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1.xml" ContentType="application/vnd.openxmlformats-officedocument.drawingml.chart+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tables/table1.xml" ContentType="application/vnd.openxmlformats-officedocument.spreadsheetml.table+xml"/>
  <Override PartName="/xl/drawings/drawing22.xml" ContentType="application/vnd.openxmlformats-officedocument.drawing+xml"/>
  <Override PartName="/xl/tables/table2.xml" ContentType="application/vnd.openxmlformats-officedocument.spreadsheetml.table+xml"/>
  <Override PartName="/xl/drawings/drawing23.xml" ContentType="application/vnd.openxmlformats-officedocument.drawing+xml"/>
  <Override PartName="/xl/persons/person.xml" ContentType="application/vnd.ms-excel.person+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EstaPastaDeTrabalho"/>
  <mc:AlternateContent xmlns:mc="http://schemas.openxmlformats.org/markup-compatibility/2006">
    <mc:Choice Requires="x15">
      <x15ac:absPath xmlns:x15ac="http://schemas.microsoft.com/office/spreadsheetml/2010/11/ac" url="C:\Projects\EXCELTTA\"/>
    </mc:Choice>
  </mc:AlternateContent>
  <xr:revisionPtr revIDLastSave="0" documentId="8_{976BB2F5-0CB0-4837-ADDF-71EFF85E69FC}" xr6:coauthVersionLast="47" xr6:coauthVersionMax="47" xr10:uidLastSave="{00000000-0000-0000-0000-000000000000}"/>
  <bookViews>
    <workbookView xWindow="28680" yWindow="4320" windowWidth="20640" windowHeight="11040" tabRatio="243" firstSheet="19" activeTab="19" xr2:uid="{3B7DFA61-F898-45F5-80BC-E639C1AD633D}"/>
  </bookViews>
  <sheets>
    <sheet name="METODO" sheetId="31" r:id="rId1"/>
    <sheet name="INÍCIO" sheetId="38" r:id="rId2"/>
    <sheet name="PROMPTS " sheetId="37" r:id="rId3"/>
    <sheet name="Planilha1" sheetId="48" r:id="rId4"/>
    <sheet name="SICAF - OLV" sheetId="39" r:id="rId5"/>
    <sheet name="SICAF - XRP" sheetId="19" r:id="rId6"/>
    <sheet name="OPORTUNIDADES" sheetId="1" r:id="rId7"/>
    <sheet name="DECLARAÇÕES" sheetId="29" r:id="rId8"/>
    <sheet name="CONTATOS CERTAME" sheetId="36" r:id="rId9"/>
    <sheet name="INDICE DOCUMENTAL" sheetId="34" r:id="rId10"/>
    <sheet name="ANALÍTICO PREV" sheetId="33" r:id="rId11"/>
    <sheet name="INTELIGÊNCIA DE MERCADO" sheetId="35" r:id="rId12"/>
    <sheet name="Planilha2" sheetId="54" r:id="rId13"/>
    <sheet name="ANALISE DO EDITAL &amp; TR" sheetId="6" r:id="rId14"/>
    <sheet name="IMAGENS PRODUTO" sheetId="32" r:id="rId15"/>
    <sheet name="COTAÇÃO FORNECEDOR" sheetId="5" r:id="rId16"/>
    <sheet name="FORNECEDORES" sheetId="18" r:id="rId17"/>
    <sheet name="ANÁLISE TÉCNIA DO PRODUTO" sheetId="22" r:id="rId18"/>
    <sheet name="COMPARATIVO -Cotação de Preços" sheetId="25" r:id="rId19"/>
    <sheet name="ESTUDO _ VIABILIDADE" sheetId="30" r:id="rId20"/>
    <sheet name="Cash Flow Forecast" sheetId="44" r:id="rId21"/>
    <sheet name="EXTRATO FINANC PROJETO" sheetId="41" r:id="rId22"/>
    <sheet name="Por Estado" sheetId="42" r:id="rId23"/>
    <sheet name="Por Região" sheetId="43" r:id="rId24"/>
    <sheet name="EXTRATO FINANC PROJETO (2)" sheetId="47" r:id="rId25"/>
    <sheet name="SIMPLES NACIONAL" sheetId="49" r:id="rId26"/>
    <sheet name="Lucro Presumido" sheetId="50" r:id="rId27"/>
    <sheet name="Lucro Real" sheetId="51" r:id="rId28"/>
    <sheet name="FORMAÇÃO PREÇO DE VENDAS" sheetId="52" r:id="rId29"/>
    <sheet name="SIMPLES NACIONAL (2)" sheetId="53" r:id="rId30"/>
    <sheet name="Sheet1" sheetId="40" r:id="rId31"/>
  </sheets>
  <externalReferences>
    <externalReference r:id="rId32"/>
    <externalReference r:id="rId33"/>
    <externalReference r:id="rId34"/>
    <externalReference r:id="rId35"/>
    <externalReference r:id="rId36"/>
  </externalReferences>
  <definedNames>
    <definedName name="_xlnm._FilterDatabase" localSheetId="17" hidden="1">'ANÁLISE TÉCNIA DO PRODUTO'!#REF!</definedName>
    <definedName name="_xlnm._FilterDatabase" localSheetId="18" hidden="1">'COMPARATIVO -Cotação de Preços'!$B$15:$AK$70</definedName>
    <definedName name="_xlnm._FilterDatabase" localSheetId="7" hidden="1">DECLARAÇÕES!$B$20:$D$100</definedName>
    <definedName name="_xlnm._FilterDatabase" localSheetId="16" hidden="1">FORNECEDORES!#REF!</definedName>
    <definedName name="_xlnm._FilterDatabase" localSheetId="14" hidden="1">'IMAGENS PRODUTO'!$B$8:$M$8</definedName>
    <definedName name="_xlnm._FilterDatabase" localSheetId="11" hidden="1">'INTELIGÊNCIA DE MERCADO'!$B$15:$K$16</definedName>
    <definedName name="_xlnm._FilterDatabase" localSheetId="6" hidden="1">OPORTUNIDADES!#REF!</definedName>
    <definedName name="_xlnm.Print_Area" localSheetId="18">'COMPARATIVO -Cotação de Preços'!$C$10:$AJ$84</definedName>
    <definedName name="_xlnm.Print_Area" localSheetId="7">DECLARAÇÕES!$D$28:$D$104</definedName>
    <definedName name="_xlnm.Print_Area" localSheetId="19">'ESTUDO _ VIABILIDADE'!$A$1:$Z$79</definedName>
    <definedName name="_xlnm.Print_Area" localSheetId="23">'Por Região'!$A$5:$H$135</definedName>
    <definedName name="Arial" localSheetId="19">#REF!</definedName>
    <definedName name="Arial">#REF!</definedName>
    <definedName name="Cash">'Cash Flow Forecast'!$J$7</definedName>
    <definedName name="Cash_Minimum" localSheetId="20">'Cash Flow Forecast'!$J$7</definedName>
    <definedName name="Cash_Minimum">#REF!</definedName>
    <definedName name="CashMarcos">'Cash Flow Forecast'!$J$7</definedName>
    <definedName name="Col_MarkUp" localSheetId="19">'ESTUDO _ VIABILIDADE'!#REF!</definedName>
    <definedName name="Col_ValMargem" localSheetId="19">'ESTUDO _ VIABILIDADE'!#REF!</definedName>
    <definedName name="COMAG" localSheetId="19">'ESTUDO _ VIABILIDADE'!#REF!</definedName>
    <definedName name="COMAG">'[1]Planilha LEX'!#REF!</definedName>
    <definedName name="Controle_SOL" localSheetId="19">'ESTUDO _ VIABILIDADE'!#REF!</definedName>
    <definedName name="Controle_SOL">'[1]Planilha LEX'!#REF!</definedName>
    <definedName name="DESC_B" localSheetId="19">#REF!</definedName>
    <definedName name="DESC_B">#REF!</definedName>
    <definedName name="DESC_CIS" localSheetId="19">#REF!</definedName>
    <definedName name="DESC_CIS">#REF!</definedName>
    <definedName name="DESC_D" localSheetId="19">#REF!</definedName>
    <definedName name="DESC_D">#REF!</definedName>
    <definedName name="DESC_F" localSheetId="19">#REF!</definedName>
    <definedName name="DESC_F">#REF!</definedName>
    <definedName name="DESC_G" localSheetId="19">#REF!</definedName>
    <definedName name="DESC_G">#REF!</definedName>
    <definedName name="DESC_IBM" localSheetId="19">#REF!</definedName>
    <definedName name="DESC_IBM">#REF!</definedName>
    <definedName name="DESC_J" localSheetId="19">#REF!</definedName>
    <definedName name="DESC_J">#REF!</definedName>
    <definedName name="DESC_MOT" localSheetId="19">#REF!</definedName>
    <definedName name="DESC_MOT">#REF!</definedName>
    <definedName name="DOLAR" localSheetId="19">'ESTUDO _ VIABILIDADE'!#REF!</definedName>
    <definedName name="DOLAR">'[1]Planilha LEX'!#REF!</definedName>
    <definedName name="DOLAR_">'[1]Planilha LEX'!#REF!</definedName>
    <definedName name="Eqpt1" localSheetId="19">'ESTUDO _ VIABILIDADE'!#REF!</definedName>
    <definedName name="Eqpt1">'[1]Planilha LEX'!#REF!</definedName>
    <definedName name="Eqpt2" localSheetId="19">'ESTUDO _ VIABILIDADE'!#REF!</definedName>
    <definedName name="Eqpt2">'[1]Planilha LEX'!#REF!</definedName>
    <definedName name="Eqpt3" localSheetId="19">'ESTUDO _ VIABILIDADE'!#REF!</definedName>
    <definedName name="Eqpt3">'[1]Planilha LEX'!#REF!</definedName>
    <definedName name="Fim_Entrada" localSheetId="19">#REF!</definedName>
    <definedName name="Fim_Entrada">#REF!</definedName>
    <definedName name="Fim_Loc" localSheetId="19">#REF!</definedName>
    <definedName name="Fim_Loc">#REF!</definedName>
    <definedName name="Fim_Planilha" localSheetId="19">#REF!</definedName>
    <definedName name="Fim_Planilha">#REF!</definedName>
    <definedName name="FIN" localSheetId="19">'ESTUDO _ VIABILIDADE'!$H$21</definedName>
    <definedName name="FIN">'[1]Planilha LEX'!$B$19</definedName>
    <definedName name="GAR" localSheetId="19">'ESTUDO _ VIABILIDADE'!$J$20</definedName>
    <definedName name="GAR">'[1]Planilha LEX'!$B$14</definedName>
    <definedName name="_xlnm.Recorder" localSheetId="19">#REF!</definedName>
    <definedName name="_xlnm.Recorder">#REF!</definedName>
    <definedName name="ICMS_12" localSheetId="19">#REF!</definedName>
    <definedName name="ICMS_12">#REF!</definedName>
    <definedName name="ICMS_18" localSheetId="19">#REF!</definedName>
    <definedName name="ICMS_18">#REF!</definedName>
    <definedName name="ICMS_7" localSheetId="19">#REF!</definedName>
    <definedName name="ICMS_7">#REF!</definedName>
    <definedName name="Ini_AVULSO" localSheetId="19">'ESTUDO _ VIABILIDADE'!#REF!</definedName>
    <definedName name="Ini_AVULSO">'[1]Planilha LEX'!#REF!</definedName>
    <definedName name="Ini_HDW" localSheetId="19">'ESTUDO _ VIABILIDADE'!#REF!</definedName>
    <definedName name="Ini_INST" localSheetId="19">'ESTUDO _ VIABILIDADE'!#REF!</definedName>
    <definedName name="Ini_INST">'[1]Planilha LEX'!#REF!</definedName>
    <definedName name="Ini_MANUT" localSheetId="19">'ESTUDO _ VIABILIDADE'!#REF!</definedName>
    <definedName name="Ini_MANUT">'[1]Planilha LEX'!#REF!</definedName>
    <definedName name="Ini_Novas_Categorias" localSheetId="19">'ESTUDO _ VIABILIDADE'!#REF!</definedName>
    <definedName name="Ini_Novas_Categorias">'[1]Planilha LEX'!#REF!</definedName>
    <definedName name="Ini_OPERASSIST" localSheetId="19">'ESTUDO _ VIABILIDADE'!#REF!</definedName>
    <definedName name="Ini_OPERASSIST">'[1]Planilha LEX'!#REF!</definedName>
    <definedName name="Ini_SERV" localSheetId="19">'ESTUDO _ VIABILIDADE'!#REF!</definedName>
    <definedName name="Ini_SERV">'[1]Planilha LEX'!#REF!</definedName>
    <definedName name="Ini_SERV_GERAIS" localSheetId="19">'ESTUDO _ VIABILIDADE'!#REF!</definedName>
    <definedName name="Ini_SERV_GERAIS">'[1]Planilha LEX'!#REF!</definedName>
    <definedName name="Ini_SFW" localSheetId="19">'ESTUDO _ VIABILIDADE'!#REF!</definedName>
    <definedName name="Ini_SFW">'[1]Planilha LEX'!#REF!</definedName>
    <definedName name="Ini_TERC" localSheetId="19">'ESTUDO _ VIABILIDADE'!$C$41</definedName>
    <definedName name="Ini_TRN" localSheetId="19">'ESTUDO _ VIABILIDADE'!#REF!</definedName>
    <definedName name="Ini_TRN">'[1]Planilha LEX'!#REF!</definedName>
    <definedName name="Inicio_Loc" localSheetId="19">#REF!</definedName>
    <definedName name="Inicio_Loc">#REF!</definedName>
    <definedName name="INT_3CO" localSheetId="19">#REF!</definedName>
    <definedName name="INT_3CO">#REF!</definedName>
    <definedName name="INT_CIS" localSheetId="19">#REF!</definedName>
    <definedName name="INT_CIS">#REF!</definedName>
    <definedName name="INT_IBM" localSheetId="19">#REF!</definedName>
    <definedName name="INT_IBM">#REF!</definedName>
    <definedName name="INT_MOT" localSheetId="19">#REF!</definedName>
    <definedName name="INT_MOT">#REF!</definedName>
    <definedName name="Interval">#REF!</definedName>
    <definedName name="IPI_10" localSheetId="19">#REF!</definedName>
    <definedName name="IPI_10">#REF!</definedName>
    <definedName name="IPI_15" localSheetId="19">#REF!</definedName>
    <definedName name="IPI_15">#REF!</definedName>
    <definedName name="ISS" localSheetId="19">#REF!</definedName>
    <definedName name="ISS">#REF!</definedName>
    <definedName name="Localidades" localSheetId="19">#REF!</definedName>
    <definedName name="Localidades">#REF!</definedName>
    <definedName name="MG_3CO" localSheetId="19">#REF!</definedName>
    <definedName name="MG_3CO">#REF!</definedName>
    <definedName name="MG_CHI" localSheetId="19">#REF!</definedName>
    <definedName name="MG_CHI">#REF!</definedName>
    <definedName name="MG_CIS" localSheetId="19">#REF!</definedName>
    <definedName name="MG_CIS">#REF!</definedName>
    <definedName name="MG_MOT" localSheetId="19">#REF!</definedName>
    <definedName name="MG_MOT">#REF!</definedName>
    <definedName name="MG_REV12" localSheetId="19">#REF!</definedName>
    <definedName name="MG_REV12">#REF!</definedName>
    <definedName name="MG_REV18" localSheetId="19">#REF!</definedName>
    <definedName name="MG_REV18">#REF!</definedName>
    <definedName name="MG_REV7" localSheetId="19">#REF!</definedName>
    <definedName name="MG_REV7">#REF!</definedName>
    <definedName name="MG_SER" localSheetId="19">#REF!</definedName>
    <definedName name="MG_SER">#REF!</definedName>
    <definedName name="MG_SFW" localSheetId="19">#REF!</definedName>
    <definedName name="MG_SFW">#REF!</definedName>
    <definedName name="MG_STR" localSheetId="19">#REF!</definedName>
    <definedName name="MG_STR">#REF!</definedName>
    <definedName name="NOR" localSheetId="19">#REF!</definedName>
    <definedName name="NOR">#REF!</definedName>
    <definedName name="Novas_Categorias" localSheetId="19">'ESTUDO _ VIABILIDADE'!#REF!</definedName>
    <definedName name="Novas_Categorias">'[1]Planilha LEX'!#REF!</definedName>
    <definedName name="PIS" localSheetId="19">'ESTUDO _ VIABILIDADE'!$H$20</definedName>
    <definedName name="PIS">'[1]Planilha LEX'!$B$18</definedName>
    <definedName name="PLAN_TOT_PE" localSheetId="19">#REF!</definedName>
    <definedName name="PLAN_TOT_PE">#REF!</definedName>
    <definedName name="PorRegiao" localSheetId="24">Tabela2[]</definedName>
    <definedName name="PorRegiao" localSheetId="29">Tabela2[]</definedName>
    <definedName name="PorRegiao">Tabela2[]</definedName>
    <definedName name="PorUf" localSheetId="24">Tabela1[]</definedName>
    <definedName name="PorUf" localSheetId="23">[2]!Tabela1[#Data]</definedName>
    <definedName name="PorUf" localSheetId="29">Tabela1[]</definedName>
    <definedName name="PorUf">Tabela1[]</definedName>
    <definedName name="Pos_cursor" localSheetId="19">#REF!</definedName>
    <definedName name="Pos_cursor">#REF!</definedName>
    <definedName name="Pos_Ultima_linha" localSheetId="19">#REF!</definedName>
    <definedName name="Pos_Ultima_linha">#REF!</definedName>
    <definedName name="Reexibir" localSheetId="19">'ESTUDO _ VIABILIDADE'!#REF!</definedName>
    <definedName name="Reexibir">'[1]Planilha LEX'!#REF!</definedName>
    <definedName name="ScheduleStart">#REF!</definedName>
    <definedName name="SP" localSheetId="19">#REF!</definedName>
    <definedName name="SP">#REF!</definedName>
    <definedName name="Start_Date" localSheetId="20">'Cash Flow Forecast'!$F$7</definedName>
    <definedName name="Start_Date">#REF!</definedName>
    <definedName name="SUL" localSheetId="19">#REF!</definedName>
    <definedName name="SUL">#REF!</definedName>
    <definedName name="TipoPlanilha" localSheetId="19">#REF!</definedName>
    <definedName name="TipoPlanilha">#REF!</definedName>
    <definedName name="_xlnm.Print_Titles" localSheetId="7">DECLARAÇÕES!$21:$28</definedName>
    <definedName name="Tot_AVULSO" localSheetId="19">'ESTUDO _ VIABILIDADE'!#REF!</definedName>
    <definedName name="Tot_AVULSO">'[1]Planilha LEX'!#REF!</definedName>
    <definedName name="Tot_HDW" localSheetId="19">'ESTUDO _ VIABILIDADE'!#REF!</definedName>
    <definedName name="Tot_HDW">'[1]Planilha LEX'!#REF!</definedName>
    <definedName name="Tot_INST" localSheetId="19">'ESTUDO _ VIABILIDADE'!#REF!</definedName>
    <definedName name="Tot_INST">'[1]Planilha LEX'!#REF!</definedName>
    <definedName name="Tot_Items" localSheetId="19">#REF!</definedName>
    <definedName name="Tot_Items">#REF!</definedName>
    <definedName name="Tot_MANUT" localSheetId="19">'ESTUDO _ VIABILIDADE'!#REF!</definedName>
    <definedName name="Tot_MANUT">'[1]Planilha LEX'!#REF!</definedName>
    <definedName name="Tot_Novas_Categorias" localSheetId="19">'ESTUDO _ VIABILIDADE'!#REF!</definedName>
    <definedName name="Tot_Novas_Categorias">'[1]Planilha LEX'!#REF!</definedName>
    <definedName name="Tot_OPERASSIST" localSheetId="19">'ESTUDO _ VIABILIDADE'!#REF!</definedName>
    <definedName name="Tot_OPERASSIST">'[1]Planilha LEX'!#REF!</definedName>
    <definedName name="Tot_SERV" localSheetId="19">'ESTUDO _ VIABILIDADE'!#REF!</definedName>
    <definedName name="Tot_SERV">'[1]Planilha LEX'!#REF!</definedName>
    <definedName name="Tot_SERV_GERAIS" localSheetId="19">'ESTUDO _ VIABILIDADE'!#REF!</definedName>
    <definedName name="Tot_SERV_GERAIS">'[1]Planilha LEX'!#REF!</definedName>
    <definedName name="Tot_SFW" localSheetId="19">'ESTUDO _ VIABILIDADE'!#REF!</definedName>
    <definedName name="Tot_SFW">'[1]Planilha LEX'!#REF!</definedName>
    <definedName name="Tot_TERC" localSheetId="19">'ESTUDO _ VIABILIDADE'!#REF!</definedName>
    <definedName name="Tot_TERC">'[1]Planilha LEX'!#REF!</definedName>
    <definedName name="Tot_TRN" localSheetId="19">'ESTUDO _ VIABILIDADE'!#REF!</definedName>
    <definedName name="Tot_TRN">'[1]Planilha LEX'!#REF!</definedName>
    <definedName name="TRANSP" localSheetId="19">'ESTUDO _ VIABILIDADE'!$J$19</definedName>
    <definedName name="TRANSP">'[1]Planilha LEX'!$B$13</definedName>
    <definedName name="Type">#REF!</definedName>
    <definedName name="V_DOLAR" localSheetId="19">'ESTUDO _ VIABILIDADE'!#REF!</definedName>
    <definedName name="V_DOLAR">'[1]Planilha LEX'!#REF!</definedName>
    <definedName name="V_ICMS" localSheetId="19">'ESTUDO _ VIABILIDADE'!$G$79</definedName>
    <definedName name="V_IPI" localSheetId="19">'ESTUDO _ VIABILIDADE'!$C$79</definedName>
    <definedName name="V_ISS" localSheetId="19">'ESTUDO _ VIABILIDADE'!$H$79</definedName>
    <definedName name="V_MARGEM" localSheetId="19">'ESTUDO _ VIABILIDADE'!#REF!</definedName>
    <definedName name="Vrs" localSheetId="19">#REF!</definedName>
    <definedName name="Vr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7" i="30" l="1"/>
  <c r="D18" i="30" l="1"/>
  <c r="D8" i="6"/>
  <c r="E4" i="54" l="1" a="1"/>
  <c r="E4" i="54" s="1"/>
  <c r="J23" i="30"/>
  <c r="J19" i="30"/>
  <c r="O32" i="30" l="1"/>
  <c r="D6" i="50"/>
  <c r="D8" i="50" s="1"/>
  <c r="C6" i="50"/>
  <c r="C8" i="50" s="1"/>
  <c r="D9" i="50" s="1"/>
  <c r="D10" i="50" s="1"/>
  <c r="G31" i="52"/>
  <c r="G35" i="52" s="1"/>
  <c r="H21" i="52"/>
  <c r="Q16" i="52" s="1"/>
  <c r="F21" i="52"/>
  <c r="O16" i="52" s="1"/>
  <c r="D21" i="52"/>
  <c r="M16" i="52"/>
  <c r="H12" i="52"/>
  <c r="F12" i="52"/>
  <c r="D12" i="52"/>
  <c r="H11" i="52"/>
  <c r="F11" i="52"/>
  <c r="D11" i="52"/>
  <c r="H10" i="52"/>
  <c r="F10" i="52"/>
  <c r="D10" i="52"/>
  <c r="H9" i="52"/>
  <c r="F9" i="52"/>
  <c r="D9" i="52"/>
  <c r="H8" i="52"/>
  <c r="F8" i="52"/>
  <c r="D8" i="52"/>
  <c r="D7" i="51"/>
  <c r="D9" i="51" s="1"/>
  <c r="D5" i="51"/>
  <c r="F15" i="52" l="1"/>
  <c r="F22" i="52" s="1"/>
  <c r="H15" i="52"/>
  <c r="D15" i="52"/>
  <c r="M20" i="52" s="1"/>
  <c r="D10" i="51"/>
  <c r="H22" i="52"/>
  <c r="H35" i="52" s="1"/>
  <c r="Q29" i="52"/>
  <c r="Q36" i="52" s="1"/>
  <c r="Q20" i="52"/>
  <c r="D22" i="52"/>
  <c r="M29" i="52"/>
  <c r="M36" i="52" s="1"/>
  <c r="E30" i="52"/>
  <c r="E35" i="52" s="1"/>
  <c r="F35" i="52" s="1"/>
  <c r="O20" i="52"/>
  <c r="O29" i="52"/>
  <c r="O36" i="52" s="1"/>
  <c r="F37" i="52" l="1"/>
  <c r="O7" i="52" s="1"/>
  <c r="F27" i="52"/>
  <c r="F38" i="52"/>
  <c r="O12" i="52" s="1"/>
  <c r="F33" i="52"/>
  <c r="O18" i="52" s="1"/>
  <c r="F34" i="52"/>
  <c r="F40" i="52"/>
  <c r="F31" i="52"/>
  <c r="O13" i="52" s="1"/>
  <c r="F30" i="52"/>
  <c r="O14" i="52" s="1"/>
  <c r="F32" i="52"/>
  <c r="O17" i="52" s="1"/>
  <c r="F28" i="52"/>
  <c r="O10" i="52" s="1"/>
  <c r="F29" i="52"/>
  <c r="O11" i="52" s="1"/>
  <c r="H30" i="52"/>
  <c r="Q14" i="52" s="1"/>
  <c r="H38" i="52"/>
  <c r="Q12" i="52" s="1"/>
  <c r="H33" i="52"/>
  <c r="Q18" i="52" s="1"/>
  <c r="H34" i="52"/>
  <c r="H31" i="52"/>
  <c r="Q13" i="52" s="1"/>
  <c r="H29" i="52"/>
  <c r="Q11" i="52" s="1"/>
  <c r="H27" i="52"/>
  <c r="H32" i="52"/>
  <c r="Q17" i="52" s="1"/>
  <c r="H28" i="52"/>
  <c r="Q10" i="52" s="1"/>
  <c r="H37" i="52"/>
  <c r="Q7" i="52" s="1"/>
  <c r="D11" i="51"/>
  <c r="Q9" i="52" l="1"/>
  <c r="Q37" i="52"/>
  <c r="Q38" i="52" s="1"/>
  <c r="O6" i="52"/>
  <c r="O8" i="52" s="1"/>
  <c r="O28" i="52"/>
  <c r="O31" i="52" s="1"/>
  <c r="O35" i="52"/>
  <c r="O40" i="52" s="1"/>
  <c r="H40" i="52"/>
  <c r="D13" i="51"/>
  <c r="D12" i="51"/>
  <c r="D15" i="51" s="1"/>
  <c r="D16" i="51" s="1"/>
  <c r="C30" i="52" s="1"/>
  <c r="C35" i="52" s="1"/>
  <c r="D35" i="52" s="1"/>
  <c r="O9" i="52"/>
  <c r="O37" i="52"/>
  <c r="O38" i="52" s="1"/>
  <c r="D34" i="52" l="1"/>
  <c r="D29" i="52"/>
  <c r="M11" i="52" s="1"/>
  <c r="D37" i="52"/>
  <c r="M7" i="52" s="1"/>
  <c r="D30" i="52"/>
  <c r="M14" i="52" s="1"/>
  <c r="D27" i="52"/>
  <c r="D38" i="52"/>
  <c r="M12" i="52" s="1"/>
  <c r="D33" i="52"/>
  <c r="M18" i="52" s="1"/>
  <c r="D32" i="52"/>
  <c r="M17" i="52" s="1"/>
  <c r="D28" i="52"/>
  <c r="M10" i="52" s="1"/>
  <c r="D31" i="52"/>
  <c r="M13" i="52" s="1"/>
  <c r="O15" i="52"/>
  <c r="O19" i="52" s="1"/>
  <c r="O21" i="52" s="1"/>
  <c r="Q28" i="52"/>
  <c r="Q31" i="52" s="1"/>
  <c r="Q6" i="52"/>
  <c r="Q8" i="52" s="1"/>
  <c r="Q15" i="52" s="1"/>
  <c r="Q19" i="52" s="1"/>
  <c r="Q21" i="52" s="1"/>
  <c r="Q35" i="52"/>
  <c r="Q40" i="52" s="1"/>
  <c r="D40" i="52" l="1"/>
  <c r="M9" i="52"/>
  <c r="M37" i="52"/>
  <c r="M38" i="52" s="1"/>
  <c r="M35" i="52" l="1"/>
  <c r="M40" i="52" s="1"/>
  <c r="M6" i="52"/>
  <c r="M8" i="52" s="1"/>
  <c r="M15" i="52" s="1"/>
  <c r="M19" i="52" s="1"/>
  <c r="M21" i="52" s="1"/>
  <c r="M28" i="52"/>
  <c r="M31" i="52" s="1"/>
  <c r="O11" i="38" l="1"/>
  <c r="M16" i="38" s="1"/>
  <c r="B59" i="37" l="1"/>
  <c r="B58" i="37"/>
  <c r="B57" i="37"/>
  <c r="U25" i="30"/>
  <c r="M11" i="38" l="1"/>
  <c r="Q27" i="30" a="1"/>
  <c r="Q27" i="30" s="1"/>
  <c r="N11" i="38" l="1"/>
  <c r="O27" i="30" a="1"/>
  <c r="O27" i="30" s="1"/>
  <c r="M130" i="18"/>
  <c r="M129" i="18"/>
  <c r="M128" i="18"/>
  <c r="M127" i="18"/>
  <c r="M126" i="18"/>
  <c r="M125" i="18"/>
  <c r="M82" i="18"/>
  <c r="M94" i="18"/>
  <c r="M95" i="18"/>
  <c r="M96" i="18"/>
  <c r="M97" i="18"/>
  <c r="M98" i="18"/>
  <c r="M99" i="18"/>
  <c r="M66" i="18"/>
  <c r="M67" i="18"/>
  <c r="M68" i="18"/>
  <c r="M69" i="18"/>
  <c r="M70" i="18"/>
  <c r="M71" i="18"/>
  <c r="M72" i="18"/>
  <c r="M73" i="18"/>
  <c r="M74" i="18"/>
  <c r="M75" i="18"/>
  <c r="M76" i="18"/>
  <c r="M77" i="18"/>
  <c r="M78" i="18"/>
  <c r="M79" i="18"/>
  <c r="M80" i="18"/>
  <c r="M81" i="18"/>
  <c r="M83" i="18"/>
  <c r="M84" i="18"/>
  <c r="M85" i="18"/>
  <c r="M86" i="18"/>
  <c r="M87" i="18"/>
  <c r="M88" i="18"/>
  <c r="M89" i="18"/>
  <c r="M90" i="18"/>
  <c r="M91" i="18"/>
  <c r="M92" i="18"/>
  <c r="M93" i="18"/>
  <c r="M65" i="18"/>
  <c r="M106" i="18"/>
  <c r="M107" i="18"/>
  <c r="M108" i="18"/>
  <c r="M109" i="18"/>
  <c r="M110" i="18"/>
  <c r="M111" i="18"/>
  <c r="M112" i="18"/>
  <c r="M113" i="18"/>
  <c r="M114" i="18"/>
  <c r="M115" i="18"/>
  <c r="M116" i="18"/>
  <c r="M117" i="18"/>
  <c r="M118" i="18"/>
  <c r="M119" i="18"/>
  <c r="M120" i="18"/>
  <c r="M121" i="18"/>
  <c r="M122" i="18"/>
  <c r="M123" i="18"/>
  <c r="M124" i="18"/>
  <c r="M105"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9" i="18"/>
  <c r="K28" i="30"/>
  <c r="O12" i="38" l="1" a="1"/>
  <c r="O12" i="38" s="1"/>
  <c r="P11" i="38" l="1"/>
  <c r="P12" i="38" s="1"/>
  <c r="U28" i="30" l="1"/>
  <c r="D16" i="30" l="1"/>
  <c r="D21" i="30" s="1"/>
  <c r="L69" i="41"/>
  <c r="B55" i="37" l="1"/>
  <c r="D13" i="44"/>
  <c r="C114" i="41"/>
  <c r="F115" i="41"/>
  <c r="F114" i="41" s="1"/>
  <c r="G115" i="41"/>
  <c r="G114" i="41" s="1"/>
  <c r="H115" i="41"/>
  <c r="H114" i="41" s="1"/>
  <c r="I115" i="41"/>
  <c r="I114" i="41" s="1"/>
  <c r="J115" i="41"/>
  <c r="J114" i="41" s="1"/>
  <c r="K115" i="41"/>
  <c r="K114" i="41" s="1"/>
  <c r="L115" i="41"/>
  <c r="L114" i="41" s="1"/>
  <c r="M115" i="41"/>
  <c r="M114" i="41" s="1"/>
  <c r="N115" i="41"/>
  <c r="N114" i="41" s="1"/>
  <c r="O115" i="41"/>
  <c r="O114" i="41" s="1"/>
  <c r="P115" i="41"/>
  <c r="P114" i="41" s="1"/>
  <c r="Q115" i="41"/>
  <c r="Q114" i="41" s="1"/>
  <c r="R115" i="41"/>
  <c r="R114" i="41" s="1"/>
  <c r="S115" i="41"/>
  <c r="S114" i="41" s="1"/>
  <c r="T115" i="41"/>
  <c r="T114" i="41" s="1"/>
  <c r="U115" i="41"/>
  <c r="U114" i="41" s="1"/>
  <c r="V115" i="41"/>
  <c r="V114" i="41" s="1"/>
  <c r="W115" i="41"/>
  <c r="W114" i="41" s="1"/>
  <c r="X115" i="41"/>
  <c r="X114" i="41" s="1"/>
  <c r="Y115" i="41"/>
  <c r="Y114" i="41" s="1"/>
  <c r="Z115" i="41"/>
  <c r="Z114" i="41" s="1"/>
  <c r="AA115" i="41"/>
  <c r="AA114" i="41" s="1"/>
  <c r="AB115" i="41"/>
  <c r="AB114" i="41" s="1"/>
  <c r="AC115" i="41"/>
  <c r="AC114" i="41" s="1"/>
  <c r="AD115" i="41"/>
  <c r="AD114" i="41" s="1"/>
  <c r="AE115" i="41"/>
  <c r="AE114" i="41" s="1"/>
  <c r="AF115" i="41"/>
  <c r="AF114" i="41" s="1"/>
  <c r="AG115" i="41"/>
  <c r="AG114" i="41" s="1"/>
  <c r="AH115" i="41"/>
  <c r="AH114" i="41" s="1"/>
  <c r="AI115" i="41"/>
  <c r="AI114" i="41" s="1"/>
  <c r="AJ115" i="41"/>
  <c r="AJ114" i="41" s="1"/>
  <c r="AK115" i="41"/>
  <c r="AK114" i="41" s="1"/>
  <c r="AL115" i="41"/>
  <c r="AL114" i="41" s="1"/>
  <c r="AM115" i="41"/>
  <c r="AM114" i="41" s="1"/>
  <c r="AN115" i="41"/>
  <c r="AN114" i="41" s="1"/>
  <c r="AO115" i="41"/>
  <c r="AO114" i="41" s="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AG116" i="41"/>
  <c r="AH116" i="41"/>
  <c r="AI116" i="41"/>
  <c r="AJ116" i="41"/>
  <c r="AK116" i="41"/>
  <c r="AL116" i="41"/>
  <c r="AM116" i="41"/>
  <c r="AN116" i="41"/>
  <c r="AO116" i="41"/>
  <c r="C153" i="41"/>
  <c r="F154" i="41"/>
  <c r="F153" i="41" s="1"/>
  <c r="G154" i="41"/>
  <c r="G153" i="41" s="1"/>
  <c r="H154" i="41"/>
  <c r="H153" i="41" s="1"/>
  <c r="I154" i="41"/>
  <c r="I153" i="41" s="1"/>
  <c r="J154" i="41"/>
  <c r="J153" i="41" s="1"/>
  <c r="K154" i="41"/>
  <c r="K153" i="41" s="1"/>
  <c r="L154" i="41"/>
  <c r="L153" i="41" s="1"/>
  <c r="M154" i="41"/>
  <c r="M153" i="41" s="1"/>
  <c r="N154" i="41"/>
  <c r="N153" i="41" s="1"/>
  <c r="O154" i="41"/>
  <c r="O153" i="41" s="1"/>
  <c r="P154" i="41"/>
  <c r="P153" i="41" s="1"/>
  <c r="Q154" i="41"/>
  <c r="Q153" i="41" s="1"/>
  <c r="R154" i="41"/>
  <c r="R153" i="41" s="1"/>
  <c r="S154" i="41"/>
  <c r="S153" i="41" s="1"/>
  <c r="T154" i="41"/>
  <c r="T153" i="41" s="1"/>
  <c r="U154" i="41"/>
  <c r="U153" i="41" s="1"/>
  <c r="V154" i="41"/>
  <c r="V153" i="41" s="1"/>
  <c r="W154" i="41"/>
  <c r="W153" i="41" s="1"/>
  <c r="X154" i="41"/>
  <c r="X153" i="41" s="1"/>
  <c r="Y154" i="41"/>
  <c r="Y153" i="41" s="1"/>
  <c r="Z154" i="41"/>
  <c r="Z153" i="41" s="1"/>
  <c r="AA154" i="41"/>
  <c r="AA153" i="41" s="1"/>
  <c r="AB154" i="41"/>
  <c r="AB153" i="41" s="1"/>
  <c r="AC154" i="41"/>
  <c r="AC153" i="41" s="1"/>
  <c r="AD154" i="41"/>
  <c r="AD153" i="41" s="1"/>
  <c r="AE154" i="41"/>
  <c r="AE153" i="41" s="1"/>
  <c r="AF154" i="41"/>
  <c r="AF153" i="41" s="1"/>
  <c r="AG154" i="41"/>
  <c r="AG153" i="41" s="1"/>
  <c r="AH154" i="41"/>
  <c r="AH153" i="41" s="1"/>
  <c r="AI154" i="41"/>
  <c r="AI153" i="41" s="1"/>
  <c r="AJ154" i="41"/>
  <c r="AJ153" i="41" s="1"/>
  <c r="AK154" i="41"/>
  <c r="AK153" i="41" s="1"/>
  <c r="AL154" i="41"/>
  <c r="AL153" i="41" s="1"/>
  <c r="AM154" i="41"/>
  <c r="AM153" i="41" s="1"/>
  <c r="AN154" i="41"/>
  <c r="AN153" i="41" s="1"/>
  <c r="AO154" i="41"/>
  <c r="AO153" i="41" s="1"/>
  <c r="AP154" i="41"/>
  <c r="AP153" i="41" s="1"/>
  <c r="AQ154" i="41"/>
  <c r="AQ153" i="41" s="1"/>
  <c r="AR154" i="41"/>
  <c r="AR153" i="41" s="1"/>
  <c r="AS154" i="41"/>
  <c r="AS153" i="41" s="1"/>
  <c r="AT154" i="41"/>
  <c r="AT153" i="41" s="1"/>
  <c r="AU154" i="41"/>
  <c r="AU153" i="41" s="1"/>
  <c r="AV154" i="41"/>
  <c r="AV153" i="41" s="1"/>
  <c r="AW154" i="41"/>
  <c r="AW153" i="41" s="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AG155" i="41"/>
  <c r="AH155" i="41"/>
  <c r="AI155" i="41"/>
  <c r="AJ155" i="41"/>
  <c r="AK155" i="41"/>
  <c r="AL155" i="41"/>
  <c r="AM155" i="41"/>
  <c r="AN155" i="41"/>
  <c r="AO155" i="41"/>
  <c r="AP155" i="41"/>
  <c r="AQ155" i="41"/>
  <c r="AR155" i="41"/>
  <c r="AS155" i="41"/>
  <c r="AT155" i="41"/>
  <c r="AU155" i="41"/>
  <c r="AV155" i="41"/>
  <c r="AW155" i="41"/>
  <c r="AO148" i="41"/>
  <c r="AN148" i="41"/>
  <c r="AM148" i="41"/>
  <c r="AL148" i="41"/>
  <c r="AK148" i="41"/>
  <c r="AJ148" i="41"/>
  <c r="AI148" i="41"/>
  <c r="AH148" i="41"/>
  <c r="AG148" i="41"/>
  <c r="AF148" i="41"/>
  <c r="AE148" i="41"/>
  <c r="AD148" i="41"/>
  <c r="AC148" i="41"/>
  <c r="AB148" i="41"/>
  <c r="AA148" i="41"/>
  <c r="Z148" i="41"/>
  <c r="Y148" i="41"/>
  <c r="X148" i="41"/>
  <c r="W148" i="41"/>
  <c r="V148" i="41"/>
  <c r="U148" i="41"/>
  <c r="T148" i="41"/>
  <c r="S148" i="41"/>
  <c r="R148" i="41"/>
  <c r="Q148" i="41"/>
  <c r="P148" i="41"/>
  <c r="O148" i="41"/>
  <c r="N148" i="41"/>
  <c r="M148" i="41"/>
  <c r="L148" i="41"/>
  <c r="K148" i="41"/>
  <c r="J148" i="41"/>
  <c r="I148" i="41"/>
  <c r="H148" i="41"/>
  <c r="AO147" i="41"/>
  <c r="AO146" i="41" s="1"/>
  <c r="AN147" i="41"/>
  <c r="AN146" i="41" s="1"/>
  <c r="AM147" i="41"/>
  <c r="AM146" i="41" s="1"/>
  <c r="AL147" i="41"/>
  <c r="AL146" i="41" s="1"/>
  <c r="AK147" i="41"/>
  <c r="AJ147" i="41"/>
  <c r="AJ146" i="41" s="1"/>
  <c r="AI147" i="41"/>
  <c r="AI146" i="41" s="1"/>
  <c r="AH147" i="41"/>
  <c r="AG147" i="41"/>
  <c r="AG146" i="41" s="1"/>
  <c r="AF147" i="41"/>
  <c r="AF146" i="41" s="1"/>
  <c r="AE147" i="41"/>
  <c r="AE146" i="41" s="1"/>
  <c r="AD147" i="41"/>
  <c r="AD146" i="41" s="1"/>
  <c r="AC147" i="41"/>
  <c r="AC146" i="41" s="1"/>
  <c r="AB147" i="41"/>
  <c r="AB146" i="41" s="1"/>
  <c r="AA147" i="41"/>
  <c r="AA146" i="41" s="1"/>
  <c r="Z147" i="41"/>
  <c r="Z146" i="41" s="1"/>
  <c r="Y147" i="41"/>
  <c r="Y146" i="41" s="1"/>
  <c r="X147" i="41"/>
  <c r="X146" i="41" s="1"/>
  <c r="W147" i="41"/>
  <c r="W146" i="41" s="1"/>
  <c r="V147" i="41"/>
  <c r="V146" i="41" s="1"/>
  <c r="U147" i="41"/>
  <c r="U146" i="41" s="1"/>
  <c r="T147" i="41"/>
  <c r="T146" i="41" s="1"/>
  <c r="S147" i="41"/>
  <c r="S146" i="41" s="1"/>
  <c r="R147" i="41"/>
  <c r="R146" i="41" s="1"/>
  <c r="Q147" i="41"/>
  <c r="Q146" i="41" s="1"/>
  <c r="P147" i="41"/>
  <c r="P146" i="41" s="1"/>
  <c r="O147" i="41"/>
  <c r="O146" i="41" s="1"/>
  <c r="N147" i="41"/>
  <c r="N146" i="41" s="1"/>
  <c r="M147" i="41"/>
  <c r="M146" i="41" s="1"/>
  <c r="L147" i="41"/>
  <c r="L146" i="41" s="1"/>
  <c r="K147" i="41"/>
  <c r="K146" i="41" s="1"/>
  <c r="J147" i="41"/>
  <c r="I147" i="41"/>
  <c r="I146" i="41" s="1"/>
  <c r="H147" i="41"/>
  <c r="H146" i="41" s="1"/>
  <c r="G147" i="41"/>
  <c r="G146" i="41" s="1"/>
  <c r="F147" i="41"/>
  <c r="F146" i="41" s="1"/>
  <c r="AK146" i="41"/>
  <c r="AH146" i="41"/>
  <c r="J146" i="41"/>
  <c r="C146" i="41"/>
  <c r="AV140" i="41"/>
  <c r="AU140" i="41"/>
  <c r="AT140" i="41"/>
  <c r="AS140" i="41"/>
  <c r="AR140" i="41"/>
  <c r="AQ140" i="41"/>
  <c r="AP140" i="41"/>
  <c r="AO140" i="41"/>
  <c r="AN140" i="41"/>
  <c r="AM140" i="41"/>
  <c r="AL140" i="41"/>
  <c r="AK140" i="41"/>
  <c r="AJ140" i="41"/>
  <c r="AI140" i="41"/>
  <c r="AH140" i="41"/>
  <c r="AG140" i="41"/>
  <c r="AF140" i="41"/>
  <c r="AE140" i="41"/>
  <c r="AD140" i="41"/>
  <c r="AC140" i="41"/>
  <c r="AB140" i="41"/>
  <c r="AA140" i="41"/>
  <c r="Z140" i="41"/>
  <c r="Y140" i="41"/>
  <c r="X140" i="41"/>
  <c r="W140" i="41"/>
  <c r="V140" i="41"/>
  <c r="U140" i="41"/>
  <c r="T140" i="41"/>
  <c r="S140" i="41"/>
  <c r="R140" i="41"/>
  <c r="Q140" i="41"/>
  <c r="P140" i="41"/>
  <c r="O140" i="41"/>
  <c r="N140" i="41"/>
  <c r="M140" i="41"/>
  <c r="L140" i="41"/>
  <c r="K140" i="41"/>
  <c r="J140" i="41"/>
  <c r="I140" i="41"/>
  <c r="H140" i="41"/>
  <c r="G140" i="41"/>
  <c r="AV139" i="41"/>
  <c r="AV138" i="41" s="1"/>
  <c r="AU139" i="41"/>
  <c r="AU138" i="41" s="1"/>
  <c r="AT139" i="41"/>
  <c r="AT138" i="41" s="1"/>
  <c r="AS139" i="41"/>
  <c r="AS138" i="41" s="1"/>
  <c r="AR139" i="41"/>
  <c r="AR138" i="41" s="1"/>
  <c r="AQ139" i="41"/>
  <c r="AQ138" i="41" s="1"/>
  <c r="AP139" i="41"/>
  <c r="AP138" i="41" s="1"/>
  <c r="AO139" i="41"/>
  <c r="AO138" i="41" s="1"/>
  <c r="AN139" i="41"/>
  <c r="AN138" i="41" s="1"/>
  <c r="AM139" i="41"/>
  <c r="AM138" i="41" s="1"/>
  <c r="AL139" i="41"/>
  <c r="AL138" i="41" s="1"/>
  <c r="AK139" i="41"/>
  <c r="AK138" i="41" s="1"/>
  <c r="AJ139" i="41"/>
  <c r="AJ138" i="41" s="1"/>
  <c r="AI139" i="41"/>
  <c r="AI138" i="41" s="1"/>
  <c r="AH139" i="41"/>
  <c r="AH138" i="41" s="1"/>
  <c r="AG139" i="41"/>
  <c r="AG138" i="41" s="1"/>
  <c r="AF139" i="41"/>
  <c r="AF138" i="41" s="1"/>
  <c r="AE139" i="41"/>
  <c r="AE138" i="41" s="1"/>
  <c r="AD139" i="41"/>
  <c r="AD138" i="41" s="1"/>
  <c r="AC139" i="41"/>
  <c r="AB139" i="41"/>
  <c r="AB138" i="41" s="1"/>
  <c r="AA139" i="41"/>
  <c r="AA138" i="41" s="1"/>
  <c r="Z139" i="41"/>
  <c r="Z138" i="41" s="1"/>
  <c r="Y139" i="41"/>
  <c r="Y138" i="41" s="1"/>
  <c r="X139" i="41"/>
  <c r="X138" i="41" s="1"/>
  <c r="W139" i="41"/>
  <c r="W138" i="41" s="1"/>
  <c r="V139" i="41"/>
  <c r="V138" i="41" s="1"/>
  <c r="U139" i="41"/>
  <c r="U138" i="41" s="1"/>
  <c r="T139" i="41"/>
  <c r="T138" i="41" s="1"/>
  <c r="S139" i="41"/>
  <c r="S138" i="41" s="1"/>
  <c r="R139" i="41"/>
  <c r="R138" i="41" s="1"/>
  <c r="Q139" i="41"/>
  <c r="Q138" i="41" s="1"/>
  <c r="P139" i="41"/>
  <c r="P138" i="41" s="1"/>
  <c r="O139" i="41"/>
  <c r="O138" i="41" s="1"/>
  <c r="N139" i="41"/>
  <c r="N138" i="41" s="1"/>
  <c r="M139" i="41"/>
  <c r="M138" i="41" s="1"/>
  <c r="L139" i="41"/>
  <c r="L138" i="41" s="1"/>
  <c r="K139" i="41"/>
  <c r="K138" i="41" s="1"/>
  <c r="J139" i="41"/>
  <c r="J138" i="41" s="1"/>
  <c r="I139" i="41"/>
  <c r="I138" i="41" s="1"/>
  <c r="H139" i="41"/>
  <c r="H138" i="41" s="1"/>
  <c r="G139" i="41"/>
  <c r="G138" i="41" s="1"/>
  <c r="F139" i="41"/>
  <c r="F138" i="41" s="1"/>
  <c r="AC138" i="41"/>
  <c r="C138" i="41"/>
  <c r="AW133" i="41"/>
  <c r="AV133" i="41"/>
  <c r="AU133" i="41"/>
  <c r="AT133" i="41"/>
  <c r="AS133" i="41"/>
  <c r="AR133" i="41"/>
  <c r="AQ133" i="41"/>
  <c r="AP133" i="41"/>
  <c r="AO133" i="41"/>
  <c r="AN133" i="41"/>
  <c r="AM133" i="41"/>
  <c r="AL133" i="41"/>
  <c r="AK133" i="41"/>
  <c r="AJ133" i="41"/>
  <c r="AI133" i="41"/>
  <c r="AH133" i="41"/>
  <c r="AG133" i="41"/>
  <c r="AF133" i="41"/>
  <c r="AE133" i="41"/>
  <c r="AD133" i="41"/>
  <c r="AC133" i="41"/>
  <c r="AB133" i="41"/>
  <c r="AA133" i="41"/>
  <c r="Z133" i="41"/>
  <c r="Y133" i="41"/>
  <c r="X133" i="41"/>
  <c r="W133" i="41"/>
  <c r="V133" i="41"/>
  <c r="U133" i="41"/>
  <c r="T133" i="41"/>
  <c r="S133" i="41"/>
  <c r="R133" i="41"/>
  <c r="Q133" i="41"/>
  <c r="P133" i="41"/>
  <c r="O133" i="41"/>
  <c r="N133" i="41"/>
  <c r="M133" i="41"/>
  <c r="L133" i="41"/>
  <c r="K133" i="41"/>
  <c r="J133" i="41"/>
  <c r="I133" i="41"/>
  <c r="H133" i="41"/>
  <c r="AW132" i="41"/>
  <c r="AW131" i="41" s="1"/>
  <c r="AV132" i="41"/>
  <c r="AV131" i="41" s="1"/>
  <c r="AU132" i="41"/>
  <c r="AU131" i="41" s="1"/>
  <c r="AT132" i="41"/>
  <c r="AT131" i="41" s="1"/>
  <c r="AS132" i="41"/>
  <c r="AS131" i="41" s="1"/>
  <c r="AR132" i="41"/>
  <c r="AR131" i="41" s="1"/>
  <c r="AQ132" i="41"/>
  <c r="AQ131" i="41" s="1"/>
  <c r="AP132" i="41"/>
  <c r="AP131" i="41" s="1"/>
  <c r="AO132" i="41"/>
  <c r="AO131" i="41" s="1"/>
  <c r="AN132" i="41"/>
  <c r="AN131" i="41" s="1"/>
  <c r="AM132" i="41"/>
  <c r="AM131" i="41" s="1"/>
  <c r="AL132" i="41"/>
  <c r="AL131" i="41" s="1"/>
  <c r="AK132" i="41"/>
  <c r="AK131" i="41" s="1"/>
  <c r="AJ132" i="41"/>
  <c r="AJ131" i="41" s="1"/>
  <c r="AI132" i="41"/>
  <c r="AI131" i="41" s="1"/>
  <c r="AH132" i="41"/>
  <c r="AH131" i="41" s="1"/>
  <c r="AG132" i="41"/>
  <c r="AG131" i="41" s="1"/>
  <c r="AF132" i="41"/>
  <c r="AF131" i="41" s="1"/>
  <c r="AE132" i="41"/>
  <c r="AE131" i="41" s="1"/>
  <c r="AD132" i="41"/>
  <c r="AD131" i="41" s="1"/>
  <c r="AC132" i="41"/>
  <c r="AC131" i="41" s="1"/>
  <c r="AB132" i="41"/>
  <c r="AB131" i="41" s="1"/>
  <c r="AA132" i="41"/>
  <c r="AA131" i="41" s="1"/>
  <c r="Z132" i="41"/>
  <c r="Z131" i="41" s="1"/>
  <c r="Y132" i="41"/>
  <c r="Y131" i="41" s="1"/>
  <c r="X132" i="41"/>
  <c r="X131" i="41" s="1"/>
  <c r="W132" i="41"/>
  <c r="W131" i="41" s="1"/>
  <c r="V132" i="41"/>
  <c r="V131" i="41" s="1"/>
  <c r="U132" i="41"/>
  <c r="U131" i="41" s="1"/>
  <c r="T132" i="41"/>
  <c r="T131" i="41" s="1"/>
  <c r="S132" i="41"/>
  <c r="S131" i="41" s="1"/>
  <c r="R132" i="41"/>
  <c r="R131" i="41" s="1"/>
  <c r="Q132" i="41"/>
  <c r="Q131" i="41" s="1"/>
  <c r="P132" i="41"/>
  <c r="P131" i="41" s="1"/>
  <c r="O132" i="41"/>
  <c r="O131" i="41" s="1"/>
  <c r="N132" i="41"/>
  <c r="N131" i="41" s="1"/>
  <c r="M132" i="41"/>
  <c r="M131" i="41" s="1"/>
  <c r="L132" i="41"/>
  <c r="L131" i="41" s="1"/>
  <c r="K132" i="41"/>
  <c r="K131" i="41" s="1"/>
  <c r="J132" i="41"/>
  <c r="J131" i="41" s="1"/>
  <c r="I132" i="41"/>
  <c r="I131" i="41" s="1"/>
  <c r="H132" i="41"/>
  <c r="H131" i="41" s="1"/>
  <c r="G132" i="41"/>
  <c r="G131" i="41" s="1"/>
  <c r="F132" i="41"/>
  <c r="F131" i="41" s="1"/>
  <c r="C131" i="41"/>
  <c r="AO126" i="41"/>
  <c r="AN126" i="41"/>
  <c r="AM126" i="41"/>
  <c r="AL126" i="41"/>
  <c r="AK126" i="41"/>
  <c r="AJ126" i="41"/>
  <c r="AI126" i="41"/>
  <c r="AH126" i="41"/>
  <c r="AG126" i="41"/>
  <c r="AF126" i="41"/>
  <c r="AE126" i="41"/>
  <c r="AD126" i="41"/>
  <c r="AC126" i="41"/>
  <c r="AB126" i="41"/>
  <c r="AA126" i="41"/>
  <c r="Z126" i="41"/>
  <c r="Y126" i="41"/>
  <c r="X126" i="41"/>
  <c r="W126" i="41"/>
  <c r="V126" i="41"/>
  <c r="U126" i="41"/>
  <c r="T126" i="41"/>
  <c r="S126" i="41"/>
  <c r="R126" i="41"/>
  <c r="Q126" i="41"/>
  <c r="P126" i="41"/>
  <c r="O126" i="41"/>
  <c r="N126" i="41"/>
  <c r="M126" i="41"/>
  <c r="L126" i="41"/>
  <c r="K126" i="41"/>
  <c r="J126" i="41"/>
  <c r="I126" i="41"/>
  <c r="AO125" i="41"/>
  <c r="AO124" i="41" s="1"/>
  <c r="AN125" i="41"/>
  <c r="AN124" i="41" s="1"/>
  <c r="AM125" i="41"/>
  <c r="AM124" i="41" s="1"/>
  <c r="AL125" i="41"/>
  <c r="AL124" i="41" s="1"/>
  <c r="AK125" i="41"/>
  <c r="AK124" i="41" s="1"/>
  <c r="AJ125" i="41"/>
  <c r="AJ124" i="41" s="1"/>
  <c r="AI125" i="41"/>
  <c r="AI124" i="41" s="1"/>
  <c r="AH125" i="41"/>
  <c r="AH124" i="41" s="1"/>
  <c r="AG125" i="41"/>
  <c r="AG124" i="41" s="1"/>
  <c r="AF125" i="41"/>
  <c r="AF124" i="41" s="1"/>
  <c r="AE125" i="41"/>
  <c r="AE124" i="41" s="1"/>
  <c r="AD125" i="41"/>
  <c r="AD124" i="41" s="1"/>
  <c r="AC125" i="41"/>
  <c r="AC124" i="41" s="1"/>
  <c r="AB125" i="41"/>
  <c r="AB124" i="41" s="1"/>
  <c r="AA125" i="41"/>
  <c r="AA124" i="41" s="1"/>
  <c r="Z125" i="41"/>
  <c r="Z124" i="41" s="1"/>
  <c r="Y125" i="41"/>
  <c r="Y124" i="41" s="1"/>
  <c r="X125" i="41"/>
  <c r="X124" i="41" s="1"/>
  <c r="W125" i="41"/>
  <c r="W124" i="41" s="1"/>
  <c r="V125" i="41"/>
  <c r="V124" i="41" s="1"/>
  <c r="U125" i="41"/>
  <c r="U124" i="41" s="1"/>
  <c r="T125" i="41"/>
  <c r="T124" i="41" s="1"/>
  <c r="S125" i="41"/>
  <c r="S124" i="41" s="1"/>
  <c r="R125" i="41"/>
  <c r="R124" i="41" s="1"/>
  <c r="Q125" i="41"/>
  <c r="Q124" i="41" s="1"/>
  <c r="P125" i="41"/>
  <c r="P124" i="41" s="1"/>
  <c r="O125" i="41"/>
  <c r="O124" i="41" s="1"/>
  <c r="N125" i="41"/>
  <c r="N124" i="41" s="1"/>
  <c r="M125" i="41"/>
  <c r="M124" i="41" s="1"/>
  <c r="L125" i="41"/>
  <c r="L124" i="41" s="1"/>
  <c r="K125" i="41"/>
  <c r="K124" i="41" s="1"/>
  <c r="J125" i="41"/>
  <c r="J124" i="41" s="1"/>
  <c r="I125" i="41"/>
  <c r="I124" i="41" s="1"/>
  <c r="H125" i="41"/>
  <c r="H124" i="41" s="1"/>
  <c r="G125" i="41"/>
  <c r="G124" i="41" s="1"/>
  <c r="F125" i="41"/>
  <c r="F124" i="41" s="1"/>
  <c r="C124" i="41"/>
  <c r="AP10" i="41"/>
  <c r="AQ10" i="41"/>
  <c r="AR10" i="41"/>
  <c r="AS10" i="41"/>
  <c r="AV90" i="41"/>
  <c r="AU90" i="41"/>
  <c r="AT90" i="41"/>
  <c r="AS90" i="41"/>
  <c r="AR90" i="41"/>
  <c r="AQ90" i="41"/>
  <c r="AP90" i="41"/>
  <c r="AO90" i="41"/>
  <c r="AN90" i="41"/>
  <c r="AM90" i="41"/>
  <c r="AL90" i="41"/>
  <c r="AK90" i="41"/>
  <c r="AJ90" i="41"/>
  <c r="AI90" i="41"/>
  <c r="AH90" i="41"/>
  <c r="AG90" i="41"/>
  <c r="AF90" i="41"/>
  <c r="AE90" i="41"/>
  <c r="AD90" i="41"/>
  <c r="AC90" i="41"/>
  <c r="AB90" i="41"/>
  <c r="AA90" i="41"/>
  <c r="Z90" i="41"/>
  <c r="Y90" i="41"/>
  <c r="X90" i="41"/>
  <c r="W90" i="41"/>
  <c r="V90" i="41"/>
  <c r="U90" i="41"/>
  <c r="T90" i="41"/>
  <c r="S90" i="41"/>
  <c r="R90" i="41"/>
  <c r="Q90" i="41"/>
  <c r="P90" i="41"/>
  <c r="AV89" i="41"/>
  <c r="AV88" i="41" s="1"/>
  <c r="AU89" i="41"/>
  <c r="AU88" i="41" s="1"/>
  <c r="AT89" i="41"/>
  <c r="AT88" i="41" s="1"/>
  <c r="AS89" i="41"/>
  <c r="AS88" i="41" s="1"/>
  <c r="AR89" i="41"/>
  <c r="AR88" i="41" s="1"/>
  <c r="AQ89" i="41"/>
  <c r="AQ88" i="41" s="1"/>
  <c r="AP89" i="41"/>
  <c r="AP88" i="41" s="1"/>
  <c r="AO89" i="41"/>
  <c r="AO88" i="41" s="1"/>
  <c r="AN89" i="41"/>
  <c r="AN88" i="41" s="1"/>
  <c r="AM89" i="41"/>
  <c r="AM88" i="41" s="1"/>
  <c r="AL89" i="41"/>
  <c r="AL88" i="41" s="1"/>
  <c r="AK89" i="41"/>
  <c r="AK88" i="41" s="1"/>
  <c r="AJ89" i="41"/>
  <c r="AJ88" i="41" s="1"/>
  <c r="AI89" i="41"/>
  <c r="AI88" i="41" s="1"/>
  <c r="AH89" i="41"/>
  <c r="AH88" i="41" s="1"/>
  <c r="AG89" i="41"/>
  <c r="AG88" i="41" s="1"/>
  <c r="AF89" i="41"/>
  <c r="AF88" i="41" s="1"/>
  <c r="AE89" i="41"/>
  <c r="AE88" i="41" s="1"/>
  <c r="AD89" i="41"/>
  <c r="AD88" i="41" s="1"/>
  <c r="AC89" i="41"/>
  <c r="AC88" i="41" s="1"/>
  <c r="AB89" i="41"/>
  <c r="AB88" i="41" s="1"/>
  <c r="AA89" i="41"/>
  <c r="AA88" i="41" s="1"/>
  <c r="Z89" i="41"/>
  <c r="Z88" i="41" s="1"/>
  <c r="Y89" i="41"/>
  <c r="Y88" i="41" s="1"/>
  <c r="X89" i="41"/>
  <c r="X88" i="41" s="1"/>
  <c r="W89" i="41"/>
  <c r="W88" i="41" s="1"/>
  <c r="V89" i="41"/>
  <c r="V88" i="41" s="1"/>
  <c r="U89" i="41"/>
  <c r="U88" i="41" s="1"/>
  <c r="T89" i="41"/>
  <c r="T88" i="41" s="1"/>
  <c r="S89" i="41"/>
  <c r="S88" i="41" s="1"/>
  <c r="R89" i="41"/>
  <c r="R88" i="41" s="1"/>
  <c r="Q89" i="41"/>
  <c r="Q88" i="41" s="1"/>
  <c r="P89" i="41"/>
  <c r="P88" i="41" s="1"/>
  <c r="O89" i="41"/>
  <c r="O88" i="41" s="1"/>
  <c r="N89" i="41"/>
  <c r="N88" i="41" s="1"/>
  <c r="M89" i="41"/>
  <c r="M88" i="41" s="1"/>
  <c r="L89" i="41"/>
  <c r="L88" i="41" s="1"/>
  <c r="K89" i="41"/>
  <c r="K88" i="41" s="1"/>
  <c r="J89" i="41"/>
  <c r="J88" i="41" s="1"/>
  <c r="I89" i="41"/>
  <c r="I88" i="41" s="1"/>
  <c r="H89" i="41"/>
  <c r="H88" i="41" s="1"/>
  <c r="G89" i="41"/>
  <c r="G88" i="41" s="1"/>
  <c r="F89" i="41"/>
  <c r="F88" i="41" s="1"/>
  <c r="C88" i="41"/>
  <c r="AW83" i="41"/>
  <c r="AV83" i="41"/>
  <c r="AU83" i="41"/>
  <c r="AT83" i="41"/>
  <c r="AS83" i="41"/>
  <c r="AR83" i="41"/>
  <c r="AQ83" i="41"/>
  <c r="AP83" i="41"/>
  <c r="AO83" i="41"/>
  <c r="AN83" i="41"/>
  <c r="AM83" i="41"/>
  <c r="AL83" i="41"/>
  <c r="AK83" i="41"/>
  <c r="AJ83" i="41"/>
  <c r="AI83" i="41"/>
  <c r="AH83" i="41"/>
  <c r="AG83" i="41"/>
  <c r="AF83" i="41"/>
  <c r="AE83" i="41"/>
  <c r="AD83" i="41"/>
  <c r="AC83" i="41"/>
  <c r="AB83" i="41"/>
  <c r="AA83" i="41"/>
  <c r="Z83" i="41"/>
  <c r="Y83" i="41"/>
  <c r="X83" i="41"/>
  <c r="W83" i="41"/>
  <c r="V83" i="41"/>
  <c r="U83" i="41"/>
  <c r="T83" i="41"/>
  <c r="S83" i="41"/>
  <c r="R83" i="41"/>
  <c r="Q83" i="41"/>
  <c r="P83" i="41"/>
  <c r="O83" i="41"/>
  <c r="N83" i="41"/>
  <c r="M83" i="41"/>
  <c r="L83" i="41"/>
  <c r="K83" i="41"/>
  <c r="AW82" i="41"/>
  <c r="AW81" i="41" s="1"/>
  <c r="AV82" i="41"/>
  <c r="AV81" i="41" s="1"/>
  <c r="AU82" i="41"/>
  <c r="AU81" i="41" s="1"/>
  <c r="AT82" i="41"/>
  <c r="AT81" i="41" s="1"/>
  <c r="AS82" i="41"/>
  <c r="AS81" i="41" s="1"/>
  <c r="AR82" i="41"/>
  <c r="AR81" i="41" s="1"/>
  <c r="AQ82" i="41"/>
  <c r="AQ81" i="41" s="1"/>
  <c r="AP82" i="41"/>
  <c r="AP81" i="41" s="1"/>
  <c r="AO82" i="41"/>
  <c r="AO81" i="41" s="1"/>
  <c r="AN82" i="41"/>
  <c r="AN81" i="41" s="1"/>
  <c r="AM82" i="41"/>
  <c r="AM81" i="41" s="1"/>
  <c r="AL82" i="41"/>
  <c r="AL81" i="41" s="1"/>
  <c r="AK82" i="41"/>
  <c r="AK81" i="41" s="1"/>
  <c r="AJ82" i="41"/>
  <c r="AJ81" i="41" s="1"/>
  <c r="AI82" i="41"/>
  <c r="AI81" i="41" s="1"/>
  <c r="AH82" i="41"/>
  <c r="AH81" i="41" s="1"/>
  <c r="AG82" i="41"/>
  <c r="AG81" i="41" s="1"/>
  <c r="AF82" i="41"/>
  <c r="AF81" i="41" s="1"/>
  <c r="AE82" i="41"/>
  <c r="AE81" i="41" s="1"/>
  <c r="AD82" i="41"/>
  <c r="AD81" i="41" s="1"/>
  <c r="AC82" i="41"/>
  <c r="AC81" i="41" s="1"/>
  <c r="AB82" i="41"/>
  <c r="AB81" i="41" s="1"/>
  <c r="AA82" i="41"/>
  <c r="AA81" i="41" s="1"/>
  <c r="Z82" i="41"/>
  <c r="Z81" i="41" s="1"/>
  <c r="Y82" i="41"/>
  <c r="Y81" i="41" s="1"/>
  <c r="X82" i="41"/>
  <c r="X81" i="41" s="1"/>
  <c r="W82" i="41"/>
  <c r="W81" i="41" s="1"/>
  <c r="V82" i="41"/>
  <c r="V81" i="41" s="1"/>
  <c r="U82" i="41"/>
  <c r="T82" i="41"/>
  <c r="T81" i="41" s="1"/>
  <c r="S82" i="41"/>
  <c r="S81" i="41" s="1"/>
  <c r="R82" i="41"/>
  <c r="R81" i="41" s="1"/>
  <c r="Q82" i="41"/>
  <c r="Q81" i="41" s="1"/>
  <c r="P82" i="41"/>
  <c r="P81" i="41" s="1"/>
  <c r="O82" i="41"/>
  <c r="O81" i="41" s="1"/>
  <c r="N82" i="41"/>
  <c r="N81" i="41" s="1"/>
  <c r="M82" i="41"/>
  <c r="M81" i="41" s="1"/>
  <c r="L82" i="41"/>
  <c r="L81" i="41" s="1"/>
  <c r="K82" i="41"/>
  <c r="K81" i="41" s="1"/>
  <c r="J82" i="41"/>
  <c r="J81" i="41" s="1"/>
  <c r="I82" i="41"/>
  <c r="I81" i="41" s="1"/>
  <c r="H82" i="41"/>
  <c r="H81" i="41" s="1"/>
  <c r="G82" i="41"/>
  <c r="G81" i="41" s="1"/>
  <c r="F82" i="41"/>
  <c r="F81" i="41" s="1"/>
  <c r="U81" i="41"/>
  <c r="C81" i="41"/>
  <c r="AV81" i="47"/>
  <c r="AU81" i="47"/>
  <c r="AT81" i="47"/>
  <c r="AS81" i="47"/>
  <c r="AR81" i="47"/>
  <c r="AQ81" i="47"/>
  <c r="AP81" i="47"/>
  <c r="AO81" i="47"/>
  <c r="AN81" i="47"/>
  <c r="AM81" i="47"/>
  <c r="AL81" i="47"/>
  <c r="AK81" i="47"/>
  <c r="AJ81" i="47"/>
  <c r="AI81" i="47"/>
  <c r="AH81" i="47"/>
  <c r="AG81" i="47"/>
  <c r="AF81" i="47"/>
  <c r="AE81" i="47"/>
  <c r="AD81" i="47"/>
  <c r="AC81" i="47"/>
  <c r="AB81" i="47"/>
  <c r="AA81" i="47"/>
  <c r="Z81" i="47"/>
  <c r="Y81" i="47"/>
  <c r="X81" i="47"/>
  <c r="W81" i="47"/>
  <c r="V81" i="47"/>
  <c r="U81" i="47"/>
  <c r="T81" i="47"/>
  <c r="S81" i="47"/>
  <c r="R81" i="47"/>
  <c r="Q81" i="47"/>
  <c r="P81" i="47"/>
  <c r="O81" i="47"/>
  <c r="N81" i="47"/>
  <c r="M81" i="47"/>
  <c r="L81" i="47"/>
  <c r="K81" i="47"/>
  <c r="J81" i="47"/>
  <c r="I81" i="47"/>
  <c r="H81" i="47"/>
  <c r="G81" i="47"/>
  <c r="F81" i="47"/>
  <c r="AV80" i="47"/>
  <c r="AV79" i="47" s="1"/>
  <c r="AU80" i="47"/>
  <c r="AU79" i="47" s="1"/>
  <c r="AT80" i="47"/>
  <c r="AT79" i="47" s="1"/>
  <c r="AS80" i="47"/>
  <c r="AS79" i="47" s="1"/>
  <c r="AR80" i="47"/>
  <c r="AR79" i="47" s="1"/>
  <c r="AQ80" i="47"/>
  <c r="AQ79" i="47" s="1"/>
  <c r="AP80" i="47"/>
  <c r="AP79" i="47" s="1"/>
  <c r="AO80" i="47"/>
  <c r="AO79" i="47" s="1"/>
  <c r="AN80" i="47"/>
  <c r="AN79" i="47" s="1"/>
  <c r="AM80" i="47"/>
  <c r="AM79" i="47" s="1"/>
  <c r="AL80" i="47"/>
  <c r="AL79" i="47" s="1"/>
  <c r="AK80" i="47"/>
  <c r="AK79" i="47" s="1"/>
  <c r="AJ80" i="47"/>
  <c r="AJ79" i="47" s="1"/>
  <c r="AI80" i="47"/>
  <c r="AI79" i="47" s="1"/>
  <c r="AH80" i="47"/>
  <c r="AH79" i="47" s="1"/>
  <c r="AG80" i="47"/>
  <c r="AG79" i="47" s="1"/>
  <c r="AF80" i="47"/>
  <c r="AF79" i="47" s="1"/>
  <c r="AE80" i="47"/>
  <c r="AE79" i="47" s="1"/>
  <c r="AD80" i="47"/>
  <c r="AD79" i="47" s="1"/>
  <c r="AC80" i="47"/>
  <c r="AC79" i="47" s="1"/>
  <c r="AB80" i="47"/>
  <c r="AB79" i="47" s="1"/>
  <c r="AA80" i="47"/>
  <c r="AA79" i="47" s="1"/>
  <c r="Z80" i="47"/>
  <c r="Z79" i="47" s="1"/>
  <c r="Y80" i="47"/>
  <c r="Y79" i="47" s="1"/>
  <c r="X80" i="47"/>
  <c r="X79" i="47" s="1"/>
  <c r="W80" i="47"/>
  <c r="W79" i="47" s="1"/>
  <c r="V80" i="47"/>
  <c r="V79" i="47" s="1"/>
  <c r="U80" i="47"/>
  <c r="U79" i="47" s="1"/>
  <c r="T80" i="47"/>
  <c r="T79" i="47" s="1"/>
  <c r="S80" i="47"/>
  <c r="S79" i="47" s="1"/>
  <c r="R80" i="47"/>
  <c r="R79" i="47" s="1"/>
  <c r="Q80" i="47"/>
  <c r="Q79" i="47" s="1"/>
  <c r="P80" i="47"/>
  <c r="P79" i="47" s="1"/>
  <c r="O80" i="47"/>
  <c r="O79" i="47" s="1"/>
  <c r="N80" i="47"/>
  <c r="N79" i="47" s="1"/>
  <c r="M80" i="47"/>
  <c r="M79" i="47" s="1"/>
  <c r="L80" i="47"/>
  <c r="L79" i="47" s="1"/>
  <c r="K80" i="47"/>
  <c r="K79" i="47" s="1"/>
  <c r="J80" i="47"/>
  <c r="J79" i="47" s="1"/>
  <c r="I80" i="47"/>
  <c r="I79" i="47" s="1"/>
  <c r="H80" i="47"/>
  <c r="H79" i="47" s="1"/>
  <c r="G80" i="47"/>
  <c r="G79" i="47" s="1"/>
  <c r="F80" i="47"/>
  <c r="F79" i="47" s="1"/>
  <c r="C79" i="47"/>
  <c r="AV28" i="47"/>
  <c r="AU28" i="47"/>
  <c r="AT28" i="47"/>
  <c r="AS28" i="47"/>
  <c r="AR28" i="47"/>
  <c r="AQ28" i="47"/>
  <c r="AP28" i="47"/>
  <c r="AO28" i="47"/>
  <c r="AN28" i="47"/>
  <c r="AM28" i="47"/>
  <c r="AL28" i="47"/>
  <c r="AK28" i="47"/>
  <c r="AJ28" i="47"/>
  <c r="AI28" i="47"/>
  <c r="AH28" i="47"/>
  <c r="AG28" i="47"/>
  <c r="AF28" i="47"/>
  <c r="AE28" i="47"/>
  <c r="AD28" i="47"/>
  <c r="AC28" i="47"/>
  <c r="AB28" i="47"/>
  <c r="AA28" i="47"/>
  <c r="Z28" i="47"/>
  <c r="Y28" i="47"/>
  <c r="X28" i="47"/>
  <c r="W28" i="47"/>
  <c r="V28" i="47"/>
  <c r="U28" i="47"/>
  <c r="T28" i="47"/>
  <c r="S28" i="47"/>
  <c r="R28" i="47"/>
  <c r="Q28" i="47"/>
  <c r="P28" i="47"/>
  <c r="O28" i="47"/>
  <c r="N28" i="47"/>
  <c r="M28" i="47"/>
  <c r="L28" i="47"/>
  <c r="K28" i="47"/>
  <c r="J28" i="47"/>
  <c r="I28" i="47"/>
  <c r="H28" i="47"/>
  <c r="G28" i="47"/>
  <c r="AV27" i="47"/>
  <c r="AV26" i="47" s="1"/>
  <c r="AU27" i="47"/>
  <c r="AU26" i="47" s="1"/>
  <c r="AT27" i="47"/>
  <c r="AT26" i="47" s="1"/>
  <c r="AS27" i="47"/>
  <c r="AR27" i="47"/>
  <c r="AQ27" i="47"/>
  <c r="AQ26" i="47" s="1"/>
  <c r="AP27" i="47"/>
  <c r="AP26" i="47" s="1"/>
  <c r="AO27" i="47"/>
  <c r="AO26" i="47" s="1"/>
  <c r="AN27" i="47"/>
  <c r="AN26" i="47" s="1"/>
  <c r="AM27" i="47"/>
  <c r="AM26" i="47" s="1"/>
  <c r="AL27" i="47"/>
  <c r="AL26" i="47" s="1"/>
  <c r="AK27" i="47"/>
  <c r="AJ27" i="47"/>
  <c r="AJ26" i="47" s="1"/>
  <c r="AI27" i="47"/>
  <c r="AI26" i="47" s="1"/>
  <c r="AH27" i="47"/>
  <c r="AH26" i="47" s="1"/>
  <c r="AG27" i="47"/>
  <c r="AG26" i="47" s="1"/>
  <c r="AF27" i="47"/>
  <c r="AF26" i="47" s="1"/>
  <c r="AE27" i="47"/>
  <c r="AE26" i="47" s="1"/>
  <c r="AD27" i="47"/>
  <c r="AD26" i="47" s="1"/>
  <c r="AC27" i="47"/>
  <c r="AC26" i="47" s="1"/>
  <c r="AB27" i="47"/>
  <c r="AA27" i="47"/>
  <c r="AA26" i="47" s="1"/>
  <c r="Z27" i="47"/>
  <c r="Z26" i="47" s="1"/>
  <c r="Y27" i="47"/>
  <c r="Y26" i="47" s="1"/>
  <c r="X27" i="47"/>
  <c r="X26" i="47" s="1"/>
  <c r="W27" i="47"/>
  <c r="W26" i="47" s="1"/>
  <c r="V27" i="47"/>
  <c r="V26" i="47" s="1"/>
  <c r="U27" i="47"/>
  <c r="U26" i="47" s="1"/>
  <c r="T27" i="47"/>
  <c r="T26" i="47" s="1"/>
  <c r="S27" i="47"/>
  <c r="S26" i="47" s="1"/>
  <c r="R27" i="47"/>
  <c r="R26" i="47" s="1"/>
  <c r="Q27" i="47"/>
  <c r="Q26" i="47" s="1"/>
  <c r="P27" i="47"/>
  <c r="O27" i="47"/>
  <c r="O26" i="47" s="1"/>
  <c r="N27" i="47"/>
  <c r="N26" i="47" s="1"/>
  <c r="M27" i="47"/>
  <c r="M26" i="47" s="1"/>
  <c r="L27" i="47"/>
  <c r="L26" i="47" s="1"/>
  <c r="K27" i="47"/>
  <c r="K26" i="47" s="1"/>
  <c r="J27" i="47"/>
  <c r="J26" i="47" s="1"/>
  <c r="I27" i="47"/>
  <c r="I26" i="47" s="1"/>
  <c r="H27" i="47"/>
  <c r="H26" i="47" s="1"/>
  <c r="G27" i="47"/>
  <c r="G26" i="47" s="1"/>
  <c r="F27" i="47"/>
  <c r="F26" i="47" s="1"/>
  <c r="AS26" i="47"/>
  <c r="AR26" i="47"/>
  <c r="AK26" i="47"/>
  <c r="AB26" i="47"/>
  <c r="P26" i="47"/>
  <c r="C26" i="47"/>
  <c r="AW21" i="47"/>
  <c r="AV21" i="47"/>
  <c r="AU21" i="47"/>
  <c r="AT21" i="47"/>
  <c r="AS21" i="47"/>
  <c r="AR21" i="47"/>
  <c r="AQ21" i="47"/>
  <c r="AP21" i="47"/>
  <c r="AO21" i="47"/>
  <c r="AN21" i="47"/>
  <c r="AM21" i="47"/>
  <c r="AL21" i="47"/>
  <c r="AK21" i="47"/>
  <c r="AJ21" i="47"/>
  <c r="AI21" i="47"/>
  <c r="AH21" i="47"/>
  <c r="AG21" i="47"/>
  <c r="AF21" i="47"/>
  <c r="AE21" i="47"/>
  <c r="AD21" i="47"/>
  <c r="AC21" i="47"/>
  <c r="AB21" i="47"/>
  <c r="AA21" i="47"/>
  <c r="Z21" i="47"/>
  <c r="Y21" i="47"/>
  <c r="X21" i="47"/>
  <c r="W21" i="47"/>
  <c r="V21" i="47"/>
  <c r="U21" i="47"/>
  <c r="T21" i="47"/>
  <c r="S21" i="47"/>
  <c r="R21" i="47"/>
  <c r="Q21" i="47"/>
  <c r="P21" i="47"/>
  <c r="O21" i="47"/>
  <c r="N21" i="47"/>
  <c r="M21" i="47"/>
  <c r="L21" i="47"/>
  <c r="K21" i="47"/>
  <c r="J21" i="47"/>
  <c r="I21" i="47"/>
  <c r="H21" i="47"/>
  <c r="AW20" i="47"/>
  <c r="AW19" i="47" s="1"/>
  <c r="AV20" i="47"/>
  <c r="AV19" i="47" s="1"/>
  <c r="AU20" i="47"/>
  <c r="AU19" i="47" s="1"/>
  <c r="AT20" i="47"/>
  <c r="AT19" i="47" s="1"/>
  <c r="AS20" i="47"/>
  <c r="AS19" i="47" s="1"/>
  <c r="AR20" i="47"/>
  <c r="AQ20" i="47"/>
  <c r="AQ19" i="47" s="1"/>
  <c r="AP20" i="47"/>
  <c r="AO20" i="47"/>
  <c r="AN20" i="47"/>
  <c r="AN19" i="47" s="1"/>
  <c r="AM20" i="47"/>
  <c r="AM19" i="47" s="1"/>
  <c r="AL20" i="47"/>
  <c r="AL19" i="47" s="1"/>
  <c r="AK20" i="47"/>
  <c r="AK19" i="47" s="1"/>
  <c r="AJ20" i="47"/>
  <c r="AJ19" i="47" s="1"/>
  <c r="AI20" i="47"/>
  <c r="AI19" i="47" s="1"/>
  <c r="AH20" i="47"/>
  <c r="AH19" i="47" s="1"/>
  <c r="AG20" i="47"/>
  <c r="AG19" i="47" s="1"/>
  <c r="AF20" i="47"/>
  <c r="AF19" i="47" s="1"/>
  <c r="AE20" i="47"/>
  <c r="AE19" i="47" s="1"/>
  <c r="AD20" i="47"/>
  <c r="AD19" i="47" s="1"/>
  <c r="AC20" i="47"/>
  <c r="AC19" i="47" s="1"/>
  <c r="AB20" i="47"/>
  <c r="AB19" i="47" s="1"/>
  <c r="AA20" i="47"/>
  <c r="AA19" i="47" s="1"/>
  <c r="Z20" i="47"/>
  <c r="Y20" i="47"/>
  <c r="X20" i="47"/>
  <c r="X19" i="47" s="1"/>
  <c r="W20" i="47"/>
  <c r="W19" i="47" s="1"/>
  <c r="V20" i="47"/>
  <c r="V19" i="47" s="1"/>
  <c r="U20" i="47"/>
  <c r="U19" i="47" s="1"/>
  <c r="T20" i="47"/>
  <c r="T19" i="47" s="1"/>
  <c r="S20" i="47"/>
  <c r="S19" i="47" s="1"/>
  <c r="R20" i="47"/>
  <c r="R19" i="47" s="1"/>
  <c r="Q20" i="47"/>
  <c r="Q19" i="47" s="1"/>
  <c r="P20" i="47"/>
  <c r="P19" i="47" s="1"/>
  <c r="O20" i="47"/>
  <c r="O19" i="47" s="1"/>
  <c r="N20" i="47"/>
  <c r="N19" i="47" s="1"/>
  <c r="M20" i="47"/>
  <c r="M19" i="47" s="1"/>
  <c r="L20" i="47"/>
  <c r="L19" i="47" s="1"/>
  <c r="K20" i="47"/>
  <c r="K19" i="47" s="1"/>
  <c r="J20" i="47"/>
  <c r="J19" i="47" s="1"/>
  <c r="I20" i="47"/>
  <c r="I19" i="47" s="1"/>
  <c r="H20" i="47"/>
  <c r="H19" i="47" s="1"/>
  <c r="G20" i="47"/>
  <c r="G19" i="47" s="1"/>
  <c r="F20" i="47"/>
  <c r="F19" i="47" s="1"/>
  <c r="AR19" i="47"/>
  <c r="AP19" i="47"/>
  <c r="AO19" i="47"/>
  <c r="Z19" i="47"/>
  <c r="Y19" i="47"/>
  <c r="C19" i="47"/>
  <c r="AO11" i="47"/>
  <c r="AN11" i="47"/>
  <c r="AM11" i="47"/>
  <c r="AL11" i="47"/>
  <c r="AK11" i="47"/>
  <c r="AJ11" i="47"/>
  <c r="AI11" i="47"/>
  <c r="AH11" i="47"/>
  <c r="AG11" i="47"/>
  <c r="AF11" i="47"/>
  <c r="AE11" i="47"/>
  <c r="AD11" i="47"/>
  <c r="AC11" i="47"/>
  <c r="AB11" i="47"/>
  <c r="AA11" i="47"/>
  <c r="Z11" i="47"/>
  <c r="Y11" i="47"/>
  <c r="X11" i="47"/>
  <c r="W11" i="47"/>
  <c r="V11" i="47"/>
  <c r="U11" i="47"/>
  <c r="T11" i="47"/>
  <c r="S11" i="47"/>
  <c r="R11" i="47"/>
  <c r="Q11" i="47"/>
  <c r="P11" i="47"/>
  <c r="O11" i="47"/>
  <c r="N11" i="47"/>
  <c r="M11" i="47"/>
  <c r="L11" i="47"/>
  <c r="K11" i="47"/>
  <c r="J11" i="47"/>
  <c r="I11" i="47"/>
  <c r="H11" i="47"/>
  <c r="G11" i="47"/>
  <c r="F11" i="47"/>
  <c r="AO10" i="47"/>
  <c r="AO9" i="47" s="1"/>
  <c r="AN10" i="47"/>
  <c r="AN9" i="47" s="1"/>
  <c r="AM10" i="47"/>
  <c r="AM9" i="47" s="1"/>
  <c r="AL10" i="47"/>
  <c r="AL9" i="47" s="1"/>
  <c r="AK10" i="47"/>
  <c r="AK9" i="47" s="1"/>
  <c r="AJ10" i="47"/>
  <c r="AJ9" i="47" s="1"/>
  <c r="AI10" i="47"/>
  <c r="AI9" i="47" s="1"/>
  <c r="AH10" i="47"/>
  <c r="AH9" i="47" s="1"/>
  <c r="AG10" i="47"/>
  <c r="AG9" i="47" s="1"/>
  <c r="AF10" i="47"/>
  <c r="AF9" i="47" s="1"/>
  <c r="AE10" i="47"/>
  <c r="AE9" i="47" s="1"/>
  <c r="AD10" i="47"/>
  <c r="AD9" i="47" s="1"/>
  <c r="AC10" i="47"/>
  <c r="AC9" i="47" s="1"/>
  <c r="AB10" i="47"/>
  <c r="AB9" i="47" s="1"/>
  <c r="AA10" i="47"/>
  <c r="AA9" i="47" s="1"/>
  <c r="Z10" i="47"/>
  <c r="Z9" i="47" s="1"/>
  <c r="Y10" i="47"/>
  <c r="Y9" i="47" s="1"/>
  <c r="X10" i="47"/>
  <c r="X9" i="47" s="1"/>
  <c r="W10" i="47"/>
  <c r="W9" i="47" s="1"/>
  <c r="V10" i="47"/>
  <c r="V9" i="47" s="1"/>
  <c r="U10" i="47"/>
  <c r="U9" i="47" s="1"/>
  <c r="T10" i="47"/>
  <c r="T9" i="47" s="1"/>
  <c r="S10" i="47"/>
  <c r="S9" i="47" s="1"/>
  <c r="R10" i="47"/>
  <c r="R9" i="47" s="1"/>
  <c r="Q10" i="47"/>
  <c r="Q9" i="47" s="1"/>
  <c r="P10" i="47"/>
  <c r="P9" i="47" s="1"/>
  <c r="O10" i="47"/>
  <c r="O9" i="47" s="1"/>
  <c r="N10" i="47"/>
  <c r="M10" i="47"/>
  <c r="L10" i="47"/>
  <c r="K10" i="47"/>
  <c r="J10" i="47"/>
  <c r="I10" i="47"/>
  <c r="I9" i="47" s="1"/>
  <c r="H10" i="47"/>
  <c r="H9" i="47" s="1"/>
  <c r="G10" i="47"/>
  <c r="G9" i="47" s="1"/>
  <c r="F10" i="47"/>
  <c r="F9" i="47" s="1"/>
  <c r="J9" i="47"/>
  <c r="C9" i="47"/>
  <c r="C10" i="41"/>
  <c r="F11" i="41"/>
  <c r="F10" i="41" s="1"/>
  <c r="G11" i="41"/>
  <c r="G10" i="41" s="1"/>
  <c r="H11" i="41"/>
  <c r="H10" i="41" s="1"/>
  <c r="I11" i="41"/>
  <c r="I10" i="41" s="1"/>
  <c r="J11" i="41"/>
  <c r="J10" i="41" s="1"/>
  <c r="K11" i="41"/>
  <c r="K10" i="41" s="1"/>
  <c r="L11" i="41"/>
  <c r="L10" i="41" s="1"/>
  <c r="M11" i="41"/>
  <c r="M10" i="41" s="1"/>
  <c r="N11" i="41"/>
  <c r="N10" i="41" s="1"/>
  <c r="O11" i="41"/>
  <c r="O10" i="41" s="1"/>
  <c r="P11" i="41"/>
  <c r="P10" i="41" s="1"/>
  <c r="Q11" i="41"/>
  <c r="Q10" i="41" s="1"/>
  <c r="R11" i="41"/>
  <c r="R10" i="41" s="1"/>
  <c r="S11" i="41"/>
  <c r="S10" i="41" s="1"/>
  <c r="T11" i="41"/>
  <c r="T10" i="41" s="1"/>
  <c r="U11" i="41"/>
  <c r="U10" i="41" s="1"/>
  <c r="V11" i="41"/>
  <c r="V10" i="41" s="1"/>
  <c r="W11" i="41"/>
  <c r="W10" i="41" s="1"/>
  <c r="X11" i="41"/>
  <c r="X10" i="41" s="1"/>
  <c r="Y11" i="41"/>
  <c r="Y10" i="41" s="1"/>
  <c r="Z11" i="41"/>
  <c r="Z10" i="41" s="1"/>
  <c r="AA11" i="41"/>
  <c r="AA10" i="41" s="1"/>
  <c r="AB11" i="41"/>
  <c r="AB10" i="41" s="1"/>
  <c r="AC11" i="41"/>
  <c r="AC10" i="41" s="1"/>
  <c r="AD11" i="41"/>
  <c r="AD10" i="41" s="1"/>
  <c r="AE11" i="41"/>
  <c r="AE10" i="41" s="1"/>
  <c r="AF11" i="41"/>
  <c r="AF10" i="41" s="1"/>
  <c r="AG11" i="41"/>
  <c r="AG10" i="41" s="1"/>
  <c r="AH11" i="41"/>
  <c r="AH10" i="41" s="1"/>
  <c r="AI11" i="41"/>
  <c r="AI10" i="41" s="1"/>
  <c r="AJ11" i="41"/>
  <c r="AJ10" i="41" s="1"/>
  <c r="AK11" i="41"/>
  <c r="AK10" i="41" s="1"/>
  <c r="AL11" i="41"/>
  <c r="AL10" i="41" s="1"/>
  <c r="AM11" i="41"/>
  <c r="AM10" i="41" s="1"/>
  <c r="AN11" i="41"/>
  <c r="AN10" i="41" s="1"/>
  <c r="AO11" i="41"/>
  <c r="AO10" i="41" s="1"/>
  <c r="R12" i="41"/>
  <c r="S12" i="41"/>
  <c r="T12" i="41"/>
  <c r="U12" i="41"/>
  <c r="V12" i="41"/>
  <c r="W12" i="41"/>
  <c r="X12" i="41"/>
  <c r="Y12" i="41"/>
  <c r="Z12" i="41"/>
  <c r="AA12" i="41"/>
  <c r="AB12" i="41"/>
  <c r="AC12" i="41"/>
  <c r="AD12" i="41"/>
  <c r="AE12" i="41"/>
  <c r="AF12" i="41"/>
  <c r="AG12" i="41"/>
  <c r="AH12" i="41"/>
  <c r="AI12" i="41"/>
  <c r="AJ12" i="41"/>
  <c r="AK12" i="41"/>
  <c r="AL12" i="41"/>
  <c r="AM12" i="41"/>
  <c r="AN12" i="41"/>
  <c r="AO12" i="41"/>
  <c r="C67" i="41"/>
  <c r="F68" i="41"/>
  <c r="F67" i="41" s="1"/>
  <c r="G68" i="41"/>
  <c r="G67" i="41" s="1"/>
  <c r="H68" i="41"/>
  <c r="H67" i="41" s="1"/>
  <c r="I68" i="41"/>
  <c r="I67" i="41" s="1"/>
  <c r="J68" i="41"/>
  <c r="J67" i="41" s="1"/>
  <c r="K68" i="41"/>
  <c r="K67" i="41" s="1"/>
  <c r="L68" i="41"/>
  <c r="L67" i="41" s="1"/>
  <c r="M68" i="41"/>
  <c r="M67" i="41" s="1"/>
  <c r="N68" i="41"/>
  <c r="N67" i="41" s="1"/>
  <c r="O68" i="41"/>
  <c r="O67" i="41" s="1"/>
  <c r="P68" i="41"/>
  <c r="P67" i="41" s="1"/>
  <c r="Q68" i="41"/>
  <c r="Q67" i="41" s="1"/>
  <c r="R68" i="41"/>
  <c r="R67" i="41" s="1"/>
  <c r="S68" i="41"/>
  <c r="S67" i="41" s="1"/>
  <c r="T68" i="41"/>
  <c r="T67" i="41" s="1"/>
  <c r="U68" i="41"/>
  <c r="U67" i="41" s="1"/>
  <c r="V68" i="41"/>
  <c r="V67" i="41" s="1"/>
  <c r="W68" i="41"/>
  <c r="W67" i="41" s="1"/>
  <c r="X68" i="41"/>
  <c r="X67" i="41" s="1"/>
  <c r="Y68" i="41"/>
  <c r="Y67" i="41" s="1"/>
  <c r="Z68" i="41"/>
  <c r="Z67" i="41" s="1"/>
  <c r="AA68" i="41"/>
  <c r="AA67" i="41" s="1"/>
  <c r="AB68" i="41"/>
  <c r="AB67" i="41" s="1"/>
  <c r="AC68" i="41"/>
  <c r="AC67" i="41" s="1"/>
  <c r="AD68" i="41"/>
  <c r="AD67" i="41" s="1"/>
  <c r="AE68" i="41"/>
  <c r="AE67" i="41" s="1"/>
  <c r="AF68" i="41"/>
  <c r="AF67" i="41" s="1"/>
  <c r="AG68" i="41"/>
  <c r="AG67" i="41" s="1"/>
  <c r="AH68" i="41"/>
  <c r="AH67" i="41" s="1"/>
  <c r="AI68" i="41"/>
  <c r="AI67" i="41" s="1"/>
  <c r="AJ68" i="41"/>
  <c r="AJ67" i="41" s="1"/>
  <c r="AK68" i="41"/>
  <c r="AK67" i="41" s="1"/>
  <c r="AL68" i="41"/>
  <c r="AL67" i="41" s="1"/>
  <c r="AM68" i="41"/>
  <c r="AM67" i="41" s="1"/>
  <c r="AN68" i="41"/>
  <c r="AN67" i="41" s="1"/>
  <c r="AO68" i="41"/>
  <c r="AO67" i="41" s="1"/>
  <c r="AP68" i="41"/>
  <c r="AP67" i="41" s="1"/>
  <c r="AQ68" i="41"/>
  <c r="AQ67" i="41" s="1"/>
  <c r="AR68" i="41"/>
  <c r="AR67" i="41" s="1"/>
  <c r="AS68" i="41"/>
  <c r="AS67" i="41" s="1"/>
  <c r="AT68" i="41"/>
  <c r="AT67" i="41" s="1"/>
  <c r="AU68" i="41"/>
  <c r="AU67" i="41" s="1"/>
  <c r="AV68" i="41"/>
  <c r="AV67" i="41" s="1"/>
  <c r="AW68" i="41"/>
  <c r="AW67" i="41" s="1"/>
  <c r="R69" i="41"/>
  <c r="S69" i="41"/>
  <c r="T69" i="41"/>
  <c r="U69" i="41"/>
  <c r="V69" i="41"/>
  <c r="W69" i="41"/>
  <c r="X69" i="41"/>
  <c r="Y69" i="41"/>
  <c r="Z69" i="41"/>
  <c r="AA69" i="41"/>
  <c r="AB69" i="41"/>
  <c r="AC69" i="41"/>
  <c r="AD69" i="41"/>
  <c r="AE69" i="41"/>
  <c r="AF69" i="41"/>
  <c r="AG69" i="41"/>
  <c r="AH69" i="41"/>
  <c r="AI69" i="41"/>
  <c r="AJ69" i="41"/>
  <c r="AK69" i="41"/>
  <c r="AL69" i="41"/>
  <c r="AM69" i="41"/>
  <c r="AN69" i="41"/>
  <c r="AO69" i="41"/>
  <c r="AP69" i="41"/>
  <c r="AQ69" i="41"/>
  <c r="AR69" i="41"/>
  <c r="AS69" i="41"/>
  <c r="AT69" i="41"/>
  <c r="AU69" i="41"/>
  <c r="AV69" i="41"/>
  <c r="AW69" i="41"/>
  <c r="C74" i="41"/>
  <c r="F75" i="41"/>
  <c r="F74" i="41" s="1"/>
  <c r="G75" i="41"/>
  <c r="G74" i="41" s="1"/>
  <c r="H75" i="41"/>
  <c r="H74" i="41" s="1"/>
  <c r="I75" i="41"/>
  <c r="I74" i="41" s="1"/>
  <c r="J75" i="41"/>
  <c r="J74" i="41" s="1"/>
  <c r="K75" i="41"/>
  <c r="K74" i="41" s="1"/>
  <c r="L75" i="41"/>
  <c r="L74" i="41" s="1"/>
  <c r="M75" i="41"/>
  <c r="M74" i="41" s="1"/>
  <c r="N75" i="41"/>
  <c r="N74" i="41" s="1"/>
  <c r="O75" i="41"/>
  <c r="O74" i="41" s="1"/>
  <c r="P75" i="41"/>
  <c r="P74" i="41" s="1"/>
  <c r="Q75" i="41"/>
  <c r="Q74" i="41" s="1"/>
  <c r="R75" i="41"/>
  <c r="R74" i="41" s="1"/>
  <c r="S75" i="41"/>
  <c r="S74" i="41" s="1"/>
  <c r="T75" i="41"/>
  <c r="T74" i="41" s="1"/>
  <c r="U75" i="41"/>
  <c r="U74" i="41" s="1"/>
  <c r="V75" i="41"/>
  <c r="V74" i="41" s="1"/>
  <c r="W75" i="41"/>
  <c r="W74" i="41" s="1"/>
  <c r="X75" i="41"/>
  <c r="X74" i="41" s="1"/>
  <c r="Y75" i="41"/>
  <c r="Y74" i="41" s="1"/>
  <c r="Z75" i="41"/>
  <c r="Z74" i="41" s="1"/>
  <c r="AA75" i="41"/>
  <c r="AA74" i="41" s="1"/>
  <c r="AB75" i="41"/>
  <c r="AB74" i="41" s="1"/>
  <c r="AC75" i="41"/>
  <c r="AC74" i="41" s="1"/>
  <c r="AD75" i="41"/>
  <c r="AD74" i="41" s="1"/>
  <c r="AE75" i="41"/>
  <c r="AE74" i="41" s="1"/>
  <c r="AF75" i="41"/>
  <c r="AF74" i="41" s="1"/>
  <c r="AG75" i="41"/>
  <c r="AG74" i="41" s="1"/>
  <c r="AH75" i="41"/>
  <c r="AH74" i="41" s="1"/>
  <c r="AI75" i="41"/>
  <c r="AI74" i="41" s="1"/>
  <c r="AJ75" i="41"/>
  <c r="AJ74" i="41" s="1"/>
  <c r="AK75" i="41"/>
  <c r="AK74" i="41" s="1"/>
  <c r="AL75" i="41"/>
  <c r="AL74" i="41" s="1"/>
  <c r="AM75" i="41"/>
  <c r="AM74" i="41" s="1"/>
  <c r="AN75" i="41"/>
  <c r="AN74" i="41" s="1"/>
  <c r="AO75" i="41"/>
  <c r="AO74" i="41" s="1"/>
  <c r="AP75" i="41"/>
  <c r="AP74" i="41" s="1"/>
  <c r="AQ75" i="41"/>
  <c r="AQ74" i="41" s="1"/>
  <c r="AR75" i="41"/>
  <c r="AR74" i="41" s="1"/>
  <c r="AS75" i="41"/>
  <c r="AS74" i="41" s="1"/>
  <c r="AT75" i="41"/>
  <c r="AT74" i="41" s="1"/>
  <c r="AU75" i="41"/>
  <c r="AU74" i="41" s="1"/>
  <c r="AV75" i="41"/>
  <c r="AV74" i="41" s="1"/>
  <c r="R76" i="41"/>
  <c r="S76" i="41"/>
  <c r="T76" i="41"/>
  <c r="U76" i="41"/>
  <c r="V76" i="41"/>
  <c r="W76" i="41"/>
  <c r="X76" i="41"/>
  <c r="Y76" i="41"/>
  <c r="Z76" i="41"/>
  <c r="AA76" i="41"/>
  <c r="AB76" i="41"/>
  <c r="AC76" i="41"/>
  <c r="AD76" i="41"/>
  <c r="AE76" i="41"/>
  <c r="AF76" i="41"/>
  <c r="AG76" i="41"/>
  <c r="AH76" i="41"/>
  <c r="AI76" i="41"/>
  <c r="AJ76" i="41"/>
  <c r="AK76" i="41"/>
  <c r="AL76" i="41"/>
  <c r="AM76" i="41"/>
  <c r="AN76" i="41"/>
  <c r="AO76" i="41"/>
  <c r="AP76" i="41"/>
  <c r="AQ76" i="41"/>
  <c r="AR76" i="41"/>
  <c r="AS76" i="41"/>
  <c r="AT76" i="41"/>
  <c r="AU76" i="41"/>
  <c r="AV76" i="41"/>
  <c r="C98" i="41"/>
  <c r="F99" i="41"/>
  <c r="F98" i="41" s="1"/>
  <c r="G99" i="41"/>
  <c r="G98" i="41" s="1"/>
  <c r="H99" i="41"/>
  <c r="H98" i="41" s="1"/>
  <c r="I99" i="41"/>
  <c r="I98" i="41" s="1"/>
  <c r="J99" i="41"/>
  <c r="J98" i="41" s="1"/>
  <c r="K99" i="41"/>
  <c r="K98" i="41" s="1"/>
  <c r="L99" i="41"/>
  <c r="L98" i="41" s="1"/>
  <c r="M99" i="41"/>
  <c r="M98" i="41" s="1"/>
  <c r="N99" i="41"/>
  <c r="N98" i="41" s="1"/>
  <c r="O99" i="41"/>
  <c r="O98" i="41" s="1"/>
  <c r="P99" i="41"/>
  <c r="P98" i="41" s="1"/>
  <c r="Q99" i="41"/>
  <c r="Q98" i="41" s="1"/>
  <c r="R99" i="41"/>
  <c r="R98" i="41" s="1"/>
  <c r="S99" i="41"/>
  <c r="S98" i="41" s="1"/>
  <c r="T99" i="41"/>
  <c r="T98" i="41" s="1"/>
  <c r="U99" i="41"/>
  <c r="U98" i="41" s="1"/>
  <c r="V99" i="41"/>
  <c r="V98" i="41" s="1"/>
  <c r="W99" i="41"/>
  <c r="W98" i="41" s="1"/>
  <c r="X99" i="41"/>
  <c r="X98" i="41" s="1"/>
  <c r="Y99" i="41"/>
  <c r="Y98" i="41" s="1"/>
  <c r="Z99" i="41"/>
  <c r="Z98" i="41" s="1"/>
  <c r="AA99" i="41"/>
  <c r="AA98" i="41" s="1"/>
  <c r="AB99" i="41"/>
  <c r="AB98" i="41" s="1"/>
  <c r="AC99" i="41"/>
  <c r="AC98" i="41" s="1"/>
  <c r="AD99" i="41"/>
  <c r="AD98" i="41" s="1"/>
  <c r="AE99" i="41"/>
  <c r="AE98" i="41" s="1"/>
  <c r="AF99" i="41"/>
  <c r="AF98" i="41" s="1"/>
  <c r="AG99" i="41"/>
  <c r="AG98" i="41" s="1"/>
  <c r="AH99" i="41"/>
  <c r="AH98" i="41" s="1"/>
  <c r="AI99" i="41"/>
  <c r="AI98" i="41" s="1"/>
  <c r="AJ99" i="41"/>
  <c r="AJ98" i="41" s="1"/>
  <c r="AK99" i="41"/>
  <c r="AK98" i="41" s="1"/>
  <c r="AL99" i="41"/>
  <c r="AL98" i="41" s="1"/>
  <c r="AM99" i="41"/>
  <c r="AM98" i="41" s="1"/>
  <c r="AN99" i="41"/>
  <c r="AN98" i="41" s="1"/>
  <c r="AO99" i="41"/>
  <c r="AO98" i="41" s="1"/>
  <c r="H100" i="41"/>
  <c r="I100" i="41"/>
  <c r="J100" i="41"/>
  <c r="K100" i="41"/>
  <c r="L100" i="41"/>
  <c r="M100" i="41"/>
  <c r="N100" i="41"/>
  <c r="O100" i="41"/>
  <c r="P100" i="41"/>
  <c r="Q100" i="41"/>
  <c r="R100" i="41"/>
  <c r="S100" i="41"/>
  <c r="T100" i="41"/>
  <c r="U100" i="41"/>
  <c r="V100" i="41"/>
  <c r="W100" i="41"/>
  <c r="X100" i="41"/>
  <c r="Y100" i="41"/>
  <c r="Z100" i="41"/>
  <c r="AA100" i="41"/>
  <c r="AB100" i="41"/>
  <c r="AC100" i="41"/>
  <c r="AD100" i="41"/>
  <c r="AE100" i="41"/>
  <c r="AF100" i="41"/>
  <c r="AG100" i="41"/>
  <c r="AH100" i="41"/>
  <c r="AI100" i="41"/>
  <c r="AJ100" i="41"/>
  <c r="AK100" i="41"/>
  <c r="AL100" i="41"/>
  <c r="AM100" i="41"/>
  <c r="AN100" i="41"/>
  <c r="AO100" i="41"/>
  <c r="C105" i="41"/>
  <c r="F106" i="41"/>
  <c r="F105" i="41" s="1"/>
  <c r="G106" i="41"/>
  <c r="G105" i="41" s="1"/>
  <c r="H106" i="41"/>
  <c r="H105" i="41" s="1"/>
  <c r="I106" i="41"/>
  <c r="I105" i="41" s="1"/>
  <c r="J106" i="41"/>
  <c r="J105" i="41" s="1"/>
  <c r="K106" i="41"/>
  <c r="K105" i="41" s="1"/>
  <c r="L106" i="41"/>
  <c r="L105" i="41" s="1"/>
  <c r="M106" i="41"/>
  <c r="M105" i="41" s="1"/>
  <c r="N106" i="41"/>
  <c r="N105" i="41" s="1"/>
  <c r="O106" i="41"/>
  <c r="O105" i="41" s="1"/>
  <c r="P106" i="41"/>
  <c r="P105" i="41" s="1"/>
  <c r="Q106" i="41"/>
  <c r="Q105" i="41" s="1"/>
  <c r="R106" i="41"/>
  <c r="R105" i="41" s="1"/>
  <c r="S106" i="41"/>
  <c r="S105" i="41" s="1"/>
  <c r="T106" i="41"/>
  <c r="T105" i="41" s="1"/>
  <c r="U106" i="41"/>
  <c r="U105" i="41" s="1"/>
  <c r="V106" i="41"/>
  <c r="V105" i="41" s="1"/>
  <c r="W106" i="41"/>
  <c r="W105" i="41" s="1"/>
  <c r="X106" i="41"/>
  <c r="X105" i="41" s="1"/>
  <c r="Y106" i="41"/>
  <c r="Y105" i="41" s="1"/>
  <c r="Z106" i="41"/>
  <c r="Z105" i="41" s="1"/>
  <c r="AA106" i="41"/>
  <c r="AA105" i="41" s="1"/>
  <c r="AB106" i="41"/>
  <c r="AB105" i="41" s="1"/>
  <c r="AC106" i="41"/>
  <c r="AC105" i="41" s="1"/>
  <c r="AD106" i="41"/>
  <c r="AD105" i="41" s="1"/>
  <c r="AE106" i="41"/>
  <c r="AE105" i="41" s="1"/>
  <c r="AF106" i="41"/>
  <c r="AF105" i="41" s="1"/>
  <c r="AG106" i="41"/>
  <c r="AG105" i="41" s="1"/>
  <c r="AH106" i="41"/>
  <c r="AH105" i="41" s="1"/>
  <c r="AI106" i="41"/>
  <c r="AI105" i="41" s="1"/>
  <c r="AJ106" i="41"/>
  <c r="AJ105" i="41" s="1"/>
  <c r="AK106" i="41"/>
  <c r="AK105" i="41" s="1"/>
  <c r="AL106" i="41"/>
  <c r="AL105" i="41" s="1"/>
  <c r="AM106" i="41"/>
  <c r="AM105" i="41" s="1"/>
  <c r="AN106" i="41"/>
  <c r="AN105" i="41" s="1"/>
  <c r="AO106" i="41"/>
  <c r="AO105" i="41" s="1"/>
  <c r="AP106" i="41"/>
  <c r="AP105" i="41" s="1"/>
  <c r="AQ106" i="41"/>
  <c r="AQ105" i="41" s="1"/>
  <c r="AR106" i="41"/>
  <c r="AR105" i="41" s="1"/>
  <c r="AS106" i="41"/>
  <c r="AS105" i="41" s="1"/>
  <c r="AT106" i="41"/>
  <c r="AT105" i="41" s="1"/>
  <c r="AU106" i="41"/>
  <c r="AU105" i="41" s="1"/>
  <c r="AV106" i="41"/>
  <c r="AV105" i="41" s="1"/>
  <c r="AW106" i="41"/>
  <c r="AW105" i="41" s="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AG107" i="41"/>
  <c r="AH107" i="41"/>
  <c r="AI107" i="41"/>
  <c r="AJ107" i="41"/>
  <c r="AK107" i="41"/>
  <c r="AL107" i="41"/>
  <c r="AM107" i="41"/>
  <c r="AN107" i="41"/>
  <c r="AO107" i="41"/>
  <c r="AP107" i="41"/>
  <c r="AQ107" i="41"/>
  <c r="AR107" i="41"/>
  <c r="AS107" i="41"/>
  <c r="AT107" i="41"/>
  <c r="AU107" i="41"/>
  <c r="AV107" i="41"/>
  <c r="AW107" i="41"/>
  <c r="C43" i="41"/>
  <c r="F44" i="41"/>
  <c r="F43" i="41" s="1"/>
  <c r="G44" i="41"/>
  <c r="G43" i="41" s="1"/>
  <c r="H44" i="41"/>
  <c r="H43" i="41" s="1"/>
  <c r="I44" i="41"/>
  <c r="I43" i="41" s="1"/>
  <c r="J44" i="41"/>
  <c r="J43" i="41" s="1"/>
  <c r="K44" i="41"/>
  <c r="K43" i="41" s="1"/>
  <c r="L44" i="41"/>
  <c r="L43" i="41" s="1"/>
  <c r="M44" i="41"/>
  <c r="M43" i="41" s="1"/>
  <c r="N44" i="41"/>
  <c r="N43" i="41" s="1"/>
  <c r="O44" i="41"/>
  <c r="O43" i="41" s="1"/>
  <c r="P44" i="41"/>
  <c r="P43" i="41" s="1"/>
  <c r="Q44" i="41"/>
  <c r="Q43" i="41" s="1"/>
  <c r="R44" i="41"/>
  <c r="R43" i="41" s="1"/>
  <c r="S44" i="41"/>
  <c r="S43" i="41" s="1"/>
  <c r="T44" i="41"/>
  <c r="T43" i="41" s="1"/>
  <c r="U44" i="41"/>
  <c r="U43" i="41" s="1"/>
  <c r="V44" i="41"/>
  <c r="V43" i="41" s="1"/>
  <c r="W44" i="41"/>
  <c r="W43" i="41" s="1"/>
  <c r="X44" i="41"/>
  <c r="X43" i="41" s="1"/>
  <c r="Y44" i="41"/>
  <c r="Y43" i="41" s="1"/>
  <c r="Z44" i="41"/>
  <c r="Z43" i="41" s="1"/>
  <c r="AA44" i="41"/>
  <c r="AA43" i="41" s="1"/>
  <c r="AB44" i="41"/>
  <c r="AB43" i="41" s="1"/>
  <c r="AC44" i="41"/>
  <c r="AC43" i="41" s="1"/>
  <c r="AD44" i="41"/>
  <c r="AD43" i="41" s="1"/>
  <c r="AE44" i="41"/>
  <c r="AE43" i="41" s="1"/>
  <c r="AF44" i="41"/>
  <c r="AF43" i="41" s="1"/>
  <c r="AG44" i="41"/>
  <c r="AG43" i="41" s="1"/>
  <c r="AH44" i="41"/>
  <c r="AH43" i="41" s="1"/>
  <c r="AI44" i="41"/>
  <c r="AI43" i="41" s="1"/>
  <c r="AJ44" i="41"/>
  <c r="AJ43" i="41" s="1"/>
  <c r="AK44" i="41"/>
  <c r="AK43" i="41" s="1"/>
  <c r="AL44" i="41"/>
  <c r="AL43" i="41" s="1"/>
  <c r="AM44" i="41"/>
  <c r="AM43" i="41" s="1"/>
  <c r="AN44" i="41"/>
  <c r="AN43" i="41" s="1"/>
  <c r="AO44" i="41"/>
  <c r="AO43" i="41" s="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AG45" i="41"/>
  <c r="AH45" i="41"/>
  <c r="AI45" i="41"/>
  <c r="AJ45" i="41"/>
  <c r="AK45" i="41"/>
  <c r="AL45" i="41"/>
  <c r="AM45" i="41"/>
  <c r="AN45" i="41"/>
  <c r="AO45" i="41"/>
  <c r="C50" i="41"/>
  <c r="F51" i="41"/>
  <c r="F50" i="41" s="1"/>
  <c r="G51" i="41"/>
  <c r="G50" i="41" s="1"/>
  <c r="H51" i="41"/>
  <c r="H50" i="41" s="1"/>
  <c r="I51" i="41"/>
  <c r="I50" i="41" s="1"/>
  <c r="J51" i="41"/>
  <c r="J50" i="41" s="1"/>
  <c r="K51" i="41"/>
  <c r="K50" i="41" s="1"/>
  <c r="L51" i="41"/>
  <c r="L50" i="41" s="1"/>
  <c r="M51" i="41"/>
  <c r="M50" i="41" s="1"/>
  <c r="N51" i="41"/>
  <c r="N50" i="41" s="1"/>
  <c r="O51" i="41"/>
  <c r="O50" i="41" s="1"/>
  <c r="P51" i="41"/>
  <c r="P50" i="41" s="1"/>
  <c r="Q51" i="41"/>
  <c r="Q50" i="41" s="1"/>
  <c r="R51" i="41"/>
  <c r="R50" i="41" s="1"/>
  <c r="S51" i="41"/>
  <c r="S50" i="41" s="1"/>
  <c r="T51" i="41"/>
  <c r="T50" i="41" s="1"/>
  <c r="U51" i="41"/>
  <c r="U50" i="41" s="1"/>
  <c r="V51" i="41"/>
  <c r="V50" i="41" s="1"/>
  <c r="W51" i="41"/>
  <c r="W50" i="41" s="1"/>
  <c r="X51" i="41"/>
  <c r="X50" i="41" s="1"/>
  <c r="Y51" i="41"/>
  <c r="Y50" i="41" s="1"/>
  <c r="Z51" i="41"/>
  <c r="Z50" i="41" s="1"/>
  <c r="AA51" i="41"/>
  <c r="AA50" i="41" s="1"/>
  <c r="AB51" i="41"/>
  <c r="AB50" i="41" s="1"/>
  <c r="AC51" i="41"/>
  <c r="AC50" i="41" s="1"/>
  <c r="AD51" i="41"/>
  <c r="AD50" i="41" s="1"/>
  <c r="AE51" i="41"/>
  <c r="AE50" i="41" s="1"/>
  <c r="AF51" i="41"/>
  <c r="AF50" i="41" s="1"/>
  <c r="AG51" i="41"/>
  <c r="AG50" i="41" s="1"/>
  <c r="AH51" i="41"/>
  <c r="AH50" i="41" s="1"/>
  <c r="AI51" i="41"/>
  <c r="AI50" i="41" s="1"/>
  <c r="AJ51" i="41"/>
  <c r="AJ50" i="41" s="1"/>
  <c r="AK51" i="41"/>
  <c r="AK50" i="41" s="1"/>
  <c r="AL51" i="41"/>
  <c r="AL50" i="41" s="1"/>
  <c r="AM51" i="41"/>
  <c r="AM50" i="41" s="1"/>
  <c r="AN51" i="41"/>
  <c r="AN50" i="41" s="1"/>
  <c r="AO51" i="41"/>
  <c r="AO50" i="41" s="1"/>
  <c r="AP51" i="41"/>
  <c r="AP50" i="41" s="1"/>
  <c r="AQ51" i="41"/>
  <c r="AQ50" i="41" s="1"/>
  <c r="AR51" i="41"/>
  <c r="AR50" i="41" s="1"/>
  <c r="AS51" i="41"/>
  <c r="AS50" i="41" s="1"/>
  <c r="AT51" i="41"/>
  <c r="AT50" i="41" s="1"/>
  <c r="AU51" i="41"/>
  <c r="AU50" i="41" s="1"/>
  <c r="AV51" i="41"/>
  <c r="AV50" i="41" s="1"/>
  <c r="AW51" i="41"/>
  <c r="AW50" i="41" s="1"/>
  <c r="F52" i="41"/>
  <c r="G52" i="41"/>
  <c r="H52" i="41"/>
  <c r="I52" i="41"/>
  <c r="J52" i="41"/>
  <c r="K52" i="41"/>
  <c r="L52" i="41"/>
  <c r="M52" i="41"/>
  <c r="N52" i="41"/>
  <c r="O52" i="41"/>
  <c r="P52" i="41"/>
  <c r="Q52" i="41"/>
  <c r="R52" i="41"/>
  <c r="S52" i="41"/>
  <c r="T52" i="41"/>
  <c r="U52" i="41"/>
  <c r="V52" i="41"/>
  <c r="W52" i="41"/>
  <c r="X52" i="41"/>
  <c r="Y52" i="41"/>
  <c r="Z52" i="41"/>
  <c r="AA52" i="41"/>
  <c r="AB52" i="41"/>
  <c r="AC52" i="41"/>
  <c r="AD52" i="41"/>
  <c r="AE52" i="41"/>
  <c r="AF52" i="41"/>
  <c r="AG52" i="41"/>
  <c r="AH52" i="41"/>
  <c r="AI52" i="41"/>
  <c r="AJ52" i="41"/>
  <c r="AK52" i="41"/>
  <c r="AL52" i="41"/>
  <c r="AM52" i="41"/>
  <c r="AN52" i="41"/>
  <c r="AO52" i="41"/>
  <c r="AP52" i="41"/>
  <c r="AQ52" i="41"/>
  <c r="AR52" i="41"/>
  <c r="AS52" i="41"/>
  <c r="AT52" i="41"/>
  <c r="AU52" i="41"/>
  <c r="AV52" i="41"/>
  <c r="AW52" i="41"/>
  <c r="C57" i="41"/>
  <c r="F58" i="41"/>
  <c r="F57" i="41" s="1"/>
  <c r="G58" i="41"/>
  <c r="G57" i="41" s="1"/>
  <c r="H58" i="41"/>
  <c r="H57" i="41" s="1"/>
  <c r="I58" i="41"/>
  <c r="I57" i="41" s="1"/>
  <c r="J58" i="41"/>
  <c r="J57" i="41" s="1"/>
  <c r="K58" i="41"/>
  <c r="K57" i="41" s="1"/>
  <c r="L58" i="41"/>
  <c r="L57" i="41" s="1"/>
  <c r="M58" i="41"/>
  <c r="M57" i="41" s="1"/>
  <c r="N58" i="41"/>
  <c r="N57" i="41" s="1"/>
  <c r="O58" i="41"/>
  <c r="O57" i="41" s="1"/>
  <c r="P58" i="41"/>
  <c r="P57" i="41" s="1"/>
  <c r="Q58" i="41"/>
  <c r="Q57" i="41" s="1"/>
  <c r="R58" i="41"/>
  <c r="R57" i="41" s="1"/>
  <c r="S58" i="41"/>
  <c r="S57" i="41" s="1"/>
  <c r="T58" i="41"/>
  <c r="T57" i="41" s="1"/>
  <c r="U58" i="41"/>
  <c r="U57" i="41" s="1"/>
  <c r="V58" i="41"/>
  <c r="V57" i="41" s="1"/>
  <c r="W58" i="41"/>
  <c r="W57" i="41" s="1"/>
  <c r="X58" i="41"/>
  <c r="X57" i="41" s="1"/>
  <c r="Y58" i="41"/>
  <c r="Y57" i="41" s="1"/>
  <c r="Z58" i="41"/>
  <c r="Z57" i="41" s="1"/>
  <c r="AA58" i="41"/>
  <c r="AA57" i="41" s="1"/>
  <c r="AB58" i="41"/>
  <c r="AB57" i="41" s="1"/>
  <c r="AC58" i="41"/>
  <c r="AC57" i="41" s="1"/>
  <c r="AD58" i="41"/>
  <c r="AD57" i="41" s="1"/>
  <c r="AE58" i="41"/>
  <c r="AE57" i="41" s="1"/>
  <c r="AF58" i="41"/>
  <c r="AF57" i="41" s="1"/>
  <c r="AG58" i="41"/>
  <c r="AG57" i="41" s="1"/>
  <c r="AH58" i="41"/>
  <c r="AH57" i="41" s="1"/>
  <c r="AI58" i="41"/>
  <c r="AI57" i="41" s="1"/>
  <c r="AJ58" i="41"/>
  <c r="AJ57" i="41" s="1"/>
  <c r="AK58" i="41"/>
  <c r="AK57" i="41" s="1"/>
  <c r="AL58" i="41"/>
  <c r="AL57" i="41" s="1"/>
  <c r="AM58" i="41"/>
  <c r="AM57" i="41" s="1"/>
  <c r="AN58" i="41"/>
  <c r="AN57" i="41" s="1"/>
  <c r="AO58" i="41"/>
  <c r="AO57" i="41" s="1"/>
  <c r="AP58" i="41"/>
  <c r="AP57" i="41" s="1"/>
  <c r="AQ58" i="41"/>
  <c r="AQ57" i="41" s="1"/>
  <c r="AR58" i="41"/>
  <c r="AR57" i="41" s="1"/>
  <c r="AS58" i="41"/>
  <c r="AS57" i="41" s="1"/>
  <c r="AT58" i="41"/>
  <c r="AT57" i="41" s="1"/>
  <c r="AU58" i="41"/>
  <c r="AU57" i="41" s="1"/>
  <c r="AV58" i="41"/>
  <c r="AV57" i="41" s="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AG59" i="41"/>
  <c r="AH59" i="41"/>
  <c r="AI59" i="41"/>
  <c r="AJ59" i="41"/>
  <c r="AK59" i="41"/>
  <c r="AL59" i="41"/>
  <c r="AM59" i="41"/>
  <c r="AN59" i="41"/>
  <c r="AO59" i="41"/>
  <c r="AP59" i="41"/>
  <c r="AQ59" i="41"/>
  <c r="AR59" i="41"/>
  <c r="AS59" i="41"/>
  <c r="AT59" i="41"/>
  <c r="AU59" i="41"/>
  <c r="AV59" i="41"/>
  <c r="G37" i="41"/>
  <c r="G36" i="41" s="1"/>
  <c r="H37" i="41"/>
  <c r="H36" i="41" s="1"/>
  <c r="I37" i="41"/>
  <c r="I36" i="41" s="1"/>
  <c r="J37" i="41"/>
  <c r="J36" i="41" s="1"/>
  <c r="K37" i="41"/>
  <c r="K36" i="41" s="1"/>
  <c r="L37" i="41"/>
  <c r="L36" i="41" s="1"/>
  <c r="M37" i="41"/>
  <c r="M36" i="41" s="1"/>
  <c r="N37" i="41"/>
  <c r="N36" i="41" s="1"/>
  <c r="O37" i="41"/>
  <c r="O36" i="41" s="1"/>
  <c r="P37" i="41"/>
  <c r="P36" i="41" s="1"/>
  <c r="Q37" i="41"/>
  <c r="Q36" i="41" s="1"/>
  <c r="R37" i="41"/>
  <c r="R36" i="41" s="1"/>
  <c r="S37" i="41"/>
  <c r="S36" i="41" s="1"/>
  <c r="T37" i="41"/>
  <c r="T36" i="41" s="1"/>
  <c r="U37" i="41"/>
  <c r="U36" i="41" s="1"/>
  <c r="V37" i="41"/>
  <c r="V36" i="41" s="1"/>
  <c r="W37" i="41"/>
  <c r="W36" i="41" s="1"/>
  <c r="X37" i="41"/>
  <c r="X36" i="41" s="1"/>
  <c r="Y37" i="41"/>
  <c r="Y36" i="41" s="1"/>
  <c r="Z37" i="41"/>
  <c r="Z36" i="41" s="1"/>
  <c r="AA37" i="41"/>
  <c r="AA36" i="41" s="1"/>
  <c r="AB37" i="41"/>
  <c r="AB36" i="41" s="1"/>
  <c r="AC37" i="41"/>
  <c r="AC36" i="41" s="1"/>
  <c r="AD37" i="41"/>
  <c r="AD36" i="41" s="1"/>
  <c r="AE37" i="41"/>
  <c r="AE36" i="41" s="1"/>
  <c r="AF37" i="41"/>
  <c r="AF36" i="41" s="1"/>
  <c r="AG37" i="41"/>
  <c r="AG36" i="41" s="1"/>
  <c r="AH37" i="41"/>
  <c r="AH36" i="41" s="1"/>
  <c r="AI37" i="41"/>
  <c r="AI36" i="41" s="1"/>
  <c r="AJ37" i="41"/>
  <c r="AJ36" i="41" s="1"/>
  <c r="AK37" i="41"/>
  <c r="AK36" i="41" s="1"/>
  <c r="AL37" i="41"/>
  <c r="AL36" i="41" s="1"/>
  <c r="AM37" i="41"/>
  <c r="AM36" i="41" s="1"/>
  <c r="AN37" i="41"/>
  <c r="AN36" i="41" s="1"/>
  <c r="AO37" i="41"/>
  <c r="AO36" i="41" s="1"/>
  <c r="AP37" i="41"/>
  <c r="AP36" i="41" s="1"/>
  <c r="AQ37" i="41"/>
  <c r="AQ36" i="41" s="1"/>
  <c r="AR37" i="41"/>
  <c r="AR36" i="41" s="1"/>
  <c r="AS37" i="41"/>
  <c r="AS36" i="41" s="1"/>
  <c r="AT37" i="41"/>
  <c r="AT36" i="41" s="1"/>
  <c r="AU37" i="41"/>
  <c r="AU36" i="41" s="1"/>
  <c r="AV37" i="41"/>
  <c r="AV36" i="41" s="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AG38" i="41"/>
  <c r="AH38" i="41"/>
  <c r="AI38" i="41"/>
  <c r="AJ38" i="41"/>
  <c r="AK38" i="41"/>
  <c r="AL38" i="41"/>
  <c r="AM38" i="41"/>
  <c r="AN38" i="41"/>
  <c r="AO38" i="41"/>
  <c r="AP38" i="41"/>
  <c r="AQ38" i="41"/>
  <c r="AR38" i="41"/>
  <c r="AS38" i="41"/>
  <c r="AT38" i="41"/>
  <c r="AU38" i="41"/>
  <c r="AV38" i="41"/>
  <c r="F38" i="41"/>
  <c r="F30" i="41"/>
  <c r="F29" i="41" s="1"/>
  <c r="F31" i="41"/>
  <c r="F37" i="41"/>
  <c r="F36" i="41" s="1"/>
  <c r="C36" i="41"/>
  <c r="G23" i="41"/>
  <c r="G22" i="41" s="1"/>
  <c r="H23" i="41"/>
  <c r="H22" i="41" s="1"/>
  <c r="I23" i="41"/>
  <c r="I22" i="41" s="1"/>
  <c r="J23" i="41"/>
  <c r="J22" i="41" s="1"/>
  <c r="K23" i="41"/>
  <c r="K22" i="41" s="1"/>
  <c r="L23" i="41"/>
  <c r="L22" i="41" s="1"/>
  <c r="M23" i="41"/>
  <c r="M22" i="41" s="1"/>
  <c r="N23" i="41"/>
  <c r="N22" i="41" s="1"/>
  <c r="O23" i="41"/>
  <c r="O22" i="41" s="1"/>
  <c r="P23" i="41"/>
  <c r="P22" i="41" s="1"/>
  <c r="Q23" i="41"/>
  <c r="Q22" i="41" s="1"/>
  <c r="R23" i="41"/>
  <c r="R22" i="41" s="1"/>
  <c r="S23" i="41"/>
  <c r="S22" i="41" s="1"/>
  <c r="T23" i="41"/>
  <c r="T22" i="41" s="1"/>
  <c r="U23" i="41"/>
  <c r="U22" i="41" s="1"/>
  <c r="V23" i="41"/>
  <c r="V22" i="41" s="1"/>
  <c r="W23" i="41"/>
  <c r="W22" i="41" s="1"/>
  <c r="X23" i="41"/>
  <c r="X22" i="41" s="1"/>
  <c r="Y23" i="41"/>
  <c r="Y22" i="41" s="1"/>
  <c r="Z23" i="41"/>
  <c r="Z22" i="41" s="1"/>
  <c r="AA23" i="41"/>
  <c r="AA22" i="41" s="1"/>
  <c r="AB23" i="41"/>
  <c r="AB22" i="41" s="1"/>
  <c r="AC23" i="41"/>
  <c r="AC22" i="41" s="1"/>
  <c r="AD23" i="41"/>
  <c r="AD22" i="41" s="1"/>
  <c r="AE23" i="41"/>
  <c r="AE22" i="41" s="1"/>
  <c r="AF23" i="41"/>
  <c r="AF22" i="41" s="1"/>
  <c r="AG23" i="41"/>
  <c r="AG22" i="41" s="1"/>
  <c r="AH23" i="41"/>
  <c r="AH22" i="41" s="1"/>
  <c r="AI23" i="41"/>
  <c r="AI22" i="41" s="1"/>
  <c r="AJ23" i="41"/>
  <c r="AJ22" i="41" s="1"/>
  <c r="AK23" i="41"/>
  <c r="AK22" i="41" s="1"/>
  <c r="AL23" i="41"/>
  <c r="AL22" i="41" s="1"/>
  <c r="AM23" i="41"/>
  <c r="AM22" i="41" s="1"/>
  <c r="AN23" i="41"/>
  <c r="AN22" i="41" s="1"/>
  <c r="AO23" i="41"/>
  <c r="AO22" i="41" s="1"/>
  <c r="U24" i="41"/>
  <c r="V24" i="41"/>
  <c r="W24" i="41"/>
  <c r="X24" i="41"/>
  <c r="Y24" i="41"/>
  <c r="Z24" i="41"/>
  <c r="AA24" i="41"/>
  <c r="AB24" i="41"/>
  <c r="AC24" i="41"/>
  <c r="AD24" i="41"/>
  <c r="AE24" i="41"/>
  <c r="AF24" i="41"/>
  <c r="AG24" i="41"/>
  <c r="AH24" i="41"/>
  <c r="AI24" i="41"/>
  <c r="AJ24" i="41"/>
  <c r="AK24" i="41"/>
  <c r="AL24" i="41"/>
  <c r="AM24" i="41"/>
  <c r="AN24" i="41"/>
  <c r="AO24" i="41"/>
  <c r="G30" i="41"/>
  <c r="G29" i="41" s="1"/>
  <c r="H30" i="41"/>
  <c r="H29" i="41" s="1"/>
  <c r="I30" i="41"/>
  <c r="I29" i="41" s="1"/>
  <c r="J30" i="41"/>
  <c r="J29" i="41" s="1"/>
  <c r="K30" i="41"/>
  <c r="K29" i="41" s="1"/>
  <c r="L30" i="41"/>
  <c r="L29" i="41" s="1"/>
  <c r="M30" i="41"/>
  <c r="M29" i="41" s="1"/>
  <c r="N30" i="41"/>
  <c r="N29" i="41" s="1"/>
  <c r="O30" i="41"/>
  <c r="O29" i="41" s="1"/>
  <c r="P30" i="41"/>
  <c r="P29" i="41" s="1"/>
  <c r="Q30" i="41"/>
  <c r="Q29" i="41" s="1"/>
  <c r="R30" i="41"/>
  <c r="R29" i="41" s="1"/>
  <c r="S30" i="41"/>
  <c r="S29" i="41" s="1"/>
  <c r="T30" i="41"/>
  <c r="T29" i="41" s="1"/>
  <c r="U30" i="41"/>
  <c r="U29" i="41" s="1"/>
  <c r="V30" i="41"/>
  <c r="V29" i="41" s="1"/>
  <c r="W30" i="41"/>
  <c r="W29" i="41" s="1"/>
  <c r="X30" i="41"/>
  <c r="X29" i="41" s="1"/>
  <c r="Y30" i="41"/>
  <c r="Y29" i="41" s="1"/>
  <c r="Z30" i="41"/>
  <c r="Z29" i="41" s="1"/>
  <c r="AA30" i="41"/>
  <c r="AA29" i="41" s="1"/>
  <c r="AB30" i="41"/>
  <c r="AB29" i="41" s="1"/>
  <c r="AC30" i="41"/>
  <c r="AC29" i="41" s="1"/>
  <c r="AD30" i="41"/>
  <c r="AD29" i="41" s="1"/>
  <c r="AE30" i="41"/>
  <c r="AE29" i="41" s="1"/>
  <c r="AF30" i="41"/>
  <c r="AF29" i="41" s="1"/>
  <c r="AG30" i="41"/>
  <c r="AG29" i="41" s="1"/>
  <c r="AH30" i="41"/>
  <c r="AH29" i="41" s="1"/>
  <c r="AI30" i="41"/>
  <c r="AI29" i="41" s="1"/>
  <c r="AJ30" i="41"/>
  <c r="AJ29" i="41" s="1"/>
  <c r="AK30" i="41"/>
  <c r="AK29" i="41" s="1"/>
  <c r="AL30" i="41"/>
  <c r="AL29" i="41" s="1"/>
  <c r="AM30" i="41"/>
  <c r="AM29" i="41" s="1"/>
  <c r="AN30" i="41"/>
  <c r="AN29" i="41" s="1"/>
  <c r="AO30" i="41"/>
  <c r="AO29" i="41" s="1"/>
  <c r="AP30" i="41"/>
  <c r="AP29" i="41" s="1"/>
  <c r="AQ30" i="41"/>
  <c r="AQ29" i="41" s="1"/>
  <c r="AR30" i="41"/>
  <c r="AR29" i="41" s="1"/>
  <c r="AS30" i="41"/>
  <c r="AS29" i="41" s="1"/>
  <c r="AT30" i="41"/>
  <c r="AT29" i="41" s="1"/>
  <c r="AU30" i="41"/>
  <c r="AU29" i="41" s="1"/>
  <c r="AV30" i="41"/>
  <c r="AV29" i="41" s="1"/>
  <c r="AW30" i="41"/>
  <c r="AW29" i="41" s="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AG31" i="41"/>
  <c r="AH31" i="41"/>
  <c r="AI31" i="41"/>
  <c r="AJ31" i="41"/>
  <c r="AK31" i="41"/>
  <c r="AL31" i="41"/>
  <c r="AM31" i="41"/>
  <c r="AN31" i="41"/>
  <c r="AO31" i="41"/>
  <c r="AP31" i="41"/>
  <c r="AQ31" i="41"/>
  <c r="AR31" i="41"/>
  <c r="AS31" i="41"/>
  <c r="AT31" i="41"/>
  <c r="AU31" i="41"/>
  <c r="AV31" i="41"/>
  <c r="AW31" i="41"/>
  <c r="C29" i="41"/>
  <c r="C22" i="41"/>
  <c r="F23" i="41"/>
  <c r="F22" i="41" s="1"/>
  <c r="D17" i="44" l="1"/>
  <c r="D49" i="44"/>
  <c r="D124" i="44"/>
  <c r="D111" i="44"/>
  <c r="D100" i="44"/>
  <c r="D96" i="44"/>
  <c r="D80" i="44"/>
  <c r="D63" i="44"/>
  <c r="BY28" i="44"/>
  <c r="D22" i="44"/>
  <c r="D15" i="44"/>
  <c r="D84" i="44" l="1"/>
  <c r="D18" i="44" s="1"/>
  <c r="E13" i="44"/>
  <c r="F13" i="44" s="1"/>
  <c r="J20" i="30"/>
  <c r="M28" i="30"/>
  <c r="J28" i="30"/>
  <c r="I28" i="30"/>
  <c r="O7" i="30"/>
  <c r="O5" i="30"/>
  <c r="G7" i="30"/>
  <c r="G5" i="30"/>
  <c r="C8" i="41" s="1"/>
  <c r="E18" i="30"/>
  <c r="E17" i="30"/>
  <c r="E22" i="44" l="1"/>
  <c r="E110" i="44" s="1"/>
  <c r="D9" i="44"/>
  <c r="E122" i="44" l="1"/>
  <c r="E120" i="44"/>
  <c r="E121" i="44"/>
  <c r="E102" i="44"/>
  <c r="E108" i="44"/>
  <c r="E101" i="44"/>
  <c r="E109" i="44"/>
  <c r="E107" i="44"/>
  <c r="E106" i="44"/>
  <c r="E95" i="44"/>
  <c r="E79" i="44"/>
  <c r="E76" i="44"/>
  <c r="E71" i="44"/>
  <c r="E94" i="44"/>
  <c r="E70" i="44"/>
  <c r="E93" i="44"/>
  <c r="E75" i="44"/>
  <c r="E69" i="44"/>
  <c r="E92" i="44"/>
  <c r="E78" i="44"/>
  <c r="E68" i="44"/>
  <c r="E91" i="44"/>
  <c r="E90" i="44"/>
  <c r="E74" i="44"/>
  <c r="E77" i="44"/>
  <c r="E72" i="44"/>
  <c r="E85" i="44"/>
  <c r="E73" i="44"/>
  <c r="E62" i="44"/>
  <c r="E54" i="44"/>
  <c r="E61" i="44"/>
  <c r="E58" i="44"/>
  <c r="E60" i="44"/>
  <c r="E59" i="44"/>
  <c r="E56" i="44"/>
  <c r="E55" i="44"/>
  <c r="E57" i="44"/>
  <c r="E48" i="44"/>
  <c r="E44" i="44"/>
  <c r="E42" i="44"/>
  <c r="E41" i="44"/>
  <c r="E46" i="44"/>
  <c r="E45" i="44"/>
  <c r="E53" i="44"/>
  <c r="E43" i="44"/>
  <c r="E40" i="44"/>
  <c r="E47" i="44"/>
  <c r="E39" i="44"/>
  <c r="F22" i="44"/>
  <c r="F110" i="44" s="1"/>
  <c r="G13" i="44"/>
  <c r="H28" i="30"/>
  <c r="S27" i="30" s="1"/>
  <c r="M79" i="30"/>
  <c r="I10" i="42"/>
  <c r="F122" i="44" l="1"/>
  <c r="F121" i="44"/>
  <c r="F120" i="44"/>
  <c r="E124" i="44"/>
  <c r="F102" i="44"/>
  <c r="F108" i="44"/>
  <c r="F109" i="44"/>
  <c r="F107" i="44"/>
  <c r="F106" i="44"/>
  <c r="F101" i="44"/>
  <c r="E111" i="44"/>
  <c r="E100" i="44"/>
  <c r="E96" i="44"/>
  <c r="F74" i="44"/>
  <c r="F90" i="44"/>
  <c r="F85" i="44"/>
  <c r="F69" i="44"/>
  <c r="F93" i="44"/>
  <c r="F92" i="44"/>
  <c r="F70" i="44"/>
  <c r="F94" i="44"/>
  <c r="F95" i="44"/>
  <c r="F68" i="44"/>
  <c r="F77" i="44"/>
  <c r="F75" i="44"/>
  <c r="F91" i="44"/>
  <c r="E80" i="44"/>
  <c r="F71" i="44"/>
  <c r="F73" i="44"/>
  <c r="F78" i="44"/>
  <c r="F76" i="44"/>
  <c r="F79" i="44"/>
  <c r="F72" i="44"/>
  <c r="F57" i="44"/>
  <c r="E63" i="44"/>
  <c r="F55" i="44"/>
  <c r="F56" i="44"/>
  <c r="F60" i="44"/>
  <c r="F58" i="44"/>
  <c r="F54" i="44"/>
  <c r="F62" i="44"/>
  <c r="F59" i="44"/>
  <c r="F61" i="44"/>
  <c r="F46" i="44"/>
  <c r="F39" i="44"/>
  <c r="E49" i="44"/>
  <c r="G22" i="44"/>
  <c r="G120" i="44" s="1"/>
  <c r="H13" i="44"/>
  <c r="F43" i="44"/>
  <c r="F48" i="44"/>
  <c r="F44" i="44"/>
  <c r="F47" i="44"/>
  <c r="F40" i="44"/>
  <c r="F45" i="44"/>
  <c r="F41" i="44"/>
  <c r="F42" i="44"/>
  <c r="F53" i="44"/>
  <c r="F29" i="44"/>
  <c r="D61" i="37"/>
  <c r="D60" i="37"/>
  <c r="D59" i="37"/>
  <c r="D58" i="37"/>
  <c r="D57" i="37"/>
  <c r="D56" i="37"/>
  <c r="I22" i="30"/>
  <c r="L79" i="30" s="1"/>
  <c r="B20" i="37"/>
  <c r="M86" i="30"/>
  <c r="L28" i="30"/>
  <c r="G110" i="44" l="1"/>
  <c r="E84" i="44"/>
  <c r="E18" i="44" s="1"/>
  <c r="F124" i="44"/>
  <c r="G106" i="44"/>
  <c r="G121" i="44"/>
  <c r="G122" i="44"/>
  <c r="G68" i="44"/>
  <c r="G108" i="44"/>
  <c r="G109" i="44"/>
  <c r="G107" i="44"/>
  <c r="G102" i="44"/>
  <c r="G101" i="44"/>
  <c r="F111" i="44"/>
  <c r="F100" i="44"/>
  <c r="G58" i="44"/>
  <c r="G72" i="44"/>
  <c r="G73" i="44"/>
  <c r="G77" i="44"/>
  <c r="G69" i="44"/>
  <c r="G85" i="44"/>
  <c r="F96" i="44"/>
  <c r="G41" i="44"/>
  <c r="G79" i="44"/>
  <c r="G71" i="44"/>
  <c r="F80" i="44"/>
  <c r="G42" i="44"/>
  <c r="G56" i="44"/>
  <c r="G95" i="44"/>
  <c r="G61" i="44"/>
  <c r="G76" i="44"/>
  <c r="G94" i="44"/>
  <c r="G90" i="44"/>
  <c r="G91" i="44"/>
  <c r="G70" i="44"/>
  <c r="G78" i="44"/>
  <c r="G75" i="44"/>
  <c r="G92" i="44"/>
  <c r="G54" i="44"/>
  <c r="G57" i="44"/>
  <c r="G93" i="44"/>
  <c r="G74" i="44"/>
  <c r="G60" i="44"/>
  <c r="G59" i="44"/>
  <c r="G62" i="44"/>
  <c r="G55" i="44"/>
  <c r="G46" i="44"/>
  <c r="H22" i="44"/>
  <c r="I13" i="44"/>
  <c r="G48" i="44"/>
  <c r="G40" i="44"/>
  <c r="G43" i="44"/>
  <c r="G44" i="44"/>
  <c r="G47" i="44"/>
  <c r="G39" i="44"/>
  <c r="G53" i="44"/>
  <c r="G29" i="44"/>
  <c r="F49" i="44"/>
  <c r="G45" i="44"/>
  <c r="F63" i="44"/>
  <c r="M93" i="30"/>
  <c r="M100" i="30"/>
  <c r="M84" i="30"/>
  <c r="M91" i="30"/>
  <c r="M82" i="30"/>
  <c r="M81" i="30"/>
  <c r="M105" i="30"/>
  <c r="M97" i="30"/>
  <c r="M89" i="30"/>
  <c r="M109" i="30"/>
  <c r="M101" i="30"/>
  <c r="M108" i="30"/>
  <c r="M99" i="30"/>
  <c r="M90" i="30"/>
  <c r="M112" i="30"/>
  <c r="M104" i="30"/>
  <c r="M96" i="30"/>
  <c r="M88" i="30"/>
  <c r="M106" i="30"/>
  <c r="M111" i="30"/>
  <c r="M103" i="30"/>
  <c r="M95" i="30"/>
  <c r="M87" i="30"/>
  <c r="M85" i="30"/>
  <c r="M92" i="30"/>
  <c r="M107" i="30"/>
  <c r="M83" i="30"/>
  <c r="M98" i="30"/>
  <c r="M110" i="30"/>
  <c r="M102" i="30"/>
  <c r="M94" i="30"/>
  <c r="J21" i="30"/>
  <c r="B18" i="37"/>
  <c r="H110" i="44" l="1"/>
  <c r="F84" i="44"/>
  <c r="F18" i="44" s="1"/>
  <c r="H122" i="44"/>
  <c r="H121" i="44"/>
  <c r="H106" i="44"/>
  <c r="H120" i="44"/>
  <c r="G124" i="44"/>
  <c r="G80" i="44"/>
  <c r="H102" i="44"/>
  <c r="H109" i="44"/>
  <c r="H107" i="44"/>
  <c r="H108" i="44"/>
  <c r="H101" i="44"/>
  <c r="G111" i="44"/>
  <c r="G100" i="44"/>
  <c r="H78" i="44"/>
  <c r="H93" i="44"/>
  <c r="H69" i="44"/>
  <c r="H73" i="44"/>
  <c r="H95" i="44"/>
  <c r="H94" i="44"/>
  <c r="H57" i="44"/>
  <c r="H62" i="44"/>
  <c r="H70" i="44"/>
  <c r="G96" i="44"/>
  <c r="H92" i="44"/>
  <c r="H91" i="44"/>
  <c r="H42" i="44"/>
  <c r="H71" i="44"/>
  <c r="H85" i="44"/>
  <c r="H68" i="44"/>
  <c r="H59" i="44"/>
  <c r="H74" i="44"/>
  <c r="H90" i="44"/>
  <c r="H77" i="44"/>
  <c r="H58" i="44"/>
  <c r="H75" i="44"/>
  <c r="H76" i="44"/>
  <c r="H79" i="44"/>
  <c r="H72" i="44"/>
  <c r="H61" i="44"/>
  <c r="H56" i="44"/>
  <c r="H54" i="44"/>
  <c r="H45" i="44"/>
  <c r="H55" i="44"/>
  <c r="H60" i="44"/>
  <c r="H40" i="44"/>
  <c r="H41" i="44"/>
  <c r="G49" i="44"/>
  <c r="H48" i="44"/>
  <c r="J13" i="44"/>
  <c r="I22" i="44"/>
  <c r="H46" i="44"/>
  <c r="H43" i="44"/>
  <c r="H47" i="44"/>
  <c r="H53" i="44"/>
  <c r="H39" i="44"/>
  <c r="H29" i="44"/>
  <c r="G63" i="44"/>
  <c r="H44" i="44"/>
  <c r="B43" i="37"/>
  <c r="H124" i="44" l="1"/>
  <c r="I110" i="44"/>
  <c r="I120" i="44"/>
  <c r="I121" i="44"/>
  <c r="I109" i="44"/>
  <c r="I76" i="44"/>
  <c r="I106" i="44"/>
  <c r="I122" i="44"/>
  <c r="I73" i="44"/>
  <c r="I107" i="44"/>
  <c r="I101" i="44"/>
  <c r="I102" i="44"/>
  <c r="G84" i="44"/>
  <c r="G18" i="44" s="1"/>
  <c r="H100" i="44"/>
  <c r="H111" i="44"/>
  <c r="I108" i="44"/>
  <c r="I94" i="44"/>
  <c r="I60" i="44"/>
  <c r="I71" i="44"/>
  <c r="I59" i="44"/>
  <c r="I78" i="44"/>
  <c r="I48" i="44"/>
  <c r="I62" i="44"/>
  <c r="I74" i="44"/>
  <c r="I92" i="44"/>
  <c r="I58" i="44"/>
  <c r="H80" i="44"/>
  <c r="I42" i="44"/>
  <c r="I93" i="44"/>
  <c r="H96" i="44"/>
  <c r="I95" i="44"/>
  <c r="I70" i="44"/>
  <c r="I77" i="44"/>
  <c r="I72" i="44"/>
  <c r="I69" i="44"/>
  <c r="I85" i="44"/>
  <c r="I68" i="44"/>
  <c r="I57" i="44"/>
  <c r="I79" i="44"/>
  <c r="I90" i="44"/>
  <c r="I91" i="44"/>
  <c r="I54" i="44"/>
  <c r="I75" i="44"/>
  <c r="I55" i="44"/>
  <c r="I56" i="44"/>
  <c r="I61" i="44"/>
  <c r="I46" i="44"/>
  <c r="I40" i="44"/>
  <c r="I45" i="44"/>
  <c r="I53" i="44"/>
  <c r="I39" i="44"/>
  <c r="I29" i="44"/>
  <c r="I44" i="44"/>
  <c r="I47" i="44"/>
  <c r="K13" i="44"/>
  <c r="J22" i="44"/>
  <c r="I43" i="44"/>
  <c r="H49" i="44"/>
  <c r="I41" i="44"/>
  <c r="H63" i="44"/>
  <c r="D12" i="30"/>
  <c r="H23" i="30" s="1"/>
  <c r="B54" i="37"/>
  <c r="B53" i="37"/>
  <c r="B52" i="37"/>
  <c r="B51" i="37"/>
  <c r="B50" i="37"/>
  <c r="B49" i="37"/>
  <c r="B48" i="37"/>
  <c r="B47" i="37"/>
  <c r="B46" i="37"/>
  <c r="B45" i="37"/>
  <c r="B42" i="37"/>
  <c r="B41" i="37"/>
  <c r="B40" i="37"/>
  <c r="B39" i="37"/>
  <c r="B38" i="37"/>
  <c r="D37" i="37"/>
  <c r="D36" i="37"/>
  <c r="J120" i="44" l="1"/>
  <c r="J110" i="44"/>
  <c r="H84" i="44"/>
  <c r="H18" i="44" s="1"/>
  <c r="J106" i="44"/>
  <c r="J121" i="44"/>
  <c r="J122" i="44"/>
  <c r="I124" i="44"/>
  <c r="J71" i="44"/>
  <c r="J101" i="44"/>
  <c r="J102" i="44"/>
  <c r="J108" i="44"/>
  <c r="I100" i="44"/>
  <c r="I111" i="44"/>
  <c r="J107" i="44"/>
  <c r="J109" i="44"/>
  <c r="J94" i="44"/>
  <c r="J54" i="44"/>
  <c r="J91" i="44"/>
  <c r="J61" i="44"/>
  <c r="J56" i="44"/>
  <c r="J70" i="44"/>
  <c r="J75" i="44"/>
  <c r="J74" i="44"/>
  <c r="J85" i="44"/>
  <c r="J68" i="44"/>
  <c r="J58" i="44"/>
  <c r="J90" i="44"/>
  <c r="J93" i="44"/>
  <c r="J57" i="44"/>
  <c r="J79" i="44"/>
  <c r="J77" i="44"/>
  <c r="J76" i="44"/>
  <c r="J92" i="44"/>
  <c r="I80" i="44"/>
  <c r="J59" i="44"/>
  <c r="J78" i="44"/>
  <c r="I96" i="44"/>
  <c r="J73" i="44"/>
  <c r="J69" i="44"/>
  <c r="J55" i="44"/>
  <c r="J72" i="44"/>
  <c r="J95" i="44"/>
  <c r="J60" i="44"/>
  <c r="J62" i="44"/>
  <c r="J46" i="44"/>
  <c r="J43" i="44"/>
  <c r="J41" i="44"/>
  <c r="K22" i="44"/>
  <c r="L13" i="44"/>
  <c r="J40" i="44"/>
  <c r="J39" i="44"/>
  <c r="J29" i="44"/>
  <c r="J33" i="44"/>
  <c r="J53" i="44"/>
  <c r="J48" i="44"/>
  <c r="J47" i="44"/>
  <c r="I49" i="44"/>
  <c r="J45" i="44"/>
  <c r="J42" i="44"/>
  <c r="J44" i="44"/>
  <c r="I63" i="44"/>
  <c r="H21" i="30"/>
  <c r="J22" i="30"/>
  <c r="B24" i="37"/>
  <c r="K120" i="44" l="1"/>
  <c r="K110" i="44"/>
  <c r="I84" i="44"/>
  <c r="I18" i="44" s="1"/>
  <c r="K106" i="44"/>
  <c r="K122" i="44"/>
  <c r="J124" i="44"/>
  <c r="K121" i="44"/>
  <c r="K91" i="44"/>
  <c r="K101" i="44"/>
  <c r="K108" i="44"/>
  <c r="K102" i="44"/>
  <c r="K109" i="44"/>
  <c r="J111" i="44"/>
  <c r="J100" i="44"/>
  <c r="K107" i="44"/>
  <c r="K45" i="44"/>
  <c r="K95" i="44"/>
  <c r="K77" i="44"/>
  <c r="J80" i="44"/>
  <c r="K61" i="44"/>
  <c r="K78" i="44"/>
  <c r="K79" i="44"/>
  <c r="J96" i="44"/>
  <c r="K72" i="44"/>
  <c r="K57" i="44"/>
  <c r="K71" i="44"/>
  <c r="K75" i="44"/>
  <c r="K54" i="44"/>
  <c r="K93" i="44"/>
  <c r="K94" i="44"/>
  <c r="K90" i="44"/>
  <c r="K74" i="44"/>
  <c r="K85" i="44"/>
  <c r="K68" i="44"/>
  <c r="K58" i="44"/>
  <c r="K69" i="44"/>
  <c r="K92" i="44"/>
  <c r="K70" i="44"/>
  <c r="K73" i="44"/>
  <c r="K76" i="44"/>
  <c r="K56" i="44"/>
  <c r="K55" i="44"/>
  <c r="K60" i="44"/>
  <c r="K42" i="44"/>
  <c r="K62" i="44"/>
  <c r="K59" i="44"/>
  <c r="K33" i="44"/>
  <c r="K44" i="44"/>
  <c r="K43" i="44"/>
  <c r="K47" i="44"/>
  <c r="J63" i="44"/>
  <c r="M13" i="44"/>
  <c r="L22" i="44"/>
  <c r="K46" i="44"/>
  <c r="K53" i="44"/>
  <c r="K39" i="44"/>
  <c r="K29" i="44"/>
  <c r="J49" i="44"/>
  <c r="K40" i="44"/>
  <c r="K41" i="44"/>
  <c r="K48" i="44"/>
  <c r="L105" i="30"/>
  <c r="L97" i="30"/>
  <c r="L89" i="30"/>
  <c r="L81" i="30"/>
  <c r="L112" i="30"/>
  <c r="L104" i="30"/>
  <c r="L96" i="30"/>
  <c r="L88" i="30"/>
  <c r="L94" i="30"/>
  <c r="L84" i="30"/>
  <c r="L91" i="30"/>
  <c r="L90" i="30"/>
  <c r="L111" i="30"/>
  <c r="L103" i="30"/>
  <c r="L95" i="30"/>
  <c r="L87" i="30"/>
  <c r="L102" i="30"/>
  <c r="L92" i="30"/>
  <c r="L99" i="30"/>
  <c r="L106" i="30"/>
  <c r="L110" i="30"/>
  <c r="L86" i="30"/>
  <c r="L83" i="30"/>
  <c r="L82" i="30"/>
  <c r="L109" i="30"/>
  <c r="L101" i="30"/>
  <c r="L93" i="30"/>
  <c r="L85" i="30"/>
  <c r="L108" i="30"/>
  <c r="L100" i="30"/>
  <c r="L107" i="30"/>
  <c r="L98" i="30"/>
  <c r="D12" i="37"/>
  <c r="B22" i="37"/>
  <c r="K9" i="25"/>
  <c r="D16" i="38"/>
  <c r="K124" i="44" l="1"/>
  <c r="L110" i="44"/>
  <c r="L121" i="44"/>
  <c r="L101" i="44"/>
  <c r="L120" i="44"/>
  <c r="L122" i="44"/>
  <c r="L106" i="44"/>
  <c r="L109" i="44"/>
  <c r="L102" i="44"/>
  <c r="L70" i="44"/>
  <c r="L93" i="44"/>
  <c r="L78" i="44"/>
  <c r="L108" i="44"/>
  <c r="J84" i="44"/>
  <c r="J18" i="44" s="1"/>
  <c r="L107" i="44"/>
  <c r="K100" i="44"/>
  <c r="K111" i="44"/>
  <c r="L92" i="44"/>
  <c r="L79" i="44"/>
  <c r="L55" i="44"/>
  <c r="L56" i="44"/>
  <c r="L75" i="44"/>
  <c r="L76" i="44"/>
  <c r="L95" i="44"/>
  <c r="L73" i="44"/>
  <c r="K80" i="44"/>
  <c r="K96" i="44"/>
  <c r="L74" i="44"/>
  <c r="L90" i="44"/>
  <c r="L71" i="44"/>
  <c r="L77" i="44"/>
  <c r="L94" i="44"/>
  <c r="L85" i="44"/>
  <c r="L68" i="44"/>
  <c r="L58" i="44"/>
  <c r="L69" i="44"/>
  <c r="L72" i="44"/>
  <c r="L91" i="44"/>
  <c r="L54" i="44"/>
  <c r="L59" i="44"/>
  <c r="L62" i="44"/>
  <c r="L61" i="44"/>
  <c r="L57" i="44"/>
  <c r="L60" i="44"/>
  <c r="L39" i="44"/>
  <c r="L29" i="44"/>
  <c r="L53" i="44"/>
  <c r="L47" i="44"/>
  <c r="L45" i="44"/>
  <c r="K49" i="44"/>
  <c r="L41" i="44"/>
  <c r="L42" i="44"/>
  <c r="K63" i="44"/>
  <c r="L44" i="44"/>
  <c r="L43" i="44"/>
  <c r="L46" i="44"/>
  <c r="M22" i="44"/>
  <c r="N13" i="44"/>
  <c r="L40" i="44"/>
  <c r="L48" i="44"/>
  <c r="L33" i="44"/>
  <c r="G28" i="30"/>
  <c r="M120" i="44" l="1"/>
  <c r="M110" i="44"/>
  <c r="L100" i="44"/>
  <c r="M122" i="44"/>
  <c r="L124" i="44"/>
  <c r="M121" i="44"/>
  <c r="M91" i="44"/>
  <c r="M70" i="44"/>
  <c r="M101" i="44"/>
  <c r="L111" i="44"/>
  <c r="K84" i="44"/>
  <c r="K18" i="44" s="1"/>
  <c r="M107" i="44"/>
  <c r="M102" i="44"/>
  <c r="M40" i="44"/>
  <c r="M108" i="44"/>
  <c r="M109" i="44"/>
  <c r="M106" i="44"/>
  <c r="M75" i="44"/>
  <c r="M57" i="44"/>
  <c r="M95" i="44"/>
  <c r="M74" i="44"/>
  <c r="M58" i="44"/>
  <c r="M79" i="44"/>
  <c r="M78" i="44"/>
  <c r="M77" i="44"/>
  <c r="M85" i="44"/>
  <c r="M68" i="44"/>
  <c r="M72" i="44"/>
  <c r="M94" i="44"/>
  <c r="M69" i="44"/>
  <c r="M92" i="44"/>
  <c r="M73" i="44"/>
  <c r="M93" i="44"/>
  <c r="L80" i="44"/>
  <c r="M71" i="44"/>
  <c r="L96" i="44"/>
  <c r="M90" i="44"/>
  <c r="M76" i="44"/>
  <c r="M61" i="44"/>
  <c r="M62" i="44"/>
  <c r="M55" i="44"/>
  <c r="M59" i="44"/>
  <c r="M56" i="44"/>
  <c r="M54" i="44"/>
  <c r="M60" i="44"/>
  <c r="N22" i="44"/>
  <c r="O13" i="44"/>
  <c r="M39" i="44"/>
  <c r="M29" i="44"/>
  <c r="M53" i="44"/>
  <c r="M44" i="44"/>
  <c r="L49" i="44"/>
  <c r="M45" i="44"/>
  <c r="M46" i="44"/>
  <c r="M42" i="44"/>
  <c r="M33" i="44"/>
  <c r="M43" i="44"/>
  <c r="M41" i="44"/>
  <c r="M47" i="44"/>
  <c r="M48" i="44"/>
  <c r="L63" i="44"/>
  <c r="D83" i="37"/>
  <c r="N120" i="44" l="1"/>
  <c r="M124" i="44"/>
  <c r="N110" i="44"/>
  <c r="N90" i="44"/>
  <c r="L84" i="44"/>
  <c r="L18" i="44" s="1"/>
  <c r="N91" i="44"/>
  <c r="N102" i="44"/>
  <c r="N78" i="44"/>
  <c r="N92" i="44"/>
  <c r="N121" i="44"/>
  <c r="N122" i="44"/>
  <c r="N107" i="44"/>
  <c r="N106" i="44"/>
  <c r="N75" i="44"/>
  <c r="N101" i="44"/>
  <c r="N109" i="44"/>
  <c r="M111" i="44"/>
  <c r="M100" i="44"/>
  <c r="N108" i="44"/>
  <c r="N76" i="44"/>
  <c r="N69" i="44"/>
  <c r="N79" i="44"/>
  <c r="N47" i="44"/>
  <c r="N33" i="44"/>
  <c r="N42" i="44"/>
  <c r="N94" i="44"/>
  <c r="N71" i="44"/>
  <c r="N72" i="44"/>
  <c r="N74" i="44"/>
  <c r="N40" i="44"/>
  <c r="N85" i="44"/>
  <c r="N68" i="44"/>
  <c r="M80" i="44"/>
  <c r="N95" i="44"/>
  <c r="N93" i="44"/>
  <c r="M96" i="44"/>
  <c r="N59" i="44"/>
  <c r="N73" i="44"/>
  <c r="N77" i="44"/>
  <c r="N70" i="44"/>
  <c r="N54" i="44"/>
  <c r="N58" i="44"/>
  <c r="N41" i="44"/>
  <c r="N56" i="44"/>
  <c r="N44" i="44"/>
  <c r="N43" i="44"/>
  <c r="N46" i="44"/>
  <c r="N57" i="44"/>
  <c r="N62" i="44"/>
  <c r="N45" i="44"/>
  <c r="N60" i="44"/>
  <c r="N55" i="44"/>
  <c r="N61" i="44"/>
  <c r="M49" i="44"/>
  <c r="O22" i="44"/>
  <c r="P13" i="44"/>
  <c r="P27" i="44" s="1"/>
  <c r="N48" i="44"/>
  <c r="N29" i="44"/>
  <c r="N53" i="44"/>
  <c r="N39" i="44"/>
  <c r="M63" i="44"/>
  <c r="D63" i="37"/>
  <c r="D64" i="37"/>
  <c r="D65" i="37"/>
  <c r="D66" i="37"/>
  <c r="D67" i="37"/>
  <c r="D68" i="37"/>
  <c r="D69" i="37"/>
  <c r="D70" i="37"/>
  <c r="D71" i="37"/>
  <c r="D72" i="37"/>
  <c r="D73" i="37"/>
  <c r="D74" i="37"/>
  <c r="D75" i="37"/>
  <c r="D76" i="37"/>
  <c r="D77" i="37"/>
  <c r="D78" i="37"/>
  <c r="D79" i="37"/>
  <c r="D80" i="37"/>
  <c r="D30" i="37"/>
  <c r="D62" i="37"/>
  <c r="B13" i="37"/>
  <c r="B14" i="37"/>
  <c r="B15" i="37"/>
  <c r="B16" i="37"/>
  <c r="B17" i="37"/>
  <c r="B19" i="37"/>
  <c r="B21" i="37"/>
  <c r="B23" i="37"/>
  <c r="B25" i="37"/>
  <c r="B26" i="37"/>
  <c r="B27" i="37"/>
  <c r="B28" i="37"/>
  <c r="B29" i="37"/>
  <c r="D11" i="37"/>
  <c r="H20" i="30"/>
  <c r="D104" i="30" s="1"/>
  <c r="I81" i="30"/>
  <c r="J14" i="30"/>
  <c r="K16" i="30"/>
  <c r="H24" i="30"/>
  <c r="AQ73" i="30"/>
  <c r="C8" i="29"/>
  <c r="AQ65" i="30"/>
  <c r="AQ64" i="30"/>
  <c r="H22" i="30"/>
  <c r="AQ63" i="30"/>
  <c r="AQ48" i="30"/>
  <c r="AQ47" i="30"/>
  <c r="AQ45" i="30"/>
  <c r="AQ46"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O120" i="44" l="1"/>
  <c r="N124" i="44"/>
  <c r="O110" i="44"/>
  <c r="O122" i="44"/>
  <c r="O121" i="44"/>
  <c r="M84" i="44"/>
  <c r="M18" i="44" s="1"/>
  <c r="O109" i="44"/>
  <c r="N100" i="44"/>
  <c r="N111" i="44"/>
  <c r="O95" i="44"/>
  <c r="O94" i="44"/>
  <c r="O69" i="44"/>
  <c r="O101" i="44"/>
  <c r="O91" i="44"/>
  <c r="O102" i="44"/>
  <c r="O77" i="44"/>
  <c r="O108" i="44"/>
  <c r="O106" i="44"/>
  <c r="O107" i="44"/>
  <c r="N80" i="44"/>
  <c r="O56" i="44"/>
  <c r="O59" i="44"/>
  <c r="O70" i="44"/>
  <c r="O92" i="44"/>
  <c r="O73" i="44"/>
  <c r="N96" i="44"/>
  <c r="O90" i="44"/>
  <c r="O57" i="44"/>
  <c r="O54" i="44"/>
  <c r="O79" i="44"/>
  <c r="O74" i="44"/>
  <c r="O85" i="44"/>
  <c r="O68" i="44"/>
  <c r="O93" i="44"/>
  <c r="O72" i="44"/>
  <c r="O76" i="44"/>
  <c r="O60" i="44"/>
  <c r="O78" i="44"/>
  <c r="O71" i="44"/>
  <c r="O75" i="44"/>
  <c r="O55" i="44"/>
  <c r="O61" i="44"/>
  <c r="O62" i="44"/>
  <c r="O58" i="44"/>
  <c r="N49" i="44"/>
  <c r="O48" i="44"/>
  <c r="O43" i="44"/>
  <c r="O46" i="44"/>
  <c r="O42" i="44"/>
  <c r="O47" i="44"/>
  <c r="O29" i="44"/>
  <c r="O53" i="44"/>
  <c r="O39" i="44"/>
  <c r="O45" i="44"/>
  <c r="O40" i="44"/>
  <c r="O44" i="44"/>
  <c r="O41" i="44"/>
  <c r="O33" i="44"/>
  <c r="P22" i="44"/>
  <c r="Q13" i="44"/>
  <c r="Q27" i="44" s="1"/>
  <c r="N63" i="44"/>
  <c r="D98" i="30"/>
  <c r="D99" i="30"/>
  <c r="D86" i="30"/>
  <c r="D112" i="30"/>
  <c r="D111" i="30"/>
  <c r="D85" i="30"/>
  <c r="D110" i="30"/>
  <c r="D97" i="30"/>
  <c r="D96" i="30"/>
  <c r="D84" i="30"/>
  <c r="D106" i="30"/>
  <c r="D83" i="30"/>
  <c r="D92" i="30"/>
  <c r="D105" i="30"/>
  <c r="D91" i="30"/>
  <c r="D90" i="30"/>
  <c r="D103" i="30"/>
  <c r="D95" i="30"/>
  <c r="D89" i="30"/>
  <c r="D82" i="30"/>
  <c r="D109" i="30"/>
  <c r="D102" i="30"/>
  <c r="D94" i="30"/>
  <c r="D88" i="30"/>
  <c r="D81" i="30"/>
  <c r="D108" i="30"/>
  <c r="D101" i="30"/>
  <c r="D87" i="30"/>
  <c r="D107" i="30"/>
  <c r="D100" i="30"/>
  <c r="D93" i="30"/>
  <c r="P120" i="44" l="1"/>
  <c r="O124" i="44"/>
  <c r="P110" i="44"/>
  <c r="N84" i="44"/>
  <c r="P121" i="44"/>
  <c r="P122" i="44"/>
  <c r="P107" i="44"/>
  <c r="P106" i="44"/>
  <c r="P108" i="44"/>
  <c r="P102" i="44"/>
  <c r="P109" i="44"/>
  <c r="O111" i="44"/>
  <c r="O100" i="44"/>
  <c r="P91" i="44"/>
  <c r="P101" i="44"/>
  <c r="O96" i="44"/>
  <c r="P78" i="44"/>
  <c r="P73" i="44"/>
  <c r="P79" i="44"/>
  <c r="P70" i="44"/>
  <c r="P47" i="44"/>
  <c r="P85" i="44"/>
  <c r="P68" i="44"/>
  <c r="P74" i="44"/>
  <c r="P76" i="44"/>
  <c r="P62" i="44"/>
  <c r="P92" i="44"/>
  <c r="P72" i="44"/>
  <c r="P94" i="44"/>
  <c r="P93" i="44"/>
  <c r="P77" i="44"/>
  <c r="P95" i="44"/>
  <c r="P71" i="44"/>
  <c r="P75" i="44"/>
  <c r="O80" i="44"/>
  <c r="P90" i="44"/>
  <c r="P69" i="44"/>
  <c r="P33" i="44"/>
  <c r="P59" i="44"/>
  <c r="P56" i="44"/>
  <c r="P42" i="44"/>
  <c r="P60" i="44"/>
  <c r="P46" i="44"/>
  <c r="P55" i="44"/>
  <c r="P61" i="44"/>
  <c r="O63" i="44"/>
  <c r="P57" i="44"/>
  <c r="P48" i="44"/>
  <c r="P43" i="44"/>
  <c r="P58" i="44"/>
  <c r="P54" i="44"/>
  <c r="N18" i="44"/>
  <c r="P41" i="44"/>
  <c r="Q22" i="44"/>
  <c r="R13" i="44"/>
  <c r="R27" i="44" s="1"/>
  <c r="P44" i="44"/>
  <c r="P29" i="44"/>
  <c r="P39" i="44"/>
  <c r="P53" i="44"/>
  <c r="P40" i="44"/>
  <c r="O49" i="44"/>
  <c r="P45" i="44"/>
  <c r="O112" i="30"/>
  <c r="K112" i="30"/>
  <c r="J112" i="30"/>
  <c r="I112" i="30"/>
  <c r="H112" i="30"/>
  <c r="G112" i="30"/>
  <c r="E112" i="30"/>
  <c r="O111" i="30"/>
  <c r="K111" i="30"/>
  <c r="J111" i="30"/>
  <c r="I111" i="30"/>
  <c r="H111" i="30"/>
  <c r="G111" i="30"/>
  <c r="E111" i="30"/>
  <c r="O110" i="30"/>
  <c r="K110" i="30"/>
  <c r="J110" i="30"/>
  <c r="I110" i="30"/>
  <c r="H110" i="30"/>
  <c r="G110" i="30"/>
  <c r="E110" i="30"/>
  <c r="O109" i="30"/>
  <c r="K109" i="30"/>
  <c r="J109" i="30"/>
  <c r="I109" i="30"/>
  <c r="H109" i="30"/>
  <c r="G109" i="30"/>
  <c r="E109" i="30"/>
  <c r="O108" i="30"/>
  <c r="K108" i="30"/>
  <c r="J108" i="30"/>
  <c r="I108" i="30"/>
  <c r="H108" i="30"/>
  <c r="G108" i="30"/>
  <c r="E108" i="30"/>
  <c r="O107" i="30"/>
  <c r="K107" i="30"/>
  <c r="J107" i="30"/>
  <c r="I107" i="30"/>
  <c r="H107" i="30"/>
  <c r="G107" i="30"/>
  <c r="E107" i="30"/>
  <c r="O106" i="30"/>
  <c r="K106" i="30"/>
  <c r="J106" i="30"/>
  <c r="I106" i="30"/>
  <c r="H106" i="30"/>
  <c r="G106" i="30"/>
  <c r="E106" i="30"/>
  <c r="O105" i="30"/>
  <c r="K105" i="30"/>
  <c r="J105" i="30"/>
  <c r="I105" i="30"/>
  <c r="H105" i="30"/>
  <c r="G105" i="30"/>
  <c r="E105" i="30"/>
  <c r="O104" i="30"/>
  <c r="K104" i="30"/>
  <c r="J104" i="30"/>
  <c r="I104" i="30"/>
  <c r="H104" i="30"/>
  <c r="G104" i="30"/>
  <c r="E104" i="30"/>
  <c r="O103" i="30"/>
  <c r="K103" i="30"/>
  <c r="J103" i="30"/>
  <c r="I103" i="30"/>
  <c r="H103" i="30"/>
  <c r="G103" i="30"/>
  <c r="E103" i="30"/>
  <c r="O102" i="30"/>
  <c r="K102" i="30"/>
  <c r="J102" i="30"/>
  <c r="I102" i="30"/>
  <c r="H102" i="30"/>
  <c r="G102" i="30"/>
  <c r="E102" i="30"/>
  <c r="O101" i="30"/>
  <c r="K101" i="30"/>
  <c r="J101" i="30"/>
  <c r="I101" i="30"/>
  <c r="H101" i="30"/>
  <c r="G101" i="30"/>
  <c r="E101" i="30"/>
  <c r="O100" i="30"/>
  <c r="K100" i="30"/>
  <c r="J100" i="30"/>
  <c r="I100" i="30"/>
  <c r="H100" i="30"/>
  <c r="G100" i="30"/>
  <c r="E100" i="30"/>
  <c r="O99" i="30"/>
  <c r="K99" i="30"/>
  <c r="J99" i="30"/>
  <c r="I99" i="30"/>
  <c r="H99" i="30"/>
  <c r="G99" i="30"/>
  <c r="E99" i="30"/>
  <c r="O98" i="30"/>
  <c r="K98" i="30"/>
  <c r="J98" i="30"/>
  <c r="I98" i="30"/>
  <c r="H98" i="30"/>
  <c r="G98" i="30"/>
  <c r="E98" i="30"/>
  <c r="O97" i="30"/>
  <c r="K97" i="30"/>
  <c r="J97" i="30"/>
  <c r="I97" i="30"/>
  <c r="H97" i="30"/>
  <c r="G97" i="30"/>
  <c r="E97" i="30"/>
  <c r="O96" i="30"/>
  <c r="K96" i="30"/>
  <c r="J96" i="30"/>
  <c r="I96" i="30"/>
  <c r="H96" i="30"/>
  <c r="G96" i="30"/>
  <c r="E96" i="30"/>
  <c r="O95" i="30"/>
  <c r="K95" i="30"/>
  <c r="J95" i="30"/>
  <c r="I95" i="30"/>
  <c r="H95" i="30"/>
  <c r="G95" i="30"/>
  <c r="E95" i="30"/>
  <c r="O94" i="30"/>
  <c r="K94" i="30"/>
  <c r="J94" i="30"/>
  <c r="I94" i="30"/>
  <c r="H94" i="30"/>
  <c r="G94" i="30"/>
  <c r="E94" i="30"/>
  <c r="O93" i="30"/>
  <c r="K93" i="30"/>
  <c r="J93" i="30"/>
  <c r="I93" i="30"/>
  <c r="H93" i="30"/>
  <c r="G93" i="30"/>
  <c r="E93" i="30"/>
  <c r="O92" i="30"/>
  <c r="K92" i="30"/>
  <c r="J92" i="30"/>
  <c r="I92" i="30"/>
  <c r="H92" i="30"/>
  <c r="G92" i="30"/>
  <c r="E92" i="30"/>
  <c r="O91" i="30"/>
  <c r="K91" i="30"/>
  <c r="J91" i="30"/>
  <c r="I91" i="30"/>
  <c r="H91" i="30"/>
  <c r="G91" i="30"/>
  <c r="E91" i="30"/>
  <c r="O90" i="30"/>
  <c r="K90" i="30"/>
  <c r="J90" i="30"/>
  <c r="I90" i="30"/>
  <c r="H90" i="30"/>
  <c r="G90" i="30"/>
  <c r="E90" i="30"/>
  <c r="O89" i="30"/>
  <c r="K89" i="30"/>
  <c r="J89" i="30"/>
  <c r="I89" i="30"/>
  <c r="H89" i="30"/>
  <c r="G89" i="30"/>
  <c r="E89" i="30"/>
  <c r="O88" i="30"/>
  <c r="K88" i="30"/>
  <c r="J88" i="30"/>
  <c r="I88" i="30"/>
  <c r="H88" i="30"/>
  <c r="G88" i="30"/>
  <c r="E88" i="30"/>
  <c r="O87" i="30"/>
  <c r="K87" i="30"/>
  <c r="J87" i="30"/>
  <c r="I87" i="30"/>
  <c r="H87" i="30"/>
  <c r="G87" i="30"/>
  <c r="E87" i="30"/>
  <c r="O86" i="30"/>
  <c r="K86" i="30"/>
  <c r="J86" i="30"/>
  <c r="I86" i="30"/>
  <c r="H86" i="30"/>
  <c r="G86" i="30"/>
  <c r="E86" i="30"/>
  <c r="O85" i="30"/>
  <c r="K85" i="30"/>
  <c r="J85" i="30"/>
  <c r="I85" i="30"/>
  <c r="H85" i="30"/>
  <c r="G85" i="30"/>
  <c r="E85" i="30"/>
  <c r="O84" i="30"/>
  <c r="K84" i="30"/>
  <c r="J84" i="30"/>
  <c r="I84" i="30"/>
  <c r="H84" i="30"/>
  <c r="G84" i="30"/>
  <c r="E84" i="30"/>
  <c r="C11" i="29"/>
  <c r="C12" i="29"/>
  <c r="C10" i="29"/>
  <c r="C14" i="29"/>
  <c r="C9" i="29"/>
  <c r="O84" i="44" l="1"/>
  <c r="O18" i="44" s="1"/>
  <c r="Q110" i="44"/>
  <c r="Q101" i="44"/>
  <c r="Q120" i="44"/>
  <c r="Q122" i="44"/>
  <c r="Q121" i="44"/>
  <c r="P124" i="44"/>
  <c r="Q109" i="44"/>
  <c r="P80" i="44"/>
  <c r="Q102" i="44"/>
  <c r="Q108" i="44"/>
  <c r="P100" i="44"/>
  <c r="P111" i="44"/>
  <c r="Q106" i="44"/>
  <c r="Q107" i="44"/>
  <c r="Q33" i="44"/>
  <c r="Q85" i="44"/>
  <c r="Q68" i="44"/>
  <c r="Q69" i="44"/>
  <c r="Q94" i="44"/>
  <c r="P96" i="44"/>
  <c r="Q93" i="44"/>
  <c r="Q70" i="44"/>
  <c r="Q75" i="44"/>
  <c r="Q92" i="44"/>
  <c r="Q79" i="44"/>
  <c r="Q71" i="44"/>
  <c r="Q73" i="44"/>
  <c r="Q90" i="44"/>
  <c r="Q95" i="44"/>
  <c r="Q76" i="44"/>
  <c r="Q78" i="44"/>
  <c r="Q72" i="44"/>
  <c r="Q77" i="44"/>
  <c r="Q74" i="44"/>
  <c r="Q91" i="44"/>
  <c r="Q55" i="44"/>
  <c r="Q61" i="44"/>
  <c r="Q56" i="44"/>
  <c r="Q58" i="44"/>
  <c r="Q54" i="44"/>
  <c r="Q59" i="44"/>
  <c r="Q62" i="44"/>
  <c r="Q57" i="44"/>
  <c r="Q60" i="44"/>
  <c r="Q45" i="44"/>
  <c r="Q41" i="44"/>
  <c r="Q40" i="44"/>
  <c r="Q44" i="44"/>
  <c r="Q43" i="44"/>
  <c r="P49" i="44"/>
  <c r="Q42" i="44"/>
  <c r="P63" i="44"/>
  <c r="S13" i="44"/>
  <c r="S27" i="44" s="1"/>
  <c r="R22" i="44"/>
  <c r="Q46" i="44"/>
  <c r="Q29" i="44"/>
  <c r="Q39" i="44"/>
  <c r="Q53" i="44"/>
  <c r="Q48" i="44"/>
  <c r="Q47" i="44"/>
  <c r="B17" i="25"/>
  <c r="A42" i="30" s="1"/>
  <c r="C17" i="25"/>
  <c r="C42" i="30" s="1"/>
  <c r="F17" i="25"/>
  <c r="G17" i="25"/>
  <c r="H17" i="25"/>
  <c r="U42" i="30" s="1"/>
  <c r="B18" i="25"/>
  <c r="A43" i="30" s="1"/>
  <c r="C18" i="25"/>
  <c r="C43" i="30" s="1"/>
  <c r="F18" i="25"/>
  <c r="G18" i="25"/>
  <c r="H18" i="25"/>
  <c r="U43" i="30" s="1"/>
  <c r="B19" i="25"/>
  <c r="A44" i="30" s="1"/>
  <c r="C19" i="25"/>
  <c r="C44" i="30" s="1"/>
  <c r="F19" i="25"/>
  <c r="G19" i="25"/>
  <c r="H19" i="25"/>
  <c r="U44" i="30" s="1"/>
  <c r="B20" i="25"/>
  <c r="A45" i="30" s="1"/>
  <c r="C20" i="25"/>
  <c r="C45" i="30" s="1"/>
  <c r="F20" i="25"/>
  <c r="G20" i="25"/>
  <c r="H20" i="25"/>
  <c r="U45" i="30" s="1"/>
  <c r="B21" i="25"/>
  <c r="A46" i="30" s="1"/>
  <c r="C21" i="25"/>
  <c r="C46" i="30" s="1"/>
  <c r="F21" i="25"/>
  <c r="G21" i="25"/>
  <c r="H21" i="25"/>
  <c r="U46" i="30" s="1"/>
  <c r="B22" i="25"/>
  <c r="A47" i="30" s="1"/>
  <c r="C22" i="25"/>
  <c r="C47" i="30" s="1"/>
  <c r="F22" i="25"/>
  <c r="G22" i="25"/>
  <c r="H22" i="25"/>
  <c r="U47" i="30" s="1"/>
  <c r="B23" i="25"/>
  <c r="A48" i="30" s="1"/>
  <c r="C23" i="25"/>
  <c r="C48" i="30" s="1"/>
  <c r="F23" i="25"/>
  <c r="G23" i="25"/>
  <c r="H23" i="25"/>
  <c r="U48" i="30" s="1"/>
  <c r="B24" i="25"/>
  <c r="A49" i="30" s="1"/>
  <c r="C24" i="25"/>
  <c r="C49" i="30" s="1"/>
  <c r="F24" i="25"/>
  <c r="G24" i="25"/>
  <c r="H24" i="25"/>
  <c r="U49" i="30" s="1"/>
  <c r="B25" i="25"/>
  <c r="A50" i="30" s="1"/>
  <c r="C25" i="25"/>
  <c r="C50" i="30" s="1"/>
  <c r="F25" i="25"/>
  <c r="G25" i="25"/>
  <c r="H25" i="25"/>
  <c r="U50" i="30" s="1"/>
  <c r="B26" i="25"/>
  <c r="A51" i="30" s="1"/>
  <c r="C26" i="25"/>
  <c r="C51" i="30" s="1"/>
  <c r="F26" i="25"/>
  <c r="G26" i="25"/>
  <c r="H26" i="25"/>
  <c r="U51" i="30" s="1"/>
  <c r="B27" i="25"/>
  <c r="A52" i="30" s="1"/>
  <c r="C27" i="25"/>
  <c r="C52" i="30" s="1"/>
  <c r="F27" i="25"/>
  <c r="G27" i="25"/>
  <c r="H27" i="25"/>
  <c r="U52" i="30" s="1"/>
  <c r="B28" i="25"/>
  <c r="A53" i="30" s="1"/>
  <c r="C28" i="25"/>
  <c r="C53" i="30" s="1"/>
  <c r="F28" i="25"/>
  <c r="G28" i="25"/>
  <c r="H28" i="25"/>
  <c r="U53" i="30" s="1"/>
  <c r="B29" i="25"/>
  <c r="A54" i="30" s="1"/>
  <c r="C29" i="25"/>
  <c r="C54" i="30" s="1"/>
  <c r="F29" i="25"/>
  <c r="G29" i="25"/>
  <c r="H29" i="25"/>
  <c r="U54" i="30" s="1"/>
  <c r="B30" i="25"/>
  <c r="A55" i="30" s="1"/>
  <c r="C30" i="25"/>
  <c r="C55" i="30" s="1"/>
  <c r="F30" i="25"/>
  <c r="G30" i="25"/>
  <c r="H30" i="25"/>
  <c r="U55" i="30" s="1"/>
  <c r="B31" i="25"/>
  <c r="A56" i="30" s="1"/>
  <c r="C31" i="25"/>
  <c r="C56" i="30" s="1"/>
  <c r="F31" i="25"/>
  <c r="G31" i="25"/>
  <c r="H31" i="25"/>
  <c r="U56" i="30" s="1"/>
  <c r="B32" i="25"/>
  <c r="A57" i="30" s="1"/>
  <c r="C32" i="25"/>
  <c r="C57" i="30" s="1"/>
  <c r="F32" i="25"/>
  <c r="G32" i="25"/>
  <c r="H32" i="25"/>
  <c r="U57" i="30" s="1"/>
  <c r="B33" i="25"/>
  <c r="A58" i="30" s="1"/>
  <c r="C33" i="25"/>
  <c r="C58" i="30" s="1"/>
  <c r="F33" i="25"/>
  <c r="G33" i="25"/>
  <c r="H33" i="25"/>
  <c r="U58" i="30" s="1"/>
  <c r="B34" i="25"/>
  <c r="A59" i="30" s="1"/>
  <c r="C34" i="25"/>
  <c r="C59" i="30" s="1"/>
  <c r="F34" i="25"/>
  <c r="G34" i="25"/>
  <c r="H34" i="25"/>
  <c r="U59" i="30" s="1"/>
  <c r="B35" i="25"/>
  <c r="A60" i="30" s="1"/>
  <c r="C35" i="25"/>
  <c r="C60" i="30" s="1"/>
  <c r="F35" i="25"/>
  <c r="G35" i="25"/>
  <c r="H35" i="25"/>
  <c r="U60" i="30" s="1"/>
  <c r="B36" i="25"/>
  <c r="A61" i="30" s="1"/>
  <c r="C36" i="25"/>
  <c r="C61" i="30" s="1"/>
  <c r="F36" i="25"/>
  <c r="G36" i="25"/>
  <c r="H36" i="25"/>
  <c r="U61" i="30" s="1"/>
  <c r="B37" i="25"/>
  <c r="A62" i="30" s="1"/>
  <c r="C37" i="25"/>
  <c r="C62" i="30" s="1"/>
  <c r="F37" i="25"/>
  <c r="G37" i="25"/>
  <c r="H37" i="25"/>
  <c r="U62" i="30" s="1"/>
  <c r="B38" i="25"/>
  <c r="A63" i="30" s="1"/>
  <c r="C38" i="25"/>
  <c r="C63" i="30" s="1"/>
  <c r="F38" i="25"/>
  <c r="G38" i="25"/>
  <c r="H38" i="25"/>
  <c r="U63" i="30" s="1"/>
  <c r="B39" i="25"/>
  <c r="A64" i="30" s="1"/>
  <c r="C39" i="25"/>
  <c r="C64" i="30" s="1"/>
  <c r="F39" i="25"/>
  <c r="G39" i="25"/>
  <c r="H39" i="25"/>
  <c r="U64" i="30" s="1"/>
  <c r="B40" i="25"/>
  <c r="A65" i="30" s="1"/>
  <c r="C40" i="25"/>
  <c r="C65" i="30" s="1"/>
  <c r="F40" i="25"/>
  <c r="G40" i="25"/>
  <c r="H40" i="25"/>
  <c r="U65" i="30" s="1"/>
  <c r="B41" i="25"/>
  <c r="A66" i="30" s="1"/>
  <c r="C41" i="25"/>
  <c r="C66" i="30" s="1"/>
  <c r="F41" i="25"/>
  <c r="G41" i="25"/>
  <c r="H41" i="25"/>
  <c r="U66" i="30" s="1"/>
  <c r="F50" i="25"/>
  <c r="K57" i="25"/>
  <c r="K58" i="25"/>
  <c r="K59" i="25"/>
  <c r="K60" i="25"/>
  <c r="K61" i="25"/>
  <c r="K62" i="25"/>
  <c r="K63" i="25"/>
  <c r="K64" i="25"/>
  <c r="K65" i="25"/>
  <c r="B58" i="25"/>
  <c r="B57" i="25"/>
  <c r="B56" i="25"/>
  <c r="B55" i="25"/>
  <c r="B54" i="25"/>
  <c r="B53" i="25"/>
  <c r="B52" i="25"/>
  <c r="B51" i="25"/>
  <c r="B50" i="25"/>
  <c r="B49" i="25"/>
  <c r="B48" i="25"/>
  <c r="B47" i="25"/>
  <c r="A72" i="30" s="1"/>
  <c r="B46" i="25"/>
  <c r="A71" i="30" s="1"/>
  <c r="B45" i="25"/>
  <c r="A70" i="30" s="1"/>
  <c r="B44" i="25"/>
  <c r="A69" i="30" s="1"/>
  <c r="B43" i="25"/>
  <c r="A68" i="30" s="1"/>
  <c r="B42" i="25"/>
  <c r="A67" i="30" s="1"/>
  <c r="B16" i="25"/>
  <c r="A41" i="30" s="1"/>
  <c r="H56" i="25"/>
  <c r="H55" i="25"/>
  <c r="H54" i="25"/>
  <c r="H53" i="25"/>
  <c r="H52" i="25"/>
  <c r="H51" i="25"/>
  <c r="H50" i="25"/>
  <c r="H49" i="25"/>
  <c r="H48" i="25"/>
  <c r="H47" i="25"/>
  <c r="U72" i="30" s="1"/>
  <c r="H46" i="25"/>
  <c r="U71" i="30" s="1"/>
  <c r="H45" i="25"/>
  <c r="U70" i="30" s="1"/>
  <c r="H44" i="25"/>
  <c r="U69" i="30" s="1"/>
  <c r="H43" i="25"/>
  <c r="U68" i="30" s="1"/>
  <c r="H42" i="25"/>
  <c r="U67" i="30" s="1"/>
  <c r="G56" i="25"/>
  <c r="G55" i="25"/>
  <c r="G54" i="25"/>
  <c r="G53" i="25"/>
  <c r="G52" i="25"/>
  <c r="G51" i="25"/>
  <c r="G50" i="25"/>
  <c r="G49" i="25"/>
  <c r="G48" i="25"/>
  <c r="G47" i="25"/>
  <c r="G46" i="25"/>
  <c r="G45" i="25"/>
  <c r="G44" i="25"/>
  <c r="G43" i="25"/>
  <c r="G42" i="25"/>
  <c r="F56" i="25"/>
  <c r="F55" i="25"/>
  <c r="F54" i="25"/>
  <c r="F53" i="25"/>
  <c r="F52" i="25"/>
  <c r="F51" i="25"/>
  <c r="F49" i="25"/>
  <c r="F48" i="25"/>
  <c r="F47" i="25"/>
  <c r="F46" i="25"/>
  <c r="F45" i="25"/>
  <c r="F44" i="25"/>
  <c r="F43" i="25"/>
  <c r="F42" i="25"/>
  <c r="C56" i="25"/>
  <c r="C55" i="25"/>
  <c r="C54" i="25"/>
  <c r="C53" i="25"/>
  <c r="C52" i="25"/>
  <c r="C51" i="25"/>
  <c r="C50" i="25"/>
  <c r="C49" i="25"/>
  <c r="C48" i="25"/>
  <c r="C47" i="25"/>
  <c r="C72" i="30" s="1"/>
  <c r="C46" i="25"/>
  <c r="C71" i="30" s="1"/>
  <c r="C45" i="25"/>
  <c r="C70" i="30" s="1"/>
  <c r="C44" i="25"/>
  <c r="C69" i="30" s="1"/>
  <c r="C43" i="25"/>
  <c r="C68" i="30" s="1"/>
  <c r="C42" i="25"/>
  <c r="C67" i="30" s="1"/>
  <c r="P84" i="44" l="1"/>
  <c r="P18" i="44" s="1"/>
  <c r="R110" i="44"/>
  <c r="R48" i="44"/>
  <c r="Q100" i="44"/>
  <c r="R101" i="44"/>
  <c r="R120" i="44"/>
  <c r="Q111" i="44"/>
  <c r="R121" i="44"/>
  <c r="R122" i="44"/>
  <c r="Q124" i="44"/>
  <c r="R76" i="44"/>
  <c r="R70" i="44"/>
  <c r="R108" i="44"/>
  <c r="R107" i="44"/>
  <c r="R102" i="44"/>
  <c r="R106" i="44"/>
  <c r="R109" i="44"/>
  <c r="R54" i="44"/>
  <c r="R91" i="44"/>
  <c r="R90" i="44"/>
  <c r="R95" i="44"/>
  <c r="R93" i="44"/>
  <c r="R74" i="44"/>
  <c r="R73" i="44"/>
  <c r="R94" i="44"/>
  <c r="R77" i="44"/>
  <c r="R71" i="44"/>
  <c r="R69" i="44"/>
  <c r="R79" i="44"/>
  <c r="Q80" i="44"/>
  <c r="R62" i="44"/>
  <c r="R72" i="44"/>
  <c r="R92" i="44"/>
  <c r="Q96" i="44"/>
  <c r="R85" i="44"/>
  <c r="R68" i="44"/>
  <c r="R78" i="44"/>
  <c r="R75" i="44"/>
  <c r="R59" i="44"/>
  <c r="R58" i="44"/>
  <c r="R40" i="44"/>
  <c r="R56" i="44"/>
  <c r="R61" i="44"/>
  <c r="R42" i="44"/>
  <c r="R60" i="44"/>
  <c r="R57" i="44"/>
  <c r="R55" i="44"/>
  <c r="R45" i="44"/>
  <c r="T13" i="44"/>
  <c r="T27" i="44" s="1"/>
  <c r="S22" i="44"/>
  <c r="R43" i="44"/>
  <c r="Q63" i="44"/>
  <c r="R46" i="44"/>
  <c r="R44" i="44"/>
  <c r="R39" i="44"/>
  <c r="R29" i="44"/>
  <c r="R53" i="44"/>
  <c r="Q49" i="44"/>
  <c r="R47" i="44"/>
  <c r="R41" i="44"/>
  <c r="R33" i="44"/>
  <c r="K59" i="30"/>
  <c r="X59" i="30" s="1"/>
  <c r="K51" i="30"/>
  <c r="X51" i="30" s="1"/>
  <c r="K62" i="30"/>
  <c r="X62" i="30" s="1"/>
  <c r="K54" i="30"/>
  <c r="X54" i="30" s="1"/>
  <c r="K67" i="30"/>
  <c r="X67" i="30" s="1"/>
  <c r="K68" i="30"/>
  <c r="X68" i="30" s="1"/>
  <c r="K69" i="30"/>
  <c r="X69" i="30" s="1"/>
  <c r="K70" i="30"/>
  <c r="X70" i="30" s="1"/>
  <c r="K71" i="30"/>
  <c r="X71" i="30" s="1"/>
  <c r="K72" i="30"/>
  <c r="X72" i="30" s="1"/>
  <c r="K65" i="30"/>
  <c r="X65" i="30" s="1"/>
  <c r="K57" i="30"/>
  <c r="X57" i="30" s="1"/>
  <c r="K49" i="30"/>
  <c r="X49" i="30" s="1"/>
  <c r="K60" i="30"/>
  <c r="X60" i="30" s="1"/>
  <c r="K52" i="30"/>
  <c r="X52" i="30" s="1"/>
  <c r="K63" i="30"/>
  <c r="X63" i="30" s="1"/>
  <c r="K55" i="30"/>
  <c r="X55" i="30" s="1"/>
  <c r="K47" i="30"/>
  <c r="X47" i="30" s="1"/>
  <c r="K66" i="30"/>
  <c r="X66" i="30" s="1"/>
  <c r="K58" i="30"/>
  <c r="X58" i="30" s="1"/>
  <c r="K50" i="30"/>
  <c r="X50" i="30" s="1"/>
  <c r="K61" i="30"/>
  <c r="X61" i="30" s="1"/>
  <c r="K53" i="30"/>
  <c r="X53" i="30" s="1"/>
  <c r="K64" i="30"/>
  <c r="X64" i="30" s="1"/>
  <c r="K56" i="30"/>
  <c r="X56" i="30" s="1"/>
  <c r="K48" i="30"/>
  <c r="X48" i="30" s="1"/>
  <c r="A101" i="30"/>
  <c r="A138" i="30"/>
  <c r="A130" i="30"/>
  <c r="A93" i="30"/>
  <c r="A122" i="30"/>
  <c r="A85" i="30"/>
  <c r="A109" i="30"/>
  <c r="A146" i="30"/>
  <c r="A147" i="30"/>
  <c r="A110" i="30"/>
  <c r="A148" i="30"/>
  <c r="A111" i="30"/>
  <c r="A112" i="30"/>
  <c r="A149" i="30"/>
  <c r="A118" i="30"/>
  <c r="A81" i="30"/>
  <c r="A144" i="30"/>
  <c r="A107" i="30"/>
  <c r="A108" i="30"/>
  <c r="A145" i="30"/>
  <c r="A104" i="30"/>
  <c r="A141" i="30"/>
  <c r="A96" i="30"/>
  <c r="A133" i="30"/>
  <c r="A88" i="30"/>
  <c r="A125" i="30"/>
  <c r="A136" i="30"/>
  <c r="A99" i="30"/>
  <c r="A128" i="30"/>
  <c r="A91" i="30"/>
  <c r="A83" i="30"/>
  <c r="A120" i="30"/>
  <c r="A102" i="30"/>
  <c r="A139" i="30"/>
  <c r="A131" i="30"/>
  <c r="A94" i="30"/>
  <c r="A86" i="30"/>
  <c r="A123" i="30"/>
  <c r="A105" i="30"/>
  <c r="A142" i="30"/>
  <c r="A97" i="30"/>
  <c r="A134" i="30"/>
  <c r="A89" i="30"/>
  <c r="A126" i="30"/>
  <c r="A100" i="30"/>
  <c r="A137" i="30"/>
  <c r="A92" i="30"/>
  <c r="A129" i="30"/>
  <c r="A84" i="30"/>
  <c r="A121" i="30"/>
  <c r="A103" i="30"/>
  <c r="A140" i="30"/>
  <c r="A132" i="30"/>
  <c r="A95" i="30"/>
  <c r="A87" i="30"/>
  <c r="A124" i="30"/>
  <c r="A106" i="30"/>
  <c r="A143" i="30"/>
  <c r="A98" i="30"/>
  <c r="A135" i="30"/>
  <c r="A127" i="30"/>
  <c r="A90" i="30"/>
  <c r="A82" i="30"/>
  <c r="A119" i="30"/>
  <c r="K32" i="25"/>
  <c r="K40" i="25"/>
  <c r="K48" i="25"/>
  <c r="K56" i="25"/>
  <c r="K33" i="25"/>
  <c r="K41" i="25"/>
  <c r="K49" i="25"/>
  <c r="K34" i="25"/>
  <c r="K42" i="25"/>
  <c r="K50" i="25"/>
  <c r="K26" i="25"/>
  <c r="K35" i="25"/>
  <c r="K43" i="25"/>
  <c r="K51" i="25"/>
  <c r="K27" i="25"/>
  <c r="K36" i="25"/>
  <c r="K44" i="25"/>
  <c r="K52" i="25"/>
  <c r="K28" i="25"/>
  <c r="K29" i="25"/>
  <c r="K37" i="25"/>
  <c r="K45" i="25"/>
  <c r="K53" i="25"/>
  <c r="K30" i="25"/>
  <c r="K38" i="25"/>
  <c r="K46" i="25"/>
  <c r="K54" i="25"/>
  <c r="K31" i="25"/>
  <c r="K39" i="25"/>
  <c r="K47" i="25"/>
  <c r="K55" i="25"/>
  <c r="L65" i="25"/>
  <c r="O79" i="30"/>
  <c r="M116" i="30" s="1"/>
  <c r="O83" i="30"/>
  <c r="O82" i="30"/>
  <c r="O81" i="30"/>
  <c r="K83" i="30"/>
  <c r="K82" i="30"/>
  <c r="K81" i="30"/>
  <c r="K79" i="30"/>
  <c r="I82" i="30"/>
  <c r="I83" i="30"/>
  <c r="S120" i="44" l="1"/>
  <c r="S110" i="44"/>
  <c r="Q84" i="44"/>
  <c r="Q18" i="44" s="1"/>
  <c r="R100" i="44"/>
  <c r="S121" i="44"/>
  <c r="R124" i="44"/>
  <c r="S122" i="44"/>
  <c r="S107" i="44"/>
  <c r="S102" i="44"/>
  <c r="R111" i="44"/>
  <c r="S108" i="44"/>
  <c r="S90" i="44"/>
  <c r="S101" i="44"/>
  <c r="S109" i="44"/>
  <c r="S106" i="44"/>
  <c r="S55" i="44"/>
  <c r="S73" i="44"/>
  <c r="S43" i="44"/>
  <c r="S75" i="44"/>
  <c r="S56" i="44"/>
  <c r="S92" i="44"/>
  <c r="S72" i="44"/>
  <c r="S94" i="44"/>
  <c r="S78" i="44"/>
  <c r="S74" i="44"/>
  <c r="R80" i="44"/>
  <c r="S79" i="44"/>
  <c r="S93" i="44"/>
  <c r="S48" i="44"/>
  <c r="S85" i="44"/>
  <c r="S68" i="44"/>
  <c r="S60" i="44"/>
  <c r="S62" i="44"/>
  <c r="R96" i="44"/>
  <c r="S69" i="44"/>
  <c r="S95" i="44"/>
  <c r="S91" i="44"/>
  <c r="S71" i="44"/>
  <c r="S70" i="44"/>
  <c r="S77" i="44"/>
  <c r="S76" i="44"/>
  <c r="S61" i="44"/>
  <c r="S57" i="44"/>
  <c r="S58" i="44"/>
  <c r="S54" i="44"/>
  <c r="S59" i="44"/>
  <c r="T22" i="44"/>
  <c r="U13" i="44"/>
  <c r="U27" i="44" s="1"/>
  <c r="S45" i="44"/>
  <c r="S29" i="44"/>
  <c r="S53" i="44"/>
  <c r="S39" i="44"/>
  <c r="R49" i="44"/>
  <c r="S47" i="44"/>
  <c r="S44" i="44"/>
  <c r="S33" i="44"/>
  <c r="S42" i="44"/>
  <c r="S40" i="44"/>
  <c r="S41" i="44"/>
  <c r="R63" i="44"/>
  <c r="S46" i="44"/>
  <c r="O65" i="25"/>
  <c r="T120" i="44" l="1"/>
  <c r="T110" i="44"/>
  <c r="R84" i="44"/>
  <c r="R18" i="44" s="1"/>
  <c r="T109" i="44"/>
  <c r="T122" i="44"/>
  <c r="S124" i="44"/>
  <c r="T121" i="44"/>
  <c r="S111" i="44"/>
  <c r="S100" i="44"/>
  <c r="T108" i="44"/>
  <c r="T54" i="44"/>
  <c r="T102" i="44"/>
  <c r="T73" i="44"/>
  <c r="T101" i="44"/>
  <c r="T106" i="44"/>
  <c r="T107" i="44"/>
  <c r="T76" i="44"/>
  <c r="T93" i="44"/>
  <c r="T69" i="44"/>
  <c r="T33" i="44"/>
  <c r="T77" i="44"/>
  <c r="T79" i="44"/>
  <c r="T70" i="44"/>
  <c r="T75" i="44"/>
  <c r="T71" i="44"/>
  <c r="S80" i="44"/>
  <c r="T74" i="44"/>
  <c r="T41" i="44"/>
  <c r="T90" i="44"/>
  <c r="T91" i="44"/>
  <c r="S96" i="44"/>
  <c r="T78" i="44"/>
  <c r="T94" i="44"/>
  <c r="T43" i="44"/>
  <c r="T85" i="44"/>
  <c r="T68" i="44"/>
  <c r="T95" i="44"/>
  <c r="T92" i="44"/>
  <c r="T72" i="44"/>
  <c r="T58" i="44"/>
  <c r="T56" i="44"/>
  <c r="T55" i="44"/>
  <c r="T61" i="44"/>
  <c r="T57" i="44"/>
  <c r="T62" i="44"/>
  <c r="T42" i="44"/>
  <c r="T59" i="44"/>
  <c r="T60" i="44"/>
  <c r="S63" i="44"/>
  <c r="T46" i="44"/>
  <c r="V13" i="44"/>
  <c r="V27" i="44" s="1"/>
  <c r="U22" i="44"/>
  <c r="T29" i="44"/>
  <c r="T53" i="44"/>
  <c r="T39" i="44"/>
  <c r="T40" i="44"/>
  <c r="T44" i="44"/>
  <c r="T48" i="44"/>
  <c r="S49" i="44"/>
  <c r="T47" i="44"/>
  <c r="T45" i="44"/>
  <c r="AG50" i="30"/>
  <c r="AG54" i="30"/>
  <c r="AG53" i="30"/>
  <c r="AF53" i="30"/>
  <c r="AG52" i="30"/>
  <c r="AG51" i="30"/>
  <c r="AG49" i="30"/>
  <c r="AF54" i="30"/>
  <c r="AF52" i="30"/>
  <c r="AF51" i="30"/>
  <c r="AF50" i="30"/>
  <c r="AF49" i="30"/>
  <c r="J17" i="30"/>
  <c r="C16" i="25"/>
  <c r="C41" i="30" s="1"/>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51" i="25"/>
  <c r="AI52" i="25"/>
  <c r="AI53" i="25"/>
  <c r="AI54" i="25"/>
  <c r="AI55" i="25"/>
  <c r="AI56" i="25"/>
  <c r="AI57" i="25"/>
  <c r="AI58" i="25"/>
  <c r="AI59" i="25"/>
  <c r="AI60" i="25"/>
  <c r="AI61" i="25"/>
  <c r="AI62" i="25"/>
  <c r="AI63" i="25"/>
  <c r="AI64" i="25"/>
  <c r="AI65" i="25"/>
  <c r="AE26" i="25"/>
  <c r="AE27" i="25"/>
  <c r="AE28" i="25"/>
  <c r="AE29" i="25"/>
  <c r="AE30" i="25"/>
  <c r="AE31" i="25"/>
  <c r="AE32" i="25"/>
  <c r="AE33" i="25"/>
  <c r="AE34" i="25"/>
  <c r="AE35" i="25"/>
  <c r="AE36" i="25"/>
  <c r="AE37" i="25"/>
  <c r="AE38" i="25"/>
  <c r="AE39" i="25"/>
  <c r="AE40" i="25"/>
  <c r="AE41" i="25"/>
  <c r="AE42" i="25"/>
  <c r="AE43" i="25"/>
  <c r="AE44" i="25"/>
  <c r="AE45" i="25"/>
  <c r="AE46" i="25"/>
  <c r="AE47" i="25"/>
  <c r="AE48" i="25"/>
  <c r="AE49" i="25"/>
  <c r="AE50" i="25"/>
  <c r="AE51" i="25"/>
  <c r="AE52" i="25"/>
  <c r="AE53" i="25"/>
  <c r="AE54" i="25"/>
  <c r="AE55" i="25"/>
  <c r="AE56" i="25"/>
  <c r="AE57" i="25"/>
  <c r="AE58" i="25"/>
  <c r="AE59" i="25"/>
  <c r="AE60" i="25"/>
  <c r="AE61" i="25"/>
  <c r="AE62" i="25"/>
  <c r="AE63" i="25"/>
  <c r="AE64" i="25"/>
  <c r="AE65" i="25"/>
  <c r="AA26" i="25"/>
  <c r="AA27" i="25"/>
  <c r="AA28" i="25"/>
  <c r="AA29" i="25"/>
  <c r="AA30" i="25"/>
  <c r="AA31" i="25"/>
  <c r="AA32" i="25"/>
  <c r="AA33" i="25"/>
  <c r="AA34" i="25"/>
  <c r="AA35" i="25"/>
  <c r="AA36" i="25"/>
  <c r="AA37" i="25"/>
  <c r="AA38" i="25"/>
  <c r="AA39" i="25"/>
  <c r="AA40" i="25"/>
  <c r="AA41" i="25"/>
  <c r="AA42" i="25"/>
  <c r="AA43" i="25"/>
  <c r="AA44" i="25"/>
  <c r="AA45" i="25"/>
  <c r="AA46" i="25"/>
  <c r="AA47" i="25"/>
  <c r="AA48" i="25"/>
  <c r="AA49" i="25"/>
  <c r="AA50" i="25"/>
  <c r="AA51" i="25"/>
  <c r="AA52" i="25"/>
  <c r="AA53" i="25"/>
  <c r="AA54" i="25"/>
  <c r="AA55" i="25"/>
  <c r="AA56" i="25"/>
  <c r="AA57" i="25"/>
  <c r="AA58" i="25"/>
  <c r="AA59" i="25"/>
  <c r="AA60" i="25"/>
  <c r="AA61" i="25"/>
  <c r="AA62" i="25"/>
  <c r="AA63" i="25"/>
  <c r="AA64" i="25"/>
  <c r="AA6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S26" i="25"/>
  <c r="S27" i="25"/>
  <c r="S28" i="25"/>
  <c r="S29" i="25"/>
  <c r="S30" i="25"/>
  <c r="S31" i="25"/>
  <c r="S32" i="25"/>
  <c r="S33" i="25"/>
  <c r="S34" i="25"/>
  <c r="S35" i="25"/>
  <c r="S36" i="25"/>
  <c r="S37" i="25"/>
  <c r="S38" i="25"/>
  <c r="S39" i="25"/>
  <c r="S40" i="25"/>
  <c r="S41" i="25"/>
  <c r="S42" i="25"/>
  <c r="S43" i="25"/>
  <c r="S44" i="25"/>
  <c r="S45" i="25"/>
  <c r="S46" i="25"/>
  <c r="S47" i="25"/>
  <c r="S48" i="25"/>
  <c r="S49" i="25"/>
  <c r="S50" i="25"/>
  <c r="S51" i="25"/>
  <c r="S52" i="25"/>
  <c r="S53" i="25"/>
  <c r="S54" i="25"/>
  <c r="S55" i="25"/>
  <c r="S56" i="25"/>
  <c r="S57" i="25"/>
  <c r="S58" i="25"/>
  <c r="S59" i="25"/>
  <c r="S60" i="25"/>
  <c r="S61" i="25"/>
  <c r="S62" i="25"/>
  <c r="S63" i="25"/>
  <c r="S64" i="25"/>
  <c r="S65" i="25"/>
  <c r="L26" i="25"/>
  <c r="O26" i="25" s="1"/>
  <c r="L27" i="25"/>
  <c r="O27" i="25" s="1"/>
  <c r="L28" i="25"/>
  <c r="O28" i="25" s="1"/>
  <c r="L29" i="25"/>
  <c r="O29" i="25" s="1"/>
  <c r="L30" i="25"/>
  <c r="O30" i="25" s="1"/>
  <c r="L31" i="25"/>
  <c r="O31" i="25" s="1"/>
  <c r="L32" i="25"/>
  <c r="O32" i="25" s="1"/>
  <c r="L33" i="25"/>
  <c r="O33" i="25" s="1"/>
  <c r="L34" i="25"/>
  <c r="O34" i="25" s="1"/>
  <c r="L35" i="25"/>
  <c r="O35" i="25" s="1"/>
  <c r="L36" i="25"/>
  <c r="O36" i="25" s="1"/>
  <c r="L37" i="25"/>
  <c r="O37" i="25" s="1"/>
  <c r="L38" i="25"/>
  <c r="O38" i="25" s="1"/>
  <c r="L39" i="25"/>
  <c r="O39" i="25" s="1"/>
  <c r="L40" i="25"/>
  <c r="O40" i="25" s="1"/>
  <c r="L41" i="25"/>
  <c r="O41" i="25" s="1"/>
  <c r="L42" i="25"/>
  <c r="O42" i="25" s="1"/>
  <c r="L43" i="25"/>
  <c r="O43" i="25" s="1"/>
  <c r="L44" i="25"/>
  <c r="O44" i="25" s="1"/>
  <c r="L45" i="25"/>
  <c r="O45" i="25" s="1"/>
  <c r="L46" i="25"/>
  <c r="O46" i="25" s="1"/>
  <c r="L47" i="25"/>
  <c r="O47" i="25" s="1"/>
  <c r="L48" i="25"/>
  <c r="O48" i="25" s="1"/>
  <c r="L49" i="25"/>
  <c r="O49" i="25" s="1"/>
  <c r="L50" i="25"/>
  <c r="O50" i="25" s="1"/>
  <c r="L51" i="25"/>
  <c r="O51" i="25" s="1"/>
  <c r="L52" i="25"/>
  <c r="O52" i="25" s="1"/>
  <c r="L53" i="25"/>
  <c r="O53" i="25" s="1"/>
  <c r="L54" i="25"/>
  <c r="O54" i="25" s="1"/>
  <c r="L55" i="25"/>
  <c r="O55" i="25" s="1"/>
  <c r="L56" i="25"/>
  <c r="O56" i="25" s="1"/>
  <c r="L57" i="25"/>
  <c r="O57" i="25" s="1"/>
  <c r="L58" i="25"/>
  <c r="O58" i="25" s="1"/>
  <c r="L59" i="25"/>
  <c r="O59" i="25" s="1"/>
  <c r="L60" i="25"/>
  <c r="O60" i="25" s="1"/>
  <c r="L61" i="25"/>
  <c r="O61" i="25" s="1"/>
  <c r="L62" i="25"/>
  <c r="O62" i="25" s="1"/>
  <c r="L63" i="25"/>
  <c r="O63" i="25" s="1"/>
  <c r="L64" i="25"/>
  <c r="O64" i="25" s="1"/>
  <c r="L22" i="25"/>
  <c r="L17" i="25"/>
  <c r="H16" i="25"/>
  <c r="U41" i="30" s="1"/>
  <c r="G16" i="25"/>
  <c r="AA25" i="25"/>
  <c r="W24" i="25"/>
  <c r="W23" i="25"/>
  <c r="AI22" i="25"/>
  <c r="K44" i="30"/>
  <c r="X44" i="30" s="1"/>
  <c r="AA17" i="25"/>
  <c r="F16" i="25"/>
  <c r="AQ69" i="30"/>
  <c r="AM69" i="30"/>
  <c r="AQ68" i="30"/>
  <c r="AM68" i="30"/>
  <c r="J83" i="30"/>
  <c r="H83" i="30"/>
  <c r="G83" i="30"/>
  <c r="E83" i="30"/>
  <c r="J82" i="30"/>
  <c r="H82" i="30"/>
  <c r="G82" i="30"/>
  <c r="E82" i="30"/>
  <c r="J81" i="30"/>
  <c r="H81" i="30"/>
  <c r="G81" i="30"/>
  <c r="E81" i="30"/>
  <c r="U120" i="44" l="1"/>
  <c r="U110" i="44"/>
  <c r="U121" i="44"/>
  <c r="U122" i="44"/>
  <c r="T124" i="44"/>
  <c r="S84" i="44"/>
  <c r="U102" i="44"/>
  <c r="U107" i="44"/>
  <c r="U108" i="44"/>
  <c r="U106" i="44"/>
  <c r="U93" i="44"/>
  <c r="U101" i="44"/>
  <c r="T100" i="44"/>
  <c r="T111" i="44"/>
  <c r="U109" i="44"/>
  <c r="U57" i="44"/>
  <c r="U71" i="44"/>
  <c r="U61" i="44"/>
  <c r="U72" i="44"/>
  <c r="U69" i="44"/>
  <c r="U60" i="44"/>
  <c r="U95" i="44"/>
  <c r="U90" i="44"/>
  <c r="U70" i="44"/>
  <c r="U75" i="44"/>
  <c r="U58" i="44"/>
  <c r="T80" i="44"/>
  <c r="U79" i="44"/>
  <c r="U91" i="44"/>
  <c r="U54" i="44"/>
  <c r="T96" i="44"/>
  <c r="U78" i="44"/>
  <c r="U77" i="44"/>
  <c r="U85" i="44"/>
  <c r="U68" i="44"/>
  <c r="U74" i="44"/>
  <c r="U76" i="44"/>
  <c r="U92" i="44"/>
  <c r="U94" i="44"/>
  <c r="U73" i="44"/>
  <c r="U46" i="44"/>
  <c r="U62" i="44"/>
  <c r="U59" i="44"/>
  <c r="U55" i="44"/>
  <c r="U47" i="44"/>
  <c r="U56" i="44"/>
  <c r="S18" i="44"/>
  <c r="T63" i="44"/>
  <c r="U42" i="44"/>
  <c r="U33" i="44"/>
  <c r="W13" i="44"/>
  <c r="W27" i="44" s="1"/>
  <c r="V22" i="44"/>
  <c r="U39" i="44"/>
  <c r="U53" i="44"/>
  <c r="U29" i="44"/>
  <c r="U44" i="44"/>
  <c r="U41" i="44"/>
  <c r="U43" i="44"/>
  <c r="U40" i="44"/>
  <c r="U48" i="44"/>
  <c r="U45" i="44"/>
  <c r="T49" i="44"/>
  <c r="L23" i="25"/>
  <c r="K23" i="25"/>
  <c r="L16" i="25"/>
  <c r="S16" i="25" s="1"/>
  <c r="K16" i="25"/>
  <c r="L24" i="25"/>
  <c r="K24" i="25"/>
  <c r="L25" i="25"/>
  <c r="K25" i="25"/>
  <c r="K21" i="25"/>
  <c r="AE20" i="25"/>
  <c r="K45" i="30"/>
  <c r="X45" i="30" s="1"/>
  <c r="AI21" i="25"/>
  <c r="K46" i="30"/>
  <c r="X46" i="30" s="1"/>
  <c r="K18" i="25"/>
  <c r="K17" i="25"/>
  <c r="L18" i="25"/>
  <c r="S20" i="25"/>
  <c r="W22" i="25"/>
  <c r="AA24" i="25"/>
  <c r="AE16" i="25"/>
  <c r="AE18" i="25"/>
  <c r="AI20" i="25"/>
  <c r="S19" i="25"/>
  <c r="W21" i="25"/>
  <c r="AA23" i="25"/>
  <c r="AE25" i="25"/>
  <c r="AE17" i="25"/>
  <c r="AI19" i="25"/>
  <c r="S18" i="25"/>
  <c r="W20" i="25"/>
  <c r="AA22" i="25"/>
  <c r="AE24" i="25"/>
  <c r="AI16" i="25"/>
  <c r="AI18" i="25"/>
  <c r="K22" i="25"/>
  <c r="S25" i="25"/>
  <c r="S17" i="25"/>
  <c r="W19" i="25"/>
  <c r="AA21" i="25"/>
  <c r="AE23" i="25"/>
  <c r="AI25" i="25"/>
  <c r="AI17" i="25"/>
  <c r="S24" i="25"/>
  <c r="W16" i="25"/>
  <c r="W18" i="25"/>
  <c r="AA20" i="25"/>
  <c r="AE22" i="25"/>
  <c r="AI24" i="25"/>
  <c r="K20" i="25"/>
  <c r="L21" i="25"/>
  <c r="S23" i="25"/>
  <c r="W25" i="25"/>
  <c r="W17" i="25"/>
  <c r="AA19" i="25"/>
  <c r="AE21" i="25"/>
  <c r="AI23" i="25"/>
  <c r="K19" i="25"/>
  <c r="L20" i="25"/>
  <c r="S22" i="25"/>
  <c r="AA16" i="25"/>
  <c r="AA18" i="25"/>
  <c r="L19" i="25"/>
  <c r="S21" i="25"/>
  <c r="AE19" i="25"/>
  <c r="K43" i="30"/>
  <c r="X43" i="30" s="1"/>
  <c r="V110" i="44" l="1"/>
  <c r="V43" i="44"/>
  <c r="V122" i="44"/>
  <c r="V121" i="44"/>
  <c r="V101" i="44"/>
  <c r="V120" i="44"/>
  <c r="T84" i="44"/>
  <c r="T18" i="44" s="1"/>
  <c r="U124" i="44"/>
  <c r="U111" i="44"/>
  <c r="U100" i="44"/>
  <c r="V41" i="44"/>
  <c r="V106" i="44"/>
  <c r="V60" i="44"/>
  <c r="V108" i="44"/>
  <c r="V44" i="44"/>
  <c r="V45" i="44"/>
  <c r="V42" i="44"/>
  <c r="V74" i="44"/>
  <c r="V79" i="44"/>
  <c r="V107" i="44"/>
  <c r="V72" i="44"/>
  <c r="V109" i="44"/>
  <c r="V102" i="44"/>
  <c r="U96" i="44"/>
  <c r="U80" i="44"/>
  <c r="V69" i="44"/>
  <c r="V58" i="44"/>
  <c r="V85" i="44"/>
  <c r="V68" i="44"/>
  <c r="V77" i="44"/>
  <c r="V75" i="44"/>
  <c r="V54" i="44"/>
  <c r="V73" i="44"/>
  <c r="V78" i="44"/>
  <c r="V56" i="44"/>
  <c r="V62" i="44"/>
  <c r="V94" i="44"/>
  <c r="V70" i="44"/>
  <c r="V71" i="44"/>
  <c r="V40" i="44"/>
  <c r="V92" i="44"/>
  <c r="V90" i="44"/>
  <c r="V33" i="44"/>
  <c r="V76" i="44"/>
  <c r="V91" i="44"/>
  <c r="V95" i="44"/>
  <c r="V93" i="44"/>
  <c r="V61" i="44"/>
  <c r="V55" i="44"/>
  <c r="V46" i="44"/>
  <c r="V59" i="44"/>
  <c r="V47" i="44"/>
  <c r="V57" i="44"/>
  <c r="U63" i="44"/>
  <c r="W22" i="44"/>
  <c r="X13" i="44"/>
  <c r="X27" i="44" s="1"/>
  <c r="U49" i="44"/>
  <c r="V48" i="44"/>
  <c r="V29" i="44"/>
  <c r="V39" i="44"/>
  <c r="V53" i="44"/>
  <c r="C17" i="29"/>
  <c r="D84" i="29" s="1"/>
  <c r="D25" i="29"/>
  <c r="D96" i="29"/>
  <c r="D90" i="29"/>
  <c r="D88" i="29"/>
  <c r="D86" i="29"/>
  <c r="D80" i="29"/>
  <c r="D78" i="29"/>
  <c r="D76" i="29"/>
  <c r="D92" i="29"/>
  <c r="D24" i="29"/>
  <c r="D23" i="29"/>
  <c r="D22" i="29"/>
  <c r="D21" i="29"/>
  <c r="B57" i="29"/>
  <c r="D57" i="29" s="1"/>
  <c r="B99" i="29"/>
  <c r="B97" i="29"/>
  <c r="B95" i="29"/>
  <c r="D95" i="29" s="1"/>
  <c r="B93" i="29"/>
  <c r="D93" i="29" s="1"/>
  <c r="B91" i="29"/>
  <c r="D91" i="29" s="1"/>
  <c r="B92" i="29"/>
  <c r="D46" i="29"/>
  <c r="B100" i="29"/>
  <c r="B98" i="29"/>
  <c r="B96" i="29"/>
  <c r="B94" i="29"/>
  <c r="B90" i="29"/>
  <c r="B89" i="29"/>
  <c r="D89" i="29" s="1"/>
  <c r="B88" i="29"/>
  <c r="B87" i="29"/>
  <c r="D87" i="29" s="1"/>
  <c r="B86" i="29"/>
  <c r="B85" i="29"/>
  <c r="D85" i="29" s="1"/>
  <c r="B84" i="29"/>
  <c r="B83" i="29"/>
  <c r="D83" i="29" s="1"/>
  <c r="B82" i="29"/>
  <c r="B81" i="29"/>
  <c r="D81" i="29" s="1"/>
  <c r="B80" i="29"/>
  <c r="B79" i="29"/>
  <c r="D79" i="29" s="1"/>
  <c r="B78" i="29"/>
  <c r="B77" i="29"/>
  <c r="D77" i="29" s="1"/>
  <c r="B76" i="29"/>
  <c r="B75" i="29"/>
  <c r="D75" i="29" s="1"/>
  <c r="B74" i="29"/>
  <c r="B73" i="29"/>
  <c r="D73" i="29" s="1"/>
  <c r="B72" i="29"/>
  <c r="B71" i="29"/>
  <c r="D71" i="29" s="1"/>
  <c r="B68" i="29"/>
  <c r="D68" i="29" s="1"/>
  <c r="B67" i="29"/>
  <c r="B66" i="29"/>
  <c r="D66" i="29" s="1"/>
  <c r="B65" i="29"/>
  <c r="B64" i="29"/>
  <c r="D64" i="29" s="1"/>
  <c r="B63" i="29"/>
  <c r="B62" i="29"/>
  <c r="D62" i="29" s="1"/>
  <c r="B61" i="29"/>
  <c r="B60" i="29"/>
  <c r="D60" i="29" s="1"/>
  <c r="B56" i="29"/>
  <c r="B55" i="29"/>
  <c r="D55" i="29" s="1"/>
  <c r="B53" i="29"/>
  <c r="D53" i="29" s="1"/>
  <c r="B51" i="29"/>
  <c r="D51" i="29" s="1"/>
  <c r="B49" i="29"/>
  <c r="D49" i="29" s="1"/>
  <c r="B45" i="29"/>
  <c r="D45" i="29" s="1"/>
  <c r="B43" i="29"/>
  <c r="D43" i="29" s="1"/>
  <c r="B41" i="29"/>
  <c r="D41" i="29" s="1"/>
  <c r="B39" i="29"/>
  <c r="D39" i="29" s="1"/>
  <c r="B37" i="29"/>
  <c r="D37" i="29" s="1"/>
  <c r="B35" i="29"/>
  <c r="D35" i="29" s="1"/>
  <c r="B33" i="29"/>
  <c r="D33" i="29" s="1"/>
  <c r="B31" i="29"/>
  <c r="D31" i="29" s="1"/>
  <c r="B29" i="29"/>
  <c r="D29" i="29" s="1"/>
  <c r="V124" i="44" l="1"/>
  <c r="W102" i="44"/>
  <c r="W110" i="44"/>
  <c r="U84" i="44"/>
  <c r="W120" i="44"/>
  <c r="W121" i="44"/>
  <c r="W75" i="44"/>
  <c r="W122" i="44"/>
  <c r="W109" i="44"/>
  <c r="W108" i="44"/>
  <c r="W107" i="44"/>
  <c r="W106" i="44"/>
  <c r="W74" i="44"/>
  <c r="W101" i="44"/>
  <c r="V100" i="44"/>
  <c r="V111" i="44"/>
  <c r="W77" i="44"/>
  <c r="W72" i="44"/>
  <c r="W79" i="44"/>
  <c r="W94" i="44"/>
  <c r="W90" i="44"/>
  <c r="W93" i="44"/>
  <c r="W92" i="44"/>
  <c r="W70" i="44"/>
  <c r="W95" i="44"/>
  <c r="V96" i="44"/>
  <c r="W91" i="44"/>
  <c r="V80" i="44"/>
  <c r="W76" i="44"/>
  <c r="W78" i="44"/>
  <c r="W73" i="44"/>
  <c r="W69" i="44"/>
  <c r="W85" i="44"/>
  <c r="W68" i="44"/>
  <c r="W71" i="44"/>
  <c r="W56" i="44"/>
  <c r="W43" i="44"/>
  <c r="W58" i="44"/>
  <c r="W62" i="44"/>
  <c r="W55" i="44"/>
  <c r="W54" i="44"/>
  <c r="W59" i="44"/>
  <c r="W61" i="44"/>
  <c r="W57" i="44"/>
  <c r="W60" i="44"/>
  <c r="U18" i="44"/>
  <c r="W45" i="44"/>
  <c r="W47" i="44"/>
  <c r="Y13" i="44"/>
  <c r="Y27" i="44" s="1"/>
  <c r="X22" i="44"/>
  <c r="V63" i="44"/>
  <c r="W46" i="44"/>
  <c r="W41" i="44"/>
  <c r="W42" i="44"/>
  <c r="W53" i="44"/>
  <c r="W39" i="44"/>
  <c r="W29" i="44"/>
  <c r="W48" i="44"/>
  <c r="W44" i="44"/>
  <c r="V49" i="44"/>
  <c r="W40" i="44"/>
  <c r="W33" i="44"/>
  <c r="D82" i="29"/>
  <c r="D100" i="29"/>
  <c r="D98" i="29"/>
  <c r="D97" i="29"/>
  <c r="D99" i="29"/>
  <c r="D94" i="29"/>
  <c r="D32" i="29"/>
  <c r="D52" i="29"/>
  <c r="D69" i="29"/>
  <c r="D74" i="29"/>
  <c r="D58" i="29"/>
  <c r="D56" i="29"/>
  <c r="D54" i="29"/>
  <c r="D50" i="29"/>
  <c r="D72" i="29"/>
  <c r="D67" i="29"/>
  <c r="D65" i="29"/>
  <c r="D63" i="29"/>
  <c r="D61" i="29"/>
  <c r="D40" i="29"/>
  <c r="D36" i="29"/>
  <c r="D42" i="29"/>
  <c r="D30" i="29"/>
  <c r="D38" i="29"/>
  <c r="D34" i="29"/>
  <c r="D44" i="29"/>
  <c r="K42" i="30"/>
  <c r="X42" i="30" s="1"/>
  <c r="K41" i="30"/>
  <c r="X41" i="30" s="1"/>
  <c r="X120" i="44" l="1"/>
  <c r="X110" i="44"/>
  <c r="X33" i="44"/>
  <c r="X122" i="44"/>
  <c r="X121" i="44"/>
  <c r="V84" i="44"/>
  <c r="V18" i="44" s="1"/>
  <c r="W124" i="44"/>
  <c r="W100" i="44"/>
  <c r="W111" i="44"/>
  <c r="X106" i="44"/>
  <c r="X107" i="44"/>
  <c r="X77" i="44"/>
  <c r="X101" i="44"/>
  <c r="X108" i="44"/>
  <c r="X109" i="44"/>
  <c r="X102" i="44"/>
  <c r="W96" i="44"/>
  <c r="W84" i="44" s="1"/>
  <c r="X62" i="44"/>
  <c r="X72" i="44"/>
  <c r="X92" i="44"/>
  <c r="X60" i="44"/>
  <c r="X78" i="44"/>
  <c r="X95" i="44"/>
  <c r="W80" i="44"/>
  <c r="X85" i="44"/>
  <c r="X68" i="44"/>
  <c r="X71" i="44"/>
  <c r="X70" i="44"/>
  <c r="X94" i="44"/>
  <c r="X90" i="44"/>
  <c r="X91" i="44"/>
  <c r="X79" i="44"/>
  <c r="X76" i="44"/>
  <c r="X69" i="44"/>
  <c r="X93" i="44"/>
  <c r="X75" i="44"/>
  <c r="X73" i="44"/>
  <c r="X74" i="44"/>
  <c r="X54" i="44"/>
  <c r="X55" i="44"/>
  <c r="X48" i="44"/>
  <c r="X57" i="44"/>
  <c r="X58" i="44"/>
  <c r="X61" i="44"/>
  <c r="X59" i="44"/>
  <c r="X56" i="44"/>
  <c r="W49" i="44"/>
  <c r="W63" i="44"/>
  <c r="X42" i="44"/>
  <c r="X40" i="44"/>
  <c r="X45" i="44"/>
  <c r="X41" i="44"/>
  <c r="X46" i="44"/>
  <c r="X47" i="44"/>
  <c r="X29" i="44"/>
  <c r="X39" i="44"/>
  <c r="X53" i="44"/>
  <c r="Y22" i="44"/>
  <c r="Z13" i="44"/>
  <c r="Z27" i="44" s="1"/>
  <c r="X44" i="44"/>
  <c r="X43" i="44"/>
  <c r="K73" i="30"/>
  <c r="O17" i="25"/>
  <c r="O24" i="25"/>
  <c r="O23" i="25"/>
  <c r="O22" i="25"/>
  <c r="O21" i="25"/>
  <c r="O20" i="25"/>
  <c r="O19" i="25"/>
  <c r="O16" i="25"/>
  <c r="O18" i="25"/>
  <c r="O25" i="25"/>
  <c r="X124" i="44" l="1"/>
  <c r="Y110" i="44"/>
  <c r="Y101" i="44"/>
  <c r="Y120" i="44"/>
  <c r="Y121" i="44"/>
  <c r="Y122" i="44"/>
  <c r="X100" i="44"/>
  <c r="X111" i="44"/>
  <c r="Y107" i="44"/>
  <c r="Y108" i="44"/>
  <c r="Y106" i="44"/>
  <c r="Y102" i="44"/>
  <c r="Y109" i="44"/>
  <c r="Y48" i="44"/>
  <c r="Y85" i="44"/>
  <c r="Y68" i="44"/>
  <c r="Y74" i="44"/>
  <c r="Y90" i="44"/>
  <c r="Y95" i="44"/>
  <c r="Y75" i="44"/>
  <c r="Y70" i="44"/>
  <c r="Y91" i="44"/>
  <c r="Y78" i="44"/>
  <c r="Y93" i="44"/>
  <c r="Y71" i="44"/>
  <c r="Y92" i="44"/>
  <c r="Y73" i="44"/>
  <c r="Y69" i="44"/>
  <c r="X80" i="44"/>
  <c r="Y72" i="44"/>
  <c r="Y94" i="44"/>
  <c r="Y76" i="44"/>
  <c r="X96" i="44"/>
  <c r="Y58" i="44"/>
  <c r="Y79" i="44"/>
  <c r="Y77" i="44"/>
  <c r="Y56" i="44"/>
  <c r="Y59" i="44"/>
  <c r="Y62" i="44"/>
  <c r="Y42" i="44"/>
  <c r="Y43" i="44"/>
  <c r="Y60" i="44"/>
  <c r="Y55" i="44"/>
  <c r="Y57" i="44"/>
  <c r="Y44" i="44"/>
  <c r="Y33" i="44"/>
  <c r="Y45" i="44"/>
  <c r="Y61" i="44"/>
  <c r="Y54" i="44"/>
  <c r="W18" i="44"/>
  <c r="Z22" i="44"/>
  <c r="AA13" i="44"/>
  <c r="AA27" i="44" s="1"/>
  <c r="Y53" i="44"/>
  <c r="Y39" i="44"/>
  <c r="Y29" i="44"/>
  <c r="X63" i="44"/>
  <c r="Y46" i="44"/>
  <c r="Y40" i="44"/>
  <c r="Y47" i="44"/>
  <c r="X49" i="44"/>
  <c r="Y41" i="44"/>
  <c r="X73" i="30"/>
  <c r="K12" i="30" s="1"/>
  <c r="L66" i="25"/>
  <c r="C80" i="25"/>
  <c r="C79" i="25"/>
  <c r="C78" i="25"/>
  <c r="C77" i="25"/>
  <c r="C76" i="25"/>
  <c r="C75" i="25"/>
  <c r="C74" i="25"/>
  <c r="AJ65" i="25"/>
  <c r="AK65" i="25" s="1"/>
  <c r="AJ64" i="25"/>
  <c r="AK64" i="25" s="1"/>
  <c r="AJ63" i="25"/>
  <c r="AK63" i="25" s="1"/>
  <c r="AJ62" i="25"/>
  <c r="AK62" i="25" s="1"/>
  <c r="AJ61" i="25"/>
  <c r="AK61" i="25" s="1"/>
  <c r="AJ60" i="25"/>
  <c r="AK60" i="25" s="1"/>
  <c r="AJ59" i="25"/>
  <c r="AK59" i="25" s="1"/>
  <c r="AJ58" i="25"/>
  <c r="AK58" i="25" s="1"/>
  <c r="AJ57" i="25"/>
  <c r="AK57" i="25" s="1"/>
  <c r="AJ56" i="25"/>
  <c r="AK56" i="25" s="1"/>
  <c r="AJ55" i="25"/>
  <c r="AK55" i="25" s="1"/>
  <c r="AJ54" i="25"/>
  <c r="AK54" i="25" s="1"/>
  <c r="AJ53" i="25"/>
  <c r="AK53" i="25" s="1"/>
  <c r="AJ52" i="25"/>
  <c r="AK52" i="25" s="1"/>
  <c r="AJ51" i="25"/>
  <c r="AK51" i="25" s="1"/>
  <c r="AJ50" i="25"/>
  <c r="AK50" i="25" s="1"/>
  <c r="AJ49" i="25"/>
  <c r="AK49" i="25" s="1"/>
  <c r="AJ42" i="25"/>
  <c r="AK42" i="25" s="1"/>
  <c r="L67" i="30" s="1"/>
  <c r="AJ41" i="25"/>
  <c r="AK41" i="25" s="1"/>
  <c r="L66" i="30" s="1"/>
  <c r="AJ37" i="25"/>
  <c r="AK37" i="25" s="1"/>
  <c r="L62" i="30" s="1"/>
  <c r="AJ33" i="25"/>
  <c r="AK33" i="25" s="1"/>
  <c r="L58" i="30" s="1"/>
  <c r="E10" i="25"/>
  <c r="O14" i="30" l="1" a="1"/>
  <c r="O14" i="30" s="1"/>
  <c r="Z110" i="44"/>
  <c r="Y111" i="44"/>
  <c r="X84" i="44"/>
  <c r="X18" i="44" s="1"/>
  <c r="Z122" i="44"/>
  <c r="Z121" i="44"/>
  <c r="Z101" i="44"/>
  <c r="Z120" i="44"/>
  <c r="Y124" i="44"/>
  <c r="Z102" i="44"/>
  <c r="Z108" i="44"/>
  <c r="Z106" i="44"/>
  <c r="Z109" i="44"/>
  <c r="Z107" i="44"/>
  <c r="Y100" i="44"/>
  <c r="Z33" i="44"/>
  <c r="Z79" i="44"/>
  <c r="Z69" i="44"/>
  <c r="Z75" i="44"/>
  <c r="Z85" i="44"/>
  <c r="Z68" i="44"/>
  <c r="Z92" i="44"/>
  <c r="Z90" i="44"/>
  <c r="Z71" i="44"/>
  <c r="Z74" i="44"/>
  <c r="Z70" i="44"/>
  <c r="Z76" i="44"/>
  <c r="Z93" i="44"/>
  <c r="Y80" i="44"/>
  <c r="Z73" i="44"/>
  <c r="Z46" i="44"/>
  <c r="Z94" i="44"/>
  <c r="Z78" i="44"/>
  <c r="Y96" i="44"/>
  <c r="Z77" i="44"/>
  <c r="Z95" i="44"/>
  <c r="Z72" i="44"/>
  <c r="Z91" i="44"/>
  <c r="Z62" i="44"/>
  <c r="Z56" i="44"/>
  <c r="Z59" i="44"/>
  <c r="Z41" i="44"/>
  <c r="Z57" i="44"/>
  <c r="Z48" i="44"/>
  <c r="Z54" i="44"/>
  <c r="Z60" i="44"/>
  <c r="Z44" i="44"/>
  <c r="Z47" i="44"/>
  <c r="Z43" i="44"/>
  <c r="Z55" i="44"/>
  <c r="Z45" i="44"/>
  <c r="Z40" i="44"/>
  <c r="Z61" i="44"/>
  <c r="Z58" i="44"/>
  <c r="Z42" i="44"/>
  <c r="Y63" i="44"/>
  <c r="AA22" i="44"/>
  <c r="AB13" i="44"/>
  <c r="AB27" i="44" s="1"/>
  <c r="Z39" i="44"/>
  <c r="Z29" i="44"/>
  <c r="Z53" i="44"/>
  <c r="Y49" i="44"/>
  <c r="M67" i="30"/>
  <c r="M66" i="30"/>
  <c r="M58" i="30"/>
  <c r="M62" i="30"/>
  <c r="AU80" i="30"/>
  <c r="AO80" i="30"/>
  <c r="AS80" i="30"/>
  <c r="AJ20" i="25"/>
  <c r="AK20" i="25" s="1"/>
  <c r="L45" i="30" s="1"/>
  <c r="M45" i="30" s="1"/>
  <c r="AJ22" i="25"/>
  <c r="AK22" i="25" s="1"/>
  <c r="L47" i="30" s="1"/>
  <c r="AJ24" i="25"/>
  <c r="AK24" i="25" s="1"/>
  <c r="L49" i="30" s="1"/>
  <c r="AJ25" i="25"/>
  <c r="AK25" i="25" s="1"/>
  <c r="L50" i="30" s="1"/>
  <c r="AJ28" i="25"/>
  <c r="AK28" i="25" s="1"/>
  <c r="L53" i="30" s="1"/>
  <c r="AJ30" i="25"/>
  <c r="AK30" i="25" s="1"/>
  <c r="L55" i="30" s="1"/>
  <c r="AJ32" i="25"/>
  <c r="AK32" i="25" s="1"/>
  <c r="L57" i="30" s="1"/>
  <c r="AJ45" i="25"/>
  <c r="AK45" i="25" s="1"/>
  <c r="L70" i="30" s="1"/>
  <c r="AJ23" i="25"/>
  <c r="AK23" i="25" s="1"/>
  <c r="L48" i="30" s="1"/>
  <c r="AJ36" i="25"/>
  <c r="AK36" i="25" s="1"/>
  <c r="L61" i="30" s="1"/>
  <c r="AJ40" i="25"/>
  <c r="AK40" i="25" s="1"/>
  <c r="L65" i="30" s="1"/>
  <c r="AJ38" i="25"/>
  <c r="AK38" i="25" s="1"/>
  <c r="L63" i="30" s="1"/>
  <c r="AJ44" i="25"/>
  <c r="AK44" i="25" s="1"/>
  <c r="L69" i="30" s="1"/>
  <c r="AJ48" i="25"/>
  <c r="AK48" i="25" s="1"/>
  <c r="AJ31" i="25"/>
  <c r="AK31" i="25" s="1"/>
  <c r="L56" i="30" s="1"/>
  <c r="AJ35" i="25"/>
  <c r="AK35" i="25" s="1"/>
  <c r="L60" i="30" s="1"/>
  <c r="AJ39" i="25"/>
  <c r="AK39" i="25" s="1"/>
  <c r="L64" i="30" s="1"/>
  <c r="AJ46" i="25"/>
  <c r="AK46" i="25" s="1"/>
  <c r="L71" i="30" s="1"/>
  <c r="AJ43" i="25"/>
  <c r="AK43" i="25" s="1"/>
  <c r="L68" i="30" s="1"/>
  <c r="AJ47" i="25"/>
  <c r="AK47" i="25" s="1"/>
  <c r="L72" i="30" s="1"/>
  <c r="AJ27" i="25"/>
  <c r="AK27" i="25" s="1"/>
  <c r="L52" i="30" s="1"/>
  <c r="AJ21" i="25"/>
  <c r="AK21" i="25" s="1"/>
  <c r="L46" i="30" s="1"/>
  <c r="M46" i="30" s="1"/>
  <c r="AJ26" i="25"/>
  <c r="AK26" i="25" s="1"/>
  <c r="L51" i="30" s="1"/>
  <c r="AJ19" i="25"/>
  <c r="AK19" i="25" s="1"/>
  <c r="L44" i="30" s="1"/>
  <c r="M44" i="30" s="1"/>
  <c r="AJ29" i="25"/>
  <c r="AK29" i="25" s="1"/>
  <c r="L54" i="30" s="1"/>
  <c r="AJ34" i="25"/>
  <c r="AK34" i="25" s="1"/>
  <c r="L59" i="30" s="1"/>
  <c r="AJ18" i="25"/>
  <c r="AK18" i="25" s="1"/>
  <c r="L43" i="30" s="1"/>
  <c r="M43" i="30" s="1"/>
  <c r="AJ16" i="25"/>
  <c r="AK16" i="25" s="1"/>
  <c r="L41" i="30" s="1"/>
  <c r="M41" i="30" s="1"/>
  <c r="AF66" i="25"/>
  <c r="AJ17" i="25"/>
  <c r="AK17" i="25" s="1"/>
  <c r="L42" i="30" s="1"/>
  <c r="AB66" i="25"/>
  <c r="X66" i="25"/>
  <c r="T66" i="25"/>
  <c r="P66" i="25"/>
  <c r="O12" i="25"/>
  <c r="H66" i="25"/>
  <c r="Z124" i="44" l="1"/>
  <c r="AA110" i="44"/>
  <c r="Y84" i="44"/>
  <c r="Y18" i="44" s="1"/>
  <c r="AA107" i="44"/>
  <c r="Z100" i="44"/>
  <c r="AA101" i="44"/>
  <c r="AA120" i="44"/>
  <c r="AA121" i="44"/>
  <c r="AA122" i="44"/>
  <c r="Z111" i="44"/>
  <c r="AA109" i="44"/>
  <c r="Z80" i="44"/>
  <c r="AA106" i="44"/>
  <c r="AA108" i="44"/>
  <c r="AA102" i="44"/>
  <c r="AA95" i="44"/>
  <c r="AA93" i="44"/>
  <c r="AA90" i="44"/>
  <c r="AA77" i="44"/>
  <c r="AA76" i="44"/>
  <c r="AA92" i="44"/>
  <c r="AA78" i="44"/>
  <c r="Z96" i="44"/>
  <c r="AA94" i="44"/>
  <c r="AA70" i="44"/>
  <c r="AA74" i="44"/>
  <c r="AA75" i="44"/>
  <c r="AA91" i="44"/>
  <c r="AA73" i="44"/>
  <c r="AA71" i="44"/>
  <c r="AA69" i="44"/>
  <c r="AA85" i="44"/>
  <c r="AA68" i="44"/>
  <c r="AA72" i="44"/>
  <c r="AA79" i="44"/>
  <c r="AA58" i="44"/>
  <c r="AA56" i="44"/>
  <c r="Z63" i="44"/>
  <c r="AA61" i="44"/>
  <c r="AA54" i="44"/>
  <c r="AA55" i="44"/>
  <c r="AA57" i="44"/>
  <c r="AA59" i="44"/>
  <c r="AA60" i="44"/>
  <c r="AA62" i="44"/>
  <c r="AA47" i="44"/>
  <c r="AA39" i="44"/>
  <c r="AA29" i="44"/>
  <c r="AA33" i="44"/>
  <c r="AA53" i="44"/>
  <c r="AA48" i="44"/>
  <c r="AA44" i="44"/>
  <c r="AA40" i="44"/>
  <c r="AA46" i="44"/>
  <c r="AA45" i="44"/>
  <c r="AB22" i="44"/>
  <c r="AC13" i="44"/>
  <c r="AC27" i="44" s="1"/>
  <c r="AA43" i="44"/>
  <c r="Z49" i="44"/>
  <c r="AA41" i="44"/>
  <c r="AA42" i="44"/>
  <c r="M59" i="30"/>
  <c r="M71" i="30"/>
  <c r="M61" i="30"/>
  <c r="M47" i="30"/>
  <c r="M69" i="30"/>
  <c r="M64" i="30"/>
  <c r="M48" i="30"/>
  <c r="M54" i="30"/>
  <c r="M60" i="30"/>
  <c r="M70" i="30"/>
  <c r="M53" i="30"/>
  <c r="M51" i="30"/>
  <c r="M56" i="30"/>
  <c r="M57" i="30"/>
  <c r="M55" i="30"/>
  <c r="M72" i="30"/>
  <c r="M63" i="30"/>
  <c r="M50" i="30"/>
  <c r="M52" i="30"/>
  <c r="M68" i="30"/>
  <c r="M65" i="30"/>
  <c r="M49" i="30"/>
  <c r="M42" i="30"/>
  <c r="AB68" i="25"/>
  <c r="F79" i="25" s="1"/>
  <c r="AB14" i="25"/>
  <c r="H68" i="25"/>
  <c r="F74" i="25" s="1"/>
  <c r="H14" i="25"/>
  <c r="AF68" i="25"/>
  <c r="F80" i="25" s="1"/>
  <c r="AF14" i="25"/>
  <c r="P68" i="25"/>
  <c r="F76" i="25" s="1"/>
  <c r="P14" i="25"/>
  <c r="T68" i="25"/>
  <c r="F77" i="25" s="1"/>
  <c r="T14" i="25"/>
  <c r="X68" i="25"/>
  <c r="F78" i="25" s="1"/>
  <c r="X14" i="25"/>
  <c r="L68" i="25"/>
  <c r="L14" i="25"/>
  <c r="AB110" i="44" l="1"/>
  <c r="Z84" i="44"/>
  <c r="Z18" i="44" s="1"/>
  <c r="AB108" i="44"/>
  <c r="AB122" i="44"/>
  <c r="AB120" i="44"/>
  <c r="AB121" i="44"/>
  <c r="AB106" i="44"/>
  <c r="AA124" i="44"/>
  <c r="AB109" i="44"/>
  <c r="AB95" i="44"/>
  <c r="AB101" i="44"/>
  <c r="AB102" i="44"/>
  <c r="AA100" i="44"/>
  <c r="AB107" i="44"/>
  <c r="AA111" i="44"/>
  <c r="AB46" i="44"/>
  <c r="AB57" i="44"/>
  <c r="AB71" i="44"/>
  <c r="AB54" i="44"/>
  <c r="AB93" i="44"/>
  <c r="AB94" i="44"/>
  <c r="AB55" i="44"/>
  <c r="AB69" i="44"/>
  <c r="AB61" i="44"/>
  <c r="AB79" i="44"/>
  <c r="AB73" i="44"/>
  <c r="AB78" i="44"/>
  <c r="AB72" i="44"/>
  <c r="AB91" i="44"/>
  <c r="AB92" i="44"/>
  <c r="AA80" i="44"/>
  <c r="AB75" i="44"/>
  <c r="AB76" i="44"/>
  <c r="AB58" i="44"/>
  <c r="AA96" i="44"/>
  <c r="AB74" i="44"/>
  <c r="AB77" i="44"/>
  <c r="AB85" i="44"/>
  <c r="AB68" i="44"/>
  <c r="AB59" i="44"/>
  <c r="AB70" i="44"/>
  <c r="AB90" i="44"/>
  <c r="AB62" i="44"/>
  <c r="AB60" i="44"/>
  <c r="AB56" i="44"/>
  <c r="AB48" i="44"/>
  <c r="AB41" i="44"/>
  <c r="AB33" i="44"/>
  <c r="AB43" i="44"/>
  <c r="AA63" i="44"/>
  <c r="AB42" i="44"/>
  <c r="AD13" i="44"/>
  <c r="AD27" i="44" s="1"/>
  <c r="AC22" i="44"/>
  <c r="AB47" i="44"/>
  <c r="AA49" i="44"/>
  <c r="AB29" i="44"/>
  <c r="AB39" i="44"/>
  <c r="AB53" i="44"/>
  <c r="AB40" i="44"/>
  <c r="AB45" i="44"/>
  <c r="AB44" i="44"/>
  <c r="M73" i="30"/>
  <c r="AJ68" i="25"/>
  <c r="AK68" i="25" s="1"/>
  <c r="F75" i="25"/>
  <c r="H78" i="25"/>
  <c r="H79" i="25"/>
  <c r="H80" i="25"/>
  <c r="AC110" i="44" l="1"/>
  <c r="AA84" i="44"/>
  <c r="AA18" i="44" s="1"/>
  <c r="AC122" i="44"/>
  <c r="AC106" i="44"/>
  <c r="AC101" i="44"/>
  <c r="AC120" i="44"/>
  <c r="AC121" i="44"/>
  <c r="AB124" i="44"/>
  <c r="AC102" i="44"/>
  <c r="AB100" i="44"/>
  <c r="AB111" i="44"/>
  <c r="AC109" i="44"/>
  <c r="AC107" i="44"/>
  <c r="AC108" i="44"/>
  <c r="AC94" i="44"/>
  <c r="AC73" i="44"/>
  <c r="AB96" i="44"/>
  <c r="AC92" i="44"/>
  <c r="AB80" i="44"/>
  <c r="AC79" i="44"/>
  <c r="AC74" i="44"/>
  <c r="AC91" i="44"/>
  <c r="AC71" i="44"/>
  <c r="AC72" i="44"/>
  <c r="AC69" i="44"/>
  <c r="AC90" i="44"/>
  <c r="AC70" i="44"/>
  <c r="AC76" i="44"/>
  <c r="AC93" i="44"/>
  <c r="AC59" i="44"/>
  <c r="AC77" i="44"/>
  <c r="AC85" i="44"/>
  <c r="AC68" i="44"/>
  <c r="AC75" i="44"/>
  <c r="AC78" i="44"/>
  <c r="AC95" i="44"/>
  <c r="AC62" i="44"/>
  <c r="AC54" i="44"/>
  <c r="AC60" i="44"/>
  <c r="AC61" i="44"/>
  <c r="AC55" i="44"/>
  <c r="AC58" i="44"/>
  <c r="AC57" i="44"/>
  <c r="AC56" i="44"/>
  <c r="AC43" i="44"/>
  <c r="AC44" i="44"/>
  <c r="AC39" i="44"/>
  <c r="AC29" i="44"/>
  <c r="AC53" i="44"/>
  <c r="AB49" i="44"/>
  <c r="AE13" i="44"/>
  <c r="AE27" i="44" s="1"/>
  <c r="AD22" i="44"/>
  <c r="AC45" i="44"/>
  <c r="AC46" i="44"/>
  <c r="AC42" i="44"/>
  <c r="AB63" i="44"/>
  <c r="AC48" i="44"/>
  <c r="AC41" i="44"/>
  <c r="AC40" i="44"/>
  <c r="AC47" i="44"/>
  <c r="AC33" i="44"/>
  <c r="AS44" i="30"/>
  <c r="AU44" i="30"/>
  <c r="AO44" i="30"/>
  <c r="M19" i="30"/>
  <c r="C25" i="41" s="1"/>
  <c r="H74" i="25"/>
  <c r="H77" i="25"/>
  <c r="H76" i="25"/>
  <c r="K76" i="25"/>
  <c r="H75" i="25"/>
  <c r="K75" i="25"/>
  <c r="L24" i="41" l="1"/>
  <c r="T24" i="41"/>
  <c r="M24" i="41"/>
  <c r="K24" i="41"/>
  <c r="N24" i="41"/>
  <c r="O24" i="41"/>
  <c r="S24" i="41"/>
  <c r="P24" i="41"/>
  <c r="I24" i="41"/>
  <c r="Q24" i="41"/>
  <c r="J24" i="41"/>
  <c r="R24" i="41"/>
  <c r="G24" i="41"/>
  <c r="F24" i="41"/>
  <c r="H24" i="41"/>
  <c r="AD110" i="44"/>
  <c r="AB84" i="44"/>
  <c r="AB18" i="44" s="1"/>
  <c r="AD121" i="44"/>
  <c r="AC124" i="44"/>
  <c r="AD106" i="44"/>
  <c r="AD120" i="44"/>
  <c r="AD122" i="44"/>
  <c r="AC100" i="44"/>
  <c r="AD109" i="44"/>
  <c r="AC111" i="44"/>
  <c r="AD108" i="44"/>
  <c r="AD92" i="44"/>
  <c r="AD101" i="44"/>
  <c r="AD107" i="44"/>
  <c r="AD102" i="44"/>
  <c r="AD59" i="44"/>
  <c r="AD93" i="44"/>
  <c r="AD56" i="44"/>
  <c r="AD95" i="44"/>
  <c r="AD78" i="44"/>
  <c r="AD76" i="44"/>
  <c r="AD91" i="44"/>
  <c r="AD69" i="44"/>
  <c r="AD72" i="44"/>
  <c r="AD77" i="44"/>
  <c r="AD71" i="44"/>
  <c r="AD70" i="44"/>
  <c r="AD74" i="44"/>
  <c r="AD75" i="44"/>
  <c r="AD90" i="44"/>
  <c r="AD79" i="44"/>
  <c r="AC80" i="44"/>
  <c r="AD85" i="44"/>
  <c r="AD68" i="44"/>
  <c r="AC96" i="44"/>
  <c r="AD73" i="44"/>
  <c r="AD94" i="44"/>
  <c r="AD57" i="44"/>
  <c r="AD33" i="44"/>
  <c r="AD61" i="44"/>
  <c r="AD58" i="44"/>
  <c r="AD55" i="44"/>
  <c r="AD60" i="44"/>
  <c r="AD54" i="44"/>
  <c r="AD45" i="44"/>
  <c r="AD62" i="44"/>
  <c r="AD47" i="44"/>
  <c r="AD41" i="44"/>
  <c r="AD46" i="44"/>
  <c r="AD44" i="44"/>
  <c r="AD43" i="44"/>
  <c r="AD40" i="44"/>
  <c r="AD42" i="44"/>
  <c r="AD48" i="44"/>
  <c r="AC63" i="44"/>
  <c r="AC49" i="44"/>
  <c r="AE22" i="44"/>
  <c r="AF13" i="44"/>
  <c r="AF27" i="44" s="1"/>
  <c r="AD29" i="44"/>
  <c r="AD53" i="44"/>
  <c r="AD39" i="44"/>
  <c r="AU45" i="30"/>
  <c r="AC84" i="44" l="1"/>
  <c r="AC18" i="44" s="1"/>
  <c r="AE120" i="44"/>
  <c r="AE110" i="44"/>
  <c r="AE122" i="44"/>
  <c r="AD124" i="44"/>
  <c r="AE121" i="44"/>
  <c r="AD111" i="44"/>
  <c r="AD100" i="44"/>
  <c r="AE91" i="44"/>
  <c r="AE101" i="44"/>
  <c r="AE109" i="44"/>
  <c r="AE108" i="44"/>
  <c r="AE102" i="44"/>
  <c r="AE107" i="44"/>
  <c r="AE106" i="44"/>
  <c r="AE94" i="44"/>
  <c r="AE47" i="44"/>
  <c r="AE85" i="44"/>
  <c r="AE68" i="44"/>
  <c r="AE79" i="44"/>
  <c r="AE95" i="44"/>
  <c r="AE78" i="44"/>
  <c r="AD80" i="44"/>
  <c r="AE90" i="44"/>
  <c r="AE72" i="44"/>
  <c r="AE93" i="44"/>
  <c r="AE76" i="44"/>
  <c r="AD96" i="44"/>
  <c r="AE75" i="44"/>
  <c r="AE69" i="44"/>
  <c r="AE56" i="44"/>
  <c r="AE74" i="44"/>
  <c r="AE77" i="44"/>
  <c r="AE73" i="44"/>
  <c r="AE71" i="44"/>
  <c r="AE70" i="44"/>
  <c r="AE92" i="44"/>
  <c r="AE60" i="44"/>
  <c r="AE55" i="44"/>
  <c r="AE58" i="44"/>
  <c r="AE61" i="44"/>
  <c r="AE62" i="44"/>
  <c r="AE57" i="44"/>
  <c r="AE54" i="44"/>
  <c r="AE59" i="44"/>
  <c r="AE53" i="44"/>
  <c r="AE39" i="44"/>
  <c r="AE33" i="44"/>
  <c r="AE29" i="44"/>
  <c r="AF22" i="44"/>
  <c r="AG13" i="44"/>
  <c r="AG27" i="44" s="1"/>
  <c r="AE42" i="44"/>
  <c r="AE45" i="44"/>
  <c r="AD49" i="44"/>
  <c r="AE40" i="44"/>
  <c r="AE46" i="44"/>
  <c r="AE48" i="44"/>
  <c r="AE41" i="44"/>
  <c r="AD63" i="44"/>
  <c r="AE43" i="44"/>
  <c r="AE44" i="44"/>
  <c r="AU47" i="30"/>
  <c r="AU46" i="30"/>
  <c r="AU49" i="30"/>
  <c r="AU48" i="30"/>
  <c r="AS48" i="30"/>
  <c r="AF120" i="44" l="1"/>
  <c r="AF110" i="44"/>
  <c r="AD84" i="44"/>
  <c r="AF46" i="44"/>
  <c r="AF102" i="44"/>
  <c r="AF121" i="44"/>
  <c r="AE124" i="44"/>
  <c r="AF122" i="44"/>
  <c r="AF56" i="44"/>
  <c r="AF101" i="44"/>
  <c r="AF108" i="44"/>
  <c r="AF44" i="44"/>
  <c r="AF78" i="44"/>
  <c r="AF109" i="44"/>
  <c r="AF70" i="44"/>
  <c r="AE111" i="44"/>
  <c r="AE100" i="44"/>
  <c r="AF43" i="44"/>
  <c r="AF106" i="44"/>
  <c r="AF42" i="44"/>
  <c r="AF107" i="44"/>
  <c r="AF73" i="44"/>
  <c r="AF76" i="44"/>
  <c r="AF79" i="44"/>
  <c r="AF59" i="44"/>
  <c r="AF71" i="44"/>
  <c r="AF95" i="44"/>
  <c r="AF54" i="44"/>
  <c r="AF77" i="44"/>
  <c r="AF93" i="44"/>
  <c r="AE80" i="44"/>
  <c r="AF85" i="44"/>
  <c r="AF68" i="44"/>
  <c r="AF74" i="44"/>
  <c r="AF72" i="44"/>
  <c r="AE96" i="44"/>
  <c r="AF90" i="44"/>
  <c r="AF69" i="44"/>
  <c r="AF94" i="44"/>
  <c r="AF92" i="44"/>
  <c r="AF75" i="44"/>
  <c r="AF91" i="44"/>
  <c r="AF40" i="44"/>
  <c r="AF57" i="44"/>
  <c r="AF61" i="44"/>
  <c r="AF62" i="44"/>
  <c r="AF58" i="44"/>
  <c r="AF55" i="44"/>
  <c r="AF48" i="44"/>
  <c r="AF60" i="44"/>
  <c r="AD18" i="44"/>
  <c r="AF41" i="44"/>
  <c r="AF45" i="44"/>
  <c r="AF33" i="44"/>
  <c r="AE49" i="44"/>
  <c r="AG22" i="44"/>
  <c r="AH13" i="44"/>
  <c r="AH27" i="44" s="1"/>
  <c r="AE63" i="44"/>
  <c r="AF29" i="44"/>
  <c r="AF53" i="44"/>
  <c r="AF39" i="44"/>
  <c r="AF47" i="44"/>
  <c r="AO49" i="30"/>
  <c r="AO65" i="30"/>
  <c r="AO48" i="30"/>
  <c r="AO47" i="30"/>
  <c r="AS47" i="30"/>
  <c r="AU52" i="30"/>
  <c r="AO46" i="30"/>
  <c r="AO45" i="30"/>
  <c r="AS49" i="30"/>
  <c r="AS45" i="30"/>
  <c r="AS46" i="30"/>
  <c r="AG120" i="44" l="1"/>
  <c r="AG110" i="44"/>
  <c r="AG107" i="44"/>
  <c r="AG109" i="44"/>
  <c r="AG122" i="44"/>
  <c r="AG106" i="44"/>
  <c r="AF124" i="44"/>
  <c r="AG121" i="44"/>
  <c r="AG70" i="44"/>
  <c r="AG101" i="44"/>
  <c r="AE84" i="44"/>
  <c r="AE18" i="44" s="1"/>
  <c r="AG108" i="44"/>
  <c r="AG102" i="44"/>
  <c r="AF111" i="44"/>
  <c r="AF100" i="44"/>
  <c r="AG91" i="44"/>
  <c r="AF96" i="44"/>
  <c r="AG69" i="44"/>
  <c r="AG58" i="44"/>
  <c r="AG47" i="44"/>
  <c r="AG79" i="44"/>
  <c r="AG90" i="44"/>
  <c r="AG76" i="44"/>
  <c r="AG75" i="44"/>
  <c r="AG78" i="44"/>
  <c r="AG93" i="44"/>
  <c r="AG92" i="44"/>
  <c r="AG77" i="44"/>
  <c r="AG73" i="44"/>
  <c r="AG72" i="44"/>
  <c r="AG74" i="44"/>
  <c r="AG95" i="44"/>
  <c r="AG48" i="44"/>
  <c r="AG85" i="44"/>
  <c r="AG68" i="44"/>
  <c r="AG94" i="44"/>
  <c r="AF80" i="44"/>
  <c r="AG71" i="44"/>
  <c r="AG62" i="44"/>
  <c r="AG59" i="44"/>
  <c r="AG56" i="44"/>
  <c r="AG60" i="44"/>
  <c r="AG42" i="44"/>
  <c r="AG61" i="44"/>
  <c r="AG46" i="44"/>
  <c r="AG54" i="44"/>
  <c r="AG57" i="44"/>
  <c r="AG41" i="44"/>
  <c r="AG55" i="44"/>
  <c r="AF63" i="44"/>
  <c r="AG43" i="44"/>
  <c r="AH22" i="44"/>
  <c r="AH120" i="44" s="1"/>
  <c r="AI13" i="44"/>
  <c r="AI27" i="44" s="1"/>
  <c r="AG53" i="44"/>
  <c r="AG39" i="44"/>
  <c r="AG29" i="44"/>
  <c r="AG45" i="44"/>
  <c r="AG44" i="44"/>
  <c r="AG40" i="44"/>
  <c r="AG33" i="44"/>
  <c r="AF49" i="44"/>
  <c r="AO52" i="30"/>
  <c r="AZ66" i="30" s="1"/>
  <c r="AZ73" i="30" s="1"/>
  <c r="AS52" i="30"/>
  <c r="BD66" i="30" s="1"/>
  <c r="BD73" i="30" s="1"/>
  <c r="BD57" i="30"/>
  <c r="BB66" i="30"/>
  <c r="BB73" i="30" s="1"/>
  <c r="AH110" i="44" l="1"/>
  <c r="AH121" i="44"/>
  <c r="AH122" i="44"/>
  <c r="AF84" i="44"/>
  <c r="AF18" i="44" s="1"/>
  <c r="AG124" i="44"/>
  <c r="AH102" i="44"/>
  <c r="AH91" i="44"/>
  <c r="AH101" i="44"/>
  <c r="AH72" i="44"/>
  <c r="AH108" i="44"/>
  <c r="AH109" i="44"/>
  <c r="AG111" i="44"/>
  <c r="AG100" i="44"/>
  <c r="AH74" i="44"/>
  <c r="AH106" i="44"/>
  <c r="AH107" i="44"/>
  <c r="AH71" i="44"/>
  <c r="AH79" i="44"/>
  <c r="AH77" i="44"/>
  <c r="AH92" i="44"/>
  <c r="AH93" i="44"/>
  <c r="AH95" i="44"/>
  <c r="AH78" i="44"/>
  <c r="AH75" i="44"/>
  <c r="AH94" i="44"/>
  <c r="AH73" i="44"/>
  <c r="AH76" i="44"/>
  <c r="AG80" i="44"/>
  <c r="AH90" i="44"/>
  <c r="AH41" i="44"/>
  <c r="AH85" i="44"/>
  <c r="AH68" i="44"/>
  <c r="AG96" i="44"/>
  <c r="AH69" i="44"/>
  <c r="AH70" i="44"/>
  <c r="AH55" i="44"/>
  <c r="AH60" i="44"/>
  <c r="AH61" i="44"/>
  <c r="AH56" i="44"/>
  <c r="AH59" i="44"/>
  <c r="AH58" i="44"/>
  <c r="AH47" i="44"/>
  <c r="AH33" i="44"/>
  <c r="AH43" i="44"/>
  <c r="AH40" i="44"/>
  <c r="AH57" i="44"/>
  <c r="AH44" i="44"/>
  <c r="AH54" i="44"/>
  <c r="AH62" i="44"/>
  <c r="AH48" i="44"/>
  <c r="AH46" i="44"/>
  <c r="AH42" i="44"/>
  <c r="AG63" i="44"/>
  <c r="AI22" i="44"/>
  <c r="AI120" i="44" s="1"/>
  <c r="AJ13" i="44"/>
  <c r="AJ27" i="44" s="1"/>
  <c r="AH39" i="44"/>
  <c r="AH29" i="44"/>
  <c r="AH53" i="44"/>
  <c r="AH45" i="44"/>
  <c r="AG49" i="44"/>
  <c r="BB57" i="30"/>
  <c r="AZ57" i="30"/>
  <c r="AI110" i="44" l="1"/>
  <c r="AH124" i="44"/>
  <c r="AI109" i="44"/>
  <c r="AI121" i="44"/>
  <c r="AG84" i="44"/>
  <c r="AG18" i="44" s="1"/>
  <c r="AI122" i="44"/>
  <c r="AI108" i="44"/>
  <c r="AI71" i="44"/>
  <c r="AI101" i="44"/>
  <c r="AI107" i="44"/>
  <c r="AH111" i="44"/>
  <c r="AH100" i="44"/>
  <c r="AI106" i="44"/>
  <c r="AI102" i="44"/>
  <c r="AI78" i="44"/>
  <c r="AI70" i="44"/>
  <c r="AI57" i="44"/>
  <c r="AI74" i="44"/>
  <c r="AI93" i="44"/>
  <c r="AI90" i="44"/>
  <c r="AI77" i="44"/>
  <c r="AI62" i="44"/>
  <c r="AI60" i="44"/>
  <c r="AI69" i="44"/>
  <c r="AI76" i="44"/>
  <c r="AI79" i="44"/>
  <c r="AI73" i="44"/>
  <c r="AI85" i="44"/>
  <c r="AI68" i="44"/>
  <c r="AH80" i="44"/>
  <c r="AI94" i="44"/>
  <c r="AI92" i="44"/>
  <c r="AH96" i="44"/>
  <c r="AI75" i="44"/>
  <c r="AI95" i="44"/>
  <c r="AI58" i="44"/>
  <c r="AI72" i="44"/>
  <c r="AI91" i="44"/>
  <c r="AI59" i="44"/>
  <c r="AI56" i="44"/>
  <c r="AI61" i="44"/>
  <c r="AI54" i="44"/>
  <c r="AI55" i="44"/>
  <c r="AI40" i="44"/>
  <c r="AI48" i="44"/>
  <c r="AI45" i="44"/>
  <c r="AI46" i="44"/>
  <c r="AI44" i="44"/>
  <c r="AI42" i="44"/>
  <c r="AI41" i="44"/>
  <c r="AH49" i="44"/>
  <c r="AI33" i="44"/>
  <c r="AJ22" i="44"/>
  <c r="AK13" i="44"/>
  <c r="AK27" i="44" s="1"/>
  <c r="AI53" i="44"/>
  <c r="AI39" i="44"/>
  <c r="AI29" i="44"/>
  <c r="AI47" i="44"/>
  <c r="AH63" i="44"/>
  <c r="AI43" i="44"/>
  <c r="AZ48" i="30"/>
  <c r="D14" i="30" a="1"/>
  <c r="D14" i="30" s="1"/>
  <c r="H19" i="30" s="1"/>
  <c r="C110" i="30" l="1"/>
  <c r="U110" i="30" s="1"/>
  <c r="O70" i="30" s="1"/>
  <c r="AD47" i="30"/>
  <c r="AM67" i="30" s="1"/>
  <c r="AJ110" i="44"/>
  <c r="AJ122" i="44"/>
  <c r="AI124" i="44"/>
  <c r="AJ101" i="44"/>
  <c r="AJ120" i="44"/>
  <c r="AH84" i="44"/>
  <c r="AH18" i="44" s="1"/>
  <c r="AJ121" i="44"/>
  <c r="AJ91" i="44"/>
  <c r="AJ107" i="44"/>
  <c r="AJ106" i="44"/>
  <c r="AI100" i="44"/>
  <c r="AI111" i="44"/>
  <c r="AJ102" i="44"/>
  <c r="AJ109" i="44"/>
  <c r="AJ108" i="44"/>
  <c r="AJ69" i="44"/>
  <c r="AJ94" i="44"/>
  <c r="AJ57" i="44"/>
  <c r="AJ85" i="44"/>
  <c r="AJ68" i="44"/>
  <c r="AJ72" i="44"/>
  <c r="AJ58" i="44"/>
  <c r="AJ95" i="44"/>
  <c r="AI96" i="44"/>
  <c r="AJ77" i="44"/>
  <c r="AJ46" i="44"/>
  <c r="AJ75" i="44"/>
  <c r="AJ73" i="44"/>
  <c r="AJ90" i="44"/>
  <c r="AI80" i="44"/>
  <c r="AJ70" i="44"/>
  <c r="AJ93" i="44"/>
  <c r="AJ40" i="44"/>
  <c r="AJ55" i="44"/>
  <c r="AJ78" i="44"/>
  <c r="AJ79" i="44"/>
  <c r="AJ74" i="44"/>
  <c r="AJ92" i="44"/>
  <c r="AJ76" i="44"/>
  <c r="AJ71" i="44"/>
  <c r="AJ54" i="44"/>
  <c r="AJ60" i="44"/>
  <c r="AJ61" i="44"/>
  <c r="AJ62" i="44"/>
  <c r="AJ56" i="44"/>
  <c r="AJ59" i="44"/>
  <c r="AJ45" i="44"/>
  <c r="AJ33" i="44"/>
  <c r="AJ43" i="44"/>
  <c r="AJ29" i="44"/>
  <c r="AJ39" i="44"/>
  <c r="AJ53" i="44"/>
  <c r="AJ41" i="44"/>
  <c r="AJ47" i="44"/>
  <c r="AI49" i="44"/>
  <c r="AJ48" i="44"/>
  <c r="AJ42" i="44"/>
  <c r="AI63" i="44"/>
  <c r="AJ44" i="44"/>
  <c r="AL13" i="44"/>
  <c r="AL27" i="44" s="1"/>
  <c r="AK22" i="44"/>
  <c r="AK120" i="44" s="1"/>
  <c r="C86" i="30"/>
  <c r="C89" i="30"/>
  <c r="C109" i="30"/>
  <c r="C99" i="30"/>
  <c r="C93" i="30"/>
  <c r="C98" i="30"/>
  <c r="C106" i="30"/>
  <c r="C108" i="30"/>
  <c r="C82" i="30"/>
  <c r="C103" i="30"/>
  <c r="C112" i="30"/>
  <c r="C111" i="30"/>
  <c r="C107" i="30"/>
  <c r="C96" i="30"/>
  <c r="C85" i="30"/>
  <c r="C84" i="30"/>
  <c r="C90" i="30"/>
  <c r="C104" i="30"/>
  <c r="C87" i="30"/>
  <c r="C105" i="30"/>
  <c r="C95" i="30"/>
  <c r="C97" i="30"/>
  <c r="C81" i="30"/>
  <c r="C92" i="30"/>
  <c r="C102" i="30"/>
  <c r="C83" i="30"/>
  <c r="C88" i="30"/>
  <c r="C100" i="30"/>
  <c r="C94" i="30"/>
  <c r="C91" i="30"/>
  <c r="C101" i="30"/>
  <c r="S110" i="30" l="1"/>
  <c r="Q70" i="30"/>
  <c r="D147" i="30"/>
  <c r="S106" i="30"/>
  <c r="U106" i="30"/>
  <c r="O66" i="30" s="1"/>
  <c r="U94" i="30"/>
  <c r="O54" i="30" s="1"/>
  <c r="S94" i="30"/>
  <c r="U98" i="30"/>
  <c r="O58" i="30" s="1"/>
  <c r="S98" i="30"/>
  <c r="U100" i="30"/>
  <c r="O60" i="30" s="1"/>
  <c r="S100" i="30"/>
  <c r="U105" i="30"/>
  <c r="O65" i="30" s="1"/>
  <c r="S105" i="30"/>
  <c r="U107" i="30"/>
  <c r="O67" i="30" s="1"/>
  <c r="S107" i="30"/>
  <c r="U93" i="30"/>
  <c r="O53" i="30" s="1"/>
  <c r="S93" i="30"/>
  <c r="U99" i="30"/>
  <c r="O59" i="30" s="1"/>
  <c r="S99" i="30"/>
  <c r="U87" i="30"/>
  <c r="O47" i="30" s="1"/>
  <c r="S87" i="30"/>
  <c r="U83" i="30"/>
  <c r="O43" i="30" s="1"/>
  <c r="S83" i="30"/>
  <c r="U104" i="30"/>
  <c r="O64" i="30" s="1"/>
  <c r="S104" i="30"/>
  <c r="U112" i="30"/>
  <c r="O72" i="30" s="1"/>
  <c r="S112" i="30"/>
  <c r="U109" i="30"/>
  <c r="O69" i="30" s="1"/>
  <c r="S109" i="30"/>
  <c r="U103" i="30"/>
  <c r="O63" i="30" s="1"/>
  <c r="S103" i="30"/>
  <c r="U91" i="30"/>
  <c r="O51" i="30" s="1"/>
  <c r="S91" i="30"/>
  <c r="S95" i="30"/>
  <c r="U95" i="30"/>
  <c r="O55" i="30" s="1"/>
  <c r="U111" i="30"/>
  <c r="O71" i="30" s="1"/>
  <c r="S111" i="30"/>
  <c r="U102" i="30"/>
  <c r="O62" i="30" s="1"/>
  <c r="S102" i="30"/>
  <c r="S89" i="30"/>
  <c r="U89" i="30"/>
  <c r="O49" i="30" s="1"/>
  <c r="U92" i="30"/>
  <c r="O52" i="30" s="1"/>
  <c r="S92" i="30"/>
  <c r="U86" i="30"/>
  <c r="O46" i="30" s="1"/>
  <c r="Q46" i="30" s="1"/>
  <c r="S86" i="30"/>
  <c r="U97" i="30"/>
  <c r="O57" i="30" s="1"/>
  <c r="S97" i="30"/>
  <c r="U96" i="30"/>
  <c r="O56" i="30" s="1"/>
  <c r="S96" i="30"/>
  <c r="U88" i="30"/>
  <c r="O48" i="30" s="1"/>
  <c r="S88" i="30"/>
  <c r="U90" i="30"/>
  <c r="O50" i="30" s="1"/>
  <c r="Q50" i="30" s="1"/>
  <c r="S90" i="30"/>
  <c r="U84" i="30"/>
  <c r="O44" i="30" s="1"/>
  <c r="S84" i="30"/>
  <c r="U82" i="30"/>
  <c r="O42" i="30" s="1"/>
  <c r="S82" i="30"/>
  <c r="U101" i="30"/>
  <c r="O61" i="30" s="1"/>
  <c r="S101" i="30"/>
  <c r="U81" i="30"/>
  <c r="S81" i="30"/>
  <c r="U85" i="30"/>
  <c r="O45" i="30" s="1"/>
  <c r="S85" i="30"/>
  <c r="U108" i="30"/>
  <c r="O68" i="30" s="1"/>
  <c r="S108" i="30"/>
  <c r="AK110" i="44"/>
  <c r="AK121" i="44"/>
  <c r="AK102" i="44"/>
  <c r="AJ124" i="44"/>
  <c r="AI84" i="44"/>
  <c r="AI18" i="44" s="1"/>
  <c r="AK122" i="44"/>
  <c r="AJ100" i="44"/>
  <c r="AK90" i="44"/>
  <c r="AK108" i="44"/>
  <c r="AK106" i="44"/>
  <c r="AK69" i="44"/>
  <c r="AK101" i="44"/>
  <c r="AK109" i="44"/>
  <c r="AK107" i="44"/>
  <c r="AJ111" i="44"/>
  <c r="AK79" i="44"/>
  <c r="AK74" i="44"/>
  <c r="AK94" i="44"/>
  <c r="AK95" i="44"/>
  <c r="AK78" i="44"/>
  <c r="AK73" i="44"/>
  <c r="AK58" i="44"/>
  <c r="AK85" i="44"/>
  <c r="AK68" i="44"/>
  <c r="AK75" i="44"/>
  <c r="AK72" i="44"/>
  <c r="AK71" i="44"/>
  <c r="AJ80" i="44"/>
  <c r="AK76" i="44"/>
  <c r="AK93" i="44"/>
  <c r="AK91" i="44"/>
  <c r="AJ96" i="44"/>
  <c r="AK92" i="44"/>
  <c r="AK70" i="44"/>
  <c r="AK77" i="44"/>
  <c r="AK62" i="44"/>
  <c r="AK59" i="44"/>
  <c r="AK43" i="44"/>
  <c r="AK44" i="44"/>
  <c r="AK55" i="44"/>
  <c r="AK41" i="44"/>
  <c r="AK61" i="44"/>
  <c r="AK57" i="44"/>
  <c r="AK46" i="44"/>
  <c r="AK56" i="44"/>
  <c r="AK40" i="44"/>
  <c r="AK45" i="44"/>
  <c r="AK42" i="44"/>
  <c r="AK60" i="44"/>
  <c r="AK54" i="44"/>
  <c r="AK47" i="44"/>
  <c r="AJ63" i="44"/>
  <c r="AK53" i="44"/>
  <c r="AK39" i="44"/>
  <c r="AK29" i="44"/>
  <c r="AK33" i="44"/>
  <c r="AK48" i="44"/>
  <c r="AM13" i="44"/>
  <c r="AM27" i="44" s="1"/>
  <c r="AL22" i="44"/>
  <c r="AJ49" i="44"/>
  <c r="L147" i="30"/>
  <c r="M147" i="30"/>
  <c r="J147" i="30"/>
  <c r="K147" i="30"/>
  <c r="I147" i="30"/>
  <c r="C147" i="30"/>
  <c r="G147" i="30"/>
  <c r="H147" i="30"/>
  <c r="E147" i="30"/>
  <c r="O147" i="30"/>
  <c r="O41" i="30" l="1"/>
  <c r="Q41" i="30" s="1"/>
  <c r="Q49" i="30"/>
  <c r="D126" i="30"/>
  <c r="Q67" i="30"/>
  <c r="D144" i="30"/>
  <c r="Q63" i="30"/>
  <c r="D140" i="30"/>
  <c r="Q57" i="30"/>
  <c r="D134" i="30"/>
  <c r="Q65" i="30"/>
  <c r="D142" i="30"/>
  <c r="Q69" i="30"/>
  <c r="D146" i="30"/>
  <c r="Q61" i="30"/>
  <c r="D138" i="30"/>
  <c r="Q48" i="30"/>
  <c r="D125" i="30"/>
  <c r="Q43" i="30"/>
  <c r="D120" i="30"/>
  <c r="Q58" i="30"/>
  <c r="D135" i="30"/>
  <c r="Q52" i="30"/>
  <c r="D129" i="30"/>
  <c r="Q55" i="30"/>
  <c r="D132" i="30"/>
  <c r="Q71" i="30"/>
  <c r="D148" i="30"/>
  <c r="Q47" i="30"/>
  <c r="D124" i="30"/>
  <c r="Q54" i="30"/>
  <c r="D131" i="30"/>
  <c r="Q45" i="30"/>
  <c r="D122" i="30"/>
  <c r="Q44" i="30"/>
  <c r="D121" i="30"/>
  <c r="Q66" i="30"/>
  <c r="D143" i="30"/>
  <c r="Q68" i="30"/>
  <c r="D145" i="30"/>
  <c r="Q51" i="30"/>
  <c r="D128" i="30"/>
  <c r="Q72" i="30"/>
  <c r="D149" i="30"/>
  <c r="Q59" i="30"/>
  <c r="D136" i="30"/>
  <c r="Q42" i="30"/>
  <c r="D119" i="30"/>
  <c r="Q56" i="30"/>
  <c r="D133" i="30"/>
  <c r="Q62" i="30"/>
  <c r="D139" i="30"/>
  <c r="Q64" i="30"/>
  <c r="D141" i="30"/>
  <c r="Q53" i="30"/>
  <c r="D130" i="30"/>
  <c r="Q60" i="30"/>
  <c r="D137" i="30"/>
  <c r="D123" i="30"/>
  <c r="AJ84" i="44"/>
  <c r="AJ18" i="44" s="1"/>
  <c r="AL110" i="44"/>
  <c r="AL106" i="44"/>
  <c r="AL102" i="44"/>
  <c r="AL120" i="44"/>
  <c r="AL121" i="44"/>
  <c r="AL122" i="44"/>
  <c r="AK96" i="44"/>
  <c r="AK124" i="44"/>
  <c r="AK100" i="44"/>
  <c r="AK111" i="44"/>
  <c r="AL108" i="44"/>
  <c r="AL76" i="44"/>
  <c r="AL73" i="44"/>
  <c r="AL79" i="44"/>
  <c r="AL101" i="44"/>
  <c r="AL107" i="44"/>
  <c r="AL109" i="44"/>
  <c r="AL70" i="44"/>
  <c r="AL71" i="44"/>
  <c r="AL60" i="44"/>
  <c r="AL92" i="44"/>
  <c r="AL90" i="44"/>
  <c r="AL78" i="44"/>
  <c r="AL95" i="44"/>
  <c r="AL72" i="44"/>
  <c r="AL94" i="44"/>
  <c r="AL77" i="44"/>
  <c r="AL85" i="44"/>
  <c r="AL68" i="44"/>
  <c r="AL54" i="44"/>
  <c r="AL91" i="44"/>
  <c r="AL75" i="44"/>
  <c r="AL74" i="44"/>
  <c r="AL93" i="44"/>
  <c r="AK80" i="44"/>
  <c r="AL69" i="44"/>
  <c r="AL56" i="44"/>
  <c r="AL57" i="44"/>
  <c r="AL61" i="44"/>
  <c r="AL59" i="44"/>
  <c r="AL62" i="44"/>
  <c r="AL55" i="44"/>
  <c r="AL58" i="44"/>
  <c r="AK49" i="44"/>
  <c r="AN13" i="44"/>
  <c r="AN27" i="44" s="1"/>
  <c r="AM22" i="44"/>
  <c r="AL41" i="44"/>
  <c r="AL43" i="44"/>
  <c r="AL40" i="44"/>
  <c r="AL45" i="44"/>
  <c r="AL47" i="44"/>
  <c r="AL53" i="44"/>
  <c r="AL39" i="44"/>
  <c r="AL29" i="44"/>
  <c r="AL46" i="44"/>
  <c r="AL48" i="44"/>
  <c r="AK63" i="44"/>
  <c r="AL44" i="44"/>
  <c r="AL33" i="44"/>
  <c r="AL42" i="44"/>
  <c r="C127" i="30"/>
  <c r="D127" i="30"/>
  <c r="M136" i="30"/>
  <c r="J136" i="30"/>
  <c r="K136" i="30"/>
  <c r="I136" i="30"/>
  <c r="L136" i="30"/>
  <c r="K119" i="30"/>
  <c r="I119" i="30"/>
  <c r="M119" i="30"/>
  <c r="J119" i="30"/>
  <c r="L119" i="30"/>
  <c r="L146" i="30"/>
  <c r="M146" i="30"/>
  <c r="J146" i="30"/>
  <c r="K146" i="30"/>
  <c r="I146" i="30"/>
  <c r="L148" i="30"/>
  <c r="M148" i="30"/>
  <c r="J148" i="30"/>
  <c r="K148" i="30"/>
  <c r="I148" i="30"/>
  <c r="L134" i="30"/>
  <c r="M134" i="30"/>
  <c r="J134" i="30"/>
  <c r="K134" i="30"/>
  <c r="I134" i="30"/>
  <c r="L131" i="30"/>
  <c r="M131" i="30"/>
  <c r="J131" i="30"/>
  <c r="K131" i="30"/>
  <c r="I131" i="30"/>
  <c r="L121" i="30"/>
  <c r="M121" i="30"/>
  <c r="J121" i="30"/>
  <c r="K121" i="30"/>
  <c r="I121" i="30"/>
  <c r="L124" i="30"/>
  <c r="M124" i="30"/>
  <c r="J124" i="30"/>
  <c r="K124" i="30"/>
  <c r="I124" i="30"/>
  <c r="L122" i="30"/>
  <c r="M122" i="30"/>
  <c r="J122" i="30"/>
  <c r="K122" i="30"/>
  <c r="I122" i="30"/>
  <c r="L129" i="30"/>
  <c r="M129" i="30"/>
  <c r="J129" i="30"/>
  <c r="K129" i="30"/>
  <c r="I129" i="30"/>
  <c r="L141" i="30"/>
  <c r="M141" i="30"/>
  <c r="J141" i="30"/>
  <c r="K141" i="30"/>
  <c r="I141" i="30"/>
  <c r="L125" i="30"/>
  <c r="M125" i="30"/>
  <c r="J125" i="30"/>
  <c r="K125" i="30"/>
  <c r="I125" i="30"/>
  <c r="L139" i="30"/>
  <c r="M139" i="30"/>
  <c r="J139" i="30"/>
  <c r="K139" i="30"/>
  <c r="I139" i="30"/>
  <c r="L126" i="30"/>
  <c r="M126" i="30"/>
  <c r="J126" i="30"/>
  <c r="K126" i="30"/>
  <c r="I126" i="30"/>
  <c r="M120" i="30"/>
  <c r="J120" i="30"/>
  <c r="K120" i="30"/>
  <c r="I120" i="30"/>
  <c r="L120" i="30"/>
  <c r="L130" i="30"/>
  <c r="M130" i="30"/>
  <c r="J130" i="30"/>
  <c r="K130" i="30"/>
  <c r="I130" i="30"/>
  <c r="K135" i="30"/>
  <c r="M135" i="30"/>
  <c r="I135" i="30"/>
  <c r="L135" i="30"/>
  <c r="J135" i="30"/>
  <c r="L142" i="30"/>
  <c r="M142" i="30"/>
  <c r="J142" i="30"/>
  <c r="K142" i="30"/>
  <c r="I142" i="30"/>
  <c r="L145" i="30"/>
  <c r="M145" i="30"/>
  <c r="J145" i="30"/>
  <c r="K145" i="30"/>
  <c r="I145" i="30"/>
  <c r="L138" i="30"/>
  <c r="M138" i="30"/>
  <c r="J138" i="30"/>
  <c r="K138" i="30"/>
  <c r="I138" i="30"/>
  <c r="K143" i="30"/>
  <c r="M143" i="30"/>
  <c r="J143" i="30"/>
  <c r="I143" i="30"/>
  <c r="L143" i="30"/>
  <c r="L133" i="30"/>
  <c r="M133" i="30"/>
  <c r="J133" i="30"/>
  <c r="K133" i="30"/>
  <c r="I133" i="30"/>
  <c r="L137" i="30"/>
  <c r="M137" i="30"/>
  <c r="J137" i="30"/>
  <c r="K137" i="30"/>
  <c r="I137" i="30"/>
  <c r="L123" i="30"/>
  <c r="M123" i="30"/>
  <c r="J123" i="30"/>
  <c r="K123" i="30"/>
  <c r="I123" i="30"/>
  <c r="L149" i="30"/>
  <c r="M149" i="30"/>
  <c r="J149" i="30"/>
  <c r="K149" i="30"/>
  <c r="I149" i="30"/>
  <c r="L140" i="30"/>
  <c r="M140" i="30"/>
  <c r="J140" i="30"/>
  <c r="K140" i="30"/>
  <c r="I140" i="30"/>
  <c r="M128" i="30"/>
  <c r="J128" i="30"/>
  <c r="K128" i="30"/>
  <c r="I128" i="30"/>
  <c r="L128" i="30"/>
  <c r="J127" i="30"/>
  <c r="L127" i="30"/>
  <c r="M127" i="30"/>
  <c r="K127" i="30"/>
  <c r="I127" i="30"/>
  <c r="L132" i="30"/>
  <c r="M132" i="30"/>
  <c r="J132" i="30"/>
  <c r="K132" i="30"/>
  <c r="I132" i="30"/>
  <c r="M144" i="30"/>
  <c r="J144" i="30"/>
  <c r="K144" i="30"/>
  <c r="I144" i="30"/>
  <c r="L144" i="30"/>
  <c r="C133" i="30"/>
  <c r="C126" i="30"/>
  <c r="C130" i="30"/>
  <c r="C135" i="30"/>
  <c r="C142" i="30"/>
  <c r="C143" i="30"/>
  <c r="C128" i="30"/>
  <c r="C132" i="30"/>
  <c r="C144" i="30"/>
  <c r="C123" i="30"/>
  <c r="C146" i="30"/>
  <c r="C148" i="30"/>
  <c r="C134" i="30"/>
  <c r="C145" i="30"/>
  <c r="C121" i="30"/>
  <c r="C149" i="30"/>
  <c r="C124" i="30"/>
  <c r="C141" i="30"/>
  <c r="C125" i="30"/>
  <c r="S70" i="30"/>
  <c r="E143" i="30"/>
  <c r="G143" i="30"/>
  <c r="O143" i="30"/>
  <c r="H143" i="30"/>
  <c r="H119" i="30"/>
  <c r="E119" i="30"/>
  <c r="G119" i="30"/>
  <c r="O119" i="30"/>
  <c r="E140" i="30"/>
  <c r="G140" i="30"/>
  <c r="H140" i="30"/>
  <c r="O140" i="30"/>
  <c r="G137" i="30"/>
  <c r="H137" i="30"/>
  <c r="E137" i="30"/>
  <c r="O137" i="30"/>
  <c r="G121" i="30"/>
  <c r="E121" i="30"/>
  <c r="O121" i="30"/>
  <c r="H121" i="30"/>
  <c r="G138" i="30"/>
  <c r="E138" i="30"/>
  <c r="H138" i="30"/>
  <c r="O138" i="30"/>
  <c r="C138" i="30"/>
  <c r="C119" i="30"/>
  <c r="C140" i="30"/>
  <c r="E149" i="30"/>
  <c r="O149" i="30"/>
  <c r="H149" i="30"/>
  <c r="G149" i="30"/>
  <c r="O133" i="30"/>
  <c r="G133" i="30"/>
  <c r="E133" i="30"/>
  <c r="H133" i="30"/>
  <c r="E124" i="30"/>
  <c r="H124" i="30"/>
  <c r="G124" i="30"/>
  <c r="O124" i="30"/>
  <c r="C137" i="30"/>
  <c r="O145" i="30"/>
  <c r="H145" i="30"/>
  <c r="E145" i="30"/>
  <c r="G145" i="30"/>
  <c r="O141" i="30"/>
  <c r="E141" i="30"/>
  <c r="H141" i="30"/>
  <c r="G141" i="30"/>
  <c r="O125" i="30"/>
  <c r="H125" i="30"/>
  <c r="E125" i="30"/>
  <c r="G125" i="30"/>
  <c r="H122" i="30"/>
  <c r="G122" i="30"/>
  <c r="E122" i="30"/>
  <c r="O122" i="30"/>
  <c r="G139" i="30"/>
  <c r="O139" i="30"/>
  <c r="E139" i="30"/>
  <c r="H139" i="30"/>
  <c r="E120" i="30"/>
  <c r="G120" i="30"/>
  <c r="H120" i="30"/>
  <c r="O120" i="30"/>
  <c r="E136" i="30"/>
  <c r="G136" i="30"/>
  <c r="O136" i="30"/>
  <c r="H136" i="30"/>
  <c r="G131" i="30"/>
  <c r="H131" i="30"/>
  <c r="E131" i="30"/>
  <c r="O131" i="30"/>
  <c r="G132" i="30"/>
  <c r="E132" i="30"/>
  <c r="H132" i="30"/>
  <c r="O132" i="30"/>
  <c r="G129" i="30"/>
  <c r="E129" i="30"/>
  <c r="H129" i="30"/>
  <c r="O129" i="30"/>
  <c r="C122" i="30"/>
  <c r="C129" i="30"/>
  <c r="C139" i="30"/>
  <c r="C120" i="30"/>
  <c r="C136" i="30"/>
  <c r="E130" i="30"/>
  <c r="G130" i="30"/>
  <c r="H130" i="30"/>
  <c r="O130" i="30"/>
  <c r="C131" i="30"/>
  <c r="H127" i="30"/>
  <c r="O127" i="30"/>
  <c r="G127" i="30"/>
  <c r="E127" i="30"/>
  <c r="G144" i="30"/>
  <c r="H144" i="30"/>
  <c r="O144" i="30"/>
  <c r="E144" i="30"/>
  <c r="E128" i="30"/>
  <c r="O128" i="30"/>
  <c r="G128" i="30"/>
  <c r="H128" i="30"/>
  <c r="O123" i="30"/>
  <c r="E123" i="30"/>
  <c r="H123" i="30"/>
  <c r="G123" i="30"/>
  <c r="H126" i="30"/>
  <c r="E126" i="30"/>
  <c r="O126" i="30"/>
  <c r="G126" i="30"/>
  <c r="O146" i="30"/>
  <c r="E146" i="30"/>
  <c r="G146" i="30"/>
  <c r="H146" i="30"/>
  <c r="G135" i="30"/>
  <c r="H135" i="30"/>
  <c r="E135" i="30"/>
  <c r="O135" i="30"/>
  <c r="E148" i="30"/>
  <c r="H148" i="30"/>
  <c r="O148" i="30"/>
  <c r="G148" i="30"/>
  <c r="E142" i="30"/>
  <c r="G142" i="30"/>
  <c r="H142" i="30"/>
  <c r="O142" i="30"/>
  <c r="E134" i="30"/>
  <c r="O134" i="30"/>
  <c r="G134" i="30"/>
  <c r="H134" i="30"/>
  <c r="K118" i="30" l="1"/>
  <c r="K150" i="30" s="1"/>
  <c r="C84" i="41" s="1"/>
  <c r="J83" i="41" s="1"/>
  <c r="J118" i="30"/>
  <c r="J150" i="30" s="1"/>
  <c r="O118" i="30"/>
  <c r="O150" i="30" s="1"/>
  <c r="I118" i="30"/>
  <c r="I150" i="30" s="1"/>
  <c r="C118" i="30"/>
  <c r="C150" i="30" s="1"/>
  <c r="C117" i="41" s="1"/>
  <c r="L118" i="30"/>
  <c r="L150" i="30" s="1"/>
  <c r="C91" i="41" s="1"/>
  <c r="H118" i="30"/>
  <c r="H150" i="30" s="1"/>
  <c r="C149" i="41" s="1"/>
  <c r="M118" i="30"/>
  <c r="M150" i="30" s="1"/>
  <c r="C156" i="41" s="1"/>
  <c r="G118" i="30"/>
  <c r="G150" i="30" s="1"/>
  <c r="C141" i="41" s="1"/>
  <c r="F140" i="41" s="1"/>
  <c r="D118" i="30"/>
  <c r="D150" i="30" s="1"/>
  <c r="C127" i="41" s="1"/>
  <c r="E118" i="30"/>
  <c r="E150" i="30" s="1"/>
  <c r="C134" i="41" s="1"/>
  <c r="AM110" i="44"/>
  <c r="AK84" i="44"/>
  <c r="AM122" i="44"/>
  <c r="AM101" i="44"/>
  <c r="AM120" i="44"/>
  <c r="AM121" i="44"/>
  <c r="AL124" i="44"/>
  <c r="AM48" i="44"/>
  <c r="AM72" i="44"/>
  <c r="AM106" i="44"/>
  <c r="AM91" i="44"/>
  <c r="AM109" i="44"/>
  <c r="AM69" i="44"/>
  <c r="AM108" i="44"/>
  <c r="AM107" i="44"/>
  <c r="AM78" i="44"/>
  <c r="AM55" i="44"/>
  <c r="AL111" i="44"/>
  <c r="AL100" i="44"/>
  <c r="AM102" i="44"/>
  <c r="AL80" i="44"/>
  <c r="AM54" i="44"/>
  <c r="AM85" i="44"/>
  <c r="AM68" i="44"/>
  <c r="AM62" i="44"/>
  <c r="AM95" i="44"/>
  <c r="AL96" i="44"/>
  <c r="AM71" i="44"/>
  <c r="AM93" i="44"/>
  <c r="AM77" i="44"/>
  <c r="AM92" i="44"/>
  <c r="AM70" i="44"/>
  <c r="AM90" i="44"/>
  <c r="AM74" i="44"/>
  <c r="AM73" i="44"/>
  <c r="AM76" i="44"/>
  <c r="AM75" i="44"/>
  <c r="AM94" i="44"/>
  <c r="AM79" i="44"/>
  <c r="AM60" i="44"/>
  <c r="AM59" i="44"/>
  <c r="AM61" i="44"/>
  <c r="AM40" i="44"/>
  <c r="AM57" i="44"/>
  <c r="AM44" i="44"/>
  <c r="AM43" i="44"/>
  <c r="AM41" i="44"/>
  <c r="AM58" i="44"/>
  <c r="AM56" i="44"/>
  <c r="AK18" i="44"/>
  <c r="AM47" i="44"/>
  <c r="AM42" i="44"/>
  <c r="AM33" i="44"/>
  <c r="AL63" i="44"/>
  <c r="AM53" i="44"/>
  <c r="AM39" i="44"/>
  <c r="AM29" i="44"/>
  <c r="AN22" i="44"/>
  <c r="AO13" i="44"/>
  <c r="AO27" i="44" s="1"/>
  <c r="AM46" i="44"/>
  <c r="AL49" i="44"/>
  <c r="AM45" i="44"/>
  <c r="Q73" i="30"/>
  <c r="S51" i="30"/>
  <c r="S47" i="30"/>
  <c r="S42" i="30"/>
  <c r="S59" i="30"/>
  <c r="S45" i="30"/>
  <c r="S67" i="30"/>
  <c r="S50" i="30"/>
  <c r="S62" i="30"/>
  <c r="S53" i="30"/>
  <c r="S56" i="30"/>
  <c r="S44" i="30"/>
  <c r="S63" i="30"/>
  <c r="S61" i="30"/>
  <c r="S60" i="30"/>
  <c r="S66" i="30"/>
  <c r="S58" i="30"/>
  <c r="S52" i="30"/>
  <c r="S43" i="30"/>
  <c r="S46" i="30"/>
  <c r="S68" i="30"/>
  <c r="S55" i="30"/>
  <c r="S69" i="30"/>
  <c r="S49" i="30"/>
  <c r="S54" i="30"/>
  <c r="S57" i="30"/>
  <c r="S65" i="30"/>
  <c r="S71" i="30"/>
  <c r="S48" i="30"/>
  <c r="S64" i="30"/>
  <c r="S72" i="30"/>
  <c r="S41" i="30"/>
  <c r="G126" i="41" l="1"/>
  <c r="H126" i="41"/>
  <c r="F126" i="41"/>
  <c r="G148" i="41"/>
  <c r="F148" i="41"/>
  <c r="F155" i="41"/>
  <c r="G155" i="41"/>
  <c r="H155" i="41"/>
  <c r="G133" i="41"/>
  <c r="F133" i="41"/>
  <c r="N90" i="41"/>
  <c r="G90" i="41"/>
  <c r="H90" i="41"/>
  <c r="I90" i="41"/>
  <c r="M90" i="41"/>
  <c r="F90" i="41"/>
  <c r="J90" i="41"/>
  <c r="K90" i="41"/>
  <c r="L90" i="41"/>
  <c r="O90" i="41"/>
  <c r="F116" i="41"/>
  <c r="G116" i="41"/>
  <c r="C77" i="41"/>
  <c r="C29" i="47"/>
  <c r="F28" i="47" s="1"/>
  <c r="G83" i="41"/>
  <c r="F83" i="41"/>
  <c r="H83" i="41"/>
  <c r="I83" i="41"/>
  <c r="C22" i="47"/>
  <c r="C70" i="41"/>
  <c r="M21" i="30"/>
  <c r="AN110" i="44"/>
  <c r="AN102" i="44"/>
  <c r="AN122" i="44"/>
  <c r="AN121" i="44"/>
  <c r="AM124" i="44"/>
  <c r="AN101" i="44"/>
  <c r="AN120" i="44"/>
  <c r="AN106" i="44"/>
  <c r="AN109" i="44"/>
  <c r="AL84" i="44"/>
  <c r="AL18" i="44" s="1"/>
  <c r="AN107" i="44"/>
  <c r="AN61" i="44"/>
  <c r="AN108" i="44"/>
  <c r="AM100" i="44"/>
  <c r="AM111" i="44"/>
  <c r="AN45" i="44"/>
  <c r="AN74" i="44"/>
  <c r="AN70" i="44"/>
  <c r="AN79" i="44"/>
  <c r="AN41" i="44"/>
  <c r="AN85" i="44"/>
  <c r="AN68" i="44"/>
  <c r="AN58" i="44"/>
  <c r="AN90" i="44"/>
  <c r="AN95" i="44"/>
  <c r="AN94" i="44"/>
  <c r="AN92" i="44"/>
  <c r="AM80" i="44"/>
  <c r="AN75" i="44"/>
  <c r="AN77" i="44"/>
  <c r="AM96" i="44"/>
  <c r="AN33" i="44"/>
  <c r="AN46" i="44"/>
  <c r="AN78" i="44"/>
  <c r="AN93" i="44"/>
  <c r="AN76" i="44"/>
  <c r="AN69" i="44"/>
  <c r="AN72" i="44"/>
  <c r="AN43" i="44"/>
  <c r="AN73" i="44"/>
  <c r="AN71" i="44"/>
  <c r="AN91" i="44"/>
  <c r="AN40" i="44"/>
  <c r="AN47" i="44"/>
  <c r="AN59" i="44"/>
  <c r="AN62" i="44"/>
  <c r="AN60" i="44"/>
  <c r="AN57" i="44"/>
  <c r="AN55" i="44"/>
  <c r="AN56" i="44"/>
  <c r="AN54" i="44"/>
  <c r="AN42" i="44"/>
  <c r="AM63" i="44"/>
  <c r="AP13" i="44"/>
  <c r="AP27" i="44" s="1"/>
  <c r="AO22" i="44"/>
  <c r="AM49" i="44"/>
  <c r="AN53" i="44"/>
  <c r="AN39" i="44"/>
  <c r="AN29" i="44"/>
  <c r="AN48" i="44"/>
  <c r="AN44" i="44"/>
  <c r="M20" i="30"/>
  <c r="C101" i="41" s="1"/>
  <c r="M23" i="30"/>
  <c r="O12" i="30"/>
  <c r="O16" i="30" s="1"/>
  <c r="Q75" i="30"/>
  <c r="U75" i="30"/>
  <c r="AU56" i="30"/>
  <c r="AO56" i="30"/>
  <c r="AS56" i="30"/>
  <c r="AS55" i="30"/>
  <c r="AU55" i="30"/>
  <c r="AO55" i="30"/>
  <c r="AO57" i="30"/>
  <c r="AS57" i="30"/>
  <c r="AU57" i="30"/>
  <c r="G69" i="41" l="1"/>
  <c r="H69" i="41"/>
  <c r="I69" i="41"/>
  <c r="J69" i="41"/>
  <c r="F69" i="41"/>
  <c r="K69" i="41"/>
  <c r="AN124" i="44"/>
  <c r="G100" i="41"/>
  <c r="F100" i="41"/>
  <c r="L76" i="41"/>
  <c r="P76" i="41"/>
  <c r="N76" i="41"/>
  <c r="F76" i="41"/>
  <c r="K76" i="41"/>
  <c r="H76" i="41"/>
  <c r="M76" i="41"/>
  <c r="J76" i="41"/>
  <c r="O76" i="41"/>
  <c r="Q76" i="41"/>
  <c r="G76" i="41"/>
  <c r="I76" i="41"/>
  <c r="O69" i="41"/>
  <c r="N69" i="41"/>
  <c r="P69" i="41"/>
  <c r="M69" i="41"/>
  <c r="Q69" i="41"/>
  <c r="G21" i="47"/>
  <c r="F21" i="47"/>
  <c r="AO110" i="44"/>
  <c r="AO120" i="44"/>
  <c r="AO91" i="44"/>
  <c r="AO122" i="44"/>
  <c r="AO121" i="44"/>
  <c r="AO70" i="44"/>
  <c r="AO101" i="44"/>
  <c r="AO102" i="44"/>
  <c r="AO107" i="44"/>
  <c r="AO71" i="44"/>
  <c r="AO106" i="44"/>
  <c r="AO108" i="44"/>
  <c r="AN100" i="44"/>
  <c r="AO109" i="44"/>
  <c r="AO72" i="44"/>
  <c r="AM84" i="44"/>
  <c r="AM18" i="44" s="1"/>
  <c r="AN111" i="44"/>
  <c r="AO40" i="44"/>
  <c r="AO69" i="44"/>
  <c r="AO73" i="44"/>
  <c r="AO60" i="44"/>
  <c r="AO94" i="44"/>
  <c r="AO79" i="44"/>
  <c r="AO90" i="44"/>
  <c r="AO95" i="44"/>
  <c r="AO76" i="44"/>
  <c r="AO77" i="44"/>
  <c r="AO75" i="44"/>
  <c r="AN80" i="44"/>
  <c r="AO85" i="44"/>
  <c r="AO68" i="44"/>
  <c r="AO93" i="44"/>
  <c r="AN96" i="44"/>
  <c r="AO78" i="44"/>
  <c r="AO92" i="44"/>
  <c r="AO74" i="44"/>
  <c r="AO62" i="44"/>
  <c r="AO56" i="44"/>
  <c r="AO59" i="44"/>
  <c r="AO55" i="44"/>
  <c r="AO58" i="44"/>
  <c r="AO54" i="44"/>
  <c r="AO57" i="44"/>
  <c r="AO61" i="44"/>
  <c r="AO48" i="44"/>
  <c r="AQ13" i="44"/>
  <c r="AQ27" i="44" s="1"/>
  <c r="AP22" i="44"/>
  <c r="AO46" i="44"/>
  <c r="AO39" i="44"/>
  <c r="AO33" i="44"/>
  <c r="AO29" i="44"/>
  <c r="AO53" i="44"/>
  <c r="AO42" i="44"/>
  <c r="AO45" i="44"/>
  <c r="AO43" i="44"/>
  <c r="AN63" i="44"/>
  <c r="AO44" i="44"/>
  <c r="AN49" i="44"/>
  <c r="AO47" i="44"/>
  <c r="AO41" i="44"/>
  <c r="O21" i="30"/>
  <c r="M22" i="30"/>
  <c r="AO58" i="30"/>
  <c r="AU58" i="30"/>
  <c r="AS58" i="30"/>
  <c r="AP110" i="44" l="1"/>
  <c r="AP120" i="44"/>
  <c r="AP108" i="44"/>
  <c r="AP106" i="44"/>
  <c r="AP121" i="44"/>
  <c r="AP122" i="44"/>
  <c r="AP93" i="44"/>
  <c r="AO124" i="44"/>
  <c r="AP74" i="44"/>
  <c r="AP107" i="44"/>
  <c r="AP71" i="44"/>
  <c r="AP101" i="44"/>
  <c r="AP102" i="44"/>
  <c r="AP109" i="44"/>
  <c r="AO111" i="44"/>
  <c r="AO100" i="44"/>
  <c r="AN84" i="44"/>
  <c r="AN18" i="44" s="1"/>
  <c r="AP79" i="44"/>
  <c r="AP77" i="44"/>
  <c r="AO80" i="44"/>
  <c r="AP76" i="44"/>
  <c r="AO96" i="44"/>
  <c r="AP92" i="44"/>
  <c r="AP95" i="44"/>
  <c r="AP78" i="44"/>
  <c r="AP90" i="44"/>
  <c r="AP72" i="44"/>
  <c r="AP69" i="44"/>
  <c r="AP73" i="44"/>
  <c r="AP60" i="44"/>
  <c r="AP85" i="44"/>
  <c r="AP68" i="44"/>
  <c r="AP91" i="44"/>
  <c r="AP94" i="44"/>
  <c r="AP75" i="44"/>
  <c r="AP70" i="44"/>
  <c r="AP58" i="44"/>
  <c r="AP59" i="44"/>
  <c r="AP56" i="44"/>
  <c r="AP54" i="44"/>
  <c r="AP55" i="44"/>
  <c r="AP61" i="44"/>
  <c r="AP62" i="44"/>
  <c r="AP57" i="44"/>
  <c r="AP40" i="44"/>
  <c r="AP48" i="44"/>
  <c r="AP43" i="44"/>
  <c r="AP33" i="44"/>
  <c r="AP45" i="44"/>
  <c r="AP47" i="44"/>
  <c r="AP44" i="44"/>
  <c r="AP42" i="44"/>
  <c r="AP46" i="44"/>
  <c r="AP53" i="44"/>
  <c r="AP39" i="44"/>
  <c r="AP29" i="44"/>
  <c r="AQ22" i="44"/>
  <c r="AR13" i="44"/>
  <c r="AR27" i="44" s="1"/>
  <c r="AO63" i="44"/>
  <c r="AP41" i="44"/>
  <c r="AO49" i="44"/>
  <c r="AS59" i="30"/>
  <c r="BB53" i="30"/>
  <c r="BD53" i="30"/>
  <c r="AU59" i="30"/>
  <c r="AO59" i="30"/>
  <c r="AZ53" i="30"/>
  <c r="M24" i="30"/>
  <c r="C13" i="41" s="1"/>
  <c r="F12" i="41" s="1"/>
  <c r="G12" i="41" l="1"/>
  <c r="O23" i="30"/>
  <c r="AQ120" i="44"/>
  <c r="AQ110" i="44"/>
  <c r="AP80" i="44"/>
  <c r="AO84" i="44"/>
  <c r="AO18" i="44" s="1"/>
  <c r="AQ122" i="44"/>
  <c r="AQ121" i="44"/>
  <c r="AP124" i="44"/>
  <c r="AQ93" i="44"/>
  <c r="AQ101" i="44"/>
  <c r="AQ102" i="44"/>
  <c r="AQ95" i="44"/>
  <c r="AQ56" i="44"/>
  <c r="AQ107" i="44"/>
  <c r="AQ106" i="44"/>
  <c r="AP100" i="44"/>
  <c r="AP111" i="44"/>
  <c r="AQ109" i="44"/>
  <c r="AQ108" i="44"/>
  <c r="AQ55" i="44"/>
  <c r="AQ78" i="44"/>
  <c r="AQ70" i="44"/>
  <c r="AQ54" i="44"/>
  <c r="AP96" i="44"/>
  <c r="AQ74" i="44"/>
  <c r="AQ75" i="44"/>
  <c r="AQ73" i="44"/>
  <c r="AQ92" i="44"/>
  <c r="AQ79" i="44"/>
  <c r="AQ69" i="44"/>
  <c r="AQ77" i="44"/>
  <c r="AQ76" i="44"/>
  <c r="AQ94" i="44"/>
  <c r="AQ72" i="44"/>
  <c r="AQ60" i="44"/>
  <c r="AQ85" i="44"/>
  <c r="AQ68" i="44"/>
  <c r="AQ61" i="44"/>
  <c r="AQ91" i="44"/>
  <c r="AQ90" i="44"/>
  <c r="AQ71" i="44"/>
  <c r="AQ59" i="44"/>
  <c r="AQ57" i="44"/>
  <c r="AQ58" i="44"/>
  <c r="AQ62" i="44"/>
  <c r="AQ46" i="44"/>
  <c r="AQ45" i="44"/>
  <c r="AQ41" i="44"/>
  <c r="AQ47" i="44"/>
  <c r="AQ53" i="44"/>
  <c r="AQ33" i="44"/>
  <c r="AQ29" i="44"/>
  <c r="AQ39" i="44"/>
  <c r="AQ48" i="44"/>
  <c r="AQ40" i="44"/>
  <c r="AP49" i="44"/>
  <c r="AQ42" i="44"/>
  <c r="AP63" i="44"/>
  <c r="AR22" i="44"/>
  <c r="AS13" i="44"/>
  <c r="AS27" i="44" s="1"/>
  <c r="AQ44" i="44"/>
  <c r="AQ43" i="44"/>
  <c r="O19" i="30"/>
  <c r="O20" i="30"/>
  <c r="O22" i="30"/>
  <c r="AM70" i="30" s="1"/>
  <c r="AM71" i="30" s="1"/>
  <c r="AO71" i="30" s="1"/>
  <c r="AE62" i="30"/>
  <c r="AE64" i="30" s="1"/>
  <c r="AE66" i="30" s="1"/>
  <c r="AF74" i="30"/>
  <c r="AF76" i="30" s="1"/>
  <c r="AF78" i="30" s="1"/>
  <c r="AF80" i="30" s="1"/>
  <c r="AF81" i="30" s="1"/>
  <c r="AF62" i="30"/>
  <c r="AF64" i="30" s="1"/>
  <c r="AF66" i="30" s="1"/>
  <c r="M12" i="41" l="1"/>
  <c r="K27" i="44" s="1"/>
  <c r="L12" i="41"/>
  <c r="J27" i="44" s="1"/>
  <c r="K12" i="41"/>
  <c r="I27" i="44" s="1"/>
  <c r="Q12" i="41"/>
  <c r="O27" i="44" s="1"/>
  <c r="O12" i="41"/>
  <c r="M27" i="44" s="1"/>
  <c r="I12" i="41"/>
  <c r="N12" i="41"/>
  <c r="L27" i="44" s="1"/>
  <c r="J12" i="41"/>
  <c r="H27" i="44" s="1"/>
  <c r="P12" i="41"/>
  <c r="N27" i="44" s="1"/>
  <c r="H12" i="41"/>
  <c r="AR120" i="44"/>
  <c r="AQ124" i="44"/>
  <c r="AR110" i="44"/>
  <c r="AR90" i="44"/>
  <c r="AR76" i="44"/>
  <c r="AR106" i="44"/>
  <c r="AR107" i="44"/>
  <c r="AR72" i="44"/>
  <c r="AR121" i="44"/>
  <c r="AP84" i="44"/>
  <c r="AP18" i="44" s="1"/>
  <c r="AR70" i="44"/>
  <c r="AR122" i="44"/>
  <c r="AR108" i="44"/>
  <c r="AR109" i="44"/>
  <c r="AR102" i="44"/>
  <c r="AQ111" i="44"/>
  <c r="AQ100" i="44"/>
  <c r="AR95" i="44"/>
  <c r="AR101" i="44"/>
  <c r="AR73" i="44"/>
  <c r="AR58" i="44"/>
  <c r="AR71" i="44"/>
  <c r="AR94" i="44"/>
  <c r="AR75" i="44"/>
  <c r="AR91" i="44"/>
  <c r="AR77" i="44"/>
  <c r="AR74" i="44"/>
  <c r="AR60" i="44"/>
  <c r="AR85" i="44"/>
  <c r="AR68" i="44"/>
  <c r="AQ80" i="44"/>
  <c r="AR69" i="44"/>
  <c r="AQ96" i="44"/>
  <c r="AR79" i="44"/>
  <c r="AR78" i="44"/>
  <c r="AR92" i="44"/>
  <c r="AR93" i="44"/>
  <c r="AR57" i="44"/>
  <c r="AR54" i="44"/>
  <c r="AR40" i="44"/>
  <c r="AR45" i="44"/>
  <c r="AR59" i="44"/>
  <c r="AR56" i="44"/>
  <c r="AR55" i="44"/>
  <c r="AR61" i="44"/>
  <c r="AR44" i="44"/>
  <c r="AR62" i="44"/>
  <c r="AR42" i="44"/>
  <c r="AQ49" i="44"/>
  <c r="AT13" i="44"/>
  <c r="AT27" i="44" s="1"/>
  <c r="AS22" i="44"/>
  <c r="AR48" i="44"/>
  <c r="AR53" i="44"/>
  <c r="AR29" i="44"/>
  <c r="AR39" i="44"/>
  <c r="AR46" i="44"/>
  <c r="AR41" i="44"/>
  <c r="AR33" i="44"/>
  <c r="AR47" i="44"/>
  <c r="AR43" i="44"/>
  <c r="AQ63" i="44"/>
  <c r="AF67" i="30"/>
  <c r="AF68" i="30" s="1"/>
  <c r="AQ66" i="30" s="1"/>
  <c r="AQ70" i="30"/>
  <c r="AF82" i="30"/>
  <c r="AF83" i="30" s="1"/>
  <c r="AF84" i="30" s="1"/>
  <c r="AO69" i="30"/>
  <c r="AZ55" i="30" s="1"/>
  <c r="AO74" i="30"/>
  <c r="AZ49" i="30" s="1"/>
  <c r="AO66" i="30"/>
  <c r="AZ51" i="30" s="1"/>
  <c r="AO64" i="30"/>
  <c r="AZ47" i="30" s="1"/>
  <c r="AO63" i="30"/>
  <c r="AO70" i="30"/>
  <c r="AO73" i="30"/>
  <c r="AZ44" i="30" s="1"/>
  <c r="AO67" i="30"/>
  <c r="AZ50" i="30" s="1"/>
  <c r="AO68" i="30"/>
  <c r="AZ54" i="30" s="1"/>
  <c r="D34" i="44" l="1"/>
  <c r="D35" i="44" s="1"/>
  <c r="D19" i="44" s="1"/>
  <c r="E15" i="44" s="1"/>
  <c r="AS120" i="44"/>
  <c r="AS110" i="44"/>
  <c r="AS122" i="44"/>
  <c r="AS102" i="44"/>
  <c r="AS121" i="44"/>
  <c r="AR124" i="44"/>
  <c r="AS109" i="44"/>
  <c r="AS72" i="44"/>
  <c r="AS101" i="44"/>
  <c r="AQ84" i="44"/>
  <c r="AQ18" i="44" s="1"/>
  <c r="AS107" i="44"/>
  <c r="AS108" i="44"/>
  <c r="AR100" i="44"/>
  <c r="AR111" i="44"/>
  <c r="AS106" i="44"/>
  <c r="AS69" i="44"/>
  <c r="AS91" i="44"/>
  <c r="AS33" i="44"/>
  <c r="AS93" i="44"/>
  <c r="AS78" i="44"/>
  <c r="AR96" i="44"/>
  <c r="AS94" i="44"/>
  <c r="AS60" i="44"/>
  <c r="AS85" i="44"/>
  <c r="AS68" i="44"/>
  <c r="AR80" i="44"/>
  <c r="AS79" i="44"/>
  <c r="AS71" i="44"/>
  <c r="AS76" i="44"/>
  <c r="AS92" i="44"/>
  <c r="AS70" i="44"/>
  <c r="AS74" i="44"/>
  <c r="AS73" i="44"/>
  <c r="AS75" i="44"/>
  <c r="AS90" i="44"/>
  <c r="AS77" i="44"/>
  <c r="AS95" i="44"/>
  <c r="AS56" i="44"/>
  <c r="AS41" i="44"/>
  <c r="AS48" i="44"/>
  <c r="AS61" i="44"/>
  <c r="AS59" i="44"/>
  <c r="AS54" i="44"/>
  <c r="AS43" i="44"/>
  <c r="AS57" i="44"/>
  <c r="AS62" i="44"/>
  <c r="AS55" i="44"/>
  <c r="AS58" i="44"/>
  <c r="AS46" i="44"/>
  <c r="AS29" i="44"/>
  <c r="AS39" i="44"/>
  <c r="AS53" i="44"/>
  <c r="AR63" i="44"/>
  <c r="AU13" i="44"/>
  <c r="AU27" i="44" s="1"/>
  <c r="AT22" i="44"/>
  <c r="AS40" i="44"/>
  <c r="AS44" i="44"/>
  <c r="AS42" i="44"/>
  <c r="AR49" i="44"/>
  <c r="AS47" i="44"/>
  <c r="AS45" i="44"/>
  <c r="AQ71" i="30"/>
  <c r="AS71" i="30" s="1"/>
  <c r="AS70" i="30" s="1"/>
  <c r="AF86" i="30"/>
  <c r="AF87" i="30" s="1"/>
  <c r="AU71" i="30" s="1"/>
  <c r="AO76" i="30"/>
  <c r="AZ43" i="30" s="1"/>
  <c r="AZ45" i="30" s="1"/>
  <c r="AZ46" i="30"/>
  <c r="AZ74" i="30"/>
  <c r="AZ75" i="30" s="1"/>
  <c r="E34" i="44" l="1"/>
  <c r="E17" i="44" s="1"/>
  <c r="E9" i="44" s="1"/>
  <c r="AT110" i="44"/>
  <c r="AR84" i="44"/>
  <c r="AR18" i="44" s="1"/>
  <c r="AS124" i="44"/>
  <c r="AT102" i="44"/>
  <c r="AT120" i="44"/>
  <c r="AT107" i="44"/>
  <c r="AT122" i="44"/>
  <c r="AT121" i="44"/>
  <c r="AT108" i="44"/>
  <c r="AS111" i="44"/>
  <c r="AS100" i="44"/>
  <c r="AT106" i="44"/>
  <c r="AT69" i="44"/>
  <c r="AT101" i="44"/>
  <c r="AT109" i="44"/>
  <c r="AT95" i="44"/>
  <c r="AT91" i="44"/>
  <c r="AT71" i="44"/>
  <c r="AT76" i="44"/>
  <c r="AT77" i="44"/>
  <c r="AT74" i="44"/>
  <c r="AT90" i="44"/>
  <c r="AT94" i="44"/>
  <c r="AT92" i="44"/>
  <c r="AT78" i="44"/>
  <c r="AT75" i="44"/>
  <c r="AT79" i="44"/>
  <c r="AT73" i="44"/>
  <c r="AT93" i="44"/>
  <c r="AS80" i="44"/>
  <c r="AT85" i="44"/>
  <c r="AT68" i="44"/>
  <c r="AT70" i="44"/>
  <c r="AS96" i="44"/>
  <c r="AT72" i="44"/>
  <c r="AT55" i="44"/>
  <c r="AT59" i="44"/>
  <c r="AT61" i="44"/>
  <c r="AT57" i="44"/>
  <c r="AT56" i="44"/>
  <c r="AT62" i="44"/>
  <c r="AT58" i="44"/>
  <c r="AT54" i="44"/>
  <c r="AT60" i="44"/>
  <c r="AT42" i="44"/>
  <c r="AV13" i="44"/>
  <c r="AV27" i="44" s="1"/>
  <c r="AU22" i="44"/>
  <c r="AT43" i="44"/>
  <c r="AT48" i="44"/>
  <c r="AT41" i="44"/>
  <c r="AT47" i="44"/>
  <c r="AT46" i="44"/>
  <c r="AT44" i="44"/>
  <c r="AT45" i="44"/>
  <c r="AS63" i="44"/>
  <c r="AT39" i="44"/>
  <c r="AT29" i="44"/>
  <c r="AT53" i="44"/>
  <c r="AT40" i="44"/>
  <c r="AS49" i="44"/>
  <c r="AT33" i="44"/>
  <c r="AS69" i="30"/>
  <c r="BB55" i="30" s="1"/>
  <c r="AS73" i="30"/>
  <c r="BB44" i="30" s="1"/>
  <c r="AS74" i="30"/>
  <c r="BB49" i="30" s="1"/>
  <c r="AS67" i="30"/>
  <c r="BB50" i="30" s="1"/>
  <c r="AS63" i="30"/>
  <c r="BB46" i="30" s="1"/>
  <c r="AS64" i="30"/>
  <c r="BB47" i="30" s="1"/>
  <c r="AS65" i="30"/>
  <c r="BB48" i="30" s="1"/>
  <c r="AS68" i="30"/>
  <c r="BB54" i="30" s="1"/>
  <c r="AS66" i="30"/>
  <c r="BB51" i="30" s="1"/>
  <c r="AU66" i="30"/>
  <c r="BD51" i="30" s="1"/>
  <c r="AU73" i="30"/>
  <c r="BD44" i="30" s="1"/>
  <c r="AU69" i="30"/>
  <c r="BD55" i="30" s="1"/>
  <c r="AU64" i="30"/>
  <c r="BD47" i="30" s="1"/>
  <c r="AU67" i="30"/>
  <c r="BD50" i="30" s="1"/>
  <c r="AU63" i="30"/>
  <c r="AU68" i="30"/>
  <c r="BD54" i="30" s="1"/>
  <c r="AU70" i="30"/>
  <c r="AU65" i="30"/>
  <c r="BD48" i="30" s="1"/>
  <c r="AU74" i="30"/>
  <c r="BD49" i="30" s="1"/>
  <c r="AZ52" i="30"/>
  <c r="AZ56" i="30" s="1"/>
  <c r="AZ58" i="30" s="1"/>
  <c r="AZ65" i="30"/>
  <c r="AZ68" i="30" s="1"/>
  <c r="AZ72" i="30"/>
  <c r="AZ77" i="30" s="1"/>
  <c r="AO78" i="30"/>
  <c r="E35" i="44" l="1"/>
  <c r="E19" i="44" s="1"/>
  <c r="F15" i="44" s="1"/>
  <c r="F34" i="44"/>
  <c r="F17" i="44" s="1"/>
  <c r="F9" i="44" s="1"/>
  <c r="AU110" i="44"/>
  <c r="AU120" i="44"/>
  <c r="AU46" i="44"/>
  <c r="AU43" i="44"/>
  <c r="AS84" i="44"/>
  <c r="AS18" i="44" s="1"/>
  <c r="AU121" i="44"/>
  <c r="AU107" i="44"/>
  <c r="AU122" i="44"/>
  <c r="AT124" i="44"/>
  <c r="AU106" i="44"/>
  <c r="AU58" i="44"/>
  <c r="AU109" i="44"/>
  <c r="AU77" i="44"/>
  <c r="AU101" i="44"/>
  <c r="AT111" i="44"/>
  <c r="AT100" i="44"/>
  <c r="AU108" i="44"/>
  <c r="AU102" i="44"/>
  <c r="AT96" i="44"/>
  <c r="AU85" i="44"/>
  <c r="AU68" i="44"/>
  <c r="AU78" i="44"/>
  <c r="AU56" i="44"/>
  <c r="AU71" i="44"/>
  <c r="AU33" i="44"/>
  <c r="AU72" i="44"/>
  <c r="AU93" i="44"/>
  <c r="AU91" i="44"/>
  <c r="AU57" i="44"/>
  <c r="AU90" i="44"/>
  <c r="AU73" i="44"/>
  <c r="AU94" i="44"/>
  <c r="AU92" i="44"/>
  <c r="AU40" i="44"/>
  <c r="AU70" i="44"/>
  <c r="AU79" i="44"/>
  <c r="AU76" i="44"/>
  <c r="AU74" i="44"/>
  <c r="AT80" i="44"/>
  <c r="AU75" i="44"/>
  <c r="AU95" i="44"/>
  <c r="AU69" i="44"/>
  <c r="AU62" i="44"/>
  <c r="AU61" i="44"/>
  <c r="AU60" i="44"/>
  <c r="AU59" i="44"/>
  <c r="AU45" i="44"/>
  <c r="AU44" i="44"/>
  <c r="AU48" i="44"/>
  <c r="AU54" i="44"/>
  <c r="AU55" i="44"/>
  <c r="AU39" i="44"/>
  <c r="AU29" i="44"/>
  <c r="AU53" i="44"/>
  <c r="AT49" i="44"/>
  <c r="AW13" i="44"/>
  <c r="AW27" i="44" s="1"/>
  <c r="AV22" i="44"/>
  <c r="AU47" i="44"/>
  <c r="AU42" i="44"/>
  <c r="AT63" i="44"/>
  <c r="AU41" i="44"/>
  <c r="AS76" i="30"/>
  <c r="BD72" i="30" s="1"/>
  <c r="BD74" i="30"/>
  <c r="BD75" i="30" s="1"/>
  <c r="BB74" i="30"/>
  <c r="BB75" i="30" s="1"/>
  <c r="BD46" i="30"/>
  <c r="AU76" i="30"/>
  <c r="AO82" i="30"/>
  <c r="AO84" i="30" s="1"/>
  <c r="F35" i="44" l="1"/>
  <c r="F19" i="44" s="1"/>
  <c r="G15" i="44" s="1"/>
  <c r="G34" i="44"/>
  <c r="AV110" i="44"/>
  <c r="AU124" i="44"/>
  <c r="AV122" i="44"/>
  <c r="AV121" i="44"/>
  <c r="AV107" i="44"/>
  <c r="AV120" i="44"/>
  <c r="AT84" i="44"/>
  <c r="AT18" i="44" s="1"/>
  <c r="AU100" i="44"/>
  <c r="AU111" i="44"/>
  <c r="AV109" i="44"/>
  <c r="AV102" i="44"/>
  <c r="AV108" i="44"/>
  <c r="AV77" i="44"/>
  <c r="AV101" i="44"/>
  <c r="AV106" i="44"/>
  <c r="AV70" i="44"/>
  <c r="AV93" i="44"/>
  <c r="AV69" i="44"/>
  <c r="AV95" i="44"/>
  <c r="AV92" i="44"/>
  <c r="AV72" i="44"/>
  <c r="AV75" i="44"/>
  <c r="AV94" i="44"/>
  <c r="AV71" i="44"/>
  <c r="AV73" i="44"/>
  <c r="AV74" i="44"/>
  <c r="AV90" i="44"/>
  <c r="AV78" i="44"/>
  <c r="AV76" i="44"/>
  <c r="AU80" i="44"/>
  <c r="AV58" i="44"/>
  <c r="AV85" i="44"/>
  <c r="AV68" i="44"/>
  <c r="AV79" i="44"/>
  <c r="AV91" i="44"/>
  <c r="AU96" i="44"/>
  <c r="AV61" i="44"/>
  <c r="AV57" i="44"/>
  <c r="AV55" i="44"/>
  <c r="AV59" i="44"/>
  <c r="AV56" i="44"/>
  <c r="AV54" i="44"/>
  <c r="AV60" i="44"/>
  <c r="AV62" i="44"/>
  <c r="AV33" i="44"/>
  <c r="AV46" i="44"/>
  <c r="AU49" i="44"/>
  <c r="AV44" i="44"/>
  <c r="AV45" i="44"/>
  <c r="AV43" i="44"/>
  <c r="AV53" i="44"/>
  <c r="AV39" i="44"/>
  <c r="AV29" i="44"/>
  <c r="AV47" i="44"/>
  <c r="AV41" i="44"/>
  <c r="AV40" i="44"/>
  <c r="AV48" i="44"/>
  <c r="AW22" i="44"/>
  <c r="AX13" i="44"/>
  <c r="AX27" i="44" s="1"/>
  <c r="AU63" i="44"/>
  <c r="AV42" i="44"/>
  <c r="BB43" i="30"/>
  <c r="BB45" i="30" s="1"/>
  <c r="BB52" i="30" s="1"/>
  <c r="BB56" i="30" s="1"/>
  <c r="BB58" i="30" s="1"/>
  <c r="BD77" i="30"/>
  <c r="BD65" i="30"/>
  <c r="BD68" i="30" s="1"/>
  <c r="AS78" i="30"/>
  <c r="AS82" i="30" s="1"/>
  <c r="AS84" i="30" s="1"/>
  <c r="AU78" i="30"/>
  <c r="BD43" i="30"/>
  <c r="BD45" i="30" s="1"/>
  <c r="BD52" i="30" s="1"/>
  <c r="BD56" i="30" s="1"/>
  <c r="BD58" i="30" s="1"/>
  <c r="BB65" i="30"/>
  <c r="BB68" i="30" s="1"/>
  <c r="BB72" i="30"/>
  <c r="BB77" i="30" s="1"/>
  <c r="AW95" i="44" l="1"/>
  <c r="G35" i="44"/>
  <c r="G19" i="44" s="1"/>
  <c r="H15" i="44" s="1"/>
  <c r="G17" i="44"/>
  <c r="G9" i="44" s="1"/>
  <c r="H34" i="44"/>
  <c r="AW71" i="44"/>
  <c r="AW110" i="44"/>
  <c r="AU84" i="44"/>
  <c r="AU18" i="44" s="1"/>
  <c r="AW108" i="44"/>
  <c r="AW102" i="44"/>
  <c r="AV124" i="44"/>
  <c r="AW101" i="44"/>
  <c r="AW120" i="44"/>
  <c r="AW109" i="44"/>
  <c r="AW121" i="44"/>
  <c r="AW122" i="44"/>
  <c r="AW106" i="44"/>
  <c r="AV111" i="44"/>
  <c r="AV100" i="44"/>
  <c r="AW107" i="44"/>
  <c r="AW58" i="44"/>
  <c r="AW85" i="44"/>
  <c r="AW68" i="44"/>
  <c r="AW94" i="44"/>
  <c r="AW91" i="44"/>
  <c r="AW78" i="44"/>
  <c r="AW69" i="44"/>
  <c r="AW75" i="44"/>
  <c r="AW79" i="44"/>
  <c r="AW90" i="44"/>
  <c r="AW72" i="44"/>
  <c r="AV80" i="44"/>
  <c r="AW74" i="44"/>
  <c r="AW93" i="44"/>
  <c r="AV96" i="44"/>
  <c r="AW73" i="44"/>
  <c r="AW70" i="44"/>
  <c r="AW76" i="44"/>
  <c r="AW92" i="44"/>
  <c r="AW77" i="44"/>
  <c r="AW60" i="44"/>
  <c r="AW47" i="44"/>
  <c r="AW44" i="44"/>
  <c r="AW54" i="44"/>
  <c r="AW56" i="44"/>
  <c r="AW59" i="44"/>
  <c r="AW33" i="44"/>
  <c r="AW55" i="44"/>
  <c r="AW57" i="44"/>
  <c r="AW61" i="44"/>
  <c r="AW46" i="44"/>
  <c r="AW42" i="44"/>
  <c r="AW40" i="44"/>
  <c r="AW41" i="44"/>
  <c r="AW45" i="44"/>
  <c r="AW62" i="44"/>
  <c r="AW48" i="44"/>
  <c r="AW43" i="44"/>
  <c r="AV49" i="44"/>
  <c r="AW53" i="44"/>
  <c r="AW39" i="44"/>
  <c r="AW29" i="44"/>
  <c r="AV63" i="44"/>
  <c r="AY13" i="44"/>
  <c r="AY27" i="44" s="1"/>
  <c r="AX22" i="44"/>
  <c r="AM78" i="30"/>
  <c r="AU82" i="30"/>
  <c r="AU84" i="30" s="1"/>
  <c r="AQ78" i="30"/>
  <c r="H17" i="44" l="1"/>
  <c r="H9" i="44" s="1"/>
  <c r="H35" i="44"/>
  <c r="H19" i="44" s="1"/>
  <c r="I15" i="44" s="1"/>
  <c r="I34" i="44"/>
  <c r="AX110" i="44"/>
  <c r="AV84" i="44"/>
  <c r="AV18" i="44" s="1"/>
  <c r="AX121" i="44"/>
  <c r="AW100" i="44"/>
  <c r="AX122" i="44"/>
  <c r="AW124" i="44"/>
  <c r="AX109" i="44"/>
  <c r="AX120" i="44"/>
  <c r="AX108" i="44"/>
  <c r="AX106" i="44"/>
  <c r="AX95" i="44"/>
  <c r="AX101" i="44"/>
  <c r="AX107" i="44"/>
  <c r="AW111" i="44"/>
  <c r="AX102" i="44"/>
  <c r="AX57" i="44"/>
  <c r="AX69" i="44"/>
  <c r="AX92" i="44"/>
  <c r="AX59" i="44"/>
  <c r="AX74" i="44"/>
  <c r="AX91" i="44"/>
  <c r="AX77" i="44"/>
  <c r="AX93" i="44"/>
  <c r="AX78" i="44"/>
  <c r="AX94" i="44"/>
  <c r="AX76" i="44"/>
  <c r="AX72" i="44"/>
  <c r="AW80" i="44"/>
  <c r="AX85" i="44"/>
  <c r="AX68" i="44"/>
  <c r="AX70" i="44"/>
  <c r="AX90" i="44"/>
  <c r="AW96" i="44"/>
  <c r="AX73" i="44"/>
  <c r="AX79" i="44"/>
  <c r="AX62" i="44"/>
  <c r="AX61" i="44"/>
  <c r="AX54" i="44"/>
  <c r="AX75" i="44"/>
  <c r="AX71" i="44"/>
  <c r="AX55" i="44"/>
  <c r="AX60" i="44"/>
  <c r="AX33" i="44"/>
  <c r="AX56" i="44"/>
  <c r="AX58" i="44"/>
  <c r="AX41" i="44"/>
  <c r="AX47" i="44"/>
  <c r="AX48" i="44"/>
  <c r="AX46" i="44"/>
  <c r="AW49" i="44"/>
  <c r="AX53" i="44"/>
  <c r="AX39" i="44"/>
  <c r="AX29" i="44"/>
  <c r="AX45" i="44"/>
  <c r="AY22" i="44"/>
  <c r="AZ13" i="44"/>
  <c r="AZ27" i="44" s="1"/>
  <c r="AX44" i="44"/>
  <c r="AX40" i="44"/>
  <c r="AW63" i="44"/>
  <c r="AX42" i="44"/>
  <c r="AX43" i="44"/>
  <c r="I17" i="44" l="1"/>
  <c r="I9" i="44" s="1"/>
  <c r="I35" i="44"/>
  <c r="I19" i="44" s="1"/>
  <c r="J15" i="44" s="1"/>
  <c r="J34" i="44"/>
  <c r="AY120" i="44"/>
  <c r="AY110" i="44"/>
  <c r="AX124" i="44"/>
  <c r="AY121" i="44"/>
  <c r="AY107" i="44"/>
  <c r="AW84" i="44"/>
  <c r="AW18" i="44" s="1"/>
  <c r="AY122" i="44"/>
  <c r="AX100" i="44"/>
  <c r="AX111" i="44"/>
  <c r="AY69" i="44"/>
  <c r="AY101" i="44"/>
  <c r="AY106" i="44"/>
  <c r="AY91" i="44"/>
  <c r="AY108" i="44"/>
  <c r="AY102" i="44"/>
  <c r="AY109" i="44"/>
  <c r="AY71" i="44"/>
  <c r="AY90" i="44"/>
  <c r="AY94" i="44"/>
  <c r="AY75" i="44"/>
  <c r="AY70" i="44"/>
  <c r="AY92" i="44"/>
  <c r="AX80" i="44"/>
  <c r="AY78" i="44"/>
  <c r="AX96" i="44"/>
  <c r="AY93" i="44"/>
  <c r="AY74" i="44"/>
  <c r="AY77" i="44"/>
  <c r="AY79" i="44"/>
  <c r="AY72" i="44"/>
  <c r="AY62" i="44"/>
  <c r="AY85" i="44"/>
  <c r="AY68" i="44"/>
  <c r="AY73" i="44"/>
  <c r="AY76" i="44"/>
  <c r="AY95" i="44"/>
  <c r="AY59" i="44"/>
  <c r="AY60" i="44"/>
  <c r="AY55" i="44"/>
  <c r="AY57" i="44"/>
  <c r="AY54" i="44"/>
  <c r="AY58" i="44"/>
  <c r="AY61" i="44"/>
  <c r="AY56" i="44"/>
  <c r="AY45" i="44"/>
  <c r="AX63" i="44"/>
  <c r="AY42" i="44"/>
  <c r="AY47" i="44"/>
  <c r="AY46" i="44"/>
  <c r="AY44" i="44"/>
  <c r="AY40" i="44"/>
  <c r="AY29" i="44"/>
  <c r="AY53" i="44"/>
  <c r="AY39" i="44"/>
  <c r="AY48" i="44"/>
  <c r="AX49" i="44"/>
  <c r="AY41" i="44"/>
  <c r="AZ22" i="44"/>
  <c r="BA13" i="44"/>
  <c r="BA27" i="44" s="1"/>
  <c r="AY43" i="44"/>
  <c r="AY33" i="44"/>
  <c r="J17" i="44" l="1"/>
  <c r="J9" i="44" s="1"/>
  <c r="K34" i="44"/>
  <c r="J35" i="44"/>
  <c r="J19" i="44" s="1"/>
  <c r="K15" i="44" s="1"/>
  <c r="AZ120" i="44"/>
  <c r="AZ110" i="44"/>
  <c r="AX84" i="44"/>
  <c r="AX18" i="44" s="1"/>
  <c r="AY124" i="44"/>
  <c r="AZ122" i="44"/>
  <c r="AZ121" i="44"/>
  <c r="AZ108" i="44"/>
  <c r="AY111" i="44"/>
  <c r="AY100" i="44"/>
  <c r="AZ70" i="44"/>
  <c r="AZ101" i="44"/>
  <c r="AZ109" i="44"/>
  <c r="AZ106" i="44"/>
  <c r="AZ102" i="44"/>
  <c r="AZ107" i="44"/>
  <c r="AZ91" i="44"/>
  <c r="AZ71" i="44"/>
  <c r="AZ76" i="44"/>
  <c r="AZ79" i="44"/>
  <c r="AZ85" i="44"/>
  <c r="AZ68" i="44"/>
  <c r="AZ73" i="44"/>
  <c r="AZ77" i="44"/>
  <c r="AZ94" i="44"/>
  <c r="AZ95" i="44"/>
  <c r="AY80" i="44"/>
  <c r="AZ74" i="44"/>
  <c r="AZ90" i="44"/>
  <c r="AZ78" i="44"/>
  <c r="AY96" i="44"/>
  <c r="AZ92" i="44"/>
  <c r="AZ75" i="44"/>
  <c r="AZ72" i="44"/>
  <c r="AZ33" i="44"/>
  <c r="AZ93" i="44"/>
  <c r="AZ69" i="44"/>
  <c r="AZ58" i="44"/>
  <c r="AZ54" i="44"/>
  <c r="AZ57" i="44"/>
  <c r="AZ43" i="44"/>
  <c r="AZ55" i="44"/>
  <c r="AZ61" i="44"/>
  <c r="AZ60" i="44"/>
  <c r="AZ59" i="44"/>
  <c r="AZ56" i="44"/>
  <c r="AZ62" i="44"/>
  <c r="AZ40" i="44"/>
  <c r="AZ41" i="44"/>
  <c r="AZ48" i="44"/>
  <c r="AZ46" i="44"/>
  <c r="AZ39" i="44"/>
  <c r="AZ29" i="44"/>
  <c r="AZ53" i="44"/>
  <c r="AZ44" i="44"/>
  <c r="AZ45" i="44"/>
  <c r="AY49" i="44"/>
  <c r="AY63" i="44"/>
  <c r="AZ42" i="44"/>
  <c r="BA22" i="44"/>
  <c r="BB13" i="44"/>
  <c r="BB27" i="44" s="1"/>
  <c r="AZ47" i="44"/>
  <c r="K35" i="44" l="1"/>
  <c r="K19" i="44" s="1"/>
  <c r="L15" i="44" s="1"/>
  <c r="K17" i="44"/>
  <c r="K9" i="44" s="1"/>
  <c r="L34" i="44"/>
  <c r="BA110" i="44"/>
  <c r="AY84" i="44"/>
  <c r="AY18" i="44" s="1"/>
  <c r="BA102" i="44"/>
  <c r="BA101" i="44"/>
  <c r="BA120" i="44"/>
  <c r="BA109" i="44"/>
  <c r="BA121" i="44"/>
  <c r="AZ124" i="44"/>
  <c r="BA122" i="44"/>
  <c r="BA106" i="44"/>
  <c r="AZ100" i="44"/>
  <c r="AZ111" i="44"/>
  <c r="BA107" i="44"/>
  <c r="BA108" i="44"/>
  <c r="BA78" i="44"/>
  <c r="AZ80" i="44"/>
  <c r="BA69" i="44"/>
  <c r="BA90" i="44"/>
  <c r="AZ96" i="44"/>
  <c r="BA47" i="44"/>
  <c r="BA79" i="44"/>
  <c r="BA40" i="44"/>
  <c r="BA85" i="44"/>
  <c r="BA68" i="44"/>
  <c r="BA72" i="44"/>
  <c r="BA95" i="44"/>
  <c r="BA76" i="44"/>
  <c r="BA93" i="44"/>
  <c r="BA59" i="44"/>
  <c r="BA75" i="44"/>
  <c r="BA94" i="44"/>
  <c r="BA71" i="44"/>
  <c r="BA92" i="44"/>
  <c r="BA77" i="44"/>
  <c r="BA91" i="44"/>
  <c r="BA74" i="44"/>
  <c r="BA73" i="44"/>
  <c r="BA70" i="44"/>
  <c r="BA60" i="44"/>
  <c r="BA61" i="44"/>
  <c r="BA44" i="44"/>
  <c r="BA55" i="44"/>
  <c r="BA42" i="44"/>
  <c r="BA57" i="44"/>
  <c r="BA62" i="44"/>
  <c r="BA54" i="44"/>
  <c r="BA56" i="44"/>
  <c r="BA58" i="44"/>
  <c r="BA41" i="44"/>
  <c r="BA48" i="44"/>
  <c r="BA45" i="44"/>
  <c r="BA46" i="44"/>
  <c r="AZ49" i="44"/>
  <c r="BC13" i="44"/>
  <c r="BC27" i="44" s="1"/>
  <c r="BB22" i="44"/>
  <c r="BA39" i="44"/>
  <c r="BA53" i="44"/>
  <c r="BA29" i="44"/>
  <c r="BA43" i="44"/>
  <c r="AZ63" i="44"/>
  <c r="BA33" i="44"/>
  <c r="L35" i="44" l="1"/>
  <c r="L19" i="44" s="1"/>
  <c r="M15" i="44" s="1"/>
  <c r="L17" i="44"/>
  <c r="L9" i="44" s="1"/>
  <c r="M34" i="44"/>
  <c r="BB110" i="44"/>
  <c r="AZ84" i="44"/>
  <c r="AZ18" i="44" s="1"/>
  <c r="BB122" i="44"/>
  <c r="BB121" i="44"/>
  <c r="BA124" i="44"/>
  <c r="BB101" i="44"/>
  <c r="BB120" i="44"/>
  <c r="BA100" i="44"/>
  <c r="BA111" i="44"/>
  <c r="BB109" i="44"/>
  <c r="BB108" i="44"/>
  <c r="BB102" i="44"/>
  <c r="BB107" i="44"/>
  <c r="BB106" i="44"/>
  <c r="BB85" i="44"/>
  <c r="BB68" i="44"/>
  <c r="BB74" i="44"/>
  <c r="BB79" i="44"/>
  <c r="BB77" i="44"/>
  <c r="BB76" i="44"/>
  <c r="BB93" i="44"/>
  <c r="BB92" i="44"/>
  <c r="BB95" i="44"/>
  <c r="BB90" i="44"/>
  <c r="BB62" i="44"/>
  <c r="BB71" i="44"/>
  <c r="BB72" i="44"/>
  <c r="BB69" i="44"/>
  <c r="BB70" i="44"/>
  <c r="BB94" i="44"/>
  <c r="BA80" i="44"/>
  <c r="BB91" i="44"/>
  <c r="BB33" i="44"/>
  <c r="BB56" i="44"/>
  <c r="BB73" i="44"/>
  <c r="BB75" i="44"/>
  <c r="BA96" i="44"/>
  <c r="BB78" i="44"/>
  <c r="BB57" i="44"/>
  <c r="BB58" i="44"/>
  <c r="BB55" i="44"/>
  <c r="BB45" i="44"/>
  <c r="BB59" i="44"/>
  <c r="BB61" i="44"/>
  <c r="BB54" i="44"/>
  <c r="BB60" i="44"/>
  <c r="BB43" i="44"/>
  <c r="BB42" i="44"/>
  <c r="BB44" i="44"/>
  <c r="BA49" i="44"/>
  <c r="BB41" i="44"/>
  <c r="BB40" i="44"/>
  <c r="BB46" i="44"/>
  <c r="BB48" i="44"/>
  <c r="BB53" i="44"/>
  <c r="BB39" i="44"/>
  <c r="BB29" i="44"/>
  <c r="BA63" i="44"/>
  <c r="BC22" i="44"/>
  <c r="BD13" i="44"/>
  <c r="BD27" i="44" s="1"/>
  <c r="BB47" i="44"/>
  <c r="M17" i="44" l="1"/>
  <c r="M9" i="44" s="1"/>
  <c r="N34" i="44"/>
  <c r="M35" i="44"/>
  <c r="M19" i="44" s="1"/>
  <c r="N15" i="44" s="1"/>
  <c r="BC110" i="44"/>
  <c r="BB124" i="44"/>
  <c r="BA84" i="44"/>
  <c r="BA18" i="44" s="1"/>
  <c r="BB100" i="44"/>
  <c r="BC101" i="44"/>
  <c r="BC120" i="44"/>
  <c r="BB111" i="44"/>
  <c r="BC121" i="44"/>
  <c r="BC122" i="44"/>
  <c r="BC102" i="44"/>
  <c r="BC108" i="44"/>
  <c r="BC109" i="44"/>
  <c r="BC106" i="44"/>
  <c r="BC107" i="44"/>
  <c r="BC75" i="44"/>
  <c r="BC93" i="44"/>
  <c r="BC72" i="44"/>
  <c r="BC77" i="44"/>
  <c r="BC73" i="44"/>
  <c r="BC69" i="44"/>
  <c r="BC76" i="44"/>
  <c r="BC71" i="44"/>
  <c r="BC79" i="44"/>
  <c r="BC91" i="44"/>
  <c r="BC74" i="44"/>
  <c r="BC62" i="44"/>
  <c r="BC85" i="44"/>
  <c r="BC68" i="44"/>
  <c r="BC90" i="44"/>
  <c r="BB80" i="44"/>
  <c r="BC78" i="44"/>
  <c r="BC94" i="44"/>
  <c r="BC95" i="44"/>
  <c r="BB96" i="44"/>
  <c r="BC70" i="44"/>
  <c r="BC92" i="44"/>
  <c r="BC59" i="44"/>
  <c r="BC61" i="44"/>
  <c r="BC55" i="44"/>
  <c r="BC56" i="44"/>
  <c r="BC60" i="44"/>
  <c r="BC58" i="44"/>
  <c r="BC54" i="44"/>
  <c r="BC57" i="44"/>
  <c r="BB49" i="44"/>
  <c r="BB63" i="44"/>
  <c r="BC46" i="44"/>
  <c r="BC48" i="44"/>
  <c r="BC40" i="44"/>
  <c r="BC53" i="44"/>
  <c r="BC29" i="44"/>
  <c r="BC39" i="44"/>
  <c r="BC33" i="44"/>
  <c r="BC44" i="44"/>
  <c r="BC41" i="44"/>
  <c r="BC45" i="44"/>
  <c r="BC43" i="44"/>
  <c r="BC42" i="44"/>
  <c r="BD22" i="44"/>
  <c r="BE13" i="44"/>
  <c r="BE27" i="44" s="1"/>
  <c r="BC47" i="44"/>
  <c r="BD120" i="44" l="1"/>
  <c r="N17" i="44"/>
  <c r="N9" i="44" s="1"/>
  <c r="N35" i="44"/>
  <c r="N19" i="44" s="1"/>
  <c r="O15" i="44" s="1"/>
  <c r="O34" i="44"/>
  <c r="BD110" i="44"/>
  <c r="BD122" i="44"/>
  <c r="BD121" i="44"/>
  <c r="BC124" i="44"/>
  <c r="BB84" i="44"/>
  <c r="BB18" i="44" s="1"/>
  <c r="BD106" i="44"/>
  <c r="BD75" i="44"/>
  <c r="BD101" i="44"/>
  <c r="BD107" i="44"/>
  <c r="BC100" i="44"/>
  <c r="BC111" i="44"/>
  <c r="BD109" i="44"/>
  <c r="BD108" i="44"/>
  <c r="BD102" i="44"/>
  <c r="BD79" i="44"/>
  <c r="BD78" i="44"/>
  <c r="BD70" i="44"/>
  <c r="BC80" i="44"/>
  <c r="BD85" i="44"/>
  <c r="BD68" i="44"/>
  <c r="BD92" i="44"/>
  <c r="BD71" i="44"/>
  <c r="BD77" i="44"/>
  <c r="BC96" i="44"/>
  <c r="BD76" i="44"/>
  <c r="BD69" i="44"/>
  <c r="BD95" i="44"/>
  <c r="BD72" i="44"/>
  <c r="BD73" i="44"/>
  <c r="BD91" i="44"/>
  <c r="BD90" i="44"/>
  <c r="BD94" i="44"/>
  <c r="BD74" i="44"/>
  <c r="BD93" i="44"/>
  <c r="BD58" i="44"/>
  <c r="BD60" i="44"/>
  <c r="BD56" i="44"/>
  <c r="BD55" i="44"/>
  <c r="BD61" i="44"/>
  <c r="BD57" i="44"/>
  <c r="BD59" i="44"/>
  <c r="BD54" i="44"/>
  <c r="BD62" i="44"/>
  <c r="BD44" i="44"/>
  <c r="BD46" i="44"/>
  <c r="BD47" i="44"/>
  <c r="BD42" i="44"/>
  <c r="BD43" i="44"/>
  <c r="BD33" i="44"/>
  <c r="BD45" i="44"/>
  <c r="BC49" i="44"/>
  <c r="BC63" i="44"/>
  <c r="BD40" i="44"/>
  <c r="BE22" i="44"/>
  <c r="BF13" i="44"/>
  <c r="BF27" i="44" s="1"/>
  <c r="BD53" i="44"/>
  <c r="BD29" i="44"/>
  <c r="BD39" i="44"/>
  <c r="BD41" i="44"/>
  <c r="BD48" i="44"/>
  <c r="O17" i="44" l="1"/>
  <c r="O9" i="44" s="1"/>
  <c r="O35" i="44"/>
  <c r="O19" i="44" s="1"/>
  <c r="P15" i="44" s="1"/>
  <c r="P34" i="44"/>
  <c r="BE110" i="44"/>
  <c r="BD124" i="44"/>
  <c r="BE121" i="44"/>
  <c r="BE101" i="44"/>
  <c r="BE120" i="44"/>
  <c r="BE122" i="44"/>
  <c r="BC84" i="44"/>
  <c r="BC18" i="44" s="1"/>
  <c r="BE109" i="44"/>
  <c r="BE107" i="44"/>
  <c r="BE72" i="44"/>
  <c r="BD111" i="44"/>
  <c r="BD100" i="44"/>
  <c r="BE102" i="44"/>
  <c r="BE108" i="44"/>
  <c r="BE106" i="44"/>
  <c r="BE95" i="44"/>
  <c r="BD96" i="44"/>
  <c r="BE74" i="44"/>
  <c r="BE76" i="44"/>
  <c r="BE94" i="44"/>
  <c r="BE70" i="44"/>
  <c r="BD80" i="44"/>
  <c r="BE69" i="44"/>
  <c r="BE90" i="44"/>
  <c r="BE77" i="44"/>
  <c r="BE78" i="44"/>
  <c r="BE91" i="44"/>
  <c r="BE71" i="44"/>
  <c r="BE79" i="44"/>
  <c r="BE85" i="44"/>
  <c r="BE68" i="44"/>
  <c r="BE93" i="44"/>
  <c r="BE73" i="44"/>
  <c r="BE92" i="44"/>
  <c r="BE75" i="44"/>
  <c r="BE59" i="44"/>
  <c r="BE57" i="44"/>
  <c r="BE55" i="44"/>
  <c r="BE56" i="44"/>
  <c r="BE62" i="44"/>
  <c r="BE60" i="44"/>
  <c r="BE54" i="44"/>
  <c r="BE61" i="44"/>
  <c r="BE58" i="44"/>
  <c r="BE44" i="44"/>
  <c r="BE40" i="44"/>
  <c r="BE45" i="44"/>
  <c r="BE48" i="44"/>
  <c r="BE47" i="44"/>
  <c r="BE46" i="44"/>
  <c r="BD63" i="44"/>
  <c r="BE43" i="44"/>
  <c r="BE42" i="44"/>
  <c r="BE41" i="44"/>
  <c r="BE53" i="44"/>
  <c r="BE39" i="44"/>
  <c r="BE29" i="44"/>
  <c r="BE33" i="44"/>
  <c r="BD49" i="44"/>
  <c r="BF22" i="44"/>
  <c r="BG13" i="44"/>
  <c r="BG27" i="44" s="1"/>
  <c r="P17" i="44" l="1"/>
  <c r="P9" i="44" s="1"/>
  <c r="Q34" i="44"/>
  <c r="P35" i="44"/>
  <c r="P19" i="44" s="1"/>
  <c r="Q15" i="44" s="1"/>
  <c r="BF110" i="44"/>
  <c r="BF120" i="44"/>
  <c r="BE111" i="44"/>
  <c r="BF122" i="44"/>
  <c r="BE124" i="44"/>
  <c r="BF121" i="44"/>
  <c r="BF71" i="44"/>
  <c r="BF107" i="44"/>
  <c r="BF72" i="44"/>
  <c r="BF101" i="44"/>
  <c r="BF75" i="44"/>
  <c r="BF106" i="44"/>
  <c r="BE100" i="44"/>
  <c r="BF108" i="44"/>
  <c r="BD84" i="44"/>
  <c r="BD18" i="44" s="1"/>
  <c r="BF102" i="44"/>
  <c r="BF109" i="44"/>
  <c r="BF69" i="44"/>
  <c r="BF70" i="44"/>
  <c r="BF60" i="44"/>
  <c r="BF79" i="44"/>
  <c r="BF92" i="44"/>
  <c r="BF91" i="44"/>
  <c r="BF94" i="44"/>
  <c r="BF73" i="44"/>
  <c r="BF76" i="44"/>
  <c r="BF93" i="44"/>
  <c r="BF78" i="44"/>
  <c r="BF74" i="44"/>
  <c r="BE80" i="44"/>
  <c r="BF77" i="44"/>
  <c r="BF85" i="44"/>
  <c r="BF68" i="44"/>
  <c r="BF61" i="44"/>
  <c r="BF54" i="44"/>
  <c r="BE96" i="44"/>
  <c r="BF90" i="44"/>
  <c r="BF95" i="44"/>
  <c r="BF62" i="44"/>
  <c r="BF56" i="44"/>
  <c r="BF55" i="44"/>
  <c r="BF57" i="44"/>
  <c r="BF58" i="44"/>
  <c r="BF59" i="44"/>
  <c r="BF33" i="44"/>
  <c r="BF42" i="44"/>
  <c r="BF48" i="44"/>
  <c r="BE63" i="44"/>
  <c r="BE49" i="44"/>
  <c r="BF43" i="44"/>
  <c r="BF40" i="44"/>
  <c r="BF29" i="44"/>
  <c r="BF53" i="44"/>
  <c r="BF39" i="44"/>
  <c r="BF44" i="44"/>
  <c r="BF46" i="44"/>
  <c r="BH13" i="44"/>
  <c r="BH27" i="44" s="1"/>
  <c r="BG22" i="44"/>
  <c r="BF45" i="44"/>
  <c r="BF41" i="44"/>
  <c r="BF47" i="44"/>
  <c r="Q17" i="44" l="1"/>
  <c r="Q9" i="44" s="1"/>
  <c r="Q35" i="44"/>
  <c r="Q19" i="44" s="1"/>
  <c r="R15" i="44" s="1"/>
  <c r="R34" i="44"/>
  <c r="BG120" i="44"/>
  <c r="BG110" i="44"/>
  <c r="BE84" i="44"/>
  <c r="BE18" i="44" s="1"/>
  <c r="BG108" i="44"/>
  <c r="BG106" i="44"/>
  <c r="BG121" i="44"/>
  <c r="BG122" i="44"/>
  <c r="BF124" i="44"/>
  <c r="BF111" i="44"/>
  <c r="BF100" i="44"/>
  <c r="BG109" i="44"/>
  <c r="BG102" i="44"/>
  <c r="BG107" i="44"/>
  <c r="BG70" i="44"/>
  <c r="BG101" i="44"/>
  <c r="BG71" i="44"/>
  <c r="BG73" i="44"/>
  <c r="BG95" i="44"/>
  <c r="BG77" i="44"/>
  <c r="BG94" i="44"/>
  <c r="BG74" i="44"/>
  <c r="BG91" i="44"/>
  <c r="BG78" i="44"/>
  <c r="BG92" i="44"/>
  <c r="BG54" i="44"/>
  <c r="BG85" i="44"/>
  <c r="BG68" i="44"/>
  <c r="BG90" i="44"/>
  <c r="BG93" i="44"/>
  <c r="BG79" i="44"/>
  <c r="BF80" i="44"/>
  <c r="BG75" i="44"/>
  <c r="BG69" i="44"/>
  <c r="BF96" i="44"/>
  <c r="BG76" i="44"/>
  <c r="BG72" i="44"/>
  <c r="BG45" i="44"/>
  <c r="BG57" i="44"/>
  <c r="BG58" i="44"/>
  <c r="BG55" i="44"/>
  <c r="BG56" i="44"/>
  <c r="BG62" i="44"/>
  <c r="BG61" i="44"/>
  <c r="BG41" i="44"/>
  <c r="BG60" i="44"/>
  <c r="BG59" i="44"/>
  <c r="BG33" i="44"/>
  <c r="BG40" i="44"/>
  <c r="BF49" i="44"/>
  <c r="BG43" i="44"/>
  <c r="BH22" i="44"/>
  <c r="BI13" i="44"/>
  <c r="BI27" i="44" s="1"/>
  <c r="BG48" i="44"/>
  <c r="BG39" i="44"/>
  <c r="BG29" i="44"/>
  <c r="BG53" i="44"/>
  <c r="BG42" i="44"/>
  <c r="BG44" i="44"/>
  <c r="BG47" i="44"/>
  <c r="BG46" i="44"/>
  <c r="BF63" i="44"/>
  <c r="R17" i="44" l="1"/>
  <c r="R9" i="44" s="1"/>
  <c r="S34" i="44"/>
  <c r="R35" i="44"/>
  <c r="R19" i="44" s="1"/>
  <c r="S15" i="44" s="1"/>
  <c r="BH110" i="44"/>
  <c r="BG124" i="44"/>
  <c r="BF84" i="44"/>
  <c r="BF18" i="44" s="1"/>
  <c r="BH122" i="44"/>
  <c r="BH101" i="44"/>
  <c r="BH120" i="44"/>
  <c r="BH121" i="44"/>
  <c r="BH107" i="44"/>
  <c r="BH102" i="44"/>
  <c r="BH109" i="44"/>
  <c r="BH106" i="44"/>
  <c r="BG100" i="44"/>
  <c r="BG111" i="44"/>
  <c r="BH108" i="44"/>
  <c r="BH93" i="44"/>
  <c r="BH91" i="44"/>
  <c r="BG80" i="44"/>
  <c r="BH72" i="44"/>
  <c r="BH90" i="44"/>
  <c r="BH74" i="44"/>
  <c r="BG96" i="44"/>
  <c r="BH77" i="44"/>
  <c r="BH85" i="44"/>
  <c r="BH68" i="44"/>
  <c r="BH76" i="44"/>
  <c r="BH69" i="44"/>
  <c r="BH95" i="44"/>
  <c r="BH75" i="44"/>
  <c r="BH92" i="44"/>
  <c r="BH73" i="44"/>
  <c r="BH61" i="44"/>
  <c r="BH78" i="44"/>
  <c r="BH71" i="44"/>
  <c r="BH94" i="44"/>
  <c r="BH79" i="44"/>
  <c r="BH70" i="44"/>
  <c r="BH62" i="44"/>
  <c r="BH59" i="44"/>
  <c r="BH56" i="44"/>
  <c r="BH55" i="44"/>
  <c r="BH58" i="44"/>
  <c r="BH57" i="44"/>
  <c r="BH60" i="44"/>
  <c r="BH48" i="44"/>
  <c r="BH54" i="44"/>
  <c r="BH40" i="44"/>
  <c r="BH46" i="44"/>
  <c r="BH47" i="44"/>
  <c r="BH44" i="44"/>
  <c r="BJ13" i="44"/>
  <c r="BJ27" i="44" s="1"/>
  <c r="BI22" i="44"/>
  <c r="BH43" i="44"/>
  <c r="BH39" i="44"/>
  <c r="BH29" i="44"/>
  <c r="BH53" i="44"/>
  <c r="BH41" i="44"/>
  <c r="BG49" i="44"/>
  <c r="BH42" i="44"/>
  <c r="BG63" i="44"/>
  <c r="BH45" i="44"/>
  <c r="BH33" i="44"/>
  <c r="BG84" i="44" l="1"/>
  <c r="S17" i="44"/>
  <c r="S9" i="44" s="1"/>
  <c r="S35" i="44"/>
  <c r="S19" i="44" s="1"/>
  <c r="T15" i="44" s="1"/>
  <c r="T34" i="44"/>
  <c r="BI110" i="44"/>
  <c r="BI120" i="44"/>
  <c r="BI107" i="44"/>
  <c r="BI121" i="44"/>
  <c r="BH124" i="44"/>
  <c r="BI106" i="44"/>
  <c r="BI122" i="44"/>
  <c r="BH111" i="44"/>
  <c r="BH100" i="44"/>
  <c r="BI43" i="44"/>
  <c r="BI109" i="44"/>
  <c r="BI93" i="44"/>
  <c r="BI101" i="44"/>
  <c r="BI108" i="44"/>
  <c r="BI102" i="44"/>
  <c r="BI70" i="44"/>
  <c r="BH80" i="44"/>
  <c r="BI33" i="44"/>
  <c r="BI73" i="44"/>
  <c r="BI40" i="44"/>
  <c r="BI58" i="44"/>
  <c r="BI91" i="44"/>
  <c r="BH96" i="44"/>
  <c r="BI79" i="44"/>
  <c r="BI92" i="44"/>
  <c r="BI77" i="44"/>
  <c r="BI94" i="44"/>
  <c r="BI75" i="44"/>
  <c r="BI47" i="44"/>
  <c r="BI95" i="44"/>
  <c r="BI74" i="44"/>
  <c r="BI85" i="44"/>
  <c r="BI68" i="44"/>
  <c r="BI71" i="44"/>
  <c r="BI69" i="44"/>
  <c r="BI90" i="44"/>
  <c r="BI45" i="44"/>
  <c r="BI78" i="44"/>
  <c r="BI76" i="44"/>
  <c r="BI72" i="44"/>
  <c r="BI60" i="44"/>
  <c r="BI44" i="44"/>
  <c r="BI57" i="44"/>
  <c r="BI55" i="44"/>
  <c r="BI56" i="44"/>
  <c r="BI41" i="44"/>
  <c r="BI42" i="44"/>
  <c r="BI48" i="44"/>
  <c r="BI59" i="44"/>
  <c r="BI54" i="44"/>
  <c r="BI62" i="44"/>
  <c r="BI61" i="44"/>
  <c r="BG18" i="44"/>
  <c r="BH63" i="44"/>
  <c r="BI46" i="44"/>
  <c r="BI53" i="44"/>
  <c r="BI29" i="44"/>
  <c r="BI39" i="44"/>
  <c r="BH49" i="44"/>
  <c r="BJ22" i="44"/>
  <c r="BK13" i="44"/>
  <c r="BK27" i="44" s="1"/>
  <c r="T17" i="44" l="1"/>
  <c r="T9" i="44" s="1"/>
  <c r="T35" i="44"/>
  <c r="T19" i="44" s="1"/>
  <c r="U15" i="44" s="1"/>
  <c r="U34" i="44"/>
  <c r="BJ110" i="44"/>
  <c r="BJ90" i="44"/>
  <c r="BH84" i="44"/>
  <c r="BH18" i="44" s="1"/>
  <c r="BJ122" i="44"/>
  <c r="BI124" i="44"/>
  <c r="BJ106" i="44"/>
  <c r="BJ120" i="44"/>
  <c r="BJ121" i="44"/>
  <c r="BJ109" i="44"/>
  <c r="BJ69" i="44"/>
  <c r="BJ73" i="44"/>
  <c r="BJ101" i="44"/>
  <c r="BJ102" i="44"/>
  <c r="BJ108" i="44"/>
  <c r="BJ107" i="44"/>
  <c r="BI100" i="44"/>
  <c r="BI111" i="44"/>
  <c r="BJ95" i="44"/>
  <c r="BJ92" i="44"/>
  <c r="BJ74" i="44"/>
  <c r="BJ79" i="44"/>
  <c r="BJ71" i="44"/>
  <c r="BJ91" i="44"/>
  <c r="BI80" i="44"/>
  <c r="BJ75" i="44"/>
  <c r="BJ72" i="44"/>
  <c r="BI96" i="44"/>
  <c r="BJ94" i="44"/>
  <c r="BJ76" i="44"/>
  <c r="BJ85" i="44"/>
  <c r="BJ68" i="44"/>
  <c r="BJ78" i="44"/>
  <c r="BJ70" i="44"/>
  <c r="BJ77" i="44"/>
  <c r="BJ93" i="44"/>
  <c r="BJ57" i="44"/>
  <c r="BJ61" i="44"/>
  <c r="BJ56" i="44"/>
  <c r="BJ54" i="44"/>
  <c r="BJ62" i="44"/>
  <c r="BJ59" i="44"/>
  <c r="BJ58" i="44"/>
  <c r="BJ55" i="44"/>
  <c r="BJ60" i="44"/>
  <c r="BJ46" i="44"/>
  <c r="BJ48" i="44"/>
  <c r="BJ44" i="44"/>
  <c r="BJ45" i="44"/>
  <c r="BJ47" i="44"/>
  <c r="BJ40" i="44"/>
  <c r="BI63" i="44"/>
  <c r="BJ42" i="44"/>
  <c r="BJ29" i="44"/>
  <c r="BJ53" i="44"/>
  <c r="BJ39" i="44"/>
  <c r="BJ43" i="44"/>
  <c r="BK22" i="44"/>
  <c r="BL13" i="44"/>
  <c r="BL27" i="44" s="1"/>
  <c r="BI49" i="44"/>
  <c r="BJ41" i="44"/>
  <c r="BJ33" i="44"/>
  <c r="U17" i="44" l="1"/>
  <c r="U9" i="44" s="1"/>
  <c r="U35" i="44"/>
  <c r="U19" i="44" s="1"/>
  <c r="V15" i="44" s="1"/>
  <c r="V34" i="44"/>
  <c r="BK110" i="44"/>
  <c r="BK120" i="44"/>
  <c r="BK107" i="44"/>
  <c r="BK121" i="44"/>
  <c r="BK102" i="44"/>
  <c r="BJ124" i="44"/>
  <c r="BI84" i="44"/>
  <c r="BI18" i="44" s="1"/>
  <c r="BK122" i="44"/>
  <c r="BK95" i="44"/>
  <c r="BK101" i="44"/>
  <c r="BK108" i="44"/>
  <c r="BJ100" i="44"/>
  <c r="BJ111" i="44"/>
  <c r="BK71" i="44"/>
  <c r="BK109" i="44"/>
  <c r="BK106" i="44"/>
  <c r="BK76" i="44"/>
  <c r="BK93" i="44"/>
  <c r="BK69" i="44"/>
  <c r="BK91" i="44"/>
  <c r="BK77" i="44"/>
  <c r="BK92" i="44"/>
  <c r="BK74" i="44"/>
  <c r="BK70" i="44"/>
  <c r="BK94" i="44"/>
  <c r="BK79" i="44"/>
  <c r="BK78" i="44"/>
  <c r="BK85" i="44"/>
  <c r="BK68" i="44"/>
  <c r="BJ80" i="44"/>
  <c r="BK72" i="44"/>
  <c r="BK90" i="44"/>
  <c r="BJ96" i="44"/>
  <c r="BK75" i="44"/>
  <c r="BK73" i="44"/>
  <c r="BK59" i="44"/>
  <c r="BY59" i="44" s="1"/>
  <c r="BK62" i="44"/>
  <c r="BK58" i="44"/>
  <c r="BK54" i="44"/>
  <c r="BK56" i="44"/>
  <c r="BK60" i="44"/>
  <c r="BK61" i="44"/>
  <c r="BK55" i="44"/>
  <c r="BK57" i="44"/>
  <c r="BJ49" i="44"/>
  <c r="BK43" i="44"/>
  <c r="BK40" i="44"/>
  <c r="BK53" i="44"/>
  <c r="BK39" i="44"/>
  <c r="BK29" i="44"/>
  <c r="BY29" i="44" s="1"/>
  <c r="BK33" i="44"/>
  <c r="BY33" i="44" s="1"/>
  <c r="BJ63" i="44"/>
  <c r="BK45" i="44"/>
  <c r="BK42" i="44"/>
  <c r="BK46" i="44"/>
  <c r="BK44" i="44"/>
  <c r="BK41" i="44"/>
  <c r="BM13" i="44"/>
  <c r="BM27" i="44" s="1"/>
  <c r="BL22" i="44"/>
  <c r="BK47" i="44"/>
  <c r="BK48" i="44"/>
  <c r="V17" i="44" l="1"/>
  <c r="V9" i="44" s="1"/>
  <c r="V35" i="44"/>
  <c r="V19" i="44" s="1"/>
  <c r="W15" i="44" s="1"/>
  <c r="W34" i="44"/>
  <c r="BL110" i="44"/>
  <c r="BL122" i="44"/>
  <c r="BK124" i="44"/>
  <c r="BL121" i="44"/>
  <c r="BL101" i="44"/>
  <c r="BL120" i="44"/>
  <c r="BJ84" i="44"/>
  <c r="BJ18" i="44" s="1"/>
  <c r="BL70" i="44"/>
  <c r="BL102" i="44"/>
  <c r="BL92" i="44"/>
  <c r="BL108" i="44"/>
  <c r="BL106" i="44"/>
  <c r="BK100" i="44"/>
  <c r="BK111" i="44"/>
  <c r="BL109" i="44"/>
  <c r="BL107" i="44"/>
  <c r="BL72" i="44"/>
  <c r="BL74" i="44"/>
  <c r="BL76" i="44"/>
  <c r="BK80" i="44"/>
  <c r="BK96" i="44"/>
  <c r="BL73" i="44"/>
  <c r="BL71" i="44"/>
  <c r="BL75" i="44"/>
  <c r="BL78" i="44"/>
  <c r="BL77" i="44"/>
  <c r="BL91" i="44"/>
  <c r="BL85" i="44"/>
  <c r="BL68" i="44"/>
  <c r="BL93" i="44"/>
  <c r="BL79" i="44"/>
  <c r="BL69" i="44"/>
  <c r="BL90" i="44"/>
  <c r="BL94" i="44"/>
  <c r="BL95" i="44"/>
  <c r="BL61" i="44"/>
  <c r="BL60" i="44"/>
  <c r="BL55" i="44"/>
  <c r="BL56" i="44"/>
  <c r="BL54" i="44"/>
  <c r="BL58" i="44"/>
  <c r="BL62" i="44"/>
  <c r="BL57" i="44"/>
  <c r="BL59" i="44"/>
  <c r="BL42" i="44"/>
  <c r="BL40" i="44"/>
  <c r="BL48" i="44"/>
  <c r="BL47" i="44"/>
  <c r="BL41" i="44"/>
  <c r="BL39" i="44"/>
  <c r="BL29" i="44"/>
  <c r="BL53" i="44"/>
  <c r="BL46" i="44"/>
  <c r="BL45" i="44"/>
  <c r="BL43" i="44"/>
  <c r="BL33" i="44"/>
  <c r="BM22" i="44"/>
  <c r="BN13" i="44"/>
  <c r="BN27" i="44" s="1"/>
  <c r="BK63" i="44"/>
  <c r="BL44" i="44"/>
  <c r="BK49" i="44"/>
  <c r="W35" i="44" l="1"/>
  <c r="W19" i="44" s="1"/>
  <c r="X15" i="44" s="1"/>
  <c r="W17" i="44"/>
  <c r="W9" i="44" s="1"/>
  <c r="X34" i="44"/>
  <c r="BM120" i="44"/>
  <c r="BM110" i="44"/>
  <c r="BK84" i="44"/>
  <c r="BK18" i="44" s="1"/>
  <c r="BL124" i="44"/>
  <c r="BM121" i="44"/>
  <c r="BM122" i="44"/>
  <c r="BM106" i="44"/>
  <c r="BM79" i="44"/>
  <c r="BM108" i="44"/>
  <c r="BM75" i="44"/>
  <c r="BM109" i="44"/>
  <c r="BM102" i="44"/>
  <c r="BM70" i="44"/>
  <c r="BM101" i="44"/>
  <c r="BL111" i="44"/>
  <c r="BL100" i="44"/>
  <c r="BM107" i="44"/>
  <c r="BM74" i="44"/>
  <c r="BM77" i="44"/>
  <c r="BM69" i="44"/>
  <c r="BM78" i="44"/>
  <c r="BM93" i="44"/>
  <c r="BM73" i="44"/>
  <c r="BL80" i="44"/>
  <c r="BM71" i="44"/>
  <c r="BM95" i="44"/>
  <c r="BL96" i="44"/>
  <c r="BM72" i="44"/>
  <c r="BM94" i="44"/>
  <c r="BM91" i="44"/>
  <c r="BM85" i="44"/>
  <c r="BM68" i="44"/>
  <c r="BM90" i="44"/>
  <c r="BM92" i="44"/>
  <c r="BM76" i="44"/>
  <c r="BM54" i="44"/>
  <c r="BM58" i="44"/>
  <c r="BM56" i="44"/>
  <c r="BM59" i="44"/>
  <c r="BM55" i="44"/>
  <c r="BM57" i="44"/>
  <c r="BM60" i="44"/>
  <c r="BM33" i="44"/>
  <c r="BM62" i="44"/>
  <c r="BM61" i="44"/>
  <c r="BM47" i="44"/>
  <c r="BM39" i="44"/>
  <c r="BM29" i="44"/>
  <c r="BM53" i="44"/>
  <c r="BL49" i="44"/>
  <c r="BM44" i="44"/>
  <c r="BM41" i="44"/>
  <c r="BM40" i="44"/>
  <c r="BM43" i="44"/>
  <c r="BM45" i="44"/>
  <c r="BN22" i="44"/>
  <c r="BO13" i="44"/>
  <c r="BO27" i="44" s="1"/>
  <c r="BM42" i="44"/>
  <c r="BL63" i="44"/>
  <c r="BM48" i="44"/>
  <c r="BM46" i="44"/>
  <c r="X35" i="44" l="1"/>
  <c r="X19" i="44" s="1"/>
  <c r="Y15" i="44" s="1"/>
  <c r="Y34" i="44"/>
  <c r="X17" i="44"/>
  <c r="X9" i="44" s="1"/>
  <c r="BN120" i="44"/>
  <c r="BN110" i="44"/>
  <c r="BL84" i="44"/>
  <c r="BL18" i="44" s="1"/>
  <c r="BN122" i="44"/>
  <c r="BN121" i="44"/>
  <c r="BM124" i="44"/>
  <c r="BN79" i="44"/>
  <c r="BN101" i="44"/>
  <c r="BN102" i="44"/>
  <c r="BN109" i="44"/>
  <c r="BN107" i="44"/>
  <c r="BN108" i="44"/>
  <c r="BM100" i="44"/>
  <c r="BM111" i="44"/>
  <c r="BN106" i="44"/>
  <c r="BN91" i="44"/>
  <c r="BN94" i="44"/>
  <c r="BN75" i="44"/>
  <c r="BN76" i="44"/>
  <c r="BN33" i="44"/>
  <c r="BN92" i="44"/>
  <c r="BN95" i="44"/>
  <c r="BN78" i="44"/>
  <c r="BN73" i="44"/>
  <c r="BN93" i="44"/>
  <c r="BN90" i="44"/>
  <c r="BN69" i="44"/>
  <c r="BN85" i="44"/>
  <c r="BN68" i="44"/>
  <c r="BM80" i="44"/>
  <c r="BN74" i="44"/>
  <c r="BN77" i="44"/>
  <c r="BN72" i="44"/>
  <c r="BM96" i="44"/>
  <c r="BN71" i="44"/>
  <c r="BN70" i="44"/>
  <c r="BN45" i="44"/>
  <c r="BN55" i="44"/>
  <c r="BN59" i="44"/>
  <c r="BN61" i="44"/>
  <c r="BN56" i="44"/>
  <c r="BN40" i="44"/>
  <c r="BN62" i="44"/>
  <c r="BN43" i="44"/>
  <c r="BN58" i="44"/>
  <c r="BN41" i="44"/>
  <c r="BN60" i="44"/>
  <c r="BN54" i="44"/>
  <c r="BN48" i="44"/>
  <c r="BN42" i="44"/>
  <c r="BN46" i="44"/>
  <c r="BN57" i="44"/>
  <c r="BM63" i="44"/>
  <c r="BO22" i="44"/>
  <c r="BP13" i="44"/>
  <c r="BP27" i="44" s="1"/>
  <c r="BN39" i="44"/>
  <c r="BN53" i="44"/>
  <c r="BN29" i="44"/>
  <c r="BM49" i="44"/>
  <c r="BN47" i="44"/>
  <c r="BN44" i="44"/>
  <c r="Y35" i="44" l="1"/>
  <c r="Y19" i="44" s="1"/>
  <c r="Z15" i="44" s="1"/>
  <c r="Y17" i="44"/>
  <c r="Y9" i="44" s="1"/>
  <c r="Z34" i="44"/>
  <c r="BO110" i="44"/>
  <c r="BN124" i="44"/>
  <c r="BO107" i="44"/>
  <c r="BM84" i="44"/>
  <c r="BO121" i="44"/>
  <c r="BO122" i="44"/>
  <c r="BO101" i="44"/>
  <c r="BO120" i="44"/>
  <c r="BO108" i="44"/>
  <c r="BO109" i="44"/>
  <c r="BO102" i="44"/>
  <c r="BO106" i="44"/>
  <c r="BN111" i="44"/>
  <c r="BN100" i="44"/>
  <c r="BO71" i="44"/>
  <c r="BN96" i="44"/>
  <c r="BO69" i="44"/>
  <c r="BO60" i="44"/>
  <c r="BO95" i="44"/>
  <c r="BO92" i="44"/>
  <c r="BO76" i="44"/>
  <c r="BO77" i="44"/>
  <c r="BO75" i="44"/>
  <c r="BO72" i="44"/>
  <c r="BO56" i="44"/>
  <c r="BO74" i="44"/>
  <c r="BO93" i="44"/>
  <c r="BO94" i="44"/>
  <c r="BO90" i="44"/>
  <c r="BO73" i="44"/>
  <c r="BO91" i="44"/>
  <c r="BO85" i="44"/>
  <c r="BO68" i="44"/>
  <c r="BO70" i="44"/>
  <c r="BN80" i="44"/>
  <c r="BO78" i="44"/>
  <c r="BO79" i="44"/>
  <c r="BO58" i="44"/>
  <c r="BO61" i="44"/>
  <c r="BO62" i="44"/>
  <c r="BO59" i="44"/>
  <c r="BO55" i="44"/>
  <c r="BO57" i="44"/>
  <c r="BO54" i="44"/>
  <c r="BM18" i="44"/>
  <c r="BN49" i="44"/>
  <c r="BN63" i="44"/>
  <c r="BO47" i="44"/>
  <c r="BO45" i="44"/>
  <c r="BO29" i="44"/>
  <c r="BO39" i="44"/>
  <c r="BO53" i="44"/>
  <c r="BO41" i="44"/>
  <c r="BO42" i="44"/>
  <c r="BP22" i="44"/>
  <c r="BQ13" i="44"/>
  <c r="BQ27" i="44" s="1"/>
  <c r="BO46" i="44"/>
  <c r="BO43" i="44"/>
  <c r="BO33" i="44"/>
  <c r="BO48" i="44"/>
  <c r="BO44" i="44"/>
  <c r="BO40" i="44"/>
  <c r="Z35" i="44" l="1"/>
  <c r="Z19" i="44" s="1"/>
  <c r="AA15" i="44" s="1"/>
  <c r="AA34" i="44"/>
  <c r="Z17" i="44"/>
  <c r="Z9" i="44" s="1"/>
  <c r="BO124" i="44"/>
  <c r="BP110" i="44"/>
  <c r="BP120" i="44"/>
  <c r="BP122" i="44"/>
  <c r="BP109" i="44"/>
  <c r="BP121" i="44"/>
  <c r="BP108" i="44"/>
  <c r="BP106" i="44"/>
  <c r="BN84" i="44"/>
  <c r="BN18" i="44" s="1"/>
  <c r="BP102" i="44"/>
  <c r="BP69" i="44"/>
  <c r="BP101" i="44"/>
  <c r="BP55" i="44"/>
  <c r="BO100" i="44"/>
  <c r="BP107" i="44"/>
  <c r="BP33" i="44"/>
  <c r="BO111" i="44"/>
  <c r="BP72" i="44"/>
  <c r="BP79" i="44"/>
  <c r="BP73" i="44"/>
  <c r="BP77" i="44"/>
  <c r="BP56" i="44"/>
  <c r="BP85" i="44"/>
  <c r="BP68" i="44"/>
  <c r="BP91" i="44"/>
  <c r="BP75" i="44"/>
  <c r="BP90" i="44"/>
  <c r="BP94" i="44"/>
  <c r="BP76" i="44"/>
  <c r="BP78" i="44"/>
  <c r="BP70" i="44"/>
  <c r="BP93" i="44"/>
  <c r="BP92" i="44"/>
  <c r="BO80" i="44"/>
  <c r="BP74" i="44"/>
  <c r="BP95" i="44"/>
  <c r="BO96" i="44"/>
  <c r="BP71" i="44"/>
  <c r="BP59" i="44"/>
  <c r="BP62" i="44"/>
  <c r="BP61" i="44"/>
  <c r="BP58" i="44"/>
  <c r="BP54" i="44"/>
  <c r="BP60" i="44"/>
  <c r="BP44" i="44"/>
  <c r="BP42" i="44"/>
  <c r="BP48" i="44"/>
  <c r="BP46" i="44"/>
  <c r="BP41" i="44"/>
  <c r="BP47" i="44"/>
  <c r="BP57" i="44"/>
  <c r="BO63" i="44"/>
  <c r="BP53" i="44"/>
  <c r="BP39" i="44"/>
  <c r="BP29" i="44"/>
  <c r="BR13" i="44"/>
  <c r="BR27" i="44" s="1"/>
  <c r="BQ22" i="44"/>
  <c r="BP43" i="44"/>
  <c r="BP40" i="44"/>
  <c r="BO49" i="44"/>
  <c r="BP45" i="44"/>
  <c r="BQ120" i="44" l="1"/>
  <c r="AA17" i="44"/>
  <c r="AA9" i="44" s="1"/>
  <c r="AA35" i="44"/>
  <c r="AA19" i="44" s="1"/>
  <c r="AB15" i="44" s="1"/>
  <c r="AB34" i="44"/>
  <c r="BQ110" i="44"/>
  <c r="BQ102" i="44"/>
  <c r="BQ121" i="44"/>
  <c r="BQ122" i="44"/>
  <c r="BP124" i="44"/>
  <c r="BQ73" i="44"/>
  <c r="BQ101" i="44"/>
  <c r="BQ93" i="44"/>
  <c r="BP100" i="44"/>
  <c r="BP111" i="44"/>
  <c r="BQ107" i="44"/>
  <c r="BQ106" i="44"/>
  <c r="BQ108" i="44"/>
  <c r="BO84" i="44"/>
  <c r="BO18" i="44" s="1"/>
  <c r="BQ91" i="44"/>
  <c r="BQ109" i="44"/>
  <c r="BQ78" i="44"/>
  <c r="BQ71" i="44"/>
  <c r="BQ56" i="44"/>
  <c r="BQ85" i="44"/>
  <c r="BQ68" i="44"/>
  <c r="BQ70" i="44"/>
  <c r="BQ75" i="44"/>
  <c r="BQ77" i="44"/>
  <c r="BQ95" i="44"/>
  <c r="BQ79" i="44"/>
  <c r="BP96" i="44"/>
  <c r="BP80" i="44"/>
  <c r="BQ74" i="44"/>
  <c r="BQ76" i="44"/>
  <c r="BQ94" i="44"/>
  <c r="BQ72" i="44"/>
  <c r="BQ92" i="44"/>
  <c r="BQ90" i="44"/>
  <c r="BQ69" i="44"/>
  <c r="BQ45" i="44"/>
  <c r="BQ58" i="44"/>
  <c r="BQ55" i="44"/>
  <c r="BQ61" i="44"/>
  <c r="BQ57" i="44"/>
  <c r="BQ62" i="44"/>
  <c r="BQ60" i="44"/>
  <c r="BQ59" i="44"/>
  <c r="BQ54" i="44"/>
  <c r="BQ43" i="44"/>
  <c r="BQ40" i="44"/>
  <c r="BQ42" i="44"/>
  <c r="BP63" i="44"/>
  <c r="BQ44" i="44"/>
  <c r="BQ46" i="44"/>
  <c r="BQ47" i="44"/>
  <c r="BQ33" i="44"/>
  <c r="BQ39" i="44"/>
  <c r="BQ53" i="44"/>
  <c r="BQ29" i="44"/>
  <c r="BQ48" i="44"/>
  <c r="BQ41" i="44"/>
  <c r="BR22" i="44"/>
  <c r="BS13" i="44"/>
  <c r="BS27" i="44" s="1"/>
  <c r="BP49" i="44"/>
  <c r="AB35" i="44" l="1"/>
  <c r="AB19" i="44" s="1"/>
  <c r="AC15" i="44" s="1"/>
  <c r="AC34" i="44"/>
  <c r="AB17" i="44"/>
  <c r="AB9" i="44" s="1"/>
  <c r="BR110" i="44"/>
  <c r="BR107" i="44"/>
  <c r="BR122" i="44"/>
  <c r="BR77" i="44"/>
  <c r="BR109" i="44"/>
  <c r="BR121" i="44"/>
  <c r="BR102" i="44"/>
  <c r="BR120" i="44"/>
  <c r="BQ124" i="44"/>
  <c r="BR106" i="44"/>
  <c r="BP84" i="44"/>
  <c r="BP18" i="44" s="1"/>
  <c r="BQ111" i="44"/>
  <c r="BQ100" i="44"/>
  <c r="BR71" i="44"/>
  <c r="BR101" i="44"/>
  <c r="BR108" i="44"/>
  <c r="BR70" i="44"/>
  <c r="BR75" i="44"/>
  <c r="BR74" i="44"/>
  <c r="BR69" i="44"/>
  <c r="BR91" i="44"/>
  <c r="BR90" i="44"/>
  <c r="BR62" i="44"/>
  <c r="BR76" i="44"/>
  <c r="BR93" i="44"/>
  <c r="BR92" i="44"/>
  <c r="BR78" i="44"/>
  <c r="BQ80" i="44"/>
  <c r="BQ96" i="44"/>
  <c r="BR56" i="44"/>
  <c r="BR85" i="44"/>
  <c r="BR68" i="44"/>
  <c r="BR72" i="44"/>
  <c r="BR79" i="44"/>
  <c r="BR60" i="44"/>
  <c r="BR94" i="44"/>
  <c r="BR95" i="44"/>
  <c r="BR73" i="44"/>
  <c r="BR57" i="44"/>
  <c r="BR61" i="44"/>
  <c r="BR54" i="44"/>
  <c r="BR55" i="44"/>
  <c r="BR58" i="44"/>
  <c r="BR59" i="44"/>
  <c r="BR42" i="44"/>
  <c r="BS22" i="44"/>
  <c r="BT13" i="44"/>
  <c r="BT27" i="44" s="1"/>
  <c r="BR53" i="44"/>
  <c r="BR39" i="44"/>
  <c r="BR29" i="44"/>
  <c r="BR41" i="44"/>
  <c r="BQ49" i="44"/>
  <c r="BR44" i="44"/>
  <c r="BR43" i="44"/>
  <c r="BR33" i="44"/>
  <c r="BR46" i="44"/>
  <c r="BR40" i="44"/>
  <c r="BR45" i="44"/>
  <c r="BR48" i="44"/>
  <c r="BQ63" i="44"/>
  <c r="BR47" i="44"/>
  <c r="AC17" i="44" l="1"/>
  <c r="AC9" i="44" s="1"/>
  <c r="AC35" i="44"/>
  <c r="AC19" i="44" s="1"/>
  <c r="AD15" i="44" s="1"/>
  <c r="AD34" i="44"/>
  <c r="BQ84" i="44"/>
  <c r="BQ18" i="44" s="1"/>
  <c r="BR124" i="44"/>
  <c r="BS110" i="44"/>
  <c r="BS120" i="44"/>
  <c r="BS121" i="44"/>
  <c r="BS122" i="44"/>
  <c r="BS77" i="44"/>
  <c r="BS101" i="44"/>
  <c r="BS33" i="44"/>
  <c r="BS108" i="44"/>
  <c r="BS109" i="44"/>
  <c r="BS107" i="44"/>
  <c r="BR111" i="44"/>
  <c r="BR100" i="44"/>
  <c r="BS106" i="44"/>
  <c r="BS102" i="44"/>
  <c r="BS58" i="44"/>
  <c r="BS72" i="44"/>
  <c r="BS73" i="44"/>
  <c r="BR80" i="44"/>
  <c r="BS78" i="44"/>
  <c r="BS95" i="44"/>
  <c r="BS90" i="44"/>
  <c r="BS93" i="44"/>
  <c r="BS92" i="44"/>
  <c r="BS75" i="44"/>
  <c r="BS69" i="44"/>
  <c r="BS76" i="44"/>
  <c r="BS94" i="44"/>
  <c r="BS91" i="44"/>
  <c r="BS56" i="44"/>
  <c r="BS85" i="44"/>
  <c r="BS68" i="44"/>
  <c r="BR96" i="44"/>
  <c r="BS70" i="44"/>
  <c r="BS79" i="44"/>
  <c r="BS74" i="44"/>
  <c r="BS71" i="44"/>
  <c r="BS60" i="44"/>
  <c r="BS55" i="44"/>
  <c r="BS40" i="44"/>
  <c r="BS54" i="44"/>
  <c r="BS61" i="44"/>
  <c r="BS43" i="44"/>
  <c r="BS57" i="44"/>
  <c r="BS47" i="44"/>
  <c r="BS46" i="44"/>
  <c r="BS48" i="44"/>
  <c r="BS62" i="44"/>
  <c r="BS45" i="44"/>
  <c r="BS41" i="44"/>
  <c r="BS44" i="44"/>
  <c r="BS59" i="44"/>
  <c r="BR49" i="44"/>
  <c r="BR63" i="44"/>
  <c r="BT22" i="44"/>
  <c r="BU13" i="44"/>
  <c r="BU27" i="44" s="1"/>
  <c r="BS39" i="44"/>
  <c r="BS29" i="44"/>
  <c r="BS53" i="44"/>
  <c r="BS42" i="44"/>
  <c r="AD35" i="44" l="1"/>
  <c r="AD19" i="44" s="1"/>
  <c r="AE15" i="44" s="1"/>
  <c r="AD17" i="44"/>
  <c r="AD9" i="44" s="1"/>
  <c r="AE34" i="44"/>
  <c r="BT120" i="44"/>
  <c r="BT110" i="44"/>
  <c r="BR84" i="44"/>
  <c r="BR18" i="44" s="1"/>
  <c r="BT122" i="44"/>
  <c r="BS124" i="44"/>
  <c r="BT121" i="44"/>
  <c r="BT107" i="44"/>
  <c r="BT109" i="44"/>
  <c r="BT106" i="44"/>
  <c r="BT72" i="44"/>
  <c r="BT101" i="44"/>
  <c r="BT108" i="44"/>
  <c r="BT102" i="44"/>
  <c r="BS111" i="44"/>
  <c r="BS100" i="44"/>
  <c r="BT74" i="44"/>
  <c r="BT94" i="44"/>
  <c r="BT95" i="44"/>
  <c r="BT79" i="44"/>
  <c r="BT76" i="44"/>
  <c r="BT59" i="44"/>
  <c r="BT93" i="44"/>
  <c r="BT71" i="44"/>
  <c r="BT91" i="44"/>
  <c r="BT90" i="44"/>
  <c r="BT70" i="44"/>
  <c r="BT69" i="44"/>
  <c r="BT78" i="44"/>
  <c r="BT75" i="44"/>
  <c r="BT73" i="44"/>
  <c r="BT56" i="44"/>
  <c r="BT85" i="44"/>
  <c r="BT68" i="44"/>
  <c r="BS80" i="44"/>
  <c r="BS96" i="44"/>
  <c r="BT92" i="44"/>
  <c r="BT77" i="44"/>
  <c r="BT54" i="44"/>
  <c r="BT57" i="44"/>
  <c r="BT55" i="44"/>
  <c r="BT62" i="44"/>
  <c r="BT58" i="44"/>
  <c r="BT60" i="44"/>
  <c r="BT61" i="44"/>
  <c r="BS49" i="44"/>
  <c r="BT33" i="44"/>
  <c r="BT39" i="44"/>
  <c r="BT29" i="44"/>
  <c r="BT53" i="44"/>
  <c r="BT45" i="44"/>
  <c r="BT44" i="44"/>
  <c r="BT43" i="44"/>
  <c r="BT47" i="44"/>
  <c r="BT46" i="44"/>
  <c r="BT40" i="44"/>
  <c r="BT48" i="44"/>
  <c r="BT42" i="44"/>
  <c r="BS63" i="44"/>
  <c r="BV13" i="44"/>
  <c r="BV27" i="44" s="1"/>
  <c r="BU22" i="44"/>
  <c r="BU120" i="44" s="1"/>
  <c r="BT41" i="44"/>
  <c r="AE35" i="44" l="1"/>
  <c r="AE19" i="44" s="1"/>
  <c r="AF15" i="44" s="1"/>
  <c r="AF34" i="44"/>
  <c r="AE17" i="44"/>
  <c r="AE9" i="44" s="1"/>
  <c r="BU110" i="44"/>
  <c r="BS84" i="44"/>
  <c r="BS18" i="44" s="1"/>
  <c r="BU121" i="44"/>
  <c r="BU122" i="44"/>
  <c r="BT124" i="44"/>
  <c r="BU102" i="44"/>
  <c r="BU108" i="44"/>
  <c r="BU92" i="44"/>
  <c r="BU106" i="44"/>
  <c r="BU72" i="44"/>
  <c r="BU101" i="44"/>
  <c r="BU109" i="44"/>
  <c r="BT111" i="44"/>
  <c r="BT100" i="44"/>
  <c r="BU94" i="44"/>
  <c r="BU107" i="44"/>
  <c r="BU90" i="44"/>
  <c r="BU76" i="44"/>
  <c r="BU73" i="44"/>
  <c r="BU70" i="44"/>
  <c r="BU77" i="44"/>
  <c r="BU95" i="44"/>
  <c r="BU79" i="44"/>
  <c r="BU75" i="44"/>
  <c r="BU91" i="44"/>
  <c r="BU56" i="44"/>
  <c r="BU85" i="44"/>
  <c r="BU68" i="44"/>
  <c r="BT80" i="44"/>
  <c r="BU74" i="44"/>
  <c r="BU71" i="44"/>
  <c r="BU78" i="44"/>
  <c r="BT96" i="44"/>
  <c r="BU69" i="44"/>
  <c r="BU93" i="44"/>
  <c r="BU59" i="44"/>
  <c r="BU60" i="44"/>
  <c r="BU58" i="44"/>
  <c r="BU62" i="44"/>
  <c r="BU55" i="44"/>
  <c r="BU57" i="44"/>
  <c r="BU61" i="44"/>
  <c r="BU54" i="44"/>
  <c r="BU42" i="44"/>
  <c r="BU40" i="44"/>
  <c r="BU41" i="44"/>
  <c r="BU47" i="44"/>
  <c r="BU46" i="44"/>
  <c r="BU45" i="44"/>
  <c r="BT49" i="44"/>
  <c r="BU33" i="44"/>
  <c r="BU53" i="44"/>
  <c r="BU29" i="44"/>
  <c r="BU39" i="44"/>
  <c r="BU48" i="44"/>
  <c r="BU43" i="44"/>
  <c r="BT63" i="44"/>
  <c r="BV22" i="44"/>
  <c r="BV120" i="44" s="1"/>
  <c r="BW13" i="44"/>
  <c r="BW27" i="44" s="1"/>
  <c r="BU44" i="44"/>
  <c r="AF35" i="44" l="1"/>
  <c r="AF19" i="44" s="1"/>
  <c r="AG15" i="44" s="1"/>
  <c r="AF17" i="44"/>
  <c r="AF9" i="44" s="1"/>
  <c r="AG34" i="44"/>
  <c r="BV110" i="44"/>
  <c r="BT84" i="44"/>
  <c r="BT18" i="44" s="1"/>
  <c r="BV109" i="44"/>
  <c r="BV106" i="44"/>
  <c r="BV122" i="44"/>
  <c r="BU124" i="44"/>
  <c r="BV121" i="44"/>
  <c r="BV93" i="44"/>
  <c r="BU111" i="44"/>
  <c r="BU100" i="44"/>
  <c r="BV107" i="44"/>
  <c r="BV108" i="44"/>
  <c r="BV76" i="44"/>
  <c r="BV101" i="44"/>
  <c r="BV102" i="44"/>
  <c r="BV69" i="44"/>
  <c r="BV57" i="44"/>
  <c r="BV75" i="44"/>
  <c r="BV62" i="44"/>
  <c r="BV71" i="44"/>
  <c r="BV79" i="44"/>
  <c r="BV48" i="44"/>
  <c r="BV95" i="44"/>
  <c r="BV55" i="44"/>
  <c r="BV74" i="44"/>
  <c r="BV73" i="44"/>
  <c r="BU80" i="44"/>
  <c r="BU96" i="44"/>
  <c r="BV77" i="44"/>
  <c r="BV90" i="44"/>
  <c r="BV70" i="44"/>
  <c r="BV94" i="44"/>
  <c r="BV92" i="44"/>
  <c r="BV85" i="44"/>
  <c r="BV68" i="44"/>
  <c r="BV33" i="44"/>
  <c r="BV61" i="44"/>
  <c r="BV78" i="44"/>
  <c r="BV91" i="44"/>
  <c r="BV72" i="44"/>
  <c r="BV58" i="44"/>
  <c r="BV60" i="44"/>
  <c r="BV59" i="44"/>
  <c r="BV46" i="44"/>
  <c r="BV54" i="44"/>
  <c r="BV56" i="44"/>
  <c r="BV44" i="44"/>
  <c r="BV40" i="44"/>
  <c r="BV42" i="44"/>
  <c r="BV43" i="44"/>
  <c r="BU49" i="44"/>
  <c r="BW22" i="44"/>
  <c r="BW120" i="44" s="1"/>
  <c r="BX13" i="44"/>
  <c r="BX27" i="44" s="1"/>
  <c r="BU63" i="44"/>
  <c r="BV45" i="44"/>
  <c r="BV41" i="44"/>
  <c r="BV39" i="44"/>
  <c r="BV53" i="44"/>
  <c r="BV29" i="44"/>
  <c r="BV47" i="44"/>
  <c r="BX22" i="44" l="1"/>
  <c r="BX120" i="44" s="1"/>
  <c r="BY120" i="44" s="1"/>
  <c r="AG17" i="44"/>
  <c r="AG9" i="44" s="1"/>
  <c r="AG35" i="44"/>
  <c r="AG19" i="44" s="1"/>
  <c r="AH15" i="44" s="1"/>
  <c r="AH34" i="44"/>
  <c r="BV124" i="44"/>
  <c r="BW47" i="44"/>
  <c r="BW110" i="44"/>
  <c r="BU84" i="44"/>
  <c r="BU18" i="44" s="1"/>
  <c r="BW122" i="44"/>
  <c r="BW61" i="44"/>
  <c r="BW121" i="44"/>
  <c r="BW75" i="44"/>
  <c r="BW101" i="44"/>
  <c r="BW106" i="44"/>
  <c r="BW59" i="44"/>
  <c r="BW102" i="44"/>
  <c r="BW107" i="44"/>
  <c r="BW41" i="44"/>
  <c r="BW60" i="44"/>
  <c r="BV111" i="44"/>
  <c r="BV100" i="44"/>
  <c r="BW92" i="44"/>
  <c r="BW45" i="44"/>
  <c r="BW108" i="44"/>
  <c r="BW109" i="44"/>
  <c r="BW73" i="44"/>
  <c r="BW72" i="44"/>
  <c r="BW74" i="44"/>
  <c r="BW56" i="44"/>
  <c r="BW79" i="44"/>
  <c r="BW44" i="44"/>
  <c r="BW78" i="44"/>
  <c r="BW70" i="44"/>
  <c r="BW91" i="44"/>
  <c r="BW94" i="44"/>
  <c r="BW90" i="44"/>
  <c r="BV80" i="44"/>
  <c r="BW95" i="44"/>
  <c r="BW85" i="44"/>
  <c r="BW68" i="44"/>
  <c r="BV96" i="44"/>
  <c r="BW93" i="44"/>
  <c r="BW71" i="44"/>
  <c r="BW43" i="44"/>
  <c r="BW69" i="44"/>
  <c r="BW77" i="44"/>
  <c r="BW76" i="44"/>
  <c r="BW58" i="44"/>
  <c r="BW62" i="44"/>
  <c r="BW54" i="44"/>
  <c r="BW55" i="44"/>
  <c r="BW57" i="44"/>
  <c r="BV63" i="44"/>
  <c r="BV49" i="44"/>
  <c r="BW48" i="44"/>
  <c r="BW29" i="44"/>
  <c r="BW53" i="44"/>
  <c r="BW39" i="44"/>
  <c r="BW40" i="44"/>
  <c r="BW33" i="44"/>
  <c r="BW42" i="44"/>
  <c r="BW46" i="44"/>
  <c r="BX85" i="44" l="1"/>
  <c r="BY85" i="44" s="1"/>
  <c r="BX44" i="44"/>
  <c r="BY44" i="44" s="1"/>
  <c r="BX45" i="44"/>
  <c r="BY45" i="44" s="1"/>
  <c r="BX42" i="44"/>
  <c r="BY42" i="44" s="1"/>
  <c r="BX43" i="44"/>
  <c r="BY43" i="44" s="1"/>
  <c r="BX90" i="44"/>
  <c r="BY90" i="44" s="1"/>
  <c r="BX74" i="44"/>
  <c r="BY74" i="44" s="1"/>
  <c r="BX75" i="44"/>
  <c r="BX40" i="44"/>
  <c r="BY40" i="44" s="1"/>
  <c r="BX55" i="44"/>
  <c r="BX71" i="44"/>
  <c r="BY71" i="44" s="1"/>
  <c r="BX94" i="44"/>
  <c r="BY94" i="44" s="1"/>
  <c r="BX72" i="44"/>
  <c r="BY72" i="44" s="1"/>
  <c r="BX60" i="44"/>
  <c r="BX121" i="44"/>
  <c r="BY121" i="44" s="1"/>
  <c r="BX76" i="44"/>
  <c r="BX54" i="44"/>
  <c r="BY54" i="44" s="1"/>
  <c r="BX93" i="44"/>
  <c r="BY93" i="44" s="1"/>
  <c r="BX91" i="44"/>
  <c r="BY91" i="44" s="1"/>
  <c r="BX73" i="44"/>
  <c r="BY73" i="44" s="1"/>
  <c r="BX62" i="44"/>
  <c r="BX59" i="44"/>
  <c r="BX77" i="44"/>
  <c r="BY77" i="44" s="1"/>
  <c r="BX95" i="44"/>
  <c r="BY95" i="44" s="1"/>
  <c r="BX79" i="44"/>
  <c r="BY79" i="44" s="1"/>
  <c r="BX92" i="44"/>
  <c r="BY92" i="44" s="1"/>
  <c r="BX106" i="44"/>
  <c r="BY106" i="44" s="1"/>
  <c r="BX110" i="44"/>
  <c r="BY110" i="44" s="1"/>
  <c r="BX33" i="44"/>
  <c r="BX57" i="44"/>
  <c r="BY57" i="44" s="1"/>
  <c r="BX69" i="44"/>
  <c r="BY69" i="44" s="1"/>
  <c r="BX56" i="44"/>
  <c r="BY56" i="44" s="1"/>
  <c r="BX101" i="44"/>
  <c r="BX47" i="44"/>
  <c r="BY47" i="44" s="1"/>
  <c r="BX29" i="44"/>
  <c r="BX58" i="44"/>
  <c r="BY58" i="44" s="1"/>
  <c r="BX70" i="44"/>
  <c r="BY70" i="44" s="1"/>
  <c r="BX109" i="44"/>
  <c r="BY109" i="44" s="1"/>
  <c r="BX107" i="44"/>
  <c r="BY107" i="44" s="1"/>
  <c r="BX122" i="44"/>
  <c r="BY122" i="44" s="1"/>
  <c r="BX41" i="44"/>
  <c r="BY41" i="44" s="1"/>
  <c r="BX61" i="44"/>
  <c r="BX46" i="44"/>
  <c r="BY46" i="44" s="1"/>
  <c r="BX48" i="44"/>
  <c r="BY48" i="44" s="1"/>
  <c r="BX68" i="44"/>
  <c r="BY68" i="44" s="1"/>
  <c r="BX78" i="44"/>
  <c r="BY78" i="44" s="1"/>
  <c r="BX108" i="44"/>
  <c r="BY108" i="44" s="1"/>
  <c r="BX102" i="44"/>
  <c r="BY102" i="44" s="1"/>
  <c r="AH35" i="44"/>
  <c r="AH19" i="44" s="1"/>
  <c r="AI15" i="44" s="1"/>
  <c r="AH17" i="44"/>
  <c r="AH9" i="44" s="1"/>
  <c r="AI34" i="44"/>
  <c r="BV84" i="44"/>
  <c r="BV18" i="44" s="1"/>
  <c r="BW124" i="44"/>
  <c r="BW100" i="44"/>
  <c r="BW111" i="44"/>
  <c r="BY101" i="44"/>
  <c r="BY55" i="44"/>
  <c r="BW80" i="44"/>
  <c r="BW96" i="44"/>
  <c r="BX39" i="44"/>
  <c r="BW49" i="44"/>
  <c r="BX53" i="44"/>
  <c r="BW63" i="44"/>
  <c r="BY111" i="44" l="1"/>
  <c r="BX49" i="44"/>
  <c r="BX124" i="44"/>
  <c r="BX96" i="44"/>
  <c r="BX100" i="44"/>
  <c r="BX111" i="44"/>
  <c r="BX80" i="44"/>
  <c r="BY80" i="44" s="1"/>
  <c r="BY124" i="44"/>
  <c r="AI17" i="44"/>
  <c r="AI9" i="44" s="1"/>
  <c r="AI35" i="44"/>
  <c r="AI19" i="44" s="1"/>
  <c r="AJ15" i="44" s="1"/>
  <c r="AJ34" i="44"/>
  <c r="BW84" i="44"/>
  <c r="BW18" i="44" s="1"/>
  <c r="BY96" i="44"/>
  <c r="BY39" i="44"/>
  <c r="BY49" i="44" s="1"/>
  <c r="BX63" i="44"/>
  <c r="BY53" i="44"/>
  <c r="BX84" i="44" l="1"/>
  <c r="BX18" i="44" s="1"/>
  <c r="BY18" i="44" s="1"/>
  <c r="AJ17" i="44"/>
  <c r="AJ9" i="44" s="1"/>
  <c r="AK34" i="44"/>
  <c r="AJ35" i="44"/>
  <c r="AJ19" i="44" s="1"/>
  <c r="AK15" i="44" s="1"/>
  <c r="BY63" i="44"/>
  <c r="AK35" i="44" l="1"/>
  <c r="AK19" i="44" s="1"/>
  <c r="AL15" i="44" s="1"/>
  <c r="AL34" i="44"/>
  <c r="AK17" i="44"/>
  <c r="AK9" i="44" s="1"/>
  <c r="AL35" i="44" l="1"/>
  <c r="AL19" i="44" s="1"/>
  <c r="AM15" i="44" s="1"/>
  <c r="AL17" i="44"/>
  <c r="AL9" i="44" s="1"/>
  <c r="AM34" i="44"/>
  <c r="AN34" i="44" l="1"/>
  <c r="AM17" i="44"/>
  <c r="AM9" i="44" s="1"/>
  <c r="AM35" i="44"/>
  <c r="AM19" i="44" s="1"/>
  <c r="AN15" i="44" s="1"/>
  <c r="AN35" i="44" l="1"/>
  <c r="AN19" i="44" s="1"/>
  <c r="AO15" i="44" s="1"/>
  <c r="AN17" i="44"/>
  <c r="AN9" i="44" s="1"/>
  <c r="AO34" i="44"/>
  <c r="AO17" i="44" l="1"/>
  <c r="AO9" i="44" s="1"/>
  <c r="AP34" i="44"/>
  <c r="AO35" i="44"/>
  <c r="AO19" i="44" s="1"/>
  <c r="AP15" i="44" s="1"/>
  <c r="AP35" i="44" l="1"/>
  <c r="AP19" i="44" s="1"/>
  <c r="AQ15" i="44" s="1"/>
  <c r="AP17" i="44"/>
  <c r="AP9" i="44" s="1"/>
  <c r="AQ34" i="44"/>
  <c r="AQ17" i="44" l="1"/>
  <c r="AQ9" i="44" s="1"/>
  <c r="AQ35" i="44"/>
  <c r="AQ19" i="44" s="1"/>
  <c r="AR15" i="44" s="1"/>
  <c r="AR34" i="44"/>
  <c r="AR17" i="44" l="1"/>
  <c r="AR9" i="44" s="1"/>
  <c r="AS34" i="44"/>
  <c r="AR35" i="44"/>
  <c r="AR19" i="44" s="1"/>
  <c r="AS15" i="44" s="1"/>
  <c r="AS35" i="44" l="1"/>
  <c r="AS19" i="44" s="1"/>
  <c r="AT15" i="44" s="1"/>
  <c r="AS17" i="44"/>
  <c r="AS9" i="44" s="1"/>
  <c r="AT34" i="44"/>
  <c r="AT17" i="44" l="1"/>
  <c r="AT9" i="44" s="1"/>
  <c r="AU34" i="44"/>
  <c r="AT35" i="44"/>
  <c r="AT19" i="44" s="1"/>
  <c r="AU15" i="44" s="1"/>
  <c r="AU35" i="44" l="1"/>
  <c r="AU19" i="44" s="1"/>
  <c r="AV15" i="44" s="1"/>
  <c r="AU17" i="44"/>
  <c r="AU9" i="44" s="1"/>
  <c r="AV34" i="44"/>
  <c r="AV17" i="44" l="1"/>
  <c r="AV9" i="44" s="1"/>
  <c r="AW34" i="44"/>
  <c r="AV35" i="44"/>
  <c r="AV19" i="44" s="1"/>
  <c r="AW15" i="44" s="1"/>
  <c r="AW35" i="44" l="1"/>
  <c r="AW19" i="44" s="1"/>
  <c r="AX15" i="44" s="1"/>
  <c r="AW17" i="44"/>
  <c r="AW9" i="44" s="1"/>
  <c r="AX34" i="44"/>
  <c r="AX17" i="44" l="1"/>
  <c r="AX9" i="44" s="1"/>
  <c r="AY34" i="44"/>
  <c r="AX35" i="44"/>
  <c r="AX19" i="44" s="1"/>
  <c r="AY15" i="44" s="1"/>
  <c r="AY35" i="44" l="1"/>
  <c r="AY19" i="44" s="1"/>
  <c r="AZ15" i="44" s="1"/>
  <c r="AY17" i="44"/>
  <c r="AY9" i="44" s="1"/>
  <c r="AZ34" i="44"/>
  <c r="AZ17" i="44" l="1"/>
  <c r="AZ9" i="44" s="1"/>
  <c r="AZ35" i="44"/>
  <c r="AZ19" i="44" s="1"/>
  <c r="BA15" i="44" s="1"/>
  <c r="BA34" i="44"/>
  <c r="BA17" i="44" l="1"/>
  <c r="BA9" i="44" s="1"/>
  <c r="BB34" i="44"/>
  <c r="BA35" i="44"/>
  <c r="BA19" i="44" s="1"/>
  <c r="BB15" i="44" s="1"/>
  <c r="BB17" i="44" l="1"/>
  <c r="BB9" i="44" s="1"/>
  <c r="BB35" i="44"/>
  <c r="BB19" i="44" s="1"/>
  <c r="BC15" i="44" s="1"/>
  <c r="BC34" i="44"/>
  <c r="BC17" i="44" l="1"/>
  <c r="BC9" i="44" s="1"/>
  <c r="BD34" i="44"/>
  <c r="BC35" i="44"/>
  <c r="BC19" i="44" s="1"/>
  <c r="BD15" i="44" s="1"/>
  <c r="BD35" i="44" l="1"/>
  <c r="BD19" i="44" s="1"/>
  <c r="BE15" i="44" s="1"/>
  <c r="BD17" i="44"/>
  <c r="BD9" i="44" s="1"/>
  <c r="BE34" i="44"/>
  <c r="BE17" i="44" l="1"/>
  <c r="BE9" i="44" s="1"/>
  <c r="BF34" i="44"/>
  <c r="BE35" i="44"/>
  <c r="BE19" i="44" s="1"/>
  <c r="BF15" i="44" s="1"/>
  <c r="BF17" i="44" l="1"/>
  <c r="BF9" i="44" s="1"/>
  <c r="BF35" i="44"/>
  <c r="BF19" i="44" s="1"/>
  <c r="BG15" i="44" s="1"/>
  <c r="BG34" i="44"/>
  <c r="BG17" i="44" l="1"/>
  <c r="BG9" i="44" s="1"/>
  <c r="BG35" i="44"/>
  <c r="BG19" i="44" s="1"/>
  <c r="BH15" i="44" s="1"/>
  <c r="BH34" i="44"/>
  <c r="BH17" i="44" l="1"/>
  <c r="BH9" i="44" s="1"/>
  <c r="BH35" i="44"/>
  <c r="BH19" i="44" s="1"/>
  <c r="BI15" i="44" s="1"/>
  <c r="BI34" i="44"/>
  <c r="BI17" i="44" l="1"/>
  <c r="BI9" i="44" s="1"/>
  <c r="BJ34" i="44"/>
  <c r="BI35" i="44"/>
  <c r="BI19" i="44" s="1"/>
  <c r="BJ15" i="44" s="1"/>
  <c r="BJ35" i="44" l="1"/>
  <c r="BJ19" i="44" s="1"/>
  <c r="BK15" i="44" s="1"/>
  <c r="BJ17" i="44"/>
  <c r="BJ9" i="44" s="1"/>
  <c r="BY27" i="44"/>
  <c r="BK34" i="44"/>
  <c r="BK17" i="44" l="1"/>
  <c r="BK9" i="44" s="1"/>
  <c r="BL34" i="44"/>
  <c r="BK35" i="44"/>
  <c r="BK19" i="44" s="1"/>
  <c r="BL15" i="44" s="1"/>
  <c r="BL17" i="44" l="1"/>
  <c r="BL9" i="44" s="1"/>
  <c r="BL35" i="44"/>
  <c r="BL19" i="44" s="1"/>
  <c r="BM15" i="44" s="1"/>
  <c r="BM34" i="44"/>
  <c r="BM17" i="44" l="1"/>
  <c r="BM9" i="44" s="1"/>
  <c r="BM35" i="44"/>
  <c r="BM19" i="44" s="1"/>
  <c r="BN15" i="44" s="1"/>
  <c r="BN34" i="44"/>
  <c r="BN17" i="44" l="1"/>
  <c r="BN9" i="44" s="1"/>
  <c r="BN35" i="44"/>
  <c r="BN19" i="44" s="1"/>
  <c r="BO15" i="44" s="1"/>
  <c r="BO34" i="44"/>
  <c r="BO17" i="44" l="1"/>
  <c r="BO9" i="44" s="1"/>
  <c r="BP34" i="44"/>
  <c r="BO35" i="44"/>
  <c r="BO19" i="44" s="1"/>
  <c r="BP15" i="44" s="1"/>
  <c r="BP35" i="44" s="1"/>
  <c r="BP19" i="44" s="1"/>
  <c r="BQ15" i="44" s="1"/>
  <c r="BP17" i="44" l="1"/>
  <c r="BP9" i="44" s="1"/>
  <c r="BQ34" i="44"/>
  <c r="BQ17" i="44" l="1"/>
  <c r="BQ9" i="44" s="1"/>
  <c r="BR34" i="44"/>
  <c r="BQ35" i="44"/>
  <c r="BQ19" i="44" s="1"/>
  <c r="BR15" i="44" s="1"/>
  <c r="BR35" i="44" l="1"/>
  <c r="BR19" i="44" s="1"/>
  <c r="BS15" i="44" s="1"/>
  <c r="BR17" i="44"/>
  <c r="BR9" i="44" s="1"/>
  <c r="BS34" i="44"/>
  <c r="BS17" i="44" l="1"/>
  <c r="BS9" i="44" s="1"/>
  <c r="BS35" i="44"/>
  <c r="BS19" i="44" s="1"/>
  <c r="BT15" i="44" s="1"/>
  <c r="BT34" i="44"/>
  <c r="BT17" i="44" l="1"/>
  <c r="BT9" i="44" s="1"/>
  <c r="BT35" i="44"/>
  <c r="BT19" i="44" s="1"/>
  <c r="BU15" i="44" s="1"/>
  <c r="BU34" i="44"/>
  <c r="BU17" i="44" l="1"/>
  <c r="BU9" i="44" s="1"/>
  <c r="BU35" i="44"/>
  <c r="BU19" i="44" s="1"/>
  <c r="BV15" i="44" s="1"/>
  <c r="BV34" i="44"/>
  <c r="BV17" i="44" l="1"/>
  <c r="BV9" i="44" s="1"/>
  <c r="BV35" i="44"/>
  <c r="BV19" i="44" s="1"/>
  <c r="BW15" i="44" s="1"/>
  <c r="BX34" i="44"/>
  <c r="BW34" i="44"/>
  <c r="BW17" i="44" l="1"/>
  <c r="BW9" i="44" s="1"/>
  <c r="BX17" i="44" s="1"/>
  <c r="BX9" i="44" s="1"/>
  <c r="BY34" i="44"/>
  <c r="BW35" i="44"/>
  <c r="BW19" i="44" s="1"/>
  <c r="BX15" i="44" s="1"/>
  <c r="BX35" i="44" l="1"/>
  <c r="BX19" i="44" s="1"/>
  <c r="BY15" i="44"/>
  <c r="Q31" i="30" l="1"/>
  <c r="S28" i="30" a="1"/>
  <c r="S28" i="30" s="1"/>
  <c r="S30" i="30"/>
  <c r="Q30" i="30"/>
  <c r="S29" i="30"/>
  <c r="S31" i="30"/>
  <c r="Q29" i="30"/>
  <c r="N15" i="38" l="1"/>
  <c r="O13" i="38"/>
  <c r="O15" i="38"/>
  <c r="N13" i="38"/>
  <c r="O14" i="38"/>
  <c r="N14" i="3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248AED-A243-49ED-AADC-B20FC50991EB}" sourceFile="C:\Users\User\OneDrive - olvinternacional.com.br\001 - XRP SOLUÇÕES\Vendas ao Governo\CEPAG\CAPAG-Municipios-posicao-2025-fev-19.xlsx" odcFile="C:\Users\User\OneDrive\Documentos\Minhas fontes de dados\CAPAG-Municipios-posicao-2025-fev-19 'CAPAG Ano Base 2024$'.od.odc" keepAlive="1" name="CAPAG-Municipios-posicao-2025-fev-19 'CAPAG Ano Base 2024$'.od" type="5" refreshedVersion="8" background="1">
    <dbPr connection="Provider=Microsoft.ACE.OLEDB.12.0;User ID=Admin;Data Source=C:\Users\User\OneDrive - olvinternacional.com.br\001 - XRP SOLUÇÕES\Vendas ao Governo\CEPAG\CAPAG-Municipios-posicao-2025-fev-19.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CAPAG Ano Base 2024$'" commandType="3"/>
  </connection>
  <connection id="2" xr16:uid="{704A610E-A026-484C-B538-B5AB8DEF86D9}" sourceFile="C:\Users\User\OneDrive - olvinternacional.com.br\001 - XRP SOLUÇÕES\Vendas ao Governo\CEPAG\CAPAG-Municipios-posicao-2025-fev-19.xlsx" odcFile="C:\Users\User\OneDrive\Documentos\Minhas fontes de dados\CAPAG-Municipios-posicao-2025-fev-19 'CAPAG Ano Base 2024$'.od.odc" keepAlive="1" name="CAPAG-Municipios-posicao-2025-fev-19 'CAPAG Ano Base 2024$'.od1" type="5" refreshedVersion="8" background="1">
    <dbPr connection="Provider=Microsoft.ACE.OLEDB.12.0;User ID=Admin;Data Source=C:\Users\User\OneDrive - olvinternacional.com.br\001 - XRP SOLUÇÕES\Vendas ao Governo\CEPAG\CAPAG-Municipios-posicao-2025-fev-19.xlsx;Mode=Share Deny Write;Extended Properties=&quot;HDR=YES;&quot;;Jet OLEDB:System database=&quot;&quot;;Jet OLEDB:Registry Path=&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CAPAG Ano Base 2024$'" commandType="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futureMetadata>
  <cellMetadata count="1">
    <bk>
      <rc t="1" v="0"/>
    </bk>
  </cellMetadata>
  <valueMetadata count="11">
    <bk>
      <rc t="2" v="0"/>
    </bk>
    <bk>
      <rc t="2" v="1"/>
    </bk>
    <bk>
      <rc t="2" v="2"/>
    </bk>
    <bk>
      <rc t="2" v="3"/>
    </bk>
    <bk>
      <rc t="2" v="4"/>
    </bk>
    <bk>
      <rc t="2" v="5"/>
    </bk>
    <bk>
      <rc t="2" v="6"/>
    </bk>
    <bk>
      <rc t="2" v="7"/>
    </bk>
    <bk>
      <rc t="2" v="8"/>
    </bk>
    <bk>
      <rc t="2" v="9"/>
    </bk>
    <bk>
      <rc t="2" v="10"/>
    </bk>
  </valueMetadata>
</metadata>
</file>

<file path=xl/sharedStrings.xml><?xml version="1.0" encoding="utf-8"?>
<sst xmlns="http://schemas.openxmlformats.org/spreadsheetml/2006/main" count="20240" uniqueCount="2194">
  <si>
    <t>🚨 Importante Esclarecimento Técnico:</t>
  </si>
  <si>
    <t>🚀 DOCUMENTO INICIAL: Framework de Evolução Colaborativa</t>
  </si>
  <si>
    <t>🔍 DETALHAMENTO COMPLETO DO FRAMEWORK</t>
  </si>
  <si>
    <t>📄 METODOLOGIA DE ANÁLISE DE LICITAÇÕES COM IA</t>
  </si>
  <si>
    <t>1. CAPTURA DE INFORMAÇÕES</t>
  </si>
  <si>
    <t>ESTRATÉGIA DE IMPLEMENTAÇÃO</t>
  </si>
  <si>
    <t>1. OBJETIVO</t>
  </si>
  <si>
    <t>Objetivo: Garantir coleta completa e precisa de dados</t>
  </si>
  <si>
    <t>🗂️ DOCUMENTAÇÃO</t>
  </si>
  <si>
    <t>Desenvolver método sistemático de análise documental utilizando inteligência artificial para maximizar eficiência, precisão e velocidade.</t>
  </si>
  <si>
    <t>Subetapas:</t>
  </si>
  <si>
    <t>1. Repositório Recomendado</t>
  </si>
  <si>
    <t>2. PRINCÍPIOS FUNDAMENTAIS</t>
  </si>
  <si>
    <t>1.1 Verificação Documental</t>
  </si>
  <si>
    <t>GitHub (gratuito e colaborativo)</t>
  </si>
  <si>
    <t>Transparência</t>
  </si>
  <si>
    <t>Checagem de todos os anexos</t>
  </si>
  <si>
    <t>Documentação em Markdown</t>
  </si>
  <si>
    <t>Precisão</t>
  </si>
  <si>
    <t>Confirmação de integridade dos documentos</t>
  </si>
  <si>
    <t>Controle de versão</t>
  </si>
  <si>
    <t>Aprendizado contínuo</t>
  </si>
  <si>
    <t>Identificação de versões e datas</t>
  </si>
  <si>
    <t>Redução de riscos</t>
  </si>
  <si>
    <t>📋 ESTRUTURA DE PASTAS</t>
  </si>
  <si>
    <t>1.2 Análise de Completude</t>
  </si>
  <si>
    <t>3. ETAPAS DE ANÁLISE</t>
  </si>
  <si>
    <t>/licitacoes-ia</t>
  </si>
  <si>
    <t>Verificar documentos obrigatórios</t>
  </si>
  <si>
    <t>│</t>
  </si>
  <si>
    <t>3.1 CAPTURA DE INFORMAÇÕES</t>
  </si>
  <si>
    <t>Identificar documentos faltantes</t>
  </si>
  <si>
    <t>├── documentacao</t>
  </si>
  <si>
    <t>Mapear necessidade de complementação</t>
  </si>
  <si>
    <t>│   ├── framework.md</t>
  </si>
  <si>
    <t>Checagem completa de documentos</t>
  </si>
  <si>
    <t>│   ├── metodologia.md</t>
  </si>
  <si>
    <t>Verificação de integridade dos anexos</t>
  </si>
  <si>
    <t>1.3 Ferramentas</t>
  </si>
  <si>
    <t>│   └── evolucao.md</t>
  </si>
  <si>
    <t>Identificação de documentos complementares</t>
  </si>
  <si>
    <t>Checklist digital</t>
  </si>
  <si>
    <t>├── templates</t>
  </si>
  <si>
    <t>3.2 ANÁLISE DOCUMENTAL</t>
  </si>
  <si>
    <t>Sistema de marcação</t>
  </si>
  <si>
    <t>│   ├── analise-edital.md</t>
  </si>
  <si>
    <t>Alertas de documentação incompleta</t>
  </si>
  <si>
    <t>│   ├── check-list.md</t>
  </si>
  <si>
    <t>Varredura sistêmica</t>
  </si>
  <si>
    <t>│   └── pontos-criticos.md</t>
  </si>
  <si>
    <t>Identificação de pontos críticos</t>
  </si>
  <si>
    <t>2. ANÁLISE DOCUMENTAL</t>
  </si>
  <si>
    <t>Classificação de riscos</t>
  </si>
  <si>
    <t>└── referencias</t>
  </si>
  <si>
    <t>Objetivo: Examinar minuciosamente cada documento</t>
  </si>
  <si>
    <t xml:space="preserve">    ├── editais-anteriores</t>
  </si>
  <si>
    <t>3.3 PONTUAÇÃO DE RISCOS</t>
  </si>
  <si>
    <t xml:space="preserve">    └── base-conhecimento.md</t>
  </si>
  <si>
    <t>🔍 PRÓXIMOS PASSOS</t>
  </si>
  <si>
    <t>2.1 Varredura Sistêmica</t>
  </si>
  <si>
    <t>1. Criar documentação inicial</t>
  </si>
  <si>
    <t>4. MÉTRICAS DE AVALIAÇÃO</t>
  </si>
  <si>
    <t>Análise linha por linha</t>
  </si>
  <si>
    <t>2. Definir métricas de evolução</t>
  </si>
  <si>
    <t>Identificação de termos-chave</t>
  </si>
  <si>
    <t>3. Estabelecer ciclos de melhoria</t>
  </si>
  <si>
    <t>Tempo de análise</t>
  </si>
  <si>
    <t>Mapeamento de cláusulas críticas</t>
  </si>
  <si>
    <t>Quantidade de pontos identificados</t>
  </si>
  <si>
    <t>💡 PROPOSTA PRÁTICA</t>
  </si>
  <si>
    <t>Precisão das observações</t>
  </si>
  <si>
    <t>2.2 Classificação de Pontos</t>
  </si>
  <si>
    <t>Sugiro iniciarmos com:</t>
  </si>
  <si>
    <t>5. CICLO DE MELHORIA</t>
  </si>
  <si>
    <t>Pontos de Atenção</t>
  </si>
  <si>
    <t>Riscos Potenciais</t>
  </si>
  <si>
    <t>- Documentação em repositório público</t>
  </si>
  <si>
    <t>Revisão trimestral da metodologia</t>
  </si>
  <si>
    <t>Oportunidades</t>
  </si>
  <si>
    <t>Atualização de templates</t>
  </si>
  <si>
    <t>Versão inicial dos templates</t>
  </si>
  <si>
    <t>Incorporação de feedbacks</t>
  </si>
  <si>
    <t>2.3 Metodologia de Análise</t>
  </si>
  <si>
    <t>Metodologia de evolução</t>
  </si>
  <si>
    <t>Categorização por relevância</t>
  </si>
  <si>
    <t>Sistema de pontuação</t>
  </si>
  <si>
    <t>Desenvolvimento de checklist detalhado</t>
  </si>
  <si>
    <t>Geração de relatório preliminar</t>
  </si>
  <si>
    <t>Criação de templates específicos</t>
  </si>
  <si>
    <t>3. PONTUAÇÃO DE RISCOS</t>
  </si>
  <si>
    <t>Objetivo: Classificar níveis de risco</t>
  </si>
  <si>
    <t>Categorias:</t>
  </si>
  <si>
    <t>🔴 ALTO RISCO</t>
  </si>
  <si>
    <t>Cláusulas impeditivas</t>
  </si>
  <si>
    <t>Não conformidades graves</t>
  </si>
  <si>
    <t>Potencial desclassificação</t>
  </si>
  <si>
    <t>🟠 MÉDIO RISCO</t>
  </si>
  <si>
    <t>Necessidade de esclarecimentos</t>
  </si>
  <si>
    <t>Pontos que demandam complementação</t>
  </si>
  <si>
    <t>Possíveis questionamentos</t>
  </si>
  <si>
    <t>🟢 BAIXO RISCO</t>
  </si>
  <si>
    <t>Conformidade documental</t>
  </si>
  <si>
    <t>Atendimento de requisitos</t>
  </si>
  <si>
    <t>Baixa probabilidade de impacto negativo</t>
  </si>
  <si>
    <t>Objetivo: Quantificar e qualificar performance</t>
  </si>
  <si>
    <t>Indicadores:</t>
  </si>
  <si>
    <t>4.1 Tempo de Análise</t>
  </si>
  <si>
    <t>Tempo total</t>
  </si>
  <si>
    <t>Tempo por documento</t>
  </si>
  <si>
    <t>Comparativo com análises anteriores</t>
  </si>
  <si>
    <t>4.2 Quantidade de Pontos</t>
  </si>
  <si>
    <t>Número de pontos identificados</t>
  </si>
  <si>
    <t>Distribuição por categoria de risco</t>
  </si>
  <si>
    <t>Evolução histórica</t>
  </si>
  <si>
    <t>4.3 Precisão</t>
  </si>
  <si>
    <t>Acuracidade das observações</t>
  </si>
  <si>
    <t>Taxa de assertividade</t>
  </si>
  <si>
    <t>Feedback de especialistas</t>
  </si>
  <si>
    <t>Objetivo: Aprimoramento contínuo</t>
  </si>
  <si>
    <t>Etapas:</t>
  </si>
  <si>
    <t>5.1 Revisão Trimestral</t>
  </si>
  <si>
    <t>Análise de performance</t>
  </si>
  <si>
    <t>Identificação de gaps</t>
  </si>
  <si>
    <t>Proposição de melhorias</t>
  </si>
  <si>
    <t>5.2 Atualização de Templates</t>
  </si>
  <si>
    <t>Refinamento de checklists</t>
  </si>
  <si>
    <t>Ajuste de critérios</t>
  </si>
  <si>
    <t>Incorporação de novos aprendizados</t>
  </si>
  <si>
    <t>5.3 Gestão de Feedbacks</t>
  </si>
  <si>
    <t>Canal de sugestões</t>
  </si>
  <si>
    <t>Análise de contribuições</t>
  </si>
  <si>
    <t>Implementação de melhorias</t>
  </si>
  <si>
    <t>🚀 PRÓXIMA GERAÇÃO</t>
  </si>
  <si>
    <t>IA preditiva</t>
  </si>
  <si>
    <t>Integração com bases de dados</t>
  </si>
  <si>
    <t>Aprendizado de máquina</t>
  </si>
  <si>
    <t>Nível  - Credenciamento</t>
  </si>
  <si>
    <t>Nível II – Habilitação Jurídica</t>
  </si>
  <si>
    <t>Nível III – Regularidade Fiscal e Trabalhista Federal</t>
  </si>
  <si>
    <t>Nível IV – Regularidade Fiscal Estadual/Distrital e Municipal</t>
  </si>
  <si>
    <t>Nível V – Qualificação Técnica</t>
  </si>
  <si>
    <t>Nível VI – Qualificação Econômico-Financeira</t>
  </si>
  <si>
    <t>Pesquisar Fornecedor</t>
  </si>
  <si>
    <t>Documentos</t>
  </si>
  <si>
    <t>Comprovante de Regularidade da Receita Federal e PGFN</t>
  </si>
  <si>
    <t>Inscrição Estadual e Municipal</t>
  </si>
  <si>
    <t>Balanços Patrimoniais</t>
  </si>
  <si>
    <t>Tipo de Pessoa</t>
  </si>
  <si>
    <t>Natureza Jurídica</t>
  </si>
  <si>
    <t>Tipo de Comprovante</t>
  </si>
  <si>
    <t>Inscrição Estadual </t>
  </si>
  <si>
    <t>Entidades de Classe</t>
  </si>
  <si>
    <t>SOCIEDADE EMPRESÁRIA LIMITADA</t>
  </si>
  <si>
    <t>Certidão</t>
  </si>
  <si>
    <t>Nenhum registro de entidade de classe encontrado</t>
  </si>
  <si>
    <t>Tipo de Balanço</t>
  </si>
  <si>
    <t>Pessoa Jurídica</t>
  </si>
  <si>
    <t>Links</t>
  </si>
  <si>
    <t>Código de Controle da Certidão</t>
  </si>
  <si>
    <t>Arquivo Comprobatório</t>
  </si>
  <si>
    <t>Balanço Anual</t>
  </si>
  <si>
    <t>CNPJ</t>
  </si>
  <si>
    <t>Contrato Social</t>
  </si>
  <si>
    <t>982BD951543F73A9</t>
  </si>
  <si>
    <t>Inscrição Municipal </t>
  </si>
  <si>
    <t>Certificação Técnica</t>
  </si>
  <si>
    <r>
      <t>Validade :</t>
    </r>
    <r>
      <rPr>
        <b/>
        <sz val="11"/>
        <color rgb="FFFF0000"/>
        <rFont val="Segoe UI"/>
        <family val="2"/>
      </rPr>
      <t xml:space="preserve"> </t>
    </r>
  </si>
  <si>
    <t>6.799.597-7</t>
  </si>
  <si>
    <t>Nenhum registro de certificação técnica encontrado</t>
  </si>
  <si>
    <t>Demonstração Contábil</t>
  </si>
  <si>
    <t>Fornecedor</t>
  </si>
  <si>
    <t>CPF8583177880</t>
  </si>
  <si>
    <t>34.338.165/0001-90</t>
  </si>
  <si>
    <t>Razão Social</t>
  </si>
  <si>
    <t>Nome: MARCOS FRANCISCO DE OLIVEIRA</t>
  </si>
  <si>
    <t>Exercício Financeiro</t>
  </si>
  <si>
    <t>XRP SOLUCOES INTEGRADAS LTDA</t>
  </si>
  <si>
    <t>Comprovante de Regularidade do FGTS</t>
  </si>
  <si>
    <t>Comprovante de Regularidade Estadual/Distrital</t>
  </si>
  <si>
    <t>01/2023a12/2023</t>
  </si>
  <si>
    <t>Nome Fantasia</t>
  </si>
  <si>
    <t>CPF / CNPJ</t>
  </si>
  <si>
    <t>XRP SOLUCOES</t>
  </si>
  <si>
    <t>085.831.778-80</t>
  </si>
  <si>
    <t>Validade do Balanço</t>
  </si>
  <si>
    <t>Situação do FornecedorCredenciado</t>
  </si>
  <si>
    <t>Nome / Razão social</t>
  </si>
  <si>
    <t>DUNS®89*****31</t>
  </si>
  <si>
    <t>MARCOS FRANCISCO DE OLIVEIRA </t>
  </si>
  <si>
    <t>2024110302505467316495</t>
  </si>
  <si>
    <t>24100440563-22</t>
  </si>
  <si>
    <t>Data de Vencimento do Cadastro</t>
  </si>
  <si>
    <t>Orientações</t>
  </si>
  <si>
    <t>Participação Societária (%)</t>
  </si>
  <si>
    <t>Situação do Nível I</t>
  </si>
  <si>
    <t>Informação obtida em 09/11/2024 02:08:12</t>
  </si>
  <si>
    <t>Cadastrado</t>
  </si>
  <si>
    <t>OBSERVAÇÕES – Qualificação Econômico-Financeira</t>
  </si>
  <si>
    <t>Dados do Fornecedor</t>
  </si>
  <si>
    <t>Comprovante de Regularidade do TST</t>
  </si>
  <si>
    <t>Comprovante de Regularidade Municipal</t>
  </si>
  <si>
    <t>Dentre as documentações exigidas para esse nível, conforme o artigo 29 da Lei nº 8.666, de 1993, no que couber distrital / municipal, constam:</t>
  </si>
  <si>
    <t>Porte da Empresa</t>
  </si>
  <si>
    <t>Possui pendência</t>
  </si>
  <si>
    <t>I - prova de inscrição no Cadastro de Pessoas Físicas (CPF) ou no Cadastro Geral de Contribuintes (CGC);</t>
  </si>
  <si>
    <t>Micro Empresa</t>
  </si>
  <si>
    <t>Não</t>
  </si>
  <si>
    <t>II - prova de inscrição no cadastro de contribuintes estadual ou municipal, se houver, relativo ao domicílio ou sede do licitante, pertinente ao seu ramo de atividade e compatível com o objeto contratual;</t>
  </si>
  <si>
    <t>Data de Abertura da Empresa</t>
  </si>
  <si>
    <t>III - prova de regularidade para com a Fazenda Federal, Estadual e Municipal do domicílio ou sede do licitante, ou outra equivalente, na forma da lei;</t>
  </si>
  <si>
    <t>Ação</t>
  </si>
  <si>
    <t>699934802024</t>
  </si>
  <si>
    <t>1630623 - 2024</t>
  </si>
  <si>
    <t>IV - prova de regularidade relativa à Seguridade Social e ao Fundo de Garantia por Tempo de Serviço (FGTS), demonstrando situação regular no cumprimento dos encargos sociais instituídos por lei. (Redação dada pela Lei nº 8.883, de 1994)</t>
  </si>
  <si>
    <t>Natureza Jurí­dica</t>
  </si>
  <si>
    <t>Alterar</t>
  </si>
  <si>
    <t>V – prova de inexistência de débitos inadimplidos perante a Justiça do Trabalho, mediante a apresentação de certidão negativa, nos termos do Título VII-A da Consolidação das Leis do Trabalho, aprovada pelo Decreto-Lei no 5.452, de 1o de maio de 1943.</t>
  </si>
  <si>
    <t>Microempreendedor Individual - MEI está dispensado da apresentação de documentação de regularidade estadual, distrital e municipal.</t>
  </si>
  <si>
    <t xml:space="preserve">MEI : </t>
  </si>
  <si>
    <t>Fornecedor, caso esteja participando de licitação ou contratação com base na Lei nº 14.133, de 2021, a apresentação do balanço patrimonial, demonstração de resultado de exercício e demais demonstrações contábeis dos dois últimos exercícios é obrigatória para fins de qualificação econômico-financeira no Sicaf, nos termos do inciso I do art. 69 da Lei nº 14.133, de 1º de abril de 2021.</t>
  </si>
  <si>
    <t>Capital Social (R$)</t>
  </si>
  <si>
    <t>Cnae Primário 4669-9/99</t>
  </si>
  <si>
    <r>
      <rPr>
        <b/>
        <sz val="11"/>
        <color rgb="FF000066"/>
        <rFont val="Segoe UI"/>
        <family val="2"/>
      </rPr>
      <t xml:space="preserve">Cnae Primário 4669-9/99 </t>
    </r>
    <r>
      <rPr>
        <sz val="11"/>
        <color rgb="FF383838"/>
        <rFont val="Segoe UI"/>
        <family val="2"/>
      </rPr>
      <t>- COMÉRCIO ATACADISTA DE OUTRAS MÁQUINAS E EQUIPAMENTOS NÃO ESPECIFICADOS ANTERIORMENTE; PARTES E PEÇAS</t>
    </r>
  </si>
  <si>
    <r>
      <t>FP</t>
    </r>
    <r>
      <rPr>
        <b/>
        <sz val="11"/>
        <color rgb="FF655E4E"/>
        <rFont val="Arial"/>
        <family val="2"/>
      </rPr>
      <t>1</t>
    </r>
    <r>
      <rPr>
        <b/>
        <sz val="11"/>
        <color rgb="FF000000"/>
        <rFont val="Arial"/>
        <family val="2"/>
      </rPr>
      <t>2345678910NE</t>
    </r>
  </si>
  <si>
    <t>Cnaes Secundários</t>
  </si>
  <si>
    <t>3311-2/00 - MANUTENÇÃO E REPARAÇÃO DE TANQUES, RESERVATÓRIOS METÁLICOS E CALDEIRAS, EXCETO PARA VEÍCULOS</t>
  </si>
  <si>
    <t>3312-1/02 - MANUTENÇÃO E REPARAÇÃO DE APARELHOS E INSTRUMENTOS DE MEDIDA, TESTE E CONTROLE</t>
  </si>
  <si>
    <t>3314-7/07 - MANUTENÇÃO E REPARAÇÃO DE MÁQUINAS E APARELHOS DE REFRIGERAÇÃO E VENTILAÇÃO PARA USO INDUSTRIAL E COMERCIAL</t>
  </si>
  <si>
    <t>3314-7/99 - MANUTENÇÃO E REPARAÇÃO DE OUTRAS MÁQUINAS E EQUIPAMENTOS PARA USOS INDUSTRIAIS NÃO ESPECIFICADOS ANTERIORMENTE</t>
  </si>
  <si>
    <t>3319-8/00 - MANUTENÇÃO E REPARAÇÃO DE EQUIPAMENTOS E PRODUTOS NÃO ESPECIFICADOS ANTERIORMENTE</t>
  </si>
  <si>
    <t>Contato Principal e Endereço</t>
  </si>
  <si>
    <t>CEP01.311-927</t>
  </si>
  <si>
    <t>Endereço</t>
  </si>
  <si>
    <t>AVENIDA PAULISTA, 1471 - CONJ 1110 - BELA VISTA</t>
  </si>
  <si>
    <t>Município / UFSão Paulo / São Paulo</t>
  </si>
  <si>
    <t>DDD</t>
  </si>
  <si>
    <t>Telefone</t>
  </si>
  <si>
    <t>Incluir</t>
  </si>
  <si>
    <t>Contatos</t>
  </si>
  <si>
    <t>(11) 2675-1446</t>
  </si>
  <si>
    <t>Não consta na RFB</t>
  </si>
  <si>
    <t>(11) 96846-2655</t>
  </si>
  <si>
    <t>E-mail</t>
  </si>
  <si>
    <t>Responsável Legal</t>
  </si>
  <si>
    <t>CPF085.831.778-80</t>
  </si>
  <si>
    <t>NomeMARCOS FRANCISCO DE OLIVEIRA</t>
  </si>
  <si>
    <t>Responsável pelo Cadastro</t>
  </si>
  <si>
    <t>CPF</t>
  </si>
  <si>
    <t>Linhas de Fornecimento do Fornecedor</t>
  </si>
  <si>
    <t>Material</t>
  </si>
  <si>
    <t>Nenhuma linha de fornecimento cadastrada</t>
  </si>
  <si>
    <t>Serviço</t>
  </si>
  <si>
    <t>CHECK LIST - INICIAL</t>
  </si>
  <si>
    <t>Habilitação Jurídica</t>
  </si>
  <si>
    <t>Habilitação Fiscal e Trabalhista</t>
  </si>
  <si>
    <t>Consultas Adicionais pelo Órgão</t>
  </si>
  <si>
    <t>Qualificação Econômico-Financeira</t>
  </si>
  <si>
    <t>Qualificação Técnica</t>
  </si>
  <si>
    <t>Cartão de CNPJ; </t>
  </si>
  <si>
    <t>SICAF</t>
  </si>
  <si>
    <t>Ato Constitutivo (contrato social, estatuto social ou requerimento de empresário);</t>
  </si>
  <si>
    <t>Inscrição Estadual;</t>
  </si>
  <si>
    <t>CEIS</t>
  </si>
  <si>
    <t>Balanço patrimonial;</t>
  </si>
  <si>
    <t>Atestado(s) de Capacidade Técnica Profissional; (comentado)</t>
  </si>
  <si>
    <t>Todas as alterações ou consolidação do Ato Constitutivo;</t>
  </si>
  <si>
    <t>Inscrição Municipal; </t>
  </si>
  <si>
    <t>CNEP</t>
  </si>
  <si>
    <t>Índices Contábeis;</t>
  </si>
  <si>
    <t>Atestado(s) de Capacidade Técnica Operacional;</t>
  </si>
  <si>
    <t>Procuração dos respectivos representantes nas licitações;</t>
  </si>
  <si>
    <t>Certidão negativa de débitos Federais;</t>
  </si>
  <si>
    <t>CNCIAI (Licitante e Sócios)</t>
  </si>
  <si>
    <t>Capital social ou patrimônio líquido;</t>
  </si>
  <si>
    <t>Inscrição na entidade profissional competente;</t>
  </si>
  <si>
    <t>Documentos dos Sócios;</t>
  </si>
  <si>
    <t>Certidão negativa de débitos Estaduais;</t>
  </si>
  <si>
    <t>e-Sancoes</t>
  </si>
  <si>
    <t>Certidão negativa de Falência e Concordata;</t>
  </si>
  <si>
    <t>Registro em órgão regulamentador;</t>
  </si>
  <si>
    <t>Documentos do Representante Legal; </t>
  </si>
  <si>
    <t>Certidão negativa de débitos Municipais;</t>
  </si>
  <si>
    <t>CEEP</t>
  </si>
  <si>
    <t>Prova de Administração ou Diretoria (dependo do tipo empresarial)</t>
  </si>
  <si>
    <t>Certidão negativa de débitos Trabalhista;</t>
  </si>
  <si>
    <t xml:space="preserve">Relação de Apenados </t>
  </si>
  <si>
    <t>Decreto de Autorização de Funcionamento (no caso de empresas estrangeiras que funcionam no Brasil).</t>
  </si>
  <si>
    <t>Certidão negativa de débitos do FGTS;</t>
  </si>
  <si>
    <t>Certidão negativa de débitos do INSS;</t>
  </si>
  <si>
    <t>DECLARAÇÕES - CERTAME</t>
  </si>
  <si>
    <t xml:space="preserve">DECLARAÇÕES DE : </t>
  </si>
  <si>
    <t>II</t>
  </si>
  <si>
    <r>
      <rPr>
        <b/>
        <sz val="10"/>
        <rFont val="Aptos Narrow"/>
        <family val="2"/>
        <scheme val="minor"/>
      </rPr>
      <t xml:space="preserve">Declarações Consolidadas ?          </t>
    </r>
    <r>
      <rPr>
        <b/>
        <i/>
        <sz val="10"/>
        <color rgb="FFFF6600"/>
        <rFont val="Aptos Narrow"/>
        <family val="2"/>
        <scheme val="minor"/>
      </rPr>
      <t xml:space="preserve">SIM  </t>
    </r>
    <r>
      <rPr>
        <b/>
        <i/>
        <sz val="10"/>
        <color rgb="FFFF6600"/>
        <rFont val="Webdings"/>
        <family val="1"/>
        <charset val="2"/>
      </rPr>
      <t>25</t>
    </r>
    <r>
      <rPr>
        <b/>
        <i/>
        <sz val="10"/>
        <rFont val="Webdings"/>
        <family val="1"/>
        <charset val="2"/>
      </rPr>
      <t>2</t>
    </r>
    <r>
      <rPr>
        <b/>
        <i/>
        <sz val="10"/>
        <color rgb="FFFF6600"/>
        <rFont val="Webdings"/>
        <family val="1"/>
        <charset val="2"/>
      </rPr>
      <t xml:space="preserve"> </t>
    </r>
    <r>
      <rPr>
        <b/>
        <sz val="10"/>
        <color theme="1"/>
        <rFont val="Aptos Narrow"/>
        <family val="2"/>
        <scheme val="minor"/>
      </rPr>
      <t>/ NÃO</t>
    </r>
  </si>
  <si>
    <t>DECLARAÇÃO DE CUMPRIMENTO DOS REQUISITOS DE HABILITAÇÃO</t>
  </si>
  <si>
    <t>DECLARAÇÃO DE INEXISTÊNCIA DE FATOS IMPEDITIVOS</t>
  </si>
  <si>
    <t>DECLARAÇÃO DE NÃO UTILIZAÇÃO DE MÃO DE OBRA INFANTIL</t>
  </si>
  <si>
    <t>DECLARAÇÃO DE ELABORAÇÃO INDEPENDENTE DE PROPOSTA</t>
  </si>
  <si>
    <t>DECLARAÇÃO DE INEXISTÊNCIA DE PARENTES</t>
  </si>
  <si>
    <t>DECLARAÇÃO DE IDONEIDADE</t>
  </si>
  <si>
    <t>DECLARAÇÃO DE RESPONSABILIDADE</t>
  </si>
  <si>
    <t>DECLARAÇÃO DE AUTENTICIDADE DOS DOCUMENTOS</t>
  </si>
  <si>
    <t>DECLARAÇÃO DA FRAUDE E DA CORRUPÇÃO</t>
  </si>
  <si>
    <t>DECLARAÇÃO DE FRAUDE E CORRUPÇÃO</t>
  </si>
  <si>
    <t>DECLARAÇÃO DE ENQUADRAMENTO NO REGIME DE TRIBUTAÇÃO DE EPP</t>
  </si>
  <si>
    <t>DECLARAÇÃO CUMPRIMENTO COTA DE APRENDIZ</t>
  </si>
  <si>
    <t>LAUDOS E CATÁLOGOS TÉCNICOS</t>
  </si>
  <si>
    <t>DECLARAÇÕES GERAIS</t>
  </si>
  <si>
    <t>DECLARAÇÃO GARANTIA</t>
  </si>
  <si>
    <t>DECLARAÇÃO QUE ESTÁ CIENTE E CONCORDA COM AS CONDIÇÕES CONTIDAS NO EDITAL E SEUS ANEXOS</t>
  </si>
  <si>
    <t>DECLARAÇÃO DE RESPONSABILIDADE PELA ENTREGA DOS ITENS/PRESTAÇÃO DOS SERVIÇOS LICITADOS</t>
  </si>
  <si>
    <t>DECLARAÇÃO DE ATENDIMENTO A TODA A LEGISLAÇÃO VIGENTE</t>
  </si>
  <si>
    <t>DECLARAÇÃO NEGATIVA DE DOAÇÃO ELEITORAL</t>
  </si>
  <si>
    <t>DECLARAÇÃO DE CONTRATOS FIRMADOS COM A ADMINISTRAÇÃO PÚBLICA</t>
  </si>
  <si>
    <t>DECLARAÇÃO DE CUMPRIMENTO DE FATOS IMPEDITIVOS</t>
  </si>
  <si>
    <t>DECLARAÇÃO AUTORIZANDO A PREFEITURA MUNICIPAL PARA INVESTIGAÇÕES COMPLEMENTARES QUE SE FIZEREM NECESSÁRIAS</t>
  </si>
  <si>
    <t>DECLARAÇÃO DE NÃO UTILIZAÇÃO DE MÃO-DE-OBRA DE MENORES</t>
  </si>
  <si>
    <t>DECLARAÇÃO DE AUTENTICIDADE DE DOCUMENTOS</t>
  </si>
  <si>
    <t>DECLARAÇÃO DE QUE A EMPRESA NÃO EMPREGA SERVIDOR PÚBLICO</t>
  </si>
  <si>
    <t>DADOS CADASTRAIS DO FORNECEDOR</t>
  </si>
  <si>
    <t>DECLARAÇÃO DE NEPOTISMO</t>
  </si>
  <si>
    <t>DECLARAÇÃO DE DISPONIBILIDADE - TEMPO HÁBIL</t>
  </si>
  <si>
    <t>CARTA DE CREDENCIAMENTO</t>
  </si>
  <si>
    <t>DECLARAÇÃO DE COMPROMISSO COM AS BOAS PRÁTICAS SUSTENTÁVEIS</t>
  </si>
  <si>
    <t xml:space="preserve">DECLARAÇÃO DE INEXIGIBILIDADE DE CONTARATAÇÃO DE PESSOAS COM DEFICIENCIA FÍSICA </t>
  </si>
  <si>
    <t xml:space="preserve">DECLARAÇÃO DE RESERVA DE CARGOS </t>
  </si>
  <si>
    <t xml:space="preserve">DECLARAÇÃO DE CONFORMIDADE TOTAL COM AS OBRIGAÇÕES TRABALHISLTAS </t>
  </si>
  <si>
    <t>Assunto: Pregão Eletrônico / Dispensa nº</t>
  </si>
  <si>
    <t>Contratante - UASG:</t>
  </si>
  <si>
    <t>Município/UF</t>
  </si>
  <si>
    <t>Portal :</t>
  </si>
  <si>
    <t xml:space="preserve">Objeto Da Licitação </t>
  </si>
  <si>
    <t>Local</t>
  </si>
  <si>
    <t>São Paulo</t>
  </si>
  <si>
    <t xml:space="preserve">Data </t>
  </si>
  <si>
    <t>XRP SOLUÇÕES INTEGRADAS LTDA 
Marcos F Oliveira (rúbrica)</t>
  </si>
  <si>
    <r>
      <t>A empresa</t>
    </r>
    <r>
      <rPr>
        <b/>
        <sz val="11"/>
        <color theme="1"/>
        <rFont val="Aptos Narrow"/>
        <family val="2"/>
        <scheme val="minor"/>
      </rPr>
      <t xml:space="preserve"> XRP SOLUÇÕES INTEGRADAS LTDA, </t>
    </r>
    <r>
      <rPr>
        <sz val="11"/>
        <color theme="1"/>
        <rFont val="Aptos Narrow"/>
        <family val="2"/>
        <scheme val="minor"/>
      </rPr>
      <t xml:space="preserve"> sediada à AV. PAULISTA, 1471 – CONJ.1110 – BELA VISTA – SP  – CEP: 01311-927, inscrita no  CNPJ: 34.334165/0001-90,  INSC. ESTADUAL: 151.139.902.110 e INSC. MUNICIPAL: 6.799.597-7  </t>
    </r>
    <r>
      <rPr>
        <b/>
        <sz val="11"/>
        <color theme="1"/>
        <rFont val="Aptos Narrow"/>
        <family val="2"/>
        <scheme val="minor"/>
      </rPr>
      <t>DECLARA,</t>
    </r>
    <r>
      <rPr>
        <sz val="11"/>
        <color theme="1"/>
        <rFont val="Aptos Narrow"/>
        <family val="2"/>
        <scheme val="minor"/>
      </rPr>
      <t xml:space="preserve"> sob as penas da lei, que  </t>
    </r>
  </si>
  <si>
    <t>.</t>
  </si>
  <si>
    <t xml:space="preserve"> cumprimos plenamente os requisitos exigidos para a sua habilitação para participar do procedimento licitatório, conforme prescreve o inciso VII, do artigo 4º, da Lei Federal nº 10.520, de 17 de julho de 2002, e não se enquadra em nenhum dos dispositivos da Lei nº 8.666/93 em função dos quais estaria impedida de licitar ou de contratar com a Administração Pública, estando ciente das penalidades aplicáveis nos casos de descumprimento.</t>
  </si>
  <si>
    <t>na forma do § 2º do art. 32 da Lei n. 8.666/1993, que, até a presente data, inexistem fatos impeditivos para sua habilitação no presente processo licitatório e que está ciente da obrigatoriedade de declarar ocorrências posteriores.</t>
  </si>
  <si>
    <t>sob as penas da Lei, para os fins requeridos no inciso XXXIII, do artigo 7° da Constituição Federal, consoante o que se estabeleceu no artigo 1°, da Lei n° 9.854, de 27 de outubro de 1999, que não tem em seu quadro de empregados, menores de 18 anos em trabalho noturno, perigoso ou insalubre, bem como em qualquer trabalho, menores de 16 anos, salvo na condição de aprendiz, a partir de 14 anos.</t>
  </si>
  <si>
    <t>por intermédio de seu representante legal, abaixo assinado, declara, sob as penas   da    lei,    em    especial    o    art.    299    do    Código    Penal    Brasileiro,    que: A proposta apresentada para participar do Pregão Eletrônico foi elaborada de maneira independente pelo Licitante, e o conteúdo da proposta não foi, no todo ou em parte, direta ou indiretamente, informado, discutido ou recebido de qualquer outro participante potencial ou de fato deste Leilão, por qualquer meio ou por qualquer pessoa;
•	 A intenção de apresentar a proposta elaborada para participar do Pregão Eletrônico não foi informada, discutida ou recebida de qualquer outro participante potencial ou de fato deste Leilão, por qualquer meio ou por qualquer pessoa;
•	 Que não tentou, por qualquer meio ou por qualquer pessoa, influir na decisão de qualquer outro participante potencial ou de fato, quanto a participar ou não da referida licitação;
•	 Que o conteúdo da proposta apresentada para   participar   Pregão   Eletrônico   não será, no todo ou em parte, direta ou indiretamente, comunicado ou discutido com qualquer outro participante potencial ou de fato deste Leilão antes da adjudicação do objeto da referida licitação;
•	 Que o conteúdo da proposta apresentada   para participar do Pregão   Eletrônico não foi, no todo ou em parte, direta ou indiretamente, informado, discutido ou recebido de qualquer integrante do Instituto Nacional do Seguro Social antes da abertura oficial das propostas; e
•	 Que está plenamente ciente do teor e da extensão desta declaração e que detém plenos poderes e informações para firmá-la.</t>
  </si>
  <si>
    <t xml:space="preserve">DECLARA, por intermédio de seu representante legal, abaixo assinado, declara, sob as penas   da    lei,    em    especial    o    art.    299    do    Código    Penal    Brasileiro,    que: A proposta apresentada para participar do Pregão Eletrônico foi elaborada de maneira independente pelo Licitante, e o conteúdo da proposta não foi, no todo ou em parte, direta ou indiretamente, informado, discutido ou recebido de qualquer outro participante potencial ou de fato deste Leilão, por qualquer meio ou por qualquer pessoa;
•	A intenção de apresentar a proposta elaborada para participar do Pregão Eletrônico não foi informada, discutida ou recebida de qualquer outro participante potencial ou de fato deste Leilão, por qualquer meio ou por qualquer pessoa;
•	Que não tentou, por qualquer meio ou por qualquer pessoa, influir na decisão de qualquer outro participante potencial ou de fato, quanto a participar ou não da referida licitação;
•	Que o conteúdo da proposta apresentada para   participar   Pregão   Eletrônico   não será, no todo ou em parte, direta ou indiretamente, comunicado ou discutido com qualquer outro participante potencial ou de fato deste Leilão antes da adjudicação do objeto da referida licitação;
•	Que o conteúdo da proposta apresentada   para participar do Pregão   Eletrônico não foi, no todo ou em parte, direta ou indiretamente, informado, discutido ou recebido de qualquer integrante do Instituto Nacional do Seguro Social antes da abertura oficial das propostas; e
•	Que está plenamente ciente do teor e da extensão desta declaração e que detém plenos poderes e informações para firmá-la.
</t>
  </si>
  <si>
    <t>sob as penas da lei, para fins de qualquer Concorrência, a inexistência no quadro da empresa, de sócios ou empregados com vínculo de parentesco em linha reta, colateral ou por afinidade até o terceiro grau, ou, ainda, que sejam cônjuges ou companheiros de ocupantes do quadro de Prefeitura, nos cargos de direção e chefia ou exercentes de função gratificada de mesma natureza, bem como de seus agentes políticos.</t>
  </si>
  <si>
    <t>DECLARA que não estamos sob efeito de nenhuma “declaração de inidoneidade para contratar com a Administração Pública na esfera federal, estadual ou municipal, nos termos do Inciso IV, do Art. 87, da Lei nº 8.666, de 21 de junho de 1.993”e/ou“declaração de suspensão temporária de participar em licitação e impedimento de contratar com a Administração por prática de atos ligados exclusivamente a ações de corrupção”, nos termos do art. 87, inciso III da Lei nº 8.666/93, como que comunicará qualquer fato ou evento superveniente à entrega dos documentos da habilitação que venha alterar a atual situação quanto à capacidade jurídica, técnica, regularidade fiscal e idoneidade econômico financeira. Não obstante, “Declara” ainda, que está ciente que a falsidade das informações fornecidas pode acarretar nas aplicações de sanções previstas legalmente.</t>
  </si>
  <si>
    <t>não estamos sob efeito de nenhuma “declaração de inidoneidade para contratar com a Administração Pública na esfera federal, estadual ou municipal, nos termos do Inciso IV, do Art. 87, da Lei nº 8.666, de 21 de junho de 1.993”e/ou“declaração de suspensão temporária de participar em licitação e impedimento de contratar com a Administração por prática de atos ligados exclusivamente a ações de corrupção”, nos termos do art. 87, inciso III da Lei nº 8.666/93, como que comunicará qualquer fato ou evento superveniente à entrega dos documentos da habilitação que venha alterar a atual situação quanto à capacidade jurídica, técnica, regularidade fiscal e idoneidade econômico financeira. Não obstante, “Declara” ainda, que está ciente que a falsidade das informações fornecidas pode acarretar nas aplicações de sanções previstas legalmente.</t>
  </si>
  <si>
    <t>por intermédio de seu representante legal, abaixo assinado, declara para fins de atendimento ao que consta do edital, que tomamos conhecimento do Edital e de todas as condições de participação na Licitação e nos comprometemos a cumprir todos os termos do Edital, e a fornecer material de qualidade, sob as penas da Lei.</t>
  </si>
  <si>
    <t>por intermédio de seu representante legal abaixo assinado, DECLARA, sob as sanções administrativas cabíveis, inclusive as criminais e sob as penas da lei, que toda documentação anexada ao sistema é autêntica.</t>
  </si>
  <si>
    <t xml:space="preserve">
I – Os licitantes devem observar e o contratado deve observar e fazer observar, por seus fornecedores e subcontratados, se admitida subcontratação, o mais alto padrão de ética durante todo o processo de licitação, de contratação e de execução do objeto contratual. Para os propósitos deste Anexo, definem-se as seguintes práticas:
a)	– "PRÁTICA CORRUPTA": oferecer, dar, receber ou solicitar, direta ou indiretamente, qualquer vantagem com o objetivo de influenciar a ação de servidor público no processo de licitação	ou	na	execução	de	contrato;
b)	– "PRÁTICA FRAUDULENTA": a falsificação ou omissão dos fatos, com o objetivo de influenciar o processo de licitação ou de execução de contrato;
c)	– "PRÁTICA COLUSIVA": esquematizar ou estabelecer um acordo entre dois ou mais licitantes, com ou sem o conhecimento de representantes ou prepostos do órgão licitador, visando estabelecer preços em níveis artificiais e não-competitivos;
d)	– "PRÁTICA COERCITIVA": causar danos ou ameaçar, direta ou indiretamente, às pessoas ou sua propriedade, visando influenciar sua participação em um processo licitatório ou	afetar	a	execução	do	contrato;
e)	– "PRÁTICA OBSTRUTIVA": (i) destruir, falsificar, alterar ou ocultar provas em inspeções ou fazer declarações falsas aos representantes do organismo financeiro multilateral, com o objetivo de impedir materialmente a apuração de alegações de prática prevista, deste Edital;
(ii) atos cuja intenção seja impedir materialmente o exercício do direito de o organismo financeiro		multilateral	promover		inspeção.
 II – Na hipótese de financiamento, parcial ou integral, por organismo financeiro multilateral, mediante adiantamento ou reembolso, este organismo imporá sanção sobre uma empresa ou pessoa	física,		inclusive		declarando-a	inelegível,
 indefinidamente ou por prazo determinado, para a outorga de contratos financiados pelo organismo se, em qualquer momento, constatar o envolvimento da empresa, diretamente ou por meio de um agente, em práticas corruptas, fraudulentas, colusivas, coercitivas ou obstrutivas ao participar da licitação ou da execução um contrato financiado pelo organismo. 
III – Considerando os propósitos das cláusulas acima, o licitante vencedor, como condição para a contratação, deverá concordar e autorizar que, na hipótese de o contrato vir a ser financiado, em parte ou integralmente, por organismo financeiro multilateral, mediante adiantamento ou reembolso, permitirá que o organismo financeiro e/ou pessoas por ele formalmente indicadas possam inspecionar o local de execução do contrato e todos os documentos, contas e registros relacionados à licitação e à execução do contrato.</t>
  </si>
  <si>
    <t>para a execução deste contrato, nenhuma das partes poderá oferecer, dar ou se comprometer a dar a quem quer que seja ou aceitar ou se comprometer a aceitar de quem quer que seja, tanto por conta própria quanto através de outrem, qualquer pagamento, doação, compensação, vantagens financeiras ou não financeiras ou benefícios de qualquer espécie que constituam prática ilegal ou de corrupção seja sob a Lei brasileira de nº 12.846/2013, seja sob as leis de qualquer país, seja de forma direta ou indireta quanto ao objeto desta licitação, ou de outra forma que não relacionada a este contrato, devendo garantir, ainda, que seus prepostos e colaboradores ajam da mesma forma.</t>
  </si>
  <si>
    <t>sob as penas de lei que é empresa de pequeno porte e que se encontra sob o regime da lei complementar 123/2006 fazendo jus aos benefícios contidos nas referidas lei.</t>
  </si>
  <si>
    <t xml:space="preserve"> cumpriremos a cota de aprendiz a que estamos obrigados, nos termos do art. 429 e seguintes da CLT</t>
  </si>
  <si>
    <t>que cumpriremos a cota de aprendiz a que estamos obrigados, nos termos do art. 429 e seguintes da CLT.</t>
  </si>
  <si>
    <t>sob as sanções administrativas cabíveis e sob as penas da lei, que se compromete a fornecer informações adicionais, solicitadas pelo(a) Pregoeiro (a), como: laudos técnicos de análises do produto, catálogos, e outros, a qualquer tempo e/ou fase do processo licitatório, com finalidade de dirimir dúvida e instruir as decisões relativas ao julgamento;</t>
  </si>
  <si>
    <t>1	que não possui, em sua cadeia produtiva, empregados executando trabalho degradante ou   forçado,   observando   o   disposto   nos   incisos   III   e   IV   do   art.   1º e no inciso III do art. 5º da Constituição Federal;
2	Que está ciente e concorda   com   as   condições   contidas   no   Edital   e   seus anexos;
3	Que cumpre os requisitos para   a   habilitação   definidos   no   Edital   e   que   a proposta apresentada está em conformidade com as exigências editalícia.
4	que os serviços   são   prestados   por   empresas   que   comprovem   cumprimento de reserva de cargos prevista em   lei   para   pessoa   com   deficiência   ou   para reabilitado da Previdência Social   e   que   atendam   às   regras   de   acessibilidade previstas na legislação, conforme   disposto   no   art.   93   da   Lei   nº   8.213,   de   24 de	julho	de	1991.
5	A proposta apresentada para   participar   da   presente   licitação,    foi   elaborada de     maneira     independente     pela     empresa    XRP SOLUÇÕES INTEGRADAS LTDA ,   e   o   conteúdo   da   proposta   não   foi,   no   todo   ou   em parte,   direta   ou   indiretamente,    informado,    discutido    ou    recebido    de    qualquer outro   participante   potencial   ou   de   fato,    desta    licitação    por    qualquer    meio    ou por	qualquer	pessoa;
6	A intenção de apresentar a proposta   elaborada   para   participar   desta   licitação, não   foi    informada,    discutida    ou    recebida    de    qualquer    outro    participante potencial ou de fato, por qualquer meio ou por qualquer pessoa;
7	Que não tentou, por   qualquer   meio   ou   por   qualquer   pessoa,   influir   na   decisão de qualquer outro participante   potencial   ou   de   fato,   quanto   a   participar   ou   não da referida licitação;
8	Que o conteúdo da proposta apresentada para participar da licitação, não será, no todo ou em   parte,   direta   ou   indiretamente,   comunicado   ou   discutido   com qualquer outro participante potencial   ou   de   fato,   antes   da   adjudicação   do   objeto da	referida	licitação;
9	Que o conteúdo da proposta   apresentada   para   participar   desta   licitação,   não foi,   no   todo   ou   em   parte,   direta   ou   indiretamente,   informado,    discutido    ou recebido de qualquer integrante do Setor de Licitações do município, antes da abertura oficial das	propostas;	e
10	Que está plenamente ciente do teor e da   extensão   desta   declaração   e   que detém	plenos	poderes	e	informações	para	firmá-la.
11	Que   nao    possui,    em    sua    cadeia    produtiva,    empregados    executando trabalho   degradante   ou    torcaco,    observando    o    disposto    nos    incises    Ill    e    IV do art. 1° e no incise Ill do art. 5° da Constituicao Federal;
12	A declaracao   falsa   relativa   ao   cumprimento   de   qualquer   conoicao   sujeltara o licitante as sancoes previstas em lei e neste Edital.
13	Que nao possui como socio, gerente e diretores,   servidores   da   Prefeitura Municipal, e ainda conjugue, companheiro ou parente ate terceiro grau.
14	Que o prazo de inicio da entrega dos equipamentos sera de acordo   com   os termos   estabelecidos   no   Anexo   I,   deste   edital   a    contar    do    recebimento,    par parte da contratada, da ordem de compra ou   documento   similar   todos   os equipamentos   serao   avaliados,   sob    pena    de    devolucao    de    nao    aceite,    case nao atenda a descrirninacao do   termo   de   referencia   do   referido   edital   ou   de ma qualidade.</t>
  </si>
  <si>
    <t>Vem por meio deste declarar para os devidos fins, que em caso de constatação de quaisquer defeitos nos itens ofertados, providenciará sua troca por outro item equivalente ou de qualidade superior, sem qualquer ônus ao Município, conforme prazo estipulado no Edital.
DECLARA, sob as penas da lei, principalmente a disposta no art. 7º da Lei nº 10.520/02, que satisfaz plenamente todas as exigências habilitatórias previstas no certame epigrafado e que as declarações informadas são verídicas, conforme, em obediência ao disposto no art. 4º, VII da Lei nº 10.520/02 e parágrafos 4°e 5° do art. 26 do decreto 10.024/2019.
Por ser expressão da verdade, firmamos a presente declaração.</t>
  </si>
  <si>
    <t>A XRP SOLUÇÕES INTEGRADAS LTDA,  sediada à AV. PAULISTA, 1471 – CONJ.1110 – BELA VISTA – SP  – CEP: 01311-927, inscrita no  CNPJ: 34.334165/0001-90,  INSC. ESTADUAL: 151.139.902.110 e INSC. MUNICIPAL: 6.799.597-7  DECLARA, sob as penas da lei, que  vem através desta, para os fins de dar atendimento ao disposto “Do Credenciamento” do Edital relativo à licitação em referência, DECLARA QUE ESTÁ CIENTE E CONCORDA COM AS CONDIÇÕES CONTIDAS NO PRESENTE EDITAL E SEUS ANEXOS.</t>
  </si>
  <si>
    <t>XRP SOLUÇÕES INTEGRADAS LTDA,  sediada à AV. PAULISTA, 1471 – CONJ.1110 – BELA VISTA – SP  – CEP: 01311-927, inscrita no  CNPJ: 34.334165/0001-90,  INSC. ESTADUAL: 151.139.902.110 e INSC. MUNICIPAL: 6.799.597-7  DECLARA, sob as penas da lei, que  neste ato representada por Marcos Francisco de Oliveira - CPF 085.831.778-80, proprietário /  representante legal, em atendimento ao disposto no presente edital, vem perante Vossas Senhorias declarar que assume inteira responsabilidade pela entrega dos produtos/prestação dos serviços licitados.</t>
  </si>
  <si>
    <t>por intermédio
de seu representante legal, abaixo assinado, declara, sob as penas da lei, em especial o art. 299 do Código Penal Brasileiro, que:
A proposta apresentada para participar do Pregão Eletrônico foi elaborada de maneira independente pelo Licitante, e o conteúdo da proposta não foi, no todo ou em parte, direta ou indiretamente, informado, discutido ou recebido de qualquer outro participante potencial ou de fato deste Leilão, por qualquer meio ou por qualquer pessoa;
•	A intenção de apresentar a proposta elaborada para participar do Pregão Eletrônico não foi informada, discutida ou recebida de qualquer outro participante potencial ou de fato deste Leilão, por qualquer meio ou por qualquer pessoa;
•	Que não tentou, por qualquer meio ou por qualquer pessoa, influir na decisão de qualquer outro participante potencial ou de fato, quanto a participar ou não da referida licitação;
•	Que o conteúdo da proposta apresentada para participar Pregão Eletrônico não será, no todo ou em parte, direta ou indiretamente, comunicado ou discutido com qualquer outro participante potencial ou de fato deste Leilão antes da adjudicação do objeto da referida licitação;
•	Que o conteúdo da proposta apresentada para participar do Pregão Eletrônico não foi, no todo ou em parte, direta ou indiretamente, informado, discutido ou recebido de qualquer integrante do Instituto Nacional do Seguro Social antes da abertura oficial das propostas;
•	Que está plenamente ciente do teor e da extensão desta declaração e que detém plenos poderes e informações para firmá-la.</t>
  </si>
  <si>
    <t>A Empresa XRP Soluções Integradas LTDA, devidamente inscrita no CNPJ sob o número 34.334165/0001-90, com sede à Av. Paulista, 1471 – Conj.1110 – Bela Vista – SP, vem, por meio desta, declarar para os devidos fins de direito, em especial para participação no processo licitatório em curso, que, conforme a legislação vigente, se encontra dispensada da obrigatoriedade de contratação de aprendizes.
Essa dispensa se fundamenta nos seguintes aspectos legais e práticos:
1. **Consolidação das Leis do Trabalho (CLT) - Artigo 429**: Determina a obrigatoriedade de contratação de aprendizes para empresas cujas funções demandem formação profissional. Todavia, microempresas e empresas de pequeno porte, como a nossa, são contempladas por um regime diferenciado que reconhece suas limitações operacionais.
2. **Lei Complementar nº 123/2006**: Estabelece o Estatuto Nacional da Microempresa e da Empresa de Pequeno Porte, proporcionando um tratamento jurídico diferenciado, incluído isenções e simplificações de obrigações trabalhistas, o que abarca a flexibilização na contratação de aprendizes.
3. **Decreto nº 9.579/2018**: Consolida normas sobre a proteção ao trabalho do menor, reafirmando as condições diferenciadas para microempresas e empresas de pequeno porte.
Considerando que a XRP Soluções Integradas LTDA possui um quadro funcional reduzido, caracterizado como um empresário único, não atingindo o número mínimo de funcionários para a aplicação prática do programa de aprendizagem, a empresa encontra-se, portanto, isenta da referida obrigatoriedade.
A presente declaração é emitida com a finalidade de formalizar nosso compromisso com o cumprimento da legislação brasileira, ao mesmo tempo em que reafirma nossa condição de microempresa, conforme os critérios estabelecidos pelas normas vigentes.</t>
  </si>
  <si>
    <t>não realizou doação em dinheiro, ou bem estimável em dinheiro, para partido político ou campanha eleitoral de candidato a cargo eletivo, a contar do dia 02 de outubro de 2015.</t>
  </si>
  <si>
    <t>possui os seguintes contratos firmados com a iniciativa privada e administração pública:</t>
  </si>
  <si>
    <t>vem através desta, para os fins de dar atendimento ao disposto do Edital relativo à licitação em referência, DECLARA QUE AUTORIZA ESTE ÓRGÃO PARA INVESTIGAÇÕES NECESSÁRIAS.</t>
  </si>
  <si>
    <t xml:space="preserve">para fins do
disposto no inciso XXXIII do art. 7º da Constituição Federal, de 5 de outubro de 1988, e no inciso V do art. 27 da Lei nº 8.666, de 21 de junho de 1993, acrescido pela Lei nº 9.854, de 27 de outubro de 1999, que não possui em seu quadro de pessoal empregado(s) com menos de 18 (dezoito) anos em trabalho noturno, perigoso ou insalubre, e em qualquer trabalho menores de 16 (dezesseis) anos.
( ) Ressalva: emprega menor, a partir de quartoze anos, na condição de aprendiz. (Observação: em caso afirmativo, assinalar a resalva acima).
</t>
  </si>
  <si>
    <t>sob as penas da lei, para fins de participação no processo acima em referência, que todos os documentos de habilitação anexados na Plataforma em questão, foram extraídos de originais e são autênticos.</t>
  </si>
  <si>
    <t>não possui em
seu quadro de pessoal servidores públicos da ativa, ou empregado de empresa pública ou de sociedade de economia mista exercendo funções técnicas, comerciais, de gerência, administração ou tomada de decisão; o autor do projeto, básico ou executivo, pessoa física ou jurídica e não é empresa responsável pela elaboração do projeto básico ou executivo ou da qual o autor do projeto seja dirigente, gerente, acionista ou detentor de mais de 5% (cinco por cento) do capital com direito a voto ou controlador, responsável técnico ou subcontratado nos termos do Art. 9º da Lei 8666/66.</t>
  </si>
  <si>
    <t>DADOS CADASTRAIS DO FORNECEDOR
FORNECEDOR -XRP SOLUÇÕES INTEGRADAS LTDA - sediada à AV. PAULISTA, 1471 – CONJ.1110 – BELA VISTA – SP  – CEP: 01311-927 - CNPJ: 34.334165/0001-90 INSC. ESTADUAL: 151.139.902.110 | INSC. MUNICIPAL: 6.799.597-7
Titular da empresa que irá firmar a Ata de Registro de Preços NOME COMPLETO -MARCOS FRANCCISCO DE OLIVEIRA CPF - 085.831.778-80
RG -19.230.691-1  SSP/SP
CARGO OU FUNÇÃO - REPRESENTANTE LEGAL/PROPRIETÁRIA
ENDEREÇO ELETRÔNICO - flash.pse@gmail.com (PRINCIPAL) TELEFONE PARA CONTATO - 031-97155-2307 (PRINCIPAL)
Responsável por receber os pedidos
NOME COMPLETO -
ENDEREÇO ELETRÔNICO - expedicao@grupoflash.com.br
Responsável pelo setor financeiro
NOME COMPLETO 
ENDEREÇO ELETRÔNICO – finanças@grupoflash.com.br
– flash.pse@gmail.com
Informações para pagamento [BANCO] BRADESCO [AGÊNCIA N°] 3146
[CONTA CORRENTE N°] 36660-9</t>
  </si>
  <si>
    <t>por seu representante legal infra-assinado, declara, para fins cumprimento do disposto na Súmula Vinculante 13/STF de 21 de agosto de 2008 e no Acórdão TCE/PR n° 2745/2010, que:
•	Não possui em seu quadro societário, cônjuge, companheiro ou parente, em linha reta ou colateral, por consanguinidade ou por afinidade, até o terceiro grau, de servidor público Municipal do ente licitante.
Nestes termos, assume total e integral responsabilidade pelas informações acima prestadas, estando ciente das implicações criminais, cíveis e administrativas que dela podem resultar, em especial ao que preceitua o art. 299 do Código Penal Brasileiro, DL 2.848/1940, conforme a seguir se apresenta:
“Art. 299 - Omitir, em documento público ou particular, declaração que dele devia constar, ou nele inserir ou fazer inserir declaração falsa ou diversa da que devia ser escrita, com o fim de prejudicar direito, criar obrigação ou alterar a verdade sobre fato juridicamente relevante: Pena
- reclusão, de 1 (um) a 5 (cinco) anos, e multa, se o documento é público, e reclusão de 1 (um)
a 3 (três) anos, e multa, se o documento é particular.”</t>
  </si>
  <si>
    <t>por seu representante legal abaixo assinado, DECLARA, sob as penas da lei, possuir condições e capacidade para entregar, em tempo hábil, e pelo prazo requerido, todos os produtos ofertados no objeto da presente LICITAÇÃO.</t>
  </si>
  <si>
    <t>Eu      MARCOS FRANCISCO DE OLIVEIRA,       BRASILEIRO,       SOLTEIRO,
EMPRESÁRIO, portador do Registro de Identidade nº 19.230.691-1 , expedido pela SSP/SP, devidamente inscrito no Cadastro de Pessoas Físicas do Ministério da Fazenda, sob o nº085.831.778-80, residente à rua RUA DA MEAÇÃO, 74 P APTO 82 - VILA REGENTE FEIJÓ -  CEP 03335-045 - SÃO PAULO - SP, na qualidade de sócio administrador da empresa XRP SOLUÇÕES INTEGRADAS LTDA , DECLARO para os devidos fins que representarei a mesma no procedimento do presente processo licitatório, praticando todos os atos necessários ao certame.</t>
  </si>
  <si>
    <t>somos uma empresa especializada em integração de negócios nacionais e internacionais, com foco em Supply Chain e atendimento a licitações governamentais. Nossa missão é fomentar parcerias estratégicas e desenvolver novos negócios em todo o território nacional.
Reconhecemos a importância crucial das práticas sustentáveis nas operações de fornecimento e contratação, especialmente no contexto de contratações públicas. Como parte do nosso compromisso contínuo com a sustentabilidade e responsabilidade socioambiental, nos empenhamos em adotar e promover os princípios estabelecidos no Guia Nacional de Contratações Sustentáveis (GNCS).
Para atingir esse objetivo, buscamos ativamente parcerias com fornecedores e parceiros que compartilham de nossa visão e que implementam práticas alinhadas com a legislação de sustentabilidade em vigor. Nossa abordagem inclui:
•	  Seleção Rigorosa de Fornecedores: Trabalhamos com fornecedores que demonstram práticas sustentáveis, como o uso de materiais ecologicamente corretos e processos de produção responsáveis.
•  	Monitoramento Contínuo: Implementamos sistemas de monitoramento para garantir que nossos parceiros de negócios mantenham padrões elevados de responsabilidade ambiental e social.
•  	Desenvolvimento Sustentável: Incentivamos e colaboramos ativamente no desenvolvimento de soluções inovadoras que minimizem impactos ambientais e maximizem benefícios sociais.
Estamos cientes de nossa responsabilidade e nos comprometemos a continuar aprimorando nossas práticas e a colaborar com instituições governamentais e não-governamentais para atingir níveis ainda maiores de excelência na sustentabilidade de nossas operações.
Estamos à disposição para quaisquer esclarecimentos adicionais e para discutir como podemos continuar a colaborar de maneira eficaz e sustentável.</t>
  </si>
  <si>
    <t>para os devidos fins que a referida empresa não atende à exigência legal de contratação de pessoas com deficiência, conforme disposto na Lei nº 8.213, de 24 de julho de 1991, art. 93, devido ao fato de possuir menos de 100 (cem) empregados.
Atualmente, a empresa conta com apenas [1 funcionário  “somente o proprietário” em seu quadro funcional, que atua como consultor independente  o que não atinge o limite mínimo estipulado para a obrigatoriedade da referida contratação.
Estamos à disposição para quaisquer esclarecimentos adicionais que se façam necessários.</t>
  </si>
  <si>
    <t>para os devidos fins que a referida empresa não atende à exigência legal de reserva de cargos para pessoas com deficiência, conforme disposto na Lei nº 8.213, de 24 de julho de 1991, art. 93, devido ao fato de possuir menos de 100 (cem) empregados.
Especificamente, nossa empresa é composta apenas pelo proprietário, não havendo outros empregados registrados em nosso quadro funcional, o que nos isenta da obrigatoriedade mencionada.
Estamos à disposição para quaisquer esclarecimentos adicionais que se façam necessários.</t>
  </si>
  <si>
    <t>os devidos fins de participação no presente certame que nossas propostas econômicas abrangem integralmente todos os custos necessários para assegurar os direitos trabalhistas, conforme previstos na Constituição Federal, nas leis trabalhistas, nas normas infralegais, nas convenções coletivas de trabalho e nos termos de ajustamento de conduta vigentes na data de entrega das propostas.
Estamos cientes de que a omissão de qualquer um dos custos relacionados aos direitos trabalhistas pode acarretar na desclassificação do presente certame e, portanto, asseguramos nosso compromisso com o pleno cumprimento de todas as obrigações legais trabalhistas.
Colocamo-nos à disposição para quaisquer esclarecimentos adicionais que se façam necessários.</t>
  </si>
  <si>
    <t>Valor Total</t>
  </si>
  <si>
    <t>Data:</t>
  </si>
  <si>
    <t xml:space="preserve">PRODUTO : </t>
  </si>
  <si>
    <t>Cotação de Preços</t>
  </si>
  <si>
    <t>ÓRGÃO</t>
  </si>
  <si>
    <t>XRP SOLUÇÕES</t>
  </si>
  <si>
    <t>Fornecedor 5</t>
  </si>
  <si>
    <t>TARGET</t>
  </si>
  <si>
    <t>Descrição do Produto</t>
  </si>
  <si>
    <t>Qtde</t>
  </si>
  <si>
    <t>UNID</t>
  </si>
  <si>
    <t>Preço Unit</t>
  </si>
  <si>
    <t>Desconto</t>
  </si>
  <si>
    <t>IPI</t>
  </si>
  <si>
    <t>Total</t>
  </si>
  <si>
    <t>Valor Mínimo</t>
  </si>
  <si>
    <t>Preço Unit Min</t>
  </si>
  <si>
    <t>Valor Líquido</t>
  </si>
  <si>
    <t>Condição de Pagamento</t>
  </si>
  <si>
    <t>30/60/90</t>
  </si>
  <si>
    <t>30/60</t>
  </si>
  <si>
    <t>A Vista</t>
  </si>
  <si>
    <t>Prazo de Entrega</t>
  </si>
  <si>
    <t>Fornecedores</t>
  </si>
  <si>
    <t>Diferença</t>
  </si>
  <si>
    <t>Comprador</t>
  </si>
  <si>
    <t>Aprovado por:</t>
  </si>
  <si>
    <t>FATURAMENTO SIMPLES ACUMULADO 12 MESES</t>
  </si>
  <si>
    <t>IMPOSTO</t>
  </si>
  <si>
    <t>MARGEM</t>
  </si>
  <si>
    <t>IMPOSTO DEVIDO</t>
  </si>
  <si>
    <t>Transporte</t>
  </si>
  <si>
    <t>Dedução Imposto</t>
  </si>
  <si>
    <t>PIS</t>
  </si>
  <si>
    <t>Garant. &amp; Financ.</t>
  </si>
  <si>
    <t>COFINS</t>
  </si>
  <si>
    <t>Comissões</t>
  </si>
  <si>
    <t>IMPOSTO LPIQUIDO</t>
  </si>
  <si>
    <t>Desp. Fixas</t>
  </si>
  <si>
    <t>Comparativo / Certame</t>
  </si>
  <si>
    <t>CERTAME</t>
  </si>
  <si>
    <t>FORNECIMENTO</t>
  </si>
  <si>
    <t>VENDA</t>
  </si>
  <si>
    <t>ITEM / DESCIÇÃO PRODUTO</t>
  </si>
  <si>
    <t>QUANTIDADE</t>
  </si>
  <si>
    <t>VALOR UNITÁRIO</t>
  </si>
  <si>
    <t>VALOR TOTAL</t>
  </si>
  <si>
    <t>VALOR OTAL</t>
  </si>
  <si>
    <t>%</t>
  </si>
  <si>
    <t>TOTAL</t>
  </si>
  <si>
    <t>Diferença Vlr Total</t>
  </si>
  <si>
    <t>PERCENTUAL (%) Impostos</t>
  </si>
  <si>
    <t>ICMS   SIMPLES</t>
  </si>
  <si>
    <t>ISS</t>
  </si>
  <si>
    <t>GAR</t>
  </si>
  <si>
    <t>Somatório deve ser menor 100%</t>
  </si>
  <si>
    <t>MARK-UP</t>
  </si>
  <si>
    <t>VALORES (R$)  Impostos</t>
  </si>
  <si>
    <t>VALOR ICMS/SIMPLES</t>
  </si>
  <si>
    <t>VALOR PIS</t>
  </si>
  <si>
    <t>VALOR COFINS</t>
  </si>
  <si>
    <t>VALOR IPI</t>
  </si>
  <si>
    <t>VALOR ISS</t>
  </si>
  <si>
    <t>VALOR TRANSPORTE</t>
  </si>
  <si>
    <t>VALOR GARANTIA</t>
  </si>
  <si>
    <t>COMISSÕES</t>
  </si>
  <si>
    <t>VALOR MARGEM</t>
  </si>
  <si>
    <t>DRE GERENCIAL</t>
  </si>
  <si>
    <t>SIMPLES NACIONAL</t>
  </si>
  <si>
    <t>PRESUMIDO</t>
  </si>
  <si>
    <t>LUCRO REAL</t>
  </si>
  <si>
    <t>Simples Nacional</t>
  </si>
  <si>
    <t>Presumido</t>
  </si>
  <si>
    <t>Real</t>
  </si>
  <si>
    <t>FATURAMENTO BRUTO</t>
  </si>
  <si>
    <t>Valor de Compra (matéria prima ou revenda)</t>
  </si>
  <si>
    <t>(-)IPI</t>
  </si>
  <si>
    <t>(-) ICMS</t>
  </si>
  <si>
    <t>RECEITA BRUTA DE VENDAS</t>
  </si>
  <si>
    <t>ALÍQUOTA:</t>
  </si>
  <si>
    <t>(-) IPI</t>
  </si>
  <si>
    <t>(-) PIS</t>
  </si>
  <si>
    <t>Receita bruta em 12 meses (em R$)</t>
  </si>
  <si>
    <t>Alíquota - Comércio</t>
  </si>
  <si>
    <t>Valor a deduzir (em R$)</t>
  </si>
  <si>
    <t xml:space="preserve">Deduçao Comércio </t>
  </si>
  <si>
    <t>Deduçao Induústria</t>
  </si>
  <si>
    <t>(-) Cofins</t>
  </si>
  <si>
    <t>1ª Faixa</t>
  </si>
  <si>
    <t>(-)ICMS ST</t>
  </si>
  <si>
    <t>2ª Faixa</t>
  </si>
  <si>
    <t>Custos de Produção</t>
  </si>
  <si>
    <t>(-) SIMPLES NACIONAL</t>
  </si>
  <si>
    <t>3ª Faixa</t>
  </si>
  <si>
    <t>(-)IMPOSTO DE RENDA E CSLL</t>
  </si>
  <si>
    <t>4ª Faixa</t>
  </si>
  <si>
    <t>Custo do produto</t>
  </si>
  <si>
    <t>RECEITA LÍQUIDA IMPOSTOS</t>
  </si>
  <si>
    <t>5ª Faixa</t>
  </si>
  <si>
    <t>(-) FRETE/SEGURO/EMBALAGEM</t>
  </si>
  <si>
    <t>6ª Faixa</t>
  </si>
  <si>
    <t>Outros Custos de vendas</t>
  </si>
  <si>
    <t>(-)COMISSÃO S/ VENDAS</t>
  </si>
  <si>
    <t>Frete / Seguro</t>
  </si>
  <si>
    <t>(-)DESPESAS FIXAS</t>
  </si>
  <si>
    <t>O Anexo 1 do Simples concentra as atividades do setor de Comércio. As alíquotas totais começam em 4% e vão até 19%.</t>
  </si>
  <si>
    <t>Outros custos Operacionais</t>
  </si>
  <si>
    <t>RECEITA LÍQUIDA DESPESAS</t>
  </si>
  <si>
    <t>Outros (Garntia / Financiamentos, etc ...)</t>
  </si>
  <si>
    <t>(-)CMV/CPV</t>
  </si>
  <si>
    <t>LUCRO PRESUMIDO</t>
  </si>
  <si>
    <t>Total outros custos</t>
  </si>
  <si>
    <t>MARGEM DE LUCRO</t>
  </si>
  <si>
    <t>Custo Total</t>
  </si>
  <si>
    <t>Venda</t>
  </si>
  <si>
    <t>IRPJ</t>
  </si>
  <si>
    <t>CSLL</t>
  </si>
  <si>
    <t>INDICADORES</t>
  </si>
  <si>
    <t>Receita de vendas em geral</t>
  </si>
  <si>
    <t>Presunção de Lucro</t>
  </si>
  <si>
    <t>ICMS</t>
  </si>
  <si>
    <t>MARGEM BRUTA</t>
  </si>
  <si>
    <t>Base de Cálculo</t>
  </si>
  <si>
    <t>Cofins</t>
  </si>
  <si>
    <t>VENDAS</t>
  </si>
  <si>
    <t>Valor individual</t>
  </si>
  <si>
    <t>Imposto de Renda e CSLL</t>
  </si>
  <si>
    <t>CMV</t>
  </si>
  <si>
    <t>Carga tributária Total</t>
  </si>
  <si>
    <t>MB</t>
  </si>
  <si>
    <t>Despesas Fixas</t>
  </si>
  <si>
    <t>Margem de Lucro</t>
  </si>
  <si>
    <t>MARGEM DE CONTRIBUIÇÃO</t>
  </si>
  <si>
    <t>Total Impostos e Margem</t>
  </si>
  <si>
    <t>VALOR</t>
  </si>
  <si>
    <t>Impostos s/ venda</t>
  </si>
  <si>
    <t>ICMS ST</t>
  </si>
  <si>
    <t>VARIÁVEIS</t>
  </si>
  <si>
    <t>Vendas Líquidas</t>
  </si>
  <si>
    <t>Total variáveis</t>
  </si>
  <si>
    <t>CMV/CPV</t>
  </si>
  <si>
    <t>PREÇO DE VENDA</t>
  </si>
  <si>
    <t>Lucro Bruto</t>
  </si>
  <si>
    <t>MC</t>
  </si>
  <si>
    <t>Despesas</t>
  </si>
  <si>
    <t>PREÇO DE VENDA - UNITÁRIO - (MÉDIO)</t>
  </si>
  <si>
    <t>Resultado antes da CSLL e do IRPJ</t>
  </si>
  <si>
    <t>PREÇO PREGÃO  - (MÉDIO)</t>
  </si>
  <si>
    <t>Resultado antes o IRPJ</t>
  </si>
  <si>
    <t>MARGEM TOTAL - UNITÁRIA  - (MÉDIO)</t>
  </si>
  <si>
    <t>RESULTADO DO EXERCÍCIO</t>
  </si>
  <si>
    <t>MARGEM TOTAL LÍQUIDA  - (MÉDIO)</t>
  </si>
  <si>
    <t>Total dos impostos</t>
  </si>
  <si>
    <t>Carga tributária</t>
  </si>
  <si>
    <t>TRANSP</t>
  </si>
  <si>
    <t>I</t>
  </si>
  <si>
    <t>NOME</t>
  </si>
  <si>
    <t>Fornecedor 4</t>
  </si>
  <si>
    <t>Marcos Oliveira</t>
  </si>
  <si>
    <t>Item Principal</t>
  </si>
  <si>
    <t>Descrição Completa</t>
  </si>
  <si>
    <t>S/N</t>
  </si>
  <si>
    <t>Nome Completo</t>
  </si>
  <si>
    <t>Cargo</t>
  </si>
  <si>
    <t>Departamento</t>
  </si>
  <si>
    <t>Não especificado</t>
  </si>
  <si>
    <t>Categoria</t>
  </si>
  <si>
    <t>Segmento</t>
  </si>
  <si>
    <t>Localização</t>
  </si>
  <si>
    <t>País</t>
  </si>
  <si>
    <t>ÍNDICE DE DOCUMENTOS EXIGIDOS PARA APRESENTAÇÃO AO PREGOEIRO PELA EMPRESA VENCEDORA</t>
  </si>
  <si>
    <t>Sim</t>
  </si>
  <si>
    <t>Exige Comprovação de Fornecimento Anterior</t>
  </si>
  <si>
    <t>Atestados de Capacidade</t>
  </si>
  <si>
    <t>Percentuais (%)</t>
  </si>
  <si>
    <t>Link do Site</t>
  </si>
  <si>
    <t xml:space="preserve">NACIONAL </t>
  </si>
  <si>
    <t xml:space="preserve">OLV </t>
  </si>
  <si>
    <t>XRP</t>
  </si>
  <si>
    <t xml:space="preserve">FATURAMENTO </t>
  </si>
  <si>
    <t>DESPESAS OPERACIONAIS</t>
  </si>
  <si>
    <t xml:space="preserve">ICMS </t>
  </si>
  <si>
    <t>Gart &amp; Financ.</t>
  </si>
  <si>
    <t>SIMPLES</t>
  </si>
  <si>
    <t>Base Impostos</t>
  </si>
  <si>
    <t>Impostos</t>
  </si>
  <si>
    <t>Desp Fixas</t>
  </si>
  <si>
    <t>Outras Despesas</t>
  </si>
  <si>
    <t>Total Desembolsos</t>
  </si>
  <si>
    <t>FLUXO DE CAIXA</t>
  </si>
  <si>
    <t>OUTRAS DESPESAS  (%) Impostos</t>
  </si>
  <si>
    <t>OUTRAS DESPESAS  (R$) Impostos</t>
  </si>
  <si>
    <t>Margem Potêncial</t>
  </si>
  <si>
    <t>IRPJ+CSLL+ Adicional</t>
  </si>
  <si>
    <t>Diferença Valor Total p Item</t>
  </si>
  <si>
    <t>Base no Certame</t>
  </si>
  <si>
    <t>VALOR DE VENDA</t>
  </si>
  <si>
    <t>MELHOR PREÇO FORNECEDOR</t>
  </si>
  <si>
    <t>ESTUDO DE VIABILIDADE ECONOMICA - REVENDA</t>
  </si>
  <si>
    <t>BLL COMPRAS</t>
  </si>
  <si>
    <r>
      <t>Até 180</t>
    </r>
    <r>
      <rPr>
        <b/>
        <sz val="11"/>
        <color rgb="FF676482"/>
        <rFont val="Arial"/>
        <family val="2"/>
      </rPr>
      <t xml:space="preserve"> k </t>
    </r>
  </si>
  <si>
    <r>
      <t>De 180</t>
    </r>
    <r>
      <rPr>
        <b/>
        <sz val="11"/>
        <color rgb="FF676482"/>
        <rFont val="Arial"/>
        <family val="2"/>
      </rPr>
      <t xml:space="preserve"> k</t>
    </r>
    <r>
      <rPr>
        <sz val="11"/>
        <color rgb="FF676482"/>
        <rFont val="Arial"/>
        <family val="2"/>
      </rPr>
      <t xml:space="preserve"> ,01 a 360</t>
    </r>
    <r>
      <rPr>
        <b/>
        <sz val="11"/>
        <color rgb="FF676482"/>
        <rFont val="Arial"/>
        <family val="2"/>
      </rPr>
      <t xml:space="preserve"> k </t>
    </r>
  </si>
  <si>
    <r>
      <t>De 360</t>
    </r>
    <r>
      <rPr>
        <b/>
        <sz val="11"/>
        <color rgb="FF676482"/>
        <rFont val="Arial"/>
        <family val="2"/>
      </rPr>
      <t>k</t>
    </r>
    <r>
      <rPr>
        <sz val="11"/>
        <color rgb="FF676482"/>
        <rFont val="Arial"/>
        <family val="2"/>
      </rPr>
      <t xml:space="preserve">,01 a 720 </t>
    </r>
    <r>
      <rPr>
        <b/>
        <sz val="11"/>
        <color rgb="FF676482"/>
        <rFont val="Arial"/>
        <family val="2"/>
      </rPr>
      <t>k</t>
    </r>
  </si>
  <si>
    <r>
      <t>De 720</t>
    </r>
    <r>
      <rPr>
        <b/>
        <sz val="11"/>
        <color rgb="FF676482"/>
        <rFont val="Arial"/>
        <family val="2"/>
      </rPr>
      <t>.k</t>
    </r>
    <r>
      <rPr>
        <sz val="11"/>
        <color rgb="FF676482"/>
        <rFont val="Arial"/>
        <family val="2"/>
      </rPr>
      <t xml:space="preserve">,01 a 1.800 </t>
    </r>
    <r>
      <rPr>
        <b/>
        <sz val="11"/>
        <color rgb="FF676482"/>
        <rFont val="Arial"/>
        <family val="2"/>
      </rPr>
      <t>k</t>
    </r>
  </si>
  <si>
    <r>
      <t xml:space="preserve">De 1.800 </t>
    </r>
    <r>
      <rPr>
        <b/>
        <sz val="11"/>
        <color rgb="FF676482"/>
        <rFont val="Arial"/>
        <family val="2"/>
      </rPr>
      <t>k</t>
    </r>
    <r>
      <rPr>
        <sz val="11"/>
        <color rgb="FF676482"/>
        <rFont val="Arial"/>
        <family val="2"/>
      </rPr>
      <t xml:space="preserve">,01 a 3.600 </t>
    </r>
    <r>
      <rPr>
        <b/>
        <sz val="11"/>
        <color rgb="FF676482"/>
        <rFont val="Arial"/>
        <family val="2"/>
      </rPr>
      <t>k</t>
    </r>
  </si>
  <si>
    <r>
      <t xml:space="preserve">De 3.600 </t>
    </r>
    <r>
      <rPr>
        <b/>
        <sz val="11"/>
        <color rgb="FF676482"/>
        <rFont val="Arial"/>
        <family val="2"/>
      </rPr>
      <t>k</t>
    </r>
    <r>
      <rPr>
        <sz val="11"/>
        <color rgb="FF676482"/>
        <rFont val="Arial"/>
        <family val="2"/>
      </rPr>
      <t xml:space="preserve">,01 a 4.800 </t>
    </r>
    <r>
      <rPr>
        <b/>
        <sz val="11"/>
        <color rgb="FF676482"/>
        <rFont val="Arial"/>
        <family val="2"/>
      </rPr>
      <t>k</t>
    </r>
  </si>
  <si>
    <t>FORMAÇÃO DO PREÇO DE VENDAS</t>
  </si>
  <si>
    <t>3.1</t>
  </si>
  <si>
    <t>3.2</t>
  </si>
  <si>
    <t>3.3</t>
  </si>
  <si>
    <t>GASTOS</t>
  </si>
  <si>
    <t>Quantitativos Baseados no Edital</t>
  </si>
  <si>
    <t>Membros da Equipe e Pessoas Envolvidas no Processo</t>
  </si>
  <si>
    <t>Nº
Caracteres</t>
  </si>
  <si>
    <r>
      <t>8. Declarações Necessárias:</t>
    </r>
    <r>
      <rPr>
        <sz val="11"/>
        <color rgb="FF000000"/>
        <rFont val="Aptos Narrow"/>
        <family val="2"/>
        <scheme val="minor"/>
      </rPr>
      <t xml:space="preserve"> Detalhe todas as declarações pré e pós-certame em tabela; nome e descrição detalhada na primeira e segunda colunas correspondentes.</t>
    </r>
  </si>
  <si>
    <r>
      <t>9. Documentação Complementar:</t>
    </r>
    <r>
      <rPr>
        <sz val="11"/>
        <color rgb="FF000000"/>
        <rFont val="Aptos Narrow"/>
        <family val="2"/>
        <scheme val="minor"/>
      </rPr>
      <t xml:space="preserve"> Informe todas as certificações e documentos exigidos na tabela; nome na primeira coluna e detalhamento completo na segunda.</t>
    </r>
  </si>
  <si>
    <t>Espero que esses prompts atendam às suas necessidades no aplicativo Adobe de leitura de PDF com IA.</t>
  </si>
  <si>
    <t>Certificações do produto; Atestados exigidos; Resumo de obrigações do Contratado; Prazo de Entrega e Instalação; Normas de Conformidade; Materiais de construção do produto; Treinamento; Sanções e Penalidades; Outras Informações Relevantes; Observações Adicionais.</t>
  </si>
  <si>
    <t>151139902110</t>
  </si>
  <si>
    <t>Número</t>
  </si>
  <si>
    <t>Busca de Oportuniades nas Plataformas</t>
  </si>
  <si>
    <t xml:space="preserve">Criação da Pasta da Oportunidade no Diretório de Licitações </t>
  </si>
  <si>
    <t xml:space="preserve">FLUXO DO PROCESSO </t>
  </si>
  <si>
    <t>Termos Principais</t>
  </si>
  <si>
    <t>Análise Crítica Completa  Edital + Termo de Referência + Anexos</t>
  </si>
  <si>
    <t>Declarações Exigidas para empresa vencedoda / Homologada</t>
  </si>
  <si>
    <t xml:space="preserve">Análise Técnica do Produto </t>
  </si>
  <si>
    <t>Imagens do Produto Disponiveis para apresentação aos Fonecedores ?</t>
  </si>
  <si>
    <t>Criação do Pedido de cotação (RFQ) para envio aos potenciais Fornecedores</t>
  </si>
  <si>
    <t>Catálogo</t>
  </si>
  <si>
    <t>7.1</t>
  </si>
  <si>
    <t>7.2</t>
  </si>
  <si>
    <t>7.3</t>
  </si>
  <si>
    <t>7.4</t>
  </si>
  <si>
    <t>Desenvolvimento e Homologação de Fornecedores</t>
  </si>
  <si>
    <t>Primeiro Round - Sugestão Forneceores por IA</t>
  </si>
  <si>
    <t>Definição 3 a 5 fornecedores</t>
  </si>
  <si>
    <t xml:space="preserve">Disparo de Cotação </t>
  </si>
  <si>
    <t>Recebimento RFQs</t>
  </si>
  <si>
    <t>Analise comparativa Técnica / Financiera</t>
  </si>
  <si>
    <t>Elaboração e aprovação do Estudo de Viabilidade</t>
  </si>
  <si>
    <t>Validação</t>
  </si>
  <si>
    <t>Cadastro das Propostas nos Portais</t>
  </si>
  <si>
    <t>Disputa</t>
  </si>
  <si>
    <t xml:space="preserve">Excluir </t>
  </si>
  <si>
    <t>Qualificação Técnica -  Exige Atestado Capaciade e Quantitativos ?</t>
  </si>
  <si>
    <t>Qualificação Economica Financeira - Exige B.Patrimonial + DRE ?</t>
  </si>
  <si>
    <t>Cota Ampla + MPE / Exige Garantias ?</t>
  </si>
  <si>
    <t/>
  </si>
  <si>
    <t>Município / UF</t>
  </si>
  <si>
    <t>Rio de Janeiro</t>
  </si>
  <si>
    <t xml:space="preserve">COMENTÁRIOS </t>
  </si>
  <si>
    <t>Modo Disputa</t>
  </si>
  <si>
    <r>
      <t>Crie esta mesma</t>
    </r>
    <r>
      <rPr>
        <b/>
        <sz val="12"/>
        <color rgb="FFFFFF00"/>
        <rFont val="Aptos Narrow"/>
        <family val="2"/>
        <scheme val="minor"/>
      </rPr>
      <t xml:space="preserve"> cotação em inglês</t>
    </r>
    <r>
      <rPr>
        <b/>
        <sz val="12"/>
        <color theme="0"/>
        <rFont val="Aptos Narrow"/>
        <family val="2"/>
        <scheme val="minor"/>
      </rPr>
      <t xml:space="preserve"> com termos e condições de comércio exterior</t>
    </r>
  </si>
  <si>
    <t>Há Imagens do Produto Disponiveis para apresentação aos Fonecedores ?</t>
  </si>
  <si>
    <r>
      <rPr>
        <b/>
        <sz val="14"/>
        <color rgb="FFC00000"/>
        <rFont val="Aptos"/>
        <family val="2"/>
      </rPr>
      <t>Fornecedores brasileiros</t>
    </r>
    <r>
      <rPr>
        <b/>
        <sz val="14"/>
        <color theme="1"/>
        <rFont val="Aptos"/>
        <family val="2"/>
      </rPr>
      <t xml:space="preserve"> - 30 websites de fornecedores brasileiros, especialmente da região Sudeste, que fornecem produtos eletrônicos conforme especificado no edital</t>
    </r>
  </si>
  <si>
    <r>
      <rPr>
        <b/>
        <sz val="14"/>
        <color rgb="FFFF0000"/>
        <rFont val="Aptos"/>
        <family val="2"/>
      </rPr>
      <t xml:space="preserve">FORNECEDORES INTERNACIONAIS - </t>
    </r>
    <r>
      <rPr>
        <b/>
        <sz val="14"/>
        <color theme="1"/>
        <rFont val="Aptos"/>
        <family val="2"/>
      </rPr>
      <t>30 websites de fornecedores internacionais, especialmente da China e outras regiões do mundo, que fornecem produtos eletrônicos conforme especificado no edital:</t>
    </r>
  </si>
  <si>
    <t>Dados Encontrados</t>
  </si>
  <si>
    <t>Entrega</t>
  </si>
  <si>
    <t>TRIAGEM</t>
  </si>
  <si>
    <t>Amostra</t>
  </si>
  <si>
    <t>Pregoeiro</t>
  </si>
  <si>
    <t>1ª Fase de Triagem capacidade OLV e XRP</t>
  </si>
  <si>
    <r>
      <t>ANLISE DO EDITAL E ATRIBUIÇÕES SE APROVADO</t>
    </r>
    <r>
      <rPr>
        <b/>
        <sz val="12"/>
        <color rgb="FFFFFF00"/>
        <rFont val="Aptos Narrow"/>
        <family val="2"/>
        <scheme val="minor"/>
      </rPr>
      <t xml:space="preserve"> APÓS TRIAGEM :</t>
    </r>
  </si>
  <si>
    <t>PROMPTS  INTELIGENTES  - ADOBE</t>
  </si>
  <si>
    <t>PROMPTS  INTELIGENTES  - ADAPTA ONE</t>
  </si>
  <si>
    <t>Fonte (Cláusula, Página, Documento)</t>
  </si>
  <si>
    <t>RELATÓRIO ANALÍTICO DA LICITAÇÃO</t>
  </si>
  <si>
    <t>QUALIFICAÇÃO TÉCNICA: Atestados e Comprovações</t>
  </si>
  <si>
    <t>Nome da Declaração</t>
  </si>
  <si>
    <t>Nome do Documento/Certificação</t>
  </si>
  <si>
    <t>Abertura</t>
  </si>
  <si>
    <t>Portal</t>
  </si>
  <si>
    <t>EMPRESA OP.</t>
  </si>
  <si>
    <t xml:space="preserve">Objeto da Licitação :        </t>
  </si>
  <si>
    <t xml:space="preserve">Motivo:  </t>
  </si>
  <si>
    <t>RS</t>
  </si>
  <si>
    <t>SP</t>
  </si>
  <si>
    <t>MS</t>
  </si>
  <si>
    <t xml:space="preserve">Municipios </t>
  </si>
  <si>
    <t>Índices Econômicos</t>
  </si>
  <si>
    <t>ED, pág. 1</t>
  </si>
  <si>
    <t>-</t>
  </si>
  <si>
    <t>ED, pág. 2</t>
  </si>
  <si>
    <t>Balanço Patrimonial</t>
  </si>
  <si>
    <t>Períodos</t>
  </si>
  <si>
    <t>Outras Exigências Financeiras</t>
  </si>
  <si>
    <t>Certificações e Normas</t>
  </si>
  <si>
    <t>José Ubirajara de Oliveira Fontes</t>
  </si>
  <si>
    <t>Comissão de Compras e Licitações</t>
  </si>
  <si>
    <t>(18) 2104-4309</t>
  </si>
  <si>
    <t>compras@camarapprudente.sp.gov.br</t>
  </si>
  <si>
    <t>Avenida Washington Luiz, nº 544 – Centro, Presidente Prudente – SP</t>
  </si>
  <si>
    <t>Sonia Aparecida Correia Silva</t>
  </si>
  <si>
    <t>Pregoeira/Equipe de Apoio</t>
  </si>
  <si>
    <t>João Gualberto de Paula</t>
  </si>
  <si>
    <t>Diretor Geral</t>
  </si>
  <si>
    <t>Diretoria Geral</t>
  </si>
  <si>
    <t>Descrição do Documento ​</t>
  </si>
  <si>
    <t>1. Habilitação Jurídica</t>
  </si>
  <si>
    <t>1.1</t>
  </si>
  <si>
    <t>Registro comercial no caso de firma individual ​</t>
  </si>
  <si>
    <t>1.2</t>
  </si>
  <si>
    <t>Ato constitutivo, estatuto ou contrato social e última alteração (se houver) em vigor, devidamente registrado ​</t>
  </si>
  <si>
    <t>1.3</t>
  </si>
  <si>
    <t>Comprovante de inscrição do ato constitutivo, no caso de sociedades civis, acompanhado de prova da composição da diretoria em exercício ​</t>
  </si>
  <si>
    <t>1.4</t>
  </si>
  <si>
    <t>Decreto de autorização, em se tratando de empresa ou sociedade estrangeira em funcionamento no País e ato de registro ou autorização para funcionamento expedido pelo órgão competente, quando a atividade assim o exigir ​</t>
  </si>
  <si>
    <t>2. Regularidade Fiscal e Trabalhista ​</t>
  </si>
  <si>
    <t>2.1</t>
  </si>
  <si>
    <t>Prova de inscrição no Cadastro Nacional de Pessoa Jurídica (CNPJ) ​</t>
  </si>
  <si>
    <t>2.2</t>
  </si>
  <si>
    <t>Prova de regularidade para com a Fazenda Federal relativa a Tributos Federais e à Dívida Ativa da União e prova de regularização perante o INSS ​</t>
  </si>
  <si>
    <t>2.3</t>
  </si>
  <si>
    <t>Prova de regularidade fiscal para com a Fazenda Pública Estadual ​</t>
  </si>
  <si>
    <t>2.4</t>
  </si>
  <si>
    <t>Prova de inscrição no cadastro de contribuintes estadual, se houver ​</t>
  </si>
  <si>
    <t>2.5</t>
  </si>
  <si>
    <t>Prova de regularidade fiscal para com a Fazenda Pública Municipal do domicílio ou sede do licitante ​</t>
  </si>
  <si>
    <t>2.6</t>
  </si>
  <si>
    <t>Prova de regularidade fiscal perante o FGTS ​</t>
  </si>
  <si>
    <t>2.7</t>
  </si>
  <si>
    <t>Prova de inexistência de débitos inadimplidos perante a Justiça do Trabalho (CNDT) ​</t>
  </si>
  <si>
    <t>3. Habilitação Econômico-Financeira</t>
  </si>
  <si>
    <t>Certidão Negativa de Falência ou Concordata ou recuperação judicial ou extrajudicial expedida pelo(s) cartório(s) distribuidor(es) da sede da pessoa jurídica ​</t>
  </si>
  <si>
    <t>Comprovante da opção pelo SIMPLES, se aplicável ​</t>
  </si>
  <si>
    <t>Declaração de Imposto de Renda ou Balanço Patrimonial e demonstração do resultado do exercício (DRE), se não optante pelo SIMPLES ​</t>
  </si>
  <si>
    <t>4. Qualificação Técnica</t>
  </si>
  <si>
    <t>4.1</t>
  </si>
  <si>
    <t>Atestados de capacidade técnica, se exigidos</t>
  </si>
  <si>
    <t>4.2</t>
  </si>
  <si>
    <t>Catálogos, folhetos ou propostas contendo as características do material ofertado ​</t>
  </si>
  <si>
    <t>5. Declarações</t>
  </si>
  <si>
    <t>5.1</t>
  </si>
  <si>
    <t>Declaração de que não incorre nas condições impeditivas do art. ​ 14 da Lei Federal nº 14.133/21 ​</t>
  </si>
  <si>
    <t>5.2</t>
  </si>
  <si>
    <t>Declaração de atendimento aos requisitos de habilitação conforme art. ​ 63, inciso I, da Lei Federal nº 14.133/21 ​</t>
  </si>
  <si>
    <t>5.3</t>
  </si>
  <si>
    <t>Declaração de cumprimento das exigências de reserva de cargos para pessoa com deficiência e reabilitado da Previdência Social ​</t>
  </si>
  <si>
    <t>5.4</t>
  </si>
  <si>
    <t>Declaração de conformidade da proposta com as exigências do edital ​</t>
  </si>
  <si>
    <t>5.5</t>
  </si>
  <si>
    <t>Declaração de que a proposta econômica compreende a integralidade dos custos para atendimento dos direitos trabalhistas ​</t>
  </si>
  <si>
    <t>5.6</t>
  </si>
  <si>
    <t>Declaração de ciência e concordância com as condições locais para cumprimento das obrigações ​</t>
  </si>
  <si>
    <t>5.7</t>
  </si>
  <si>
    <t>Declaração de não emprego de menor de 18 anos em trabalho noturno, perigoso ou insalubre e de não emprego de menor de 16 anos, salvo na condição de aprendiz ​</t>
  </si>
  <si>
    <t>5.8</t>
  </si>
  <si>
    <t>Declaração de não possuir empregados executando trabalho degradante ou forçado ​</t>
  </si>
  <si>
    <t>5.9</t>
  </si>
  <si>
    <t>Declaração de enquadramento como ME/EPP/Cooperativa, se aplicável ​</t>
  </si>
  <si>
    <t>6. Proposta Comercial</t>
  </si>
  <si>
    <t>6.1</t>
  </si>
  <si>
    <t>Proposta de preços detalhada conforme especificações do edital</t>
  </si>
  <si>
    <t>6.2</t>
  </si>
  <si>
    <t>Documentos complementares à proposta, se necessários ​</t>
  </si>
  <si>
    <t>7. Documentos e Certificações do Fabricante</t>
  </si>
  <si>
    <t>Certificação de qualidade ISO 9001 ou equivalente</t>
  </si>
  <si>
    <t>Certificação de conformidade com normas ambientais ISO 14001 ou equivalente</t>
  </si>
  <si>
    <t>Declaração de garantia mínima de 12 meses para todos os equipamentos ​</t>
  </si>
  <si>
    <t>Declaração de que todos os equipamentos são novos, acompanhados de suas respectivas embalagens e em perfeito estado, sem marcas de uso ou qualquer avaria ​</t>
  </si>
  <si>
    <t>7.5</t>
  </si>
  <si>
    <t>Certificação de conformidade com as especificações técnicas detalhadas no edital ​</t>
  </si>
  <si>
    <t>7.6</t>
  </si>
  <si>
    <t>Declaração de compatibilidade dos componentes ofertados (processador, placa-mãe, memória, etc.) ​</t>
  </si>
  <si>
    <t>7.7</t>
  </si>
  <si>
    <t>Certificação de conformidade com as normas de segurança elétrica e de compatibilidade eletromagnética</t>
  </si>
  <si>
    <t>7.8</t>
  </si>
  <si>
    <t>Declaração de que os equipamentos serão entregues montados e com os softwares instalados e licenciados em perfeito funcionamento ​</t>
  </si>
  <si>
    <t>7.9</t>
  </si>
  <si>
    <t>Licenças dos softwares (Windows 11 Pro e Microsoft Office Home and Business 2019 ou superior) ​</t>
  </si>
  <si>
    <t>7.10</t>
  </si>
  <si>
    <t>Carta do fabricante ao licitante autorizando a revenda dos produtos</t>
  </si>
  <si>
    <t>Este índice foi elaborado para garantir que todos os documentos exigidos pelo edital sejam apresentados de forma organizada e completa, facilitando a verificação e análise pelo pregoeiro.</t>
  </si>
  <si>
    <t>Sim, exigido</t>
  </si>
  <si>
    <t>Contratante (UASG, Nome, Depto)</t>
  </si>
  <si>
    <t>Prazos e Endereços</t>
  </si>
  <si>
    <r>
      <rPr>
        <b/>
        <sz val="11"/>
        <color rgb="FFFFC000"/>
        <rFont val="Aptos Narrow"/>
        <family val="2"/>
        <scheme val="minor"/>
      </rPr>
      <t>APRESENTAR AMOSTRA, CATÁLOGO, CERTIFICAÇÕES E NORMAS</t>
    </r>
    <r>
      <rPr>
        <sz val="11"/>
        <color rgb="FFFFC000"/>
        <rFont val="Aptos Narrow"/>
        <family val="2"/>
        <scheme val="minor"/>
      </rPr>
      <t>, incluindo prazos e endereços:</t>
    </r>
  </si>
  <si>
    <t>Vlr Contratação</t>
  </si>
  <si>
    <t>Data de Abertura</t>
  </si>
  <si>
    <t>Valor da Contratação</t>
  </si>
  <si>
    <t>BBMNET</t>
  </si>
  <si>
    <t>PORTAIS</t>
  </si>
  <si>
    <t xml:space="preserve"> </t>
  </si>
  <si>
    <t>MG</t>
  </si>
  <si>
    <t>Logística do Contrato</t>
  </si>
  <si>
    <t xml:space="preserve"> 📊</t>
  </si>
  <si>
    <t>📑</t>
  </si>
  <si>
    <t>💰</t>
  </si>
  <si>
    <t>🗒️</t>
  </si>
  <si>
    <t>🏷️</t>
  </si>
  <si>
    <t>📦</t>
  </si>
  <si>
    <t>📋</t>
  </si>
  <si>
    <t>ANALÍTICO EDITAL</t>
  </si>
  <si>
    <t>QUALIFICAÇÃO TÉCNICA</t>
  </si>
  <si>
    <t>QUALIF.ECONÔMICO-FINANCEIRA</t>
  </si>
  <si>
    <t>DOCUMENTOS DO FABRICANTE</t>
  </si>
  <si>
    <t>AMOSTRA E OUTROS  DOCS</t>
  </si>
  <si>
    <t>ADM CONTRATO E PÓS-VENDA</t>
  </si>
  <si>
    <t xml:space="preserve"> 📚</t>
  </si>
  <si>
    <t>ADM CONTRATO &amp; PÓS VENDA</t>
  </si>
  <si>
    <t>DOCUMENTOS DO  FABRICANTE</t>
  </si>
  <si>
    <t xml:space="preserve">QUALIFICAÇÃO ECONÔMICA-FINANCEIRA </t>
  </si>
  <si>
    <t xml:space="preserve">RELATÓRIO  TERMOS E  DECLARAÇÕES - LICITANTE VENCEDOR </t>
  </si>
  <si>
    <t xml:space="preserve">DECLARAÇÕES LICITANTE VENCEDOR </t>
  </si>
  <si>
    <t>CONTATOS DO CERTAME</t>
  </si>
  <si>
    <t xml:space="preserve">CONTATOS DO CERTAME </t>
  </si>
  <si>
    <t xml:space="preserve">compras@camarapprudente.sp.gov.br </t>
  </si>
  <si>
    <t>## ÍNDICE ##</t>
  </si>
  <si>
    <t>Contatos: Membros da Equipe e Pessoas Envolvidas no Processo</t>
  </si>
  <si>
    <t>Departamento ​</t>
  </si>
  <si>
    <t>Paulo Roberto Pilon ​</t>
  </si>
  <si>
    <t>Prefeito Municipal</t>
  </si>
  <si>
    <t>Prefeitura Municipal de Cerquilho ​</t>
  </si>
  <si>
    <t>Rua Eng.º Urbano Pádua de Araújo, nº 28, Cerquilho, SP</t>
  </si>
  <si>
    <t>Antonio Luvizotto Neto</t>
  </si>
  <si>
    <t>Gestor do Contrato ​</t>
  </si>
  <si>
    <t>Teotônio Martins</t>
  </si>
  <si>
    <t>Fiscal do Contrato</t>
  </si>
  <si>
    <t>Apoio Compras</t>
  </si>
  <si>
    <t>Secretaria de Finanças - Diretoria de Compras ​</t>
  </si>
  <si>
    <t>(15) 3384-2994</t>
  </si>
  <si>
    <t>Suporte Técnico</t>
  </si>
  <si>
    <t>Departamento de Tecnologia da Informação ​</t>
  </si>
  <si>
    <t>(15) 3384-2253</t>
  </si>
  <si>
    <t>Rua Doutor Soares Hungria, 792, Bairro Centro, Cerquilho, SP ​</t>
  </si>
  <si>
    <t>Atendimento ao Público</t>
  </si>
  <si>
    <t>www.novobbmnet.com.br ​</t>
  </si>
  <si>
    <t>Sistema de Protocolo Online da Prefeitura de Cerquilho</t>
  </si>
  <si>
    <t>Quadro Para Mural do Paço Municipal; Diário Oficial do Município (DOM); Jornal Gazeta de São Paulo ​</t>
  </si>
  <si>
    <t>Observações:</t>
  </si>
  <si>
    <t>Algumas informações específicas, como nomes completos e endereços, não foram fornecidas no documento.</t>
  </si>
  <si>
    <t>Para mais detalhes, recomenda-se entrar em contato diretamente com os canais de atendimento mencionados. ​</t>
  </si>
  <si>
    <t>Fonte: Edital, Cláusula "Outras Informações", pág. 1, ED.</t>
  </si>
  <si>
    <t xml:space="preserve">compras.apoio@cerquilho.sp.gov.br </t>
  </si>
  <si>
    <t xml:space="preserve">informatica@cerquilho.sp.gov.br </t>
  </si>
  <si>
    <t xml:space="preserve">https://cerquilho.gcaspp.com/PortalProtocolo/protocolo.wpwizardsolicitacaoprotocolo.aspx </t>
  </si>
  <si>
    <t xml:space="preserve">www.cerquilho.sp.gov.br </t>
  </si>
  <si>
    <t>Custo de Gestão</t>
  </si>
  <si>
    <t>Montagem, Instalação e Serviços</t>
  </si>
  <si>
    <t>Certidão negativa de falência exigida</t>
  </si>
  <si>
    <t>TR, pág. 4</t>
  </si>
  <si>
    <t>TR, pág. 5</t>
  </si>
  <si>
    <t>TR, pág. 16</t>
  </si>
  <si>
    <t>Comprovação de Fornecimento</t>
  </si>
  <si>
    <t>ED, pág. 3</t>
  </si>
  <si>
    <t>ED, pág. 6</t>
  </si>
  <si>
    <t>Demonstrações de Resultados (DREs)</t>
  </si>
  <si>
    <t>Não mencionado</t>
  </si>
  <si>
    <t>Não especificado se &gt; ou &lt; que 1</t>
  </si>
  <si>
    <t>Não há exigência de apresentação de amostras</t>
  </si>
  <si>
    <t>Sim, deve incluir todos os certificados, declarações, catálogos, fichas técnicas e outras comprovações exigidas</t>
  </si>
  <si>
    <t>Sim, certificação da Portaria 170/2012 do INMETRO, ISO 9001, ISO 14001, RoHS, EPEAT, TCO</t>
  </si>
  <si>
    <t>Não especificado se inclui montagem, instalação e serviços relativos</t>
  </si>
  <si>
    <t>Termos a Apresentar</t>
  </si>
  <si>
    <t>- Proposta de preços</t>
  </si>
  <si>
    <t>- Certidões de regularidade fiscal</t>
  </si>
  <si>
    <t>- Certidão negativa de falência</t>
  </si>
  <si>
    <t>- Certificações ambientais</t>
  </si>
  <si>
    <t>Declaração de Cumprimento</t>
  </si>
  <si>
    <t>Declaração de que atende plenamente os requisitos de habilitação presentes no edital</t>
  </si>
  <si>
    <t>Anx IV, pág. 26</t>
  </si>
  <si>
    <t>Declaração de Fatos Impeditivos</t>
  </si>
  <si>
    <t>Declaração de que inexiste fato impeditivo para sua participação no certame</t>
  </si>
  <si>
    <t>Anx III, pág. 17</t>
  </si>
  <si>
    <t>Declaração de Inexistência de Trabalho Infantil</t>
  </si>
  <si>
    <t>Declaração de cumprimento das normas relativas à proibição de trabalho infantil e de trabalho análogo ao de escravo</t>
  </si>
  <si>
    <t>Declaração de Microempresa ou EPP</t>
  </si>
  <si>
    <t>Declaração de que a empresa é uma microempresa ou empresa de pequeno porte, se aplicável</t>
  </si>
  <si>
    <t>Declaração de Responsabilidade</t>
  </si>
  <si>
    <t>Declaração de responsabilidade pelas transações efetuadas em seu nome no sistema de compras</t>
  </si>
  <si>
    <t>Carta de Autorização</t>
  </si>
  <si>
    <t>Não há exigência explícita de carta do fabricante autorizando o licitante a revender seus produtos</t>
  </si>
  <si>
    <t>Certificação RoHS</t>
  </si>
  <si>
    <t>Certificado de Conformidade RoHS ou equivalente</t>
  </si>
  <si>
    <t>Certificação EPEAT/TCO</t>
  </si>
  <si>
    <t>Certificação EPEAT, TCO ou outro certificado equivalente emitido por organismos acreditados</t>
  </si>
  <si>
    <t>Certificação INMETRO</t>
  </si>
  <si>
    <t>Certificação da Portaria 170/2012 do INMETRO</t>
  </si>
  <si>
    <t>ISO 9001</t>
  </si>
  <si>
    <t>Certificação do sistema de gestão de qualidade</t>
  </si>
  <si>
    <t>ISO 14001</t>
  </si>
  <si>
    <t>Certificação do sistema de gestão ambiental</t>
  </si>
  <si>
    <t>Banco de Dados Online</t>
  </si>
  <si>
    <t>Declaração de que mantém um banco de dados online para drivers de instalação</t>
  </si>
  <si>
    <t>TR, pág. 4.3.1</t>
  </si>
  <si>
    <t>Linha Corporativa</t>
  </si>
  <si>
    <t>Declaração de que os computadores são da linha corporativa ou empresarial, não sendo aceitos modelos domésticos</t>
  </si>
  <si>
    <t>TR, pág. 4.3.2</t>
  </si>
  <si>
    <t>Hardware Customizado</t>
  </si>
  <si>
    <t>Declaração de que customizações de hardware são realizadas pelo fabricante</t>
  </si>
  <si>
    <t>TR, pág. 4.3.3</t>
  </si>
  <si>
    <t>Produtos Novos</t>
  </si>
  <si>
    <t>Declaração de que os produtos são novos e não recondicionados</t>
  </si>
  <si>
    <t>TR, pág. 4.3.4</t>
  </si>
  <si>
    <t>Placa-mãe OEM</t>
  </si>
  <si>
    <t>Declaração de que a placa-mãe é fabricada exclusivamente para o equipamento ou sob OEM, com direitos de Copyright na BIOS</t>
  </si>
  <si>
    <t>TR, pág. 4.3.5</t>
  </si>
  <si>
    <t>Genivaldo Valdeci Vitti</t>
  </si>
  <si>
    <t>Técnico de Processamento de Dados II</t>
  </si>
  <si>
    <t>Departamento Administrativo</t>
  </si>
  <si>
    <t>(19) 3403-6500</t>
  </si>
  <si>
    <t>genivaldo.vitti@camarapiracicaba.sp.gov.br</t>
  </si>
  <si>
    <t>Rua Alferes José Caetano, 834, Centro, Piracicaba/SP</t>
  </si>
  <si>
    <t>José Tarciso de Souza Junior</t>
  </si>
  <si>
    <t>jts@camarapiracicaba.sp.gov.br</t>
  </si>
  <si>
    <t>João Paulo Rodolfo de Siqueira</t>
  </si>
  <si>
    <t>Chefe do Setor de Infraestrutura de Redes</t>
  </si>
  <si>
    <t>Departamento de TI</t>
  </si>
  <si>
    <t>jpsiqueira@camarapiracicaba.sp.gov.br</t>
  </si>
  <si>
    <t>Setor de Compras e Contratos</t>
  </si>
  <si>
    <t>(19) 3403-6529</t>
  </si>
  <si>
    <t>compras@camarapiracicaba.sp.gov.br</t>
  </si>
  <si>
    <t>Pregoeiro(a)</t>
  </si>
  <si>
    <t>## ADM CONTRATO E PÓS VENDA</t>
  </si>
  <si>
    <t>Administração do Contrato</t>
  </si>
  <si>
    <t>Comunicação e Coordenação</t>
  </si>
  <si>
    <t>Compliance e Auditoria</t>
  </si>
  <si>
    <t>TR, pág. 10.1, 10.2</t>
  </si>
  <si>
    <t>Processos Logísticos</t>
  </si>
  <si>
    <t>Prazos e Cronogramas</t>
  </si>
  <si>
    <t>Controle de Riscos</t>
  </si>
  <si>
    <t>TR, pág. 9.5</t>
  </si>
  <si>
    <t>Exigências de Pós-Venda</t>
  </si>
  <si>
    <t>Manutenção e Suporte</t>
  </si>
  <si>
    <t>Política de Garantia</t>
  </si>
  <si>
    <t>Satisfação do Cliente</t>
  </si>
  <si>
    <t>Execução Contratual</t>
  </si>
  <si>
    <t>O licitante deve cumprir todas as obrigações contratuais, manter as condições de habilitação, e reparar ou substituir produtos com defeitos.</t>
  </si>
  <si>
    <t>TR, pág. 9.1, 6.4</t>
  </si>
  <si>
    <t>Manter comunicação contínua com o contratante, designar um representante para a execução do contrato, e reportar irregularidades em tempo hábil.</t>
  </si>
  <si>
    <t>TR, pág. 8.6, 8.7</t>
  </si>
  <si>
    <t>Cumprir todas as normas legais e regulamentares aplicáveis, incluindo a Lei Geral de Proteção de Dados (LGPD), e estar sujeito a auditorias.</t>
  </si>
  <si>
    <t>Executar o fornecimento e a execução do objeto conforme especificações estabelecidas, e arcar com todas as despesas relacionadas ao transporte e entrega.</t>
  </si>
  <si>
    <t>TR, pág. 8.1, 8.2</t>
  </si>
  <si>
    <t>Entregar os produtos no prazo de até 60 dias corridos, realizar entregas de segunda a sexta-feira, das 9h às 16h, com agendamento prévio.</t>
  </si>
  <si>
    <t>TR, pág. 9.2, 9.3</t>
  </si>
  <si>
    <t>Implementar medidas para mitigar riscos logísticos e garantir a entrega pontual e em conformidade, estar preparado para contingências.</t>
  </si>
  <si>
    <t>Fornecer garantia de 36 meses para os equipamentos, com atendimento on-site, e substituir partes ou peças defeituosas sem ônus durante o período de garantia.</t>
  </si>
  <si>
    <t>TR, pág. 16, 17</t>
  </si>
  <si>
    <t>Garantir que o atendimento da garantia seja prestado pelo fabricante do equipamento, e realizar o atendimento dos chamados através da rede de assistência técnica autorizada.</t>
  </si>
  <si>
    <t>TR, pág. 17</t>
  </si>
  <si>
    <t>Implementar critérios de avaliação de satisfação do cliente, coletar feedback para melhorias contínuas, e comprometer-se com a melhoria dos serviços e produtos com base nas avaliações recebidas.</t>
  </si>
  <si>
    <t>Brasil</t>
  </si>
  <si>
    <t>AKZO</t>
  </si>
  <si>
    <t>AKZO NIMBI</t>
  </si>
  <si>
    <t>APOIO BEST</t>
  </si>
  <si>
    <t>ARCELOR MITTAL</t>
  </si>
  <si>
    <t>ARIBA</t>
  </si>
  <si>
    <t>VS SUPPLY</t>
  </si>
  <si>
    <t>AURORA</t>
  </si>
  <si>
    <t>BS BIOS</t>
  </si>
  <si>
    <t>BERNECK</t>
  </si>
  <si>
    <t>BIONEXO</t>
  </si>
  <si>
    <t>BRACELL</t>
  </si>
  <si>
    <t>BRASIL PCH</t>
  </si>
  <si>
    <t>BRASKEM</t>
  </si>
  <si>
    <t>BRF</t>
  </si>
  <si>
    <t>BEC SP</t>
  </si>
  <si>
    <t>CARGILL</t>
  </si>
  <si>
    <t>CASA DI CONTI</t>
  </si>
  <si>
    <t>CENIBRA</t>
  </si>
  <si>
    <t>COAMO</t>
  </si>
  <si>
    <t>CONLINK</t>
  </si>
  <si>
    <t>CIA SIDERURGICA DO PECEM</t>
  </si>
  <si>
    <t>COTAÇÕES-E</t>
  </si>
  <si>
    <t>COUPA</t>
  </si>
  <si>
    <t>COUPA SUPPLIER</t>
  </si>
  <si>
    <t>CRONOS</t>
  </si>
  <si>
    <t>DORI</t>
  </si>
  <si>
    <t>ENEL</t>
  </si>
  <si>
    <t>ENGIE</t>
  </si>
  <si>
    <t>EXIROS</t>
  </si>
  <si>
    <t>FUNDEP</t>
  </si>
  <si>
    <t>GERDAU</t>
  </si>
  <si>
    <t>GTPLAN</t>
  </si>
  <si>
    <t>HOSPITAL HSM</t>
  </si>
  <si>
    <t>HOSPITAL SÃO CRISTOVÃO</t>
  </si>
  <si>
    <t>IHARA</t>
  </si>
  <si>
    <t>IRANI</t>
  </si>
  <si>
    <t>LWART</t>
  </si>
  <si>
    <t>MRN</t>
  </si>
  <si>
    <t>MAFRA</t>
  </si>
  <si>
    <t>MDIAS</t>
  </si>
  <si>
    <t>MEDICAL VM</t>
  </si>
  <si>
    <t>MERCADO ELETRÔNICO</t>
  </si>
  <si>
    <t>NIDEC</t>
  </si>
  <si>
    <t>NIMBI</t>
  </si>
  <si>
    <t>OPMENEXO</t>
  </si>
  <si>
    <t>PATENSE</t>
  </si>
  <si>
    <t>PETRONECT</t>
  </si>
  <si>
    <t>PIFPAF</t>
  </si>
  <si>
    <t>PLATCOMP</t>
  </si>
  <si>
    <t>PUBLINEXO</t>
  </si>
  <si>
    <t>PUC</t>
  </si>
  <si>
    <t>RIMAINDUSTRIAL</t>
  </si>
  <si>
    <t>SOORO</t>
  </si>
  <si>
    <t>SINERGIE</t>
  </si>
  <si>
    <t>SINTESENET</t>
  </si>
  <si>
    <t>SUPERBUY</t>
  </si>
  <si>
    <t>SUZANO</t>
  </si>
  <si>
    <t>SÃO MARTINHO</t>
  </si>
  <si>
    <t>TAP-TCS</t>
  </si>
  <si>
    <t>TERNET</t>
  </si>
  <si>
    <t>TUPY</t>
  </si>
  <si>
    <t>USAÇUCAR</t>
  </si>
  <si>
    <t>USINA ALTO ALEGRE</t>
  </si>
  <si>
    <t>VERACEL</t>
  </si>
  <si>
    <t>Nichos</t>
  </si>
  <si>
    <t>Nichos: TI &amp; INFORMÀTICA</t>
  </si>
  <si>
    <t>ES</t>
  </si>
  <si>
    <t>RR</t>
  </si>
  <si>
    <t>BA</t>
  </si>
  <si>
    <t>RJ</t>
  </si>
  <si>
    <t>PR</t>
  </si>
  <si>
    <t>RN</t>
  </si>
  <si>
    <t>AC</t>
  </si>
  <si>
    <t>SE</t>
  </si>
  <si>
    <t>RO</t>
  </si>
  <si>
    <t>UF</t>
  </si>
  <si>
    <t>Distrito Federal</t>
  </si>
  <si>
    <t>DF</t>
  </si>
  <si>
    <t>AL</t>
  </si>
  <si>
    <t>GO</t>
  </si>
  <si>
    <t>MA</t>
  </si>
  <si>
    <t>MT</t>
  </si>
  <si>
    <t>PB</t>
  </si>
  <si>
    <t>PE</t>
  </si>
  <si>
    <t>PI</t>
  </si>
  <si>
    <t>SC</t>
  </si>
  <si>
    <t>Planilha de Cálculo de Diferencial de Alíquota de ICMS</t>
  </si>
  <si>
    <t>Estado de origem</t>
  </si>
  <si>
    <t>Estado de destino</t>
  </si>
  <si>
    <t>Alíquota Difal</t>
  </si>
  <si>
    <t>região</t>
  </si>
  <si>
    <t>uf</t>
  </si>
  <si>
    <t>AM</t>
  </si>
  <si>
    <t>AP</t>
  </si>
  <si>
    <t>CE</t>
  </si>
  <si>
    <t>PA</t>
  </si>
  <si>
    <t>TO</t>
  </si>
  <si>
    <t>Norte</t>
  </si>
  <si>
    <t>Nordeste</t>
  </si>
  <si>
    <t>Centro-Oeste</t>
  </si>
  <si>
    <t>Sudeste</t>
  </si>
  <si>
    <t>Sul</t>
  </si>
  <si>
    <t>FCP: Fundo de Combate à Pobreza, uma alíquota de até 2%, dependendo do produto.</t>
  </si>
  <si>
    <t>Artigo 17, inciso I, alínea "b", da Lei nº 5.900/96</t>
  </si>
  <si>
    <t>AC, CE, ES, GO, MS, MT, PA, PI, RO, RR e SC</t>
  </si>
  <si>
    <t>AL, AM, AP, BA, DF, MA, PB, PE, RN, PR, RS, SP, MG, RJ e SE</t>
  </si>
  <si>
    <t>AM, AP, BA, DF, MA, PB, PE, RN, PR, RS, SP, MG e TO</t>
  </si>
  <si>
    <t>AC, CE, ES, GO, MS, MT, PA, RO, PI e SC</t>
  </si>
  <si>
    <t>AM, AP, BA, DF, MA, PB, PE, RN, SE, PR, RS, SP, MG e TO</t>
  </si>
  <si>
    <t>AC, CE, ES, GO, MS, MT, PA, PI, RR e SC</t>
  </si>
  <si>
    <t>AM, AP, BA, DF, MA, PB, PE, SE, PR, RS, SP, MG e TO</t>
  </si>
  <si>
    <t>AC, CE, ES, GO, MS, MT, PA, RO, RR e SC</t>
  </si>
  <si>
    <t>AM, AP, BA, DF, MA, PB, RN, SE, PR, RS, SP, MG e TO</t>
  </si>
  <si>
    <t>AM, AP, BA, DF, MA, PE, RN, SE, PR, RS, SP, MG e TO</t>
  </si>
  <si>
    <t>AC, CE, ES, GO, MS, MT, PI, RO, RR e SC</t>
  </si>
  <si>
    <t>AC, CE, ES, GO, MS, PA, PI, RO, RR e SC</t>
  </si>
  <si>
    <t>AC, CE, ES, GO, MT, PA, PI, RO, RR e SC</t>
  </si>
  <si>
    <t>AM, AP, BA, DF, PB, PE, RN, SE, PR, RS, SP, MG e TO</t>
  </si>
  <si>
    <t>AC, CE, ES, MS, MT, PA, PI, RO, RR e SC</t>
  </si>
  <si>
    <t>AC, CE, GO, MS, MT, PA, PI, RO, RR e SC</t>
  </si>
  <si>
    <t>AM, AP, BA, MA, PB, PE, RN, SE, PR, RS, SP, MG e TO</t>
  </si>
  <si>
    <t>AC, ES, GO, MS, MT, PA, PI, RO, RR e SC</t>
  </si>
  <si>
    <t>AM, AP, DF, MA, PB, PE, RN, SE, PR, RS, SP, MG e TO</t>
  </si>
  <si>
    <t>AM, BA, DF, MA, PB, PE, RN, SE, PR, RS, SP, MG e TO</t>
  </si>
  <si>
    <t>AL, AP, BA, DF, MA, PB, PE, RN, SE, PR, RS, SP, MG, RJ e TO</t>
  </si>
  <si>
    <t>AM, AP, BA, DF, MA, PB, PE, RN, SE, PR, RS, SP, MG, RJ e TO</t>
  </si>
  <si>
    <t>CE, ES, GO, MS, MT, PA, PI, RO, RR e SC</t>
  </si>
  <si>
    <t>AL, AM, AP, BA, DF, MA, PB, PE, RN, SE, PR, RS, SP, MG e TO</t>
  </si>
  <si>
    <t>PR, RS, SP</t>
  </si>
  <si>
    <t>AC, CE, ES, GO, MS, MT, PA, PI, RR, RO</t>
  </si>
  <si>
    <t>AM, AP, BA, DF, MA, PB, PE, RN, SE e TO</t>
  </si>
  <si>
    <t>Artigo 1º da Lei Complementar nº 167/2015</t>
  </si>
  <si>
    <t>PR, RS, MG e SP</t>
  </si>
  <si>
    <t>PR, RS, MG</t>
  </si>
  <si>
    <t>PR, MG, SP</t>
  </si>
  <si>
    <t>RS, MG, SP</t>
  </si>
  <si>
    <t>PR, RS, MG, SP</t>
  </si>
  <si>
    <t>Artigo 18, inciso II, alínea "c", da Lei nº 1.254/96</t>
  </si>
  <si>
    <t>Base Legal</t>
  </si>
  <si>
    <t>FCP</t>
  </si>
  <si>
    <t>Alíquota ICMS Destino</t>
  </si>
  <si>
    <t>Aliquota ICMS Interestadual</t>
  </si>
  <si>
    <t>Destino</t>
  </si>
  <si>
    <t>Origem</t>
  </si>
  <si>
    <t>Estado</t>
  </si>
  <si>
    <t>Alíquota do ICMS</t>
  </si>
  <si>
    <t>Observações</t>
  </si>
  <si>
    <t>Acre</t>
  </si>
  <si>
    <t>Alagoas</t>
  </si>
  <si>
    <t>(19% + 1% FECOEP)</t>
  </si>
  <si>
    <t>Piauí</t>
  </si>
  <si>
    <t>Rio Grande do Norte</t>
  </si>
  <si>
    <t>Amapá</t>
  </si>
  <si>
    <t>Amazonas</t>
  </si>
  <si>
    <t>Maranhão</t>
  </si>
  <si>
    <t>Bahia</t>
  </si>
  <si>
    <t>Ceará</t>
  </si>
  <si>
    <t>Espírito Santo</t>
  </si>
  <si>
    <t>Goiás</t>
  </si>
  <si>
    <t>Mato Grosso</t>
  </si>
  <si>
    <t>Mato Grosso do Sul</t>
  </si>
  <si>
    <t>Minas Gerais</t>
  </si>
  <si>
    <t>Pará</t>
  </si>
  <si>
    <t>Paraíba</t>
  </si>
  <si>
    <t>Paraná</t>
  </si>
  <si>
    <t>Pernambuco</t>
  </si>
  <si>
    <t>(20,00% + 2,00% FECP)</t>
  </si>
  <si>
    <t>Rio Grande do Sul</t>
  </si>
  <si>
    <t>Rondônia</t>
  </si>
  <si>
    <t>Roraima</t>
  </si>
  <si>
    <t>Santa Catarina</t>
  </si>
  <si>
    <t>Sergipe</t>
  </si>
  <si>
    <t>Tocantins</t>
  </si>
  <si>
    <t>DIFAL -  UF'S</t>
  </si>
  <si>
    <t>CEPAG</t>
  </si>
  <si>
    <t>CONFIRME (SIM/NÃO) SE HÁ EXIGENCIA e OBRIGAÇÃO em apresentarBALANÇO PATRIMONIAL e DREs? SIM / NÃO  indices apresentados &gt; ou &lt; que 1; quais ? Evidencie!  Períodos + todas as exigencias; dados  exclusivamente financeiros; etc...) . Liste todos dados encontrados e Crie no  formato de tabela; sendo a primeira coluna o item principal e na segunda coluna os dados encontrados sobre o item principal.Não repetir dados já encontrados em relatórios anteriores.</t>
  </si>
  <si>
    <t>Liste todas as declarações que a empresa vencedora deverá apresentar antes e depois do certame. Aponte todas as informações possíveis no formato de tabela; sendo a primeira coluna o item principal (Nome da Declaração = descrição consisa; e na segunda coluna os dados encontrados com a descrição compleda de que trata o item principal.</t>
  </si>
  <si>
    <t>CONFIRME (SIM/NÃO) SE HÁ EXIGENCIA DE APRESENTAR AMOSTRA; CATÁLOGO; CERTIFICAÇÕES E NORMAS? Prazos e endereços de entre na 3ª col; Liaste tudo o que vencedor  deve apresentar ao vencer? Aponte todas informações possíveis no formato de tabela; sendo a primeira coluna o item principal (Nome do documento; certificação; etc... = descrição consisa; e na segunda coluna os dados encontrados com a descrição compleda de que trata o item principal. Sem repetir dados já encontrados em relatórios anteriores.</t>
  </si>
  <si>
    <t>DOCUMENTOS EXPEDIDOS PELO FABRICANTE - Existe alguma exigencia neste edial; se O fabricante deverá conceder carta ao licitante que está autorizado a revender seus produtos ? Os documentos e certificações do fabricante que precisam ser apresentados ? Liste todos os termos que a empresa vencedora deverá apresentar ao vencer?</t>
  </si>
  <si>
    <t>CONTATOS: Relacione todos membros da equipe e pessoas envolvidas neste processo! Inclua os telefones e e-mails para solicitação de esclarecimento; impugnação ; recursos; etc;  que faazem parte deste edital? CRIE UMA TABELA COM AS SEGUINTES COLUNAS E Identifique : nome completo; cargo; departamento; telefone; e-mail e endereço. Aponte todas as informações possíveis no formato de tabela; sendo a primeira coluna o item principal e na segunda coluna os dados encontrados sobre o item principal.</t>
  </si>
  <si>
    <t>ADM CONTRATO &amp; PÓS VENDAS : Faça uma varredura abrangente e profunda no documento a anexo e identifique; quais são as obrigações do licitante na administração do contrato e logística do contrato e principalmente as exigências relativas ao pós-venda? Crie esse   relatório Chamado - ADM CONTRATO E PÓS VENDA. Crie no formato de Tabela; sendo a coluna 1; o item principal; a coluna 2 os dados encontrados e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
Preciso que vc faça uma varredura minuciosa em todo o documentos em anexo para que nós licitantes cumpramos com todas as obrigações sem exceções para evitarmos qualquer tipo de punição u sanções deste contrato; sendo assim faça uma analise com rigor com base no  no quadro acima e cite todo e qualquer compromisso que o licitante deve se comprometer em cumprir 100% no PÓS VENDA.</t>
  </si>
  <si>
    <t>Crie um RELATÓRIO TÉCNICO  no formato de tabela; detalhado; Dado principal  com todas as caracteristicas técnicas (fonte da letra em negrito); descrição detalhas em itálico; cada caracteristica em uma lina abaixo da outra; informações sobre  NORMAS; REGRAS;certificações;as colunas desse relatório deverão obedecer a seguinte ordem :Nº Item |Quantidade | Unidade | Descrição Detalhada | Marca | Valor Unitário (R$) | Valor Total (R$)</t>
  </si>
  <si>
    <t>Prepare um PEDIDO DE COTAÇÃO FORMAL profissional EM NOME DE XRP SOLUÇÕES INTEGRADAS LTDA - CNPJ: 34.338.165/0001-90 -  SP; e com todos os detalhes para que os fabricanres entendam ccom rigor de detalhes e precisão todas as caracteristicas técncas e comerciais para estes produtos; para que possamos encaminhar esta formalização aos fornecedores destes produtos. Foque nas boas praticas Compras e logística e termos de suprimetos; inclua clausulas comerciais; financeiras; tributárias etc.</t>
  </si>
  <si>
    <t>Prepare um PEDIDO DE COTAÇÃO FORMAL profissional EM NOME DE OLV COM. IMPORT. E EXPORTAÇÃO LTDA - CNPJ: 67.867.580/0001-90  SP; e com todos os detalhes para que os fabricanres entendam ccom rigor de detalhes e precisão todas as caracteristicas técncas e comerciais para estes produtos; para que possamos encaminhar esta formalização aos fornecedores destes produtos. Foque nas boas praticas Compras e logística e termos de suprimetos; inclua clausulas comerciais; financeiras; tributárias etc.</t>
  </si>
  <si>
    <t>Crie um ÍNDICE  muito bem elaborado EXCLUSIVO DE TODOS OS DOCUMENTOS EXIGIDOS à serem apresentados  ao pregoeiro pela empresa vencedora do certame. crie um índice organizado; citando somente os documentos exigidos no edital que a empresa vencedora deve apresentar : documentos de comprovação; declarações; atestados; catalogos e todas as demais exigenvias feitas neste edital. Aponte todas as informações possíveis no formato de tabela; sendo a primeira coluna o item principal. SOMENTE O NECESSÁRIO</t>
  </si>
  <si>
    <t>RELATÓRIO ANALÍTICO DA LICITAÇÃO :  Gere uma tabela com TODOS campos com os  Termos principais - Col 1|Dados - Col 2 : Contratante ( UASG;Nome;Depto); Município/UF; Nome do Portal; Data Publicação; Data/Horário  Abertura; Objeto da Licitação; Valor Total da Contratação;Prazo do contrato;Validade  Proposta;Critério Julgamento;Modo Disputa; Demanda de Entrega:  Única ou Parcelada;Prazos; Endereços;Valid. Contrato;Critério Pagto; Informações Importantes e Específicas;Partic. ME/EPP;Envio de Amostras; Dados Bancários; Devolução/Troca.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</si>
  <si>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CONFIRME (SIM/NÃO) SE HÁ EXIGENCIA DE APRESENTAR AMOSTRA; CATÁLOGO; CERTIFICAÇÕES E NORMAS? Quais?  Liste Prazos e endereços na terceira coluna;  Inclui montagem; instalação e serviços relativos ? Liste todos os termos que a empresa vencedora deverá apresentar ao vencer? Aponte todas as informações possíveis no formato de tabela; sendo a primeira coluna o item principal (Nome do documento; certificação; etc... = descrição consisa; e na segunda coluna os dados encontrados com a descrição compleda de que trata o item principal. Sem repetir dados já encontrados em relatórios anteriores.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</si>
  <si>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ADM CONTRATO &amp; PÓS VENDAS : 
ADM CONTRATO &amp; PÓS VENDAS: Elabore um relatório detalhado intitulado "ADM CONTRATO E PÓS VENDA" que explore exaustivamente as obrigações do licitante na administração e logística do contrato; com ênfase especial nas exigências relativas ao pós-venda. O relatório deve incluir:
1. **Obrigações do Licitante na Administração do Contrato:**
   - Descrição minuciosa das responsabilidades durante a execução do contrato.
   - Protocolos de comunicação e coordenação com o órgão contratante.
   - Procedimentos de compliance e auditoria.
2. **Logística do Contrato:**
   - Detalhamento dos processos logísticos envolvidos na entrega e execução dos serviços ou produtos.
   - Prazos e cronogramas específicos que devem ser seguidos.
   - Mecanismos de controle e mitigação de riscos logísticos.
3. **Exigências de Pós-Venda:**
   - Responsabilidades de manutenção e suporte após a entrega.
   - Política de garantia e atendimento a reclamações ou problemas observados.
   - Critérios de avaliação de satisfação do cliente e procedimentos para melhorias contínuas.
4. **Referências Documentais:**
   - Para cada obrigação ou exigência listada; inclua uma coluna final no relatório onde deverá ser indicada a cláusula; página; e nome do documento de onde as informações foram extraídas e evidenciadas. Utilize as abreviações: Edital = ED; Termo de Referencia = TR; Estudo Técnico Preliminar = ETP; Anexo nº = Anx nº; para os demais documentos.
Certifique-se de que todas as obrigações e responsabilidades estão claramente definidas e justificadas; minimizando riscos de exposição ao órgão contratante. O relatório deve ser minucioso; garantindo que todas as nuances do contrato sejam atendidas na íntegra; particularmente no que se refere ao pós-venda.</t>
  </si>
  <si>
    <t>CONTATOS: Relacione todos membros da equipe e pessoas envolvidas neste processo! Inclua os telefones e e-mails para solicitação de esclarecimento; impugnação ; recursos; etc;  que faazem parte deste edital? CRIE UMA TABELA no cabeçalho AS SEGUINTES COLUNAS E Identifique : nome completo; cargo; departamento; telefone; e-mail e endereço. Aponte todas as informações possíveis no formato de tabela; sendo a primeira coluna o item principal e na segunda coluna os dados encontrados sobre o item principal.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</si>
  <si>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Há Imagens do Produto Disponiveis para apresentação aos Fonecedores ?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</si>
  <si>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Com base na leitura e analise profunda  de todos os documentos e relatórios criados aqui até agora deste edital . Prepare um PEDIDO DE COTAÇÃO FORMAL profissional EM NOME DE OLV COM. IMPORT. E EXPORTAÇÃO LTDA - CNPJ: 67.867.580/0001-90  SP; e com todos os detalhes para que os fabricanres entendam ccom rigor de detalhes e precisão todas as caracteristicas técncas e comerciais para estes produtos; para que possamos encaminhar esta formalização aos fornecedores destes produtos. Foque nas boas praticas Compras e logística e termos de suprimetos; inclua clausulas comerciais; financeiras; tributárias etc.
Prepare um PEDIDO DE COTAÇÃO FORMAL profissional EM NOME DE OLV COM. IMPORT. E EXPORTAÇÃO LTDA - CNPJ: 67.867.580/0001-90  SP; e com todos os detalhes para que os fabricanres entendam ccom rigor de detalhes e precisão todas as caracteristicas técncas e comerciais para estes produtos; para que possamos encaminhar esta formalização aos fornecedores destes produtos. Foque nas boas praticas Compras e logística e termos de suprimetos; inclua clausulas comerciais; financeiras; tributárias etc.</t>
  </si>
  <si>
    <t>Por favor; conduza uma busca intensiva; profunda e robusta na internet para identificar websites de FABRICANTES BRASILEIROS NA REGIÃO SUDESTE DO BRASIL que FABRICAM e fornecem produtos específicos mencionados em editais. É fundamental que você liste pelo menos 30 (trinta) websites de fabricantes autênticos; reais e legitimamente verificados. Garanta que todos os sites sejam validados e estejam ativos; com base em otimização de SEO.
O foco inicial deve ser em fabricantes localizados em São Paulo; seguindo para outras Unidades Federativas e regiões do Sudeste; nesta ordem.Formato Tabela : Número; Nome da Empresa; Categoria; Segmento; Link do Site; Informações de telefone e e-mail  da área comercial e vendas; Descrição da Atuação e Expertise; Localização; País</t>
  </si>
  <si>
    <t>Agora que você entendeu o perfil de fabricantes dos itens objeto desta licitação; desejo Por favor; conduza uma busca intensiva; profunda e robusta na internet para identificar websites de FABRICANTES BRASILEIROS NA REGIÃO SUDESTE DO BRASIL; EMPRESAS FABRICANTES DE PEQUENO  E MÉDIO PORTE que FABRICAM e fornecem produtos específicos mencionados em editais. É fundamental que você liste pelo menos 30 (trinta) websites de fabricantes autênticos; reais e legitimamente verificados. Garanta que todos os sites sejam validados e estejam ativos; com base em otimização de SEO.</t>
  </si>
  <si>
    <t>Faça uma busca intensiva; profunda e robusta na internet e encontre os websites de FORNECEDORES INTERNACIONAIS que forneçem esses produtos deste edital. Liste ao menos 30 websites de fabricantes  verdadeiros; legitimos e validados; ranquedos e qualificados por SEO deses produtos. Iniciando pela China e demais paises e regiões do mundo; nesta ordem. Formato de tabela : Número; Nome da Empresa; Categoria; Segmento; Link do Site;  Informações de telefone e e-mail  da área comercial e vendas; Descrição da Atuação e Expertise; Localização; País</t>
  </si>
  <si>
    <t>Crie um ÍNDICE  muito bem elaborado EXCLUSIVO DE TODOS OS DOCUMENTOS EXIGIDOS à serem apresentados  ao pregoeiro pela empresa vencedora do certame. crie um índice organizado; citando somente os documentos exigidos no edital que a empresa vencedora deve apresentar : documentos de comprovação; declarações; atestados; catalogos e todas as demais exigenvias feitas neste edital. Aponte todas as informações possíveis no formato de tabela; sendo a primeira coluna o item principal. SOMENTE O NECESSÁRIO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</si>
  <si>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 Liste principais RELATÓRIO DE TRIAGEM - Identificar e Padronize:  Nº UASG E NOME; Nº Processo; Nº Pregão;  Municipio/UF; Data Abertura; Demanda de  Entrega: única ou parcelada (só pode ser um deles ); Objeto da contratação;Valor Total da Contratação ​; Quantos itens; liste os produtos e  valores unit. (destacar Vlr. total em negrito);  Inclui montagem; instalação e serviços relativos ? FAÇA O RELATÓRIO NO FORMATO DE TABELA: principal: os dados encontrados na segunda coluna.</t>
  </si>
  <si>
    <t>Aqui estão as frases recriadas para utilização no aplicativo de leitura de PDF da Adobe com Inteligência Artificial; mantendo-se dentro do limite de 500 caracteres cada:</t>
  </si>
  <si>
    <t>1. Relatório de Triagem: Liste e padronize termos principais no cabeçalho. Não altere: Nº UASG; Nome; Município/UF; Data de Abertura; Entrega; Objeto da contratação; Valor de contratação; Quantidade de itens. Modele o relatório em tabela; preenchendo as informações na segunda coluna.</t>
  </si>
  <si>
    <t>2. Capacidade Técnica: Atestado técnico obrigatório? Fornecimento anterior e comprovações percentuais exigidas? Detalhe no cabeçalho "Capacidade Técnica; Quantitativos e Atestados". Use formato tabela.</t>
  </si>
  <si>
    <t>3. Habilitação Econômico-Financeira: Exige balanço; DREs; índices financeiros? Detalhe-os no cabeçalho "Habilitação Econômico-Financeira" no formato tabela; incluindo cada requisito na segunda coluna.</t>
  </si>
  <si>
    <t>4. Produtos Similares: Liste pelo menos 20 produtos com características compatíveis ao item licitado; sem repetir o objeto desta licitação; inserindo características relevantes descritas.</t>
  </si>
  <si>
    <t>5. Relatório Analítico: Padronize termos. Não mude: Nome Órgão; Nº UASG; Departamento; etc. Identifique modalidade: Dispensa; Registro de Preços ou Ata. Crie tabela com dados na 2ª coluna; mantendo nomenclatura exata para fórmulas Excel.</t>
  </si>
  <si>
    <t>6. Comprovação de Fornecimento: Tabela: Exige comprovação anterior; atestados de capacidade; percentuais. Foque na confirmação do fornecimento; com dados principais e exemplos claros.</t>
  </si>
  <si>
    <t>7. Qualificação Econômica: Exigência de balanço; DRE; índices? Registre-os em tabela; primeira coluna com item principal; segunda com detalhamento encontrado; sem repetir dados dos relatórios.</t>
  </si>
  <si>
    <t>10. Equipe e Contato: Relacione a equipe envolvida; insira em tabela: nome; cargo; departamento; telefone; e-mail; adicionando todas informações essenciais encontradas.</t>
  </si>
  <si>
    <t>11. Relatório Técnico: Desenvolva tabela detalhada com especificações técnicas; colunas: Nº Item; Quantidade; Unidade; Descrição; Marca.</t>
  </si>
  <si>
    <t>12. Pedido de Cotação Formal: Crie cotação completa para XRP Soluções Integradas LTDA; incluindo detalhes técnicos e comerciais; focando em boas práticas contratuais.</t>
  </si>
  <si>
    <t>13. Cotação em Inglês: Faça cotação em inglês incluindo termos e condições de comércio exterior; com rigor e clareza dos detalhes.</t>
  </si>
  <si>
    <t>14. Fornecedores Nacionais: Pesquise e liste 20 sites de fornecedores brasileiros; começando por São Paulo. Formato tabela: Número; Nome; Categoria; Segmento; Link do site.</t>
  </si>
  <si>
    <t>15. Pequenos Fabricantes: Busque apenas fabricantes pequenos/médios; legítimos e qualificados; sem repetir empresas previamente mencionadas; com forte posicionamento da Internet.</t>
  </si>
  <si>
    <t>16. Fornecedores Internacionais: Identifique 20 sites de fornecedores internacionais. Comece pela China. Formate como tabela; garantindo legitimidade e SEO.</t>
  </si>
  <si>
    <t>17. Índice de Documentos: Crie índice preciso dos documentos exigidos; apenas o necessário; em formato de tabela; primeira coluna com documentos fundamentais.</t>
  </si>
  <si>
    <t xml:space="preserve"> Crie uma tabela c TODOS campos c/ Termos principais - Col 1|Dados - Col 2 : Contratante ( UASG;Nome;Depto); Município / UF; Nome do Portal; Data Publicação; Data/Horário  Abertura; Objeto da Licitação; Valor Total da Contratação;Prazo do contrato;Validade  Proposta;Critério Julgamento;Modo Disputa; Enrega: Prazos; Única ou Parcelada;Tipo; Endereços;Valid. Contrato;Critério Pagto; Informações Importantes e Específicas;Participação ME/EPP;Envio de Amostras; Dados Bancários; Devolução/Troca</t>
  </si>
  <si>
    <t>Faça uma varredura na internet; sites avaliadores e t=portal da transparencia e realize um adiagnóstico completo no formato de tabela com todos  os dados e classificação do municipio e do órgão licitante; da saúde financeira; riscos; capaciade de pagamento entre outras informações e importantes para avaliação financeira</t>
  </si>
  <si>
    <t>Liquidez Relativa</t>
  </si>
  <si>
    <t>Poupança Corrente</t>
  </si>
  <si>
    <t>Endividamento</t>
  </si>
  <si>
    <t>Licitar Digital</t>
  </si>
  <si>
    <t>Compras Publicas</t>
  </si>
  <si>
    <t>BLL</t>
  </si>
  <si>
    <t>BNC</t>
  </si>
  <si>
    <t>Ptronect</t>
  </si>
  <si>
    <t xml:space="preserve">Municipio  </t>
  </si>
  <si>
    <t>GLOSSÁRIO</t>
  </si>
  <si>
    <t>Os limites percentuais da relação DCL/RCL variam de acordo com o tipo de ente federativo</t>
  </si>
  <si>
    <t>Para os Estados e o Distrito Federal, o limite é inferior a 2,0%</t>
  </si>
  <si>
    <r>
      <rPr>
        <b/>
        <i/>
        <sz val="10"/>
        <color rgb="FF0033CC"/>
        <rFont val="Arial"/>
        <family val="2"/>
      </rPr>
      <t xml:space="preserve"> Indicador I - Endividamento </t>
    </r>
    <r>
      <rPr>
        <sz val="10"/>
        <color rgb="FF0033CC"/>
        <rFont val="Arial"/>
        <family val="2"/>
      </rPr>
      <t>-</t>
    </r>
    <r>
      <rPr>
        <sz val="10"/>
        <rFont val="Arial"/>
        <family val="2"/>
      </rPr>
      <t xml:space="preserve">  Dívida Consolidada/Receita Corrente Líquida</t>
    </r>
  </si>
  <si>
    <r>
      <rPr>
        <b/>
        <i/>
        <sz val="10"/>
        <color rgb="FF0033CC"/>
        <rFont val="Arial"/>
        <family val="2"/>
      </rPr>
      <t>Indicador II - Poupança Corrente -</t>
    </r>
    <r>
      <rPr>
        <sz val="10"/>
        <rFont val="Arial"/>
        <family val="2"/>
      </rPr>
      <t xml:space="preserve"> Despesa Corrente/Receita Corrente Ajustada</t>
    </r>
  </si>
  <si>
    <r>
      <rPr>
        <b/>
        <i/>
        <sz val="10"/>
        <color rgb="FF0033CC"/>
        <rFont val="Arial"/>
        <family val="2"/>
      </rPr>
      <t xml:space="preserve">Indicador III - Liquidez Relativa - </t>
    </r>
    <r>
      <rPr>
        <sz val="10"/>
        <rFont val="Arial"/>
        <family val="2"/>
      </rPr>
      <t xml:space="preserve">(Disponibilidade de caixa bruta + Insuficiencia de caixa - Obrigações Financeiras) / Receita Corrente Líquida </t>
    </r>
    <r>
      <rPr>
        <b/>
        <i/>
        <sz val="10"/>
        <color rgb="FFC00000"/>
        <rFont val="Arial"/>
        <family val="2"/>
      </rPr>
      <t>(RCL)</t>
    </r>
  </si>
  <si>
    <r>
      <t xml:space="preserve">Para os </t>
    </r>
    <r>
      <rPr>
        <b/>
        <i/>
        <sz val="10"/>
        <color rgb="FF0033CC"/>
        <rFont val="Arial"/>
        <family val="2"/>
      </rPr>
      <t xml:space="preserve">Municípios, </t>
    </r>
    <r>
      <rPr>
        <sz val="10"/>
        <rFont val="Arial"/>
        <family val="2"/>
      </rPr>
      <t xml:space="preserve">o limite é inferior a </t>
    </r>
    <r>
      <rPr>
        <b/>
        <i/>
        <sz val="10"/>
        <color rgb="FF0033CC"/>
        <rFont val="Arial"/>
        <family val="2"/>
      </rPr>
      <t>1,2%</t>
    </r>
  </si>
  <si>
    <r>
      <t>A</t>
    </r>
    <r>
      <rPr>
        <b/>
        <sz val="10"/>
        <color theme="2" tint="-0.499984740745262"/>
        <rFont val="Arial"/>
        <family val="2"/>
      </rPr>
      <t xml:space="preserve"> </t>
    </r>
    <r>
      <rPr>
        <b/>
        <i/>
        <sz val="10"/>
        <color rgb="FF0033CC"/>
        <rFont val="Arial"/>
        <family val="2"/>
      </rPr>
      <t>RCL</t>
    </r>
    <r>
      <rPr>
        <sz val="10"/>
        <rFont val="Arial"/>
        <family val="2"/>
      </rPr>
      <t xml:space="preserve"> é o valor total das receitas arrecadadas de impostos, taxas, contribuições e outros, de um ente federativo</t>
    </r>
  </si>
  <si>
    <r>
      <t>A</t>
    </r>
    <r>
      <rPr>
        <b/>
        <i/>
        <sz val="10"/>
        <color theme="2" tint="-0.499984740745262"/>
        <rFont val="Arial"/>
        <family val="2"/>
      </rPr>
      <t xml:space="preserve"> </t>
    </r>
    <r>
      <rPr>
        <b/>
        <i/>
        <sz val="10"/>
        <color rgb="FF0033CC"/>
        <rFont val="Arial"/>
        <family val="2"/>
      </rPr>
      <t>DCL</t>
    </r>
    <r>
      <rPr>
        <sz val="10"/>
        <rFont val="Arial"/>
        <family val="2"/>
      </rPr>
      <t xml:space="preserve"> é o valor total da dívida consolidada de um ente federativo, após deduzidas as obrigações</t>
    </r>
  </si>
  <si>
    <r>
      <rPr>
        <b/>
        <i/>
        <sz val="11"/>
        <color rgb="FF0033CC"/>
        <rFont val="Arial"/>
        <family val="2"/>
      </rPr>
      <t>DCL/RCL</t>
    </r>
    <r>
      <rPr>
        <b/>
        <sz val="10"/>
        <color theme="2" tint="-0.499984740745262"/>
        <rFont val="Arial"/>
        <family val="2"/>
      </rPr>
      <t xml:space="preserve"> </t>
    </r>
    <r>
      <rPr>
        <sz val="10"/>
        <rFont val="Arial"/>
        <family val="2"/>
      </rPr>
      <t>é a relação entre a</t>
    </r>
    <r>
      <rPr>
        <b/>
        <i/>
        <sz val="10"/>
        <rFont val="Arial"/>
        <family val="2"/>
      </rPr>
      <t xml:space="preserve"> </t>
    </r>
    <r>
      <rPr>
        <b/>
        <i/>
        <sz val="10"/>
        <color rgb="FF0033CC"/>
        <rFont val="Arial"/>
        <family val="2"/>
      </rPr>
      <t>Dívida Consolidada Líquida (DCL)</t>
    </r>
    <r>
      <rPr>
        <b/>
        <i/>
        <sz val="10"/>
        <rFont val="Arial"/>
        <family val="2"/>
      </rPr>
      <t xml:space="preserve"> </t>
    </r>
    <r>
      <rPr>
        <sz val="10"/>
        <rFont val="Arial"/>
        <family val="2"/>
      </rPr>
      <t>e a</t>
    </r>
    <r>
      <rPr>
        <b/>
        <i/>
        <sz val="10"/>
        <color rgb="FF0033CC"/>
        <rFont val="Arial"/>
        <family val="2"/>
      </rPr>
      <t xml:space="preserve"> Receita Corrente Líquida (RCL)</t>
    </r>
    <r>
      <rPr>
        <sz val="10"/>
        <rFont val="Arial"/>
        <family val="2"/>
      </rPr>
      <t xml:space="preserve">. É um indicador que mede a relação entre as despesas e as receitas de um ente federativo. </t>
    </r>
  </si>
  <si>
    <t>Indicador I</t>
  </si>
  <si>
    <t>Indicador II</t>
  </si>
  <si>
    <t>Indicador III</t>
  </si>
  <si>
    <r>
      <rPr>
        <b/>
        <i/>
        <sz val="10"/>
        <color rgb="FF0033CC"/>
        <rFont val="Arial"/>
        <family val="2"/>
      </rPr>
      <t>AICF</t>
    </r>
    <r>
      <rPr>
        <sz val="10"/>
        <rFont val="Arial"/>
        <family val="2"/>
      </rPr>
      <t xml:space="preserve"> (Categoria</t>
    </r>
    <r>
      <rPr>
        <b/>
        <i/>
        <sz val="10"/>
        <color rgb="FFC00000"/>
        <rFont val="Arial"/>
        <family val="2"/>
      </rPr>
      <t xml:space="preserve"> A</t>
    </r>
    <r>
      <rPr>
        <sz val="10"/>
        <rFont val="Arial"/>
        <family val="2"/>
      </rPr>
      <t>): Representa a melhor classificação no ranking. Isso indica que a informação fornecida é de alta qualidade, atendendo plenamente aos critérios de consistência, precisão e confiabilidade estabelecidos pela STN.</t>
    </r>
  </si>
  <si>
    <r>
      <rPr>
        <b/>
        <i/>
        <sz val="10"/>
        <color rgb="FF0033CC"/>
        <rFont val="Arial"/>
        <family val="2"/>
      </rPr>
      <t xml:space="preserve">BICF </t>
    </r>
    <r>
      <rPr>
        <sz val="10"/>
        <rFont val="Arial"/>
        <family val="2"/>
      </rPr>
      <t>(Categoria</t>
    </r>
    <r>
      <rPr>
        <b/>
        <i/>
        <sz val="10"/>
        <color rgb="FFC00000"/>
        <rFont val="Arial"/>
        <family val="2"/>
      </rPr>
      <t xml:space="preserve"> B</t>
    </r>
    <r>
      <rPr>
        <sz val="10"/>
        <rFont val="Arial"/>
        <family val="2"/>
      </rPr>
      <t>): Esta é uma classificação intermediária, indicando que a qualidade da informação é satisfatória, mas ainda pode haver melhorias em alguns critérios de avaliação.</t>
    </r>
  </si>
  <si>
    <r>
      <rPr>
        <b/>
        <i/>
        <sz val="11"/>
        <color rgb="FF0033CC"/>
        <rFont val="Aptos Narrow"/>
        <family val="2"/>
        <scheme val="minor"/>
      </rPr>
      <t>CICF</t>
    </r>
    <r>
      <rPr>
        <sz val="11"/>
        <color theme="1"/>
        <rFont val="Aptos Narrow"/>
        <family val="2"/>
        <scheme val="minor"/>
      </rPr>
      <t xml:space="preserve"> (Categoria</t>
    </r>
    <r>
      <rPr>
        <b/>
        <i/>
        <sz val="11"/>
        <color rgb="FFC00000"/>
        <rFont val="Aptos Narrow"/>
        <family val="2"/>
        <scheme val="minor"/>
      </rPr>
      <t xml:space="preserve"> C</t>
    </r>
    <r>
      <rPr>
        <sz val="11"/>
        <color theme="1"/>
        <rFont val="Aptos Narrow"/>
        <family val="2"/>
        <scheme val="minor"/>
      </rPr>
      <t>): Esta representa a classificação mais baixa. Ente federativos nessa categoria têm mais dificuldades em atender aos critérios de qualidade, indicando a necessidade significativa de melhorias nos dados fornecidos.</t>
    </r>
  </si>
  <si>
    <t>Relatório de :</t>
  </si>
  <si>
    <r>
      <t>Significado das Siglas :</t>
    </r>
    <r>
      <rPr>
        <b/>
        <i/>
        <sz val="10"/>
        <color rgb="FFC00000"/>
        <rFont val="Arial"/>
        <family val="2"/>
      </rPr>
      <t xml:space="preserve"> I</t>
    </r>
    <r>
      <rPr>
        <b/>
        <i/>
        <sz val="10"/>
        <color rgb="FF0033CC"/>
        <rFont val="Arial"/>
        <family val="2"/>
      </rPr>
      <t xml:space="preserve">nformação </t>
    </r>
    <r>
      <rPr>
        <b/>
        <i/>
        <sz val="10"/>
        <color rgb="FFC00000"/>
        <rFont val="Arial"/>
        <family val="2"/>
      </rPr>
      <t>C</t>
    </r>
    <r>
      <rPr>
        <b/>
        <i/>
        <sz val="10"/>
        <color rgb="FF0033CC"/>
        <rFont val="Arial"/>
        <family val="2"/>
      </rPr>
      <t xml:space="preserve">ontábil e </t>
    </r>
    <r>
      <rPr>
        <b/>
        <i/>
        <sz val="10"/>
        <color rgb="FFC00000"/>
        <rFont val="Arial"/>
        <family val="2"/>
      </rPr>
      <t>F</t>
    </r>
    <r>
      <rPr>
        <b/>
        <i/>
        <sz val="10"/>
        <color rgb="FF0033CC"/>
        <rFont val="Arial"/>
        <family val="2"/>
      </rPr>
      <t>iscal)</t>
    </r>
  </si>
  <si>
    <t>ICMS INTERNO</t>
  </si>
  <si>
    <t>Estado (UF)</t>
  </si>
  <si>
    <t>Começando com dinheiro disponível</t>
  </si>
  <si>
    <t>Starting date</t>
  </si>
  <si>
    <t xml:space="preserve">Inflação Projetada </t>
  </si>
  <si>
    <t>Alerta de saldo mínimo de dinheiro</t>
  </si>
  <si>
    <t>Savings % Receitas (Fundo Reserva)</t>
  </si>
  <si>
    <t>Cartões</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</si>
  <si>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</si>
  <si>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</si>
  <si>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</si>
  <si>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</si>
  <si>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</si>
  <si>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</si>
  <si>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</si>
  <si>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</si>
  <si>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</si>
  <si>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</si>
  <si>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</si>
  <si>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</si>
  <si>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</si>
  <si>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</si>
  <si>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</si>
  <si>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</si>
  <si>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</si>
  <si>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</si>
  <si>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</si>
  <si>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</si>
  <si>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</si>
  <si>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</si>
  <si>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</si>
  <si>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</si>
  <si>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</si>
  <si>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</si>
  <si>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</si>
  <si>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</si>
  <si>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</si>
  <si>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</si>
  <si>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</si>
  <si>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</si>
  <si>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</si>
  <si>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</si>
  <si>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</si>
  <si>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</si>
  <si>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</si>
  <si>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</si>
  <si>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</si>
  <si>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</si>
  <si>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M41</t>
  </si>
  <si>
    <t>M42</t>
  </si>
  <si>
    <t>M43</t>
  </si>
  <si>
    <t>M44</t>
  </si>
  <si>
    <t>M45</t>
  </si>
  <si>
    <t>M46</t>
  </si>
  <si>
    <t>M47</t>
  </si>
  <si>
    <t>M48</t>
  </si>
  <si>
    <t>M49</t>
  </si>
  <si>
    <t>M50</t>
  </si>
  <si>
    <t>M51</t>
  </si>
  <si>
    <t>M52</t>
  </si>
  <si>
    <t>M53</t>
  </si>
  <si>
    <t>M54</t>
  </si>
  <si>
    <t>M55</t>
  </si>
  <si>
    <t>M56</t>
  </si>
  <si>
    <t>M57</t>
  </si>
  <si>
    <t>M58</t>
  </si>
  <si>
    <t>M59</t>
  </si>
  <si>
    <t>M60</t>
  </si>
  <si>
    <t>M61</t>
  </si>
  <si>
    <t>M62</t>
  </si>
  <si>
    <t>M63</t>
  </si>
  <si>
    <t>M64</t>
  </si>
  <si>
    <t>M65</t>
  </si>
  <si>
    <t>M66</t>
  </si>
  <si>
    <t>M67</t>
  </si>
  <si>
    <t>M68</t>
  </si>
  <si>
    <t>M69</t>
  </si>
  <si>
    <t>M70</t>
  </si>
  <si>
    <t>M71</t>
  </si>
  <si>
    <t>M72</t>
  </si>
  <si>
    <t>M73</t>
  </si>
  <si>
    <t>Data Prevista</t>
  </si>
  <si>
    <t>Dinheiro em mãos (início do mês)</t>
  </si>
  <si>
    <t>Total em dinheiro recebido + Saldo em caixa mês anterior</t>
  </si>
  <si>
    <t>Total em dinheiro pago</t>
  </si>
  <si>
    <t>Dinheiro disponível (final do mês)</t>
  </si>
  <si>
    <t xml:space="preserve">  </t>
  </si>
  <si>
    <r>
      <t xml:space="preserve">Projeção de crescimento mensal (%) - </t>
    </r>
    <r>
      <rPr>
        <sz val="14"/>
        <color theme="5"/>
        <rFont val="Franklin Gothic Demi"/>
        <family val="2"/>
      </rPr>
      <t xml:space="preserve">Receitas </t>
    </r>
  </si>
  <si>
    <t>Receitas Previstas</t>
  </si>
  <si>
    <t>Total de recebimentos de caixa</t>
  </si>
  <si>
    <t>Total de dinheiro disponível</t>
  </si>
  <si>
    <t>Custos Fixos</t>
  </si>
  <si>
    <t xml:space="preserve">Total de custo fixo </t>
  </si>
  <si>
    <t xml:space="preserve">Custos Variáveis </t>
  </si>
  <si>
    <t>Total Custos Variáveis</t>
  </si>
  <si>
    <t>Despesas Cartões</t>
  </si>
  <si>
    <t>Itaú OLV Internacional  - final 3575  - Venc. Dia 06/mês</t>
  </si>
  <si>
    <t>MambaMarketing 02/12</t>
  </si>
  <si>
    <t>MP *AVANTPROMLSHP 02/12</t>
  </si>
  <si>
    <t>PJBANK *BLUEY CONS04/12</t>
  </si>
  <si>
    <t>ANUIDADE DIFERENCI11/12</t>
  </si>
  <si>
    <t>ODOO BR LTDA</t>
  </si>
  <si>
    <t xml:space="preserve">SIGA PREGÃO </t>
  </si>
  <si>
    <t>Subtotal cartão - final 3575 (OLV)</t>
  </si>
  <si>
    <t>LATAM PASS - 654 (Virtual) + Parcelamento</t>
  </si>
  <si>
    <t>Bristol Auto Posto E S</t>
  </si>
  <si>
    <t xml:space="preserve">Subtotal cartão - LATAM - 7032 - Venc 20/Mês </t>
  </si>
  <si>
    <t>LATAM PASS - 7032 (Fisico e Carteira Cel)</t>
  </si>
  <si>
    <t>Emporio Tuiuti</t>
  </si>
  <si>
    <t>Armazem Boa Nova</t>
  </si>
  <si>
    <t>Anuidade Diferenci02/12</t>
  </si>
  <si>
    <t>Panetteria 77</t>
  </si>
  <si>
    <t>Boi Na Brasa</t>
  </si>
  <si>
    <t xml:space="preserve">INFINITY </t>
  </si>
  <si>
    <t>Iugu*parcelamento 09/12</t>
  </si>
  <si>
    <t>Subtotal cartão - INFINITY- 7032 - Venc 20/03</t>
  </si>
  <si>
    <t>Venda de Mercadorias</t>
  </si>
  <si>
    <t>- Aluguel: R$ X</t>
  </si>
  <si>
    <t>- Salários: R$ X</t>
  </si>
  <si>
    <t>- Serviços Públicos: R$ X</t>
  </si>
  <si>
    <t>- Seguro: R$ X</t>
  </si>
  <si>
    <t>- CMV: R$ X</t>
  </si>
  <si>
    <t>- Comissões: R$ X</t>
  </si>
  <si>
    <t>- Transporte: R$ X</t>
  </si>
  <si>
    <t>- Matéria-Prima: R$ X</t>
  </si>
  <si>
    <t>- Marketing</t>
  </si>
  <si>
    <t>Comissões: R$ X</t>
  </si>
  <si>
    <t>- Matéria-Prima / Fornecedores  R$ X</t>
  </si>
  <si>
    <t>PARCELA</t>
  </si>
  <si>
    <t>TOTAL COMPRA</t>
  </si>
  <si>
    <t>DATA COMPRA</t>
  </si>
  <si>
    <t>Hoje:</t>
  </si>
  <si>
    <t>Entrada imediata</t>
  </si>
  <si>
    <t xml:space="preserve">Primeira em </t>
  </si>
  <si>
    <t>IMPOSTOS</t>
  </si>
  <si>
    <t>FORNECEDOR 1</t>
  </si>
  <si>
    <t>FORNECEDOR 2</t>
  </si>
  <si>
    <t>FORNECEDOR 3</t>
  </si>
  <si>
    <t>FORNECEDOR 4</t>
  </si>
  <si>
    <t>FORNECEDOR 5</t>
  </si>
  <si>
    <t>FORNECEDOR 6</t>
  </si>
  <si>
    <t>EMISSÃO NOTA</t>
  </si>
  <si>
    <t>VALOR IMPOSTO</t>
  </si>
  <si>
    <t xml:space="preserve">DIAS P/ ACEITE </t>
  </si>
  <si>
    <t>TOTAL EMPENHO</t>
  </si>
  <si>
    <t>📥 RECEBIVEIS</t>
  </si>
  <si>
    <t>📉 DESPESAS VARIAVEIS</t>
  </si>
  <si>
    <t>💰 IMPOSTOS</t>
  </si>
  <si>
    <t>🚚 FORNECEDORES</t>
  </si>
  <si>
    <t>xxx</t>
  </si>
  <si>
    <t xml:space="preserve">* Obs: Parcela Única?  Ata? Registro de preços ? </t>
  </si>
  <si>
    <t>xxxx</t>
  </si>
  <si>
    <t>Órgão / Cliente</t>
  </si>
  <si>
    <t>IRPJ+CSLL+ Adic.</t>
  </si>
  <si>
    <t>Emissão Nota</t>
  </si>
  <si>
    <t>Total Imposto</t>
  </si>
  <si>
    <t>Nº Parcelas</t>
  </si>
  <si>
    <t xml:space="preserve">FLUXO DE CAIXA DO PROJETO </t>
  </si>
  <si>
    <r>
      <rPr>
        <b/>
        <sz val="12"/>
        <color rgb="FFFFC000"/>
        <rFont val="Aptos Narrow"/>
        <family val="2"/>
        <scheme val="minor"/>
      </rPr>
      <t>TRIAGEM:</t>
    </r>
    <r>
      <rPr>
        <b/>
        <sz val="12"/>
        <color theme="0"/>
        <rFont val="Aptos Narrow"/>
        <family val="2"/>
        <scheme val="minor"/>
      </rPr>
      <t xml:space="preserve">
CRIE 3 Tabelas:
1ª, Tab Dados Principais, na vertical:
UASG/Nome;Processo;Pregão;Portal;Modo Disputa;Município/UF;Abertura;Entrega (única/parcelada?);Objeto de Contração;Valor Total Contratação;Montagem/Instalação (S/N);Atestado de Capaciade (S/N);Balanço Patrimonial e DRE (S/N)
Tab 2 (Produtos):Qtde itens;Produtos;Vlr Unit;Vlr Total (qtde*Vlr Unit) (negrito);
Tab3: Contatos (Órgão/Depto):Nome;Função;Email;Telefone
Todas as tabelas devem conter Referência (Nºcláusula/linha/página)última coluna.
- Há Obrigação de apresentação de atestado de capacidade técnica?  comprovar fornecimento anterior? Existe algum percentual ou quantitativo de comprovação baseado na quantidade do edital ? Liste todos os Detalhes ! CABEÇALHO : CAPACIADE TÉNICA; QUANTITATIVOS E ATESTADOS.  FAÇA ESTE RELATÓRIO NO FORMATO DE TABELA: principal: ; insira os dados encontrados na segunda coluna.
- Há Obrigação de apresentação de Balanço Patrimonial? Demonstrações de Resultado e resultados financeiros e índices economicos a serem cumpridos? . Liste todos os Detalhes ! CABEÇALHO : HABILITAÇÃO ECONÔMICO-FINANCEIRA.  FAÇA ESTE RELATÓRIO NO FORMATO DE TABELA: principal: ; insira os dados encontrados na segunda coluna. inclua se Há algum Beneneficio ou vantagens para participação de Pequenas e médias Empre ME / EPP ? Cota Ampla + MPE / Exige Garantias ?
- Crie uma tabela com categorias - 1ª coluna; produtos especificos edital / Produto comparado e sugerido compativel- 2ª col.;  marcas e fabricantes com mais notoriedade para o produto 3ª col;  utilização e aplicação do produto -  4ª col.. Crie esta lista com  no mínimo 30 produtos similar de complexidade tecnológica e operacional equivalente ou superior ao objeto desta contratação; ou item pertinente e compatíveis com o item cotado e definidas no presente edital para o objeto desta licitação.</t>
    </r>
  </si>
  <si>
    <r>
      <t xml:space="preserve">Aja como um especialista em Licitações expert em análise de editais e documentos afins e faça uma varredura minuciosa ; completa e profunda no documento anexo e traga o maximo de detalhes para os quesitos abaixo e complte automaticamente os ddos requiridos : 
TODOS OS RELATÓRIOS, OBRIGATÓRIAMENTE DEVEM SER NO FORMATO DE TABELA, PARA ORGANIZAÇÃ, PADRONIZAÇÃO E VISUALIZAÇÃO DE QUALIDADE!
**Importante: Todos os relatórios deverão ter na Primeira na coluna  do Item principal; ser sempre na vertical e a fonte da letra em negrito.**
</t>
    </r>
    <r>
      <rPr>
        <b/>
        <sz val="12"/>
        <color rgb="FFFFC000"/>
        <rFont val="Aptos Narrow"/>
        <family val="2"/>
        <scheme val="minor"/>
      </rPr>
      <t xml:space="preserve">RELATÓRIO:TRIAGEM de LICITAÇÃO : 
</t>
    </r>
    <r>
      <rPr>
        <b/>
        <sz val="12"/>
        <color theme="0"/>
        <rFont val="Aptos Narrow"/>
        <family val="2"/>
        <scheme val="minor"/>
      </rPr>
      <t xml:space="preserve">CRIE 3 Tabelas:
1ª, Tab Dados Principais, na vertical:
UASG/Nome;Processo;Pregão;Portal;Modo Disputa;Município/UF;Abertura;Entrega (única/parcelada?);Objeto de Contração;Valor Total Contratação;Montagem/Instalação (S/N);Atestado de Capaciade (S/N);Balanço Patrimonial e DRE (S/N)
Tab 2 (Produtos):Qtde itens;Produtos;Vlr Unit;Vlr Total (qtde*Vlr Unit) (negrito);
Tab3: Contatos (Órgão/Depto):Nome;Função;Email;Telefone
Todas as tabelas devem conter Referência (Nºcláusula/linha/página)última coluna, crie os links de nota de rodapé que levem ao texto encontrado.
</t>
    </r>
    <r>
      <rPr>
        <b/>
        <sz val="12"/>
        <color rgb="FFFFC000"/>
        <rFont val="Aptos Narrow"/>
        <family val="2"/>
        <scheme val="minor"/>
      </rPr>
      <t xml:space="preserve">Porque vc não está seguindo as instruções para construir os relatórios em tabelas ? Obrigatóriamente, na última coluna faça referencias onde encontrou os dados como clausulas, paginas e documentos, anexos, etc ...
</t>
    </r>
    <r>
      <rPr>
        <b/>
        <sz val="12"/>
        <color theme="0"/>
        <rFont val="Aptos Narrow"/>
        <family val="2"/>
        <scheme val="minor"/>
      </rPr>
      <t xml:space="preserve">Há Obrigação de apresentação de ATESTADO DE CAPACIDADE TÉCNICA?   Há que comprovar fornecimento anterior do objeto de licitação? ASe sim; existe algum percentual ou quantitativo de comprovação baseado na quantidade do edital ? Liste todos os Detalhes CABEÇALHO : CAPACIADE TÉNICA; QUANTITATIVOS E ATESTADOS.  FAÇA ESTE RELATÓRIO NO FORMATO DE TABELA: principal: ; insira os dados encontrados na segunda coluna. Evidencie as clausulas; pagina e documento onde encontrou/extraiu  informações 3ª coluna.
Há Obrigação de apresentação de BALANÇO PATRIMONIAL ? Demonstrações de Resultado e resultados financeiros e índices economicos a serem cumpridos? . Liste todos os Detalhes ! CABEÇALHO : HABILITAÇÃO ECONÔMICO-FINANCEIRA.  FAÇA ESTE RELATÓRIO NO FORMATO DE TABELA: principal: ; insira os dados encontrados na segunda coluna. inclua se Há algum Beneneficio ou vantagens para participação de Pequenas e médias Empre ME / EPP ? Cota Ampla + MPE / Exige Garantias ?
Por favor; realize uma pesquisa de mercado online; indentifique 30 produtos compatíveis;semelhantes; em termos de tecnologia e operacionalidade; ao Produto especificado(s) no edital. Liste as características; marcas e fabricantes mais notáveis que se alinham com o produto do edital - o relatório deverá ter esta caracteristica : CATEGORIA	PRODUTO COMPARADO E SUGERIDO COMPATÍVEL	MARCAS E FABRICANTES NOTÁVEIS	 LINK DO WEBSITE DO FABRICANTE  UTILIZAÇÃO E APLICAÇÃO	FONTE (CLÁUSULA; PÁGINA; DOCUMENTO)
</t>
    </r>
    <r>
      <rPr>
        <b/>
        <sz val="12"/>
        <color rgb="FFFFC000"/>
        <rFont val="Aptos Narrow"/>
        <family val="2"/>
        <scheme val="minor"/>
      </rPr>
      <t xml:space="preserve">
MUITO IMPORTANTE E NÃO PODE FALTAR EM NEM UM DOS RELATÓRIOS :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r>
  </si>
  <si>
    <t>Gere uma tabela com TODOS campos com os  Termos principais - Col 1|Dados - Col 2 : Contratante ( UASG;Nome;Depto); Município/UF; Nome do Portal; Data Publicação; Data/Horário  Abertura; Objeto da Licitação; Valor Total da Contratação;Prazo do contrato;Validade  Proposta;Critério Julgamento;Modo Disputa; Demanda de Entrega:  Única ou Parcelada;Prazos; Endereços;Valid. Contrato;Critério Pagto; Informações Importantes e Específicas;Partic. ME/EPP;Envio de Amostras; Dados Bancários; Devolução/Troca.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</si>
  <si>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CONFIRME (SIM/NÃO) SE HÁ EXIGENCIA e OBRIGAÇÃO em apresentar; comprovação de fornecimento anterior; atestados de capacidade; (%) ou quantitativos baseados no edital; etc..  Crie uma tabela com os itens principais e os dados encontrados sobre cada item; conforme o exemplo : Item PrincipalExige Comprovação de Fornecimento AnteriorAtestados de CapacidadePercentuais (%)Quantitativos Baseados no Edital .Se atenha somente a comprovação de fornecimento.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</si>
  <si>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CONFIRME (SIM/NÃO) SE HÁ EXIGENCIA e OBRIGAÇÃO em apresentar Balanço Patrimonial? DREs? SIM / NÃO  indices apresentados &gt; ou &lt; que 1; quais ? Evidencie!  Períodos + todas as exigencias; dados  exclusivamente financeiros; etc...) . Liste todos dados encontrados e Crie no  formato de tabela; sendo a primeira coluna o item principal e na segunda coluna os dados encontrados sobre o item principal.Não repetir dados já encontrados em relatórios anteriores.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</si>
  <si>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Liste todas as declarações que a empresa vencedora deverá apresentar antes e depois do certame. Aponte todas as informações possíveis no formato de tabela; sendo a primeira coluna o item principal (Nome da Declaração = descrição consisa; e na segunda coluna os dados encontrados com a descrição compleda de que trata o item principal.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</si>
  <si>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Quais são os documentos que o fabricante deverá apresentar ? O fabricante deverá conceder carta ao licitante que está autorizado a revender seus produtos ? Os documentos e certificações do fabricante que precisam ser apresentados ? Liste todos os termos que a empresa vencedora deverá apresentar ao vencer? Aponte todas as informações possíveis no formato de tabela; sendo a primeira coluna o item principal (Nome do documento; certificação; etc... = descrição consisa; e na segunda coluna os dados encontrados com a descrição compleda de que trata o item principal. Sem repetir dados já encontrados em relatórios anteriores.
Na ultima coluna; evidencie em que clausula; pagina e nome documento que encontrou e extraiu as informações e insira estes dados na ultima coluna do relatório (Abreviado: Edital = ED; Termo de Referencia = TR; Estudo Técnico Preliminar = ETP; Anexo nº = Anx nº ; para os demais documentos encontroados crie a abreviação mais pertinente possível)</t>
  </si>
  <si>
    <t>Prepare um PEDIDO DE COTAÇÃO profissional EM NOME DE XRP SOLUÇÕES INTEGRADAS LTDA - CNPJ: 34.338.165/0001-90 -  SP; e com todos os detalhes para que os fabricanres entendam ccom rigor de detalhes e precisão todas as caracteristicas técncas e comerciais para estes produtos; para que possamos encaminhar esta formalização aos fornecedores destes produtos. Foque nas boas praticas Compras e logística e termos de suprimetos; inclua clausulas comerciais; financeiras; tributárias etc.</t>
  </si>
  <si>
    <t xml:space="preserve"> DCL/RCL (%) &lt; 1,2%</t>
  </si>
  <si>
    <t xml:space="preserve">Crie um RELATÓRIO TÉCNICO no formato de tabela; detalhado; com todoas as caracteristicas técnicas; descrição detalhas;caracteristica a caracteristica em uma lina abaixo da outra; informações sobre  NORMAS; REGRAS;certificações;as colunas desse relatório deverão obedecer a seguinte ordem :Nº Item |Quantidade | Unidade | Descrição Detalhada | Marca | Valor Unitário (R$) | Valor Total (RElabore um RELATÓRIO TÉCNICO ANÁLITICO no formato de tabela com base  na descrição detalhada contida no TERMO DE REFERÊNCIA E com base nas informações do edital em anexo. A estrutura deve captar todas as informações técnicas e requisitos normativos relevantes para produtos ou serviços diversificados; assegurando uma apresentação clara e completa.
Por favor distribua cada caracteristica da configuração em uma linha ao inves de texto corrido!
</t>
  </si>
  <si>
    <r>
      <rPr>
        <sz val="11"/>
        <color rgb="FFFF0000"/>
        <rFont val="Aptos Narrow"/>
        <family val="2"/>
      </rPr>
      <t>🔴</t>
    </r>
    <r>
      <rPr>
        <sz val="11"/>
        <color theme="1"/>
        <rFont val="Aptos Narrow"/>
        <family val="2"/>
        <scheme val="minor"/>
      </rPr>
      <t xml:space="preserve"> Alto Risco </t>
    </r>
    <r>
      <rPr>
        <sz val="11"/>
        <color rgb="FFFFC000"/>
        <rFont val="Aptos Narrow"/>
        <family val="2"/>
      </rPr>
      <t>🟠</t>
    </r>
    <r>
      <rPr>
        <sz val="11"/>
        <color theme="1"/>
        <rFont val="Aptos Narrow"/>
        <family val="2"/>
        <scheme val="minor"/>
      </rPr>
      <t xml:space="preserve"> Médio Risco</t>
    </r>
  </si>
  <si>
    <r>
      <rPr>
        <sz val="12"/>
        <color rgb="FF00B050"/>
        <rFont val="Aptos Narrow"/>
        <family val="2"/>
      </rPr>
      <t xml:space="preserve">🟢 </t>
    </r>
    <r>
      <rPr>
        <sz val="12"/>
        <color rgb="FF000000"/>
        <rFont val="Aptos Narrow"/>
        <family val="2"/>
      </rPr>
      <t>Baixo Risco</t>
    </r>
  </si>
  <si>
    <r>
      <rPr>
        <sz val="11"/>
        <color rgb="FFFF0000"/>
        <rFont val="Aptos Narrow"/>
        <family val="2"/>
      </rPr>
      <t xml:space="preserve">🎯 </t>
    </r>
    <r>
      <rPr>
        <sz val="11"/>
        <color theme="1"/>
        <rFont val="Aptos Narrow"/>
        <family val="2"/>
        <scheme val="minor"/>
      </rPr>
      <t>PRÓXIMA VERSÃO</t>
    </r>
  </si>
  <si>
    <t>Planejamento e documentação.</t>
  </si>
  <si>
    <t>https://www.tesourotransparente.gov.br/ckan/dataset/capag-municipios</t>
  </si>
  <si>
    <t>Fonte:</t>
  </si>
  <si>
    <t xml:space="preserve">Extrato de  Compromissos </t>
  </si>
  <si>
    <t>Ecolha da Empresa  -  melhor enquadramento Tributário (OLV / XRP)</t>
  </si>
  <si>
    <t>Baixar os documentos da Licitação nos portais e envio à Pasta Criada</t>
  </si>
  <si>
    <t>Busca por fornecedores de  Similaridade e atributos</t>
  </si>
  <si>
    <t>Alimentação; Alimentícios; Anvisa; Castração; Cirurgia; Cirúrgico; Cirurgicos; Comodato; Combustíveis; Confecção; Consultas médicas; Cobertura securitária; Cuidadores; Duloxetina; Engenharia para execução; Enfermagem; Execução de serviços; Frutas; Glp;  Hospedagem; Hortaliças; Hortifrutigranjeiros; Instituição financeira; Instalações; Insulina; Instituição bancária; Judicial; Lancetas; Legumes; Locação; Manutenção; Medicamento; Médicos; Misoprostol; Montagem; Passagens aéreas; Perecíveis; Prestação de serviço; Prestar serviços; Processos judiciais; Reformas; Reparos; Revitalização; Seguro veicular; Sepultamento; Serviços de execução; Vacinas; Verduras.</t>
  </si>
  <si>
    <t>Analise o doc. Há exigência de ATESTADO DE CAPACIDADE TÉCNICA e comprovação de fornecimento? Se sim, qual % ou quantitativo mínimo? Detalhe tudo em tabela ("CAPACIDADE TÉCNICA; QUANTITATIVOS E ATESTADOS"). Coluna 1: Item principal; 2: Dados; 3: Cláusula/Página/Doc.</t>
  </si>
  <si>
    <r>
      <rPr>
        <b/>
        <i/>
        <sz val="10"/>
        <color rgb="FFC00000"/>
        <rFont val="Arial"/>
        <family val="2"/>
      </rPr>
      <t>A</t>
    </r>
    <r>
      <rPr>
        <b/>
        <i/>
        <sz val="10"/>
        <color rgb="FF0033CC"/>
        <rFont val="Arial"/>
        <family val="2"/>
      </rPr>
      <t>ICF</t>
    </r>
    <r>
      <rPr>
        <sz val="10"/>
        <rFont val="Arial"/>
        <family val="2"/>
      </rPr>
      <t xml:space="preserve"> (Categoria</t>
    </r>
    <r>
      <rPr>
        <b/>
        <i/>
        <sz val="10"/>
        <color rgb="FFC00000"/>
        <rFont val="Arial"/>
        <family val="2"/>
      </rPr>
      <t xml:space="preserve"> A</t>
    </r>
    <r>
      <rPr>
        <sz val="10"/>
        <rFont val="Arial"/>
        <family val="2"/>
      </rPr>
      <t>): Representa a melhor classificação no ranking. Isso indica que a informação fornecida é de alta qualidade, atendendo plenamente aos critérios de consistência, precisão e confiabilidade estabelecidos pela STN.</t>
    </r>
  </si>
  <si>
    <r>
      <rPr>
        <b/>
        <i/>
        <sz val="10"/>
        <color rgb="FFC00000"/>
        <rFont val="Arial"/>
        <family val="2"/>
      </rPr>
      <t>B</t>
    </r>
    <r>
      <rPr>
        <b/>
        <i/>
        <sz val="10"/>
        <color rgb="FF0033CC"/>
        <rFont val="Arial"/>
        <family val="2"/>
      </rPr>
      <t xml:space="preserve">ICF </t>
    </r>
    <r>
      <rPr>
        <sz val="10"/>
        <rFont val="Arial"/>
        <family val="2"/>
      </rPr>
      <t>(Categoria</t>
    </r>
    <r>
      <rPr>
        <b/>
        <i/>
        <sz val="10"/>
        <color rgb="FFC00000"/>
        <rFont val="Arial"/>
        <family val="2"/>
      </rPr>
      <t xml:space="preserve"> B</t>
    </r>
    <r>
      <rPr>
        <sz val="10"/>
        <rFont val="Arial"/>
        <family val="2"/>
      </rPr>
      <t>): Esta é uma classificação intermediária, indicando que a qualidade da informação é satisfatória, mas ainda pode haver melhorias em alguns critérios de avaliação.</t>
    </r>
  </si>
  <si>
    <r>
      <rPr>
        <b/>
        <i/>
        <sz val="11"/>
        <color rgb="FFC00000"/>
        <rFont val="Aptos Narrow"/>
        <family val="2"/>
        <scheme val="minor"/>
      </rPr>
      <t>C</t>
    </r>
    <r>
      <rPr>
        <b/>
        <i/>
        <sz val="11"/>
        <color rgb="FF0033CC"/>
        <rFont val="Aptos Narrow"/>
        <family val="2"/>
        <scheme val="minor"/>
      </rPr>
      <t>ICF</t>
    </r>
    <r>
      <rPr>
        <sz val="11"/>
        <color theme="1"/>
        <rFont val="Aptos Narrow"/>
        <family val="2"/>
        <scheme val="minor"/>
      </rPr>
      <t xml:space="preserve"> (Categoria</t>
    </r>
    <r>
      <rPr>
        <b/>
        <i/>
        <sz val="11"/>
        <color rgb="FFC00000"/>
        <rFont val="Aptos Narrow"/>
        <family val="2"/>
        <scheme val="minor"/>
      </rPr>
      <t xml:space="preserve"> C</t>
    </r>
    <r>
      <rPr>
        <sz val="11"/>
        <color theme="1"/>
        <rFont val="Aptos Narrow"/>
        <family val="2"/>
        <scheme val="minor"/>
      </rPr>
      <t>): Esta representa a classificação mais baixa. Ente federativos nessa categoria têm mais dificuldades em atender aos critérios de qualidade, indicando a necessidade significativa de melhorias nos dados fornecidos.</t>
    </r>
  </si>
  <si>
    <t>Amostras,  Catálogos, Normas, Info Fabricante, etc ...</t>
  </si>
  <si>
    <t>11.1</t>
  </si>
  <si>
    <t>11.2</t>
  </si>
  <si>
    <t>11.3</t>
  </si>
  <si>
    <t>11.4</t>
  </si>
  <si>
    <t>11.5</t>
  </si>
  <si>
    <t>13.1</t>
  </si>
  <si>
    <t>13.2</t>
  </si>
  <si>
    <t>Nota Geral CEPAG</t>
  </si>
  <si>
    <t>Digite Municipio/UF:</t>
  </si>
  <si>
    <t>* Obrigatório</t>
  </si>
  <si>
    <t>Ok, seguir</t>
  </si>
  <si>
    <t xml:space="preserve">Não </t>
  </si>
  <si>
    <t xml:space="preserve">Ambas, sem garantias </t>
  </si>
  <si>
    <t>OLV</t>
  </si>
  <si>
    <t>Não Há</t>
  </si>
  <si>
    <t>Criado</t>
  </si>
  <si>
    <t>Busque profunda e intensivamente na internet; encontre  FABRICANTES  BRASILEIROS - REGIÃO SUDESTE que fornecem produtos do edital. Liste ao menos 30 websites de fabricantes  verdadeiros; legitimos e validados; ranquedos; qualificados por SEO deses produtos;  iniciando pelo sudeste Brasileiro;  foco em São Paulo; demais UF e regiões; nesta ordem. Crie a Tabela : Número; Empresa; Categoria; Segmento; Link do Site; Descrição da Atuação;  E-mail; telefone; Localização; País</t>
  </si>
  <si>
    <t>Agora que você entendeu o perfil de fabricantes dos itens objeto desta licitação; desejo que você faça uma nova varredura na Internet e busque no mínimo 30 fabricantes; apenas por EMPRESAS FABRICANTES DE PEQUENO  E MÉDIO PORTE; reais; verdadeiras; legitimas e rankeadas por SEO na internet ; sem repetir as empresas acima que fabricam diretamente o objeto da licitacao. Crie a Tabela : Número; Empresa; Categoria; Segmento; Link do Site; Descrição da Atuação;  E-mail; telefone; Localização; País</t>
  </si>
  <si>
    <t>telefone</t>
  </si>
  <si>
    <t>Faça uma busca intensiva; profunda e robusta na internet e encontre os websites de FABRICANTES  INTERNACIONAIS que forneçem esses produtos deste edital. Liste ao menos 30 websites de fabricantes  verdadeiros; legitimos e validados; ranquedos e qualificados por SEO deses produtos. Iniciando pela China e demais paises e regiões do mundo; nesta ordem. Crie a Tabela : Número; Empresa; Categoria; Segmento; Link do Site; Descrição da Atuação;  e-mail; telefone; Localização; País</t>
  </si>
  <si>
    <t>151.998.046.116</t>
  </si>
  <si>
    <t xml:space="preserve">Avaliação CEPAG - Município e Órgãos Governamentais </t>
  </si>
  <si>
    <r>
      <t>Análise Prévia do Edital</t>
    </r>
    <r>
      <rPr>
        <b/>
        <sz val="10"/>
        <color theme="8" tint="-0.249977111117893"/>
        <rFont val="Arial"/>
        <family val="2"/>
      </rPr>
      <t xml:space="preserve">  - IA's</t>
    </r>
    <r>
      <rPr>
        <b/>
        <sz val="10"/>
        <color rgb="FF273E57"/>
        <rFont val="Arial"/>
        <family val="2"/>
      </rPr>
      <t xml:space="preserve"> -</t>
    </r>
    <r>
      <rPr>
        <b/>
        <i/>
        <sz val="10"/>
        <color rgb="FF25FB7C"/>
        <rFont val="Arial"/>
        <family val="2"/>
      </rPr>
      <t xml:space="preserve"> </t>
    </r>
    <r>
      <rPr>
        <b/>
        <i/>
        <sz val="10"/>
        <color rgb="FF006600"/>
        <rFont val="Arial"/>
        <family val="2"/>
      </rPr>
      <t>GO</t>
    </r>
    <r>
      <rPr>
        <b/>
        <i/>
        <sz val="10"/>
        <color rgb="FF25FB7C"/>
        <rFont val="Arial"/>
        <family val="2"/>
      </rPr>
      <t xml:space="preserve"> </t>
    </r>
    <r>
      <rPr>
        <b/>
        <sz val="10"/>
        <color rgb="FF273E57"/>
        <rFont val="Arial"/>
        <family val="2"/>
      </rPr>
      <t xml:space="preserve">/  </t>
    </r>
    <r>
      <rPr>
        <b/>
        <i/>
        <sz val="10"/>
        <color rgb="FFC00000"/>
        <rFont val="Arial"/>
        <family val="2"/>
      </rPr>
      <t>NO GO</t>
    </r>
    <r>
      <rPr>
        <b/>
        <sz val="10"/>
        <color rgb="FF273E57"/>
        <rFont val="Arial"/>
        <family val="2"/>
      </rPr>
      <t xml:space="preserve"> </t>
    </r>
  </si>
  <si>
    <t>ÓRGÃO / CLIENTE</t>
  </si>
  <si>
    <r>
      <rPr>
        <b/>
        <i/>
        <sz val="16"/>
        <color rgb="FF0033CC"/>
        <rFont val="Aptos Narrow"/>
        <family val="2"/>
        <scheme val="minor"/>
      </rPr>
      <t>Computador; celular; desktop; laptop; notebook; Projetor Imagem;  projetor; smartphone; Tablet; Televisor; tv;   smart tv</t>
    </r>
    <r>
      <rPr>
        <b/>
        <i/>
        <sz val="16"/>
        <color rgb="FFC00000"/>
        <rFont val="Aptos Narrow"/>
        <family val="2"/>
        <scheme val="minor"/>
      </rPr>
      <t xml:space="preserve">     -      (Instalação; locação;)</t>
    </r>
  </si>
  <si>
    <t>Emissão</t>
  </si>
  <si>
    <t>Crie um Relatório técnico do equipamento no formado de tabela, dados principais em negrito e os dados após os dois pontos em itálico; com cada dado principal em uma linha exclusiva. Faça uma varredura minuciosa; completa; abrangente e organizada neste documentos e liste todas as caracteristicas técnicas e de cofiguração; informações importantes e relevantes deste equipamento.  Liste tudo o que encontrar em detalhes, observações, alertas, etc ...</t>
  </si>
  <si>
    <t xml:space="preserve">COMPARATIVO TÉCNICO PRODUTOS </t>
  </si>
  <si>
    <t>Crie um relatório gerencial para análise de produtos, focando na comparação entre as descrições de um edital de licitação e as características técnicas fornecidas por fabricantes. Como especialista na avaliação de diferentes tipos de produtos, apresente uma tabela organizada e padronizada conforme a seguir:
### Tabela Comparativa de Produtos
Coluna 1: Requisitos do EditalColuna 2: Características do FabricanteColuna 3: Comparação (Igual ou Diferente)Coluna 4: Qualidade (Inferior ou Superior)  
#### Descrição Detalhada do Edital:
- Modelo de Referência: [Nome do Modelo]
Características Solicitadas:
Característica 1: [Descrição Detalhada da Característica Solicitada]
Característica 2: [Descrição Detalhada da Característica Solicitada]
Característica 3: [Descrição Detalhada da Característica Solicitada]
[Continue conforme necessário com outros requisitos relevantes do edital]
#### Descrição do Fabricante:
- Produto: [Nome do Produto do Fabricante]
Modelo: [Modelo do Produto]
Garantia: [Detalhes da Garantia]
Acessórios Incluídos: 
[Acessório 1]
[Acessório 2]
[Acessório 3]
[Continue conforme necessário com outros acessórios inclusos]
Especificações:
Característica 1: [Descrição Detalhada da Característica do Produto]
Característica 2: [Descrição Detalhada da Característica do Produto]
Característica 3: [Descrição Detalhada da Característica do Produto]
[Continue conforme necessário com outras especificações]
Preencha a tabela com os detalhes de comparação conforme solicitado, analisando ponto a ponto em relação aos requisitos do edital e destacando se cada item está igual ou diferente e se apresenta qualidade inferior ou superior.</t>
  </si>
  <si>
    <t>Funcionalidade/Aspecto</t>
  </si>
  <si>
    <t>SIGA Pregão</t>
  </si>
  <si>
    <t>Joinsy</t>
  </si>
  <si>
    <t>Forseti</t>
  </si>
  <si>
    <t>Busca Avançada de Licitações</t>
  </si>
  <si>
    <t>✔️</t>
  </si>
  <si>
    <t>Integração com CRM e ERP</t>
  </si>
  <si>
    <t>Análise de Concorrência</t>
  </si>
  <si>
    <t>Automatização de Lances</t>
  </si>
  <si>
    <t>Monitoramento de Editais</t>
  </si>
  <si>
    <t>Gestão de Documentos</t>
  </si>
  <si>
    <t>Inteligência de Mercado</t>
  </si>
  <si>
    <t>Checklists Personalizáveis</t>
  </si>
  <si>
    <t>Análise de Risco</t>
  </si>
  <si>
    <t>Suporte ao Cliente Dedicado</t>
  </si>
  <si>
    <t>Sistema de Alerta de Oportunidade</t>
  </si>
  <si>
    <t>Banco de Dados de Peças Jurídicas</t>
  </si>
  <si>
    <t>Inteligência Artificial para Editais</t>
  </si>
  <si>
    <t>Painel de Controle de Licitações</t>
  </si>
  <si>
    <t>Effecti</t>
  </si>
  <si>
    <t>Busca Avançada Multiportais</t>
  </si>
  <si>
    <t>Painel de Controle Personalizado</t>
  </si>
  <si>
    <t>Recebimento de Alertas e Chat Pregoeiro</t>
  </si>
  <si>
    <t>Categorias de Produtos por Segmento</t>
  </si>
  <si>
    <t>🔸 Interface Avançada</t>
  </si>
  <si>
    <t>### Análise Detalhada:</t>
  </si>
  <si>
    <r>
      <t>Joinsy</t>
    </r>
    <r>
      <rPr>
        <sz val="11"/>
        <color rgb="FF000000"/>
        <rFont val="Aptos Narrow"/>
        <family val="2"/>
        <scheme val="minor"/>
      </rPr>
      <t>: Destaca-se por integrar tanto portais públicos quanto privados, além de oferecer extensa personalização de processos com forte integração a sistemas ERP/CRM.</t>
    </r>
  </si>
  <si>
    <r>
      <t>Forseti</t>
    </r>
    <r>
      <rPr>
        <sz val="11"/>
        <color rgb="FF000000"/>
        <rFont val="Aptos Narrow"/>
        <family val="2"/>
        <scheme val="minor"/>
      </rPr>
      <t>: Sobressai em gestão documental e categorização por segmento, com foco no suporte técnico especializado.</t>
    </r>
  </si>
  <si>
    <r>
      <t xml:space="preserve">SIGA Pregão: </t>
    </r>
    <r>
      <rPr>
        <sz val="11"/>
        <color rgb="FF000000"/>
        <rFont val="Aptos Narrow"/>
        <family val="2"/>
        <scheme val="minor"/>
      </rPr>
      <t>Integra 19 portais licitatórios, todos públicos, proporcionando ampla cobertura de oportunidades. Utiliza inteligência artificial para otimizar processos e oferece um robusto banco de dados jurídico.</t>
    </r>
  </si>
  <si>
    <r>
      <t>Effecti</t>
    </r>
    <r>
      <rPr>
        <sz val="11"/>
        <color rgb="FF000000"/>
        <rFont val="Aptos Narrow"/>
        <family val="2"/>
        <scheme val="minor"/>
      </rPr>
      <t xml:space="preserve">: Reconhecido pelas </t>
    </r>
    <r>
      <rPr>
        <sz val="11"/>
        <color rgb="FFFF0000"/>
        <rFont val="Aptos Narrow"/>
        <family val="2"/>
        <scheme val="minor"/>
      </rPr>
      <t>parcerias externas que ampliam seus insights de mercado,</t>
    </r>
    <r>
      <rPr>
        <sz val="11"/>
        <color rgb="FF000000"/>
        <rFont val="Aptos Narrow"/>
        <family val="2"/>
        <scheme val="minor"/>
      </rPr>
      <t xml:space="preserve"> com um suporte automatizado eficiente.</t>
    </r>
  </si>
  <si>
    <r>
      <t xml:space="preserve">LEADS  QUALIFICADOS
</t>
    </r>
    <r>
      <rPr>
        <b/>
        <sz val="14"/>
        <color rgb="FFFFC000"/>
        <rFont val="Aptos Narrow"/>
        <family val="2"/>
        <scheme val="minor"/>
      </rPr>
      <t xml:space="preserve">» </t>
    </r>
    <r>
      <rPr>
        <b/>
        <sz val="11"/>
        <color theme="1"/>
        <rFont val="Aptos Narrow"/>
        <family val="2"/>
        <scheme val="minor"/>
      </rPr>
      <t xml:space="preserve">PESSOAS 
</t>
    </r>
    <r>
      <rPr>
        <b/>
        <sz val="14"/>
        <color rgb="FFFFC000"/>
        <rFont val="Aptos Narrow"/>
        <family val="2"/>
        <scheme val="minor"/>
      </rPr>
      <t xml:space="preserve">» </t>
    </r>
    <r>
      <rPr>
        <b/>
        <sz val="11"/>
        <color theme="1"/>
        <rFont val="Aptos Narrow"/>
        <family val="2"/>
        <scheme val="minor"/>
      </rPr>
      <t xml:space="preserve">EMPRESAS </t>
    </r>
  </si>
  <si>
    <r>
      <rPr>
        <b/>
        <sz val="14"/>
        <color rgb="FFFFC000"/>
        <rFont val="Aptos Narrow"/>
        <family val="2"/>
        <scheme val="minor"/>
      </rPr>
      <t xml:space="preserve">» </t>
    </r>
    <r>
      <rPr>
        <b/>
        <sz val="11"/>
        <color theme="1"/>
        <rFont val="Aptos Narrow"/>
        <family val="2"/>
        <scheme val="minor"/>
      </rPr>
      <t xml:space="preserve">FABRICANTES
</t>
    </r>
    <r>
      <rPr>
        <b/>
        <sz val="14"/>
        <color rgb="FFFFC000"/>
        <rFont val="Aptos Narrow"/>
        <family val="2"/>
        <scheme val="minor"/>
      </rPr>
      <t>»</t>
    </r>
    <r>
      <rPr>
        <b/>
        <sz val="11"/>
        <color theme="1"/>
        <rFont val="Aptos Narrow"/>
        <family val="2"/>
        <scheme val="minor"/>
      </rPr>
      <t xml:space="preserve"> FORNECEDORES
</t>
    </r>
    <r>
      <rPr>
        <b/>
        <sz val="14"/>
        <color rgb="FFFFC000"/>
        <rFont val="Aptos Narrow"/>
        <family val="2"/>
        <scheme val="minor"/>
      </rPr>
      <t>»</t>
    </r>
    <r>
      <rPr>
        <b/>
        <sz val="14"/>
        <color theme="1"/>
        <rFont val="Aptos Narrow"/>
        <family val="2"/>
        <scheme val="minor"/>
      </rPr>
      <t xml:space="preserve"> </t>
    </r>
    <r>
      <rPr>
        <b/>
        <sz val="11"/>
        <color theme="1"/>
        <rFont val="Aptos Narrow"/>
        <family val="2"/>
        <scheme val="minor"/>
      </rPr>
      <t>COMPRADORES</t>
    </r>
  </si>
  <si>
    <t>► e-mails verificados
► telefone corporativo 
► Automação de e-mails;</t>
  </si>
  <si>
    <t>#</t>
  </si>
  <si>
    <r>
      <rPr>
        <b/>
        <sz val="10"/>
        <color rgb="FFFF0000"/>
        <rFont val="Arial"/>
        <family val="2"/>
      </rPr>
      <t>📌</t>
    </r>
    <r>
      <rPr>
        <sz val="10"/>
        <color rgb="FFFFFFFF"/>
        <rFont val="Arial"/>
        <family val="2"/>
      </rPr>
      <t xml:space="preserve"> (Exclusivo Joinsy)</t>
    </r>
  </si>
  <si>
    <r>
      <rPr>
        <b/>
        <sz val="10"/>
        <color rgb="FFFF0000"/>
        <rFont val="Arial"/>
        <family val="2"/>
      </rPr>
      <t>📌</t>
    </r>
    <r>
      <rPr>
        <sz val="10"/>
        <color rgb="FFFFFFFF"/>
        <rFont val="Arial"/>
        <family val="2"/>
      </rPr>
      <t xml:space="preserve"> (Destaque Forseti)</t>
    </r>
  </si>
  <si>
    <r>
      <rPr>
        <sz val="10"/>
        <color rgb="FFFFFF00"/>
        <rFont val="Arial"/>
        <family val="2"/>
      </rPr>
      <t xml:space="preserve">🟨 </t>
    </r>
    <r>
      <rPr>
        <sz val="10"/>
        <color rgb="FFFFFFFF"/>
        <rFont val="Arial"/>
        <family val="2"/>
      </rPr>
      <t>Parceria com Insights Externos</t>
    </r>
  </si>
  <si>
    <r>
      <rPr>
        <b/>
        <sz val="10"/>
        <color rgb="FFFF0000"/>
        <rFont val="Arial"/>
        <family val="2"/>
      </rPr>
      <t>📌</t>
    </r>
    <r>
      <rPr>
        <sz val="10"/>
        <color rgb="FFFFFFFF"/>
        <rFont val="Arial"/>
        <family val="2"/>
      </rPr>
      <t xml:space="preserve"> (Diferencial Joinsy)</t>
    </r>
  </si>
  <si>
    <r>
      <rPr>
        <sz val="10"/>
        <color rgb="FFFFC000"/>
        <rFont val="Arial"/>
        <family val="2"/>
      </rPr>
      <t>🔸</t>
    </r>
    <r>
      <rPr>
        <sz val="10"/>
        <color rgb="FFFFFFFF"/>
        <rFont val="Arial"/>
        <family val="2"/>
      </rPr>
      <t xml:space="preserve"> Inovação Personalizada</t>
    </r>
  </si>
  <si>
    <r>
      <rPr>
        <b/>
        <sz val="10"/>
        <color rgb="FFFF0000"/>
        <rFont val="Arial"/>
        <family val="2"/>
      </rPr>
      <t>📌</t>
    </r>
    <r>
      <rPr>
        <sz val="10"/>
        <color rgb="FFFFFFFF"/>
        <rFont val="Arial"/>
        <family val="2"/>
      </rPr>
      <t xml:space="preserve"> (Exclusivo SIGA Pregão)</t>
    </r>
  </si>
  <si>
    <r>
      <rPr>
        <sz val="10"/>
        <color rgb="FFFFFF00"/>
        <rFont val="Arial"/>
        <family val="2"/>
      </rPr>
      <t xml:space="preserve">🟨 </t>
    </r>
    <r>
      <rPr>
        <sz val="10"/>
        <color rgb="FFFFFFFF"/>
        <rFont val="Arial"/>
        <family val="2"/>
      </rPr>
      <t>Risco Integrado</t>
    </r>
  </si>
  <si>
    <r>
      <rPr>
        <sz val="10"/>
        <color rgb="FFFFFF00"/>
        <rFont val="Arial"/>
        <family val="2"/>
      </rPr>
      <t>🟨</t>
    </r>
    <r>
      <rPr>
        <sz val="10"/>
        <color rgb="FFFFFFFF"/>
        <rFont val="Arial"/>
        <family val="2"/>
      </rPr>
      <t xml:space="preserve"> Suporte Automatizado</t>
    </r>
  </si>
  <si>
    <r>
      <rPr>
        <b/>
        <sz val="10"/>
        <color rgb="FFFF0000"/>
        <rFont val="Arial"/>
        <family val="2"/>
      </rPr>
      <t>📌</t>
    </r>
    <r>
      <rPr>
        <b/>
        <sz val="10"/>
        <color rgb="FFFFFF00"/>
        <rFont val="Arial"/>
        <family val="2"/>
      </rPr>
      <t xml:space="preserve"> (Inovação SIGA Pregão)</t>
    </r>
  </si>
  <si>
    <r>
      <rPr>
        <sz val="10"/>
        <color rgb="FFFFFF00"/>
        <rFont val="Arial"/>
        <family val="2"/>
      </rPr>
      <t>🟨</t>
    </r>
    <r>
      <rPr>
        <sz val="10"/>
        <color rgb="FFFFFFFF"/>
        <rFont val="Arial"/>
        <family val="2"/>
      </rPr>
      <t xml:space="preserve"> AI Básico</t>
    </r>
  </si>
  <si>
    <r>
      <rPr>
        <b/>
        <sz val="10"/>
        <color rgb="FFFF0000"/>
        <rFont val="Arial"/>
        <family val="2"/>
      </rPr>
      <t xml:space="preserve">📌 </t>
    </r>
    <r>
      <rPr>
        <sz val="10"/>
        <color rgb="FFFFFFFF"/>
        <rFont val="Arial"/>
        <family val="2"/>
      </rPr>
      <t>(Diferencial Forseti)</t>
    </r>
  </si>
  <si>
    <r>
      <rPr>
        <b/>
        <sz val="10"/>
        <color rgb="FFFF0000"/>
        <rFont val="Arial"/>
        <family val="2"/>
      </rPr>
      <t>📌</t>
    </r>
    <r>
      <rPr>
        <b/>
        <sz val="10"/>
        <color rgb="FFFFFF00"/>
        <rFont val="Arial"/>
        <family val="2"/>
      </rPr>
      <t xml:space="preserve"> (Exclusivo SIGA Pregão)</t>
    </r>
  </si>
  <si>
    <r>
      <rPr>
        <sz val="10"/>
        <color rgb="FFFFFF00"/>
        <rFont val="Arial"/>
        <family val="2"/>
      </rPr>
      <t xml:space="preserve">🟨 </t>
    </r>
    <r>
      <rPr>
        <sz val="10"/>
        <color rgb="FFFFFFFF"/>
        <rFont val="Arial"/>
        <family val="2"/>
      </rPr>
      <t>Documentação Concorrente</t>
    </r>
  </si>
  <si>
    <r>
      <t xml:space="preserve">✔️ </t>
    </r>
    <r>
      <rPr>
        <sz val="10"/>
        <color theme="0"/>
        <rFont val="Arial"/>
        <family val="2"/>
      </rPr>
      <t>(19 Portais Públicos)</t>
    </r>
  </si>
  <si>
    <r>
      <t xml:space="preserve">✔️ </t>
    </r>
    <r>
      <rPr>
        <sz val="10"/>
        <color theme="0"/>
        <rFont val="Arial"/>
        <family val="2"/>
      </rPr>
      <t>(Públicos e Privados)</t>
    </r>
  </si>
  <si>
    <r>
      <rPr>
        <b/>
        <sz val="10"/>
        <color rgb="FFFF0000"/>
        <rFont val="Arial"/>
        <family val="2"/>
      </rPr>
      <t>📌</t>
    </r>
    <r>
      <rPr>
        <sz val="10"/>
        <color rgb="FFFFFFFF"/>
        <rFont val="Arial"/>
        <family val="2"/>
      </rPr>
      <t xml:space="preserve"> (Diferencial)</t>
    </r>
  </si>
  <si>
    <r>
      <rPr>
        <b/>
        <sz val="10"/>
        <color rgb="FFFF0000"/>
        <rFont val="Arial"/>
        <family val="2"/>
      </rPr>
      <t>📌</t>
    </r>
    <r>
      <rPr>
        <sz val="10"/>
        <color rgb="FFFFFFFF"/>
        <rFont val="Arial"/>
        <family val="2"/>
      </rPr>
      <t xml:space="preserve"> (Em Portais de Licitação)</t>
    </r>
  </si>
  <si>
    <r>
      <rPr>
        <b/>
        <sz val="10"/>
        <color rgb="FFFF0000"/>
        <rFont val="Arial"/>
        <family val="2"/>
      </rPr>
      <t>📌</t>
    </r>
    <r>
      <rPr>
        <b/>
        <sz val="10"/>
        <color rgb="FFFFFF00"/>
        <rFont val="Arial"/>
        <family val="2"/>
      </rPr>
      <t xml:space="preserve"> (Diferencial Forseti)</t>
    </r>
  </si>
  <si>
    <t>Nº Item</t>
  </si>
  <si>
    <t>Quantidade</t>
  </si>
  <si>
    <t>Descrição Detalhada</t>
  </si>
  <si>
    <t>Marca</t>
  </si>
  <si>
    <t>Valor Unitário (R$) ​</t>
  </si>
  <si>
    <t>Valor Total (R$) ​</t>
  </si>
  <si>
    <t>Unidade</t>
  </si>
  <si>
    <t>OUTRAS DESPESAS</t>
  </si>
  <si>
    <t xml:space="preserve">📅  DESPESAS FIXAS </t>
  </si>
  <si>
    <t xml:space="preserve">🏢   RECEBIVEIS  </t>
  </si>
  <si>
    <t>ANEXO:</t>
  </si>
  <si>
    <t>Formação do Preço de Venda</t>
  </si>
  <si>
    <t>GASTO</t>
  </si>
  <si>
    <t>Embalagem</t>
  </si>
  <si>
    <t xml:space="preserve">💸 📑 CONTAS A PAGAR - OBRIGAÇÕES </t>
  </si>
  <si>
    <t>Contas
Receber / Pagar</t>
  </si>
  <si>
    <t>ANALÍTICO:Gere  tabela c/ 3 colunas:Termos Principais|Dados|Cláusula/Página/Doc: Contratante ( UASG;Nome;Depto); Município/UF;Portal; Data Publicação; Data/Horário  Abertura; Objeto da Licitação; Valor Total da Contratação;Prazo do contrato;Validade  Proposta;Critério Julgamento;Modo Disputa;Entrega (única/parcelada?);Prazos; Endereços;Valid. Contrato;Critério Pagto; Informações Importantes e Específicas;Partic. ME/EPP;Envio de Amostras; Dados Bancários; Atestados Capacidade técnica? ; devolução</t>
  </si>
  <si>
    <t>Entrega (única/parcelada?)</t>
  </si>
  <si>
    <r>
      <rPr>
        <b/>
        <i/>
        <sz val="16"/>
        <color rgb="FF0033CC"/>
        <rFont val="Aptos Narrow"/>
        <family val="2"/>
        <scheme val="minor"/>
      </rPr>
      <t xml:space="preserve">Computador; celular; desktop; laptop; notebook; Projetor Imagem;  projetor; smartphone; Tablet; Televisor; tv;  Smart TV; Chromebook; Chrome Book  </t>
    </r>
    <r>
      <rPr>
        <b/>
        <i/>
        <sz val="16"/>
        <color rgb="FFC00000"/>
        <rFont val="Aptos Narrow"/>
        <family val="2"/>
        <scheme val="minor"/>
      </rPr>
      <t>-      (Baterias; Capas; Capinha; Carregadores; Estantes; Instalação; Locação; Mesas; Montagem; Nobreaks; Peliculas; Suporte. )</t>
    </r>
  </si>
  <si>
    <t>app.adapta.one</t>
  </si>
  <si>
    <t>www.alibaba.com</t>
  </si>
  <si>
    <t>app.apollo.io</t>
  </si>
  <si>
    <t>builtwith.com</t>
  </si>
  <si>
    <t>www3.comprasnet.gov.br</t>
  </si>
  <si>
    <t>www.directindustry.com</t>
  </si>
  <si>
    <t>www.directoriodefabricas.com</t>
  </si>
  <si>
    <t>app.dux-soup.com</t>
  </si>
  <si>
    <t>editor.audio</t>
  </si>
  <si>
    <t>eye.zooxsmart.com</t>
  </si>
  <si>
    <t>inteligencia-dados.fiesp.com.br</t>
  </si>
  <si>
    <t>inteligencia-dados-app.fiesp.com.br</t>
  </si>
  <si>
    <t>www.g2.com</t>
  </si>
  <si>
    <t>www.gov.br</t>
  </si>
  <si>
    <t>app.hubspot.com</t>
  </si>
  <si>
    <t>www.linkedin.com</t>
  </si>
  <si>
    <t>dashboard.lusha.com</t>
  </si>
  <si>
    <t>www.me.com.br</t>
  </si>
  <si>
    <t>meetime.com.br</t>
  </si>
  <si>
    <t>www.mixmax.com</t>
  </si>
  <si>
    <t>auth.muse.io</t>
  </si>
  <si>
    <t>tn003.nimbi.com.br</t>
  </si>
  <si>
    <t>www.neoway.com.br</t>
  </si>
  <si>
    <t>www.petronect.com.br</t>
  </si>
  <si>
    <t>app.plays.ai</t>
  </si>
  <si>
    <t>www.quemfornece.com</t>
  </si>
  <si>
    <t>pro.similarweb.com</t>
  </si>
  <si>
    <t>app.sigapregao.com.br</t>
  </si>
  <si>
    <t>www.tesourotransparente.gov.br</t>
  </si>
  <si>
    <t>zoominfo.com</t>
  </si>
  <si>
    <t>www.similartech.com</t>
  </si>
  <si>
    <t>www.wappalyzer.com</t>
  </si>
  <si>
    <t>www.datanyze.com</t>
  </si>
  <si>
    <t>whatruns.com</t>
  </si>
  <si>
    <t>siftery.com</t>
  </si>
  <si>
    <t>www.technologylookup.com</t>
  </si>
  <si>
    <t>www.netcraft.com</t>
  </si>
  <si>
    <t>www.ghostery.com</t>
  </si>
  <si>
    <t>www.capterra.com</t>
  </si>
  <si>
    <t>www.crunchbase.com</t>
  </si>
  <si>
    <t>www.hginsights.com</t>
  </si>
  <si>
    <t>www.winmo.com</t>
  </si>
  <si>
    <t>www.tam.io</t>
  </si>
  <si>
    <t>Resumo</t>
  </si>
  <si>
    <t>Transformação Digital</t>
  </si>
  <si>
    <t>Alibaba</t>
  </si>
  <si>
    <t>Marketplace B2B</t>
  </si>
  <si>
    <t>Apollo.io</t>
  </si>
  <si>
    <t>Inteligência de Vendas</t>
  </si>
  <si>
    <t>BuiltWith</t>
  </si>
  <si>
    <t>Análise Tecnológica</t>
  </si>
  <si>
    <t>ComprasNet</t>
  </si>
  <si>
    <t>Compras Públicas</t>
  </si>
  <si>
    <t>DirectIndustry</t>
  </si>
  <si>
    <t>Plataforma B2B Industrial</t>
  </si>
  <si>
    <t>Directorio de Fábricas</t>
  </si>
  <si>
    <t>Guia de Fornecedores</t>
  </si>
  <si>
    <t>Dux-Soup</t>
  </si>
  <si>
    <t>Automação de LinkedIn</t>
  </si>
  <si>
    <t>Editor Audio</t>
  </si>
  <si>
    <t>Edição de Áudio</t>
  </si>
  <si>
    <t>Eye Zoox</t>
  </si>
  <si>
    <t>Inteligência Tecnológica</t>
  </si>
  <si>
    <t>Inteligência de Dados</t>
  </si>
  <si>
    <t>FIESP App</t>
  </si>
  <si>
    <t>G2.com</t>
  </si>
  <si>
    <t>Avaliação de Software</t>
  </si>
  <si>
    <t>Transparência Pública</t>
  </si>
  <si>
    <t>HubSpot</t>
  </si>
  <si>
    <t>CRM e Automação</t>
  </si>
  <si>
    <t>LinkedIn Sales Navigator</t>
  </si>
  <si>
    <t>Geração de Leads</t>
  </si>
  <si>
    <t>Lusha</t>
  </si>
  <si>
    <t>ME.com.br</t>
  </si>
  <si>
    <t>Gestão Empresarial</t>
  </si>
  <si>
    <t>Meetime</t>
  </si>
  <si>
    <t>Inside Sales</t>
  </si>
  <si>
    <t>Mixmax</t>
  </si>
  <si>
    <t>Produtividade por E-mail</t>
  </si>
  <si>
    <t>Muse</t>
  </si>
  <si>
    <t>Nimbi</t>
  </si>
  <si>
    <t>Gestão de Supply Chain</t>
  </si>
  <si>
    <t>Neoway</t>
  </si>
  <si>
    <t>Big Data Analytics</t>
  </si>
  <si>
    <t>Petronect</t>
  </si>
  <si>
    <t>Comércio Eletrônico de Energia</t>
  </si>
  <si>
    <t>Plays.ai</t>
  </si>
  <si>
    <t>Automação de Marketing</t>
  </si>
  <si>
    <t>Quem Fornece</t>
  </si>
  <si>
    <t>Diretório de Fornecedores</t>
  </si>
  <si>
    <t>SimilarWeb</t>
  </si>
  <si>
    <t>Inteligência Competitiva</t>
  </si>
  <si>
    <t>Sigapregão</t>
  </si>
  <si>
    <t>Gestão de Pregões</t>
  </si>
  <si>
    <t>Tesouro Transparente</t>
  </si>
  <si>
    <t>ZoomInfo</t>
  </si>
  <si>
    <t>Inteligência Empresarial</t>
  </si>
  <si>
    <t>Plataforma</t>
  </si>
  <si>
    <t>Oferece automação de processos e melhoria de experiências com IA. Fortalezas incluem aumento de eficiência; pode ser complexa para novos usuários.</t>
  </si>
  <si>
    <t>Conecta fornecedores e compradores globalmente. Vasto catálogo de produtos, mas a personalização e suporte podem ser desafiadores.</t>
  </si>
  <si>
    <t>Otimiza vendas com dados precisos. Forte suporte e interface amigável; custo pode inibir pequenas empresas.</t>
  </si>
  <si>
    <t>Compreende tecnologias de sites globalmente. Excelente para análise competitiva, mas limitado a dados de websites.</t>
  </si>
  <si>
    <t>Centraliza dados de licitações brasileiras. Promove transparência, mas pode ser complexo para navegadores inexperientes.</t>
  </si>
  <si>
    <t>Facilita networking industrial. Útil para fornecedores, custos podem ser altos para pequenas empresas.</t>
  </si>
  <si>
    <t>Facilita interações B2B. Bom para networking, porém limitado em alcance regional.</t>
  </si>
  <si>
    <t>Automação para geração de leads no LinkedIn. Eficiente em networking, sujeito a políticas do LinkedIn.</t>
  </si>
  <si>
    <t>Ferramentas precisas para criadores de áudio. Alta qualidade para profissionais, complexidade pode intimidar iniciantes.</t>
  </si>
  <si>
    <t>Foco em análise de dados e personalização. Excelente para otimização, curva de aprendizado íngreme.</t>
  </si>
  <si>
    <t>Analisa dados econômicos e industriais brasileiros. Bom para decisões estratégicas, limitado ao mercado local.</t>
  </si>
  <si>
    <t>Auxilia gestores com dados econômicos. Útil para planejamento, foco local pode limitar abrangência.</t>
  </si>
  <si>
    <t>Compara e analisa soluções tecnológicas. Amplo banco de dados, informações podem ser extensas.</t>
  </si>
  <si>
    <t>Centraliza dados de compras públicas no Brasil. Acessível, mas navegação pode ser desafiadora.</t>
  </si>
  <si>
    <t>Soluções de vendas, marketing e suporte. Intuitivo, mas custo pode ser alto para pequenas empresas.</t>
  </si>
  <si>
    <t>Forte ferramenta de prospecção no LinkedIn. Ampla rede de contatos, potencial custo elevado.</t>
  </si>
  <si>
    <t>Inteligência de Contato</t>
  </si>
  <si>
    <t>Melhora vendas com dados de contato. Confiável, mas profundidade de dados pode variar.</t>
  </si>
  <si>
    <t>Integra processos para empresas brasileiras. Focada em eficiência local, limitada fora do Brasil.</t>
  </si>
  <si>
    <t>Automação e treinamento em vendas remotas. Eficiente, integrações podem ser limitadas.</t>
  </si>
  <si>
    <t>Ferramentas de automação de e-mail. Reforça produtividade, limites em opções gratuitas.</t>
  </si>
  <si>
    <t>Interação Digital</t>
  </si>
  <si>
    <t>Conecta criadores e audiência. Envolve e monetiza, exige adaptação de criadores tradicionais.</t>
  </si>
  <si>
    <t>Supply Chain</t>
  </si>
  <si>
    <t>Otimiza logística e conecta parceiros. Excelente eficiência, custo pode ser uma barreira inicial.</t>
  </si>
  <si>
    <t>Oferece insights estratégicos. Dados abrangentes, requer habilidades analíticas avançadas.</t>
  </si>
  <si>
    <t>E-procurement no setor de petróleo e gás. Integração eficiente, restrito ao setor energético.</t>
  </si>
  <si>
    <t>IA personaliza campanhas. Fortalece interações, curva de aprendizado desafiante.</t>
  </si>
  <si>
    <t>Conecta empresas no Brasil. Eficaz, mas foco exclusivamente nacional.</t>
  </si>
  <si>
    <t>Insights de tráfego e desempenho online. Apoia negócios, custo pode ser alto para acesso completo.</t>
  </si>
  <si>
    <t>Facilita pregões eletrônicos. Simplifica processos, conhecimento de pregões necessário.</t>
  </si>
  <si>
    <t>Governança Pública</t>
  </si>
  <si>
    <t>Acesso a dados públicos brasileiros. Transparência promovida, precisão dos dados pode variar.</t>
  </si>
  <si>
    <t>Dados precisos sobre empresas. Valioso em estratégias, preço pode ser um impeditivo.</t>
  </si>
  <si>
    <t>Detalha tecnologias usadas globalmente. Compreende padrões, dados focados em websites.</t>
  </si>
  <si>
    <t>Análise de Websites</t>
  </si>
  <si>
    <t>Expõe tecnologias de websites. Abrangente para CMS e mais, mas apenas web visível.</t>
  </si>
  <si>
    <t>Insights sobre adoção de tecnologias. Útil para vendas, pode oferecer dados superficiais.</t>
  </si>
  <si>
    <t>Permite ver ferramentas de sites. Simples e direto, apenas web visível.</t>
  </si>
  <si>
    <t>Comparação de Softwares</t>
  </si>
  <si>
    <t>Insights Tecnológicos</t>
  </si>
  <si>
    <t>Identifica tecnologias em websites. Compreensão digital aprimorada, dados web específicos.</t>
  </si>
  <si>
    <t>Segurança e Infraestrutura</t>
  </si>
  <si>
    <t>Ferramentas de segurança na web. Valioso para análise de infraestrutura, cobertura limitada.</t>
  </si>
  <si>
    <t>Privacidade na Web</t>
  </si>
  <si>
    <t>Identifica rastreadores em sites. Ajuda na privacidade, foco web apenas.</t>
  </si>
  <si>
    <t>Diretório de Software</t>
  </si>
  <si>
    <t>Comparação de soluções empresariais. Avaliações úteis, pode ser sobrecarregado de informações.</t>
  </si>
  <si>
    <t>Dados de Startups</t>
  </si>
  <si>
    <t>Informações sobre empresas emergentes. Detalhado, dados podem ser desatualizados.</t>
  </si>
  <si>
    <t>Insights tecnológicos e de gastos. Ampla visão estratégica, dados podem ser complexos.</t>
  </si>
  <si>
    <t>Inteligência de Marketing</t>
  </si>
  <si>
    <t>Informação sobre empresas líderes. Antecipação de tendências, foco pode ser restrito.</t>
  </si>
  <si>
    <t>Análise de Mercado</t>
  </si>
  <si>
    <t>Identifica tendências tecnológicas do mercado. Alinha produtos à demanda, avaliação limitada.</t>
  </si>
  <si>
    <r>
      <t>Facilita escolhas tecnológicas (não mais ativo). Modelo útil, mas desativado.</t>
    </r>
    <r>
      <rPr>
        <b/>
        <sz val="11"/>
        <color rgb="FFC00000"/>
        <rFont val="Arial"/>
        <family val="2"/>
      </rPr>
      <t xml:space="preserve"> Foi adqurido por G2 </t>
    </r>
  </si>
  <si>
    <t>https://www.genelify.com/tools/technology-lookup</t>
  </si>
  <si>
    <t>Análise de Tecnologia de Websites</t>
  </si>
  <si>
    <t>Tabela de Análise da Plataforma</t>
  </si>
  <si>
    <t>Genelify - Technology Lookup</t>
  </si>
  <si>
    <t>Análise Tecnológica de Websites</t>
  </si>
  <si>
    <t>Website Screenshot Tool</t>
  </si>
  <si>
    <t>Ferramenta de Captura de Tela</t>
  </si>
  <si>
    <t>Website Traffic Checker</t>
  </si>
  <si>
    <t>Análise de Tráfego Web</t>
  </si>
  <si>
    <t>Website Link Analyzer</t>
  </si>
  <si>
    <t>Análise de Links</t>
  </si>
  <si>
    <t>Website Speed Test</t>
  </si>
  <si>
    <t>Teste de Velocidade de Sites</t>
  </si>
  <si>
    <t>HTTP Header Lookup</t>
  </si>
  <si>
    <t>Verificação de Cabeçalhos HTTP</t>
  </si>
  <si>
    <t>WordPress Theme Detector</t>
  </si>
  <si>
    <t>Detector de Temas WordPress</t>
  </si>
  <si>
    <t>Website Hosting Checker</t>
  </si>
  <si>
    <t>Verificação de Hospedagem</t>
  </si>
  <si>
    <t>Meta Tag Analyzer</t>
  </si>
  <si>
    <t>Análise de Meta Tags</t>
  </si>
  <si>
    <t>Mobile Friendly Test</t>
  </si>
  <si>
    <t>Teste de Amigabilidade Móvel</t>
  </si>
  <si>
    <t>Google Index Checker</t>
  </si>
  <si>
    <t>Verificação de Indexação do Google</t>
  </si>
  <si>
    <t>HTTP Security Headers Checker</t>
  </si>
  <si>
    <t>Verificação de Segurança HTTP</t>
  </si>
  <si>
    <t>Meta Tag &amp; Robots Txt Generator</t>
  </si>
  <si>
    <t>Gerador de Meta Tags &amp; Robots.txt</t>
  </si>
  <si>
    <t>Broken Link Checker</t>
  </si>
  <si>
    <t>Verificador de Links Quebrados</t>
  </si>
  <si>
    <t>Esta tabela fornece uma perspectiva detalhada de cada ferramenta disponível no site Genelify, enfatizando suas capacidades e onde podem enfrentar limitações.</t>
  </si>
  <si>
    <t>Genelify oferece ferramentas para identificar e analisar tecnologias usadas em websites, como CMS, frameworks de programação, e mais. Pontos fortes: Útil para análise de concorrência e pesquisa de mercado; fácil de usar. Pontos fracos: Limitações caso bloqueadores de anúncios interfiram no desempenho da ferramenta.</t>
  </si>
  <si>
    <t>Permite capturar a aparência de sites para análise visual. Pontos fortes: Simplicidade e eficiência. Pontos fracos: Dependente de boa resolução do site original.</t>
  </si>
  <si>
    <t>Verifica o tráfego de sites, útil para medir popularidade e alcance. Pontos fortes: Analisa tendências; fornece insights valiosos. Pontos fracos: Pode ter dados limitados sem integrar com fontes externas.</t>
  </si>
  <si>
    <t>Avalia links dentro de websites para otimizar SEO e conectividade. Pontos fortes: Ajuda a identificar erros de linkagem. Pontos fracos: Focado em links, não detecta outros problemas de SEO.</t>
  </si>
  <si>
    <t>Mede a velocidade de carregamento de websites. Pontos fortes: Essencial para otimização de tempo de carga. Pontos fracos: Dados podem variar dependendo da conectividade local.</t>
  </si>
  <si>
    <t>Analisa cabeçalhos HTTP para segurança e conformidade. Pontos fortes: Aumenta segurança e conformidade. Pontos fracos: Pode requerer conhecimento técnico avançado para interpretar dados.</t>
  </si>
  <si>
    <t>Identifica temas utilizados em sites WordPress. Pontos fortes: Útil para desenvolvedores; simples. Pontos fracos: Limitado a sites WordPress.</t>
  </si>
  <si>
    <t>Detecta onde um site está hospedado. Pontos fortes: Pode ajudar no diagnóstico de problemas de hospedagem. Pontos fracos: Não oferece detalhes além da hospedagem.</t>
  </si>
  <si>
    <t>Avalia meta tags para otimização de SEO. Pontos fortes: Fortalece práticas de SEO. Pontos fracos: Foco limitado a meta tags.</t>
  </si>
  <si>
    <t>Verifica se websites são amigáveis para dispositivos móveis. Pontos fortes: Essencial para SEO e UX móvel. Pontos fracos: Pode não capturar todos os elementos de experiência de usuário.</t>
  </si>
  <si>
    <t>Verifica se páginas estão indexadas pelo Google. Pontos fortes: Ajuda a identificar problemas de indexação. Pontos fracos: Dados podem ser lentos para atualizar, dependendo do rastreamento do Google.</t>
  </si>
  <si>
    <t>Analisa cabeçalhos de segurança HTTP. Pontos fortes: Importante para manter segurança web. Pontos fracos: Requer conhecimento técnico para ajustes.</t>
  </si>
  <si>
    <t>Cria e analisa meta tags e arquivos robots.txt para SEO. Pontos fortes: Facilitador de configuração SEO automatizada. Pontos fracos: Inclui apenas aspectos básicos de SEO.</t>
  </si>
  <si>
    <t>Detecta links quebrados em websites. Pontos fortes: Econômico e essencial para a saúde do site. Pontos fracos: Foco isolado no nível dos links.</t>
  </si>
  <si>
    <t>Aqui está a tabela organizada com todas as 44 plataformas, incluindo suas categorias e resumos abrangentes:</t>
  </si>
  <si>
    <t>Adapta ONE</t>
  </si>
  <si>
    <r>
      <t xml:space="preserve">Oferece automação de processos e melhorias em experiências de usuário com inteligência artificial. </t>
    </r>
    <r>
      <rPr>
        <b/>
        <sz val="11"/>
        <color rgb="FF000000"/>
        <rFont val="Aptos Narrow"/>
        <family val="2"/>
        <scheme val="minor"/>
      </rPr>
      <t>Pontos fortes:</t>
    </r>
    <r>
      <rPr>
        <sz val="11"/>
        <color rgb="FF000000"/>
        <rFont val="Aptos Narrow"/>
        <family val="2"/>
        <scheme val="minor"/>
      </rPr>
      <t xml:space="preserve"> Alto nível de personalização; foco na eficiência. </t>
    </r>
    <r>
      <rPr>
        <b/>
        <sz val="11"/>
        <color rgb="FF000000"/>
        <rFont val="Aptos Narrow"/>
        <family val="2"/>
        <scheme val="minor"/>
      </rPr>
      <t>Pontos fracos:</t>
    </r>
    <r>
      <rPr>
        <sz val="11"/>
        <color rgb="FF000000"/>
        <rFont val="Aptos Narrow"/>
        <family val="2"/>
        <scheme val="minor"/>
      </rPr>
      <t xml:space="preserve"> Pode ser complexa para novos usuários.</t>
    </r>
  </si>
  <si>
    <r>
      <t xml:space="preserve">Plataforma global para comerciantes B2B, facilitando o comércio internacional. </t>
    </r>
    <r>
      <rPr>
        <b/>
        <sz val="11"/>
        <color rgb="FF000000"/>
        <rFont val="Aptos Narrow"/>
        <family val="2"/>
        <scheme val="minor"/>
      </rPr>
      <t>Pontos fortes:</t>
    </r>
    <r>
      <rPr>
        <sz val="11"/>
        <color rgb="FF000000"/>
        <rFont val="Aptos Narrow"/>
        <family val="2"/>
        <scheme val="minor"/>
      </rPr>
      <t xml:space="preserve"> Ampla gama de produtos; conexão internacional. </t>
    </r>
    <r>
      <rPr>
        <b/>
        <sz val="11"/>
        <color rgb="FF000000"/>
        <rFont val="Aptos Narrow"/>
        <family val="2"/>
        <scheme val="minor"/>
      </rPr>
      <t>Pontos fracos:</t>
    </r>
    <r>
      <rPr>
        <sz val="11"/>
        <color rgb="FF000000"/>
        <rFont val="Aptos Narrow"/>
        <family val="2"/>
        <scheme val="minor"/>
      </rPr>
      <t xml:space="preserve"> Desafios em comunicação e logística.</t>
    </r>
  </si>
  <si>
    <r>
      <t xml:space="preserve">Otimiza a prospecção de clientes com dados precisos e insights de mercado. </t>
    </r>
    <r>
      <rPr>
        <b/>
        <sz val="11"/>
        <color rgb="FF000000"/>
        <rFont val="Aptos Narrow"/>
        <family val="2"/>
        <scheme val="minor"/>
      </rPr>
      <t>Pontos fortes:</t>
    </r>
    <r>
      <rPr>
        <sz val="11"/>
        <color rgb="FF000000"/>
        <rFont val="Aptos Narrow"/>
        <family val="2"/>
        <scheme val="minor"/>
      </rPr>
      <t xml:space="preserve"> Excelente para descoberta de leads; boa interface. </t>
    </r>
    <r>
      <rPr>
        <b/>
        <sz val="11"/>
        <color rgb="FF000000"/>
        <rFont val="Aptos Narrow"/>
        <family val="2"/>
        <scheme val="minor"/>
      </rPr>
      <t>Pontos fracos:</t>
    </r>
    <r>
      <rPr>
        <sz val="11"/>
        <color rgb="FF000000"/>
        <rFont val="Aptos Narrow"/>
        <family val="2"/>
        <scheme val="minor"/>
      </rPr>
      <t xml:space="preserve"> Custo elevado para pequenas empresas.</t>
    </r>
  </si>
  <si>
    <r>
      <t xml:space="preserve">Analisa as tecnologias de sites para identificar tendências e estratégias. </t>
    </r>
    <r>
      <rPr>
        <b/>
        <sz val="11"/>
        <color rgb="FF000000"/>
        <rFont val="Aptos Narrow"/>
        <family val="2"/>
        <scheme val="minor"/>
      </rPr>
      <t>Pontos fortes:</t>
    </r>
    <r>
      <rPr>
        <sz val="11"/>
        <color rgb="FF000000"/>
        <rFont val="Aptos Narrow"/>
        <family val="2"/>
        <scheme val="minor"/>
      </rPr>
      <t xml:space="preserve"> Poderosa para desenvolvedores; ampla cobertura. </t>
    </r>
    <r>
      <rPr>
        <b/>
        <sz val="11"/>
        <color rgb="FF000000"/>
        <rFont val="Aptos Narrow"/>
        <family val="2"/>
        <scheme val="minor"/>
      </rPr>
      <t>Pontos fracos:</t>
    </r>
    <r>
      <rPr>
        <sz val="11"/>
        <color rgb="FF000000"/>
        <rFont val="Aptos Narrow"/>
        <family val="2"/>
        <scheme val="minor"/>
      </rPr>
      <t xml:space="preserve"> Focado em dados de websites.</t>
    </r>
  </si>
  <si>
    <r>
      <t xml:space="preserve">Portal brasileiro de licitações, promovendo transparência em processos governamentais. </t>
    </r>
    <r>
      <rPr>
        <b/>
        <sz val="11"/>
        <color rgb="FF000000"/>
        <rFont val="Aptos Narrow"/>
        <family val="2"/>
        <scheme val="minor"/>
      </rPr>
      <t>Pontos fortes:</t>
    </r>
    <r>
      <rPr>
        <sz val="11"/>
        <color rgb="FF000000"/>
        <rFont val="Aptos Narrow"/>
        <family val="2"/>
        <scheme val="minor"/>
      </rPr>
      <t xml:space="preserve"> Extenso banco de dados público. </t>
    </r>
    <r>
      <rPr>
        <b/>
        <sz val="11"/>
        <color rgb="FF000000"/>
        <rFont val="Aptos Narrow"/>
        <family val="2"/>
        <scheme val="minor"/>
      </rPr>
      <t>Pontos fracos:</t>
    </r>
    <r>
      <rPr>
        <sz val="11"/>
        <color rgb="FF000000"/>
        <rFont val="Aptos Narrow"/>
        <family val="2"/>
        <scheme val="minor"/>
      </rPr>
      <t xml:space="preserve"> Interface complexa.</t>
    </r>
  </si>
  <si>
    <r>
      <t xml:space="preserve">Conecta compradores e fornecedores de produtos industriais em ambiente digital. </t>
    </r>
    <r>
      <rPr>
        <b/>
        <sz val="11"/>
        <color rgb="FF000000"/>
        <rFont val="Aptos Narrow"/>
        <family val="2"/>
        <scheme val="minor"/>
      </rPr>
      <t>Pontos fortes:</t>
    </r>
    <r>
      <rPr>
        <sz val="11"/>
        <color rgb="FF000000"/>
        <rFont val="Aptos Narrow"/>
        <family val="2"/>
        <scheme val="minor"/>
      </rPr>
      <t xml:space="preserve"> Excelente para networking industrial. </t>
    </r>
    <r>
      <rPr>
        <b/>
        <sz val="11"/>
        <color rgb="FF000000"/>
        <rFont val="Aptos Narrow"/>
        <family val="2"/>
        <scheme val="minor"/>
      </rPr>
      <t>Pontos fracos:</t>
    </r>
    <r>
      <rPr>
        <sz val="11"/>
        <color rgb="FF000000"/>
        <rFont val="Aptos Narrow"/>
        <family val="2"/>
        <scheme val="minor"/>
      </rPr>
      <t xml:space="preserve"> Concentração em bens pesados.</t>
    </r>
  </si>
  <si>
    <r>
      <t xml:space="preserve">Cataloga fabricantes e fornecedores para facilitar interações B2B. </t>
    </r>
    <r>
      <rPr>
        <b/>
        <sz val="11"/>
        <color rgb="FF000000"/>
        <rFont val="Aptos Narrow"/>
        <family val="2"/>
        <scheme val="minor"/>
      </rPr>
      <t>Pontos fortes:</t>
    </r>
    <r>
      <rPr>
        <sz val="11"/>
        <color rgb="FF000000"/>
        <rFont val="Aptos Narrow"/>
        <family val="2"/>
        <scheme val="minor"/>
      </rPr>
      <t xml:space="preserve"> Expansão de visibilidade. </t>
    </r>
    <r>
      <rPr>
        <b/>
        <sz val="11"/>
        <color rgb="FF000000"/>
        <rFont val="Aptos Narrow"/>
        <family val="2"/>
        <scheme val="minor"/>
      </rPr>
      <t>Pontos fracos:</t>
    </r>
    <r>
      <rPr>
        <sz val="11"/>
        <color rgb="FF000000"/>
        <rFont val="Aptos Narrow"/>
        <family val="2"/>
        <scheme val="minor"/>
      </rPr>
      <t xml:space="preserve"> Cobertura regional limitada.</t>
    </r>
  </si>
  <si>
    <r>
      <t xml:space="preserve">Facilita geração de leads e networking no LinkedIn com automação personalizada. </t>
    </r>
    <r>
      <rPr>
        <b/>
        <sz val="11"/>
        <color rgb="FF000000"/>
        <rFont val="Aptos Narrow"/>
        <family val="2"/>
        <scheme val="minor"/>
      </rPr>
      <t>Pontos fortes:</t>
    </r>
    <r>
      <rPr>
        <sz val="11"/>
        <color rgb="FF000000"/>
        <rFont val="Aptos Narrow"/>
        <family val="2"/>
        <scheme val="minor"/>
      </rPr>
      <t xml:space="preserve"> Eficiente em networking. </t>
    </r>
    <r>
      <rPr>
        <b/>
        <sz val="11"/>
        <color rgb="FF000000"/>
        <rFont val="Aptos Narrow"/>
        <family val="2"/>
        <scheme val="minor"/>
      </rPr>
      <t>Pontos fracos:</t>
    </r>
    <r>
      <rPr>
        <sz val="11"/>
        <color rgb="FF000000"/>
        <rFont val="Aptos Narrow"/>
        <family val="2"/>
        <scheme val="minor"/>
      </rPr>
      <t xml:space="preserve"> Restrições do LinkedIn podem aplicação.</t>
    </r>
  </si>
  <si>
    <r>
      <t xml:space="preserve">Oferece ferramentas para edições de áudio precisas e de alta qualidade. </t>
    </r>
    <r>
      <rPr>
        <b/>
        <sz val="11"/>
        <color rgb="FF000000"/>
        <rFont val="Aptos Narrow"/>
        <family val="2"/>
        <scheme val="minor"/>
      </rPr>
      <t>Pontos fortes:</t>
    </r>
    <r>
      <rPr>
        <sz val="11"/>
        <color rgb="FF000000"/>
        <rFont val="Aptos Narrow"/>
        <family val="2"/>
        <scheme val="minor"/>
      </rPr>
      <t xml:space="preserve"> Ideal para criadores de conteúdo. </t>
    </r>
    <r>
      <rPr>
        <b/>
        <sz val="11"/>
        <color rgb="FF000000"/>
        <rFont val="Aptos Narrow"/>
        <family val="2"/>
        <scheme val="minor"/>
      </rPr>
      <t>Pontos fracos:</t>
    </r>
    <r>
      <rPr>
        <sz val="11"/>
        <color rgb="FF000000"/>
        <rFont val="Aptos Narrow"/>
        <family val="2"/>
        <scheme val="minor"/>
      </rPr>
      <t xml:space="preserve"> Complexo para iniciantes.</t>
    </r>
  </si>
  <si>
    <r>
      <t xml:space="preserve">Análise de dados e personalização para otimização de negócios. </t>
    </r>
    <r>
      <rPr>
        <b/>
        <sz val="11"/>
        <color rgb="FF000000"/>
        <rFont val="Aptos Narrow"/>
        <family val="2"/>
        <scheme val="minor"/>
      </rPr>
      <t>Pontos fortes:</t>
    </r>
    <r>
      <rPr>
        <sz val="11"/>
        <color rgb="FF000000"/>
        <rFont val="Aptos Narrow"/>
        <family val="2"/>
        <scheme val="minor"/>
      </rPr>
      <t xml:space="preserve"> Otimização eficaz; personalização. </t>
    </r>
    <r>
      <rPr>
        <b/>
        <sz val="11"/>
        <color rgb="FF000000"/>
        <rFont val="Aptos Narrow"/>
        <family val="2"/>
        <scheme val="minor"/>
      </rPr>
      <t>Pontos fracos:</t>
    </r>
    <r>
      <rPr>
        <sz val="11"/>
        <color rgb="FF000000"/>
        <rFont val="Aptos Narrow"/>
        <family val="2"/>
        <scheme val="minor"/>
      </rPr>
      <t xml:space="preserve"> Curva de aprendizado íngreme.</t>
    </r>
  </si>
  <si>
    <t>FIESP - Inteligência de Dados</t>
  </si>
  <si>
    <r>
      <t xml:space="preserve">Fornece análises detalhadas de dados econômicos e industriais. </t>
    </r>
    <r>
      <rPr>
        <b/>
        <sz val="11"/>
        <color rgb="FF000000"/>
        <rFont val="Aptos Narrow"/>
        <family val="2"/>
        <scheme val="minor"/>
      </rPr>
      <t>Pontos fortes:</t>
    </r>
    <r>
      <rPr>
        <sz val="11"/>
        <color rgb="FF000000"/>
        <rFont val="Aptos Narrow"/>
        <family val="2"/>
        <scheme val="minor"/>
      </rPr>
      <t xml:space="preserve"> Útil para decisões estratégicas. </t>
    </r>
    <r>
      <rPr>
        <b/>
        <sz val="11"/>
        <color rgb="FF000000"/>
        <rFont val="Aptos Narrow"/>
        <family val="2"/>
        <scheme val="minor"/>
      </rPr>
      <t>Pontos fracos:</t>
    </r>
    <r>
      <rPr>
        <sz val="11"/>
        <color rgb="FF000000"/>
        <rFont val="Aptos Narrow"/>
        <family val="2"/>
        <scheme val="minor"/>
      </rPr>
      <t xml:space="preserve"> Foco restrito ao mercado local.</t>
    </r>
  </si>
  <si>
    <r>
      <t xml:space="preserve">Acesso a dados econômicos para auxílio na gestão empresarial. </t>
    </r>
    <r>
      <rPr>
        <b/>
        <sz val="11"/>
        <color rgb="FF000000"/>
        <rFont val="Aptos Narrow"/>
        <family val="2"/>
        <scheme val="minor"/>
      </rPr>
      <t>Pontos fortes:</t>
    </r>
    <r>
      <rPr>
        <sz val="11"/>
        <color rgb="FF000000"/>
        <rFont val="Aptos Narrow"/>
        <family val="2"/>
        <scheme val="minor"/>
      </rPr>
      <t xml:space="preserve"> Informações preciosas para gestores. </t>
    </r>
    <r>
      <rPr>
        <b/>
        <sz val="11"/>
        <color rgb="FF000000"/>
        <rFont val="Aptos Narrow"/>
        <family val="2"/>
        <scheme val="minor"/>
      </rPr>
      <t>Pontos fracos:</t>
    </r>
    <r>
      <rPr>
        <sz val="11"/>
        <color rgb="FF000000"/>
        <rFont val="Aptos Narrow"/>
        <family val="2"/>
        <scheme val="minor"/>
      </rPr>
      <t xml:space="preserve"> Limitado a dados locais.</t>
    </r>
  </si>
  <si>
    <r>
      <t xml:space="preserve">Oferece comparações e análises de software e serviços. </t>
    </r>
    <r>
      <rPr>
        <b/>
        <sz val="11"/>
        <color rgb="FF000000"/>
        <rFont val="Aptos Narrow"/>
        <family val="2"/>
        <scheme val="minor"/>
      </rPr>
      <t>Pontos fortes:</t>
    </r>
    <r>
      <rPr>
        <sz val="11"/>
        <color rgb="FF000000"/>
        <rFont val="Aptos Narrow"/>
        <family val="2"/>
        <scheme val="minor"/>
      </rPr>
      <t xml:space="preserve"> Banco de dados extenso; análises detalhadas. </t>
    </r>
    <r>
      <rPr>
        <b/>
        <sz val="11"/>
        <color rgb="FF000000"/>
        <rFont val="Aptos Narrow"/>
        <family val="2"/>
        <scheme val="minor"/>
      </rPr>
      <t>Pontos fracos:</t>
    </r>
    <r>
      <rPr>
        <sz val="11"/>
        <color rgb="FF000000"/>
        <rFont val="Aptos Narrow"/>
        <family val="2"/>
        <scheme val="minor"/>
      </rPr>
      <t xml:space="preserve"> Pode ser sobrecarregado de informação.</t>
    </r>
  </si>
  <si>
    <t>Gov.br Compras</t>
  </si>
  <si>
    <r>
      <t xml:space="preserve">Centraliza dados de compras públicas no Brasil para promover transparência. </t>
    </r>
    <r>
      <rPr>
        <b/>
        <sz val="11"/>
        <color rgb="FF000000"/>
        <rFont val="Aptos Narrow"/>
        <family val="2"/>
        <scheme val="minor"/>
      </rPr>
      <t>Pontos fortes:</t>
    </r>
    <r>
      <rPr>
        <sz val="11"/>
        <color rgb="FF000000"/>
        <rFont val="Aptos Narrow"/>
        <family val="2"/>
        <scheme val="minor"/>
      </rPr>
      <t xml:space="preserve"> Facilita acesso a informações governamentais. </t>
    </r>
    <r>
      <rPr>
        <b/>
        <sz val="11"/>
        <color rgb="FF000000"/>
        <rFont val="Aptos Narrow"/>
        <family val="2"/>
        <scheme val="minor"/>
      </rPr>
      <t>Pontos fracos:</t>
    </r>
    <r>
      <rPr>
        <sz val="11"/>
        <color rgb="FF000000"/>
        <rFont val="Aptos Narrow"/>
        <family val="2"/>
        <scheme val="minor"/>
      </rPr>
      <t xml:space="preserve"> Interface de usuário complicada.</t>
    </r>
  </si>
  <si>
    <r>
      <t xml:space="preserve">Soluções de CRM completas para vendas, marketing e atendimento. </t>
    </r>
    <r>
      <rPr>
        <b/>
        <sz val="11"/>
        <color rgb="FF000000"/>
        <rFont val="Aptos Narrow"/>
        <family val="2"/>
        <scheme val="minor"/>
      </rPr>
      <t>Pontos fortes:</t>
    </r>
    <r>
      <rPr>
        <sz val="11"/>
        <color rgb="FF000000"/>
        <rFont val="Aptos Narrow"/>
        <family val="2"/>
        <scheme val="minor"/>
      </rPr>
      <t xml:space="preserve"> Intuitivo e integrável. </t>
    </r>
    <r>
      <rPr>
        <b/>
        <sz val="11"/>
        <color rgb="FF000000"/>
        <rFont val="Aptos Narrow"/>
        <family val="2"/>
        <scheme val="minor"/>
      </rPr>
      <t>Pontos fracos:</t>
    </r>
    <r>
      <rPr>
        <sz val="11"/>
        <color rgb="FF000000"/>
        <rFont val="Aptos Narrow"/>
        <family val="2"/>
        <scheme val="minor"/>
      </rPr>
      <t xml:space="preserve"> Pode ser caro para pequenas empresas.</t>
    </r>
  </si>
  <si>
    <r>
      <t xml:space="preserve">Ferramenta avançada do LinkedIn para prospecção de leads. </t>
    </r>
    <r>
      <rPr>
        <b/>
        <sz val="11"/>
        <color rgb="FF000000"/>
        <rFont val="Aptos Narrow"/>
        <family val="2"/>
        <scheme val="minor"/>
      </rPr>
      <t>Pontos fortes:</t>
    </r>
    <r>
      <rPr>
        <sz val="11"/>
        <color rgb="FF000000"/>
        <rFont val="Aptos Narrow"/>
        <family val="2"/>
        <scheme val="minor"/>
      </rPr>
      <t xml:space="preserve"> Expande rede de contatos. </t>
    </r>
    <r>
      <rPr>
        <b/>
        <sz val="11"/>
        <color rgb="FF000000"/>
        <rFont val="Aptos Narrow"/>
        <family val="2"/>
        <scheme val="minor"/>
      </rPr>
      <t>Pontos fracos:</t>
    </r>
    <r>
      <rPr>
        <sz val="11"/>
        <color rgb="FF000000"/>
        <rFont val="Aptos Narrow"/>
        <family val="2"/>
        <scheme val="minor"/>
      </rPr>
      <t xml:space="preserve"> Custo pode ser inibitório.</t>
    </r>
  </si>
  <si>
    <t>Dados de Contato</t>
  </si>
  <si>
    <r>
      <t xml:space="preserve">Proporciona dados precisos para melhorar ações de marketing e vendas. </t>
    </r>
    <r>
      <rPr>
        <b/>
        <sz val="11"/>
        <color rgb="FF000000"/>
        <rFont val="Aptos Narrow"/>
        <family val="2"/>
        <scheme val="minor"/>
      </rPr>
      <t>Pontos fortes:</t>
    </r>
    <r>
      <rPr>
        <sz val="11"/>
        <color rgb="FF000000"/>
        <rFont val="Aptos Narrow"/>
        <family val="2"/>
        <scheme val="minor"/>
      </rPr>
      <t xml:space="preserve"> Informação confiável; facilita contato. </t>
    </r>
    <r>
      <rPr>
        <b/>
        <sz val="11"/>
        <color rgb="FF000000"/>
        <rFont val="Aptos Narrow"/>
        <family val="2"/>
        <scheme val="minor"/>
      </rPr>
      <t>Pontos fracos:</t>
    </r>
    <r>
      <rPr>
        <sz val="11"/>
        <color rgb="FF000000"/>
        <rFont val="Aptos Narrow"/>
        <family val="2"/>
        <scheme val="minor"/>
      </rPr>
      <t xml:space="preserve"> Limitação na profundidade de dados.</t>
    </r>
  </si>
  <si>
    <r>
      <t xml:space="preserve">Integra processos de empresas brasileiras para melhorar eficiência. </t>
    </r>
    <r>
      <rPr>
        <b/>
        <sz val="11"/>
        <color rgb="FF000000"/>
        <rFont val="Aptos Narrow"/>
        <family val="2"/>
        <scheme val="minor"/>
      </rPr>
      <t>Pontos fortes:</t>
    </r>
    <r>
      <rPr>
        <sz val="11"/>
        <color rgb="FF000000"/>
        <rFont val="Aptos Narrow"/>
        <family val="2"/>
        <scheme val="minor"/>
      </rPr>
      <t xml:space="preserve"> Otimiza operações empresariais. </t>
    </r>
    <r>
      <rPr>
        <b/>
        <sz val="11"/>
        <color rgb="FF000000"/>
        <rFont val="Aptos Narrow"/>
        <family val="2"/>
        <scheme val="minor"/>
      </rPr>
      <t>Pontos fracos:</t>
    </r>
    <r>
      <rPr>
        <sz val="11"/>
        <color rgb="FF000000"/>
        <rFont val="Aptos Narrow"/>
        <family val="2"/>
        <scheme val="minor"/>
      </rPr>
      <t xml:space="preserve"> Foco limitado ao Brasil.</t>
    </r>
  </si>
  <si>
    <r>
      <t xml:space="preserve">Fornece ferramentas de automação e treinamento em vendas remotas. </t>
    </r>
    <r>
      <rPr>
        <b/>
        <sz val="11"/>
        <color rgb="FF000000"/>
        <rFont val="Aptos Narrow"/>
        <family val="2"/>
        <scheme val="minor"/>
      </rPr>
      <t>Pontos fortes:</t>
    </r>
    <r>
      <rPr>
        <sz val="11"/>
        <color rgb="FF000000"/>
        <rFont val="Aptos Narrow"/>
        <family val="2"/>
        <scheme val="minor"/>
      </rPr>
      <t xml:space="preserve"> Capacita equipes de vendas. </t>
    </r>
    <r>
      <rPr>
        <b/>
        <sz val="11"/>
        <color rgb="FF000000"/>
        <rFont val="Aptos Narrow"/>
        <family val="2"/>
        <scheme val="minor"/>
      </rPr>
      <t>Pontos fracos:</t>
    </r>
    <r>
      <rPr>
        <sz val="11"/>
        <color rgb="FF000000"/>
        <rFont val="Aptos Narrow"/>
        <family val="2"/>
        <scheme val="minor"/>
      </rPr>
      <t xml:space="preserve"> Integrações podem ser restringidas.</t>
    </r>
  </si>
  <si>
    <r>
      <t xml:space="preserve">Automação e análise de interações por e-mail. </t>
    </r>
    <r>
      <rPr>
        <b/>
        <sz val="11"/>
        <color rgb="FF000000"/>
        <rFont val="Aptos Narrow"/>
        <family val="2"/>
        <scheme val="minor"/>
      </rPr>
      <t>Pontos fortes:</t>
    </r>
    <r>
      <rPr>
        <sz val="11"/>
        <color rgb="FF000000"/>
        <rFont val="Aptos Narrow"/>
        <family val="2"/>
        <scheme val="minor"/>
      </rPr>
      <t xml:space="preserve"> Aumenta a produtividade. </t>
    </r>
    <r>
      <rPr>
        <b/>
        <sz val="11"/>
        <color rgb="FF000000"/>
        <rFont val="Aptos Narrow"/>
        <family val="2"/>
        <scheme val="minor"/>
      </rPr>
      <t>Pontos fracos:</t>
    </r>
    <r>
      <rPr>
        <sz val="11"/>
        <color rgb="FF000000"/>
        <rFont val="Aptos Narrow"/>
        <family val="2"/>
        <scheme val="minor"/>
      </rPr>
      <t xml:space="preserve"> Recursos gratuitos limitados.</t>
    </r>
  </si>
  <si>
    <r>
      <t xml:space="preserve">Conecta criadores de conteúdo a audiências com ferramentas de monetização. </t>
    </r>
    <r>
      <rPr>
        <b/>
        <sz val="11"/>
        <color rgb="FF000000"/>
        <rFont val="Aptos Narrow"/>
        <family val="2"/>
        <scheme val="minor"/>
      </rPr>
      <t>Pontos fortes:</t>
    </r>
    <r>
      <rPr>
        <sz val="11"/>
        <color rgb="FF000000"/>
        <rFont val="Aptos Narrow"/>
        <family val="2"/>
        <scheme val="minor"/>
      </rPr>
      <t xml:space="preserve"> Excelente para monetização. </t>
    </r>
    <r>
      <rPr>
        <b/>
        <sz val="11"/>
        <color rgb="FF000000"/>
        <rFont val="Aptos Narrow"/>
        <family val="2"/>
        <scheme val="minor"/>
      </rPr>
      <t>Pontos fracos:</t>
    </r>
    <r>
      <rPr>
        <sz val="11"/>
        <color rgb="FF000000"/>
        <rFont val="Aptos Narrow"/>
        <family val="2"/>
        <scheme val="minor"/>
      </rPr>
      <t xml:space="preserve"> Requer adaptação por criadores tradicionais.</t>
    </r>
  </si>
  <si>
    <r>
      <t xml:space="preserve">Otimiza processos logísticos e conecta parceiros comerciais. </t>
    </r>
    <r>
      <rPr>
        <b/>
        <sz val="11"/>
        <color rgb="FF000000"/>
        <rFont val="Aptos Narrow"/>
        <family val="2"/>
        <scheme val="minor"/>
      </rPr>
      <t>Pontos fortes:</t>
    </r>
    <r>
      <rPr>
        <sz val="11"/>
        <color rgb="FF000000"/>
        <rFont val="Aptos Narrow"/>
        <family val="2"/>
        <scheme val="minor"/>
      </rPr>
      <t xml:space="preserve"> Melhora eficiência logística. </t>
    </r>
    <r>
      <rPr>
        <b/>
        <sz val="11"/>
        <color rgb="FF000000"/>
        <rFont val="Aptos Narrow"/>
        <family val="2"/>
        <scheme val="minor"/>
      </rPr>
      <t>Pontos fracos:</t>
    </r>
    <r>
      <rPr>
        <sz val="11"/>
        <color rgb="FF000000"/>
        <rFont val="Aptos Narrow"/>
        <family val="2"/>
        <scheme val="minor"/>
      </rPr>
      <t xml:space="preserve"> Custo pode ser elevado.</t>
    </r>
  </si>
  <si>
    <r>
      <t xml:space="preserve">Proporciona insights estratégicos baseados em big data. </t>
    </r>
    <r>
      <rPr>
        <b/>
        <sz val="11"/>
        <color rgb="FF000000"/>
        <rFont val="Aptos Narrow"/>
        <family val="2"/>
        <scheme val="minor"/>
      </rPr>
      <t>Pontos fortes:</t>
    </r>
    <r>
      <rPr>
        <sz val="11"/>
        <color rgb="FF000000"/>
        <rFont val="Aptos Narrow"/>
        <family val="2"/>
        <scheme val="minor"/>
      </rPr>
      <t xml:space="preserve"> Dados abrangentes e úteis. </t>
    </r>
    <r>
      <rPr>
        <b/>
        <sz val="11"/>
        <color rgb="FF000000"/>
        <rFont val="Aptos Narrow"/>
        <family val="2"/>
        <scheme val="minor"/>
      </rPr>
      <t>Pontos fracos:</t>
    </r>
    <r>
      <rPr>
        <sz val="11"/>
        <color rgb="FF000000"/>
        <rFont val="Aptos Narrow"/>
        <family val="2"/>
        <scheme val="minor"/>
      </rPr>
      <t xml:space="preserve"> Exige habilidades analíticas.</t>
    </r>
  </si>
  <si>
    <t>E-Procurement de Energia</t>
  </si>
  <si>
    <r>
      <t xml:space="preserve">Facilita comércio eletrônico no setor de petróleo e gás. </t>
    </r>
    <r>
      <rPr>
        <b/>
        <sz val="11"/>
        <color rgb="FF000000"/>
        <rFont val="Aptos Narrow"/>
        <family val="2"/>
        <scheme val="minor"/>
      </rPr>
      <t>Pontos fortes:</t>
    </r>
    <r>
      <rPr>
        <sz val="11"/>
        <color rgb="FF000000"/>
        <rFont val="Aptos Narrow"/>
        <family val="2"/>
        <scheme val="minor"/>
      </rPr>
      <t xml:space="preserve"> Integra processos na energia. </t>
    </r>
    <r>
      <rPr>
        <b/>
        <sz val="11"/>
        <color rgb="FF000000"/>
        <rFont val="Aptos Narrow"/>
        <family val="2"/>
        <scheme val="minor"/>
      </rPr>
      <t>Pontos fracos:</t>
    </r>
    <r>
      <rPr>
        <sz val="11"/>
        <color rgb="FF000000"/>
        <rFont val="Aptos Narrow"/>
        <family val="2"/>
        <scheme val="minor"/>
      </rPr>
      <t xml:space="preserve"> Foco restrito a energia.</t>
    </r>
  </si>
  <si>
    <r>
      <t xml:space="preserve">Soluções de IA para personalizar interações de marketing. </t>
    </r>
    <r>
      <rPr>
        <b/>
        <sz val="11"/>
        <color rgb="FF000000"/>
        <rFont val="Aptos Narrow"/>
        <family val="2"/>
        <scheme val="minor"/>
      </rPr>
      <t>Pontos fortes:</t>
    </r>
    <r>
      <rPr>
        <sz val="11"/>
        <color rgb="FF000000"/>
        <rFont val="Aptos Narrow"/>
        <family val="2"/>
        <scheme val="minor"/>
      </rPr>
      <t xml:space="preserve"> Otimiza campanhas digitais. </t>
    </r>
    <r>
      <rPr>
        <b/>
        <sz val="11"/>
        <color rgb="FF000000"/>
        <rFont val="Aptos Narrow"/>
        <family val="2"/>
        <scheme val="minor"/>
      </rPr>
      <t>Pontos fracos:</t>
    </r>
    <r>
      <rPr>
        <sz val="11"/>
        <color rgb="FF000000"/>
        <rFont val="Aptos Narrow"/>
        <family val="2"/>
        <scheme val="minor"/>
      </rPr>
      <t xml:space="preserve"> Alta curva de aprendizado inicial.</t>
    </r>
  </si>
  <si>
    <r>
      <t xml:space="preserve">Conecta empresas nacionais para parcerias eficazes. </t>
    </r>
    <r>
      <rPr>
        <b/>
        <sz val="11"/>
        <color rgb="FF000000"/>
        <rFont val="Aptos Narrow"/>
        <family val="2"/>
        <scheme val="minor"/>
      </rPr>
      <t>Pontos fortes:</t>
    </r>
    <r>
      <rPr>
        <sz val="11"/>
        <color rgb="FF000000"/>
        <rFont val="Aptos Narrow"/>
        <family val="2"/>
        <scheme val="minor"/>
      </rPr>
      <t xml:space="preserve"> Promove parcerias locais. </t>
    </r>
    <r>
      <rPr>
        <b/>
        <sz val="11"/>
        <color rgb="FF000000"/>
        <rFont val="Aptos Narrow"/>
        <family val="2"/>
        <scheme val="minor"/>
      </rPr>
      <t>Pontos fracos:</t>
    </r>
    <r>
      <rPr>
        <sz val="11"/>
        <color rgb="FF000000"/>
        <rFont val="Aptos Narrow"/>
        <family val="2"/>
        <scheme val="minor"/>
      </rPr>
      <t xml:space="preserve"> Limitação ao mercado nacional.</t>
    </r>
  </si>
  <si>
    <r>
      <t xml:space="preserve">Oferece insights sobre tráfego e desempenho de websites. </t>
    </r>
    <r>
      <rPr>
        <b/>
        <sz val="11"/>
        <color rgb="FF000000"/>
        <rFont val="Aptos Narrow"/>
        <family val="2"/>
        <scheme val="minor"/>
      </rPr>
      <t>Pontos fortes:</t>
    </r>
    <r>
      <rPr>
        <sz val="11"/>
        <color rgb="FF000000"/>
        <rFont val="Aptos Narrow"/>
        <family val="2"/>
        <scheme val="minor"/>
      </rPr>
      <t xml:space="preserve"> Suporte à estratégia digital. </t>
    </r>
    <r>
      <rPr>
        <b/>
        <sz val="11"/>
        <color rgb="FF000000"/>
        <rFont val="Aptos Narrow"/>
        <family val="2"/>
        <scheme val="minor"/>
      </rPr>
      <t>Pontos fracos:</t>
    </r>
    <r>
      <rPr>
        <sz val="11"/>
        <color rgb="FF000000"/>
        <rFont val="Aptos Narrow"/>
        <family val="2"/>
        <scheme val="minor"/>
      </rPr>
      <t xml:space="preserve"> Custo pode ser elevado para pequenas empresas.</t>
    </r>
  </si>
  <si>
    <r>
      <t xml:space="preserve">Facilita a gestão de processos de compras no setor público. </t>
    </r>
    <r>
      <rPr>
        <b/>
        <sz val="11"/>
        <color rgb="FF000000"/>
        <rFont val="Aptos Narrow"/>
        <family val="2"/>
        <scheme val="minor"/>
      </rPr>
      <t>Pontos fortes:</t>
    </r>
    <r>
      <rPr>
        <sz val="11"/>
        <color rgb="FF000000"/>
        <rFont val="Aptos Narrow"/>
        <family val="2"/>
        <scheme val="minor"/>
      </rPr>
      <t xml:space="preserve"> Eficiência e transparência. </t>
    </r>
    <r>
      <rPr>
        <b/>
        <sz val="11"/>
        <color rgb="FF000000"/>
        <rFont val="Aptos Narrow"/>
        <family val="2"/>
        <scheme val="minor"/>
      </rPr>
      <t>Pontos fracos:</t>
    </r>
    <r>
      <rPr>
        <sz val="11"/>
        <color rgb="FF000000"/>
        <rFont val="Aptos Narrow"/>
        <family val="2"/>
        <scheme val="minor"/>
      </rPr>
      <t xml:space="preserve"> Requer conhecimento específico.</t>
    </r>
  </si>
  <si>
    <r>
      <t xml:space="preserve">Oferece dados sobre a gestão de recursos públicos no Brasil. </t>
    </r>
    <r>
      <rPr>
        <b/>
        <sz val="11"/>
        <color rgb="FF000000"/>
        <rFont val="Aptos Narrow"/>
        <family val="2"/>
        <scheme val="minor"/>
      </rPr>
      <t>Pontos fortes:</t>
    </r>
    <r>
      <rPr>
        <sz val="11"/>
        <color rgb="FF000000"/>
        <rFont val="Aptos Narrow"/>
        <family val="2"/>
        <scheme val="minor"/>
      </rPr>
      <t xml:space="preserve"> Promove a transparência. </t>
    </r>
    <r>
      <rPr>
        <b/>
        <sz val="11"/>
        <color rgb="FF000000"/>
        <rFont val="Aptos Narrow"/>
        <family val="2"/>
        <scheme val="minor"/>
      </rPr>
      <t>Pontos fracos:</t>
    </r>
    <r>
      <rPr>
        <sz val="11"/>
        <color rgb="FF000000"/>
        <rFont val="Aptos Narrow"/>
        <family val="2"/>
        <scheme val="minor"/>
      </rPr>
      <t xml:space="preserve"> Complexidade dos dados.</t>
    </r>
  </si>
  <si>
    <r>
      <t xml:space="preserve">Disponibiliza dados precisos sobre empresas e executivos. </t>
    </r>
    <r>
      <rPr>
        <b/>
        <sz val="11"/>
        <color rgb="FF000000"/>
        <rFont val="Aptos Narrow"/>
        <family val="2"/>
        <scheme val="minor"/>
      </rPr>
      <t>Pontos fortes:</t>
    </r>
    <r>
      <rPr>
        <sz val="11"/>
        <color rgb="FF000000"/>
        <rFont val="Aptos Narrow"/>
        <family val="2"/>
        <scheme val="minor"/>
      </rPr>
      <t xml:space="preserve"> Informação valiosa para prospecção. </t>
    </r>
    <r>
      <rPr>
        <b/>
        <sz val="11"/>
        <color rgb="FF000000"/>
        <rFont val="Aptos Narrow"/>
        <family val="2"/>
        <scheme val="minor"/>
      </rPr>
      <t>Pontos fracos:</t>
    </r>
    <r>
      <rPr>
        <sz val="11"/>
        <color rgb="FF000000"/>
        <rFont val="Aptos Narrow"/>
        <family val="2"/>
        <scheme val="minor"/>
      </rPr>
      <t xml:space="preserve"> Preço pode ser um impeditivo.</t>
    </r>
  </si>
  <si>
    <t>SimilarTech</t>
  </si>
  <si>
    <r>
      <t xml:space="preserve">Analisa tecnologias de sites para compreender uso e estratégia. </t>
    </r>
    <r>
      <rPr>
        <b/>
        <sz val="11"/>
        <color rgb="FF000000"/>
        <rFont val="Aptos Narrow"/>
        <family val="2"/>
        <scheme val="minor"/>
      </rPr>
      <t>Pontos fortes:</t>
    </r>
    <r>
      <rPr>
        <sz val="11"/>
        <color rgb="FF000000"/>
        <rFont val="Aptos Narrow"/>
        <family val="2"/>
        <scheme val="minor"/>
      </rPr>
      <t xml:space="preserve"> Entendimento aprofundado do mercado. </t>
    </r>
    <r>
      <rPr>
        <b/>
        <sz val="11"/>
        <color rgb="FF000000"/>
        <rFont val="Aptos Narrow"/>
        <family val="2"/>
        <scheme val="minor"/>
      </rPr>
      <t>Pontos fracos:</t>
    </r>
    <r>
      <rPr>
        <sz val="11"/>
        <color rgb="FF000000"/>
        <rFont val="Aptos Narrow"/>
        <family val="2"/>
        <scheme val="minor"/>
      </rPr>
      <t xml:space="preserve"> Dados limitados a sites.</t>
    </r>
  </si>
  <si>
    <t>Wappalyzer</t>
  </si>
  <si>
    <r>
      <t xml:space="preserve">Descobre tecnologias usadas em websites. </t>
    </r>
    <r>
      <rPr>
        <b/>
        <sz val="11"/>
        <color rgb="FF000000"/>
        <rFont val="Aptos Narrow"/>
        <family val="2"/>
        <scheme val="minor"/>
      </rPr>
      <t>Pontos fortes:</t>
    </r>
    <r>
      <rPr>
        <sz val="11"/>
        <color rgb="FF000000"/>
        <rFont val="Aptos Narrow"/>
        <family val="2"/>
        <scheme val="minor"/>
      </rPr>
      <t xml:space="preserve"> Abrangência para web development. </t>
    </r>
    <r>
      <rPr>
        <b/>
        <sz val="11"/>
        <color rgb="FF000000"/>
        <rFont val="Aptos Narrow"/>
        <family val="2"/>
        <scheme val="minor"/>
      </rPr>
      <t>Pontos fracos:</t>
    </r>
    <r>
      <rPr>
        <sz val="11"/>
        <color rgb="FF000000"/>
        <rFont val="Aptos Narrow"/>
        <family val="2"/>
        <scheme val="minor"/>
      </rPr>
      <t xml:space="preserve"> Apenas visões web aparentes.</t>
    </r>
  </si>
  <si>
    <t>Datanyze</t>
  </si>
  <si>
    <r>
      <t xml:space="preserve">Fornece insights sobre uso de tecnologia por empresas. </t>
    </r>
    <r>
      <rPr>
        <b/>
        <sz val="11"/>
        <color rgb="FF000000"/>
        <rFont val="Aptos Narrow"/>
        <family val="2"/>
        <scheme val="minor"/>
      </rPr>
      <t>Pontos fortes:</t>
    </r>
    <r>
      <rPr>
        <sz val="11"/>
        <color rgb="FF000000"/>
        <rFont val="Aptos Narrow"/>
        <family val="2"/>
        <scheme val="minor"/>
      </rPr>
      <t xml:space="preserve"> Suporte a vendas e marketing. </t>
    </r>
    <r>
      <rPr>
        <b/>
        <sz val="11"/>
        <color rgb="FF000000"/>
        <rFont val="Aptos Narrow"/>
        <family val="2"/>
        <scheme val="minor"/>
      </rPr>
      <t>Pontos fracos:</t>
    </r>
    <r>
      <rPr>
        <sz val="11"/>
        <color rgb="FF000000"/>
        <rFont val="Aptos Narrow"/>
        <family val="2"/>
        <scheme val="minor"/>
      </rPr>
      <t xml:space="preserve"> Dados superficiais para análises profundas.</t>
    </r>
  </si>
  <si>
    <t>WhatRuns</t>
  </si>
  <si>
    <r>
      <t xml:space="preserve">Permite ver ferramentas e scripts em websites. </t>
    </r>
    <r>
      <rPr>
        <b/>
        <sz val="11"/>
        <color rgb="FF000000"/>
        <rFont val="Aptos Narrow"/>
        <family val="2"/>
        <scheme val="minor"/>
      </rPr>
      <t>Pontos fortes:</t>
    </r>
    <r>
      <rPr>
        <sz val="11"/>
        <color rgb="FF000000"/>
        <rFont val="Aptos Narrow"/>
        <family val="2"/>
        <scheme val="minor"/>
      </rPr>
      <t xml:space="preserve"> Simplicidade e agilidade. </t>
    </r>
    <r>
      <rPr>
        <b/>
        <sz val="11"/>
        <color rgb="FF000000"/>
        <rFont val="Aptos Narrow"/>
        <family val="2"/>
        <scheme val="minor"/>
      </rPr>
      <t>Pontos fracos:</t>
    </r>
    <r>
      <rPr>
        <sz val="11"/>
        <color rgb="FF000000"/>
        <rFont val="Aptos Narrow"/>
        <family val="2"/>
        <scheme val="minor"/>
      </rPr>
      <t xml:space="preserve"> Foco em tecnologias web visíveis.</t>
    </r>
  </si>
  <si>
    <t>Siftery</t>
  </si>
  <si>
    <r>
      <t xml:space="preserve">Ajudava empresas a escolher tecnologias através de comparação (não mais ativo). </t>
    </r>
    <r>
      <rPr>
        <b/>
        <sz val="11"/>
        <color rgb="FF000000"/>
        <rFont val="Aptos Narrow"/>
        <family val="2"/>
        <scheme val="minor"/>
      </rPr>
      <t>Pontos fortes:</t>
    </r>
    <r>
      <rPr>
        <sz val="11"/>
        <color rgb="FF000000"/>
        <rFont val="Aptos Narrow"/>
        <family val="2"/>
        <scheme val="minor"/>
      </rPr>
      <t xml:space="preserve"> Conceito inovador. </t>
    </r>
    <r>
      <rPr>
        <b/>
        <sz val="11"/>
        <color rgb="FF000000"/>
        <rFont val="Aptos Narrow"/>
        <family val="2"/>
        <scheme val="minor"/>
      </rPr>
      <t>Pontos fracos:</t>
    </r>
    <r>
      <rPr>
        <sz val="11"/>
        <color rgb="FF000000"/>
        <rFont val="Aptos Narrow"/>
        <family val="2"/>
        <scheme val="minor"/>
      </rPr>
      <t xml:space="preserve"> Não mais disponível.</t>
    </r>
  </si>
  <si>
    <t>Technology Lookup</t>
  </si>
  <si>
    <r>
      <t xml:space="preserve">Oferece detalhes sobre tecnologias usadas em websites. </t>
    </r>
    <r>
      <rPr>
        <b/>
        <sz val="11"/>
        <color rgb="FF000000"/>
        <rFont val="Aptos Narrow"/>
        <family val="2"/>
        <scheme val="minor"/>
      </rPr>
      <t>Pontos fortes:</t>
    </r>
    <r>
      <rPr>
        <sz val="11"/>
        <color rgb="FF000000"/>
        <rFont val="Aptos Narrow"/>
        <family val="2"/>
        <scheme val="minor"/>
      </rPr>
      <t xml:space="preserve"> Insights para cenários digitais. </t>
    </r>
    <r>
      <rPr>
        <b/>
        <sz val="11"/>
        <color rgb="FF000000"/>
        <rFont val="Aptos Narrow"/>
        <family val="2"/>
        <scheme val="minor"/>
      </rPr>
      <t>Pontos fracos:</t>
    </r>
    <r>
      <rPr>
        <sz val="11"/>
        <color rgb="FF000000"/>
        <rFont val="Aptos Narrow"/>
        <family val="2"/>
        <scheme val="minor"/>
      </rPr>
      <t xml:space="preserve"> Foco limitado a dados web.</t>
    </r>
  </si>
  <si>
    <t>Netcraft</t>
  </si>
  <si>
    <r>
      <t xml:space="preserve">Fornece ferramentas de segurança para internet. </t>
    </r>
    <r>
      <rPr>
        <b/>
        <sz val="11"/>
        <color rgb="FF000000"/>
        <rFont val="Aptos Narrow"/>
        <family val="2"/>
        <scheme val="minor"/>
      </rPr>
      <t>Pontos fortes:</t>
    </r>
    <r>
      <rPr>
        <sz val="11"/>
        <color rgb="FF000000"/>
        <rFont val="Aptos Narrow"/>
        <family val="2"/>
        <scheme val="minor"/>
      </rPr>
      <t xml:space="preserve"> Análise robusta de infraestrutura. </t>
    </r>
    <r>
      <rPr>
        <b/>
        <sz val="11"/>
        <color rgb="FF000000"/>
        <rFont val="Aptos Narrow"/>
        <family val="2"/>
        <scheme val="minor"/>
      </rPr>
      <t>Pontos fracos:</t>
    </r>
    <r>
      <rPr>
        <sz val="11"/>
        <color rgb="FF000000"/>
        <rFont val="Aptos Narrow"/>
        <family val="2"/>
        <scheme val="minor"/>
      </rPr>
      <t xml:space="preserve"> Cobertura específica de infraestrutura.</t>
    </r>
  </si>
  <si>
    <t>Ghostery</t>
  </si>
  <si>
    <r>
      <t xml:space="preserve">Identifica rastreadores e scripts para melhorar privacidade. </t>
    </r>
    <r>
      <rPr>
        <b/>
        <sz val="11"/>
        <color rgb="FF000000"/>
        <rFont val="Aptos Narrow"/>
        <family val="2"/>
        <scheme val="minor"/>
      </rPr>
      <t>Pontos fortes:</t>
    </r>
    <r>
      <rPr>
        <sz val="11"/>
        <color rgb="FF000000"/>
        <rFont val="Aptos Narrow"/>
        <family val="2"/>
        <scheme val="minor"/>
      </rPr>
      <t xml:space="preserve"> Proteção contra rastreamento web. </t>
    </r>
    <r>
      <rPr>
        <b/>
        <sz val="11"/>
        <color rgb="FF000000"/>
        <rFont val="Aptos Narrow"/>
        <family val="2"/>
        <scheme val="minor"/>
      </rPr>
      <t>Pontos fracos:</t>
    </r>
    <r>
      <rPr>
        <sz val="11"/>
        <color rgb="FF000000"/>
        <rFont val="Aptos Narrow"/>
        <family val="2"/>
        <scheme val="minor"/>
      </rPr>
      <t xml:space="preserve"> Funcionamento apenas em navegadores.</t>
    </r>
  </si>
  <si>
    <t>Capterra</t>
  </si>
  <si>
    <r>
      <t xml:space="preserve">Compara e avalia soluções empresariais de software. </t>
    </r>
    <r>
      <rPr>
        <b/>
        <sz val="11"/>
        <color rgb="FF000000"/>
        <rFont val="Aptos Narrow"/>
        <family val="2"/>
        <scheme val="minor"/>
      </rPr>
      <t>Pontos fortes:</t>
    </r>
    <r>
      <rPr>
        <sz val="11"/>
        <color rgb="FF000000"/>
        <rFont val="Aptos Narrow"/>
        <family val="2"/>
        <scheme val="minor"/>
      </rPr>
      <t xml:space="preserve"> Auxilia na escolha de tecnologia ideal. </t>
    </r>
    <r>
      <rPr>
        <b/>
        <sz val="11"/>
        <color rgb="FF000000"/>
        <rFont val="Aptos Narrow"/>
        <family val="2"/>
        <scheme val="minor"/>
      </rPr>
      <t>Pontos fracos:</t>
    </r>
    <r>
      <rPr>
        <sz val="11"/>
        <color rgb="FF000000"/>
        <rFont val="Aptos Narrow"/>
        <family val="2"/>
        <scheme val="minor"/>
      </rPr>
      <t xml:space="preserve"> Pode ter demasiada informação.</t>
    </r>
  </si>
  <si>
    <t>Crunchbase</t>
  </si>
  <si>
    <r>
      <t xml:space="preserve">Base de dados sobre startups e empresas emergentes. </t>
    </r>
    <r>
      <rPr>
        <b/>
        <sz val="11"/>
        <color rgb="FF000000"/>
        <rFont val="Aptos Narrow"/>
        <family val="2"/>
        <scheme val="minor"/>
      </rPr>
      <t>Pontos fortes:</t>
    </r>
    <r>
      <rPr>
        <sz val="11"/>
        <color rgb="FF000000"/>
        <rFont val="Aptos Narrow"/>
        <family val="2"/>
        <scheme val="minor"/>
      </rPr>
      <t xml:space="preserve"> Informações de inovação e investimento. </t>
    </r>
    <r>
      <rPr>
        <b/>
        <sz val="11"/>
        <color rgb="FF000000"/>
        <rFont val="Aptos Narrow"/>
        <family val="2"/>
        <scheme val="minor"/>
      </rPr>
      <t>Pontos fracos:</t>
    </r>
    <r>
      <rPr>
        <sz val="11"/>
        <color rgb="FF000000"/>
        <rFont val="Aptos Narrow"/>
        <family val="2"/>
        <scheme val="minor"/>
      </rPr>
      <t xml:space="preserve"> Dados atualizados esporadicamente.</t>
    </r>
  </si>
  <si>
    <t>HG Insights</t>
  </si>
  <si>
    <r>
      <t xml:space="preserve">Insights sobre o uso de tecnologias e gastos por nichos. </t>
    </r>
    <r>
      <rPr>
        <b/>
        <sz val="11"/>
        <color rgb="FF000000"/>
        <rFont val="Aptos Narrow"/>
        <family val="2"/>
        <scheme val="minor"/>
      </rPr>
      <t>Pontos fortes:</t>
    </r>
    <r>
      <rPr>
        <sz val="11"/>
        <color rgb="FF000000"/>
        <rFont val="Aptos Narrow"/>
        <family val="2"/>
        <scheme val="minor"/>
      </rPr>
      <t xml:space="preserve"> Dados estratégiais e abrangentes. </t>
    </r>
    <r>
      <rPr>
        <b/>
        <sz val="11"/>
        <color rgb="FF000000"/>
        <rFont val="Aptos Narrow"/>
        <family val="2"/>
        <scheme val="minor"/>
      </rPr>
      <t>Pontos fracos:</t>
    </r>
    <r>
      <rPr>
        <sz val="11"/>
        <color rgb="FF000000"/>
        <rFont val="Aptos Narrow"/>
        <family val="2"/>
        <scheme val="minor"/>
      </rPr>
      <t xml:space="preserve"> Complexidade em análises de dados.</t>
    </r>
  </si>
  <si>
    <t>Winmo</t>
  </si>
  <si>
    <r>
      <t xml:space="preserve">Informa sobre tecnologias de marketing adotadas por líderes. </t>
    </r>
    <r>
      <rPr>
        <b/>
        <sz val="11"/>
        <color rgb="FF000000"/>
        <rFont val="Aptos Narrow"/>
        <family val="2"/>
        <scheme val="minor"/>
      </rPr>
      <t>Pontos fortes:</t>
    </r>
    <r>
      <rPr>
        <sz val="11"/>
        <color rgb="FF000000"/>
        <rFont val="Aptos Narrow"/>
        <family val="2"/>
        <scheme val="minor"/>
      </rPr>
      <t xml:space="preserve"> Antecipação de tendências. </t>
    </r>
    <r>
      <rPr>
        <b/>
        <sz val="11"/>
        <color rgb="FF000000"/>
        <rFont val="Aptos Narrow"/>
        <family val="2"/>
        <scheme val="minor"/>
      </rPr>
      <t>Pontos fracos:</t>
    </r>
    <r>
      <rPr>
        <sz val="11"/>
        <color rgb="FF000000"/>
        <rFont val="Aptos Narrow"/>
        <family val="2"/>
        <scheme val="minor"/>
      </rPr>
      <t xml:space="preserve"> Podem ser restritas a empresas líderes.</t>
    </r>
  </si>
  <si>
    <t>TAMIO</t>
  </si>
  <si>
    <r>
      <t xml:space="preserve">Alinha produtos às demandas do mercado com insights de comportamento. </t>
    </r>
    <r>
      <rPr>
        <b/>
        <sz val="11"/>
        <color rgb="FF000000"/>
        <rFont val="Aptos Narrow"/>
        <family val="2"/>
        <scheme val="minor"/>
      </rPr>
      <t>Pontos fortes:</t>
    </r>
    <r>
      <rPr>
        <sz val="11"/>
        <color rgb="FF000000"/>
        <rFont val="Aptos Narrow"/>
        <family val="2"/>
        <scheme val="minor"/>
      </rPr>
      <t xml:space="preserve"> Facilitação de estratégias de alinhamento. </t>
    </r>
    <r>
      <rPr>
        <b/>
        <sz val="11"/>
        <color rgb="FF000000"/>
        <rFont val="Aptos Narrow"/>
        <family val="2"/>
        <scheme val="minor"/>
      </rPr>
      <t>Pontos fracos:</t>
    </r>
    <r>
      <rPr>
        <sz val="11"/>
        <color rgb="FF000000"/>
        <rFont val="Aptos Narrow"/>
        <family val="2"/>
        <scheme val="minor"/>
      </rPr>
      <t xml:space="preserve"> Avaliação local restrita.</t>
    </r>
  </si>
  <si>
    <t>Estas descrições proporcionam uma visão clara das capacidades e das limitações de cada plataforma, auxiliando na escolha informada conforme suas necessidades específicas.</t>
  </si>
  <si>
    <r>
      <rPr>
        <b/>
        <sz val="11"/>
        <color rgb="FF000000"/>
        <rFont val="Aptos Narrow"/>
        <family val="2"/>
        <scheme val="minor"/>
      </rPr>
      <t xml:space="preserve"> Pontos fortes:</t>
    </r>
    <r>
      <rPr>
        <sz val="11"/>
        <color rgb="FF000000"/>
        <rFont val="Aptos Narrow"/>
        <family val="2"/>
        <scheme val="minor"/>
      </rPr>
      <t xml:space="preserve"> Ferramenta abrangente para análise tecnológica e insights competitivos.</t>
    </r>
    <r>
      <rPr>
        <b/>
        <sz val="11"/>
        <color rgb="FF000000"/>
        <rFont val="Aptos Narrow"/>
        <family val="2"/>
        <scheme val="minor"/>
      </rPr>
      <t xml:space="preserve"> Pontos fracos: </t>
    </r>
    <r>
      <rPr>
        <sz val="11"/>
        <color rgb="FF000000"/>
        <rFont val="Aptos Narrow"/>
        <family val="2"/>
        <scheme val="minor"/>
      </rPr>
      <t>O funcionamento completo depende da desativação de bloqueadores de anúncios, o que pode ser inconveniente para o usuário.</t>
    </r>
  </si>
  <si>
    <t>O Genelify Technology Lookup permite identificar e analisar em tempo real as tecnologias usadas em websites, como CMS, frameworks de programação e plataformas de marketing, auxiliando na análise competitiva e pesquisa de mercado.</t>
  </si>
  <si>
    <t>Dados</t>
  </si>
  <si>
    <t>Cláusula/Página/Doc</t>
  </si>
  <si>
    <t>Contratante (UASG; Nome; Depto)</t>
  </si>
  <si>
    <t>Data Publicação</t>
  </si>
  <si>
    <r>
      <t>Valor Total da Contratação</t>
    </r>
    <r>
      <rPr>
        <sz val="11"/>
        <color theme="1"/>
        <rFont val="Aptos"/>
        <family val="2"/>
      </rPr>
      <t xml:space="preserve"> ​</t>
    </r>
  </si>
  <si>
    <t>Validade Proposta</t>
  </si>
  <si>
    <t>60 dias</t>
  </si>
  <si>
    <t>Única</t>
  </si>
  <si>
    <t>Prazos</t>
  </si>
  <si>
    <t>Endereços</t>
  </si>
  <si>
    <t>Informações Importantes e Específicas</t>
  </si>
  <si>
    <t>Partic. ME/EPP</t>
  </si>
  <si>
    <t>Envio de Amostras</t>
  </si>
  <si>
    <t>Dados Bancários</t>
  </si>
  <si>
    <t>Devolução</t>
  </si>
  <si>
    <t>https://www.wappalyzer.com</t>
  </si>
  <si>
    <t>https://www.leadfeeder.com</t>
  </si>
  <si>
    <t>https://publicwww.com</t>
  </si>
  <si>
    <t>https://www.nerdydata.com</t>
  </si>
  <si>
    <t>www.brokenlinkcheck.com</t>
  </si>
  <si>
    <t>Verificação de Links</t>
  </si>
  <si>
    <r>
      <t>Detecta links quebrados em sites para manutenção eficiente. </t>
    </r>
    <r>
      <rPr>
        <b/>
        <sz val="11"/>
        <color theme="1"/>
        <rFont val="Arial"/>
        <family val="2"/>
      </rPr>
      <t>Pontos Fortes:</t>
    </r>
    <r>
      <rPr>
        <sz val="11"/>
        <color theme="1"/>
        <rFont val="Arial"/>
        <family val="2"/>
      </rPr>
      <t> Essencial para SEO; fácil de usar. </t>
    </r>
    <r>
      <rPr>
        <b/>
        <sz val="11"/>
        <color theme="1"/>
        <rFont val="Arial"/>
        <family val="2"/>
      </rPr>
      <t>Pontos Fracos:</t>
    </r>
    <r>
      <rPr>
        <sz val="11"/>
        <color theme="1"/>
        <rFont val="Arial"/>
        <family val="2"/>
      </rPr>
      <t> Funcionalidade limitada apenas à verificação de links.</t>
    </r>
  </si>
  <si>
    <t>www.genelify.com</t>
  </si>
  <si>
    <r>
      <t>Identifica tecnologias usadas em websites como CMS e frameworks. </t>
    </r>
    <r>
      <rPr>
        <b/>
        <sz val="11"/>
        <color theme="1"/>
        <rFont val="Arial"/>
        <family val="2"/>
      </rPr>
      <t>Pontos Fortes:</t>
    </r>
    <r>
      <rPr>
        <sz val="11"/>
        <color theme="1"/>
        <rFont val="Arial"/>
        <family val="2"/>
      </rPr>
      <t> Útil para análise competitiva e pesquisa de mercado. </t>
    </r>
    <r>
      <rPr>
        <b/>
        <sz val="11"/>
        <color theme="1"/>
        <rFont val="Arial"/>
        <family val="2"/>
      </rPr>
      <t>Pontos Fracos:</t>
    </r>
    <r>
      <rPr>
        <sz val="11"/>
        <color theme="1"/>
        <rFont val="Arial"/>
        <family val="2"/>
      </rPr>
      <t> Dependência de anúncios, pode não detectar tecnologias personalizadas.</t>
    </r>
  </si>
  <si>
    <t>smallseotools.com</t>
  </si>
  <si>
    <t>SEO</t>
  </si>
  <si>
    <r>
      <t>Verifica se páginas estão indexadas no Google, crucial para visibilidade nos resultados de busca. </t>
    </r>
    <r>
      <rPr>
        <b/>
        <sz val="11"/>
        <color theme="1"/>
        <rFont val="Arial"/>
        <family val="2"/>
      </rPr>
      <t>Pontos Fortes:</t>
    </r>
    <r>
      <rPr>
        <sz val="11"/>
        <color theme="1"/>
        <rFont val="Arial"/>
        <family val="2"/>
      </rPr>
      <t> Fácil de usar; informações diretas. </t>
    </r>
    <r>
      <rPr>
        <b/>
        <sz val="11"/>
        <color theme="1"/>
        <rFont val="Arial"/>
        <family val="2"/>
      </rPr>
      <t>Pontos Fracos:</t>
    </r>
    <r>
      <rPr>
        <sz val="11"/>
        <color theme="1"/>
        <rFont val="Arial"/>
        <family val="2"/>
      </rPr>
      <t> Não oferece detalhes sobre problemas de indexação.</t>
    </r>
  </si>
  <si>
    <t>www.webconfs.com</t>
  </si>
  <si>
    <t>Segurança Web</t>
  </si>
  <si>
    <r>
      <t>Permite verificar cabeçalhos HTTP para segurança e conformidade. </t>
    </r>
    <r>
      <rPr>
        <b/>
        <sz val="11"/>
        <color theme="1"/>
        <rFont val="Arial"/>
        <family val="2"/>
      </rPr>
      <t>Pontos Fortes:</t>
    </r>
    <r>
      <rPr>
        <sz val="11"/>
        <color theme="1"/>
        <rFont val="Arial"/>
        <family val="2"/>
      </rPr>
      <t> Essencial para segurança. </t>
    </r>
    <r>
      <rPr>
        <b/>
        <sz val="11"/>
        <color theme="1"/>
        <rFont val="Arial"/>
        <family val="2"/>
      </rPr>
      <t>Pontos Fracos:</t>
    </r>
    <r>
      <rPr>
        <sz val="11"/>
        <color theme="1"/>
        <rFont val="Arial"/>
        <family val="2"/>
      </rPr>
      <t> Requer conhecimento técnico para interpretação.</t>
    </r>
  </si>
  <si>
    <t>securityheaders.com</t>
  </si>
  <si>
    <r>
      <t>Analisa cabeçalhos de segurança HTTP de sites, identificando vulnerabilidades. </t>
    </r>
    <r>
      <rPr>
        <b/>
        <sz val="11"/>
        <color theme="1"/>
        <rFont val="Arial"/>
        <family val="2"/>
      </rPr>
      <t>Pontos Fortes:</t>
    </r>
    <r>
      <rPr>
        <sz val="11"/>
        <color theme="1"/>
        <rFont val="Arial"/>
        <family val="2"/>
      </rPr>
      <t> Foco em segurança web. </t>
    </r>
    <r>
      <rPr>
        <b/>
        <sz val="11"/>
        <color theme="1"/>
        <rFont val="Arial"/>
        <family val="2"/>
      </rPr>
      <t>Pontos Fracos:</t>
    </r>
    <r>
      <rPr>
        <sz val="11"/>
        <color theme="1"/>
        <rFont val="Arial"/>
        <family val="2"/>
      </rPr>
      <t> Interface técnica.</t>
    </r>
  </si>
  <si>
    <t>www.leadfeeder.com</t>
  </si>
  <si>
    <t>Geração de Leads B2B</t>
  </si>
  <si>
    <r>
      <t>Identifica empresas que visitam seu site e fornece informações sobre elas. </t>
    </r>
    <r>
      <rPr>
        <b/>
        <sz val="11"/>
        <color theme="1"/>
        <rFont val="Arial"/>
        <family val="2"/>
      </rPr>
      <t>Pontos Fortes:</t>
    </r>
    <r>
      <rPr>
        <sz val="11"/>
        <color theme="1"/>
        <rFont val="Arial"/>
        <family val="2"/>
      </rPr>
      <t> Geração de leads qualificados. </t>
    </r>
    <r>
      <rPr>
        <b/>
        <sz val="11"/>
        <color theme="1"/>
        <rFont val="Arial"/>
        <family val="2"/>
      </rPr>
      <t>Pontos Fracos:</t>
    </r>
    <r>
      <rPr>
        <sz val="11"/>
        <color theme="1"/>
        <rFont val="Arial"/>
        <family val="2"/>
      </rPr>
      <t> Requer integração com CRM para melhor uso.</t>
    </r>
  </si>
  <si>
    <t>www.bulkseotools.com</t>
  </si>
  <si>
    <r>
      <t>Facilita a criação e análise de meta tags e do arquivo robots.txt. </t>
    </r>
    <r>
      <rPr>
        <b/>
        <sz val="11"/>
        <color theme="1"/>
        <rFont val="Arial"/>
        <family val="2"/>
      </rPr>
      <t>Pontos Fortes:</t>
    </r>
    <r>
      <rPr>
        <sz val="11"/>
        <color theme="1"/>
        <rFont val="Arial"/>
        <family val="2"/>
      </rPr>
      <t> Simplifica otimização de SEO. </t>
    </r>
    <r>
      <rPr>
        <b/>
        <sz val="11"/>
        <color theme="1"/>
        <rFont val="Arial"/>
        <family val="2"/>
      </rPr>
      <t>Pontos Fracos:</t>
    </r>
    <r>
      <rPr>
        <sz val="11"/>
        <color theme="1"/>
        <rFont val="Arial"/>
        <family val="2"/>
      </rPr>
      <t> Abrange apenas aspectos básicos de SEO.</t>
    </r>
  </si>
  <si>
    <t>www.metataganalyzer.com</t>
  </si>
  <si>
    <r>
      <t>Analisa as meta tags de um site para verificar otimização para buscadores. </t>
    </r>
    <r>
      <rPr>
        <b/>
        <sz val="11"/>
        <color theme="1"/>
        <rFont val="Arial"/>
        <family val="2"/>
      </rPr>
      <t>Pontos Fortes:</t>
    </r>
    <r>
      <rPr>
        <sz val="11"/>
        <color theme="1"/>
        <rFont val="Arial"/>
        <family val="2"/>
      </rPr>
      <t> Identifica problemas de SEO. </t>
    </r>
    <r>
      <rPr>
        <b/>
        <sz val="11"/>
        <color theme="1"/>
        <rFont val="Arial"/>
        <family val="2"/>
      </rPr>
      <t>Pontos Fracos:</t>
    </r>
    <r>
      <rPr>
        <sz val="11"/>
        <color theme="1"/>
        <rFont val="Arial"/>
        <family val="2"/>
      </rPr>
      <t> Foco limitado a meta tags.</t>
    </r>
  </si>
  <si>
    <t>search.google.com</t>
  </si>
  <si>
    <t>UX</t>
  </si>
  <si>
    <r>
      <t>Testa se um site é otimizado para dispositivos móveis. </t>
    </r>
    <r>
      <rPr>
        <b/>
        <sz val="11"/>
        <color theme="1"/>
        <rFont val="Arial"/>
        <family val="2"/>
      </rPr>
      <t>Pontos Fortes:</t>
    </r>
    <r>
      <rPr>
        <sz val="11"/>
        <color theme="1"/>
        <rFont val="Arial"/>
        <family val="2"/>
      </rPr>
      <t> Essencial para SEO mobile. </t>
    </r>
    <r>
      <rPr>
        <b/>
        <sz val="11"/>
        <color theme="1"/>
        <rFont val="Arial"/>
        <family val="2"/>
      </rPr>
      <t>Pontos Fracos:</t>
    </r>
    <r>
      <rPr>
        <sz val="11"/>
        <color theme="1"/>
        <rFont val="Arial"/>
        <family val="2"/>
      </rPr>
      <t> Pode não cobrir todos os aspectos da experiência do usuário móvel.</t>
    </r>
  </si>
  <si>
    <t>www.nerdydata.com</t>
  </si>
  <si>
    <t>Análise de Dados</t>
  </si>
  <si>
    <r>
      <t>Permite pesquisar e analisar dados de sites, incluindo informação de contato e tecnologias utilizadas. </t>
    </r>
    <r>
      <rPr>
        <b/>
        <sz val="11"/>
        <color theme="1"/>
        <rFont val="Arial"/>
        <family val="2"/>
      </rPr>
      <t>Pontos Fortes:</t>
    </r>
    <r>
      <rPr>
        <sz val="11"/>
        <color theme="1"/>
        <rFont val="Arial"/>
        <family val="2"/>
      </rPr>
      <t> Coleta de dados abrangente. </t>
    </r>
    <r>
      <rPr>
        <b/>
        <sz val="11"/>
        <color theme="1"/>
        <rFont val="Arial"/>
        <family val="2"/>
      </rPr>
      <t>Pontos Fracos:</t>
    </r>
    <r>
      <rPr>
        <sz val="11"/>
        <color theme="1"/>
        <rFont val="Arial"/>
        <family val="2"/>
      </rPr>
      <t> Pode ser complexo para iniciantes.</t>
    </r>
  </si>
  <si>
    <t>publicwww.com</t>
  </si>
  <si>
    <t>Pesquisa de Conteúdo Web</t>
  </si>
  <si>
    <r>
      <t>Permite buscar e analisar o código-fonte de sites para SEO e concorrência. </t>
    </r>
    <r>
      <rPr>
        <b/>
        <sz val="11"/>
        <color theme="1"/>
        <rFont val="Arial"/>
        <family val="2"/>
      </rPr>
      <t>Pontos Fortes:</t>
    </r>
    <r>
      <rPr>
        <sz val="11"/>
        <color theme="1"/>
        <rFont val="Arial"/>
        <family val="2"/>
      </rPr>
      <t> Útil para exploração de backlinks. </t>
    </r>
    <r>
      <rPr>
        <b/>
        <sz val="11"/>
        <color theme="1"/>
        <rFont val="Arial"/>
        <family val="2"/>
      </rPr>
      <t>Pontos Fracos:</t>
    </r>
    <r>
      <rPr>
        <sz val="11"/>
        <color theme="1"/>
        <rFont val="Arial"/>
        <family val="2"/>
      </rPr>
      <t> Interface pode ser complexa.</t>
    </r>
  </si>
  <si>
    <r>
      <t>Identifica tecnologias usadas em sites, como CMS e frameworks. </t>
    </r>
    <r>
      <rPr>
        <b/>
        <sz val="11"/>
        <color theme="1"/>
        <rFont val="Arial"/>
        <family val="2"/>
      </rPr>
      <t>Pontos Fortes:</t>
    </r>
    <r>
      <rPr>
        <sz val="11"/>
        <color theme="1"/>
        <rFont val="Arial"/>
        <family val="2"/>
      </rPr>
      <t> Fácil de usar, disponível como extensão. </t>
    </r>
    <r>
      <rPr>
        <b/>
        <sz val="11"/>
        <color theme="1"/>
        <rFont val="Arial"/>
        <family val="2"/>
      </rPr>
      <t>Pontos Fracos:</t>
    </r>
    <r>
      <rPr>
        <sz val="11"/>
        <color theme="1"/>
        <rFont val="Arial"/>
        <family val="2"/>
      </rPr>
      <t> Nem sempre detecta todas as tecnologias.</t>
    </r>
  </si>
  <si>
    <t>hostingchecker.com</t>
  </si>
  <si>
    <t>Informações de Hospedagem</t>
  </si>
  <si>
    <r>
      <t>Descobre qual empresa hospeda um determinado site. </t>
    </r>
    <r>
      <rPr>
        <b/>
        <sz val="11"/>
        <color theme="1"/>
        <rFont val="Arial"/>
        <family val="2"/>
      </rPr>
      <t>Pontos Fortes:</t>
    </r>
    <r>
      <rPr>
        <sz val="11"/>
        <color theme="1"/>
        <rFont val="Arial"/>
        <family val="2"/>
      </rPr>
      <t> Simples e direto. </t>
    </r>
    <r>
      <rPr>
        <b/>
        <sz val="11"/>
        <color theme="1"/>
        <rFont val="Arial"/>
        <family val="2"/>
      </rPr>
      <t>Pontos Fracos:</t>
    </r>
    <r>
      <rPr>
        <sz val="11"/>
        <color theme="1"/>
        <rFont val="Arial"/>
        <family val="2"/>
      </rPr>
      <t> Informações limitadas à hospedagem apenas.</t>
    </r>
  </si>
  <si>
    <t>www.seoreviewtools.com</t>
  </si>
  <si>
    <r>
      <t>Analisa links em um site para SEO e oportunidades de link building. </t>
    </r>
    <r>
      <rPr>
        <b/>
        <sz val="11"/>
        <color theme="1"/>
        <rFont val="Arial"/>
        <family val="2"/>
      </rPr>
      <t>Pontos Fortes:</t>
    </r>
    <r>
      <rPr>
        <sz val="11"/>
        <color theme="1"/>
        <rFont val="Arial"/>
        <family val="2"/>
      </rPr>
      <t> Identificação de links quebrados. </t>
    </r>
    <r>
      <rPr>
        <b/>
        <sz val="11"/>
        <color theme="1"/>
        <rFont val="Arial"/>
        <family val="2"/>
      </rPr>
      <t>Pontos Fracos:</t>
    </r>
    <r>
      <rPr>
        <sz val="11"/>
        <color theme="1"/>
        <rFont val="Arial"/>
        <family val="2"/>
      </rPr>
      <t> Requer assinatura para acesso completo.</t>
    </r>
  </si>
  <si>
    <t>www.websitescreenshot.com</t>
  </si>
  <si>
    <t>Utilitários Web</t>
  </si>
  <si>
    <r>
      <t>Gera capturas de tela de sites para análise visual. </t>
    </r>
    <r>
      <rPr>
        <b/>
        <sz val="11"/>
        <color theme="1"/>
        <rFont val="Arial"/>
        <family val="2"/>
      </rPr>
      <t>Pontos Fortes:</t>
    </r>
    <r>
      <rPr>
        <sz val="11"/>
        <color theme="1"/>
        <rFont val="Arial"/>
        <family val="2"/>
      </rPr>
      <t> Simples e prático. </t>
    </r>
    <r>
      <rPr>
        <b/>
        <sz val="11"/>
        <color theme="1"/>
        <rFont val="Arial"/>
        <family val="2"/>
      </rPr>
      <t>Pontos Fracos:</t>
    </r>
    <r>
      <rPr>
        <sz val="11"/>
        <color theme="1"/>
        <rFont val="Arial"/>
        <family val="2"/>
      </rPr>
      <t> Funcionalidade limitada a capturas de tela.</t>
    </r>
  </si>
  <si>
    <t>www.webpagetest.org</t>
  </si>
  <si>
    <t>Análise de Desempenho Web</t>
  </si>
  <si>
    <r>
      <t>Testa a velocidade de carregamento de um site com detalhes técnicos. </t>
    </r>
    <r>
      <rPr>
        <b/>
        <sz val="11"/>
        <color theme="1"/>
        <rFont val="Arial"/>
        <family val="2"/>
      </rPr>
      <t>Pontos Fortes:</t>
    </r>
    <r>
      <rPr>
        <sz val="11"/>
        <color theme="1"/>
        <rFont val="Arial"/>
        <family val="2"/>
      </rPr>
      <t> Detalhado, opções variadas de teste. </t>
    </r>
    <r>
      <rPr>
        <b/>
        <sz val="11"/>
        <color theme="1"/>
        <rFont val="Arial"/>
        <family val="2"/>
      </rPr>
      <t>Pontos Fracos:</t>
    </r>
    <r>
      <rPr>
        <sz val="11"/>
        <color theme="1"/>
        <rFont val="Arial"/>
        <family val="2"/>
      </rPr>
      <t> Pode ser complexo para iniciantes.</t>
    </r>
  </si>
  <si>
    <t>www.similarweb.com</t>
  </si>
  <si>
    <r>
      <t>Estima o tráfego de um site, ideal para insights sobre audiências. </t>
    </r>
    <r>
      <rPr>
        <b/>
        <sz val="11"/>
        <color theme="1"/>
        <rFont val="Arial"/>
        <family val="2"/>
      </rPr>
      <t>Pontos Fortes:</t>
    </r>
    <r>
      <rPr>
        <sz val="11"/>
        <color theme="1"/>
        <rFont val="Arial"/>
        <family val="2"/>
      </rPr>
      <t> Fornece insights sobre o público. </t>
    </r>
    <r>
      <rPr>
        <b/>
        <sz val="11"/>
        <color theme="1"/>
        <rFont val="Arial"/>
        <family val="2"/>
      </rPr>
      <t>Pontos Fracos:</t>
    </r>
    <r>
      <rPr>
        <sz val="11"/>
        <color theme="1"/>
        <rFont val="Arial"/>
        <family val="2"/>
      </rPr>
      <t> Dados estimados, não sempre precisos.</t>
    </r>
  </si>
  <si>
    <t>www.wpthemedetector.com</t>
  </si>
  <si>
    <t>WordPress</t>
  </si>
  <si>
    <r>
      <t>Identifica o tema usado em sites WordPress. </t>
    </r>
    <r>
      <rPr>
        <b/>
        <sz val="11"/>
        <color theme="1"/>
        <rFont val="Arial"/>
        <family val="2"/>
      </rPr>
      <t>Pontos Fortes:</t>
    </r>
    <r>
      <rPr>
        <sz val="11"/>
        <color theme="1"/>
        <rFont val="Arial"/>
        <family val="2"/>
      </rPr>
      <t> Útil para desenvolvedores WordPress. </t>
    </r>
    <r>
      <rPr>
        <b/>
        <sz val="11"/>
        <color theme="1"/>
        <rFont val="Arial"/>
        <family val="2"/>
      </rPr>
      <t>Pontos Fracos:</t>
    </r>
    <r>
      <rPr>
        <sz val="11"/>
        <color theme="1"/>
        <rFont val="Arial"/>
        <family val="2"/>
      </rPr>
      <t> Funciona apenas com sites WordPress.</t>
    </r>
  </si>
  <si>
    <t>Close</t>
  </si>
  <si>
    <t>..</t>
  </si>
  <si>
    <t xml:space="preserve">Alimentação; Alimentícios; Anvisa; Castração; Cesta Básica;  Cirurgia; Cirúrgico; Cirurgicos; Cobertura securitária; Combustíveis; Comodato; Concreto; Confecção; Consultas médicas; Cuidadores; Duloxetina; Enfermagem; Engenharia para execução; Execução de serviços; Frutas; Glp; Hospedagem; hospedagem; hotelaria; Hortaliças; Hortifrutigranjeiros; Instalações; Instituição bancária; Instituição financeira; Insulina; Judicial; Lancetas; Legumes; Locação; Manutenção; Medicamento; Médicos; Misoprostol; Montagem; Passagens aéreas; Perecíveis; Prestação de serviço; Prestar serviços; Processos judiciais; Reformas; Reparos; Revitalização; Seguro veicular; Sepultamento; Seriços;  Serviços de execução; Vacinas; Verduras; SERVIÇO DE ARBITRAGEM; HORTIFRUTI; fármacos; PAPELARIA;  TRIOS ELETRICOS; giz escolar; </t>
  </si>
  <si>
    <t>Com base no documento fornecido, segue o relatório técnico no formato de tabela solicitado:</t>
  </si>
  <si>
    <t>Tela: Touchscreen de 10” com resolução mínima de 1920x1200, 16 milhões de cores, Full Touch Screen. ​</t>
  </si>
  <si>
    <t>Conectividade: 4G ou 5G, WiFi 802.11 a/b/g/n/ac 2.4+5GHz, Bluetooth 5.0 ou superior, USB 2.0, GPS, Glonass, Beidou, Galileo, QZSS. ​</t>
  </si>
  <si>
    <t>Memória: 4GB. ​</t>
  </si>
  <si>
    <t>Sincronização com PC: cabo USB incluso. ​</t>
  </si>
  <si>
    <t>Processador: Octa Core com no mínimo 1.8GHz. ​</t>
  </si>
  <si>
    <t>Armazenamento interno: no mínimo 64GB. ​</t>
  </si>
  <si>
    <t>Entrada para cartão micro SD. ​</t>
  </si>
  <si>
    <t>Câmera traseira: 8.0MP ou superior. ​</t>
  </si>
  <si>
    <t>Câmera frontal: 5.0MP ou superior. ​</t>
  </si>
  <si>
    <t>Câmera filmadora: resolução FullHD. ​</t>
  </si>
  <si>
    <t>Alto-falante interno e microfone. ​</t>
  </si>
  <si>
    <t>Cor: branco, preto, cinza ou prata. ​</t>
  </si>
  <si>
    <t>Sistema operacional: Android versão 13.0 ou superior. ​</t>
  </si>
  <si>
    <t>Alimentação: Bateria interna recarregável de polímero de lítio com capacidade mínima de 7.000mAh, carregador bivolt. ​</t>
  </si>
  <si>
    <t>Itens inclusos: estojo de proteção na cor preta ou cinza, caneta touch, bateria interna, carregador, cabo USB, manual do usuário e fone de ouvido estéreo. ​</t>
  </si>
  <si>
    <t>Equipamento novo, sem falhas de fabricação ou montagem. ​</t>
  </si>
  <si>
    <r>
      <t>Observação:</t>
    </r>
    <r>
      <rPr>
        <sz val="12"/>
        <color theme="1"/>
        <rFont val="Aptos"/>
        <family val="2"/>
      </rPr>
      <t xml:space="preserve"> O documento não especifica marcas, valores unitários ou valores totais. Esses dados devem ser preenchidos com base nas propostas recebidas ou na pesquisa de mercado. ​</t>
    </r>
  </si>
  <si>
    <t>Segue a tabela analítica com as informações extraídas do documento:</t>
  </si>
  <si>
    <t>Município de São José do Rio Preto/SP; Diretoria de Compras e Contratos ​</t>
  </si>
  <si>
    <t>Página 1, Aviso de Dispensa Eletrônica nº 109/2025 ​</t>
  </si>
  <si>
    <t>https://compras.empro.com.br/ ​</t>
  </si>
  <si>
    <t>03 de abril de 2025</t>
  </si>
  <si>
    <t>Data/Horário Abertura</t>
  </si>
  <si>
    <t>16 de abril de 2025, às 08:00 horas ​</t>
  </si>
  <si>
    <t>Objeto da Licitação</t>
  </si>
  <si>
    <t>Aquisição de tablets conforme especificação técnica ​</t>
  </si>
  <si>
    <t>R$ 39.822,08 ​</t>
  </si>
  <si>
    <t>Prazo do Contrato</t>
  </si>
  <si>
    <t>Página 5, Item 5.7</t>
  </si>
  <si>
    <t>Critério Julgamento</t>
  </si>
  <si>
    <t>Menor preço por item ​</t>
  </si>
  <si>
    <t>Dispensa Eletrônica</t>
  </si>
  <si>
    <t>Página 2, Item 1.2 ​</t>
  </si>
  <si>
    <t>Entrega em até 10 dias após assinatura do contrato ou emissão da nota de empenho ​</t>
  </si>
  <si>
    <t>Página 2, Item 1.5 ​</t>
  </si>
  <si>
    <t>Almoxarifado Assistência Social, Av. Gerassina Tavares, 500 - Jardim Yolanda, salão 17 - CEP 15061-650 - São José do Rio Preto/SP ​</t>
  </si>
  <si>
    <t>Validade Contrato</t>
  </si>
  <si>
    <t>Critério Pagamento</t>
  </si>
  <si>
    <t>Participação exclusiva de ME/EPP; Garantia mínima de 12 meses; Atendimento técnico ‘ON-SITE’ em até 12 horas ​</t>
  </si>
  <si>
    <t>Página 1, Aviso de Dispensa Eletrônica nº 109/2025; Página 2, Item 1.2; Página 3, Item Garantia ​</t>
  </si>
  <si>
    <t>Sim, participação exclusiva</t>
  </si>
  <si>
    <t>Atestados Capacidade Técnica?</t>
  </si>
  <si>
    <t>Sim, documentação comprobatória exigida ​</t>
  </si>
  <si>
    <t>Página 3, Condições Gerais ​</t>
  </si>
  <si>
    <t>Caso algum dado não esteja especificado no documento, ele foi marcado como "Não mencionado".</t>
  </si>
  <si>
    <t>São José do Rio Preto/SP</t>
  </si>
  <si>
    <t>Franca/SP</t>
  </si>
  <si>
    <t>____________________________________________________________________________________________________________________________________________________________________________________________________</t>
  </si>
  <si>
    <t>OLV COM. IMPORT. E EXPORT. LTDA</t>
  </si>
  <si>
    <t>CNPJ: 67.867.590/0001-90</t>
  </si>
  <si>
    <t>Endereço: Av Paulista, 1471 - Cj 1110</t>
  </si>
  <si>
    <t>Telefone: 11-96846-2655</t>
  </si>
  <si>
    <t>E-mail: marcos.oliveira@olvinternacional.com.br</t>
  </si>
  <si>
    <t>Data: 06 de Fevereiro de 2025</t>
  </si>
  <si>
    <t>Para: Multilaser Industrial S/A</t>
  </si>
  <si>
    <t>A/C: Departamento de Vendas – Comercial</t>
  </si>
  <si>
    <t>Attn. : Rafael Brunelo</t>
  </si>
  <si>
    <t>Corporate Key Account Manager</t>
  </si>
  <si>
    <t>Desejo que este e-mail lhe encontre bem e a todos os seus!!</t>
  </si>
  <si>
    <t>A OLV COM. IMPORT. E EXPORTAÇÃO LTDA, inscrita no CNPJ sob nº 67.867.580/0001-90, solicita a gentileza de fornecer uma cotação formal para a aquisição dos produtos descritos abaixo.</t>
  </si>
  <si>
    <t>Solicitamos por gentileza, que a cotação contemple todos os detalhes técnicos e comerciais, conforme especificações rigorosas descritas a seguir.</t>
  </si>
  <si>
    <t>1. Descrição dos Produtos:</t>
  </si>
  <si>
    <t>1.1. Computador Desktop</t>
  </si>
  <si>
    <r>
      <t xml:space="preserve">Quantidade: 45 unidades </t>
    </r>
    <r>
      <rPr>
        <b/>
        <sz val="12"/>
        <color theme="1"/>
        <rFont val="Arial"/>
        <family val="2"/>
      </rPr>
      <t>​</t>
    </r>
  </si>
  <si>
    <r>
      <t xml:space="preserve">Gabinete: </t>
    </r>
    <r>
      <rPr>
        <sz val="12"/>
        <color theme="1"/>
        <rFont val="Arial"/>
        <family val="2"/>
      </rPr>
      <t>​</t>
    </r>
    <r>
      <rPr>
        <sz val="12"/>
        <color theme="1"/>
        <rFont val="Aptos"/>
        <family val="2"/>
      </rPr>
      <t> </t>
    </r>
  </si>
  <si>
    <r>
      <t xml:space="preserve">Padrão Small Form Factor (SFF) </t>
    </r>
    <r>
      <rPr>
        <sz val="12"/>
        <color theme="1"/>
        <rFont val="Arial"/>
        <family val="2"/>
      </rPr>
      <t>​</t>
    </r>
  </si>
  <si>
    <r>
      <t xml:space="preserve">Volume mínimo: 7 litros; Volume máximo: 9 litros </t>
    </r>
    <r>
      <rPr>
        <sz val="12"/>
        <color theme="1"/>
        <rFont val="Arial"/>
        <family val="2"/>
      </rPr>
      <t>​</t>
    </r>
  </si>
  <si>
    <r>
      <t xml:space="preserve">Indicadores de atividades de disco e de energia, botão liga/desliga, saídas USB na parte frontal ou lateral </t>
    </r>
    <r>
      <rPr>
        <sz val="12"/>
        <color theme="1"/>
        <rFont val="Arial"/>
        <family val="2"/>
      </rPr>
      <t>​</t>
    </r>
  </si>
  <si>
    <r>
      <t xml:space="preserve">Abertura e troca de componentes sem ferramentas (tool less), exceto discos SSD e placas de expansão padrão M.2 </t>
    </r>
    <r>
      <rPr>
        <sz val="12"/>
        <color theme="1"/>
        <rFont val="Arial"/>
        <family val="2"/>
      </rPr>
      <t>​</t>
    </r>
  </si>
  <si>
    <r>
      <t xml:space="preserve">Processador: </t>
    </r>
    <r>
      <rPr>
        <b/>
        <sz val="12"/>
        <color theme="1"/>
        <rFont val="Arial"/>
        <family val="2"/>
      </rPr>
      <t>​</t>
    </r>
    <r>
      <rPr>
        <b/>
        <sz val="12"/>
        <color theme="1"/>
        <rFont val="Aptos"/>
        <family val="2"/>
      </rPr>
      <t> </t>
    </r>
  </si>
  <si>
    <r>
      <t xml:space="preserve">Núcleos/Threads: 4/8 </t>
    </r>
    <r>
      <rPr>
        <sz val="12"/>
        <color theme="1"/>
        <rFont val="Arial"/>
        <family val="2"/>
      </rPr>
      <t>​</t>
    </r>
  </si>
  <si>
    <r>
      <t xml:space="preserve">Compatível com memória DDR5 </t>
    </r>
    <r>
      <rPr>
        <sz val="12"/>
        <color theme="1"/>
        <rFont val="Arial"/>
        <family val="2"/>
      </rPr>
      <t>​</t>
    </r>
  </si>
  <si>
    <t>GPU Integrada</t>
  </si>
  <si>
    <r>
      <t xml:space="preserve">Requisitos para Processadores Intel: Clock mínimo de 3.5 GHz, Clock Turbo: 4.7 GHz, Smart Cache: 12MB, Processo de Fabricação: Intel 7, TDP máximo: 60W </t>
    </r>
    <r>
      <rPr>
        <sz val="12"/>
        <color theme="1"/>
        <rFont val="Arial"/>
        <family val="2"/>
      </rPr>
      <t>​</t>
    </r>
  </si>
  <si>
    <t>Requisitos para Processadores AMD: Clock mínimo de 3.5 GHz, Clock Turbo: 4.9 GHz, Cache L3: 8MB, Processo de Fabricação: TSMC 4nm FinFET, TDP máximo: 65W</t>
  </si>
  <si>
    <r>
      <t xml:space="preserve">Sistema de refrigeração conforme especificações do processador </t>
    </r>
    <r>
      <rPr>
        <sz val="12"/>
        <color theme="1"/>
        <rFont val="Arial"/>
        <family val="2"/>
      </rPr>
      <t>​</t>
    </r>
  </si>
  <si>
    <t>Suporte a instruções x86 e x86-64, Virtualização, AES, TPM 2.0</t>
  </si>
  <si>
    <t>Performance mínima de 14.500 pontos em BenchMark (http://www.cpubenchmark.net/cpu_list.php) ​</t>
  </si>
  <si>
    <t>Placa Mãe: </t>
  </si>
  <si>
    <r>
      <t xml:space="preserve">Fabricada pelo fabricante do microcomputador ou projetada especificamente para o equipamento </t>
    </r>
    <r>
      <rPr>
        <sz val="12"/>
        <color theme="1"/>
        <rFont val="Arial"/>
        <family val="2"/>
      </rPr>
      <t>​</t>
    </r>
  </si>
  <si>
    <r>
      <t xml:space="preserve">Chipset mínimo: Q670 ou AMD PRO 665 </t>
    </r>
    <r>
      <rPr>
        <sz val="12"/>
        <color theme="1"/>
        <rFont val="Arial"/>
        <family val="2"/>
      </rPr>
      <t>​</t>
    </r>
  </si>
  <si>
    <r>
      <t xml:space="preserve">Padrão ATX ou compatível </t>
    </r>
    <r>
      <rPr>
        <sz val="12"/>
        <color theme="1"/>
        <rFont val="Arial"/>
        <family val="2"/>
      </rPr>
      <t>​</t>
    </r>
  </si>
  <si>
    <r>
      <t xml:space="preserve">Suporte a processador sem necessidade de atualização da BIOS/UEFI </t>
    </r>
    <r>
      <rPr>
        <sz val="12"/>
        <color theme="1"/>
        <rFont val="Arial"/>
        <family val="2"/>
      </rPr>
      <t>​</t>
    </r>
  </si>
  <si>
    <r>
      <t xml:space="preserve">UEFI atualizável via software </t>
    </r>
    <r>
      <rPr>
        <sz val="12"/>
        <color theme="1"/>
        <rFont val="Arial"/>
        <family val="2"/>
      </rPr>
      <t>​</t>
    </r>
  </si>
  <si>
    <r>
      <t xml:space="preserve">Suporte TPM 2.0, Secure Boot </t>
    </r>
    <r>
      <rPr>
        <sz val="12"/>
        <color theme="1"/>
        <rFont val="Arial"/>
        <family val="2"/>
      </rPr>
      <t>​</t>
    </r>
  </si>
  <si>
    <r>
      <t xml:space="preserve">Slots de expansão: 01 slot M.2 PCI-Express 4.0 x4, 01 slot PCI Express x16 (Low Profile), 01 slot PCI Express x1 (Low Profile) </t>
    </r>
    <r>
      <rPr>
        <sz val="12"/>
        <color theme="1"/>
        <rFont val="Arial"/>
        <family val="2"/>
      </rPr>
      <t>​</t>
    </r>
  </si>
  <si>
    <r>
      <t xml:space="preserve">Portas USB: 04 portas USB Type-A traseiras (mínimo duas USB 3.2), 01 porta USB 3.2 Type-C </t>
    </r>
    <r>
      <rPr>
        <sz val="12"/>
        <color theme="1"/>
        <rFont val="Arial"/>
        <family val="2"/>
      </rPr>
      <t>​</t>
    </r>
  </si>
  <si>
    <r>
      <t xml:space="preserve">Mínimo de 02 slots de memória DDR5, expansível até 64GB </t>
    </r>
    <r>
      <rPr>
        <sz val="12"/>
        <color theme="1"/>
        <rFont val="Arial"/>
        <family val="2"/>
      </rPr>
      <t>​</t>
    </r>
  </si>
  <si>
    <r>
      <t xml:space="preserve">Controladora de som onboard </t>
    </r>
    <r>
      <rPr>
        <sz val="12"/>
        <color theme="1"/>
        <rFont val="Arial"/>
        <family val="2"/>
      </rPr>
      <t>​</t>
    </r>
  </si>
  <si>
    <r>
      <t xml:space="preserve">Drivers para Windows 11 e GNU/Linux (kernel 6.0 ou superior) </t>
    </r>
    <r>
      <rPr>
        <sz val="12"/>
        <color theme="1"/>
        <rFont val="Arial"/>
        <family val="2"/>
      </rPr>
      <t>​</t>
    </r>
  </si>
  <si>
    <r>
      <t xml:space="preserve">Placa de Vídeo: </t>
    </r>
    <r>
      <rPr>
        <b/>
        <sz val="12"/>
        <color theme="1"/>
        <rFont val="Arial"/>
        <family val="2"/>
      </rPr>
      <t>​</t>
    </r>
    <r>
      <rPr>
        <b/>
        <sz val="12"/>
        <color theme="1"/>
        <rFont val="Aptos"/>
        <family val="2"/>
      </rPr>
      <t> </t>
    </r>
  </si>
  <si>
    <r>
      <t xml:space="preserve">GPU Integrada ao Processador </t>
    </r>
    <r>
      <rPr>
        <sz val="12"/>
        <color theme="1"/>
        <rFont val="Arial"/>
        <family val="2"/>
      </rPr>
      <t>​</t>
    </r>
  </si>
  <si>
    <r>
      <t xml:space="preserve">Suporte a 02 monitores simultaneamente </t>
    </r>
    <r>
      <rPr>
        <sz val="12"/>
        <color theme="1"/>
        <rFont val="Arial"/>
        <family val="2"/>
      </rPr>
      <t>​</t>
    </r>
  </si>
  <si>
    <r>
      <t xml:space="preserve">Interfaces de vídeo: mínimo 01 HDMI </t>
    </r>
    <r>
      <rPr>
        <sz val="12"/>
        <color theme="1"/>
        <rFont val="Arial"/>
        <family val="2"/>
      </rPr>
      <t>​</t>
    </r>
  </si>
  <si>
    <r>
      <t xml:space="preserve">Suporte a resolução 4K, DirectX 12, Vulkan 1.2, Open GL 4.6, OpenCL 3.0, Shader model 6.4 </t>
    </r>
    <r>
      <rPr>
        <sz val="12"/>
        <color theme="1"/>
        <rFont val="Arial"/>
        <family val="2"/>
      </rPr>
      <t>​</t>
    </r>
  </si>
  <si>
    <t>Memória RAM: </t>
  </si>
  <si>
    <r>
      <t xml:space="preserve">Mínimo de 8GB DDR5 </t>
    </r>
    <r>
      <rPr>
        <sz val="12"/>
        <color theme="1"/>
        <rFont val="Arial"/>
        <family val="2"/>
      </rPr>
      <t>​</t>
    </r>
  </si>
  <si>
    <r>
      <t xml:space="preserve">Compatível com a placa mãe (QVL) </t>
    </r>
    <r>
      <rPr>
        <sz val="12"/>
        <color theme="1"/>
        <rFont val="Arial"/>
        <family val="2"/>
      </rPr>
      <t>​</t>
    </r>
  </si>
  <si>
    <r>
      <t xml:space="preserve">Controladoras de Rede: </t>
    </r>
    <r>
      <rPr>
        <sz val="12"/>
        <color theme="1"/>
        <rFont val="Arial"/>
        <family val="2"/>
      </rPr>
      <t>​</t>
    </r>
    <r>
      <rPr>
        <sz val="12"/>
        <color theme="1"/>
        <rFont val="Aptos"/>
        <family val="2"/>
      </rPr>
      <t> </t>
    </r>
  </si>
  <si>
    <r>
      <t xml:space="preserve">Ethernet Gigabit (10/100/1000 Mbps) com interface RJ45, Wake On LAN (WOL) </t>
    </r>
    <r>
      <rPr>
        <sz val="12"/>
        <color theme="1"/>
        <rFont val="Arial"/>
        <family val="2"/>
      </rPr>
      <t>​</t>
    </r>
  </si>
  <si>
    <r>
      <t xml:space="preserve">Wireless IEEE 802.11ax (WiFi 6) ou superior, integrada/embarcada </t>
    </r>
    <r>
      <rPr>
        <sz val="12"/>
        <color theme="1"/>
        <rFont val="Arial"/>
        <family val="2"/>
      </rPr>
      <t>​</t>
    </r>
  </si>
  <si>
    <r>
      <t xml:space="preserve">Armazenamento: </t>
    </r>
    <r>
      <rPr>
        <b/>
        <sz val="12"/>
        <color theme="1"/>
        <rFont val="Arial"/>
        <family val="2"/>
      </rPr>
      <t>​</t>
    </r>
    <r>
      <rPr>
        <b/>
        <sz val="12"/>
        <color theme="1"/>
        <rFont val="Aptos"/>
        <family val="2"/>
      </rPr>
      <t> </t>
    </r>
  </si>
  <si>
    <r>
      <t xml:space="preserve">01 Unidade de SSD NVMe M.2, Capacidade mínima: 240GB, Leitura/Escrita: 2000/1000 MB/s, Durabilidade: 100 TBW </t>
    </r>
    <r>
      <rPr>
        <sz val="12"/>
        <color theme="1"/>
        <rFont val="Arial"/>
        <family val="2"/>
      </rPr>
      <t>​</t>
    </r>
  </si>
  <si>
    <t>Fonte: </t>
  </si>
  <si>
    <r>
      <t xml:space="preserve">Potência mínima: 300 Watts, Bivolt, PFC Ativo, Certificação 80 Plus Gold </t>
    </r>
    <r>
      <rPr>
        <sz val="12"/>
        <color theme="1"/>
        <rFont val="Arial"/>
        <family val="2"/>
      </rPr>
      <t>​</t>
    </r>
  </si>
  <si>
    <r>
      <t xml:space="preserve">Teclado USB: </t>
    </r>
    <r>
      <rPr>
        <b/>
        <sz val="12"/>
        <color theme="1"/>
        <rFont val="Arial"/>
        <family val="2"/>
      </rPr>
      <t>​</t>
    </r>
    <r>
      <rPr>
        <b/>
        <sz val="12"/>
        <color theme="1"/>
        <rFont val="Aptos"/>
        <family val="2"/>
      </rPr>
      <t> </t>
    </r>
  </si>
  <si>
    <r>
      <t xml:space="preserve">Norma ABNT2, Cor: Preto, Mínimo de 107 teclas, Proteção contra derramamento de líquidos </t>
    </r>
    <r>
      <rPr>
        <sz val="12"/>
        <color theme="1"/>
        <rFont val="Arial"/>
        <family val="2"/>
      </rPr>
      <t>​</t>
    </r>
  </si>
  <si>
    <r>
      <t xml:space="preserve">Mouse USB: </t>
    </r>
    <r>
      <rPr>
        <sz val="12"/>
        <color theme="1"/>
        <rFont val="Arial"/>
        <family val="2"/>
      </rPr>
      <t>​</t>
    </r>
    <r>
      <rPr>
        <sz val="12"/>
        <color theme="1"/>
        <rFont val="Aptos"/>
        <family val="2"/>
      </rPr>
      <t> </t>
    </r>
  </si>
  <si>
    <r>
      <t xml:space="preserve">03 botões, Tamanho padrão, Dimensões: 3 x 6 x 11 cm </t>
    </r>
    <r>
      <rPr>
        <sz val="12"/>
        <color theme="1"/>
        <rFont val="Arial"/>
        <family val="2"/>
      </rPr>
      <t>​</t>
    </r>
  </si>
  <si>
    <r>
      <t xml:space="preserve">Sistema Operacional: </t>
    </r>
    <r>
      <rPr>
        <sz val="12"/>
        <color theme="1"/>
        <rFont val="Arial"/>
        <family val="2"/>
      </rPr>
      <t>​</t>
    </r>
    <r>
      <rPr>
        <sz val="12"/>
        <color theme="1"/>
        <rFont val="Aptos"/>
        <family val="2"/>
      </rPr>
      <t> </t>
    </r>
  </si>
  <si>
    <r>
      <t xml:space="preserve">Suporte a Windows 11 Pro, Ubuntu 24.04, Fedora 40 </t>
    </r>
    <r>
      <rPr>
        <sz val="12"/>
        <color theme="1"/>
        <rFont val="Arial"/>
        <family val="2"/>
      </rPr>
      <t>​</t>
    </r>
  </si>
  <si>
    <r>
      <t xml:space="preserve">Garantia: </t>
    </r>
    <r>
      <rPr>
        <b/>
        <sz val="12"/>
        <color theme="1"/>
        <rFont val="Arial"/>
        <family val="2"/>
      </rPr>
      <t>​</t>
    </r>
    <r>
      <rPr>
        <b/>
        <sz val="12"/>
        <color theme="1"/>
        <rFont val="Aptos"/>
        <family val="2"/>
      </rPr>
      <t> </t>
    </r>
  </si>
  <si>
    <r>
      <t xml:space="preserve">36 meses, in loco/on site, prestada pelo fabricante ou rede autorizada </t>
    </r>
    <r>
      <rPr>
        <b/>
        <sz val="12"/>
        <color theme="1"/>
        <rFont val="Arial"/>
        <family val="2"/>
      </rPr>
      <t>​</t>
    </r>
  </si>
  <si>
    <r>
      <t xml:space="preserve">Certificações: </t>
    </r>
    <r>
      <rPr>
        <b/>
        <i/>
        <sz val="12"/>
        <color rgb="FFE60000"/>
        <rFont val="Arial"/>
        <family val="2"/>
      </rPr>
      <t>​</t>
    </r>
    <r>
      <rPr>
        <b/>
        <i/>
        <sz val="12"/>
        <color rgb="FFE60000"/>
        <rFont val="Aptos"/>
        <family val="2"/>
      </rPr>
      <t> </t>
    </r>
  </si>
  <si>
    <t>ENERGY STAR 6.1, EPEAT Silver, RoHS-compliant, Certificação ANATEL, Certificado ABNT NBR ISO 9001 e 14001, Certificado de Regularidade CTF/APP</t>
  </si>
  <si>
    <t>1.2. Computador Notebook</t>
  </si>
  <si>
    <t>Quantidade: 5 unidades</t>
  </si>
  <si>
    <r>
      <t xml:space="preserve">Gabinete: </t>
    </r>
    <r>
      <rPr>
        <b/>
        <sz val="12"/>
        <color theme="1"/>
        <rFont val="Arial"/>
        <family val="2"/>
      </rPr>
      <t>​</t>
    </r>
    <r>
      <rPr>
        <b/>
        <sz val="12"/>
        <color theme="1"/>
        <rFont val="Aptos"/>
        <family val="2"/>
      </rPr>
      <t> </t>
    </r>
  </si>
  <si>
    <r>
      <t xml:space="preserve">Teclado Integrado, Padrão ABNT2 com teclado numérico, Touchpad com 02 botões, Vídeo Câmera integrada 720p ou superior </t>
    </r>
    <r>
      <rPr>
        <sz val="12"/>
        <color theme="1"/>
        <rFont val="Arial"/>
        <family val="2"/>
      </rPr>
      <t>​</t>
    </r>
  </si>
  <si>
    <r>
      <t xml:space="preserve">Requisitos para Processadores Intel: Núcleos de Performance: 2 ou mais, Núcleos de Eficiência: 8 ou mais, Frequência Nominal: 1.3 GHz, Frequência Turbo: 4.6 GHz, Cache L3: 12MB </t>
    </r>
    <r>
      <rPr>
        <sz val="12"/>
        <color theme="1"/>
        <rFont val="Arial"/>
        <family val="2"/>
      </rPr>
      <t>​</t>
    </r>
  </si>
  <si>
    <r>
      <t xml:space="preserve">Requisitos para Processadores AMD: Núcleos: 6, Frequência Nominal: 2.0 GHz, Frequência Turbo: 4.5 GHz, Cache L3: 16MB </t>
    </r>
    <r>
      <rPr>
        <sz val="12"/>
        <color theme="1"/>
        <rFont val="Arial"/>
        <family val="2"/>
      </rPr>
      <t>​</t>
    </r>
  </si>
  <si>
    <t>Threads: 12, Litografia máxima: 7nm, TDP Base máximo: 15W, Suporte TPM 2.0</t>
  </si>
  <si>
    <t>Performance mínima de 13.000 pontos em BenchMark (http://www.cpubenchmark.net/cpu_list.php) ​</t>
  </si>
  <si>
    <r>
      <t xml:space="preserve">Placa de Vídeo: </t>
    </r>
    <r>
      <rPr>
        <b/>
        <sz val="12"/>
        <color theme="1"/>
        <rFont val="Arial"/>
        <family val="2"/>
      </rPr>
      <t>​</t>
    </r>
  </si>
  <si>
    <r>
      <t>GPU Integrada ao Processador</t>
    </r>
    <r>
      <rPr>
        <b/>
        <sz val="12"/>
        <color theme="1"/>
        <rFont val="Aptos"/>
        <family val="2"/>
      </rPr>
      <t xml:space="preserve"> </t>
    </r>
    <r>
      <rPr>
        <b/>
        <sz val="12"/>
        <color theme="1"/>
        <rFont val="Arial"/>
        <family val="2"/>
      </rPr>
      <t>​</t>
    </r>
  </si>
  <si>
    <r>
      <t xml:space="preserve">Suporte a resolução 4K (3840x2160 pixels) </t>
    </r>
    <r>
      <rPr>
        <sz val="12"/>
        <color theme="1"/>
        <rFont val="Arial"/>
        <family val="2"/>
      </rPr>
      <t>​</t>
    </r>
  </si>
  <si>
    <r>
      <t xml:space="preserve">Suporte a tecnologias: DirectX 12.1, Vulkan 1.3, Open GL 4.6, Shader model 6.0 </t>
    </r>
    <r>
      <rPr>
        <sz val="12"/>
        <color theme="1"/>
        <rFont val="Arial"/>
        <family val="2"/>
      </rPr>
      <t>​</t>
    </r>
  </si>
  <si>
    <r>
      <t xml:space="preserve">Drivers para Windows 11 e GNU/Linux (kernel 5.0 ou superior) </t>
    </r>
    <r>
      <rPr>
        <sz val="12"/>
        <color theme="1"/>
        <rFont val="Arial"/>
        <family val="2"/>
      </rPr>
      <t>​</t>
    </r>
  </si>
  <si>
    <t>Placa Mãe:</t>
  </si>
  <si>
    <r>
      <t xml:space="preserve">Placa mãe deve ser da mesma marca que a fabricante do notebook </t>
    </r>
    <r>
      <rPr>
        <sz val="12"/>
        <color theme="1"/>
        <rFont val="Arial"/>
        <family val="2"/>
      </rPr>
      <t>​</t>
    </r>
  </si>
  <si>
    <r>
      <t xml:space="preserve">Unified Extensible Firmware Interface (UEFI) atualizável via software </t>
    </r>
    <r>
      <rPr>
        <sz val="12"/>
        <color theme="1"/>
        <rFont val="Arial"/>
        <family val="2"/>
      </rPr>
      <t>​</t>
    </r>
  </si>
  <si>
    <r>
      <t xml:space="preserve">Compatível com a tecnologia ACPI 3.0 </t>
    </r>
    <r>
      <rPr>
        <sz val="12"/>
        <color theme="1"/>
        <rFont val="Arial"/>
        <family val="2"/>
      </rPr>
      <t>​</t>
    </r>
  </si>
  <si>
    <r>
      <t xml:space="preserve">Interfaces USB: 01 ou mais interfaces USB 3.2 Gen1 Type-A, 01 ou mais interfaces USB 3.2 Type-C </t>
    </r>
    <r>
      <rPr>
        <sz val="12"/>
        <color theme="1"/>
        <rFont val="Arial"/>
        <family val="2"/>
      </rPr>
      <t>​</t>
    </r>
  </si>
  <si>
    <r>
      <t xml:space="preserve">Interface HDMI ou fornecido com adaptador para HDMI </t>
    </r>
    <r>
      <rPr>
        <sz val="12"/>
        <color theme="1"/>
        <rFont val="Arial"/>
        <family val="2"/>
      </rPr>
      <t>​</t>
    </r>
  </si>
  <si>
    <r>
      <t xml:space="preserve">Controladora de som onboard com interface P2 para entrada e saída de áudio </t>
    </r>
    <r>
      <rPr>
        <sz val="12"/>
        <color theme="1"/>
        <rFont val="Arial"/>
        <family val="2"/>
      </rPr>
      <t>​</t>
    </r>
  </si>
  <si>
    <r>
      <t xml:space="preserve">Controladoras de rede onboard: Ethernet Gigabit (10/100/1000 Mbps) RJ45, interface integrada ou através de adaptador USB compatível, Wireless IEEE 802.11ax (WiFi 6) ou superior </t>
    </r>
    <r>
      <rPr>
        <sz val="12"/>
        <color theme="1"/>
        <rFont val="Arial"/>
        <family val="2"/>
      </rPr>
      <t>​</t>
    </r>
  </si>
  <si>
    <t>Memória RAM:</t>
  </si>
  <si>
    <r>
      <t xml:space="preserve">Mínimo de 8GB de memória DDR5, com slot livre para expansão </t>
    </r>
    <r>
      <rPr>
        <sz val="12"/>
        <color theme="1"/>
        <rFont val="Arial"/>
        <family val="2"/>
      </rPr>
      <t>​</t>
    </r>
  </si>
  <si>
    <r>
      <t xml:space="preserve">Bateria e Gerenciamento de Energia: </t>
    </r>
    <r>
      <rPr>
        <sz val="12"/>
        <color theme="1"/>
        <rFont val="Arial"/>
        <family val="2"/>
      </rPr>
      <t>​</t>
    </r>
  </si>
  <si>
    <r>
      <t xml:space="preserve">Bateria recarregável, com autonomia típica de pelo menos 6 horas, interna ao gabinete </t>
    </r>
    <r>
      <rPr>
        <sz val="12"/>
        <color theme="1"/>
        <rFont val="Arial"/>
        <family val="2"/>
      </rPr>
      <t>​</t>
    </r>
  </si>
  <si>
    <r>
      <t xml:space="preserve">Gerenciamento de energia com suporte a modos Sleep/Hibernate e suporte a APM/ACPI </t>
    </r>
    <r>
      <rPr>
        <sz val="12"/>
        <color theme="1"/>
        <rFont val="Arial"/>
        <family val="2"/>
      </rPr>
      <t>​</t>
    </r>
  </si>
  <si>
    <r>
      <t xml:space="preserve">Fonte de Alimentação com Adaptador AC 100~240v (50-60 Hz), Bivolt </t>
    </r>
    <r>
      <rPr>
        <sz val="12"/>
        <color theme="1"/>
        <rFont val="Arial"/>
        <family val="2"/>
      </rPr>
      <t>​</t>
    </r>
  </si>
  <si>
    <r>
      <t xml:space="preserve">Armazenamento: </t>
    </r>
    <r>
      <rPr>
        <b/>
        <sz val="12"/>
        <color theme="1"/>
        <rFont val="Arial"/>
        <family val="2"/>
      </rPr>
      <t>​</t>
    </r>
  </si>
  <si>
    <r>
      <t xml:space="preserve">01 Unidade de SSD (Solid State Drive) NVMe, Capacidade: 240GB, Leitura/Escrita: 2000/1000 MB/s, Durabilidade: 100 TBW </t>
    </r>
    <r>
      <rPr>
        <sz val="12"/>
        <color theme="1"/>
        <rFont val="Arial"/>
        <family val="2"/>
      </rPr>
      <t>​</t>
    </r>
  </si>
  <si>
    <t>Monitor de Vídeo Integrado:</t>
  </si>
  <si>
    <r>
      <t xml:space="preserve">Tela de no mínimo 15,6” (polegadas) </t>
    </r>
    <r>
      <rPr>
        <sz val="12"/>
        <color theme="1"/>
        <rFont val="Arial"/>
        <family val="2"/>
      </rPr>
      <t>​</t>
    </r>
  </si>
  <si>
    <r>
      <t xml:space="preserve">Tecnologia LED (Diodo Emissor de Luz) </t>
    </r>
    <r>
      <rPr>
        <sz val="12"/>
        <color theme="1"/>
        <rFont val="Arial"/>
        <family val="2"/>
      </rPr>
      <t>​</t>
    </r>
  </si>
  <si>
    <r>
      <t xml:space="preserve">Resolução Nativa mínima: 1920 x 1080 pixels </t>
    </r>
    <r>
      <rPr>
        <sz val="12"/>
        <color theme="1"/>
        <rFont val="Arial"/>
        <family val="2"/>
      </rPr>
      <t>​</t>
    </r>
  </si>
  <si>
    <r>
      <t xml:space="preserve">Suporte a 16 milhões de cores </t>
    </r>
    <r>
      <rPr>
        <sz val="12"/>
        <color theme="1"/>
        <rFont val="Arial"/>
        <family val="2"/>
      </rPr>
      <t>​</t>
    </r>
  </si>
  <si>
    <r>
      <t xml:space="preserve">Sistema Operacional: </t>
    </r>
    <r>
      <rPr>
        <b/>
        <sz val="12"/>
        <color theme="1"/>
        <rFont val="Arial"/>
        <family val="2"/>
      </rPr>
      <t>​</t>
    </r>
  </si>
  <si>
    <r>
      <t xml:space="preserve">Windows 11 Pro, devidamente licenciado </t>
    </r>
    <r>
      <rPr>
        <sz val="12"/>
        <color theme="1"/>
        <rFont val="Arial"/>
        <family val="2"/>
      </rPr>
      <t>​</t>
    </r>
  </si>
  <si>
    <t>Compatibilidade:</t>
  </si>
  <si>
    <r>
      <t xml:space="preserve">Equipamento entregue deve suportar oficialmente Windows 11 Pro </t>
    </r>
    <r>
      <rPr>
        <sz val="12"/>
        <color theme="1"/>
        <rFont val="Arial"/>
        <family val="2"/>
      </rPr>
      <t>​</t>
    </r>
  </si>
  <si>
    <r>
      <t xml:space="preserve">Certificações: </t>
    </r>
    <r>
      <rPr>
        <b/>
        <i/>
        <sz val="12"/>
        <color rgb="FFE60000"/>
        <rFont val="Arial"/>
        <family val="2"/>
      </rPr>
      <t>​</t>
    </r>
  </si>
  <si>
    <r>
      <t xml:space="preserve">ENERGY STAR 6.1 ou certificação da Portaria 170 do INMETRO </t>
    </r>
    <r>
      <rPr>
        <b/>
        <i/>
        <sz val="12"/>
        <color rgb="FFE60000"/>
        <rFont val="Arial"/>
        <family val="2"/>
      </rPr>
      <t>​</t>
    </r>
    <r>
      <rPr>
        <b/>
        <i/>
        <sz val="12"/>
        <color rgb="FFE60000"/>
        <rFont val="Aptos"/>
        <family val="2"/>
      </rPr>
      <t xml:space="preserve">EPEAT Gold e RoHS-compliant, ou Rótulo Ecológico ABNT </t>
    </r>
    <r>
      <rPr>
        <b/>
        <i/>
        <sz val="12"/>
        <color rgb="FFE60000"/>
        <rFont val="Arial"/>
        <family val="2"/>
      </rPr>
      <t>​</t>
    </r>
    <r>
      <rPr>
        <b/>
        <i/>
        <sz val="12"/>
        <color rgb="FFE60000"/>
        <rFont val="Aptos"/>
        <family val="2"/>
      </rPr>
      <t>Certificação da ANATEL</t>
    </r>
  </si>
  <si>
    <r>
      <t xml:space="preserve">Garantia: </t>
    </r>
    <r>
      <rPr>
        <b/>
        <sz val="12"/>
        <color theme="1"/>
        <rFont val="Arial"/>
        <family val="2"/>
      </rPr>
      <t>​</t>
    </r>
  </si>
  <si>
    <r>
      <t xml:space="preserve">36 meses, in loco/on site </t>
    </r>
    <r>
      <rPr>
        <b/>
        <sz val="12"/>
        <color theme="1"/>
        <rFont val="Arial"/>
        <family val="2"/>
      </rPr>
      <t>​</t>
    </r>
  </si>
  <si>
    <r>
      <t>O fabricante do microcomputador deve possuir Certificado</t>
    </r>
    <r>
      <rPr>
        <sz val="12"/>
        <color rgb="FF0047B2"/>
        <rFont val="Aptos"/>
        <family val="2"/>
      </rPr>
      <t xml:space="preserve"> ABNT NBR ISO 9001 e 14001 </t>
    </r>
    <r>
      <rPr>
        <sz val="12"/>
        <color rgb="FF0047B2"/>
        <rFont val="Arial"/>
        <family val="2"/>
      </rPr>
      <t>​</t>
    </r>
  </si>
  <si>
    <r>
      <t xml:space="preserve">O fabricante deverá possuir certificado de Regularidade emitido pela CTF/APP (Cadastro Técnico Federal de Atividades Potencialmente Poluidoras e Utilizadoras de Recursos Ambientais) de acordo com as normas ambientais sob controle e fiscalização do Ibama </t>
    </r>
    <r>
      <rPr>
        <sz val="12"/>
        <color theme="1"/>
        <rFont val="Arial"/>
        <family val="2"/>
      </rPr>
      <t>​</t>
    </r>
  </si>
  <si>
    <r>
      <t xml:space="preserve">Deve acompanhar todos os cabos, acessórios sendo desnecessária a aquisição de qualquer item para o perfeito funcionamento do equipamento e ligação a energia elétrica em 115v </t>
    </r>
    <r>
      <rPr>
        <sz val="12"/>
        <color theme="1"/>
        <rFont val="Arial"/>
        <family val="2"/>
      </rPr>
      <t>​</t>
    </r>
  </si>
  <si>
    <r>
      <t xml:space="preserve">Pelo menos um exemplar de manuais, CDs de drivers que acompanham o computador e componentes (unidades, placas, etc. </t>
    </r>
    <r>
      <rPr>
        <sz val="12"/>
        <color theme="1"/>
        <rFont val="Arial"/>
        <family val="2"/>
      </rPr>
      <t>​</t>
    </r>
    <r>
      <rPr>
        <sz val="12"/>
        <color theme="1"/>
        <rFont val="Aptos"/>
        <family val="2"/>
      </rPr>
      <t xml:space="preserve">), de cada modelo deve ser enviado </t>
    </r>
    <r>
      <rPr>
        <sz val="12"/>
        <color theme="1"/>
        <rFont val="Arial"/>
        <family val="2"/>
      </rPr>
      <t>​</t>
    </r>
  </si>
  <si>
    <t>2. Condições Comerciais:</t>
  </si>
  <si>
    <r>
      <t xml:space="preserve">Prazo de Entrega: Por favor informar. Desejado menos de 30 dias </t>
    </r>
    <r>
      <rPr>
        <sz val="12"/>
        <color theme="1"/>
        <rFont val="Arial"/>
        <family val="2"/>
      </rPr>
      <t>​</t>
    </r>
  </si>
  <si>
    <r>
      <t xml:space="preserve">Local de Entrega - São José do Rio Preto/Ipiguá, das 8h às 16h30, de segunda a sexta, exceto feriados </t>
    </r>
    <r>
      <rPr>
        <sz val="12"/>
        <color theme="1"/>
        <rFont val="Arial"/>
        <family val="2"/>
      </rPr>
      <t>​</t>
    </r>
  </si>
  <si>
    <t>Condições de Pagamento: Por favor informar</t>
  </si>
  <si>
    <r>
      <t xml:space="preserve">Validade da Proposta: Mínimo de 60 dias a contar da data de apresentação </t>
    </r>
    <r>
      <rPr>
        <sz val="12"/>
        <color theme="1"/>
        <rFont val="Arial"/>
        <family val="2"/>
      </rPr>
      <t>​</t>
    </r>
  </si>
  <si>
    <r>
      <t xml:space="preserve">Tributação: Todos os impostos, taxas e encargos incidentes sobre o fornecimento dos produtos deverão estar inclusos no valor unitário e total dos itens cotados </t>
    </r>
    <r>
      <rPr>
        <sz val="12"/>
        <color theme="1"/>
        <rFont val="Arial"/>
        <family val="2"/>
      </rPr>
      <t>​</t>
    </r>
  </si>
  <si>
    <r>
      <t xml:space="preserve">Garantia: 36 meses, in loco/on site, conforme especificado acima </t>
    </r>
    <r>
      <rPr>
        <u/>
        <sz val="12"/>
        <color theme="1"/>
        <rFont val="Arial"/>
        <family val="2"/>
      </rPr>
      <t>​</t>
    </r>
  </si>
  <si>
    <r>
      <t xml:space="preserve">3. Documentação Necessária: </t>
    </r>
    <r>
      <rPr>
        <sz val="12"/>
        <color theme="1"/>
        <rFont val="Arial"/>
        <family val="2"/>
      </rPr>
      <t>​</t>
    </r>
  </si>
  <si>
    <t>Proposta comercial detalhada, incluindo especificações técnicas, marca, valor unitário e total</t>
  </si>
  <si>
    <r>
      <t xml:space="preserve">Certificados de conformidade e qualidade (ABNT NBR ISO 9001 e 14001, CTF/APP, ENERGY STAR, EPEAT, RoHS, ANATEL) </t>
    </r>
    <r>
      <rPr>
        <sz val="12"/>
        <color theme="1"/>
        <rFont val="Arial"/>
        <family val="2"/>
      </rPr>
      <t>​</t>
    </r>
  </si>
  <si>
    <r>
      <t xml:space="preserve">Declaração de garantia conforme especificado </t>
    </r>
    <r>
      <rPr>
        <sz val="12"/>
        <color theme="1"/>
        <rFont val="Arial"/>
        <family val="2"/>
      </rPr>
      <t>​</t>
    </r>
  </si>
  <si>
    <r>
      <t xml:space="preserve">Prazo de entrega e condições de pagamento </t>
    </r>
    <r>
      <rPr>
        <sz val="12"/>
        <color theme="1"/>
        <rFont val="Arial"/>
        <family val="2"/>
      </rPr>
      <t>​</t>
    </r>
  </si>
  <si>
    <t>Solicitamos que a cotação seja enviada até 06/03/2025 - 12:00hs</t>
  </si>
  <si>
    <t>Agradecemos antecipadamente pela atenção e aguardamos sua proposta.</t>
  </si>
  <si>
    <t>Atenciosamente,</t>
  </si>
  <si>
    <t>Nome da Empresa</t>
  </si>
  <si>
    <t>Descrição da Atuação e Expertise</t>
  </si>
  <si>
    <t>Positivo Tecnologia</t>
  </si>
  <si>
    <t>Fabricante</t>
  </si>
  <si>
    <t>Informática</t>
  </si>
  <si>
    <t>www.positivotecnologia.com.br</t>
  </si>
  <si>
    <t>Fabricante de computadores, notebooks e tablets</t>
  </si>
  <si>
    <t>São Paulo, SP</t>
  </si>
  <si>
    <t>Dell Brasil</t>
  </si>
  <si>
    <t>www.dell.com.br</t>
  </si>
  <si>
    <t>Fabricante de computadores, notebooks, servidores e acessórios</t>
  </si>
  <si>
    <t>Lenovo Brasil</t>
  </si>
  <si>
    <t>www.lenovo.com/br/pt</t>
  </si>
  <si>
    <t>Fabricante de computadores, notebooks, tablets e acessórios</t>
  </si>
  <si>
    <t>HP Brasil</t>
  </si>
  <si>
    <t>www.hp.com/br-pt</t>
  </si>
  <si>
    <t>Fabricante de computadores, notebooks, impressoras e acessórios</t>
  </si>
  <si>
    <t>Acer Brasil</t>
  </si>
  <si>
    <t>www.acer.com/ac/pt/BR</t>
  </si>
  <si>
    <t>Fabricante de computadores, notebooks, monitores e acessórios</t>
  </si>
  <si>
    <t>Samsung Brasil</t>
  </si>
  <si>
    <t>www.samsung.com/br</t>
  </si>
  <si>
    <t>Asus Brasil</t>
  </si>
  <si>
    <t>www.asus.com/br</t>
  </si>
  <si>
    <t>LG Brasil</t>
  </si>
  <si>
    <t>www.lg.com/br</t>
  </si>
  <si>
    <t>Fabricante de monitores, notebooks e acessórios</t>
  </si>
  <si>
    <t>Itautec</t>
  </si>
  <si>
    <t>www.itautec.com.br</t>
  </si>
  <si>
    <t>Fabricante de computadores, notebooks e soluções de TI</t>
  </si>
  <si>
    <t>Multilaser</t>
  </si>
  <si>
    <t>www.multilaser.com.br</t>
  </si>
  <si>
    <t>Intelbras</t>
  </si>
  <si>
    <t>www.intelbras.com.br</t>
  </si>
  <si>
    <t>Fabricante de soluções de segurança, redes e comunicação</t>
  </si>
  <si>
    <t>São José, SC</t>
  </si>
  <si>
    <t>Compaq Brasil</t>
  </si>
  <si>
    <t>www.compaq.com.br</t>
  </si>
  <si>
    <t>Fabricante de computadores e notebooks</t>
  </si>
  <si>
    <t>Philco</t>
  </si>
  <si>
    <t>www.philco.com.br</t>
  </si>
  <si>
    <t>Fabricante de computadores, notebooks e eletroeletrônicos</t>
  </si>
  <si>
    <t>AOC Brasil</t>
  </si>
  <si>
    <t>www.aoc.com.br</t>
  </si>
  <si>
    <t>Fabricante de monitores e televisores</t>
  </si>
  <si>
    <t>CCE</t>
  </si>
  <si>
    <t>www.cce.com.br</t>
  </si>
  <si>
    <t>Semp TCL</t>
  </si>
  <si>
    <t>www.semptcl.com.br</t>
  </si>
  <si>
    <t>Fabricante de televisores, monitores e eletroeletrônicos</t>
  </si>
  <si>
    <t>LG Electronics</t>
  </si>
  <si>
    <t>Apple Brasil</t>
  </si>
  <si>
    <t>www.apple.com/br</t>
  </si>
  <si>
    <t>Microsoft Brasil</t>
  </si>
  <si>
    <t>www.microsoft.com/pt-br</t>
  </si>
  <si>
    <t>Fabricante de software, computadores e acessórios</t>
  </si>
  <si>
    <t>Sony Brasil</t>
  </si>
  <si>
    <t>www.sony.com.br</t>
  </si>
  <si>
    <t>Fabricante de computadores, notebooks e acessórios</t>
  </si>
  <si>
    <t>Toshiba Brasil</t>
  </si>
  <si>
    <t>www.toshiba.com.br</t>
  </si>
  <si>
    <t>Panasonic Brasil</t>
  </si>
  <si>
    <t>www.panasonic.com/br</t>
  </si>
  <si>
    <t>Philips Brasil</t>
  </si>
  <si>
    <t>www.philips.com.br</t>
  </si>
  <si>
    <t>Fabricante de monitores e eletroeletrônicos</t>
  </si>
  <si>
    <t>BenQ Brasil</t>
  </si>
  <si>
    <t>www.benq.com/pt-br</t>
  </si>
  <si>
    <t>Fabricante de monitores e projetores</t>
  </si>
  <si>
    <t>ViewSonic Brasil</t>
  </si>
  <si>
    <t>www.viewsonic.com/br</t>
  </si>
  <si>
    <t>Gigabyte Brasil</t>
  </si>
  <si>
    <t>www.gigabyte.com/br</t>
  </si>
  <si>
    <t>Fabricante de placas-mãe, monitores e acessórios</t>
  </si>
  <si>
    <t>MSI Brasil</t>
  </si>
  <si>
    <t>www.msibrasil.com.br</t>
  </si>
  <si>
    <t>Corsair Brasil</t>
  </si>
  <si>
    <t>www.corsair.com/br/pt</t>
  </si>
  <si>
    <t>Fabricante de componentes de computadores e acessórios</t>
  </si>
  <si>
    <t>Kingston Brasil</t>
  </si>
  <si>
    <t>www.kingston.com/br</t>
  </si>
  <si>
    <t>Fabricante de memórias, SSDs e acessórios</t>
  </si>
  <si>
    <t>Seagate Brasil</t>
  </si>
  <si>
    <t>www.seagate.com/br/pt</t>
  </si>
  <si>
    <t>Fabricante de discos rígidos e SSDs</t>
  </si>
  <si>
    <r>
      <rPr>
        <b/>
        <sz val="14"/>
        <color rgb="FFC00000"/>
        <rFont val="Aptos"/>
        <family val="2"/>
      </rPr>
      <t xml:space="preserve">FORNECEDORES NACIONAIS - </t>
    </r>
    <r>
      <rPr>
        <b/>
        <sz val="14"/>
        <color theme="1"/>
        <rFont val="Aptos"/>
        <family val="2"/>
      </rPr>
      <t xml:space="preserve">30 websites de </t>
    </r>
    <r>
      <rPr>
        <b/>
        <sz val="14"/>
        <color rgb="FFFF0000"/>
        <rFont val="Aptos"/>
        <family val="2"/>
      </rPr>
      <t>fabricantes de pequeno e médio porte</t>
    </r>
    <r>
      <rPr>
        <b/>
        <sz val="14"/>
        <color theme="1"/>
        <rFont val="Aptos"/>
        <family val="2"/>
      </rPr>
      <t>, que fornecem produtos eletrônicos conforme especificado no edital</t>
    </r>
  </si>
  <si>
    <t>Datacom</t>
  </si>
  <si>
    <t>Redes e Telecomunicações</t>
  </si>
  <si>
    <t>www.datacom.ind.br</t>
  </si>
  <si>
    <t>Fabricante de equipamentos de rede e telecomunicações</t>
  </si>
  <si>
    <t>Eldorado do Sul, RS</t>
  </si>
  <si>
    <t>NComputing</t>
  </si>
  <si>
    <t>www.ncomputing.com</t>
  </si>
  <si>
    <t>Fabricante de soluções de virtualização e thin clients</t>
  </si>
  <si>
    <t>ThinNetworks</t>
  </si>
  <si>
    <t>www.thinnetworks.com.br</t>
  </si>
  <si>
    <t>Fabricante de thin clients e soluções de virtualização</t>
  </si>
  <si>
    <t>Tecnoworld</t>
  </si>
  <si>
    <t>www.tecnoworld.com.br</t>
  </si>
  <si>
    <t>Microboard</t>
  </si>
  <si>
    <t>www.microboard.com.br</t>
  </si>
  <si>
    <t>Fabricante de notebooks e tablets</t>
  </si>
  <si>
    <t>Kennex</t>
  </si>
  <si>
    <t>www.kennex.com.br</t>
  </si>
  <si>
    <t>Exbom</t>
  </si>
  <si>
    <t>www.exbom.com.br</t>
  </si>
  <si>
    <t>Fabricante de acessórios de informática e eletrônicos</t>
  </si>
  <si>
    <t>Leadership</t>
  </si>
  <si>
    <t>www.leadership.com.br</t>
  </si>
  <si>
    <t>Maxprint</t>
  </si>
  <si>
    <t>www.maxprint.com.br</t>
  </si>
  <si>
    <t>Multilaser Pro</t>
  </si>
  <si>
    <t>www.multilaserpro.com.br</t>
  </si>
  <si>
    <t>Fabricante de computadores e acessórios de informática</t>
  </si>
  <si>
    <t>PCYES</t>
  </si>
  <si>
    <t>www.pcyes.com.br</t>
  </si>
  <si>
    <t>Fabricante de componentes e acessórios de informática</t>
  </si>
  <si>
    <t>Warrior</t>
  </si>
  <si>
    <t>www.warrior.com.br</t>
  </si>
  <si>
    <t>Fortrek</t>
  </si>
  <si>
    <t>www.fortrek.com.br</t>
  </si>
  <si>
    <t>Redragon</t>
  </si>
  <si>
    <t>www.redragon.com.br</t>
  </si>
  <si>
    <t>OEX</t>
  </si>
  <si>
    <t>www.oex.com.br</t>
  </si>
  <si>
    <t>C3 Tech</t>
  </si>
  <si>
    <t>www.c3tech.com.br</t>
  </si>
  <si>
    <t>Elgin</t>
  </si>
  <si>
    <t>www.elgin.com.br</t>
  </si>
  <si>
    <t>Fabricante de impressoras e acessórios de informática</t>
  </si>
  <si>
    <t>Targus</t>
  </si>
  <si>
    <t>www.targus.com.br</t>
  </si>
  <si>
    <t>Clone</t>
  </si>
  <si>
    <t>www.clone.com.br</t>
  </si>
  <si>
    <t>Bright</t>
  </si>
  <si>
    <t>www.bright.com.br</t>
  </si>
  <si>
    <t>Vinik</t>
  </si>
  <si>
    <t>www.vinik.com.br</t>
  </si>
  <si>
    <t>Evolut</t>
  </si>
  <si>
    <t>www.evolut.com.br</t>
  </si>
  <si>
    <t>Hoopson</t>
  </si>
  <si>
    <t>www.hoopson.com.br</t>
  </si>
  <si>
    <t>X-Zone</t>
  </si>
  <si>
    <t>www.xzone.com.br</t>
  </si>
  <si>
    <t>Mymax</t>
  </si>
  <si>
    <t>www.mymax.com.br</t>
  </si>
  <si>
    <t>Dazz</t>
  </si>
  <si>
    <t>www.dazz.com.br</t>
  </si>
  <si>
    <t>NewLink</t>
  </si>
  <si>
    <t>www.newlink.com.br</t>
  </si>
  <si>
    <t>Multivisão</t>
  </si>
  <si>
    <t>www.multivisao.com.br</t>
  </si>
  <si>
    <t>Fabricante de suportes e acessórios de informática</t>
  </si>
  <si>
    <t>Comtac</t>
  </si>
  <si>
    <t>www.comtac.com.br</t>
  </si>
  <si>
    <t>Hayom</t>
  </si>
  <si>
    <t>www.hayom.com.br</t>
  </si>
  <si>
    <t>Lenovo</t>
  </si>
  <si>
    <t>www.lenovo.com</t>
  </si>
  <si>
    <t>Pequim</t>
  </si>
  <si>
    <t>China</t>
  </si>
  <si>
    <t>Huawei</t>
  </si>
  <si>
    <t>www.huawei.com</t>
  </si>
  <si>
    <t>Fabricante de computadores, tablets, smartphones e soluções de rede</t>
  </si>
  <si>
    <t>Shenzhen</t>
  </si>
  <si>
    <t>Xiaomi</t>
  </si>
  <si>
    <t>www.mi.com</t>
  </si>
  <si>
    <t>Fabricante de smartphones, tablets, notebooks e acessórios</t>
  </si>
  <si>
    <t>Asus</t>
  </si>
  <si>
    <t>www.asus.com</t>
  </si>
  <si>
    <t>Taipei</t>
  </si>
  <si>
    <t>Taiwan</t>
  </si>
  <si>
    <t>Acer</t>
  </si>
  <si>
    <t>www.acer.com</t>
  </si>
  <si>
    <t>MSI</t>
  </si>
  <si>
    <t>www.msi.com</t>
  </si>
  <si>
    <t>Gigabyte</t>
  </si>
  <si>
    <t>www.gigabyte.com</t>
  </si>
  <si>
    <t>Foxconn</t>
  </si>
  <si>
    <t>www.foxconn.com</t>
  </si>
  <si>
    <t>Fabricante de componentes eletrônicos e computadores</t>
  </si>
  <si>
    <t>TCL</t>
  </si>
  <si>
    <t>www.tcl.com</t>
  </si>
  <si>
    <t>Fabricante de monitores, televisores e eletroeletrônicos</t>
  </si>
  <si>
    <t>Huizhou</t>
  </si>
  <si>
    <t>Hisense</t>
  </si>
  <si>
    <t>www.hisense.com</t>
  </si>
  <si>
    <t>Qingdao</t>
  </si>
  <si>
    <t>Haier</t>
  </si>
  <si>
    <t>www.haier.com</t>
  </si>
  <si>
    <t>Fabricante de eletroeletrônicos e eletrodomésticos</t>
  </si>
  <si>
    <t>ZTE</t>
  </si>
  <si>
    <t>www.zte.com.cn</t>
  </si>
  <si>
    <t>Fabricante de smartphones, tablets e soluções de rede</t>
  </si>
  <si>
    <t>Oppo</t>
  </si>
  <si>
    <t>www.oppo.com</t>
  </si>
  <si>
    <t>Fabricante de smartphones, tablets e acessórios</t>
  </si>
  <si>
    <t>Dongguan</t>
  </si>
  <si>
    <t>Vivo</t>
  </si>
  <si>
    <t>www.vivo.com</t>
  </si>
  <si>
    <t>Realme</t>
  </si>
  <si>
    <t>www.realme.com</t>
  </si>
  <si>
    <t>OnePlus</t>
  </si>
  <si>
    <t>www.oneplus.com</t>
  </si>
  <si>
    <t>Fabricante de smartphones e acessórios</t>
  </si>
  <si>
    <t>DJI</t>
  </si>
  <si>
    <t>www.dji.com</t>
  </si>
  <si>
    <t>Fabricante de drones e câmeras</t>
  </si>
  <si>
    <t>Baidu</t>
  </si>
  <si>
    <t>www.baidu.com</t>
  </si>
  <si>
    <t>Fabricante de soluções de inteligência artificial e software</t>
  </si>
  <si>
    <t>Plataforma de comércio eletrônico e soluções de TI</t>
  </si>
  <si>
    <t>Hangzhou</t>
  </si>
  <si>
    <t>Tencent</t>
  </si>
  <si>
    <t>www.tencent.com</t>
  </si>
  <si>
    <t>Fabricante de software e soluções de TI</t>
  </si>
  <si>
    <t>Hikvision</t>
  </si>
  <si>
    <t>www.hikvision.com</t>
  </si>
  <si>
    <t>Fabricante de soluções de segurança e vigilância</t>
  </si>
  <si>
    <t>Dahua Technology</t>
  </si>
  <si>
    <t>www.dahuasecurity.com</t>
  </si>
  <si>
    <t>TP-Link</t>
  </si>
  <si>
    <t>www.tp-link.com</t>
  </si>
  <si>
    <t>Fabricante de soluções de rede e roteadores</t>
  </si>
  <si>
    <t>NetEase</t>
  </si>
  <si>
    <t>www.netease.com</t>
  </si>
  <si>
    <t>Baofeng</t>
  </si>
  <si>
    <t>www.baofeng.com</t>
  </si>
  <si>
    <t>Fabricante de soluções de áudio e vídeo</t>
  </si>
  <si>
    <t>Meizu</t>
  </si>
  <si>
    <t>www.meizu.com</t>
  </si>
  <si>
    <t>Zhuhai</t>
  </si>
  <si>
    <t>Chuwi</t>
  </si>
  <si>
    <t>www.chuwi.com</t>
  </si>
  <si>
    <t>Fabricante de tablets, notebooks e acessórios</t>
  </si>
  <si>
    <t>Teclast</t>
  </si>
  <si>
    <t>www.teclast.com</t>
  </si>
  <si>
    <t>Jumper</t>
  </si>
  <si>
    <t>www.jumper.com.cn</t>
  </si>
  <si>
    <t>Cube</t>
  </si>
  <si>
    <t>www.51cube.com</t>
  </si>
  <si>
    <t>Espero que esta lista seja útil para você. Para informações mais detalhadas e atualizadas, recomendo visitar os sites das empresas listadas.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</si>
</sst>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8" formatCode="&quot;R$&quot;\ #,##0.00;[Red]\-&quot;R$&quot;\ #,##0.00"/>
    <numFmt numFmtId="44" formatCode="_-&quot;R$&quot;\ * #,##0.00_-;\-&quot;R$&quot;\ * #,##0.00_-;_-&quot;R$&quot;\ * &quot;-&quot;??_-;_-@_-"/>
    <numFmt numFmtId="43" formatCode="_-* #,##0.00_-;\-* #,##0.00_-;_-* &quot;-&quot;??_-;_-@_-"/>
    <numFmt numFmtId="164" formatCode="_(* #,##0.00_);_(* \(#,##0.00\);_(* &quot;-&quot;??_);_(@_)"/>
    <numFmt numFmtId="165" formatCode="&quot;R$&quot;\ #,##0.00"/>
    <numFmt numFmtId="166" formatCode="&quot;R$ &quot;#,##0.00"/>
    <numFmt numFmtId="167" formatCode="&quot;R$&quot;#,##0.00"/>
    <numFmt numFmtId="168" formatCode="#,##0.0000_);[Red]\(#,##0.0000\)"/>
    <numFmt numFmtId="169" formatCode="0.00000"/>
    <numFmt numFmtId="170" formatCode="0.0%"/>
    <numFmt numFmtId="171" formatCode="_(&quot;$&quot;* #,##0.00_);_(&quot;$&quot;* \(#,##0.00\);_(&quot;$&quot;* &quot;-&quot;??_);_(@_)"/>
    <numFmt numFmtId="172" formatCode="mmmm\,\ yyyy;@"/>
    <numFmt numFmtId="173" formatCode="_(&quot;R$&quot;* #,##0.00_);_(&quot;R$&quot;* \(#,##0.00\);_(&quot;R$&quot;* &quot;-&quot;??_);_(@_)"/>
    <numFmt numFmtId="174" formatCode="mmm\ yyyy"/>
    <numFmt numFmtId="175" formatCode="_-[$R$-416]\ * #,##0.00_-;\-[$R$-416]\ * #,##0.00_-;_-[$R$-416]\ * &quot;-&quot;??_-;_-@_-"/>
  </numFmts>
  <fonts count="254">
    <font>
      <sz val="11"/>
      <color theme="1"/>
      <name val="Aptos Narrow"/>
      <family val="2"/>
      <scheme val="minor"/>
    </font>
    <font>
      <b/>
      <sz val="11"/>
      <color theme="1"/>
      <name val="Aptos Narrow"/>
      <family val="2"/>
      <scheme val="minor"/>
    </font>
    <font>
      <u/>
      <sz val="11"/>
      <color theme="10"/>
      <name val="Aptos Narrow"/>
      <family val="2"/>
      <scheme val="minor"/>
    </font>
    <font>
      <sz val="11"/>
      <color rgb="FF000000"/>
      <name val="Aptos Narrow"/>
      <family val="2"/>
      <scheme val="minor"/>
    </font>
    <font>
      <b/>
      <sz val="11"/>
      <color rgb="FF000000"/>
      <name val="Aptos Narrow"/>
      <family val="2"/>
      <scheme val="minor"/>
    </font>
    <font>
      <sz val="12"/>
      <color theme="1"/>
      <name val="Aptos Narrow"/>
      <family val="2"/>
      <scheme val="minor"/>
    </font>
    <font>
      <b/>
      <sz val="12"/>
      <color theme="1"/>
      <name val="Aptos Narrow"/>
      <family val="2"/>
      <scheme val="minor"/>
    </font>
    <font>
      <b/>
      <sz val="11"/>
      <color theme="0"/>
      <name val="Aptos Narrow"/>
      <family val="2"/>
      <scheme val="minor"/>
    </font>
    <font>
      <b/>
      <sz val="10"/>
      <color rgb="FF383838"/>
      <name val="Arial"/>
      <family val="2"/>
    </font>
    <font>
      <sz val="8"/>
      <name val="Aptos Narrow"/>
      <family val="2"/>
      <scheme val="minor"/>
    </font>
    <font>
      <sz val="14"/>
      <color theme="1"/>
      <name val="Aptos Narrow"/>
      <family val="2"/>
      <scheme val="minor"/>
    </font>
    <font>
      <b/>
      <sz val="13.5"/>
      <color rgb="FF000000"/>
      <name val="Aptos Narrow"/>
      <family val="2"/>
      <scheme val="minor"/>
    </font>
    <font>
      <sz val="11"/>
      <color rgb="FFFF0000"/>
      <name val="Aptos Narrow"/>
      <family val="2"/>
      <scheme val="minor"/>
    </font>
    <font>
      <b/>
      <sz val="12"/>
      <color rgb="FF000000"/>
      <name val="Aptos Narrow"/>
      <family val="2"/>
      <scheme val="minor"/>
    </font>
    <font>
      <sz val="11"/>
      <color theme="1"/>
      <name val="Aptos Narrow"/>
      <family val="2"/>
      <scheme val="minor"/>
    </font>
    <font>
      <b/>
      <sz val="11"/>
      <color rgb="FFFFFF00"/>
      <name val="Aptos Narrow"/>
      <family val="2"/>
      <scheme val="minor"/>
    </font>
    <font>
      <sz val="11"/>
      <color theme="4" tint="-0.499984740745262"/>
      <name val="Aptos Narrow"/>
      <family val="2"/>
      <scheme val="minor"/>
    </font>
    <font>
      <b/>
      <i/>
      <sz val="11"/>
      <color theme="1"/>
      <name val="Aptos Narrow"/>
      <family val="2"/>
      <scheme val="minor"/>
    </font>
    <font>
      <b/>
      <sz val="18"/>
      <color theme="0"/>
      <name val="Aptos Narrow"/>
      <family val="2"/>
      <scheme val="minor"/>
    </font>
    <font>
      <b/>
      <sz val="11"/>
      <color rgb="FF000099"/>
      <name val="Aptos Narrow"/>
      <family val="2"/>
      <scheme val="minor"/>
    </font>
    <font>
      <b/>
      <sz val="11"/>
      <color rgb="FF0033CC"/>
      <name val="Aptos Narrow"/>
      <family val="2"/>
      <scheme val="minor"/>
    </font>
    <font>
      <sz val="9"/>
      <name val="Arial"/>
      <family val="2"/>
    </font>
    <font>
      <sz val="10"/>
      <name val="MS Sans Serif"/>
    </font>
    <font>
      <b/>
      <sz val="12"/>
      <color rgb="FFFFFF00"/>
      <name val="Aptos Narrow"/>
      <family val="2"/>
      <scheme val="minor"/>
    </font>
    <font>
      <b/>
      <sz val="10"/>
      <name val="Arial"/>
      <family val="2"/>
    </font>
    <font>
      <sz val="10"/>
      <name val="Arial"/>
      <family val="2"/>
    </font>
    <font>
      <b/>
      <sz val="10"/>
      <color rgb="FFFFFF00"/>
      <name val="Arial Nova"/>
      <family val="2"/>
    </font>
    <font>
      <b/>
      <sz val="10"/>
      <color theme="1"/>
      <name val="Aptos Narrow"/>
      <family val="2"/>
      <scheme val="minor"/>
    </font>
    <font>
      <sz val="10"/>
      <color theme="1"/>
      <name val="Aptos Narrow"/>
      <family val="2"/>
      <scheme val="minor"/>
    </font>
    <font>
      <b/>
      <sz val="10"/>
      <color theme="0"/>
      <name val="Aptos Narrow"/>
      <family val="2"/>
      <scheme val="minor"/>
    </font>
    <font>
      <b/>
      <sz val="10"/>
      <color rgb="FF0033CC"/>
      <name val="Arial"/>
      <family val="2"/>
    </font>
    <font>
      <b/>
      <sz val="10"/>
      <color theme="4" tint="-0.249977111117893"/>
      <name val="Aptos Narrow"/>
      <family val="2"/>
      <scheme val="minor"/>
    </font>
    <font>
      <b/>
      <sz val="10"/>
      <color rgb="FFFFFF00"/>
      <name val="Aptos Narrow"/>
      <family val="2"/>
      <scheme val="minor"/>
    </font>
    <font>
      <b/>
      <i/>
      <sz val="12"/>
      <name val="Arial"/>
      <family val="2"/>
    </font>
    <font>
      <b/>
      <sz val="14"/>
      <color rgb="FFFFFF00"/>
      <name val="Aptos Narrow"/>
      <family val="2"/>
      <scheme val="minor"/>
    </font>
    <font>
      <b/>
      <sz val="12.1"/>
      <color rgb="FFFFFFFF"/>
      <name val="Arial"/>
      <family val="2"/>
    </font>
    <font>
      <sz val="9"/>
      <color rgb="FF000000"/>
      <name val="Arial"/>
      <family val="2"/>
    </font>
    <font>
      <sz val="12.1"/>
      <color rgb="FF000000"/>
      <name val="Arial"/>
      <family val="2"/>
    </font>
    <font>
      <sz val="11"/>
      <color theme="1"/>
      <name val="Arial"/>
      <family val="2"/>
    </font>
    <font>
      <b/>
      <sz val="11"/>
      <color rgb="FF655E4E"/>
      <name val="Arial"/>
      <family val="2"/>
    </font>
    <font>
      <b/>
      <sz val="11"/>
      <color rgb="FF000000"/>
      <name val="Arial"/>
      <family val="2"/>
    </font>
    <font>
      <sz val="11"/>
      <color rgb="FF000000"/>
      <name val="Segoe UI"/>
      <family val="2"/>
    </font>
    <font>
      <sz val="11"/>
      <color rgb="FF000000"/>
      <name val="Arial"/>
      <family val="2"/>
    </font>
    <font>
      <b/>
      <sz val="11"/>
      <color rgb="FF383838"/>
      <name val="Arial"/>
      <family val="2"/>
    </font>
    <font>
      <b/>
      <sz val="11"/>
      <color rgb="FFFFFFFF"/>
      <name val="Arial"/>
      <family val="2"/>
    </font>
    <font>
      <sz val="11"/>
      <color rgb="FF383838"/>
      <name val="Arial"/>
      <family val="2"/>
    </font>
    <font>
      <sz val="11"/>
      <color rgb="FF383838"/>
      <name val="Segoe UI"/>
      <family val="2"/>
    </font>
    <font>
      <sz val="11"/>
      <name val="Segoe UI"/>
      <family val="2"/>
    </font>
    <font>
      <u/>
      <sz val="11"/>
      <color rgb="FFFFFF00"/>
      <name val="Aptos Narrow"/>
      <family val="2"/>
      <scheme val="minor"/>
    </font>
    <font>
      <sz val="11"/>
      <color rgb="FFFFFF00"/>
      <name val="Aptos Narrow"/>
      <family val="2"/>
      <scheme val="minor"/>
    </font>
    <font>
      <b/>
      <i/>
      <sz val="11"/>
      <color rgb="FF000066"/>
      <name val="Aptos Narrow"/>
      <family val="2"/>
      <scheme val="minor"/>
    </font>
    <font>
      <b/>
      <sz val="11"/>
      <color rgb="FF000066"/>
      <name val="Segoe UI"/>
      <family val="2"/>
    </font>
    <font>
      <sz val="10"/>
      <color rgb="FF383838"/>
      <name val="Segoe UI"/>
      <family val="2"/>
    </font>
    <font>
      <sz val="10"/>
      <color rgb="FF383838"/>
      <name val="Arial"/>
      <family val="2"/>
    </font>
    <font>
      <b/>
      <sz val="11"/>
      <color rgb="FFFF0000"/>
      <name val="Segoe UI"/>
      <family val="2"/>
    </font>
    <font>
      <b/>
      <i/>
      <sz val="11"/>
      <color theme="1"/>
      <name val="Arial"/>
      <family val="2"/>
    </font>
    <font>
      <b/>
      <i/>
      <sz val="11"/>
      <color rgb="FFFF6600"/>
      <name val="Aptos Narrow"/>
      <family val="2"/>
      <scheme val="minor"/>
    </font>
    <font>
      <b/>
      <i/>
      <sz val="9"/>
      <color theme="4" tint="-0.249977111117893"/>
      <name val="Arial"/>
      <family val="2"/>
    </font>
    <font>
      <b/>
      <i/>
      <sz val="9"/>
      <color theme="4" tint="-0.249977111117893"/>
      <name val="Segoe UI"/>
      <family val="2"/>
    </font>
    <font>
      <b/>
      <i/>
      <sz val="9"/>
      <color theme="4" tint="-0.249977111117893"/>
      <name val="Aptos Narrow"/>
      <family val="2"/>
      <scheme val="minor"/>
    </font>
    <font>
      <b/>
      <sz val="12"/>
      <color theme="7" tint="0.39997558519241921"/>
      <name val="Aptos Narrow"/>
      <family val="2"/>
      <scheme val="minor"/>
    </font>
    <font>
      <b/>
      <i/>
      <sz val="11"/>
      <color theme="4" tint="-0.249977111117893"/>
      <name val="Arial"/>
      <family val="2"/>
    </font>
    <font>
      <sz val="11"/>
      <color theme="4" tint="-0.249977111117893"/>
      <name val="Aptos Narrow"/>
      <family val="2"/>
      <scheme val="minor"/>
    </font>
    <font>
      <sz val="10"/>
      <color theme="4" tint="-0.249977111117893"/>
      <name val="Segoe UI"/>
      <family val="2"/>
    </font>
    <font>
      <b/>
      <i/>
      <sz val="11"/>
      <color theme="4" tint="-0.499984740745262"/>
      <name val="Arial"/>
      <family val="2"/>
    </font>
    <font>
      <b/>
      <sz val="11"/>
      <color theme="4" tint="-0.249977111117893"/>
      <name val="Segoe UI"/>
      <family val="2"/>
    </font>
    <font>
      <b/>
      <sz val="10"/>
      <color rgb="FFFFFFFF"/>
      <name val="Arial"/>
      <family val="2"/>
    </font>
    <font>
      <b/>
      <sz val="10"/>
      <color rgb="FF655E4E"/>
      <name val="Arial"/>
      <family val="2"/>
    </font>
    <font>
      <b/>
      <sz val="10"/>
      <color rgb="FF273E57"/>
      <name val="Arial"/>
      <family val="2"/>
    </font>
    <font>
      <sz val="10"/>
      <color rgb="FF273E57"/>
      <name val="Arial"/>
      <family val="2"/>
    </font>
    <font>
      <u/>
      <sz val="10"/>
      <color theme="10"/>
      <name val="Aptos Narrow"/>
      <family val="2"/>
      <scheme val="minor"/>
    </font>
    <font>
      <b/>
      <i/>
      <sz val="10"/>
      <color rgb="FFFF6600"/>
      <name val="Aptos Narrow"/>
      <family val="2"/>
      <scheme val="minor"/>
    </font>
    <font>
      <b/>
      <i/>
      <sz val="10"/>
      <color rgb="FFFF6600"/>
      <name val="Webdings"/>
      <family val="1"/>
      <charset val="2"/>
    </font>
    <font>
      <b/>
      <i/>
      <sz val="10"/>
      <name val="Webdings"/>
      <family val="1"/>
      <charset val="2"/>
    </font>
    <font>
      <b/>
      <sz val="10"/>
      <name val="Aptos Narrow"/>
      <family val="2"/>
      <scheme val="minor"/>
    </font>
    <font>
      <b/>
      <sz val="12"/>
      <color theme="4" tint="-0.249977111117893"/>
      <name val="Aptos Narrow"/>
      <family val="2"/>
      <scheme val="minor"/>
    </font>
    <font>
      <b/>
      <sz val="11"/>
      <color theme="4" tint="-0.499984740745262"/>
      <name val="Aptos Narrow"/>
      <family val="2"/>
      <scheme val="minor"/>
    </font>
    <font>
      <u/>
      <sz val="10.5"/>
      <color theme="10"/>
      <name val="Aptos Narrow"/>
      <family val="2"/>
      <scheme val="minor"/>
    </font>
    <font>
      <b/>
      <sz val="12"/>
      <color rgb="FF273E57"/>
      <name val="Arial"/>
      <family val="2"/>
    </font>
    <font>
      <b/>
      <sz val="10"/>
      <color rgb="FF000000"/>
      <name val="Times New Roman"/>
      <family val="1"/>
    </font>
    <font>
      <b/>
      <i/>
      <sz val="10"/>
      <name val="Arial"/>
      <family val="2"/>
    </font>
    <font>
      <sz val="10"/>
      <color rgb="FF000000"/>
      <name val="Arial Unicode MS"/>
    </font>
    <font>
      <sz val="11"/>
      <color rgb="FFFFC000"/>
      <name val="Aptos Narrow"/>
      <family val="2"/>
      <scheme val="minor"/>
    </font>
    <font>
      <b/>
      <sz val="11"/>
      <color rgb="FF676482"/>
      <name val="Arial"/>
      <family val="2"/>
    </font>
    <font>
      <sz val="10"/>
      <color rgb="FFFF0000"/>
      <name val="Arial"/>
      <family val="2"/>
    </font>
    <font>
      <sz val="11"/>
      <name val="Arial"/>
      <family val="2"/>
    </font>
    <font>
      <b/>
      <sz val="12"/>
      <color rgb="FFFFFF00"/>
      <name val="Arial Nova"/>
      <family val="2"/>
    </font>
    <font>
      <b/>
      <sz val="11"/>
      <color rgb="FFFFFF00"/>
      <name val="Arial Nova"/>
      <family val="2"/>
    </font>
    <font>
      <sz val="10"/>
      <color rgb="FF008000"/>
      <name val="Arial"/>
      <family val="2"/>
    </font>
    <font>
      <b/>
      <sz val="16"/>
      <color theme="0"/>
      <name val="Aptos Narrow"/>
      <family val="2"/>
      <scheme val="minor"/>
    </font>
    <font>
      <sz val="12"/>
      <name val="Arial"/>
      <family val="2"/>
    </font>
    <font>
      <sz val="11"/>
      <color theme="5" tint="-0.249977111117893"/>
      <name val="Arial"/>
      <family val="2"/>
    </font>
    <font>
      <sz val="12"/>
      <color theme="1"/>
      <name val="Aptos"/>
      <family val="2"/>
    </font>
    <font>
      <b/>
      <sz val="12"/>
      <color theme="1"/>
      <name val="Aptos"/>
      <family val="2"/>
    </font>
    <font>
      <b/>
      <sz val="13.5"/>
      <color theme="1"/>
      <name val="Aptos"/>
      <family val="2"/>
    </font>
    <font>
      <b/>
      <sz val="11"/>
      <color theme="1"/>
      <name val="Aptos"/>
      <family val="2"/>
    </font>
    <font>
      <sz val="11"/>
      <color theme="1"/>
      <name val="Aptos"/>
      <family val="2"/>
    </font>
    <font>
      <b/>
      <sz val="14"/>
      <color theme="1"/>
      <name val="Aptos Narrow"/>
      <family val="2"/>
      <scheme val="minor"/>
    </font>
    <font>
      <b/>
      <sz val="11"/>
      <color theme="0"/>
      <name val="Arial"/>
      <family val="2"/>
    </font>
    <font>
      <b/>
      <sz val="14"/>
      <color theme="1"/>
      <name val="Aptos"/>
      <family val="2"/>
    </font>
    <font>
      <u/>
      <sz val="11"/>
      <color theme="8" tint="-0.249977111117893"/>
      <name val="Aptos"/>
      <family val="2"/>
    </font>
    <font>
      <b/>
      <sz val="14"/>
      <color rgb="FFC00000"/>
      <name val="Aptos"/>
      <family val="2"/>
    </font>
    <font>
      <b/>
      <sz val="14"/>
      <color theme="0"/>
      <name val="Arial"/>
      <family val="2"/>
    </font>
    <font>
      <b/>
      <sz val="12"/>
      <color rgb="FF0033CC"/>
      <name val="Arial"/>
      <family val="2"/>
    </font>
    <font>
      <b/>
      <sz val="12"/>
      <color theme="0"/>
      <name val="Aptos Narrow"/>
      <family val="2"/>
      <scheme val="minor"/>
    </font>
    <font>
      <b/>
      <sz val="10"/>
      <color rgb="FFC00000"/>
      <name val="Arial"/>
      <family val="2"/>
    </font>
    <font>
      <b/>
      <sz val="10"/>
      <color rgb="FFFFFF00"/>
      <name val="Arial"/>
      <family val="2"/>
    </font>
    <font>
      <b/>
      <sz val="10"/>
      <color theme="0"/>
      <name val="Arial Nova"/>
      <family val="2"/>
    </font>
    <font>
      <b/>
      <sz val="12"/>
      <color theme="0"/>
      <name val="Arial Nova"/>
      <family val="2"/>
    </font>
    <font>
      <b/>
      <sz val="11"/>
      <color theme="0"/>
      <name val="Arial Nova"/>
      <family val="2"/>
    </font>
    <font>
      <b/>
      <sz val="14"/>
      <color theme="0"/>
      <name val="Arial Nova"/>
      <family val="2"/>
    </font>
    <font>
      <b/>
      <sz val="11"/>
      <color theme="4" tint="-0.249977111117893"/>
      <name val="Arial"/>
      <family val="2"/>
    </font>
    <font>
      <b/>
      <sz val="10"/>
      <color rgb="FFC00000"/>
      <name val="Arial Nova"/>
      <family val="2"/>
    </font>
    <font>
      <sz val="14"/>
      <color theme="8" tint="-0.499984740745262"/>
      <name val="Arial"/>
      <family val="2"/>
    </font>
    <font>
      <b/>
      <sz val="16"/>
      <color theme="0"/>
      <name val="Arial Nova"/>
      <family val="2"/>
    </font>
    <font>
      <b/>
      <sz val="11"/>
      <color rgb="FF0033CC"/>
      <name val="Arial"/>
      <family val="2"/>
    </font>
    <font>
      <sz val="11"/>
      <color rgb="FF676482"/>
      <name val="Arial"/>
      <family val="2"/>
    </font>
    <font>
      <sz val="10"/>
      <color theme="8" tint="-0.499984740745262"/>
      <name val="Arial"/>
      <family val="2"/>
    </font>
    <font>
      <b/>
      <sz val="10"/>
      <color theme="8" tint="-0.499984740745262"/>
      <name val="Aptos Narrow"/>
      <family val="2"/>
      <scheme val="minor"/>
    </font>
    <font>
      <sz val="10"/>
      <color theme="8" tint="-0.499984740745262"/>
      <name val="Aptos Narrow"/>
      <family val="2"/>
      <scheme val="minor"/>
    </font>
    <font>
      <b/>
      <sz val="12"/>
      <color theme="0"/>
      <name val="Arial"/>
      <family val="2"/>
    </font>
    <font>
      <b/>
      <sz val="12"/>
      <color rgb="FF0033CC"/>
      <name val="Aptos Narrow"/>
      <family val="2"/>
      <scheme val="minor"/>
    </font>
    <font>
      <b/>
      <sz val="11"/>
      <color rgb="FFC00000"/>
      <name val="Aptos Narrow"/>
      <family val="2"/>
      <scheme val="minor"/>
    </font>
    <font>
      <b/>
      <u/>
      <sz val="11"/>
      <color theme="1"/>
      <name val="Aptos Narrow"/>
      <family val="2"/>
      <scheme val="minor"/>
    </font>
    <font>
      <b/>
      <sz val="11"/>
      <color theme="4" tint="-0.249977111117893"/>
      <name val="Aptos Narrow"/>
      <family val="2"/>
      <scheme val="minor"/>
    </font>
    <font>
      <sz val="11"/>
      <color theme="4" tint="-0.249977111117893"/>
      <name val="Arial"/>
      <family val="2"/>
    </font>
    <font>
      <b/>
      <u/>
      <sz val="12"/>
      <color theme="1"/>
      <name val="Aptos Narrow"/>
      <family val="2"/>
      <scheme val="minor"/>
    </font>
    <font>
      <b/>
      <sz val="11"/>
      <name val="Arial Nova"/>
      <family val="2"/>
    </font>
    <font>
      <b/>
      <i/>
      <sz val="14"/>
      <color rgb="FF305496"/>
      <name val="Aptos Narrow"/>
      <family val="2"/>
      <scheme val="minor"/>
    </font>
    <font>
      <b/>
      <i/>
      <sz val="10"/>
      <color rgb="FFC00000"/>
      <name val="Arial"/>
      <family val="2"/>
    </font>
    <font>
      <b/>
      <i/>
      <sz val="10"/>
      <color rgb="FF25FB7C"/>
      <name val="Arial"/>
      <family val="2"/>
    </font>
    <font>
      <b/>
      <sz val="10"/>
      <color theme="8" tint="-0.249977111117893"/>
      <name val="Arial"/>
      <family val="2"/>
    </font>
    <font>
      <b/>
      <sz val="14"/>
      <color rgb="FFFF0000"/>
      <name val="Aptos"/>
      <family val="2"/>
    </font>
    <font>
      <b/>
      <sz val="10"/>
      <color rgb="FF008000"/>
      <name val="Arial"/>
      <family val="2"/>
    </font>
    <font>
      <b/>
      <sz val="14"/>
      <color rgb="FFFFC000"/>
      <name val="Aptos Narrow"/>
      <family val="2"/>
      <scheme val="minor"/>
    </font>
    <font>
      <b/>
      <sz val="13.5"/>
      <color rgb="FFFFC000"/>
      <name val="Aptos Narrow"/>
      <family val="2"/>
      <scheme val="minor"/>
    </font>
    <font>
      <b/>
      <sz val="12"/>
      <color rgb="FFFFC000"/>
      <name val="Arial Nova"/>
      <family val="2"/>
    </font>
    <font>
      <b/>
      <i/>
      <sz val="14"/>
      <color theme="0"/>
      <name val="Arial"/>
      <family val="2"/>
    </font>
    <font>
      <sz val="10"/>
      <color theme="0"/>
      <name val="Arial"/>
      <family val="2"/>
    </font>
    <font>
      <sz val="12"/>
      <color theme="0"/>
      <name val="Arial"/>
      <family val="2"/>
    </font>
    <font>
      <b/>
      <sz val="10"/>
      <color theme="0"/>
      <name val="Arial"/>
      <family val="2"/>
    </font>
    <font>
      <b/>
      <i/>
      <sz val="11"/>
      <color rgb="FFC00000"/>
      <name val="Aptos Narrow"/>
      <family val="2"/>
      <scheme val="minor"/>
    </font>
    <font>
      <b/>
      <sz val="11"/>
      <color rgb="FFC00000"/>
      <name val="Segoe UI"/>
      <family val="2"/>
    </font>
    <font>
      <sz val="10"/>
      <color rgb="FF009900"/>
      <name val="Arial"/>
      <family val="2"/>
    </font>
    <font>
      <b/>
      <sz val="9"/>
      <color theme="4" tint="-0.499984740745262"/>
      <name val="Aptos Narrow"/>
      <family val="2"/>
      <scheme val="minor"/>
    </font>
    <font>
      <b/>
      <sz val="14"/>
      <name val="Aptos Narrow"/>
      <family val="2"/>
      <scheme val="minor"/>
    </font>
    <font>
      <b/>
      <sz val="11"/>
      <color rgb="FFFFC000"/>
      <name val="Aptos Narrow"/>
      <family val="2"/>
      <scheme val="minor"/>
    </font>
    <font>
      <b/>
      <sz val="12"/>
      <color rgb="FF00FF00"/>
      <name val="Arial"/>
      <family val="2"/>
    </font>
    <font>
      <b/>
      <sz val="12"/>
      <color rgb="FF00FF00"/>
      <name val="Aptos Narrow"/>
      <family val="2"/>
      <scheme val="minor"/>
    </font>
    <font>
      <b/>
      <i/>
      <sz val="12"/>
      <color rgb="FFFFC000"/>
      <name val="Arial"/>
      <family val="2"/>
    </font>
    <font>
      <b/>
      <sz val="8"/>
      <color theme="0"/>
      <name val="Arial Nova"/>
      <family val="2"/>
    </font>
    <font>
      <b/>
      <sz val="12"/>
      <name val="Aptos Narrow"/>
      <family val="2"/>
      <scheme val="minor"/>
    </font>
    <font>
      <b/>
      <sz val="11"/>
      <color rgb="FF41F5F9"/>
      <name val="Aptos Narrow"/>
      <family val="2"/>
      <scheme val="minor"/>
    </font>
    <font>
      <b/>
      <sz val="13.5"/>
      <color rgb="FFFFC000"/>
      <name val="Aptos"/>
      <family val="2"/>
    </font>
    <font>
      <b/>
      <sz val="12"/>
      <color rgb="FFFF0000"/>
      <name val="Aptos Narrow"/>
      <family val="2"/>
      <scheme val="minor"/>
    </font>
    <font>
      <b/>
      <i/>
      <sz val="11"/>
      <color rgb="FF0033CC"/>
      <name val="Aptos Narrow"/>
      <family val="2"/>
      <scheme val="minor"/>
    </font>
    <font>
      <b/>
      <i/>
      <sz val="16"/>
      <color rgb="FFC00000"/>
      <name val="Aptos Narrow"/>
      <family val="2"/>
      <scheme val="minor"/>
    </font>
    <font>
      <b/>
      <sz val="12"/>
      <color theme="6" tint="-0.249977111117893"/>
      <name val="Aptos Narrow"/>
      <family val="2"/>
      <scheme val="minor"/>
    </font>
    <font>
      <b/>
      <i/>
      <sz val="12"/>
      <color theme="0"/>
      <name val="Aptos Narrow"/>
      <family val="2"/>
      <scheme val="minor"/>
    </font>
    <font>
      <b/>
      <i/>
      <sz val="16"/>
      <color rgb="FF0033CC"/>
      <name val="Aptos Narrow"/>
      <family val="2"/>
      <scheme val="minor"/>
    </font>
    <font>
      <b/>
      <sz val="18"/>
      <color rgb="FF2687E9"/>
      <name val="Arial"/>
      <family val="2"/>
    </font>
    <font>
      <b/>
      <i/>
      <sz val="11"/>
      <color theme="2" tint="-0.499984740745262"/>
      <name val="Arial"/>
      <family val="2"/>
    </font>
    <font>
      <b/>
      <sz val="11"/>
      <color rgb="FF41F5F9"/>
      <name val="Arial"/>
      <family val="2"/>
    </font>
    <font>
      <b/>
      <sz val="11"/>
      <name val="Arial"/>
      <family val="2"/>
    </font>
    <font>
      <b/>
      <sz val="10"/>
      <color theme="2" tint="-0.499984740745262"/>
      <name val="Arial"/>
      <family val="2"/>
    </font>
    <font>
      <b/>
      <i/>
      <sz val="10"/>
      <color theme="2" tint="-0.499984740745262"/>
      <name val="Arial"/>
      <family val="2"/>
    </font>
    <font>
      <sz val="10"/>
      <color rgb="FF0033CC"/>
      <name val="Arial"/>
      <family val="2"/>
    </font>
    <font>
      <b/>
      <i/>
      <sz val="10"/>
      <color rgb="FF0033CC"/>
      <name val="Arial"/>
      <family val="2"/>
    </font>
    <font>
      <b/>
      <i/>
      <sz val="11"/>
      <color rgb="FF0033CC"/>
      <name val="Arial"/>
      <family val="2"/>
    </font>
    <font>
      <b/>
      <sz val="12"/>
      <name val="Arial Nova"/>
      <family val="2"/>
    </font>
    <font>
      <b/>
      <i/>
      <sz val="12"/>
      <color theme="8" tint="-0.499984740745262"/>
      <name val="Arial Nova"/>
      <family val="2"/>
    </font>
    <font>
      <b/>
      <sz val="8"/>
      <color rgb="FFFFFF00"/>
      <name val="Arial Nova"/>
      <family val="2"/>
    </font>
    <font>
      <b/>
      <sz val="11"/>
      <color rgb="FF41F5F9"/>
      <name val="Arial Nova"/>
      <family val="2"/>
    </font>
    <font>
      <b/>
      <sz val="12"/>
      <color theme="2" tint="-0.499984740745262"/>
      <name val="Arial"/>
      <family val="2"/>
    </font>
    <font>
      <b/>
      <sz val="18"/>
      <color theme="2" tint="-0.499984740745262"/>
      <name val="Arial"/>
      <family val="2"/>
    </font>
    <font>
      <b/>
      <sz val="12"/>
      <color rgb="FFFFC000"/>
      <name val="Aptos Narrow"/>
      <family val="2"/>
      <scheme val="minor"/>
    </font>
    <font>
      <sz val="58"/>
      <color theme="6"/>
      <name val="Aptos Narrow"/>
      <family val="2"/>
      <scheme val="minor"/>
    </font>
    <font>
      <sz val="14"/>
      <color theme="6" tint="-0.499984740745262"/>
      <name val="Franklin Gothic Demi"/>
      <family val="2"/>
    </font>
    <font>
      <b/>
      <sz val="10"/>
      <color rgb="FF0070C0"/>
      <name val="Aptos Narrow"/>
      <family val="2"/>
      <scheme val="minor"/>
    </font>
    <font>
      <b/>
      <i/>
      <sz val="12"/>
      <color rgb="FF0070C0"/>
      <name val="Aptos Narrow"/>
      <family val="2"/>
      <scheme val="minor"/>
    </font>
    <font>
      <b/>
      <i/>
      <sz val="10"/>
      <color rgb="FF0070C0"/>
      <name val="Aptos Narrow"/>
      <family val="2"/>
      <scheme val="minor"/>
    </font>
    <font>
      <b/>
      <i/>
      <sz val="10"/>
      <color theme="1"/>
      <name val="Aptos Narrow"/>
      <family val="2"/>
      <scheme val="minor"/>
    </font>
    <font>
      <b/>
      <i/>
      <sz val="10"/>
      <color rgb="FFFF0000"/>
      <name val="Aptos Narrow"/>
      <family val="2"/>
      <scheme val="minor"/>
    </font>
    <font>
      <b/>
      <i/>
      <sz val="10"/>
      <color rgb="FF00FF00"/>
      <name val="Aptos Narrow"/>
      <family val="2"/>
      <scheme val="minor"/>
    </font>
    <font>
      <b/>
      <i/>
      <sz val="14"/>
      <color theme="6" tint="-0.499984740745262"/>
      <name val="Franklin Gothic Demi"/>
      <family val="2"/>
    </font>
    <font>
      <sz val="10"/>
      <color theme="5"/>
      <name val="Aptos Narrow"/>
      <family val="2"/>
      <scheme val="minor"/>
    </font>
    <font>
      <sz val="10"/>
      <color theme="0"/>
      <name val="Aptos Narrow"/>
      <family val="2"/>
      <scheme val="minor"/>
    </font>
    <font>
      <sz val="12"/>
      <color rgb="FF0033CC"/>
      <name val="Franklin Gothic Demi"/>
      <family val="2"/>
    </font>
    <font>
      <sz val="12"/>
      <color theme="5" tint="-0.249977111117893"/>
      <name val="Franklin Gothic Demi"/>
      <family val="2"/>
    </font>
    <font>
      <sz val="12"/>
      <color theme="6" tint="-0.499984740745262"/>
      <name val="Franklin Gothic Demi"/>
      <family val="2"/>
    </font>
    <font>
      <sz val="14"/>
      <color theme="5"/>
      <name val="Franklin Gothic Demi"/>
      <family val="2"/>
    </font>
    <font>
      <b/>
      <i/>
      <sz val="10"/>
      <color theme="5"/>
      <name val="Aptos Narrow"/>
      <family val="2"/>
      <scheme val="minor"/>
    </font>
    <font>
      <b/>
      <i/>
      <sz val="11"/>
      <color rgb="FFD27D00"/>
      <name val="Aptos Narrow"/>
      <family val="2"/>
      <scheme val="minor"/>
    </font>
    <font>
      <b/>
      <i/>
      <sz val="10"/>
      <color rgb="FFD27D00"/>
      <name val="Aptos Narrow"/>
      <family val="2"/>
      <scheme val="minor"/>
    </font>
    <font>
      <sz val="8"/>
      <color theme="6" tint="-0.499984740745262"/>
      <name val="Franklin Gothic Demi"/>
      <family val="2"/>
    </font>
    <font>
      <sz val="10"/>
      <color theme="6" tint="-0.499984740745262"/>
      <name val="Aptos Narrow"/>
      <family val="2"/>
      <scheme val="minor"/>
    </font>
    <font>
      <b/>
      <i/>
      <sz val="10"/>
      <color rgb="FF464646"/>
      <name val="Aptos Narrow"/>
      <family val="2"/>
      <scheme val="minor"/>
    </font>
    <font>
      <sz val="10"/>
      <color rgb="FF464646"/>
      <name val="Arial"/>
      <family val="2"/>
    </font>
    <font>
      <b/>
      <sz val="10"/>
      <color rgb="FF464646"/>
      <name val="Aptos Narrow"/>
      <family val="2"/>
      <scheme val="minor"/>
    </font>
    <font>
      <sz val="10"/>
      <color rgb="FF464646"/>
      <name val="Aptos Narrow"/>
      <family val="2"/>
      <scheme val="minor"/>
    </font>
    <font>
      <sz val="10"/>
      <color rgb="FFFF0000"/>
      <name val="Aptos Narrow"/>
      <family val="2"/>
      <scheme val="minor"/>
    </font>
    <font>
      <sz val="9"/>
      <color rgb="FF464646"/>
      <name val="Arial"/>
      <family val="2"/>
    </font>
    <font>
      <b/>
      <i/>
      <sz val="14"/>
      <color theme="1"/>
      <name val="Aptos Narrow"/>
      <family val="2"/>
      <scheme val="minor"/>
    </font>
    <font>
      <b/>
      <sz val="25"/>
      <color rgb="FF41F5F9"/>
      <name val="Aptos Narrow"/>
      <family val="2"/>
      <scheme val="minor"/>
    </font>
    <font>
      <b/>
      <sz val="25"/>
      <color theme="0"/>
      <name val="Aptos Narrow"/>
      <family val="2"/>
      <scheme val="minor"/>
    </font>
    <font>
      <i/>
      <sz val="11"/>
      <color theme="1"/>
      <name val="Aptos"/>
      <family val="2"/>
    </font>
    <font>
      <sz val="11"/>
      <color rgb="FF000000"/>
      <name val="Aptos Narrow"/>
      <family val="2"/>
    </font>
    <font>
      <sz val="11"/>
      <color theme="1"/>
      <name val="Aptos Narrow"/>
      <family val="2"/>
    </font>
    <font>
      <b/>
      <sz val="13.5"/>
      <color rgb="FF000000"/>
      <name val="Aptos Narrow"/>
      <family val="2"/>
    </font>
    <font>
      <b/>
      <sz val="12"/>
      <color rgb="FF000000"/>
      <name val="Aptos Narrow"/>
      <family val="2"/>
    </font>
    <font>
      <b/>
      <sz val="10"/>
      <color rgb="FF000000"/>
      <name val="Aptos Narrow"/>
      <family val="2"/>
    </font>
    <font>
      <sz val="11"/>
      <color rgb="FFFF0000"/>
      <name val="Aptos Narrow"/>
      <family val="2"/>
    </font>
    <font>
      <sz val="11"/>
      <color rgb="FFFFC000"/>
      <name val="Aptos Narrow"/>
      <family val="2"/>
    </font>
    <font>
      <sz val="12"/>
      <color rgb="FF00B050"/>
      <name val="Aptos Narrow"/>
      <family val="2"/>
    </font>
    <font>
      <sz val="12"/>
      <color rgb="FF000000"/>
      <name val="Aptos Narrow"/>
      <family val="2"/>
    </font>
    <font>
      <b/>
      <sz val="11"/>
      <color rgb="FF000000"/>
      <name val="Aptos Narrow"/>
      <family val="2"/>
    </font>
    <font>
      <b/>
      <sz val="16"/>
      <color rgb="FFFFC000"/>
      <name val="Aptos Narrow"/>
      <family val="2"/>
      <scheme val="minor"/>
    </font>
    <font>
      <b/>
      <i/>
      <sz val="11"/>
      <name val="Arial Nova"/>
      <family val="2"/>
    </font>
    <font>
      <sz val="10"/>
      <color theme="2" tint="-0.249977111117893"/>
      <name val="Arial"/>
      <family val="2"/>
    </font>
    <font>
      <b/>
      <sz val="10"/>
      <color theme="2" tint="-0.249977111117893"/>
      <name val="Arial"/>
      <family val="2"/>
    </font>
    <font>
      <b/>
      <i/>
      <sz val="11"/>
      <color rgb="FF41F5F9"/>
      <name val="Aptos Narrow"/>
      <family val="2"/>
      <scheme val="minor"/>
    </font>
    <font>
      <b/>
      <sz val="10.5"/>
      <color rgb="FFFFFF00"/>
      <name val="Arial Nova"/>
      <family val="2"/>
    </font>
    <font>
      <b/>
      <u/>
      <sz val="12"/>
      <color theme="2" tint="-0.499984740745262"/>
      <name val="Aptos Narrow"/>
      <family val="2"/>
      <scheme val="minor"/>
    </font>
    <font>
      <b/>
      <i/>
      <sz val="10"/>
      <color rgb="FF006600"/>
      <name val="Arial"/>
      <family val="2"/>
    </font>
    <font>
      <b/>
      <i/>
      <sz val="14"/>
      <color rgb="FF41F5F9"/>
      <name val="Aptos Narrow"/>
      <family val="2"/>
      <scheme val="minor"/>
    </font>
    <font>
      <sz val="10"/>
      <color rgb="FF00FF00"/>
      <name val="Arial"/>
      <family val="2"/>
    </font>
    <font>
      <b/>
      <sz val="10"/>
      <color rgb="FFFFC000"/>
      <name val="Arial"/>
      <family val="2"/>
    </font>
    <font>
      <sz val="10"/>
      <color rgb="FFFFFFFF"/>
      <name val="Arial"/>
      <family val="2"/>
    </font>
    <font>
      <b/>
      <sz val="10"/>
      <color rgb="FFFF0000"/>
      <name val="Arial"/>
      <family val="2"/>
    </font>
    <font>
      <sz val="10"/>
      <color rgb="FFFFFF00"/>
      <name val="Arial"/>
      <family val="2"/>
    </font>
    <font>
      <sz val="10"/>
      <color rgb="FFFFC000"/>
      <name val="Arial"/>
      <family val="2"/>
    </font>
    <font>
      <u/>
      <sz val="8"/>
      <color theme="10"/>
      <name val="Aptos Narrow"/>
      <family val="2"/>
      <scheme val="minor"/>
    </font>
    <font>
      <sz val="8"/>
      <color theme="1"/>
      <name val="Aptos Narrow"/>
      <family val="2"/>
      <scheme val="minor"/>
    </font>
    <font>
      <b/>
      <i/>
      <sz val="12"/>
      <color rgb="FFFFC000"/>
      <name val="Arial Nova"/>
      <family val="2"/>
    </font>
    <font>
      <b/>
      <i/>
      <sz val="9"/>
      <color rgb="FFFFC000"/>
      <name val="Arial Nova"/>
      <family val="2"/>
    </font>
    <font>
      <b/>
      <sz val="20"/>
      <color theme="4" tint="-0.249977111117893"/>
      <name val="Aptos Narrow"/>
      <family val="2"/>
      <scheme val="minor"/>
    </font>
    <font>
      <b/>
      <sz val="13.5"/>
      <color theme="1"/>
      <name val="Aptos Narrow"/>
      <family val="2"/>
      <scheme val="minor"/>
    </font>
    <font>
      <sz val="11"/>
      <color theme="1"/>
      <name val="Arial"/>
      <family val="2"/>
    </font>
    <font>
      <b/>
      <sz val="11"/>
      <color rgb="FFC00000"/>
      <name val="Arial"/>
      <family val="2"/>
    </font>
    <font>
      <b/>
      <sz val="11"/>
      <color theme="1"/>
      <name val="Arial"/>
      <family val="2"/>
    </font>
    <font>
      <b/>
      <sz val="11"/>
      <color rgb="FFFF0000"/>
      <name val="Aptos Narrow"/>
      <family val="2"/>
      <scheme val="minor"/>
    </font>
    <font>
      <b/>
      <sz val="18"/>
      <color rgb="FFFFC000"/>
      <name val="Aptos Narrow"/>
      <family val="2"/>
      <scheme val="minor"/>
    </font>
    <font>
      <sz val="12"/>
      <color rgb="FF0047B2"/>
      <name val="Aptos"/>
      <family val="2"/>
    </font>
    <font>
      <b/>
      <sz val="12"/>
      <color rgb="FF0047B2"/>
      <name val="Aptos"/>
      <family val="2"/>
    </font>
    <font>
      <b/>
      <i/>
      <sz val="12"/>
      <color theme="1"/>
      <name val="Aptos"/>
      <family val="2"/>
    </font>
    <font>
      <b/>
      <i/>
      <sz val="12"/>
      <color rgb="FF0047B2"/>
      <name val="Aptos"/>
      <family val="2"/>
    </font>
    <font>
      <b/>
      <sz val="12"/>
      <color theme="1"/>
      <name val="Arial"/>
      <family val="2"/>
    </font>
    <font>
      <sz val="12"/>
      <color theme="1"/>
      <name val="Arial"/>
      <family val="2"/>
    </font>
    <font>
      <b/>
      <i/>
      <sz val="12"/>
      <color rgb="FFE60000"/>
      <name val="Aptos"/>
      <family val="2"/>
    </font>
    <font>
      <b/>
      <i/>
      <sz val="12"/>
      <color rgb="FFE60000"/>
      <name val="Arial"/>
      <family val="2"/>
    </font>
    <font>
      <sz val="12"/>
      <color rgb="FF0047B2"/>
      <name val="Arial"/>
      <family val="2"/>
    </font>
    <font>
      <u/>
      <sz val="12"/>
      <color theme="1"/>
      <name val="Aptos"/>
      <family val="2"/>
    </font>
    <font>
      <u/>
      <sz val="12"/>
      <color theme="1"/>
      <name val="Arial"/>
      <family val="2"/>
    </font>
    <font>
      <sz val="12"/>
      <color theme="1"/>
      <name val="Source Sans Pro"/>
      <family val="2"/>
    </font>
  </fonts>
  <fills count="61">
    <fill>
      <patternFill patternType="none"/>
    </fill>
    <fill>
      <patternFill patternType="gray125"/>
    </fill>
    <fill>
      <patternFill patternType="solid">
        <fgColor rgb="FFFFC000"/>
        <bgColor indexed="64"/>
      </patternFill>
    </fill>
    <fill>
      <patternFill patternType="solid">
        <fgColor theme="7" tint="0.79998168889431442"/>
        <bgColor indexed="64"/>
      </patternFill>
    </fill>
    <fill>
      <patternFill patternType="solid">
        <fgColor rgb="FFF2F2F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002060"/>
        <bgColor indexed="64"/>
      </patternFill>
    </fill>
    <fill>
      <patternFill patternType="solid">
        <fgColor theme="4"/>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2"/>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0"/>
        <bgColor indexed="64"/>
      </patternFill>
    </fill>
    <fill>
      <patternFill patternType="lightUp">
        <fgColor theme="4" tint="0.79998168889431442"/>
        <bgColor indexed="65"/>
      </patternFill>
    </fill>
    <fill>
      <patternFill patternType="solid">
        <fgColor indexed="65"/>
        <bgColor auto="1"/>
      </patternFill>
    </fill>
    <fill>
      <patternFill patternType="solid">
        <fgColor rgb="FFCC3300"/>
        <bgColor indexed="64"/>
      </patternFill>
    </fill>
    <fill>
      <patternFill patternType="solid">
        <fgColor theme="4" tint="0.59999389629810485"/>
        <bgColor indexed="64"/>
      </patternFill>
    </fill>
    <fill>
      <patternFill patternType="solid">
        <fgColor rgb="FF000066"/>
        <bgColor indexed="64"/>
      </patternFill>
    </fill>
    <fill>
      <patternFill patternType="solid">
        <fgColor rgb="FF1B5589"/>
        <bgColor indexed="64"/>
      </patternFill>
    </fill>
    <fill>
      <patternFill patternType="solid">
        <fgColor rgb="FFF9FFE8"/>
        <bgColor indexed="64"/>
      </patternFill>
    </fill>
    <fill>
      <patternFill patternType="solid">
        <fgColor rgb="FFFF6600"/>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rgb="FFFFF8E5"/>
        <bgColor indexed="64"/>
      </patternFill>
    </fill>
    <fill>
      <patternFill patternType="solid">
        <fgColor theme="9" tint="-0.499984740745262"/>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FFFF99"/>
        <bgColor indexed="64"/>
      </patternFill>
    </fill>
    <fill>
      <patternFill patternType="solid">
        <fgColor theme="5"/>
        <bgColor indexed="64"/>
      </patternFill>
    </fill>
    <fill>
      <patternFill patternType="solid">
        <fgColor theme="7" tint="0.59999389629810485"/>
        <bgColor indexed="64"/>
      </patternFill>
    </fill>
    <fill>
      <patternFill patternType="solid">
        <fgColor rgb="FF305496"/>
        <bgColor indexed="64"/>
      </patternFill>
    </fill>
    <fill>
      <patternFill patternType="solid">
        <fgColor theme="6" tint="0.79998168889431442"/>
        <bgColor indexed="64"/>
      </patternFill>
    </fill>
    <fill>
      <patternFill patternType="solid">
        <fgColor rgb="FF9A0000"/>
        <bgColor indexed="64"/>
      </patternFill>
    </fill>
    <fill>
      <patternFill patternType="solid">
        <fgColor theme="1"/>
        <bgColor indexed="64"/>
      </patternFill>
    </fill>
    <fill>
      <patternFill patternType="solid">
        <fgColor rgb="FF006600"/>
        <bgColor indexed="64"/>
      </patternFill>
    </fill>
    <fill>
      <patternFill patternType="gray125">
        <fgColor theme="2" tint="-0.499984740745262"/>
        <bgColor indexed="65"/>
      </patternFill>
    </fill>
    <fill>
      <patternFill patternType="lightGray">
        <fgColor rgb="FF00FF00"/>
      </patternFill>
    </fill>
    <fill>
      <patternFill patternType="gray125">
        <fgColor rgb="FF00FF00"/>
      </patternFill>
    </fill>
    <fill>
      <patternFill patternType="solid">
        <fgColor theme="0" tint="-0.249977111117893"/>
        <bgColor indexed="64"/>
      </patternFill>
    </fill>
    <fill>
      <patternFill patternType="solid">
        <fgColor rgb="FF41F5F9"/>
        <bgColor indexed="64"/>
      </patternFill>
    </fill>
    <fill>
      <patternFill patternType="solid">
        <fgColor theme="4" tint="0.59999389629810485"/>
        <bgColor theme="4" tint="0.59999389629810485"/>
      </patternFill>
    </fill>
    <fill>
      <patternFill patternType="solid">
        <fgColor rgb="FFFFC000"/>
        <bgColor theme="4" tint="0.59999389629810485"/>
      </patternFill>
    </fill>
    <fill>
      <patternFill patternType="solid">
        <fgColor rgb="FFFFFFFF"/>
        <bgColor rgb="FFFFFFFF"/>
      </patternFill>
    </fill>
    <fill>
      <patternFill patternType="solid">
        <fgColor rgb="FF4983BB"/>
        <bgColor indexed="64"/>
      </patternFill>
    </fill>
    <fill>
      <patternFill patternType="solid">
        <fgColor theme="4" tint="0.79998168889431442"/>
        <bgColor theme="4" tint="0.79998168889431442"/>
      </patternFill>
    </fill>
    <fill>
      <patternFill patternType="solid">
        <fgColor theme="1" tint="0.249977111117893"/>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rgb="FFEFE9E5"/>
        <bgColor indexed="64"/>
      </patternFill>
    </fill>
    <fill>
      <patternFill patternType="solid">
        <fgColor theme="6"/>
        <bgColor indexed="64"/>
      </patternFill>
    </fill>
    <fill>
      <patternFill patternType="solid">
        <fgColor rgb="FFFFFFFF"/>
        <bgColor indexed="64"/>
      </patternFill>
    </fill>
    <fill>
      <patternFill patternType="solid">
        <fgColor rgb="FFF2F2F2"/>
        <bgColor rgb="FF000000"/>
      </patternFill>
    </fill>
    <fill>
      <patternFill patternType="solid">
        <fgColor rgb="FF8E0000"/>
        <bgColor indexed="64"/>
      </patternFill>
    </fill>
    <fill>
      <patternFill patternType="solid">
        <fgColor theme="2" tint="-0.749992370372631"/>
        <bgColor indexed="64"/>
      </patternFill>
    </fill>
    <fill>
      <patternFill patternType="solid">
        <fgColor rgb="FF222222"/>
        <bgColor indexed="64"/>
      </patternFill>
    </fill>
    <fill>
      <patternFill patternType="solid">
        <fgColor rgb="FF89FF89"/>
        <bgColor indexed="64"/>
      </patternFill>
    </fill>
    <fill>
      <patternFill patternType="solid">
        <fgColor rgb="FFCCFFCC"/>
        <bgColor indexed="64"/>
      </patternFill>
    </fill>
  </fills>
  <borders count="385">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bottom style="thin">
        <color theme="4" tint="-0.24994659260841701"/>
      </bottom>
      <diagonal/>
    </border>
    <border>
      <left/>
      <right/>
      <top/>
      <bottom style="double">
        <color theme="4" tint="-0.24994659260841701"/>
      </bottom>
      <diagonal/>
    </border>
    <border>
      <left/>
      <right/>
      <top style="double">
        <color theme="4" tint="-0.24994659260841701"/>
      </top>
      <bottom style="medium">
        <color theme="4" tint="-0.24994659260841701"/>
      </bottom>
      <diagonal/>
    </border>
    <border>
      <left style="medium">
        <color theme="4" tint="-0.24994659260841701"/>
      </left>
      <right style="medium">
        <color theme="4" tint="-0.24994659260841701"/>
      </right>
      <top style="double">
        <color theme="4" tint="-0.24994659260841701"/>
      </top>
      <bottom style="medium">
        <color theme="4" tint="-0.24994659260841701"/>
      </bottom>
      <diagonal/>
    </border>
    <border>
      <left style="medium">
        <color theme="4" tint="-0.24994659260841701"/>
      </left>
      <right/>
      <top style="double">
        <color theme="4" tint="-0.24994659260841701"/>
      </top>
      <bottom style="medium">
        <color theme="4" tint="-0.24994659260841701"/>
      </bottom>
      <diagonal/>
    </border>
    <border>
      <left/>
      <right style="medium">
        <color theme="4" tint="-0.24994659260841701"/>
      </right>
      <top style="double">
        <color theme="4" tint="-0.24994659260841701"/>
      </top>
      <bottom style="medium">
        <color theme="4" tint="-0.24994659260841701"/>
      </bottom>
      <diagonal/>
    </border>
    <border>
      <left style="medium">
        <color theme="4" tint="-0.24994659260841701"/>
      </left>
      <right/>
      <top style="double">
        <color theme="4" tint="-0.24994659260841701"/>
      </top>
      <bottom/>
      <diagonal/>
    </border>
    <border>
      <left/>
      <right/>
      <top style="medium">
        <color theme="4" tint="-0.24994659260841701"/>
      </top>
      <bottom style="medium">
        <color theme="4" tint="-0.24994659260841701"/>
      </bottom>
      <diagonal/>
    </border>
    <border>
      <left/>
      <right style="medium">
        <color theme="4" tint="-0.24994659260841701"/>
      </right>
      <top style="medium">
        <color theme="4" tint="-0.24994659260841701"/>
      </top>
      <bottom style="medium">
        <color theme="4" tint="-0.24994659260841701"/>
      </bottom>
      <diagonal/>
    </border>
    <border>
      <left style="medium">
        <color theme="4" tint="-0.24994659260841701"/>
      </left>
      <right style="medium">
        <color theme="4" tint="-0.24994659260841701"/>
      </right>
      <top style="medium">
        <color theme="4" tint="-0.24994659260841701"/>
      </top>
      <bottom style="medium">
        <color theme="4" tint="-0.24994659260841701"/>
      </bottom>
      <diagonal/>
    </border>
    <border>
      <left style="medium">
        <color theme="4" tint="-0.24994659260841701"/>
      </left>
      <right/>
      <top style="medium">
        <color theme="4" tint="-0.24994659260841701"/>
      </top>
      <bottom style="medium">
        <color theme="4" tint="-0.24994659260841701"/>
      </bottom>
      <diagonal/>
    </border>
    <border>
      <left style="medium">
        <color theme="4" tint="-0.24994659260841701"/>
      </left>
      <right/>
      <top/>
      <bottom style="medium">
        <color theme="4" tint="-0.24994659260841701"/>
      </bottom>
      <diagonal/>
    </border>
    <border>
      <left style="medium">
        <color theme="4" tint="-0.24994659260841701"/>
      </left>
      <right style="thin">
        <color theme="4" tint="0.79998168889431442"/>
      </right>
      <top style="medium">
        <color theme="4" tint="-0.24994659260841701"/>
      </top>
      <bottom style="medium">
        <color theme="4" tint="-0.24994659260841701"/>
      </bottom>
      <diagonal/>
    </border>
    <border>
      <left style="thin">
        <color theme="4" tint="0.79998168889431442"/>
      </left>
      <right style="thin">
        <color theme="4" tint="0.79998168889431442"/>
      </right>
      <top style="medium">
        <color theme="4" tint="-0.24994659260841701"/>
      </top>
      <bottom style="medium">
        <color theme="4" tint="-0.24994659260841701"/>
      </bottom>
      <diagonal/>
    </border>
    <border>
      <left style="thin">
        <color theme="4" tint="0.79998168889431442"/>
      </left>
      <right style="medium">
        <color theme="4" tint="-0.24994659260841701"/>
      </right>
      <top style="medium">
        <color theme="4" tint="-0.24994659260841701"/>
      </top>
      <bottom style="medium">
        <color theme="4" tint="-0.24994659260841701"/>
      </bottom>
      <diagonal/>
    </border>
    <border>
      <left style="thin">
        <color theme="4" tint="-0.24994659260841701"/>
      </left>
      <right style="thin">
        <color theme="4" tint="-0.24994659260841701"/>
      </right>
      <top/>
      <bottom style="dashed">
        <color theme="4" tint="-0.24994659260841701"/>
      </bottom>
      <diagonal/>
    </border>
    <border>
      <left style="thin">
        <color theme="4" tint="-0.24994659260841701"/>
      </left>
      <right/>
      <top/>
      <bottom style="dashed">
        <color theme="4" tint="-0.24994659260841701"/>
      </bottom>
      <diagonal/>
    </border>
    <border>
      <left style="medium">
        <color theme="4" tint="-0.24994659260841701"/>
      </left>
      <right style="thin">
        <color theme="4" tint="-0.24994659260841701"/>
      </right>
      <top style="medium">
        <color theme="4" tint="-0.24994659260841701"/>
      </top>
      <bottom style="dashed">
        <color theme="4" tint="-0.24994659260841701"/>
      </bottom>
      <diagonal/>
    </border>
    <border>
      <left/>
      <right/>
      <top style="medium">
        <color theme="4" tint="-0.24994659260841701"/>
      </top>
      <bottom style="dashed">
        <color theme="4" tint="-0.24994659260841701"/>
      </bottom>
      <diagonal/>
    </border>
    <border>
      <left style="thin">
        <color theme="4" tint="-0.24994659260841701"/>
      </left>
      <right style="thin">
        <color theme="4" tint="-0.24994659260841701"/>
      </right>
      <top style="medium">
        <color theme="4" tint="-0.24994659260841701"/>
      </top>
      <bottom style="dashed">
        <color theme="4" tint="-0.24994659260841701"/>
      </bottom>
      <diagonal/>
    </border>
    <border>
      <left/>
      <right style="medium">
        <color theme="4" tint="-0.24994659260841701"/>
      </right>
      <top/>
      <bottom style="dashed">
        <color theme="4" tint="-0.24994659260841701"/>
      </bottom>
      <diagonal/>
    </border>
    <border>
      <left style="medium">
        <color theme="4" tint="-0.24994659260841701"/>
      </left>
      <right style="thin">
        <color theme="4" tint="-0.24994659260841701"/>
      </right>
      <top style="dashed">
        <color theme="4" tint="-0.24994659260841701"/>
      </top>
      <bottom style="dashed">
        <color theme="4" tint="-0.24994659260841701"/>
      </bottom>
      <diagonal/>
    </border>
    <border>
      <left style="thin">
        <color theme="4" tint="-0.24994659260841701"/>
      </left>
      <right style="thin">
        <color theme="4" tint="-0.24994659260841701"/>
      </right>
      <top style="dashed">
        <color theme="4" tint="-0.24994659260841701"/>
      </top>
      <bottom style="dashed">
        <color theme="4" tint="-0.24994659260841701"/>
      </bottom>
      <diagonal/>
    </border>
    <border>
      <left/>
      <right/>
      <top style="dashed">
        <color theme="4" tint="-0.24994659260841701"/>
      </top>
      <bottom style="dashed">
        <color theme="4" tint="-0.24994659260841701"/>
      </bottom>
      <diagonal/>
    </border>
    <border>
      <left style="thin">
        <color theme="4" tint="-0.24994659260841701"/>
      </left>
      <right style="medium">
        <color theme="4" tint="-0.24994659260841701"/>
      </right>
      <top style="dashed">
        <color theme="4" tint="-0.24994659260841701"/>
      </top>
      <bottom style="dashed">
        <color theme="4" tint="-0.24994659260841701"/>
      </bottom>
      <diagonal/>
    </border>
    <border>
      <left style="medium">
        <color theme="4" tint="-0.24994659260841701"/>
      </left>
      <right style="thin">
        <color theme="4" tint="-0.24994659260841701"/>
      </right>
      <top style="dashed">
        <color theme="4" tint="-0.24994659260841701"/>
      </top>
      <bottom style="double">
        <color theme="4" tint="-0.24994659260841701"/>
      </bottom>
      <diagonal/>
    </border>
    <border>
      <left style="thin">
        <color theme="4" tint="-0.24994659260841701"/>
      </left>
      <right style="thin">
        <color theme="4" tint="-0.24994659260841701"/>
      </right>
      <top style="dashed">
        <color theme="4" tint="-0.24994659260841701"/>
      </top>
      <bottom style="double">
        <color theme="4" tint="-0.24994659260841701"/>
      </bottom>
      <diagonal/>
    </border>
    <border>
      <left/>
      <right/>
      <top style="dashed">
        <color theme="4" tint="-0.24994659260841701"/>
      </top>
      <bottom style="double">
        <color theme="4" tint="-0.24994659260841701"/>
      </bottom>
      <diagonal/>
    </border>
    <border>
      <left style="medium">
        <color theme="4" tint="-0.24994659260841701"/>
      </left>
      <right style="thin">
        <color theme="4" tint="-0.24994659260841701"/>
      </right>
      <top style="double">
        <color theme="4" tint="-0.24994659260841701"/>
      </top>
      <bottom style="thin">
        <color theme="4" tint="-0.24994659260841701"/>
      </bottom>
      <diagonal/>
    </border>
    <border>
      <left style="thin">
        <color theme="4" tint="-0.24994659260841701"/>
      </left>
      <right style="thin">
        <color theme="4" tint="-0.24994659260841701"/>
      </right>
      <top style="double">
        <color theme="4" tint="-0.24994659260841701"/>
      </top>
      <bottom style="thin">
        <color theme="4" tint="-0.24994659260841701"/>
      </bottom>
      <diagonal/>
    </border>
    <border>
      <left style="thin">
        <color theme="4" tint="-0.24994659260841701"/>
      </left>
      <right style="medium">
        <color theme="4" tint="-0.24994659260841701"/>
      </right>
      <top/>
      <bottom style="dashed">
        <color theme="4" tint="-0.24994659260841701"/>
      </bottom>
      <diagonal/>
    </border>
    <border>
      <left style="medium">
        <color theme="4" tint="-0.24994659260841701"/>
      </left>
      <right/>
      <top style="thin">
        <color theme="4" tint="-0.24994659260841701"/>
      </top>
      <bottom style="thin">
        <color theme="4" tint="-0.24994659260841701"/>
      </bottom>
      <diagonal/>
    </border>
    <border>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thin">
        <color theme="4" tint="-0.24994659260841701"/>
      </left>
      <right/>
      <top/>
      <bottom style="thin">
        <color theme="4" tint="-0.24994659260841701"/>
      </bottom>
      <diagonal/>
    </border>
    <border>
      <left/>
      <right style="thin">
        <color theme="4" tint="-0.24994659260841701"/>
      </right>
      <top/>
      <bottom style="thin">
        <color theme="4" tint="-0.24994659260841701"/>
      </bottom>
      <diagonal/>
    </border>
    <border>
      <left style="thin">
        <color theme="4" tint="-0.24994659260841701"/>
      </left>
      <right/>
      <top style="thin">
        <color theme="4" tint="-0.24994659260841701"/>
      </top>
      <bottom style="thin">
        <color theme="4" tint="-0.24994659260841701"/>
      </bottom>
      <diagonal/>
    </border>
    <border>
      <left style="medium">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medium">
        <color theme="4" tint="-0.24994659260841701"/>
      </left>
      <right style="thin">
        <color theme="4" tint="-0.24994659260841701"/>
      </right>
      <top style="thin">
        <color theme="4" tint="-0.24994659260841701"/>
      </top>
      <bottom style="medium">
        <color theme="4" tint="-0.24994659260841701"/>
      </bottom>
      <diagonal/>
    </border>
    <border>
      <left style="thin">
        <color theme="4" tint="-0.24994659260841701"/>
      </left>
      <right style="thin">
        <color theme="4" tint="-0.24994659260841701"/>
      </right>
      <top style="thin">
        <color theme="4" tint="-0.24994659260841701"/>
      </top>
      <bottom style="medium">
        <color theme="4" tint="-0.24994659260841701"/>
      </bottom>
      <diagonal/>
    </border>
    <border>
      <left style="thin">
        <color theme="4" tint="-0.24994659260841701"/>
      </left>
      <right style="medium">
        <color theme="4" tint="-0.24994659260841701"/>
      </right>
      <top style="dashed">
        <color theme="4" tint="-0.24994659260841701"/>
      </top>
      <bottom style="medium">
        <color theme="4" tint="-0.24994659260841701"/>
      </bottom>
      <diagonal/>
    </border>
    <border>
      <left style="thin">
        <color theme="4" tint="-0.24994659260841701"/>
      </left>
      <right/>
      <top style="medium">
        <color theme="4" tint="-0.24994659260841701"/>
      </top>
      <bottom/>
      <diagonal/>
    </border>
    <border>
      <left/>
      <right/>
      <top style="medium">
        <color theme="4" tint="-0.24994659260841701"/>
      </top>
      <bottom/>
      <diagonal/>
    </border>
    <border>
      <left/>
      <right style="thin">
        <color theme="4" tint="-0.24994659260841701"/>
      </right>
      <top style="medium">
        <color theme="4" tint="-0.24994659260841701"/>
      </top>
      <bottom/>
      <diagonal/>
    </border>
    <border>
      <left style="thin">
        <color theme="4" tint="-0.24994659260841701"/>
      </left>
      <right style="thin">
        <color theme="4" tint="-0.24994659260841701"/>
      </right>
      <top style="medium">
        <color theme="4" tint="-0.24994659260841701"/>
      </top>
      <bottom style="medium">
        <color theme="4" tint="-0.24994659260841701"/>
      </bottom>
      <diagonal/>
    </border>
    <border>
      <left style="thin">
        <color theme="4" tint="-0.24994659260841701"/>
      </left>
      <right/>
      <top style="medium">
        <color theme="4" tint="-0.24994659260841701"/>
      </top>
      <bottom style="medium">
        <color theme="4" tint="-0.24994659260841701"/>
      </bottom>
      <diagonal/>
    </border>
    <border>
      <left style="thin">
        <color theme="4" tint="-0.24994659260841701"/>
      </left>
      <right style="medium">
        <color theme="4" tint="-0.24994659260841701"/>
      </right>
      <top style="medium">
        <color theme="4" tint="-0.24994659260841701"/>
      </top>
      <bottom style="medium">
        <color theme="4" tint="-0.24994659260841701"/>
      </bottom>
      <diagonal/>
    </border>
    <border>
      <left/>
      <right style="thin">
        <color theme="4" tint="-0.24994659260841701"/>
      </right>
      <top/>
      <bottom/>
      <diagonal/>
    </border>
    <border>
      <left style="thin">
        <color theme="4" tint="-0.24994659260841701"/>
      </left>
      <right/>
      <top/>
      <bottom/>
      <diagonal/>
    </border>
    <border>
      <left style="dashDotDot">
        <color auto="1"/>
      </left>
      <right style="dashDotDot">
        <color auto="1"/>
      </right>
      <top style="dashDotDot">
        <color auto="1"/>
      </top>
      <bottom style="dashDotDot">
        <color auto="1"/>
      </bottom>
      <diagonal/>
    </border>
    <border>
      <left style="thin">
        <color theme="4" tint="0.79998168889431442"/>
      </left>
      <right/>
      <top style="double">
        <color theme="4" tint="-0.24994659260841701"/>
      </top>
      <bottom style="medium">
        <color theme="4" tint="-0.2499465926084170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theme="4" tint="0.79998168889431442"/>
      </left>
      <right style="thin">
        <color theme="4" tint="0.79998168889431442"/>
      </right>
      <top style="medium">
        <color theme="4" tint="-0.24994659260841701"/>
      </top>
      <bottom/>
      <diagonal/>
    </border>
    <border>
      <left style="thin">
        <color theme="4" tint="0.79998168889431442"/>
      </left>
      <right/>
      <top style="medium">
        <color theme="4" tint="-0.24994659260841701"/>
      </top>
      <bottom/>
      <diagonal/>
    </border>
    <border>
      <left/>
      <right style="thin">
        <color theme="4" tint="0.79998168889431442"/>
      </right>
      <top style="medium">
        <color theme="4" tint="-0.24994659260841701"/>
      </top>
      <bottom/>
      <diagonal/>
    </border>
    <border>
      <left style="thin">
        <color theme="4" tint="0.79998168889431442"/>
      </left>
      <right/>
      <top style="double">
        <color theme="4" tint="-0.24994659260841701"/>
      </top>
      <bottom/>
      <diagonal/>
    </border>
    <border>
      <left/>
      <right/>
      <top style="double">
        <color theme="4" tint="-0.24994659260841701"/>
      </top>
      <bottom/>
      <diagonal/>
    </border>
    <border>
      <left style="thin">
        <color theme="4" tint="0.79998168889431442"/>
      </left>
      <right/>
      <top/>
      <bottom style="medium">
        <color theme="4" tint="-0.24994659260841701"/>
      </bottom>
      <diagonal/>
    </border>
    <border>
      <left/>
      <right/>
      <top/>
      <bottom style="medium">
        <color theme="4" tint="-0.24994659260841701"/>
      </bottom>
      <diagonal/>
    </border>
    <border>
      <left style="medium">
        <color rgb="FFA8A8A8"/>
      </left>
      <right style="medium">
        <color rgb="FFA8A8A8"/>
      </right>
      <top style="medium">
        <color rgb="FFA8A8A8"/>
      </top>
      <bottom style="medium">
        <color rgb="FFA8A8A8"/>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rgb="FF000000"/>
      </top>
      <bottom style="medium">
        <color rgb="FF000000"/>
      </bottom>
      <diagonal/>
    </border>
    <border>
      <left style="medium">
        <color indexed="64"/>
      </left>
      <right style="medium">
        <color indexed="64"/>
      </right>
      <top style="medium">
        <color rgb="FFA8A8A8"/>
      </top>
      <bottom style="medium">
        <color rgb="FFA8A8A8"/>
      </bottom>
      <diagonal/>
    </border>
    <border>
      <left style="medium">
        <color indexed="64"/>
      </left>
      <right style="medium">
        <color indexed="64"/>
      </right>
      <top style="medium">
        <color indexed="64"/>
      </top>
      <bottom style="medium">
        <color rgb="FF655E4E"/>
      </bottom>
      <diagonal/>
    </border>
    <border>
      <left style="medium">
        <color indexed="64"/>
      </left>
      <right style="medium">
        <color indexed="64"/>
      </right>
      <top style="medium">
        <color rgb="FF000000"/>
      </top>
      <bottom style="medium">
        <color indexed="64"/>
      </bottom>
      <diagonal/>
    </border>
    <border>
      <left style="medium">
        <color indexed="64"/>
      </left>
      <right style="medium">
        <color indexed="64"/>
      </right>
      <top style="medium">
        <color indexed="64"/>
      </top>
      <bottom style="medium">
        <color rgb="FFA8A8A8"/>
      </bottom>
      <diagonal/>
    </border>
    <border>
      <left style="medium">
        <color indexed="64"/>
      </left>
      <right style="medium">
        <color indexed="64"/>
      </right>
      <top style="thin">
        <color indexed="64"/>
      </top>
      <bottom style="medium">
        <color indexed="64"/>
      </bottom>
      <diagonal/>
    </border>
    <border>
      <left style="medium">
        <color theme="4" tint="-0.24994659260841701"/>
      </left>
      <right/>
      <top style="dashed">
        <color theme="4" tint="-0.24994659260841701"/>
      </top>
      <bottom style="dashed">
        <color theme="4" tint="-0.24994659260841701"/>
      </bottom>
      <diagonal/>
    </border>
    <border>
      <left/>
      <right style="thin">
        <color theme="4" tint="-0.24994659260841701"/>
      </right>
      <top style="dashed">
        <color theme="4" tint="-0.24994659260841701"/>
      </top>
      <bottom style="dashed">
        <color theme="4" tint="-0.24994659260841701"/>
      </bottom>
      <diagonal/>
    </border>
    <border>
      <left style="medium">
        <color theme="4" tint="-0.24994659260841701"/>
      </left>
      <right/>
      <top style="dashed">
        <color theme="4" tint="-0.24994659260841701"/>
      </top>
      <bottom style="double">
        <color theme="4" tint="-0.24994659260841701"/>
      </bottom>
      <diagonal/>
    </border>
    <border>
      <left/>
      <right style="thin">
        <color theme="4" tint="-0.24994659260841701"/>
      </right>
      <top style="dashed">
        <color theme="4" tint="-0.24994659260841701"/>
      </top>
      <bottom style="double">
        <color theme="4" tint="-0.2499465926084170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medium">
        <color theme="4"/>
      </top>
      <bottom style="medium">
        <color theme="4"/>
      </bottom>
      <diagonal/>
    </border>
    <border>
      <left/>
      <right/>
      <top style="thin">
        <color rgb="FFFFFF00"/>
      </top>
      <bottom style="thin">
        <color rgb="FFFFFF00"/>
      </bottom>
      <diagonal/>
    </border>
    <border>
      <left style="medium">
        <color indexed="64"/>
      </left>
      <right/>
      <top style="medium">
        <color indexed="64"/>
      </top>
      <bottom style="thin">
        <color indexed="64"/>
      </bottom>
      <diagonal/>
    </border>
    <border>
      <left/>
      <right style="medium">
        <color rgb="FFDDDDDD"/>
      </right>
      <top style="medium">
        <color rgb="FFDDDDDD"/>
      </top>
      <bottom style="medium">
        <color rgb="FFDDDDDD"/>
      </bottom>
      <diagonal/>
    </border>
    <border>
      <left style="thick">
        <color theme="0" tint="-0.499984740745262"/>
      </left>
      <right style="thick">
        <color theme="0" tint="-0.499984740745262"/>
      </right>
      <top style="thick">
        <color theme="0" tint="-0.499984740745262"/>
      </top>
      <bottom style="thick">
        <color theme="0" tint="-0.499984740745262"/>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indexed="64"/>
      </left>
      <right/>
      <top style="thin">
        <color indexed="64"/>
      </top>
      <bottom style="medium">
        <color indexed="64"/>
      </bottom>
      <diagonal/>
    </border>
    <border>
      <left style="thick">
        <color rgb="FF000099"/>
      </left>
      <right/>
      <top/>
      <bottom style="thick">
        <color rgb="FF000099"/>
      </bottom>
      <diagonal/>
    </border>
    <border>
      <left/>
      <right/>
      <top/>
      <bottom style="thick">
        <color rgb="FF000099"/>
      </bottom>
      <diagonal/>
    </border>
    <border>
      <left/>
      <right style="thick">
        <color theme="2" tint="-0.499984740745262"/>
      </right>
      <top/>
      <bottom/>
      <diagonal/>
    </border>
    <border>
      <left/>
      <right/>
      <top style="thin">
        <color indexed="64"/>
      </top>
      <bottom style="medium">
        <color indexed="64"/>
      </bottom>
      <diagonal/>
    </border>
    <border>
      <left style="medium">
        <color theme="0"/>
      </left>
      <right style="medium">
        <color theme="0"/>
      </right>
      <top style="medium">
        <color theme="0"/>
      </top>
      <bottom style="medium">
        <color theme="0"/>
      </bottom>
      <diagonal/>
    </border>
    <border>
      <left/>
      <right/>
      <top style="medium">
        <color theme="0"/>
      </top>
      <bottom style="medium">
        <color theme="0"/>
      </bottom>
      <diagonal/>
    </border>
    <border>
      <left style="thick">
        <color theme="0"/>
      </left>
      <right style="medium">
        <color theme="0"/>
      </right>
      <top style="medium">
        <color theme="0"/>
      </top>
      <bottom style="medium">
        <color theme="0"/>
      </bottom>
      <diagonal/>
    </border>
    <border>
      <left style="medium">
        <color theme="0"/>
      </left>
      <right style="thick">
        <color theme="0"/>
      </right>
      <top style="medium">
        <color theme="0"/>
      </top>
      <bottom style="medium">
        <color theme="0"/>
      </bottom>
      <diagonal/>
    </border>
    <border>
      <left/>
      <right style="thick">
        <color theme="0"/>
      </right>
      <top style="thick">
        <color theme="0"/>
      </top>
      <bottom style="thick">
        <color theme="0"/>
      </bottom>
      <diagonal/>
    </border>
    <border>
      <left style="thick">
        <color theme="0"/>
      </left>
      <right/>
      <top style="medium">
        <color theme="0"/>
      </top>
      <bottom style="medium">
        <color theme="0"/>
      </bottom>
      <diagonal/>
    </border>
    <border>
      <left/>
      <right style="medium">
        <color theme="0"/>
      </right>
      <top style="medium">
        <color theme="0"/>
      </top>
      <bottom style="medium">
        <color theme="0"/>
      </bottom>
      <diagonal/>
    </border>
    <border>
      <left style="thick">
        <color rgb="FF000099"/>
      </left>
      <right style="medium">
        <color theme="0"/>
      </right>
      <top style="medium">
        <color theme="0"/>
      </top>
      <bottom style="medium">
        <color theme="0"/>
      </bottom>
      <diagonal/>
    </border>
    <border>
      <left style="thick">
        <color rgb="FF000099"/>
      </left>
      <right style="medium">
        <color theme="0"/>
      </right>
      <top style="thick">
        <color rgb="FF000099"/>
      </top>
      <bottom/>
      <diagonal/>
    </border>
    <border>
      <left style="thick">
        <color rgb="FF000099"/>
      </left>
      <right style="medium">
        <color theme="0"/>
      </right>
      <top/>
      <bottom style="medium">
        <color theme="0"/>
      </bottom>
      <diagonal/>
    </border>
    <border>
      <left style="thick">
        <color theme="0"/>
      </left>
      <right style="thick">
        <color theme="0"/>
      </right>
      <top style="medium">
        <color theme="0"/>
      </top>
      <bottom/>
      <diagonal/>
    </border>
    <border>
      <left style="medium">
        <color theme="1"/>
      </left>
      <right style="medium">
        <color theme="1"/>
      </right>
      <top style="medium">
        <color theme="0"/>
      </top>
      <bottom style="medium">
        <color theme="0"/>
      </bottom>
      <diagonal/>
    </border>
    <border>
      <left style="thick">
        <color theme="0"/>
      </left>
      <right/>
      <top/>
      <bottom style="medium">
        <color theme="0"/>
      </bottom>
      <diagonal/>
    </border>
    <border>
      <left/>
      <right/>
      <top style="thick">
        <color rgb="FF000099"/>
      </top>
      <bottom style="medium">
        <color theme="0"/>
      </bottom>
      <diagonal/>
    </border>
    <border>
      <left style="thick">
        <color theme="0"/>
      </left>
      <right/>
      <top style="thick">
        <color rgb="FF000099"/>
      </top>
      <bottom/>
      <diagonal/>
    </border>
    <border>
      <left style="thick">
        <color theme="0"/>
      </left>
      <right/>
      <top style="thick">
        <color rgb="FF000099"/>
      </top>
      <bottom style="medium">
        <color theme="0"/>
      </bottom>
      <diagonal/>
    </border>
    <border>
      <left style="medium">
        <color theme="2" tint="-0.24994659260841701"/>
      </left>
      <right style="medium">
        <color theme="2" tint="-0.24994659260841701"/>
      </right>
      <top style="medium">
        <color theme="2" tint="-0.24994659260841701"/>
      </top>
      <bottom/>
      <diagonal/>
    </border>
    <border>
      <left style="medium">
        <color theme="2" tint="-0.24994659260841701"/>
      </left>
      <right style="medium">
        <color theme="2" tint="-0.24994659260841701"/>
      </right>
      <top/>
      <bottom/>
      <diagonal/>
    </border>
    <border>
      <left style="medium">
        <color theme="2" tint="-0.24994659260841701"/>
      </left>
      <right/>
      <top style="medium">
        <color theme="2" tint="-0.24994659260841701"/>
      </top>
      <bottom/>
      <diagonal/>
    </border>
    <border>
      <left/>
      <right/>
      <top style="medium">
        <color theme="2" tint="-0.24994659260841701"/>
      </top>
      <bottom/>
      <diagonal/>
    </border>
    <border>
      <left/>
      <right style="medium">
        <color theme="2" tint="-0.24994659260841701"/>
      </right>
      <top style="medium">
        <color theme="2" tint="-0.24994659260841701"/>
      </top>
      <bottom/>
      <diagonal/>
    </border>
    <border>
      <left style="medium">
        <color theme="2" tint="-0.24994659260841701"/>
      </left>
      <right/>
      <top/>
      <bottom/>
      <diagonal/>
    </border>
    <border>
      <left/>
      <right style="medium">
        <color theme="2" tint="-0.24994659260841701"/>
      </right>
      <top/>
      <bottom/>
      <diagonal/>
    </border>
    <border>
      <left style="thick">
        <color theme="2" tint="-0.499984740745262"/>
      </left>
      <right/>
      <top style="thick">
        <color theme="2" tint="-0.499984740745262"/>
      </top>
      <bottom/>
      <diagonal/>
    </border>
    <border>
      <left/>
      <right style="thick">
        <color theme="2" tint="-0.499984740745262"/>
      </right>
      <top style="thick">
        <color theme="2" tint="-0.499984740745262"/>
      </top>
      <bottom/>
      <diagonal/>
    </border>
    <border>
      <left style="thick">
        <color theme="2" tint="-0.499984740745262"/>
      </left>
      <right/>
      <top/>
      <bottom/>
      <diagonal/>
    </border>
    <border>
      <left style="thick">
        <color theme="2" tint="-0.499984740745262"/>
      </left>
      <right/>
      <top/>
      <bottom style="thick">
        <color theme="2" tint="-0.499984740745262"/>
      </bottom>
      <diagonal/>
    </border>
    <border>
      <left/>
      <right style="thick">
        <color theme="2" tint="-0.499984740745262"/>
      </right>
      <top/>
      <bottom style="thick">
        <color theme="2" tint="-0.499984740745262"/>
      </bottom>
      <diagonal/>
    </border>
    <border>
      <left/>
      <right/>
      <top/>
      <bottom style="thick">
        <color theme="2" tint="-0.499984740745262"/>
      </bottom>
      <diagonal/>
    </border>
    <border>
      <left/>
      <right/>
      <top style="thick">
        <color theme="2" tint="-0.499984740745262"/>
      </top>
      <bottom/>
      <diagonal/>
    </border>
    <border>
      <left/>
      <right style="thick">
        <color theme="2" tint="-0.499984740745262"/>
      </right>
      <top style="medium">
        <color theme="2" tint="-0.24994659260841701"/>
      </top>
      <bottom/>
      <diagonal/>
    </border>
    <border>
      <left/>
      <right style="medium">
        <color theme="2" tint="-0.24994659260841701"/>
      </right>
      <top/>
      <bottom style="thick">
        <color theme="2" tint="-0.499984740745262"/>
      </bottom>
      <diagonal/>
    </border>
    <border>
      <left style="medium">
        <color theme="2" tint="-0.24994659260841701"/>
      </left>
      <right/>
      <top/>
      <bottom style="thick">
        <color theme="2" tint="-0.499984740745262"/>
      </bottom>
      <diagonal/>
    </border>
    <border>
      <left style="thick">
        <color theme="2" tint="-0.499984740745262"/>
      </left>
      <right style="medium">
        <color theme="2" tint="-0.24994659260841701"/>
      </right>
      <top style="medium">
        <color theme="2" tint="-0.24994659260841701"/>
      </top>
      <bottom/>
      <diagonal/>
    </border>
    <border>
      <left style="medium">
        <color theme="2" tint="-0.24994659260841701"/>
      </left>
      <right style="thick">
        <color theme="2" tint="-0.499984740745262"/>
      </right>
      <top style="medium">
        <color theme="2" tint="-0.24994659260841701"/>
      </top>
      <bottom/>
      <diagonal/>
    </border>
    <border>
      <left style="thick">
        <color theme="2" tint="-0.499984740745262"/>
      </left>
      <right style="medium">
        <color theme="2" tint="-0.24994659260841701"/>
      </right>
      <top/>
      <bottom/>
      <diagonal/>
    </border>
    <border>
      <left style="medium">
        <color theme="2" tint="-0.24994659260841701"/>
      </left>
      <right style="thick">
        <color theme="2" tint="-0.499984740745262"/>
      </right>
      <top/>
      <bottom/>
      <diagonal/>
    </border>
    <border>
      <left style="thick">
        <color theme="2" tint="-0.499984740745262"/>
      </left>
      <right style="medium">
        <color theme="2" tint="-0.24994659260841701"/>
      </right>
      <top/>
      <bottom style="thick">
        <color theme="2" tint="-0.499984740745262"/>
      </bottom>
      <diagonal/>
    </border>
    <border>
      <left style="medium">
        <color theme="2" tint="-0.24994659260841701"/>
      </left>
      <right style="medium">
        <color theme="2" tint="-0.24994659260841701"/>
      </right>
      <top/>
      <bottom style="thick">
        <color theme="2" tint="-0.499984740745262"/>
      </bottom>
      <diagonal/>
    </border>
    <border>
      <left style="medium">
        <color theme="2" tint="-0.24994659260841701"/>
      </left>
      <right style="thick">
        <color theme="2" tint="-0.499984740745262"/>
      </right>
      <top/>
      <bottom style="thick">
        <color theme="2" tint="-0.499984740745262"/>
      </bottom>
      <diagonal/>
    </border>
    <border>
      <left/>
      <right/>
      <top/>
      <bottom style="medium">
        <color theme="0"/>
      </bottom>
      <diagonal/>
    </border>
    <border>
      <left/>
      <right style="thick">
        <color theme="0"/>
      </right>
      <top/>
      <bottom style="medium">
        <color theme="0"/>
      </bottom>
      <diagonal/>
    </border>
    <border>
      <left/>
      <right style="thick">
        <color theme="0"/>
      </right>
      <top/>
      <bottom/>
      <diagonal/>
    </border>
    <border>
      <left/>
      <right/>
      <top style="medium">
        <color theme="0"/>
      </top>
      <bottom/>
      <diagonal/>
    </border>
    <border>
      <left/>
      <right style="medium">
        <color indexed="64"/>
      </right>
      <top style="medium">
        <color indexed="64"/>
      </top>
      <bottom style="thin">
        <color indexed="64"/>
      </bottom>
      <diagonal/>
    </border>
    <border>
      <left style="medium">
        <color theme="0"/>
      </left>
      <right/>
      <top style="thick">
        <color rgb="FF000099"/>
      </top>
      <bottom/>
      <diagonal/>
    </border>
    <border>
      <left style="medium">
        <color theme="0"/>
      </left>
      <right/>
      <top/>
      <bottom style="medium">
        <color theme="0"/>
      </bottom>
      <diagonal/>
    </border>
    <border>
      <left style="medium">
        <color indexed="64"/>
      </left>
      <right/>
      <top style="medium">
        <color indexed="64"/>
      </top>
      <bottom style="medium">
        <color indexed="64"/>
      </bottom>
      <diagonal/>
    </border>
    <border>
      <left/>
      <right/>
      <top/>
      <bottom style="thin">
        <color indexed="64"/>
      </bottom>
      <diagonal/>
    </border>
    <border>
      <left/>
      <right style="medium">
        <color theme="0"/>
      </right>
      <top/>
      <bottom/>
      <diagonal/>
    </border>
    <border>
      <left/>
      <right style="medium">
        <color theme="0" tint="-0.34998626667073579"/>
      </right>
      <top style="medium">
        <color theme="0" tint="-0.34998626667073579"/>
      </top>
      <bottom style="medium">
        <color theme="0" tint="-0.34998626667073579"/>
      </bottom>
      <diagonal/>
    </border>
    <border>
      <left/>
      <right style="medium">
        <color theme="0" tint="-0.34998626667073579"/>
      </right>
      <top/>
      <bottom style="medium">
        <color theme="0" tint="-0.34998626667073579"/>
      </bottom>
      <diagonal/>
    </border>
    <border>
      <left style="thick">
        <color theme="0"/>
      </left>
      <right style="thick">
        <color theme="0"/>
      </right>
      <top style="medium">
        <color theme="0"/>
      </top>
      <bottom style="medium">
        <color theme="0"/>
      </bottom>
      <diagonal/>
    </border>
    <border>
      <left/>
      <right/>
      <top/>
      <bottom style="thick">
        <color theme="1" tint="0.34998626667073579"/>
      </bottom>
      <diagonal/>
    </border>
    <border>
      <left/>
      <right/>
      <top style="thick">
        <color theme="1" tint="0.34998626667073579"/>
      </top>
      <bottom style="thick">
        <color theme="1" tint="0.34998626667073579"/>
      </bottom>
      <diagonal/>
    </border>
    <border>
      <left/>
      <right style="thick">
        <color theme="1" tint="0.34998626667073579"/>
      </right>
      <top style="thick">
        <color theme="1" tint="0.34998626667073579"/>
      </top>
      <bottom style="thick">
        <color theme="1" tint="0.34998626667073579"/>
      </bottom>
      <diagonal/>
    </border>
    <border>
      <left style="thick">
        <color theme="0"/>
      </left>
      <right/>
      <top style="thick">
        <color theme="0"/>
      </top>
      <bottom style="thick">
        <color theme="0"/>
      </bottom>
      <diagonal/>
    </border>
    <border>
      <left/>
      <right/>
      <top style="thick">
        <color theme="0"/>
      </top>
      <bottom style="thick">
        <color theme="0"/>
      </bottom>
      <diagonal/>
    </border>
    <border>
      <left style="thick">
        <color theme="0"/>
      </left>
      <right/>
      <top/>
      <bottom/>
      <diagonal/>
    </border>
    <border>
      <left/>
      <right style="medium">
        <color theme="0"/>
      </right>
      <top/>
      <bottom style="medium">
        <color theme="0"/>
      </bottom>
      <diagonal/>
    </border>
    <border>
      <left/>
      <right style="thick">
        <color theme="0"/>
      </right>
      <top style="thick">
        <color theme="0"/>
      </top>
      <bottom/>
      <diagonal/>
    </border>
    <border>
      <left/>
      <right/>
      <top style="thick">
        <color theme="0" tint="-0.499984740745262"/>
      </top>
      <bottom style="thick">
        <color theme="0" tint="-0.499984740745262"/>
      </bottom>
      <diagonal/>
    </border>
    <border>
      <left/>
      <right style="medium">
        <color theme="0" tint="-0.34998626667073579"/>
      </right>
      <top style="medium">
        <color theme="0" tint="-0.34998626667073579"/>
      </top>
      <bottom/>
      <diagonal/>
    </border>
    <border>
      <left style="thick">
        <color theme="0"/>
      </left>
      <right/>
      <top style="thick">
        <color theme="0"/>
      </top>
      <bottom/>
      <diagonal/>
    </border>
    <border>
      <left/>
      <right/>
      <top style="thick">
        <color theme="0"/>
      </top>
      <bottom/>
      <diagonal/>
    </border>
    <border>
      <left style="thick">
        <color theme="0"/>
      </left>
      <right/>
      <top/>
      <bottom style="thick">
        <color theme="0"/>
      </bottom>
      <diagonal/>
    </border>
    <border>
      <left/>
      <right/>
      <top/>
      <bottom style="thick">
        <color theme="0"/>
      </bottom>
      <diagonal/>
    </border>
    <border>
      <left/>
      <right style="thick">
        <color theme="0"/>
      </right>
      <top/>
      <bottom style="thick">
        <color theme="0"/>
      </bottom>
      <diagonal/>
    </border>
    <border>
      <left style="thick">
        <color theme="1" tint="0.499984740745262"/>
      </left>
      <right/>
      <top style="thick">
        <color theme="1" tint="0.499984740745262"/>
      </top>
      <bottom style="thick">
        <color theme="1" tint="0.499984740745262"/>
      </bottom>
      <diagonal/>
    </border>
    <border>
      <left/>
      <right/>
      <top style="thick">
        <color theme="1" tint="0.499984740745262"/>
      </top>
      <bottom style="thick">
        <color theme="1" tint="0.499984740745262"/>
      </bottom>
      <diagonal/>
    </border>
    <border>
      <left/>
      <right style="thick">
        <color theme="1" tint="0.499984740745262"/>
      </right>
      <top style="thick">
        <color theme="1" tint="0.499984740745262"/>
      </top>
      <bottom style="thick">
        <color theme="1" tint="0.499984740745262"/>
      </bottom>
      <diagonal/>
    </border>
    <border>
      <left/>
      <right style="thick">
        <color theme="0"/>
      </right>
      <top style="medium">
        <color theme="0"/>
      </top>
      <bottom/>
      <diagonal/>
    </border>
    <border>
      <left/>
      <right/>
      <top/>
      <bottom style="thick">
        <color theme="0" tint="-0.24994659260841701"/>
      </bottom>
      <diagonal/>
    </border>
    <border>
      <left style="thick">
        <color theme="0"/>
      </left>
      <right/>
      <top/>
      <bottom style="thick">
        <color theme="0" tint="-0.24994659260841701"/>
      </bottom>
      <diagonal/>
    </border>
    <border>
      <left/>
      <right style="thick">
        <color theme="0"/>
      </right>
      <top/>
      <bottom style="thick">
        <color theme="0" tint="-0.24994659260841701"/>
      </bottom>
      <diagonal/>
    </border>
    <border>
      <left/>
      <right/>
      <top style="thick">
        <color theme="0" tint="-0.499984740745262"/>
      </top>
      <bottom/>
      <diagonal/>
    </border>
    <border>
      <left/>
      <right/>
      <top/>
      <bottom style="thick">
        <color theme="0" tint="-0.499984740745262"/>
      </bottom>
      <diagonal/>
    </border>
    <border>
      <left style="thick">
        <color theme="0"/>
      </left>
      <right/>
      <top style="medium">
        <color theme="0"/>
      </top>
      <bottom/>
      <diagonal/>
    </border>
    <border>
      <left style="thick">
        <color theme="0"/>
      </left>
      <right style="thick">
        <color theme="0"/>
      </right>
      <top/>
      <bottom style="medium">
        <color theme="0"/>
      </bottom>
      <diagonal/>
    </border>
    <border>
      <left style="medium">
        <color theme="4" tint="-0.24994659260841701"/>
      </left>
      <right/>
      <top style="double">
        <color theme="4" tint="-0.24994659260841701"/>
      </top>
      <bottom style="thick">
        <color theme="0" tint="-0.499984740745262"/>
      </bottom>
      <diagonal/>
    </border>
    <border>
      <left/>
      <right/>
      <top style="double">
        <color theme="4" tint="-0.24994659260841701"/>
      </top>
      <bottom style="thick">
        <color theme="0" tint="-0.499984740745262"/>
      </bottom>
      <diagonal/>
    </border>
    <border>
      <left/>
      <right style="medium">
        <color theme="4" tint="-0.24994659260841701"/>
      </right>
      <top style="double">
        <color theme="4" tint="-0.24994659260841701"/>
      </top>
      <bottom style="thick">
        <color theme="0" tint="-0.499984740745262"/>
      </bottom>
      <diagonal/>
    </border>
    <border>
      <left/>
      <right/>
      <top/>
      <bottom style="thick">
        <color theme="1" tint="0.499984740745262"/>
      </bottom>
      <diagonal/>
    </border>
    <border>
      <left style="thick">
        <color theme="1" tint="0.499984740745262"/>
      </left>
      <right/>
      <top style="thick">
        <color theme="0" tint="-0.499984740745262"/>
      </top>
      <bottom/>
      <diagonal/>
    </border>
    <border>
      <left/>
      <right style="thick">
        <color theme="1" tint="0.499984740745262"/>
      </right>
      <top style="thick">
        <color theme="0" tint="-0.499984740745262"/>
      </top>
      <bottom/>
      <diagonal/>
    </border>
    <border>
      <left/>
      <right style="thick">
        <color theme="1" tint="0.499984740745262"/>
      </right>
      <top/>
      <bottom/>
      <diagonal/>
    </border>
    <border>
      <left style="thick">
        <color theme="1" tint="0.499984740745262"/>
      </left>
      <right/>
      <top/>
      <bottom style="thick">
        <color theme="1" tint="0.499984740745262"/>
      </bottom>
      <diagonal/>
    </border>
    <border>
      <left/>
      <right style="thick">
        <color theme="1" tint="0.499984740745262"/>
      </right>
      <top/>
      <bottom style="thick">
        <color theme="1" tint="0.499984740745262"/>
      </bottom>
      <diagonal/>
    </border>
    <border>
      <left style="thick">
        <color theme="0" tint="-0.499984740745262"/>
      </left>
      <right/>
      <top style="thick">
        <color theme="0" tint="-0.499984740745262"/>
      </top>
      <bottom/>
      <diagonal/>
    </border>
    <border>
      <left/>
      <right style="thick">
        <color theme="0" tint="-0.499984740745262"/>
      </right>
      <top style="thick">
        <color theme="0" tint="-0.499984740745262"/>
      </top>
      <bottom/>
      <diagonal/>
    </border>
    <border>
      <left style="thick">
        <color theme="0" tint="-0.499984740745262"/>
      </left>
      <right/>
      <top/>
      <bottom/>
      <diagonal/>
    </border>
    <border>
      <left/>
      <right style="thick">
        <color theme="0" tint="-0.499984740745262"/>
      </right>
      <top/>
      <bottom/>
      <diagonal/>
    </border>
    <border>
      <left style="thick">
        <color theme="0" tint="-0.499984740745262"/>
      </left>
      <right/>
      <top/>
      <bottom style="thick">
        <color theme="1" tint="0.499984740745262"/>
      </bottom>
      <diagonal/>
    </border>
    <border>
      <left/>
      <right style="thick">
        <color theme="0" tint="-0.499984740745262"/>
      </right>
      <top/>
      <bottom style="thick">
        <color theme="1" tint="0.499984740745262"/>
      </bottom>
      <diagonal/>
    </border>
    <border>
      <left style="thick">
        <color theme="0" tint="-0.499984740745262"/>
      </left>
      <right/>
      <top/>
      <bottom style="thick">
        <color theme="0" tint="-0.499984740745262"/>
      </bottom>
      <diagonal/>
    </border>
    <border>
      <left/>
      <right style="thick">
        <color theme="1" tint="0.499984740745262"/>
      </right>
      <top/>
      <bottom style="thick">
        <color theme="0" tint="-0.499984740745262"/>
      </bottom>
      <diagonal/>
    </border>
    <border>
      <left style="medium">
        <color indexed="64"/>
      </left>
      <right style="medium">
        <color indexed="64"/>
      </right>
      <top/>
      <bottom style="thin">
        <color indexed="64"/>
      </bottom>
      <diagonal/>
    </border>
    <border>
      <left style="thick">
        <color theme="0"/>
      </left>
      <right style="thick">
        <color theme="0"/>
      </right>
      <top style="thick">
        <color theme="0"/>
      </top>
      <bottom/>
      <diagonal/>
    </border>
    <border>
      <left style="thick">
        <color theme="0"/>
      </left>
      <right style="thick">
        <color theme="0"/>
      </right>
      <top/>
      <bottom/>
      <diagonal/>
    </border>
    <border>
      <left style="thick">
        <color theme="0"/>
      </left>
      <right style="thick">
        <color theme="0"/>
      </right>
      <top/>
      <bottom style="thick">
        <color theme="0"/>
      </bottom>
      <diagonal/>
    </border>
    <border>
      <left style="thick">
        <color theme="0"/>
      </left>
      <right style="medium">
        <color theme="0"/>
      </right>
      <top/>
      <bottom/>
      <diagonal/>
    </border>
    <border>
      <left style="medium">
        <color rgb="FFDDDDDD"/>
      </left>
      <right style="medium">
        <color rgb="FFDDDDDD"/>
      </right>
      <top style="medium">
        <color rgb="FFDDDDDD"/>
      </top>
      <bottom/>
      <diagonal/>
    </border>
    <border>
      <left style="medium">
        <color rgb="FFDDDDDD"/>
      </left>
      <right style="medium">
        <color rgb="FFDDDDDD"/>
      </right>
      <top/>
      <bottom style="medium">
        <color rgb="FFDDDDDD"/>
      </bottom>
      <diagonal/>
    </border>
    <border>
      <left style="medium">
        <color rgb="FFDDDDDD"/>
      </left>
      <right style="medium">
        <color rgb="FFDDDDDD"/>
      </right>
      <top/>
      <bottom/>
      <diagonal/>
    </border>
    <border>
      <left style="thick">
        <color theme="0"/>
      </left>
      <right style="thick">
        <color theme="0"/>
      </right>
      <top style="thick">
        <color theme="0"/>
      </top>
      <bottom style="thick">
        <color theme="0"/>
      </bottom>
      <diagonal/>
    </border>
    <border>
      <left style="medium">
        <color theme="0"/>
      </left>
      <right style="thick">
        <color theme="0"/>
      </right>
      <top style="thick">
        <color theme="0"/>
      </top>
      <bottom style="medium">
        <color theme="0"/>
      </bottom>
      <diagonal/>
    </border>
    <border>
      <left/>
      <right style="thick">
        <color theme="0"/>
      </right>
      <top style="medium">
        <color theme="0"/>
      </top>
      <bottom style="thick">
        <color theme="0"/>
      </bottom>
      <diagonal/>
    </border>
    <border>
      <left/>
      <right style="medium">
        <color theme="0"/>
      </right>
      <top style="thick">
        <color theme="0"/>
      </top>
      <bottom/>
      <diagonal/>
    </border>
    <border>
      <left/>
      <right style="thick">
        <color theme="0"/>
      </right>
      <top style="medium">
        <color theme="0"/>
      </top>
      <bottom style="medium">
        <color theme="0"/>
      </bottom>
      <diagonal/>
    </border>
    <border>
      <left style="thick">
        <color rgb="FF41F5F9"/>
      </left>
      <right/>
      <top style="thick">
        <color rgb="FF41F5F9"/>
      </top>
      <bottom style="thick">
        <color rgb="FF41F5F9"/>
      </bottom>
      <diagonal/>
    </border>
    <border>
      <left/>
      <right style="thick">
        <color rgb="FF41F5F9"/>
      </right>
      <top style="thick">
        <color rgb="FF41F5F9"/>
      </top>
      <bottom style="thick">
        <color rgb="FF41F5F9"/>
      </bottom>
      <diagonal/>
    </border>
    <border>
      <left/>
      <right/>
      <top style="thick">
        <color rgb="FF41F5F9"/>
      </top>
      <bottom style="thick">
        <color rgb="FF41F5F9"/>
      </bottom>
      <diagonal/>
    </border>
    <border>
      <left style="thin">
        <color theme="0"/>
      </left>
      <right style="thin">
        <color theme="0"/>
      </right>
      <top style="thin">
        <color theme="0"/>
      </top>
      <bottom style="thin">
        <color theme="0"/>
      </bottom>
      <diagonal/>
    </border>
    <border>
      <left/>
      <right/>
      <top/>
      <bottom style="thick">
        <color rgb="FFDCE4F4"/>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top style="thin">
        <color theme="0"/>
      </top>
      <bottom style="thin">
        <color theme="0"/>
      </bottom>
      <diagonal/>
    </border>
    <border>
      <left/>
      <right style="medium">
        <color theme="0"/>
      </right>
      <top style="medium">
        <color theme="0"/>
      </top>
      <bottom/>
      <diagonal/>
    </border>
    <border>
      <left style="thin">
        <color indexed="64"/>
      </left>
      <right/>
      <top style="medium">
        <color indexed="64"/>
      </top>
      <bottom style="thin">
        <color indexed="64"/>
      </bottom>
      <diagonal/>
    </border>
    <border>
      <left style="thick">
        <color rgb="FF41F5F9"/>
      </left>
      <right/>
      <top style="thick">
        <color rgb="FF41F5F9"/>
      </top>
      <bottom/>
      <diagonal/>
    </border>
    <border>
      <left/>
      <right/>
      <top style="thick">
        <color rgb="FF41F5F9"/>
      </top>
      <bottom/>
      <diagonal/>
    </border>
    <border>
      <left/>
      <right style="thick">
        <color rgb="FF41F5F9"/>
      </right>
      <top style="thick">
        <color rgb="FF41F5F9"/>
      </top>
      <bottom/>
      <diagonal/>
    </border>
    <border>
      <left style="thick">
        <color rgb="FF41F5F9"/>
      </left>
      <right/>
      <top/>
      <bottom/>
      <diagonal/>
    </border>
    <border>
      <left/>
      <right style="thick">
        <color rgb="FF41F5F9"/>
      </right>
      <top/>
      <bottom/>
      <diagonal/>
    </border>
    <border>
      <left style="thick">
        <color rgb="FF41F5F9"/>
      </left>
      <right/>
      <top/>
      <bottom style="thick">
        <color rgb="FF41F5F9"/>
      </bottom>
      <diagonal/>
    </border>
    <border>
      <left/>
      <right/>
      <top/>
      <bottom style="thick">
        <color rgb="FF41F5F9"/>
      </bottom>
      <diagonal/>
    </border>
    <border>
      <left style="thick">
        <color rgb="FF41F5F9"/>
      </left>
      <right/>
      <top style="thick">
        <color rgb="FF41F5F9"/>
      </top>
      <bottom style="medium">
        <color theme="0"/>
      </bottom>
      <diagonal/>
    </border>
    <border>
      <left/>
      <right style="thick">
        <color theme="0"/>
      </right>
      <top style="thick">
        <color rgb="FF41F5F9"/>
      </top>
      <bottom style="medium">
        <color theme="0"/>
      </bottom>
      <diagonal/>
    </border>
    <border>
      <left style="thick">
        <color theme="0"/>
      </left>
      <right/>
      <top style="thick">
        <color rgb="FF41F5F9"/>
      </top>
      <bottom style="medium">
        <color theme="0"/>
      </bottom>
      <diagonal/>
    </border>
    <border>
      <left/>
      <right style="thick">
        <color rgb="FF41F5F9"/>
      </right>
      <top style="thick">
        <color rgb="FF41F5F9"/>
      </top>
      <bottom style="medium">
        <color theme="0"/>
      </bottom>
      <diagonal/>
    </border>
    <border>
      <left style="thick">
        <color rgb="FF41F5F9"/>
      </left>
      <right style="thick">
        <color theme="0"/>
      </right>
      <top style="medium">
        <color theme="0"/>
      </top>
      <bottom style="medium">
        <color theme="0"/>
      </bottom>
      <diagonal/>
    </border>
    <border>
      <left style="thick">
        <color theme="0"/>
      </left>
      <right style="thick">
        <color rgb="FF41F5F9"/>
      </right>
      <top style="medium">
        <color theme="0"/>
      </top>
      <bottom style="medium">
        <color theme="0"/>
      </bottom>
      <diagonal/>
    </border>
    <border>
      <left style="thick">
        <color rgb="FF41F5F9"/>
      </left>
      <right style="thick">
        <color theme="0"/>
      </right>
      <top style="medium">
        <color theme="0"/>
      </top>
      <bottom style="thick">
        <color rgb="FF41F5F9"/>
      </bottom>
      <diagonal/>
    </border>
    <border>
      <left style="thick">
        <color theme="0"/>
      </left>
      <right style="thick">
        <color theme="0"/>
      </right>
      <top style="medium">
        <color theme="0"/>
      </top>
      <bottom style="thick">
        <color rgb="FF41F5F9"/>
      </bottom>
      <diagonal/>
    </border>
    <border>
      <left style="thick">
        <color theme="0"/>
      </left>
      <right style="thick">
        <color rgb="FF41F5F9"/>
      </right>
      <top style="medium">
        <color theme="0"/>
      </top>
      <bottom style="thick">
        <color rgb="FF41F5F9"/>
      </bottom>
      <diagonal/>
    </border>
    <border>
      <left/>
      <right style="thick">
        <color theme="6" tint="0.39970091860713525"/>
      </right>
      <top style="thick">
        <color theme="6" tint="0.39970091860713525"/>
      </top>
      <bottom style="thick">
        <color theme="0"/>
      </bottom>
      <diagonal/>
    </border>
    <border>
      <left/>
      <right style="thick">
        <color theme="6" tint="0.39970091860713525"/>
      </right>
      <top style="thick">
        <color theme="0"/>
      </top>
      <bottom style="thick">
        <color theme="0"/>
      </bottom>
      <diagonal/>
    </border>
    <border>
      <left/>
      <right style="thick">
        <color theme="6" tint="0.39970091860713525"/>
      </right>
      <top style="thick">
        <color theme="0"/>
      </top>
      <bottom style="thick">
        <color theme="6" tint="0.39970091860713525"/>
      </bottom>
      <diagonal/>
    </border>
    <border>
      <left style="thick">
        <color theme="0"/>
      </left>
      <right style="medium">
        <color theme="0"/>
      </right>
      <top style="thick">
        <color theme="0"/>
      </top>
      <bottom style="thick">
        <color theme="0"/>
      </bottom>
      <diagonal/>
    </border>
    <border>
      <left/>
      <right style="thick">
        <color rgb="FF41F5F9"/>
      </right>
      <top style="thick">
        <color theme="0"/>
      </top>
      <bottom/>
      <diagonal/>
    </border>
    <border>
      <left/>
      <right style="thick">
        <color rgb="FF41F5F9"/>
      </right>
      <top/>
      <bottom style="thick">
        <color rgb="FF41F5F9"/>
      </bottom>
      <diagonal/>
    </border>
    <border>
      <left/>
      <right style="thick">
        <color rgb="FF41F5F9"/>
      </right>
      <top/>
      <bottom style="medium">
        <color theme="0"/>
      </bottom>
      <diagonal/>
    </border>
    <border>
      <left/>
      <right style="thick">
        <color rgb="FF41F5F9"/>
      </right>
      <top style="medium">
        <color theme="0"/>
      </top>
      <bottom style="medium">
        <color theme="0"/>
      </bottom>
      <diagonal/>
    </border>
    <border>
      <left/>
      <right style="thick">
        <color rgb="FF41F5F9"/>
      </right>
      <top style="medium">
        <color theme="0"/>
      </top>
      <bottom/>
      <diagonal/>
    </border>
    <border>
      <left style="thin">
        <color theme="0"/>
      </left>
      <right style="thin">
        <color theme="0"/>
      </right>
      <top/>
      <bottom/>
      <diagonal/>
    </border>
    <border>
      <left/>
      <right style="thin">
        <color theme="0"/>
      </right>
      <top style="thin">
        <color theme="0"/>
      </top>
      <bottom/>
      <diagonal/>
    </border>
    <border>
      <left/>
      <right/>
      <top/>
      <bottom style="thin">
        <color theme="6" tint="-0.499984740745262"/>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diagonal/>
    </border>
    <border>
      <left style="thin">
        <color theme="3" tint="0.79998168889431442"/>
      </left>
      <right style="thin">
        <color theme="3" tint="0.79998168889431442"/>
      </right>
      <top style="thin">
        <color theme="3" tint="0.79998168889431442"/>
      </top>
      <bottom style="thin">
        <color theme="3" tint="0.79998168889431442"/>
      </bottom>
      <diagonal/>
    </border>
    <border>
      <left/>
      <right/>
      <top style="thin">
        <color theme="3" tint="0.79998168889431442"/>
      </top>
      <bottom style="thin">
        <color theme="0"/>
      </bottom>
      <diagonal/>
    </border>
    <border>
      <left style="thin">
        <color theme="3" tint="0.79998168889431442"/>
      </left>
      <right/>
      <top style="thin">
        <color theme="3" tint="0.79998168889431442"/>
      </top>
      <bottom style="thin">
        <color theme="3" tint="0.79998168889431442"/>
      </bottom>
      <diagonal/>
    </border>
    <border>
      <left style="thin">
        <color theme="3" tint="0.79998168889431442"/>
      </left>
      <right style="thin">
        <color theme="0"/>
      </right>
      <top/>
      <bottom style="thin">
        <color theme="0"/>
      </bottom>
      <diagonal/>
    </border>
    <border>
      <left style="thin">
        <color theme="0"/>
      </left>
      <right/>
      <top style="thin">
        <color theme="0"/>
      </top>
      <bottom style="thin">
        <color theme="3" tint="0.79998168889431442"/>
      </bottom>
      <diagonal/>
    </border>
    <border>
      <left/>
      <right/>
      <top style="medium">
        <color rgb="FFC8C8C8"/>
      </top>
      <bottom/>
      <diagonal/>
    </border>
    <border>
      <left style="thin">
        <color theme="3" tint="0.79998168889431442"/>
      </left>
      <right style="thin">
        <color theme="0"/>
      </right>
      <top/>
      <bottom style="thin">
        <color theme="3" tint="0.79998168889431442"/>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right/>
      <top style="thin">
        <color indexed="64"/>
      </top>
      <bottom style="double">
        <color indexed="64"/>
      </bottom>
      <diagonal/>
    </border>
    <border>
      <left style="thick">
        <color rgb="FF41F5F9"/>
      </left>
      <right/>
      <top style="medium">
        <color theme="0"/>
      </top>
      <bottom style="medium">
        <color theme="0"/>
      </bottom>
      <diagonal/>
    </border>
    <border>
      <left style="thick">
        <color rgb="FF41F5F9"/>
      </left>
      <right style="thick">
        <color theme="0"/>
      </right>
      <top style="thick">
        <color theme="0"/>
      </top>
      <bottom style="thick">
        <color theme="0"/>
      </bottom>
      <diagonal/>
    </border>
    <border>
      <left style="thick">
        <color theme="0"/>
      </left>
      <right style="thick">
        <color rgb="FF41F5F9"/>
      </right>
      <top style="thick">
        <color theme="0"/>
      </top>
      <bottom style="thick">
        <color theme="0"/>
      </bottom>
      <diagonal/>
    </border>
    <border>
      <left/>
      <right style="thick">
        <color rgb="FF41F5F9"/>
      </right>
      <top style="thick">
        <color theme="0"/>
      </top>
      <bottom style="thick">
        <color rgb="FF41F5F9"/>
      </bottom>
      <diagonal/>
    </border>
    <border>
      <left style="thick">
        <color rgb="FF41F5F9"/>
      </left>
      <right style="thick">
        <color theme="0"/>
      </right>
      <top/>
      <bottom style="thick">
        <color theme="0"/>
      </bottom>
      <diagonal/>
    </border>
    <border>
      <left style="thick">
        <color theme="0"/>
      </left>
      <right style="thick">
        <color rgb="FF41F5F9"/>
      </right>
      <top/>
      <bottom style="thick">
        <color theme="0"/>
      </bottom>
      <diagonal/>
    </border>
    <border>
      <left style="thick">
        <color rgb="FF41F5F9"/>
      </left>
      <right/>
      <top style="thick">
        <color theme="0"/>
      </top>
      <bottom style="thick">
        <color theme="0"/>
      </bottom>
      <diagonal/>
    </border>
    <border>
      <left style="thick">
        <color theme="0"/>
      </left>
      <right style="thick">
        <color rgb="FF41F5F9"/>
      </right>
      <top style="thick">
        <color theme="0"/>
      </top>
      <bottom/>
      <diagonal/>
    </border>
    <border>
      <left style="thick">
        <color theme="0"/>
      </left>
      <right style="thick">
        <color theme="0"/>
      </right>
      <top style="thick">
        <color rgb="FF41F5F9"/>
      </top>
      <bottom style="thick">
        <color theme="0"/>
      </bottom>
      <diagonal/>
    </border>
    <border>
      <left style="thick">
        <color theme="0"/>
      </left>
      <right style="thick">
        <color rgb="FF41F5F9"/>
      </right>
      <top style="thick">
        <color rgb="FF41F5F9"/>
      </top>
      <bottom style="thick">
        <color theme="0"/>
      </bottom>
      <diagonal/>
    </border>
    <border>
      <left style="thick">
        <color rgb="FF41F5F9"/>
      </left>
      <right/>
      <top style="thick">
        <color theme="0"/>
      </top>
      <bottom/>
      <diagonal/>
    </border>
    <border>
      <left/>
      <right style="thick">
        <color theme="0"/>
      </right>
      <top style="thick">
        <color rgb="FF41F5F9"/>
      </top>
      <bottom/>
      <diagonal/>
    </border>
    <border>
      <left style="thick">
        <color theme="0"/>
      </left>
      <right/>
      <top style="thick">
        <color rgb="FF41F5F9"/>
      </top>
      <bottom/>
      <diagonal/>
    </border>
    <border>
      <left style="thick">
        <color rgb="FF41F5F9"/>
      </left>
      <right/>
      <top style="thick">
        <color theme="0"/>
      </top>
      <bottom style="thick">
        <color rgb="FF41F5F9"/>
      </bottom>
      <diagonal/>
    </border>
    <border>
      <left/>
      <right/>
      <top style="thick">
        <color theme="0"/>
      </top>
      <bottom style="thick">
        <color rgb="FF41F5F9"/>
      </bottom>
      <diagonal/>
    </border>
    <border>
      <left/>
      <right style="thick">
        <color theme="1" tint="0.499984740745262"/>
      </right>
      <top style="thick">
        <color theme="0"/>
      </top>
      <bottom style="thick">
        <color theme="0"/>
      </bottom>
      <diagonal/>
    </border>
    <border>
      <left/>
      <right style="thick">
        <color theme="1" tint="0.499984740745262"/>
      </right>
      <top/>
      <bottom style="thick">
        <color theme="0"/>
      </bottom>
      <diagonal/>
    </border>
    <border>
      <left style="thick">
        <color theme="0"/>
      </left>
      <right/>
      <top style="thick">
        <color theme="0"/>
      </top>
      <bottom style="thick">
        <color theme="1" tint="0.499984740745262"/>
      </bottom>
      <diagonal/>
    </border>
    <border>
      <left/>
      <right/>
      <top style="thick">
        <color theme="0"/>
      </top>
      <bottom style="thick">
        <color theme="1" tint="0.499984740745262"/>
      </bottom>
      <diagonal/>
    </border>
    <border>
      <left/>
      <right style="thick">
        <color theme="1" tint="0.499984740745262"/>
      </right>
      <top style="thick">
        <color theme="0"/>
      </top>
      <bottom style="thick">
        <color theme="1" tint="0.499984740745262"/>
      </bottom>
      <diagonal/>
    </border>
    <border>
      <left style="thick">
        <color rgb="FF41F5F9"/>
      </left>
      <right/>
      <top style="medium">
        <color theme="0"/>
      </top>
      <bottom/>
      <diagonal/>
    </border>
    <border>
      <left style="thick">
        <color rgb="FF41F5F9"/>
      </left>
      <right/>
      <top style="thick">
        <color rgb="FFFFFF00"/>
      </top>
      <bottom style="thick">
        <color rgb="FFFFFF00"/>
      </bottom>
      <diagonal/>
    </border>
    <border>
      <left/>
      <right style="thick">
        <color rgb="FF41F5F9"/>
      </right>
      <top style="thick">
        <color rgb="FFFFFF00"/>
      </top>
      <bottom style="thick">
        <color rgb="FFFFFF00"/>
      </bottom>
      <diagonal/>
    </border>
    <border>
      <left style="thick">
        <color theme="1" tint="0.499984740745262"/>
      </left>
      <right/>
      <top style="thick">
        <color theme="1" tint="0.499984740745262"/>
      </top>
      <bottom style="medium">
        <color theme="0" tint="-0.34998626667073579"/>
      </bottom>
      <diagonal/>
    </border>
    <border>
      <left/>
      <right style="medium">
        <color theme="0" tint="-0.34998626667073579"/>
      </right>
      <top style="thick">
        <color theme="1" tint="0.499984740745262"/>
      </top>
      <bottom style="medium">
        <color theme="0" tint="-0.34998626667073579"/>
      </bottom>
      <diagonal/>
    </border>
    <border>
      <left/>
      <right style="medium">
        <color indexed="64"/>
      </right>
      <top style="thick">
        <color theme="1" tint="0.499984740745262"/>
      </top>
      <bottom/>
      <diagonal/>
    </border>
    <border>
      <left style="thick">
        <color theme="0"/>
      </left>
      <right/>
      <top style="thick">
        <color theme="1" tint="0.499984740745262"/>
      </top>
      <bottom style="thick">
        <color theme="0"/>
      </bottom>
      <diagonal/>
    </border>
    <border>
      <left/>
      <right/>
      <top style="thick">
        <color theme="1" tint="0.499984740745262"/>
      </top>
      <bottom style="thick">
        <color theme="0"/>
      </bottom>
      <diagonal/>
    </border>
    <border>
      <left/>
      <right style="thick">
        <color theme="1" tint="0.499984740745262"/>
      </right>
      <top style="thick">
        <color theme="1" tint="0.499984740745262"/>
      </top>
      <bottom style="thick">
        <color theme="0"/>
      </bottom>
      <diagonal/>
    </border>
    <border>
      <left style="thick">
        <color theme="1" tint="0.499984740745262"/>
      </left>
      <right/>
      <top/>
      <bottom style="medium">
        <color theme="0" tint="-0.34998626667073579"/>
      </bottom>
      <diagonal/>
    </border>
    <border>
      <left style="thick">
        <color theme="1" tint="0.499984740745262"/>
      </left>
      <right style="medium">
        <color theme="0" tint="-0.34998626667073579"/>
      </right>
      <top/>
      <bottom/>
      <diagonal/>
    </border>
    <border>
      <left style="thick">
        <color theme="1" tint="0.499984740745262"/>
      </left>
      <right style="medium">
        <color theme="0" tint="-0.34998626667073579"/>
      </right>
      <top/>
      <bottom style="medium">
        <color theme="0" tint="-0.34998626667073579"/>
      </bottom>
      <diagonal/>
    </border>
    <border>
      <left style="thick">
        <color theme="1" tint="0.499984740745262"/>
      </left>
      <right/>
      <top/>
      <bottom/>
      <diagonal/>
    </border>
    <border>
      <left/>
      <right style="medium">
        <color theme="0" tint="-0.34998626667073579"/>
      </right>
      <top/>
      <bottom style="thick">
        <color theme="1" tint="0.499984740745262"/>
      </bottom>
      <diagonal/>
    </border>
    <border>
      <left/>
      <right style="medium">
        <color indexed="64"/>
      </right>
      <top/>
      <bottom style="thick">
        <color theme="1" tint="0.499984740745262"/>
      </bottom>
      <diagonal/>
    </border>
    <border>
      <left style="thick">
        <color theme="0"/>
      </left>
      <right/>
      <top style="thick">
        <color theme="0" tint="-0.499984740745262"/>
      </top>
      <bottom style="thick">
        <color theme="0" tint="-0.499984740745262"/>
      </bottom>
      <diagonal/>
    </border>
    <border>
      <left style="thick">
        <color theme="0"/>
      </left>
      <right/>
      <top style="medium">
        <color indexed="64"/>
      </top>
      <bottom style="medium">
        <color indexed="64"/>
      </bottom>
      <diagonal/>
    </border>
    <border>
      <left style="thick">
        <color theme="0"/>
      </left>
      <right/>
      <top style="thick">
        <color theme="1" tint="0.499984740745262"/>
      </top>
      <bottom style="thick">
        <color theme="1" tint="0.499984740745262"/>
      </bottom>
      <diagonal/>
    </border>
    <border>
      <left style="thick">
        <color theme="0"/>
      </left>
      <right/>
      <top style="medium">
        <color theme="0" tint="-0.34998626667073579"/>
      </top>
      <bottom style="medium">
        <color theme="0" tint="-0.34998626667073579"/>
      </bottom>
      <diagonal/>
    </border>
    <border>
      <left style="thick">
        <color theme="0"/>
      </left>
      <right/>
      <top/>
      <bottom style="thick">
        <color theme="1" tint="0.499984740745262"/>
      </bottom>
      <diagonal/>
    </border>
    <border>
      <left/>
      <right/>
      <top style="thick">
        <color theme="0" tint="-0.499984740745262"/>
      </top>
      <bottom style="thick">
        <color theme="1" tint="0.499984740745262"/>
      </bottom>
      <diagonal/>
    </border>
    <border>
      <left style="thick">
        <color rgb="FF41F5F9"/>
      </left>
      <right/>
      <top/>
      <bottom style="thick">
        <color theme="0"/>
      </bottom>
      <diagonal/>
    </border>
    <border>
      <left/>
      <right style="thick">
        <color rgb="FF41F5F9"/>
      </right>
      <top style="thick">
        <color theme="0"/>
      </top>
      <bottom style="thick">
        <color theme="0"/>
      </bottom>
      <diagonal/>
    </border>
    <border>
      <left style="thick">
        <color rgb="FF41F5F9"/>
      </left>
      <right style="thick">
        <color theme="0"/>
      </right>
      <top style="thick">
        <color theme="0"/>
      </top>
      <bottom/>
      <diagonal/>
    </border>
    <border>
      <left style="thick">
        <color theme="0"/>
      </left>
      <right style="medium">
        <color theme="0"/>
      </right>
      <top style="medium">
        <color theme="0"/>
      </top>
      <bottom style="thick">
        <color theme="0"/>
      </bottom>
      <diagonal/>
    </border>
    <border>
      <left/>
      <right style="thick">
        <color rgb="FF41F5F9"/>
      </right>
      <top/>
      <bottom style="thick">
        <color theme="0"/>
      </bottom>
      <diagonal/>
    </border>
    <border>
      <left style="thick">
        <color rgb="FF41F5F9"/>
      </left>
      <right style="thick">
        <color rgb="FF41F5F9"/>
      </right>
      <top/>
      <bottom style="thick">
        <color rgb="FF41F5F9"/>
      </bottom>
      <diagonal/>
    </border>
    <border>
      <left style="thick">
        <color rgb="FF41F5F9"/>
      </left>
      <right style="medium">
        <color theme="0"/>
      </right>
      <top style="thick">
        <color rgb="FF41F5F9"/>
      </top>
      <bottom/>
      <diagonal/>
    </border>
    <border>
      <left style="medium">
        <color theme="0"/>
      </left>
      <right style="medium">
        <color theme="0"/>
      </right>
      <top style="thick">
        <color rgb="FF41F5F9"/>
      </top>
      <bottom/>
      <diagonal/>
    </border>
    <border>
      <left/>
      <right style="medium">
        <color theme="0"/>
      </right>
      <top style="thick">
        <color rgb="FF41F5F9"/>
      </top>
      <bottom/>
      <diagonal/>
    </border>
    <border>
      <left style="medium">
        <color theme="0"/>
      </left>
      <right style="thick">
        <color rgb="FF41F5F9"/>
      </right>
      <top style="thick">
        <color rgb="FF41F5F9"/>
      </top>
      <bottom/>
      <diagonal/>
    </border>
    <border>
      <left style="thick">
        <color rgb="FF41F5F9"/>
      </left>
      <right/>
      <top style="thick">
        <color theme="6" tint="0.39970091860713525"/>
      </top>
      <bottom/>
      <diagonal/>
    </border>
    <border>
      <left style="thick">
        <color rgb="FF41F5F9"/>
      </left>
      <right/>
      <top/>
      <bottom style="thick">
        <color theme="6" tint="0.39970091860713525"/>
      </bottom>
      <diagonal/>
    </border>
    <border>
      <left style="thick">
        <color rgb="FF41F5F9"/>
      </left>
      <right/>
      <top/>
      <bottom style="medium">
        <color theme="0"/>
      </bottom>
      <diagonal/>
    </border>
    <border>
      <left style="thick">
        <color rgb="FF41F5F9"/>
      </left>
      <right/>
      <top style="medium">
        <color theme="0"/>
      </top>
      <bottom style="thick">
        <color rgb="FF41F5F9"/>
      </bottom>
      <diagonal/>
    </border>
    <border>
      <left style="thick">
        <color theme="0"/>
      </left>
      <right/>
      <top style="thick">
        <color theme="0"/>
      </top>
      <bottom style="thick">
        <color rgb="FF41F5F9"/>
      </bottom>
      <diagonal/>
    </border>
    <border>
      <left/>
      <right style="medium">
        <color theme="0"/>
      </right>
      <top style="thick">
        <color theme="0"/>
      </top>
      <bottom style="thick">
        <color rgb="FF41F5F9"/>
      </bottom>
      <diagonal/>
    </border>
    <border>
      <left style="thick">
        <color theme="0"/>
      </left>
      <right style="medium">
        <color theme="0"/>
      </right>
      <top style="thick">
        <color theme="0"/>
      </top>
      <bottom style="thick">
        <color rgb="FF41F5F9"/>
      </bottom>
      <diagonal/>
    </border>
    <border>
      <left style="thick">
        <color theme="0"/>
      </left>
      <right style="thick">
        <color theme="0"/>
      </right>
      <top style="thick">
        <color theme="0"/>
      </top>
      <bottom style="thick">
        <color rgb="FF41F5F9"/>
      </bottom>
      <diagonal/>
    </border>
    <border>
      <left style="thick">
        <color rgb="FFFFC000"/>
      </left>
      <right style="thick">
        <color rgb="FFFFC000"/>
      </right>
      <top style="thick">
        <color rgb="FFFFC000"/>
      </top>
      <bottom style="thick">
        <color rgb="FFFFC000"/>
      </bottom>
      <diagonal/>
    </border>
    <border>
      <left style="thick">
        <color rgb="FFFFC000"/>
      </left>
      <right style="thin">
        <color rgb="FFFFC000"/>
      </right>
      <top style="thick">
        <color rgb="FFFFC000"/>
      </top>
      <bottom style="thin">
        <color rgb="FFFFC000"/>
      </bottom>
      <diagonal/>
    </border>
    <border>
      <left style="thin">
        <color rgb="FFFFC000"/>
      </left>
      <right style="thin">
        <color rgb="FFFFC000"/>
      </right>
      <top style="thick">
        <color rgb="FFFFC000"/>
      </top>
      <bottom style="thin">
        <color rgb="FFFFC000"/>
      </bottom>
      <diagonal/>
    </border>
    <border>
      <left style="thick">
        <color rgb="FFFFC000"/>
      </left>
      <right style="thin">
        <color rgb="FFFFC000"/>
      </right>
      <top style="thin">
        <color rgb="FFFFC000"/>
      </top>
      <bottom style="thin">
        <color rgb="FFFFC000"/>
      </bottom>
      <diagonal/>
    </border>
    <border>
      <left style="thin">
        <color rgb="FFFFC000"/>
      </left>
      <right style="thin">
        <color rgb="FFFFC000"/>
      </right>
      <top style="thin">
        <color rgb="FFFFC000"/>
      </top>
      <bottom style="thin">
        <color rgb="FFFFC000"/>
      </bottom>
      <diagonal/>
    </border>
    <border>
      <left style="thick">
        <color rgb="FFFFC000"/>
      </left>
      <right style="thin">
        <color rgb="FFFFC000"/>
      </right>
      <top style="thin">
        <color rgb="FFFFC000"/>
      </top>
      <bottom style="thick">
        <color rgb="FFFFC000"/>
      </bottom>
      <diagonal/>
    </border>
    <border>
      <left style="thin">
        <color rgb="FFFFC000"/>
      </left>
      <right style="thin">
        <color rgb="FFFFC000"/>
      </right>
      <top style="thin">
        <color rgb="FFFFC000"/>
      </top>
      <bottom style="thick">
        <color rgb="FFFFC000"/>
      </bottom>
      <diagonal/>
    </border>
    <border>
      <left style="thick">
        <color rgb="FFFFC000"/>
      </left>
      <right style="thick">
        <color rgb="FFFFC000"/>
      </right>
      <top/>
      <bottom style="thick">
        <color rgb="FFFFC000"/>
      </bottom>
      <diagonal/>
    </border>
    <border>
      <left style="thick">
        <color rgb="FF41F5F9"/>
      </left>
      <right style="thick">
        <color rgb="FF41F5F9"/>
      </right>
      <top style="thick">
        <color rgb="FF41F5F9"/>
      </top>
      <bottom style="thick">
        <color rgb="FF41F5F9"/>
      </bottom>
      <diagonal/>
    </border>
    <border>
      <left style="thick">
        <color rgb="FFFFC000"/>
      </left>
      <right/>
      <top/>
      <bottom style="thick">
        <color rgb="FFFFC000"/>
      </bottom>
      <diagonal/>
    </border>
    <border>
      <left style="thin">
        <color rgb="FFFFC000"/>
      </left>
      <right/>
      <top style="thick">
        <color rgb="FFFFC000"/>
      </top>
      <bottom style="thin">
        <color rgb="FFFFC000"/>
      </bottom>
      <diagonal/>
    </border>
    <border>
      <left style="thin">
        <color rgb="FFFFC000"/>
      </left>
      <right/>
      <top style="thin">
        <color rgb="FFFFC000"/>
      </top>
      <bottom style="thin">
        <color rgb="FFFFC000"/>
      </bottom>
      <diagonal/>
    </border>
    <border>
      <left style="thin">
        <color rgb="FFFFC000"/>
      </left>
      <right/>
      <top style="thin">
        <color rgb="FFFFC000"/>
      </top>
      <bottom style="thick">
        <color rgb="FFFFC000"/>
      </bottom>
      <diagonal/>
    </border>
    <border>
      <left/>
      <right/>
      <top style="thick">
        <color theme="2" tint="-0.749961851863155"/>
      </top>
      <bottom/>
      <diagonal/>
    </border>
    <border>
      <left/>
      <right style="thick">
        <color theme="2" tint="-0.749961851863155"/>
      </right>
      <top style="thick">
        <color theme="2" tint="-0.749961851863155"/>
      </top>
      <bottom/>
      <diagonal/>
    </border>
    <border>
      <left/>
      <right style="thick">
        <color theme="2" tint="-0.749961851863155"/>
      </right>
      <top/>
      <bottom/>
      <diagonal/>
    </border>
    <border>
      <left style="thin">
        <color indexed="64"/>
      </left>
      <right style="thin">
        <color indexed="64"/>
      </right>
      <top style="thin">
        <color indexed="64"/>
      </top>
      <bottom style="thick">
        <color theme="2" tint="-0.749961851863155"/>
      </bottom>
      <diagonal/>
    </border>
    <border>
      <left/>
      <right style="thick">
        <color theme="2" tint="-0.749961851863155"/>
      </right>
      <top/>
      <bottom style="thick">
        <color theme="2" tint="-0.749961851863155"/>
      </bottom>
      <diagonal/>
    </border>
    <border>
      <left style="thick">
        <color rgb="FF002060"/>
      </left>
      <right/>
      <top style="thick">
        <color rgb="FF002060"/>
      </top>
      <bottom/>
      <diagonal/>
    </border>
    <border>
      <left/>
      <right/>
      <top style="thick">
        <color rgb="FF002060"/>
      </top>
      <bottom/>
      <diagonal/>
    </border>
    <border>
      <left/>
      <right style="thick">
        <color rgb="FF002060"/>
      </right>
      <top style="thick">
        <color rgb="FF002060"/>
      </top>
      <bottom/>
      <diagonal/>
    </border>
    <border>
      <left style="thick">
        <color rgb="FF002060"/>
      </left>
      <right/>
      <top/>
      <bottom/>
      <diagonal/>
    </border>
    <border>
      <left/>
      <right style="thick">
        <color rgb="FF002060"/>
      </right>
      <top/>
      <bottom/>
      <diagonal/>
    </border>
    <border>
      <left style="thick">
        <color rgb="FF002060"/>
      </left>
      <right/>
      <top/>
      <bottom style="thick">
        <color rgb="FF002060"/>
      </bottom>
      <diagonal/>
    </border>
    <border>
      <left/>
      <right/>
      <top/>
      <bottom style="thick">
        <color rgb="FF002060"/>
      </bottom>
      <diagonal/>
    </border>
    <border>
      <left/>
      <right style="thick">
        <color rgb="FF002060"/>
      </right>
      <top/>
      <bottom style="thick">
        <color rgb="FF002060"/>
      </bottom>
      <diagonal/>
    </border>
    <border>
      <left style="thick">
        <color theme="1" tint="0.499984740745262"/>
      </left>
      <right/>
      <top style="medium">
        <color theme="0" tint="-0.34998626667073579"/>
      </top>
      <bottom style="medium">
        <color theme="0" tint="-0.34998626667073579"/>
      </bottom>
      <diagonal/>
    </border>
    <border>
      <left style="thick">
        <color rgb="FF41F5F9"/>
      </left>
      <right style="thick">
        <color rgb="FF41F5F9"/>
      </right>
      <top/>
      <bottom/>
      <diagonal/>
    </border>
    <border>
      <left/>
      <right style="thick">
        <color theme="1" tint="0.34998626667073579"/>
      </right>
      <top style="thick">
        <color theme="0" tint="-0.499984740745262"/>
      </top>
      <bottom style="thick">
        <color theme="1" tint="0.499984740745262"/>
      </bottom>
      <diagonal/>
    </border>
    <border>
      <left/>
      <right/>
      <top style="medium">
        <color theme="0"/>
      </top>
      <bottom style="thick">
        <color rgb="FF41F5F9"/>
      </bottom>
      <diagonal/>
    </border>
    <border>
      <left style="thin">
        <color indexed="64"/>
      </left>
      <right style="thin">
        <color indexed="64"/>
      </right>
      <top/>
      <bottom style="thin">
        <color indexed="64"/>
      </bottom>
      <diagonal/>
    </border>
    <border>
      <left/>
      <right style="thick">
        <color theme="1" tint="0.34998626667073579"/>
      </right>
      <top style="thick">
        <color theme="1" tint="0.499984740745262"/>
      </top>
      <bottom style="thick">
        <color theme="1" tint="0.499984740745262"/>
      </bottom>
      <diagonal/>
    </border>
    <border>
      <left/>
      <right style="thin">
        <color indexed="64"/>
      </right>
      <top style="thin">
        <color indexed="64"/>
      </top>
      <bottom style="thick">
        <color theme="2" tint="-0.749961851863155"/>
      </bottom>
      <diagonal/>
    </border>
    <border>
      <left/>
      <right style="medium">
        <color rgb="FFDDDDDD"/>
      </right>
      <top style="medium">
        <color rgb="FFDDDDDD"/>
      </top>
      <bottom/>
      <diagonal/>
    </border>
    <border>
      <left/>
      <right style="medium">
        <color rgb="FFDDDDDD"/>
      </right>
      <top/>
      <bottom/>
      <diagonal/>
    </border>
    <border>
      <left/>
      <right style="medium">
        <color rgb="FFDDDDDD"/>
      </right>
      <top/>
      <bottom style="medium">
        <color rgb="FFDDDDDD"/>
      </bottom>
      <diagonal/>
    </border>
    <border>
      <left style="thick">
        <color theme="6" tint="-0.24994659260841701"/>
      </left>
      <right style="thick">
        <color theme="6" tint="-0.24994659260841701"/>
      </right>
      <top style="thick">
        <color theme="6" tint="-0.24994659260841701"/>
      </top>
      <bottom style="thick">
        <color theme="6" tint="-0.24994659260841701"/>
      </bottom>
      <diagonal/>
    </border>
    <border>
      <left/>
      <right/>
      <top/>
      <bottom style="thick">
        <color theme="6" tint="-0.24994659260841701"/>
      </bottom>
      <diagonal/>
    </border>
    <border>
      <left style="thick">
        <color theme="6" tint="-0.24994659260841701"/>
      </left>
      <right/>
      <top style="thick">
        <color theme="6" tint="-0.24994659260841701"/>
      </top>
      <bottom style="thick">
        <color theme="6" tint="-0.24994659260841701"/>
      </bottom>
      <diagonal/>
    </border>
    <border>
      <left/>
      <right/>
      <top style="thick">
        <color theme="6" tint="-0.24994659260841701"/>
      </top>
      <bottom style="thick">
        <color theme="6" tint="-0.24994659260841701"/>
      </bottom>
      <diagonal/>
    </border>
    <border>
      <left/>
      <right style="thick">
        <color theme="6" tint="-0.24994659260841701"/>
      </right>
      <top style="thick">
        <color theme="6" tint="-0.24994659260841701"/>
      </top>
      <bottom style="thick">
        <color theme="6" tint="-0.24994659260841701"/>
      </bottom>
      <diagonal/>
    </border>
    <border>
      <left style="thick">
        <color theme="6" tint="-0.24994659260841701"/>
      </left>
      <right/>
      <top style="thick">
        <color theme="6" tint="-0.24994659260841701"/>
      </top>
      <bottom/>
      <diagonal/>
    </border>
    <border>
      <left/>
      <right/>
      <top style="thick">
        <color theme="6" tint="-0.24994659260841701"/>
      </top>
      <bottom/>
      <diagonal/>
    </border>
    <border>
      <left/>
      <right style="thick">
        <color theme="6" tint="-0.24994659260841701"/>
      </right>
      <top style="thick">
        <color theme="6" tint="-0.24994659260841701"/>
      </top>
      <bottom/>
      <diagonal/>
    </border>
    <border>
      <left style="medium">
        <color theme="0" tint="-0.499984740745262"/>
      </left>
      <right style="medium">
        <color theme="0" tint="-0.499984740745262"/>
      </right>
      <top style="medium">
        <color theme="0" tint="-0.499984740745262"/>
      </top>
      <bottom style="medium">
        <color theme="0" tint="-0.499984740745262"/>
      </bottom>
      <diagonal/>
    </border>
  </borders>
  <cellStyleXfs count="10">
    <xf numFmtId="0" fontId="0" fillId="0" borderId="0"/>
    <xf numFmtId="0" fontId="2"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xf numFmtId="164" fontId="14" fillId="0" borderId="0" applyFont="0" applyFill="0" applyBorder="0" applyAlignment="0" applyProtection="0"/>
    <xf numFmtId="0" fontId="21" fillId="0" borderId="0"/>
    <xf numFmtId="40" fontId="22" fillId="0" borderId="0" applyFont="0" applyFill="0" applyBorder="0" applyAlignment="0" applyProtection="0"/>
    <xf numFmtId="9" fontId="22"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cellStyleXfs>
  <cellXfs count="1570">
    <xf numFmtId="0" fontId="0" fillId="0" borderId="0" xfId="0"/>
    <xf numFmtId="0" fontId="3" fillId="0" borderId="0" xfId="0" applyFont="1" applyAlignment="1">
      <alignment vertical="center"/>
    </xf>
    <xf numFmtId="0" fontId="4" fillId="4" borderId="2" xfId="0" applyFont="1" applyFill="1" applyBorder="1" applyAlignment="1">
      <alignment horizontal="left" vertical="center" wrapText="1"/>
    </xf>
    <xf numFmtId="0" fontId="5" fillId="0" borderId="0" xfId="0" applyFont="1" applyAlignment="1">
      <alignment horizontal="center" vertical="center" wrapText="1"/>
    </xf>
    <xf numFmtId="0" fontId="0" fillId="0" borderId="0" xfId="0" applyAlignment="1">
      <alignment wrapText="1"/>
    </xf>
    <xf numFmtId="0" fontId="0" fillId="0" borderId="0" xfId="0" applyAlignment="1">
      <alignment vertical="center"/>
    </xf>
    <xf numFmtId="0" fontId="0" fillId="0" borderId="0" xfId="0" applyAlignment="1">
      <alignment horizontal="left" vertical="center" indent="1"/>
    </xf>
    <xf numFmtId="0" fontId="0" fillId="0" borderId="0" xfId="0" applyAlignment="1">
      <alignment horizontal="center"/>
    </xf>
    <xf numFmtId="0" fontId="0" fillId="0" borderId="0" xfId="0" applyAlignment="1">
      <alignment horizontal="left"/>
    </xf>
    <xf numFmtId="0" fontId="0" fillId="0" borderId="0" xfId="0" applyAlignment="1">
      <alignment vertical="top" wrapText="1"/>
    </xf>
    <xf numFmtId="0" fontId="11" fillId="0" borderId="0" xfId="0" applyFont="1" applyAlignment="1">
      <alignment vertical="center"/>
    </xf>
    <xf numFmtId="0" fontId="4" fillId="0" borderId="0" xfId="0" applyFont="1" applyAlignment="1">
      <alignment horizontal="left" vertical="center" indent="1"/>
    </xf>
    <xf numFmtId="0" fontId="13" fillId="0" borderId="0" xfId="0" applyFont="1" applyAlignment="1">
      <alignment vertical="center"/>
    </xf>
    <xf numFmtId="0" fontId="4" fillId="0" borderId="0" xfId="0" applyFont="1" applyAlignment="1">
      <alignment vertical="center"/>
    </xf>
    <xf numFmtId="0" fontId="5" fillId="0" borderId="0" xfId="0" applyFont="1" applyAlignment="1">
      <alignment horizontal="left" vertical="center" wrapText="1"/>
    </xf>
    <xf numFmtId="0" fontId="7" fillId="7" borderId="32" xfId="0" applyFont="1" applyFill="1"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164" fontId="7" fillId="7" borderId="36" xfId="4" applyFont="1" applyFill="1" applyBorder="1" applyAlignment="1">
      <alignment vertical="center"/>
    </xf>
    <xf numFmtId="164" fontId="7" fillId="7" borderId="40" xfId="4" applyFont="1" applyFill="1" applyBorder="1" applyAlignment="1">
      <alignment vertical="center"/>
    </xf>
    <xf numFmtId="164" fontId="0" fillId="0" borderId="43" xfId="4" applyFont="1" applyBorder="1" applyAlignment="1">
      <alignment vertical="center"/>
    </xf>
    <xf numFmtId="0" fontId="7" fillId="7" borderId="40" xfId="0" applyFont="1" applyFill="1" applyBorder="1" applyAlignment="1">
      <alignment vertical="center"/>
    </xf>
    <xf numFmtId="0" fontId="7" fillId="7" borderId="44" xfId="0" applyFont="1" applyFill="1" applyBorder="1" applyAlignment="1">
      <alignment vertical="center"/>
    </xf>
    <xf numFmtId="0" fontId="0" fillId="0" borderId="61" xfId="0" applyBorder="1" applyAlignment="1">
      <alignment horizontal="center"/>
    </xf>
    <xf numFmtId="0" fontId="0" fillId="0" borderId="62" xfId="0" applyBorder="1" applyAlignment="1">
      <alignment horizontal="center"/>
    </xf>
    <xf numFmtId="0" fontId="0" fillId="0" borderId="62" xfId="0" applyBorder="1"/>
    <xf numFmtId="164" fontId="0" fillId="0" borderId="62" xfId="0" applyNumberFormat="1" applyBorder="1"/>
    <xf numFmtId="0" fontId="1" fillId="16" borderId="66" xfId="0" applyFont="1" applyFill="1" applyBorder="1" applyAlignment="1">
      <alignment horizontal="center" vertical="center"/>
    </xf>
    <xf numFmtId="0" fontId="1" fillId="17" borderId="0" xfId="0" applyFont="1" applyFill="1" applyAlignment="1">
      <alignment horizontal="center" vertical="center"/>
    </xf>
    <xf numFmtId="9" fontId="0" fillId="0" borderId="0" xfId="3" applyFont="1" applyBorder="1" applyAlignment="1">
      <alignment horizontal="center" vertical="center"/>
    </xf>
    <xf numFmtId="0" fontId="17" fillId="0" borderId="0" xfId="0" applyFont="1"/>
    <xf numFmtId="0" fontId="0" fillId="0" borderId="19" xfId="0" applyBorder="1" applyAlignment="1">
      <alignment vertical="center"/>
    </xf>
    <xf numFmtId="9" fontId="16" fillId="9" borderId="37" xfId="3" applyFont="1" applyFill="1" applyBorder="1" applyAlignment="1">
      <alignment horizontal="center" vertical="center"/>
    </xf>
    <xf numFmtId="9" fontId="16" fillId="9" borderId="38" xfId="3" applyFont="1" applyFill="1" applyBorder="1" applyAlignment="1">
      <alignment horizontal="center" vertical="center"/>
    </xf>
    <xf numFmtId="9" fontId="16" fillId="9" borderId="42" xfId="3" applyFont="1" applyFill="1" applyBorder="1" applyAlignment="1">
      <alignment horizontal="center" vertical="center"/>
    </xf>
    <xf numFmtId="9" fontId="16" fillId="9" borderId="41" xfId="3" applyFont="1" applyFill="1" applyBorder="1" applyAlignment="1">
      <alignment horizontal="center" vertical="center"/>
    </xf>
    <xf numFmtId="9" fontId="16" fillId="9" borderId="46" xfId="3" applyFont="1" applyFill="1" applyBorder="1" applyAlignment="1">
      <alignment horizontal="center" vertical="center"/>
    </xf>
    <xf numFmtId="9" fontId="16" fillId="9" borderId="45" xfId="3" applyFont="1" applyFill="1" applyBorder="1" applyAlignment="1">
      <alignment horizontal="center" vertical="center"/>
    </xf>
    <xf numFmtId="164" fontId="20" fillId="0" borderId="43" xfId="4" applyFont="1" applyBorder="1" applyAlignment="1">
      <alignment vertical="center"/>
    </xf>
    <xf numFmtId="167" fontId="25" fillId="0" borderId="0" xfId="5" applyNumberFormat="1" applyFont="1" applyAlignment="1">
      <alignment horizontal="center" vertical="center" wrapText="1"/>
    </xf>
    <xf numFmtId="0" fontId="25" fillId="0" borderId="0" xfId="5" applyFont="1" applyAlignment="1">
      <alignment horizontal="center" vertical="center" wrapText="1"/>
    </xf>
    <xf numFmtId="0" fontId="25" fillId="0" borderId="0" xfId="5" applyFont="1" applyAlignment="1">
      <alignment horizontal="center" vertical="center"/>
    </xf>
    <xf numFmtId="0" fontId="25" fillId="0" borderId="0" xfId="5" applyFont="1" applyAlignment="1" applyProtection="1">
      <alignment horizontal="center" vertical="center" wrapText="1"/>
      <protection locked="0"/>
    </xf>
    <xf numFmtId="10" fontId="25" fillId="0" borderId="0" xfId="5" applyNumberFormat="1" applyFont="1" applyAlignment="1">
      <alignment horizontal="center" vertical="center" wrapText="1"/>
    </xf>
    <xf numFmtId="165" fontId="25" fillId="0" borderId="0" xfId="5" applyNumberFormat="1" applyFont="1" applyAlignment="1">
      <alignment horizontal="center" vertical="center" wrapText="1"/>
    </xf>
    <xf numFmtId="0" fontId="29" fillId="7" borderId="78" xfId="0" applyFont="1" applyFill="1" applyBorder="1" applyAlignment="1">
      <alignment horizontal="center" vertical="center" wrapText="1"/>
    </xf>
    <xf numFmtId="0" fontId="29" fillId="7" borderId="78" xfId="0" applyFont="1" applyFill="1" applyBorder="1" applyAlignment="1">
      <alignment horizontal="center" vertical="center"/>
    </xf>
    <xf numFmtId="4" fontId="25" fillId="0" borderId="0" xfId="5" applyNumberFormat="1" applyFont="1" applyAlignment="1">
      <alignment horizontal="center" vertical="center" wrapText="1"/>
    </xf>
    <xf numFmtId="0" fontId="25" fillId="0" borderId="0" xfId="5" applyFont="1" applyAlignment="1">
      <alignment horizontal="left" vertical="center"/>
    </xf>
    <xf numFmtId="165" fontId="30" fillId="0" borderId="0" xfId="5" applyNumberFormat="1" applyFont="1" applyAlignment="1">
      <alignment horizontal="center" vertical="center" wrapText="1"/>
    </xf>
    <xf numFmtId="0" fontId="29" fillId="7" borderId="79" xfId="0" applyFont="1" applyFill="1" applyBorder="1" applyAlignment="1">
      <alignment horizontal="center" vertical="center" wrapText="1"/>
    </xf>
    <xf numFmtId="0" fontId="29" fillId="0" borderId="0" xfId="0" applyFont="1" applyAlignment="1">
      <alignment horizontal="center" vertical="center" wrapText="1"/>
    </xf>
    <xf numFmtId="0" fontId="29" fillId="0" borderId="0" xfId="0" applyFont="1" applyAlignment="1">
      <alignment horizontal="center" vertical="center"/>
    </xf>
    <xf numFmtId="0" fontId="28" fillId="0" borderId="0" xfId="0" applyFont="1" applyAlignment="1">
      <alignment vertical="center" wrapText="1"/>
    </xf>
    <xf numFmtId="0" fontId="33" fillId="0" borderId="0" xfId="5" applyFont="1" applyAlignment="1">
      <alignment vertical="center" wrapText="1"/>
    </xf>
    <xf numFmtId="0" fontId="1" fillId="0" borderId="26" xfId="0" applyFont="1" applyBorder="1" applyAlignment="1">
      <alignment horizontal="right"/>
    </xf>
    <xf numFmtId="43" fontId="7" fillId="7" borderId="40" xfId="8" applyFont="1" applyFill="1" applyBorder="1" applyAlignment="1">
      <alignment horizontal="center" vertical="center"/>
    </xf>
    <xf numFmtId="44" fontId="1" fillId="13" borderId="22" xfId="0" applyNumberFormat="1" applyFont="1" applyFill="1" applyBorder="1"/>
    <xf numFmtId="9" fontId="1" fillId="6" borderId="28" xfId="0" applyNumberFormat="1" applyFont="1" applyFill="1" applyBorder="1" applyAlignment="1">
      <alignment horizontal="center" vertical="center"/>
    </xf>
    <xf numFmtId="8" fontId="19" fillId="16" borderId="69" xfId="8" applyNumberFormat="1" applyFont="1" applyFill="1" applyBorder="1" applyAlignment="1">
      <alignment horizontal="center"/>
    </xf>
    <xf numFmtId="0" fontId="37" fillId="0" borderId="0" xfId="0" applyFont="1" applyAlignment="1">
      <alignment horizontal="left" vertical="center" wrapText="1"/>
    </xf>
    <xf numFmtId="0" fontId="37" fillId="0" borderId="0" xfId="0" applyFont="1" applyAlignment="1">
      <alignment horizontal="left" vertical="top" wrapText="1" indent="1"/>
    </xf>
    <xf numFmtId="0" fontId="38" fillId="0" borderId="0" xfId="0" applyFont="1" applyAlignment="1">
      <alignment vertical="center" wrapText="1"/>
    </xf>
    <xf numFmtId="0" fontId="42" fillId="0" borderId="0" xfId="0" applyFont="1" applyAlignment="1">
      <alignment horizontal="left" vertical="top" wrapText="1" indent="1"/>
    </xf>
    <xf numFmtId="0" fontId="36" fillId="0" borderId="0" xfId="0" applyFont="1" applyAlignment="1">
      <alignment horizontal="left" vertical="center" wrapText="1" indent="2"/>
    </xf>
    <xf numFmtId="0" fontId="41" fillId="0" borderId="0" xfId="0" applyFont="1" applyAlignment="1">
      <alignment horizontal="left" vertical="top" wrapText="1" indent="1"/>
    </xf>
    <xf numFmtId="0" fontId="36" fillId="0" borderId="0" xfId="0" applyFont="1" applyAlignment="1">
      <alignment horizontal="left" vertical="top" wrapText="1" indent="1"/>
    </xf>
    <xf numFmtId="0" fontId="40" fillId="0" borderId="0" xfId="0" applyFont="1" applyAlignment="1">
      <alignment horizontal="center" vertical="center" wrapText="1"/>
    </xf>
    <xf numFmtId="0" fontId="44" fillId="21" borderId="85" xfId="0" applyFont="1" applyFill="1" applyBorder="1" applyAlignment="1">
      <alignment horizontal="center" vertical="center" wrapText="1"/>
    </xf>
    <xf numFmtId="0" fontId="43" fillId="0" borderId="0" xfId="0" applyFont="1" applyAlignment="1">
      <alignment horizontal="left" vertical="center" wrapText="1" indent="1"/>
    </xf>
    <xf numFmtId="0" fontId="38" fillId="0" borderId="0" xfId="0" applyFont="1" applyAlignment="1">
      <alignment vertical="top" indent="1"/>
    </xf>
    <xf numFmtId="0" fontId="47" fillId="0" borderId="0" xfId="0" applyFont="1" applyAlignment="1">
      <alignment vertical="top" indent="1"/>
    </xf>
    <xf numFmtId="0" fontId="50" fillId="0" borderId="0" xfId="0" applyFont="1"/>
    <xf numFmtId="0" fontId="45" fillId="0" borderId="0" xfId="0" applyFont="1" applyAlignment="1">
      <alignment horizontal="left" vertical="top" indent="3"/>
    </xf>
    <xf numFmtId="0" fontId="46" fillId="0" borderId="0" xfId="0" applyFont="1" applyAlignment="1">
      <alignment horizontal="left" vertical="top" indent="3"/>
    </xf>
    <xf numFmtId="0" fontId="52" fillId="0" borderId="0" xfId="0" applyFont="1" applyAlignment="1">
      <alignment horizontal="left" vertical="top" wrapText="1" indent="3"/>
    </xf>
    <xf numFmtId="0" fontId="53" fillId="0" borderId="0" xfId="0" applyFont="1" applyAlignment="1">
      <alignment horizontal="left" vertical="top" indent="3"/>
    </xf>
    <xf numFmtId="0" fontId="0" fillId="0" borderId="0" xfId="0" applyAlignment="1">
      <alignment horizontal="left" indent="3"/>
    </xf>
    <xf numFmtId="0" fontId="38" fillId="0" borderId="0" xfId="0" applyFont="1" applyAlignment="1">
      <alignment horizontal="left" vertical="center" wrapText="1" indent="3"/>
    </xf>
    <xf numFmtId="0" fontId="46" fillId="0" borderId="0" xfId="0" quotePrefix="1" applyFont="1" applyAlignment="1">
      <alignment horizontal="left" vertical="top" indent="3"/>
    </xf>
    <xf numFmtId="0" fontId="52" fillId="0" borderId="0" xfId="0" quotePrefix="1" applyFont="1" applyAlignment="1">
      <alignment horizontal="left" vertical="top" wrapText="1" indent="3"/>
    </xf>
    <xf numFmtId="0" fontId="35" fillId="0" borderId="0" xfId="0" applyFont="1" applyAlignment="1">
      <alignment horizontal="left" vertical="center" wrapText="1" indent="2"/>
    </xf>
    <xf numFmtId="0" fontId="44" fillId="0" borderId="0" xfId="0" applyFont="1" applyAlignment="1">
      <alignment horizontal="left" vertical="center" wrapText="1" indent="1"/>
    </xf>
    <xf numFmtId="0" fontId="44" fillId="0" borderId="0" xfId="0" applyFont="1" applyAlignment="1">
      <alignment horizontal="center" vertical="center" wrapText="1"/>
    </xf>
    <xf numFmtId="0" fontId="45" fillId="0" borderId="0" xfId="0" applyFont="1" applyAlignment="1">
      <alignment horizontal="left" vertical="center" wrapText="1" indent="1"/>
    </xf>
    <xf numFmtId="0" fontId="23" fillId="0" borderId="0" xfId="1" applyFont="1" applyFill="1" applyAlignment="1">
      <alignment vertical="top" indent="1"/>
    </xf>
    <xf numFmtId="0" fontId="48" fillId="0" borderId="0" xfId="1" applyFont="1" applyFill="1" applyAlignment="1">
      <alignment vertical="top" indent="1"/>
    </xf>
    <xf numFmtId="0" fontId="45" fillId="0" borderId="0" xfId="0" applyFont="1" applyAlignment="1">
      <alignment horizontal="left" vertical="center" indent="1"/>
    </xf>
    <xf numFmtId="0" fontId="45" fillId="0" borderId="0" xfId="0" applyFont="1" applyAlignment="1">
      <alignment horizontal="center" vertical="center" wrapText="1"/>
    </xf>
    <xf numFmtId="0" fontId="2" fillId="0" borderId="0" xfId="1" applyFill="1" applyAlignment="1">
      <alignment vertical="center"/>
    </xf>
    <xf numFmtId="0" fontId="47" fillId="0" borderId="0" xfId="0" applyFont="1" applyAlignment="1">
      <alignment vertical="center"/>
    </xf>
    <xf numFmtId="0" fontId="50" fillId="0" borderId="0" xfId="0" applyFont="1" applyAlignment="1">
      <alignment vertical="center"/>
    </xf>
    <xf numFmtId="0" fontId="23" fillId="0" borderId="0" xfId="1" applyFont="1" applyFill="1" applyAlignment="1">
      <alignment vertical="center"/>
    </xf>
    <xf numFmtId="0" fontId="48" fillId="0" borderId="0" xfId="1" applyFont="1" applyFill="1" applyAlignment="1">
      <alignment vertical="center"/>
    </xf>
    <xf numFmtId="0" fontId="45" fillId="0" borderId="0" xfId="0" applyFont="1" applyAlignment="1">
      <alignment horizontal="left" vertical="center"/>
    </xf>
    <xf numFmtId="0" fontId="45" fillId="0" borderId="0" xfId="0" applyFont="1" applyAlignment="1">
      <alignment horizontal="left" vertical="center" wrapText="1"/>
    </xf>
    <xf numFmtId="0" fontId="0" fillId="0" borderId="0" xfId="0" applyAlignment="1">
      <alignment horizontal="center" vertical="center"/>
    </xf>
    <xf numFmtId="14" fontId="46" fillId="0" borderId="0" xfId="0" applyNumberFormat="1" applyFont="1" applyAlignment="1">
      <alignment horizontal="left" vertical="top" indent="3"/>
    </xf>
    <xf numFmtId="0" fontId="45" fillId="0" borderId="4" xfId="0" applyFont="1" applyBorder="1" applyAlignment="1">
      <alignment horizontal="left" vertical="top" indent="3"/>
    </xf>
    <xf numFmtId="0" fontId="55" fillId="0" borderId="4" xfId="0" applyFont="1" applyBorder="1" applyAlignment="1">
      <alignment horizontal="left" vertical="center" wrapText="1" indent="3"/>
    </xf>
    <xf numFmtId="0" fontId="0" fillId="0" borderId="4" xfId="0" applyBorder="1" applyAlignment="1">
      <alignment horizontal="left" indent="3"/>
    </xf>
    <xf numFmtId="14" fontId="46" fillId="0" borderId="4" xfId="0" applyNumberFormat="1" applyFont="1" applyBorder="1" applyAlignment="1">
      <alignment horizontal="left" vertical="top" indent="3"/>
    </xf>
    <xf numFmtId="0" fontId="56" fillId="0" borderId="5" xfId="0" applyFont="1" applyBorder="1" applyAlignment="1">
      <alignment horizontal="left" indent="3"/>
    </xf>
    <xf numFmtId="0" fontId="46" fillId="0" borderId="4" xfId="0" applyFont="1" applyBorder="1" applyAlignment="1">
      <alignment horizontal="left" vertical="top" indent="3"/>
    </xf>
    <xf numFmtId="0" fontId="2" fillId="0" borderId="5" xfId="1" applyFill="1" applyBorder="1" applyAlignment="1">
      <alignment vertical="center"/>
    </xf>
    <xf numFmtId="0" fontId="37" fillId="0" borderId="3" xfId="0" applyFont="1" applyBorder="1" applyAlignment="1">
      <alignment horizontal="left" vertical="center" wrapText="1"/>
    </xf>
    <xf numFmtId="0" fontId="37" fillId="0" borderId="4" xfId="0" applyFont="1" applyBorder="1" applyAlignment="1">
      <alignment horizontal="left" vertical="top" wrapText="1" indent="1"/>
    </xf>
    <xf numFmtId="0" fontId="38" fillId="0" borderId="4" xfId="0" applyFont="1" applyBorder="1" applyAlignment="1">
      <alignment vertical="center" wrapText="1"/>
    </xf>
    <xf numFmtId="0" fontId="42" fillId="0" borderId="4" xfId="0" applyFont="1" applyBorder="1" applyAlignment="1">
      <alignment horizontal="left" vertical="top" wrapText="1" indent="1"/>
    </xf>
    <xf numFmtId="0" fontId="57" fillId="0" borderId="4" xfId="0" applyFont="1" applyBorder="1" applyAlignment="1">
      <alignment horizontal="left" vertical="center" wrapText="1"/>
    </xf>
    <xf numFmtId="0" fontId="41" fillId="0" borderId="4" xfId="0" applyFont="1" applyBorder="1" applyAlignment="1">
      <alignment horizontal="left" vertical="top" wrapText="1" indent="1"/>
    </xf>
    <xf numFmtId="0" fontId="58" fillId="0" borderId="4" xfId="0" applyFont="1" applyBorder="1" applyAlignment="1">
      <alignment horizontal="left" vertical="top" wrapText="1"/>
    </xf>
    <xf numFmtId="0" fontId="0" fillId="0" borderId="4" xfId="0" applyBorder="1" applyAlignment="1">
      <alignment horizontal="left" indent="1"/>
    </xf>
    <xf numFmtId="0" fontId="57" fillId="0" borderId="4" xfId="0" applyFont="1" applyBorder="1" applyAlignment="1">
      <alignment horizontal="left" vertical="top" wrapText="1"/>
    </xf>
    <xf numFmtId="0" fontId="36" fillId="0" borderId="4" xfId="0" applyFont="1" applyBorder="1" applyAlignment="1">
      <alignment horizontal="left" vertical="center" wrapText="1" indent="2"/>
    </xf>
    <xf numFmtId="0" fontId="59" fillId="0" borderId="4" xfId="0" applyFont="1" applyBorder="1"/>
    <xf numFmtId="14" fontId="41" fillId="0" borderId="4" xfId="0" applyNumberFormat="1" applyFont="1" applyBorder="1" applyAlignment="1">
      <alignment horizontal="left" vertical="top" wrapText="1" indent="1"/>
    </xf>
    <xf numFmtId="0" fontId="57" fillId="0" borderId="4" xfId="0" applyFont="1" applyBorder="1" applyAlignment="1">
      <alignment horizontal="left" vertical="top" wrapText="1" indent="1"/>
    </xf>
    <xf numFmtId="4" fontId="41" fillId="0" borderId="4" xfId="0" applyNumberFormat="1" applyFont="1" applyBorder="1" applyAlignment="1">
      <alignment horizontal="left" vertical="top" wrapText="1" indent="1"/>
    </xf>
    <xf numFmtId="0" fontId="0" fillId="0" borderId="4" xfId="0" applyBorder="1"/>
    <xf numFmtId="0" fontId="40" fillId="0" borderId="4" xfId="0" applyFont="1" applyBorder="1" applyAlignment="1">
      <alignment horizontal="center" vertical="center" wrapText="1"/>
    </xf>
    <xf numFmtId="0" fontId="44" fillId="21" borderId="88" xfId="0" applyFont="1" applyFill="1" applyBorder="1" applyAlignment="1">
      <alignment horizontal="left" vertical="center" wrapText="1" indent="1"/>
    </xf>
    <xf numFmtId="0" fontId="44" fillId="21" borderId="88" xfId="0" applyFont="1" applyFill="1" applyBorder="1" applyAlignment="1">
      <alignment horizontal="center" vertical="center" wrapText="1"/>
    </xf>
    <xf numFmtId="0" fontId="45" fillId="0" borderId="87" xfId="0" applyFont="1" applyBorder="1" applyAlignment="1">
      <alignment horizontal="left" vertical="center" wrapText="1" indent="1"/>
    </xf>
    <xf numFmtId="0" fontId="0" fillId="0" borderId="3" xfId="0" applyBorder="1" applyAlignment="1">
      <alignment vertical="center"/>
    </xf>
    <xf numFmtId="0" fontId="50" fillId="0" borderId="4" xfId="0" applyFont="1" applyBorder="1"/>
    <xf numFmtId="0" fontId="56" fillId="0" borderId="4" xfId="0" applyFont="1" applyBorder="1"/>
    <xf numFmtId="0" fontId="38" fillId="0" borderId="4" xfId="0" applyFont="1" applyBorder="1" applyAlignment="1">
      <alignment vertical="top" indent="1"/>
    </xf>
    <xf numFmtId="0" fontId="45" fillId="0" borderId="87" xfId="0" applyFont="1" applyBorder="1" applyAlignment="1">
      <alignment horizontal="left" vertical="center" indent="1"/>
    </xf>
    <xf numFmtId="0" fontId="45" fillId="0" borderId="87" xfId="0" applyFont="1" applyBorder="1" applyAlignment="1">
      <alignment horizontal="center" vertical="center" wrapText="1"/>
    </xf>
    <xf numFmtId="0" fontId="0" fillId="0" borderId="4" xfId="0" applyBorder="1" applyAlignment="1">
      <alignment horizontal="center"/>
    </xf>
    <xf numFmtId="0" fontId="0" fillId="0" borderId="5" xfId="0" applyBorder="1"/>
    <xf numFmtId="0" fontId="60" fillId="20" borderId="3" xfId="1" applyFont="1" applyFill="1" applyBorder="1" applyAlignment="1">
      <alignment horizontal="center" vertical="center"/>
    </xf>
    <xf numFmtId="0" fontId="49" fillId="0" borderId="0" xfId="1" applyFont="1" applyFill="1" applyAlignment="1">
      <alignment vertical="top" indent="1"/>
    </xf>
    <xf numFmtId="0" fontId="44" fillId="21" borderId="88" xfId="0" applyFont="1" applyFill="1" applyBorder="1" applyAlignment="1">
      <alignment horizontal="left" vertical="center" wrapText="1"/>
    </xf>
    <xf numFmtId="0" fontId="10" fillId="0" borderId="0" xfId="0" applyFont="1" applyAlignment="1">
      <alignment vertical="center"/>
    </xf>
    <xf numFmtId="0" fontId="62" fillId="0" borderId="0" xfId="0" applyFont="1"/>
    <xf numFmtId="0" fontId="62" fillId="0" borderId="0" xfId="0" applyFont="1" applyAlignment="1">
      <alignment horizontal="left" indent="3"/>
    </xf>
    <xf numFmtId="0" fontId="63" fillId="0" borderId="0" xfId="0" applyFont="1" applyAlignment="1">
      <alignment horizontal="left" vertical="top" wrapText="1" indent="3"/>
    </xf>
    <xf numFmtId="0" fontId="64" fillId="9" borderId="3" xfId="0" applyFont="1" applyFill="1" applyBorder="1" applyAlignment="1">
      <alignment horizontal="left" vertical="center" wrapText="1" indent="3"/>
    </xf>
    <xf numFmtId="0" fontId="61" fillId="0" borderId="5" xfId="0" applyFont="1" applyBorder="1" applyAlignment="1">
      <alignment horizontal="left" vertical="center" wrapText="1" indent="3"/>
    </xf>
    <xf numFmtId="0" fontId="65" fillId="0" borderId="4" xfId="0" quotePrefix="1" applyFont="1" applyBorder="1" applyAlignment="1">
      <alignment horizontal="left" vertical="top" indent="3"/>
    </xf>
    <xf numFmtId="0" fontId="45" fillId="0" borderId="0" xfId="0" applyFont="1" applyAlignment="1">
      <alignment vertical="center" wrapText="1"/>
    </xf>
    <xf numFmtId="0" fontId="66" fillId="21" borderId="88" xfId="0" applyFont="1" applyFill="1" applyBorder="1" applyAlignment="1">
      <alignment horizontal="left" vertical="center" wrapText="1"/>
    </xf>
    <xf numFmtId="0" fontId="7" fillId="24" borderId="0" xfId="0" applyFont="1" applyFill="1" applyAlignment="1">
      <alignment horizontal="left" vertical="center" indent="2"/>
    </xf>
    <xf numFmtId="0" fontId="67" fillId="0" borderId="89" xfId="0" applyFont="1" applyBorder="1" applyAlignment="1">
      <alignment horizontal="left" vertical="center" wrapText="1" indent="2"/>
    </xf>
    <xf numFmtId="0" fontId="45" fillId="0" borderId="90" xfId="0" applyFont="1" applyBorder="1" applyAlignment="1">
      <alignment horizontal="left" vertical="center" wrapText="1" indent="1"/>
    </xf>
    <xf numFmtId="0" fontId="44" fillId="21" borderId="91" xfId="0" applyFont="1" applyFill="1" applyBorder="1" applyAlignment="1">
      <alignment horizontal="center" vertical="center" wrapText="1"/>
    </xf>
    <xf numFmtId="17" fontId="45" fillId="0" borderId="90" xfId="0" applyNumberFormat="1" applyFont="1" applyBorder="1" applyAlignment="1">
      <alignment horizontal="left" vertical="center" wrapText="1" indent="1"/>
    </xf>
    <xf numFmtId="14" fontId="46" fillId="0" borderId="4" xfId="0" applyNumberFormat="1" applyFont="1" applyBorder="1" applyAlignment="1">
      <alignment horizontal="left" vertical="center" indent="3"/>
    </xf>
    <xf numFmtId="14" fontId="46" fillId="0" borderId="5" xfId="0" applyNumberFormat="1" applyFont="1" applyBorder="1" applyAlignment="1">
      <alignment horizontal="left" vertical="center" indent="3"/>
    </xf>
    <xf numFmtId="0" fontId="53" fillId="0" borderId="0" xfId="0" applyFont="1" applyAlignment="1">
      <alignment horizontal="left" vertical="center"/>
    </xf>
    <xf numFmtId="0" fontId="8" fillId="0" borderId="0" xfId="0" applyFont="1" applyAlignment="1">
      <alignment horizontal="left" vertical="center"/>
    </xf>
    <xf numFmtId="0" fontId="46" fillId="0" borderId="8" xfId="0" applyFont="1" applyBorder="1" applyAlignment="1">
      <alignment vertical="center"/>
    </xf>
    <xf numFmtId="0" fontId="46" fillId="0" borderId="0" xfId="0" applyFont="1" applyAlignment="1">
      <alignment vertical="center"/>
    </xf>
    <xf numFmtId="0" fontId="46" fillId="0" borderId="87" xfId="0" applyFont="1" applyBorder="1" applyAlignment="1">
      <alignment horizontal="left" vertical="center"/>
    </xf>
    <xf numFmtId="0" fontId="46" fillId="22" borderId="87" xfId="0" applyFont="1" applyFill="1" applyBorder="1" applyAlignment="1">
      <alignment horizontal="left" vertical="center"/>
    </xf>
    <xf numFmtId="0" fontId="40" fillId="0" borderId="4" xfId="0" applyFont="1" applyBorder="1" applyAlignment="1">
      <alignment horizontal="center" vertical="center"/>
    </xf>
    <xf numFmtId="0" fontId="36" fillId="0" borderId="4" xfId="0" applyFont="1" applyBorder="1" applyAlignment="1">
      <alignment horizontal="left" vertical="center"/>
    </xf>
    <xf numFmtId="0" fontId="41" fillId="0" borderId="4" xfId="0" applyFont="1" applyBorder="1" applyAlignment="1">
      <alignment horizontal="left" vertical="top"/>
    </xf>
    <xf numFmtId="0" fontId="42" fillId="0" borderId="4" xfId="0" applyFont="1" applyBorder="1" applyAlignment="1">
      <alignment horizontal="left" vertical="top"/>
    </xf>
    <xf numFmtId="0" fontId="44" fillId="21" borderId="88" xfId="0" applyFont="1" applyFill="1" applyBorder="1" applyAlignment="1">
      <alignment horizontal="center" vertical="center"/>
    </xf>
    <xf numFmtId="0" fontId="46" fillId="0" borderId="87" xfId="0" applyFont="1" applyBorder="1" applyAlignment="1">
      <alignment horizontal="left" vertical="top"/>
    </xf>
    <xf numFmtId="0" fontId="46" fillId="22" borderId="87" xfId="0" applyFont="1" applyFill="1" applyBorder="1" applyAlignment="1">
      <alignment horizontal="left" vertical="top"/>
    </xf>
    <xf numFmtId="0" fontId="45" fillId="0" borderId="87" xfId="0" applyFont="1" applyBorder="1" applyAlignment="1">
      <alignment horizontal="left" vertical="center"/>
    </xf>
    <xf numFmtId="0" fontId="36" fillId="0" borderId="4" xfId="0" applyFont="1" applyBorder="1" applyAlignment="1">
      <alignment horizontal="left" vertical="top"/>
    </xf>
    <xf numFmtId="0" fontId="42" fillId="0" borderId="5" xfId="0" applyFont="1" applyBorder="1" applyAlignment="1">
      <alignment horizontal="left" vertical="top"/>
    </xf>
    <xf numFmtId="0" fontId="42" fillId="0" borderId="0" xfId="0" applyFont="1" applyAlignment="1">
      <alignment horizontal="left" vertical="top"/>
    </xf>
    <xf numFmtId="0" fontId="36" fillId="0" borderId="0" xfId="0" applyFont="1" applyAlignment="1">
      <alignment horizontal="left" vertical="center"/>
    </xf>
    <xf numFmtId="0" fontId="43" fillId="0" borderId="0" xfId="0" applyFont="1" applyAlignment="1">
      <alignment horizontal="left" vertical="center"/>
    </xf>
    <xf numFmtId="0" fontId="45" fillId="0" borderId="86" xfId="0" applyFont="1" applyBorder="1" applyAlignment="1">
      <alignment horizontal="left" vertical="center"/>
    </xf>
    <xf numFmtId="0" fontId="0" fillId="0" borderId="0" xfId="0" applyAlignment="1">
      <alignment vertical="justify" wrapText="1"/>
    </xf>
    <xf numFmtId="0" fontId="68" fillId="25" borderId="3" xfId="0" applyFont="1" applyFill="1" applyBorder="1" applyAlignment="1">
      <alignment vertical="center" wrapText="1"/>
    </xf>
    <xf numFmtId="0" fontId="28" fillId="0" borderId="4" xfId="0" applyFont="1" applyBorder="1" applyAlignment="1">
      <alignment horizontal="left" vertical="center" wrapText="1" indent="1"/>
    </xf>
    <xf numFmtId="0" fontId="69" fillId="0" borderId="4" xfId="0" applyFont="1" applyBorder="1" applyAlignment="1">
      <alignment horizontal="left" vertical="center" wrapText="1" indent="1"/>
    </xf>
    <xf numFmtId="0" fontId="28" fillId="0" borderId="4" xfId="0" applyFont="1" applyBorder="1"/>
    <xf numFmtId="0" fontId="2" fillId="0" borderId="4" xfId="1" applyBorder="1" applyAlignment="1">
      <alignment horizontal="left" vertical="center" wrapText="1" indent="1"/>
    </xf>
    <xf numFmtId="0" fontId="70" fillId="0" borderId="4" xfId="1" applyFont="1" applyBorder="1" applyAlignment="1">
      <alignment horizontal="left" vertical="center" wrapText="1" indent="1"/>
    </xf>
    <xf numFmtId="0" fontId="1" fillId="0" borderId="0" xfId="0" applyFont="1" applyAlignment="1">
      <alignment horizontal="center" wrapText="1"/>
    </xf>
    <xf numFmtId="0" fontId="76" fillId="0" borderId="0" xfId="0" applyFont="1" applyAlignment="1">
      <alignment horizontal="center"/>
    </xf>
    <xf numFmtId="0" fontId="76" fillId="3" borderId="8" xfId="0" applyFont="1" applyFill="1" applyBorder="1" applyAlignment="1">
      <alignment horizontal="center"/>
    </xf>
    <xf numFmtId="0" fontId="76" fillId="3" borderId="10" xfId="0" applyFont="1" applyFill="1" applyBorder="1" applyAlignment="1">
      <alignment horizontal="center"/>
    </xf>
    <xf numFmtId="0" fontId="77" fillId="0" borderId="4" xfId="1" applyFont="1" applyBorder="1" applyAlignment="1">
      <alignment horizontal="left" vertical="center" wrapText="1" indent="1"/>
    </xf>
    <xf numFmtId="0" fontId="7" fillId="24" borderId="12" xfId="0" applyFont="1" applyFill="1" applyBorder="1" applyAlignment="1">
      <alignment horizontal="center" vertical="center"/>
    </xf>
    <xf numFmtId="0" fontId="7" fillId="24" borderId="13" xfId="0" applyFont="1" applyFill="1" applyBorder="1" applyAlignment="1">
      <alignment horizontal="center" vertical="center"/>
    </xf>
    <xf numFmtId="0" fontId="7" fillId="24" borderId="0" xfId="0" applyFont="1" applyFill="1" applyAlignment="1">
      <alignment horizontal="center" vertical="center"/>
    </xf>
    <xf numFmtId="0" fontId="7" fillId="24" borderId="0" xfId="0" applyFont="1" applyFill="1" applyAlignment="1">
      <alignment horizontal="center" vertical="center"/>
      <extLst>
        <ext xmlns:xfpb="http://schemas.microsoft.com/office/spreadsheetml/2022/featurepropertybag" uri="{C7286773-470A-42A8-94C5-96B5CB345126}">
          <xfpb:xfComplement i="0"/>
        </ext>
      </extLst>
    </xf>
    <xf numFmtId="0" fontId="7" fillId="24" borderId="9" xfId="0" applyFont="1" applyFill="1" applyBorder="1" applyAlignment="1">
      <alignment horizontal="center" vertical="center"/>
    </xf>
    <xf numFmtId="0" fontId="7" fillId="24" borderId="9" xfId="0" applyFont="1" applyFill="1" applyBorder="1" applyAlignment="1">
      <alignment horizontal="center" vertical="center"/>
      <extLst>
        <ext xmlns:xfpb="http://schemas.microsoft.com/office/spreadsheetml/2022/featurepropertybag" uri="{C7286773-470A-42A8-94C5-96B5CB345126}">
          <xfpb:xfComplement i="0"/>
        </ext>
      </extLst>
    </xf>
    <xf numFmtId="0" fontId="7" fillId="23" borderId="0" xfId="0" applyFont="1" applyFill="1" applyAlignment="1">
      <alignment horizontal="center" vertical="center"/>
      <extLst>
        <ext xmlns:xfpb="http://schemas.microsoft.com/office/spreadsheetml/2022/featurepropertybag" uri="{C7286773-470A-42A8-94C5-96B5CB345126}">
          <xfpb:xfComplement i="0"/>
        </ext>
      </extLst>
    </xf>
    <xf numFmtId="0" fontId="0" fillId="0" borderId="9" xfId="0" applyBorder="1"/>
    <xf numFmtId="0" fontId="28" fillId="0" borderId="5" xfId="0" applyFont="1" applyBorder="1"/>
    <xf numFmtId="0" fontId="7" fillId="24" borderId="18" xfId="0" applyFont="1" applyFill="1" applyBorder="1" applyAlignment="1">
      <alignment horizontal="center" vertical="center"/>
    </xf>
    <xf numFmtId="0" fontId="2" fillId="0" borderId="5" xfId="1" applyBorder="1" applyAlignment="1">
      <alignment horizontal="left" vertical="center" wrapText="1" indent="1"/>
    </xf>
    <xf numFmtId="0" fontId="7" fillId="24" borderId="18" xfId="0" applyFont="1" applyFill="1" applyBorder="1" applyAlignment="1">
      <alignment horizontal="center" vertical="center"/>
      <extLst>
        <ext xmlns:xfpb="http://schemas.microsoft.com/office/spreadsheetml/2022/featurepropertybag" uri="{C7286773-470A-42A8-94C5-96B5CB345126}">
          <xfpb:xfComplement i="0"/>
        </ext>
      </extLst>
    </xf>
    <xf numFmtId="0" fontId="0" fillId="0" borderId="18" xfId="0" applyBorder="1"/>
    <xf numFmtId="0" fontId="0" fillId="0" borderId="11" xfId="0" applyBorder="1"/>
    <xf numFmtId="0" fontId="69" fillId="26" borderId="4" xfId="0" applyFont="1" applyFill="1" applyBorder="1" applyAlignment="1">
      <alignment horizontal="left" vertical="center" wrapText="1" indent="1"/>
    </xf>
    <xf numFmtId="0" fontId="7" fillId="23" borderId="11" xfId="0" applyFont="1" applyFill="1" applyBorder="1" applyAlignment="1">
      <alignment horizontal="center" vertical="center"/>
      <extLst>
        <ext xmlns:xfpb="http://schemas.microsoft.com/office/spreadsheetml/2022/featurepropertybag" uri="{C7286773-470A-42A8-94C5-96B5CB345126}">
          <xfpb:xfComplement i="0"/>
        </ext>
      </extLst>
    </xf>
    <xf numFmtId="0" fontId="69" fillId="0" borderId="3" xfId="0" applyFont="1" applyBorder="1" applyAlignment="1">
      <alignment horizontal="left" vertical="center" wrapText="1" indent="1"/>
    </xf>
    <xf numFmtId="0" fontId="7" fillId="24" borderId="13" xfId="0" applyFont="1" applyFill="1" applyBorder="1" applyAlignment="1">
      <alignment horizontal="center" vertical="center"/>
      <extLst>
        <ext xmlns:xfpb="http://schemas.microsoft.com/office/spreadsheetml/2022/featurepropertybag" uri="{C7286773-470A-42A8-94C5-96B5CB345126}">
          <xfpb:xfComplement i="0"/>
        </ext>
      </extLst>
    </xf>
    <xf numFmtId="0" fontId="69" fillId="26" borderId="5" xfId="0" applyFont="1" applyFill="1" applyBorder="1" applyAlignment="1">
      <alignment horizontal="left" vertical="center" wrapText="1" indent="1"/>
    </xf>
    <xf numFmtId="0" fontId="7" fillId="24" borderId="11" xfId="0" applyFont="1" applyFill="1" applyBorder="1" applyAlignment="1">
      <alignment horizontal="center" vertical="center"/>
      <extLst>
        <ext xmlns:xfpb="http://schemas.microsoft.com/office/spreadsheetml/2022/featurepropertybag" uri="{C7286773-470A-42A8-94C5-96B5CB345126}">
          <xfpb:xfComplement i="0"/>
        </ext>
      </extLst>
    </xf>
    <xf numFmtId="0" fontId="5" fillId="0" borderId="0" xfId="0" applyFont="1" applyAlignment="1">
      <alignment wrapText="1"/>
    </xf>
    <xf numFmtId="0" fontId="5" fillId="25" borderId="0" xfId="0" applyFont="1" applyFill="1" applyAlignment="1">
      <alignment wrapText="1"/>
    </xf>
    <xf numFmtId="0" fontId="0" fillId="25" borderId="0" xfId="0" applyFill="1" applyAlignment="1">
      <alignment wrapText="1"/>
    </xf>
    <xf numFmtId="0" fontId="31" fillId="0" borderId="0" xfId="0" applyFont="1" applyAlignment="1">
      <alignment horizontal="left" vertical="justify" wrapText="1"/>
    </xf>
    <xf numFmtId="14" fontId="31" fillId="0" borderId="0" xfId="0" applyNumberFormat="1" applyFont="1" applyAlignment="1">
      <alignment horizontal="left" vertical="justify" wrapText="1"/>
    </xf>
    <xf numFmtId="16" fontId="31" fillId="0" borderId="0" xfId="0" applyNumberFormat="1" applyFont="1" applyAlignment="1">
      <alignment horizontal="left" vertical="justify" wrapText="1"/>
    </xf>
    <xf numFmtId="0" fontId="79" fillId="0" borderId="0" xfId="0" applyFont="1" applyAlignment="1">
      <alignment horizontal="right" vertical="center" wrapText="1" indent="2"/>
    </xf>
    <xf numFmtId="0" fontId="0" fillId="0" borderId="0" xfId="0" applyAlignment="1">
      <alignment horizontal="left" vertical="top" wrapText="1" indent="4"/>
    </xf>
    <xf numFmtId="0" fontId="80" fillId="0" borderId="0" xfId="5" applyFont="1" applyAlignment="1">
      <alignment horizontal="center" vertical="center" wrapText="1"/>
    </xf>
    <xf numFmtId="0" fontId="28" fillId="0" borderId="0" xfId="0" applyFont="1" applyAlignment="1">
      <alignment horizontal="center" vertical="center" wrapText="1"/>
    </xf>
    <xf numFmtId="165" fontId="25" fillId="0" borderId="73" xfId="5" applyNumberFormat="1" applyFont="1" applyBorder="1" applyAlignment="1">
      <alignment horizontal="center" vertical="center" wrapText="1"/>
    </xf>
    <xf numFmtId="165" fontId="25" fillId="0" borderId="74" xfId="5" applyNumberFormat="1" applyFont="1" applyBorder="1" applyAlignment="1">
      <alignment horizontal="center" vertical="center" wrapText="1"/>
    </xf>
    <xf numFmtId="0" fontId="29" fillId="0" borderId="0" xfId="0" applyFont="1" applyAlignment="1">
      <alignment horizontal="left" vertical="justify" wrapText="1"/>
    </xf>
    <xf numFmtId="0" fontId="3" fillId="0" borderId="0" xfId="0" applyFont="1" applyAlignment="1">
      <alignment horizontal="left" vertical="center" wrapText="1"/>
    </xf>
    <xf numFmtId="0" fontId="81" fillId="0" borderId="0" xfId="0" applyFont="1" applyAlignment="1">
      <alignment vertical="center" wrapText="1"/>
    </xf>
    <xf numFmtId="164" fontId="0" fillId="0" borderId="43" xfId="4" applyFont="1" applyBorder="1" applyAlignment="1">
      <alignment horizontal="center" vertical="center"/>
    </xf>
    <xf numFmtId="0" fontId="84" fillId="0" borderId="0" xfId="5" applyFont="1" applyAlignment="1">
      <alignment horizontal="center" vertical="center"/>
    </xf>
    <xf numFmtId="0" fontId="85" fillId="0" borderId="0" xfId="5" applyFont="1" applyAlignment="1">
      <alignment horizontal="center" vertical="center" wrapText="1"/>
    </xf>
    <xf numFmtId="168" fontId="88" fillId="0" borderId="0" xfId="6" applyNumberFormat="1" applyFont="1" applyFill="1" applyBorder="1" applyAlignment="1">
      <alignment horizontal="center" vertical="center" wrapText="1"/>
    </xf>
    <xf numFmtId="0" fontId="30" fillId="0" borderId="0" xfId="5" applyFont="1" applyAlignment="1">
      <alignment horizontal="center" vertical="center" wrapText="1"/>
    </xf>
    <xf numFmtId="4" fontId="30" fillId="5" borderId="102" xfId="5" applyNumberFormat="1" applyFont="1" applyFill="1" applyBorder="1" applyAlignment="1">
      <alignment horizontal="center" vertical="center" wrapText="1"/>
    </xf>
    <xf numFmtId="165" fontId="30" fillId="5" borderId="75" xfId="5" applyNumberFormat="1" applyFont="1" applyFill="1" applyBorder="1" applyAlignment="1">
      <alignment horizontal="center" vertical="center" wrapText="1"/>
    </xf>
    <xf numFmtId="44" fontId="87" fillId="0" borderId="0" xfId="2" applyFont="1" applyFill="1" applyBorder="1" applyAlignment="1">
      <alignment horizontal="center" vertical="center" wrapText="1"/>
    </xf>
    <xf numFmtId="0" fontId="5" fillId="3" borderId="7" xfId="0" applyFont="1" applyFill="1" applyBorder="1" applyAlignment="1">
      <alignment horizontal="center" vertical="center" wrapText="1"/>
    </xf>
    <xf numFmtId="0" fontId="29" fillId="7" borderId="62" xfId="0" applyFont="1" applyFill="1" applyBorder="1" applyAlignment="1">
      <alignment horizontal="center" vertical="center" wrapText="1"/>
    </xf>
    <xf numFmtId="0" fontId="29" fillId="7" borderId="62" xfId="0" applyFont="1" applyFill="1" applyBorder="1" applyAlignment="1">
      <alignment horizontal="center" vertical="center"/>
    </xf>
    <xf numFmtId="10" fontId="25" fillId="5" borderId="98" xfId="5" applyNumberFormat="1" applyFont="1" applyFill="1" applyBorder="1" applyAlignment="1">
      <alignment horizontal="center" vertical="center" wrapText="1"/>
    </xf>
    <xf numFmtId="10" fontId="25" fillId="6" borderId="105" xfId="3" applyNumberFormat="1" applyFont="1" applyFill="1" applyBorder="1" applyAlignment="1">
      <alignment horizontal="center" vertical="center" wrapText="1"/>
    </xf>
    <xf numFmtId="169" fontId="25" fillId="19" borderId="103" xfId="5" applyNumberFormat="1" applyFont="1" applyFill="1" applyBorder="1" applyAlignment="1">
      <alignment horizontal="center" vertical="center" wrapText="1"/>
    </xf>
    <xf numFmtId="10" fontId="25" fillId="5" borderId="103" xfId="5" applyNumberFormat="1" applyFont="1" applyFill="1" applyBorder="1" applyAlignment="1">
      <alignment horizontal="center" vertical="center" wrapText="1"/>
    </xf>
    <xf numFmtId="10" fontId="25" fillId="5" borderId="104" xfId="5" applyNumberFormat="1" applyFont="1" applyFill="1" applyBorder="1" applyAlignment="1">
      <alignment horizontal="center" vertical="center" wrapText="1"/>
    </xf>
    <xf numFmtId="165" fontId="24" fillId="0" borderId="0" xfId="5" applyNumberFormat="1" applyFont="1" applyAlignment="1">
      <alignment horizontal="center" vertical="center" wrapText="1"/>
    </xf>
    <xf numFmtId="0" fontId="90" fillId="0" borderId="0" xfId="5" applyFont="1" applyAlignment="1" applyProtection="1">
      <alignment horizontal="center" vertical="center" wrapText="1"/>
      <protection locked="0"/>
    </xf>
    <xf numFmtId="165" fontId="30" fillId="5" borderId="92" xfId="5" applyNumberFormat="1" applyFont="1" applyFill="1" applyBorder="1" applyAlignment="1">
      <alignment horizontal="center" vertical="center" wrapText="1"/>
    </xf>
    <xf numFmtId="165" fontId="24" fillId="0" borderId="92" xfId="3" applyNumberFormat="1" applyFont="1" applyBorder="1" applyAlignment="1">
      <alignment horizontal="center" vertical="center" wrapText="1"/>
    </xf>
    <xf numFmtId="0" fontId="25" fillId="28" borderId="0" xfId="5" applyFont="1" applyFill="1" applyAlignment="1">
      <alignment horizontal="center" vertical="center" wrapText="1"/>
    </xf>
    <xf numFmtId="10" fontId="25" fillId="28" borderId="0" xfId="5" applyNumberFormat="1" applyFont="1" applyFill="1" applyAlignment="1">
      <alignment horizontal="center" vertical="center" wrapText="1"/>
    </xf>
    <xf numFmtId="0" fontId="32" fillId="0" borderId="0" xfId="0" applyFont="1" applyAlignment="1">
      <alignment vertical="center" wrapText="1"/>
    </xf>
    <xf numFmtId="10" fontId="25" fillId="0" borderId="0" xfId="3" applyNumberFormat="1" applyFont="1" applyFill="1" applyBorder="1" applyAlignment="1">
      <alignment horizontal="center" vertical="center" wrapText="1"/>
    </xf>
    <xf numFmtId="44" fontId="26" fillId="0" borderId="0" xfId="2" applyFont="1" applyFill="1" applyBorder="1" applyAlignment="1">
      <alignment horizontal="center" vertical="center" wrapText="1"/>
    </xf>
    <xf numFmtId="0" fontId="0" fillId="0" borderId="0" xfId="0" applyAlignment="1">
      <alignment horizontal="left" indent="5"/>
    </xf>
    <xf numFmtId="0" fontId="1" fillId="0" borderId="0" xfId="0" applyFont="1" applyAlignment="1">
      <alignment horizontal="left"/>
    </xf>
    <xf numFmtId="0" fontId="92" fillId="0" borderId="0" xfId="0" applyFont="1" applyAlignment="1">
      <alignment vertical="center"/>
    </xf>
    <xf numFmtId="0" fontId="93" fillId="0" borderId="0" xfId="0" applyFont="1" applyAlignment="1">
      <alignment vertical="center"/>
    </xf>
    <xf numFmtId="0" fontId="94" fillId="0" borderId="0" xfId="0" applyFont="1" applyAlignment="1">
      <alignment vertical="center"/>
    </xf>
    <xf numFmtId="0" fontId="95" fillId="0" borderId="0" xfId="0" applyFont="1" applyAlignment="1">
      <alignment horizontal="center" vertical="center" wrapText="1"/>
    </xf>
    <xf numFmtId="0" fontId="95" fillId="0" borderId="0" xfId="0" applyFont="1" applyAlignment="1">
      <alignment vertical="center" wrapText="1"/>
    </xf>
    <xf numFmtId="0" fontId="96" fillId="0" borderId="0" xfId="0" applyFont="1" applyAlignment="1">
      <alignment vertical="center" wrapText="1"/>
    </xf>
    <xf numFmtId="0" fontId="0" fillId="0" borderId="0" xfId="0" applyAlignment="1">
      <alignment vertical="center" wrapText="1"/>
    </xf>
    <xf numFmtId="0" fontId="1" fillId="0" borderId="0" xfId="0" applyFont="1" applyAlignment="1">
      <alignment horizontal="center" vertical="center"/>
    </xf>
    <xf numFmtId="0" fontId="0" fillId="0" borderId="0" xfId="0" applyAlignment="1">
      <alignment horizontal="center" wrapText="1"/>
    </xf>
    <xf numFmtId="44" fontId="0" fillId="0" borderId="0" xfId="2" applyFont="1" applyFill="1" applyAlignment="1">
      <alignment horizontal="right"/>
    </xf>
    <xf numFmtId="8" fontId="19" fillId="0" borderId="69" xfId="8" applyNumberFormat="1" applyFont="1" applyFill="1" applyBorder="1" applyAlignment="1">
      <alignment horizontal="center"/>
    </xf>
    <xf numFmtId="0" fontId="1" fillId="0" borderId="0" xfId="0" applyFont="1" applyAlignment="1">
      <alignment horizontal="center"/>
    </xf>
    <xf numFmtId="0" fontId="4" fillId="0" borderId="0" xfId="0" applyFont="1" applyAlignment="1">
      <alignment vertical="center" wrapText="1"/>
    </xf>
    <xf numFmtId="0" fontId="92" fillId="0" borderId="0" xfId="0" applyFont="1" applyAlignment="1">
      <alignment horizontal="left" vertical="center" indent="1"/>
    </xf>
    <xf numFmtId="0" fontId="95" fillId="2" borderId="109" xfId="0" applyFont="1" applyFill="1" applyBorder="1" applyAlignment="1">
      <alignment horizontal="center" vertical="center" wrapText="1"/>
    </xf>
    <xf numFmtId="0" fontId="4" fillId="0" borderId="108" xfId="0" applyFont="1" applyBorder="1" applyAlignment="1">
      <alignment vertical="center" wrapText="1"/>
    </xf>
    <xf numFmtId="0" fontId="3" fillId="0" borderId="2" xfId="0" applyFont="1" applyBorder="1" applyAlignment="1">
      <alignment horizontal="left" vertical="center" wrapText="1"/>
    </xf>
    <xf numFmtId="0" fontId="3" fillId="0" borderId="108" xfId="0" applyFont="1" applyBorder="1" applyAlignment="1">
      <alignment vertical="center" wrapText="1"/>
    </xf>
    <xf numFmtId="0" fontId="32" fillId="28" borderId="0" xfId="0" applyFont="1" applyFill="1" applyAlignment="1">
      <alignment horizontal="center" vertical="center" wrapText="1"/>
    </xf>
    <xf numFmtId="9" fontId="25" fillId="0" borderId="0" xfId="7" applyFont="1" applyBorder="1" applyAlignment="1">
      <alignment horizontal="center" vertical="center" wrapText="1"/>
    </xf>
    <xf numFmtId="10" fontId="25" fillId="5" borderId="0" xfId="5" applyNumberFormat="1" applyFont="1" applyFill="1" applyAlignment="1">
      <alignment horizontal="center" vertical="center" wrapText="1"/>
    </xf>
    <xf numFmtId="169" fontId="25" fillId="19" borderId="0" xfId="5" applyNumberFormat="1" applyFont="1" applyFill="1" applyAlignment="1">
      <alignment horizontal="center" vertical="center" wrapText="1"/>
    </xf>
    <xf numFmtId="170" fontId="25" fillId="0" borderId="0" xfId="7" applyNumberFormat="1" applyFont="1" applyBorder="1" applyAlignment="1">
      <alignment horizontal="center" vertical="center" wrapText="1"/>
    </xf>
    <xf numFmtId="10" fontId="25" fillId="0" borderId="71" xfId="7" applyNumberFormat="1" applyFont="1" applyBorder="1" applyAlignment="1">
      <alignment horizontal="center" vertical="center" wrapText="1"/>
    </xf>
    <xf numFmtId="10" fontId="25" fillId="0" borderId="76" xfId="7" applyNumberFormat="1" applyFont="1" applyBorder="1" applyAlignment="1">
      <alignment horizontal="center" vertical="center" wrapText="1"/>
    </xf>
    <xf numFmtId="10" fontId="25" fillId="0" borderId="14" xfId="7" applyNumberFormat="1" applyFont="1" applyBorder="1" applyAlignment="1">
      <alignment horizontal="center" vertical="center" wrapText="1"/>
    </xf>
    <xf numFmtId="10" fontId="25" fillId="0" borderId="1" xfId="7" applyNumberFormat="1" applyFont="1" applyBorder="1" applyAlignment="1">
      <alignment horizontal="center" vertical="center" wrapText="1"/>
    </xf>
    <xf numFmtId="0" fontId="30" fillId="0" borderId="0" xfId="5" applyFont="1" applyAlignment="1">
      <alignment horizontal="center" vertical="center"/>
    </xf>
    <xf numFmtId="3" fontId="24" fillId="5" borderId="1" xfId="5" applyNumberFormat="1" applyFont="1" applyFill="1" applyBorder="1" applyAlignment="1">
      <alignment horizontal="center" vertical="center" wrapText="1"/>
    </xf>
    <xf numFmtId="0" fontId="32" fillId="0" borderId="0" xfId="0" applyFont="1" applyAlignment="1">
      <alignment horizontal="center" vertical="center" wrapText="1"/>
    </xf>
    <xf numFmtId="0" fontId="25" fillId="0" borderId="0" xfId="5" applyFont="1" applyAlignment="1">
      <alignment vertical="center" wrapText="1"/>
    </xf>
    <xf numFmtId="0" fontId="5" fillId="0" borderId="8" xfId="0" applyFont="1" applyBorder="1" applyAlignment="1">
      <alignment vertical="center" wrapText="1"/>
    </xf>
    <xf numFmtId="0" fontId="5" fillId="0" borderId="0" xfId="0" applyFont="1" applyAlignment="1">
      <alignment vertical="center" wrapText="1"/>
    </xf>
    <xf numFmtId="0" fontId="5" fillId="0" borderId="9" xfId="0" applyFont="1" applyBorder="1" applyAlignment="1">
      <alignment horizontal="center" vertical="center" wrapText="1"/>
    </xf>
    <xf numFmtId="0" fontId="5" fillId="0" borderId="9" xfId="0" applyFont="1" applyBorder="1" applyAlignment="1">
      <alignment vertical="center" wrapText="1"/>
    </xf>
    <xf numFmtId="0" fontId="5" fillId="0" borderId="100" xfId="0" applyFont="1" applyBorder="1" applyAlignment="1">
      <alignment horizontal="center" vertical="center" wrapText="1"/>
    </xf>
    <xf numFmtId="165" fontId="6" fillId="0" borderId="9" xfId="0" applyNumberFormat="1" applyFont="1" applyBorder="1" applyAlignment="1">
      <alignment horizontal="center" vertical="center" wrapText="1"/>
    </xf>
    <xf numFmtId="0" fontId="6" fillId="0" borderId="9" xfId="0" applyFont="1" applyBorder="1" applyAlignment="1">
      <alignment vertical="center" wrapText="1"/>
    </xf>
    <xf numFmtId="10" fontId="6" fillId="9" borderId="17" xfId="3" applyNumberFormat="1" applyFont="1" applyFill="1" applyBorder="1" applyAlignment="1">
      <alignment horizontal="center" vertical="center" wrapText="1"/>
    </xf>
    <xf numFmtId="0" fontId="6" fillId="9" borderId="17" xfId="0" applyFont="1" applyFill="1" applyBorder="1" applyAlignment="1">
      <alignment vertical="center" wrapText="1"/>
    </xf>
    <xf numFmtId="0" fontId="5" fillId="0" borderId="10" xfId="0" applyFont="1" applyBorder="1" applyAlignment="1">
      <alignment vertical="center" wrapText="1"/>
    </xf>
    <xf numFmtId="0" fontId="5" fillId="0" borderId="18" xfId="0" applyFont="1" applyBorder="1" applyAlignment="1">
      <alignment vertical="center" wrapText="1"/>
    </xf>
    <xf numFmtId="0" fontId="5" fillId="0" borderId="11" xfId="0" applyFont="1" applyBorder="1" applyAlignment="1">
      <alignment horizontal="center" vertical="center" wrapText="1"/>
    </xf>
    <xf numFmtId="0" fontId="104" fillId="8" borderId="12" xfId="0" applyFont="1" applyFill="1" applyBorder="1" applyAlignment="1">
      <alignment horizontal="center" vertical="center" wrapText="1"/>
    </xf>
    <xf numFmtId="0" fontId="104" fillId="8" borderId="13" xfId="0" applyFont="1" applyFill="1" applyBorder="1" applyAlignment="1">
      <alignment horizontal="center" vertical="center" wrapText="1"/>
    </xf>
    <xf numFmtId="0" fontId="5" fillId="0" borderId="6" xfId="0" applyFont="1" applyBorder="1" applyAlignment="1">
      <alignment vertical="center" wrapText="1"/>
    </xf>
    <xf numFmtId="0" fontId="103" fillId="0" borderId="12" xfId="5" applyFont="1" applyBorder="1" applyAlignment="1">
      <alignment horizontal="center" vertical="center"/>
    </xf>
    <xf numFmtId="0" fontId="5" fillId="0" borderId="12" xfId="0" applyFont="1" applyBorder="1" applyAlignment="1">
      <alignment vertical="center" wrapText="1"/>
    </xf>
    <xf numFmtId="0" fontId="5" fillId="0" borderId="13" xfId="0" applyFont="1" applyBorder="1" applyAlignment="1">
      <alignment vertical="center" wrapText="1"/>
    </xf>
    <xf numFmtId="165" fontId="5" fillId="0" borderId="13" xfId="0" applyNumberFormat="1" applyFont="1" applyBorder="1" applyAlignment="1">
      <alignment horizontal="center" vertical="center" wrapText="1"/>
    </xf>
    <xf numFmtId="165" fontId="5" fillId="0" borderId="9" xfId="0" applyNumberFormat="1" applyFont="1" applyBorder="1" applyAlignment="1">
      <alignment horizontal="center" vertical="center" wrapText="1"/>
    </xf>
    <xf numFmtId="0" fontId="6" fillId="10" borderId="16" xfId="0" applyFont="1" applyFill="1" applyBorder="1" applyAlignment="1">
      <alignment vertical="center" wrapText="1"/>
    </xf>
    <xf numFmtId="165" fontId="6" fillId="10" borderId="17" xfId="0" applyNumberFormat="1" applyFont="1" applyFill="1" applyBorder="1" applyAlignment="1">
      <alignment horizontal="center" vertical="center" wrapText="1"/>
    </xf>
    <xf numFmtId="0" fontId="6" fillId="10" borderId="17" xfId="0" applyFont="1" applyFill="1" applyBorder="1" applyAlignment="1">
      <alignment vertical="center" wrapText="1"/>
    </xf>
    <xf numFmtId="0" fontId="6" fillId="10" borderId="16" xfId="0" applyFont="1" applyFill="1" applyBorder="1" applyAlignment="1">
      <alignment horizontal="left" vertical="center" wrapText="1"/>
    </xf>
    <xf numFmtId="0" fontId="6" fillId="10" borderId="17" xfId="0" applyFont="1" applyFill="1" applyBorder="1" applyAlignment="1">
      <alignment horizontal="left" vertical="center" wrapText="1"/>
    </xf>
    <xf numFmtId="0" fontId="6" fillId="10" borderId="12" xfId="0" applyFont="1" applyFill="1" applyBorder="1" applyAlignment="1">
      <alignment vertical="center" wrapText="1"/>
    </xf>
    <xf numFmtId="165" fontId="6" fillId="10" borderId="13" xfId="0" applyNumberFormat="1" applyFont="1" applyFill="1" applyBorder="1" applyAlignment="1">
      <alignment horizontal="center" vertical="center" wrapText="1"/>
    </xf>
    <xf numFmtId="0" fontId="6" fillId="10" borderId="13" xfId="0" applyFont="1" applyFill="1" applyBorder="1" applyAlignment="1">
      <alignment vertical="center" wrapText="1"/>
    </xf>
    <xf numFmtId="0" fontId="6" fillId="10" borderId="18" xfId="0" applyFont="1" applyFill="1" applyBorder="1" applyAlignment="1">
      <alignment vertical="center" wrapText="1"/>
    </xf>
    <xf numFmtId="10" fontId="6" fillId="10" borderId="11" xfId="3" applyNumberFormat="1" applyFont="1" applyFill="1" applyBorder="1" applyAlignment="1">
      <alignment horizontal="center" vertical="center" wrapText="1"/>
    </xf>
    <xf numFmtId="0" fontId="6" fillId="10" borderId="11" xfId="0" applyFont="1" applyFill="1" applyBorder="1" applyAlignment="1">
      <alignment vertical="center" wrapText="1"/>
    </xf>
    <xf numFmtId="9" fontId="104" fillId="8" borderId="0" xfId="0" applyNumberFormat="1" applyFont="1" applyFill="1" applyAlignment="1">
      <alignment vertical="center" wrapText="1"/>
    </xf>
    <xf numFmtId="44" fontId="86" fillId="0" borderId="0" xfId="2" applyFont="1" applyFill="1" applyBorder="1" applyAlignment="1">
      <alignment vertical="center" wrapText="1"/>
    </xf>
    <xf numFmtId="3" fontId="24" fillId="5" borderId="76" xfId="5" applyNumberFormat="1" applyFont="1" applyFill="1" applyBorder="1" applyAlignment="1">
      <alignment horizontal="center" vertical="center" wrapText="1"/>
    </xf>
    <xf numFmtId="3" fontId="30" fillId="5" borderId="77" xfId="2" applyNumberFormat="1" applyFont="1" applyFill="1" applyBorder="1" applyAlignment="1">
      <alignment horizontal="center" vertical="center" wrapText="1"/>
    </xf>
    <xf numFmtId="0" fontId="90" fillId="0" borderId="0" xfId="5" applyFont="1" applyAlignment="1">
      <alignment horizontal="center" vertical="center" wrapText="1"/>
    </xf>
    <xf numFmtId="0" fontId="90" fillId="0" borderId="0" xfId="5" applyFont="1" applyAlignment="1">
      <alignment horizontal="center" vertical="center"/>
    </xf>
    <xf numFmtId="167" fontId="90" fillId="0" borderId="0" xfId="5" applyNumberFormat="1" applyFont="1" applyAlignment="1">
      <alignment horizontal="center" vertical="center" wrapText="1"/>
    </xf>
    <xf numFmtId="0" fontId="104" fillId="0" borderId="0" xfId="0" applyFont="1" applyAlignment="1">
      <alignment horizontal="center" vertical="center" wrapText="1"/>
    </xf>
    <xf numFmtId="0" fontId="23" fillId="0" borderId="0" xfId="0" applyFont="1" applyAlignment="1">
      <alignment vertical="center" wrapText="1"/>
    </xf>
    <xf numFmtId="9" fontId="26" fillId="3" borderId="0" xfId="3" applyFont="1" applyFill="1" applyBorder="1" applyAlignment="1">
      <alignment horizontal="center" vertical="center" wrapText="1"/>
    </xf>
    <xf numFmtId="0" fontId="29" fillId="7" borderId="80" xfId="0" applyFont="1" applyFill="1" applyBorder="1" applyAlignment="1">
      <alignment horizontal="center" vertical="center" wrapText="1"/>
    </xf>
    <xf numFmtId="0" fontId="104" fillId="24" borderId="79" xfId="0" applyFont="1" applyFill="1" applyBorder="1" applyAlignment="1">
      <alignment horizontal="center" vertical="center" wrapText="1"/>
    </xf>
    <xf numFmtId="0" fontId="104" fillId="24" borderId="80" xfId="0" applyFont="1" applyFill="1" applyBorder="1" applyAlignment="1">
      <alignment horizontal="center" vertical="center" wrapText="1"/>
    </xf>
    <xf numFmtId="10" fontId="107" fillId="24" borderId="106" xfId="3" applyNumberFormat="1" applyFont="1" applyFill="1" applyBorder="1" applyAlignment="1">
      <alignment horizontal="center" vertical="center" wrapText="1"/>
    </xf>
    <xf numFmtId="44" fontId="107" fillId="24" borderId="120" xfId="2" applyFont="1" applyFill="1" applyBorder="1" applyAlignment="1">
      <alignment horizontal="center" vertical="center" wrapText="1"/>
    </xf>
    <xf numFmtId="44" fontId="107" fillId="24" borderId="121" xfId="2" applyFont="1" applyFill="1" applyBorder="1" applyAlignment="1">
      <alignment horizontal="center" vertical="center" wrapText="1"/>
    </xf>
    <xf numFmtId="0" fontId="115" fillId="3" borderId="115" xfId="0" applyFont="1" applyFill="1" applyBorder="1" applyAlignment="1">
      <alignment horizontal="left" vertical="center"/>
    </xf>
    <xf numFmtId="0" fontId="83" fillId="3" borderId="115" xfId="0" applyFont="1" applyFill="1" applyBorder="1" applyAlignment="1">
      <alignment horizontal="left" vertical="center"/>
    </xf>
    <xf numFmtId="167" fontId="25" fillId="0" borderId="0" xfId="5" applyNumberFormat="1" applyFont="1" applyAlignment="1">
      <alignment horizontal="center" vertical="center"/>
    </xf>
    <xf numFmtId="0" fontId="27" fillId="0" borderId="0" xfId="0" applyFont="1" applyAlignment="1">
      <alignment vertical="center" wrapText="1"/>
    </xf>
    <xf numFmtId="44" fontId="107" fillId="24" borderId="125" xfId="2" applyFont="1" applyFill="1" applyBorder="1" applyAlignment="1">
      <alignment horizontal="center" vertical="center" wrapText="1"/>
    </xf>
    <xf numFmtId="0" fontId="117" fillId="0" borderId="0" xfId="5" applyFont="1" applyAlignment="1">
      <alignment horizontal="center" vertical="center" wrapText="1"/>
    </xf>
    <xf numFmtId="167" fontId="117" fillId="0" borderId="0" xfId="5" applyNumberFormat="1" applyFont="1" applyAlignment="1">
      <alignment horizontal="center" vertical="center" wrapText="1"/>
    </xf>
    <xf numFmtId="0" fontId="119" fillId="0" borderId="0" xfId="0" applyFont="1" applyAlignment="1">
      <alignment vertical="center" wrapText="1"/>
    </xf>
    <xf numFmtId="0" fontId="119" fillId="0" borderId="0" xfId="0" applyFont="1" applyAlignment="1">
      <alignment horizontal="center" vertical="center" wrapText="1"/>
    </xf>
    <xf numFmtId="0" fontId="118" fillId="0" borderId="0" xfId="0" applyFont="1" applyAlignment="1">
      <alignment vertical="center" wrapText="1"/>
    </xf>
    <xf numFmtId="44" fontId="118" fillId="0" borderId="0" xfId="2" applyFont="1" applyFill="1" applyAlignment="1">
      <alignment horizontal="center" vertical="center" wrapText="1"/>
    </xf>
    <xf numFmtId="165" fontId="118" fillId="0" borderId="0" xfId="2" applyNumberFormat="1" applyFont="1" applyFill="1" applyAlignment="1">
      <alignment horizontal="center" vertical="center" wrapText="1"/>
    </xf>
    <xf numFmtId="44" fontId="107" fillId="24" borderId="129" xfId="2" applyFont="1" applyFill="1" applyBorder="1" applyAlignment="1">
      <alignment horizontal="center" vertical="center" wrapText="1"/>
    </xf>
    <xf numFmtId="0" fontId="115" fillId="3" borderId="114" xfId="5" applyFont="1" applyFill="1" applyBorder="1" applyAlignment="1">
      <alignment horizontal="left" vertical="center"/>
    </xf>
    <xf numFmtId="44" fontId="107" fillId="24" borderId="120" xfId="2" applyFont="1" applyFill="1" applyBorder="1" applyAlignment="1" applyProtection="1">
      <alignment horizontal="center" vertical="center" wrapText="1"/>
    </xf>
    <xf numFmtId="44" fontId="107" fillId="0" borderId="121" xfId="2" applyFont="1" applyFill="1" applyBorder="1" applyAlignment="1" applyProtection="1">
      <alignment horizontal="center" vertical="center" wrapText="1"/>
    </xf>
    <xf numFmtId="44" fontId="107" fillId="0" borderId="120" xfId="2" applyFont="1" applyFill="1" applyBorder="1" applyAlignment="1" applyProtection="1">
      <alignment horizontal="center" vertical="center" wrapText="1"/>
    </xf>
    <xf numFmtId="44" fontId="112" fillId="3" borderId="120" xfId="2" applyFont="1" applyFill="1" applyBorder="1" applyAlignment="1" applyProtection="1">
      <alignment horizontal="center" vertical="center" wrapText="1"/>
    </xf>
    <xf numFmtId="165" fontId="31" fillId="31" borderId="0" xfId="2" applyNumberFormat="1" applyFont="1" applyFill="1" applyAlignment="1">
      <alignment horizontal="center" vertical="center" wrapText="1"/>
    </xf>
    <xf numFmtId="0" fontId="28" fillId="31" borderId="0" xfId="0" applyFont="1" applyFill="1" applyAlignment="1">
      <alignment vertical="center" wrapText="1"/>
    </xf>
    <xf numFmtId="0" fontId="25" fillId="31" borderId="0" xfId="5" applyFont="1" applyFill="1" applyAlignment="1">
      <alignment horizontal="center" vertical="center" wrapText="1"/>
    </xf>
    <xf numFmtId="0" fontId="28" fillId="0" borderId="137" xfId="0" applyFont="1" applyBorder="1" applyAlignment="1">
      <alignment vertical="center" wrapText="1"/>
    </xf>
    <xf numFmtId="44" fontId="107" fillId="24" borderId="123" xfId="2" applyFont="1" applyFill="1" applyBorder="1" applyAlignment="1">
      <alignment horizontal="center" vertical="center" wrapText="1"/>
    </xf>
    <xf numFmtId="0" fontId="1" fillId="3" borderId="115" xfId="0" applyFont="1" applyFill="1" applyBorder="1"/>
    <xf numFmtId="0" fontId="1" fillId="0" borderId="136" xfId="0" applyFont="1" applyBorder="1" applyAlignment="1">
      <alignment horizontal="center" vertical="center" wrapText="1"/>
    </xf>
    <xf numFmtId="0" fontId="0" fillId="0" borderId="137" xfId="0" applyBorder="1" applyAlignment="1">
      <alignment vertical="center" wrapText="1"/>
    </xf>
    <xf numFmtId="165" fontId="1" fillId="0" borderId="0" xfId="0" applyNumberFormat="1" applyFont="1" applyAlignment="1">
      <alignment vertical="center" wrapText="1"/>
    </xf>
    <xf numFmtId="0" fontId="1" fillId="5" borderId="139" xfId="0" applyFont="1" applyFill="1" applyBorder="1" applyAlignment="1">
      <alignment vertical="center" wrapText="1"/>
    </xf>
    <xf numFmtId="165" fontId="1" fillId="5" borderId="140" xfId="0" applyNumberFormat="1" applyFont="1" applyFill="1" applyBorder="1" applyAlignment="1">
      <alignment vertical="center" wrapText="1"/>
    </xf>
    <xf numFmtId="0" fontId="85" fillId="31" borderId="0" xfId="5" applyFont="1" applyFill="1" applyAlignment="1">
      <alignment horizontal="center" vertical="center" wrapText="1"/>
    </xf>
    <xf numFmtId="165" fontId="0" fillId="0" borderId="0" xfId="0" applyNumberFormat="1" applyAlignment="1">
      <alignment vertical="center" wrapText="1"/>
    </xf>
    <xf numFmtId="10" fontId="0" fillId="0" borderId="139" xfId="3" applyNumberFormat="1" applyFont="1" applyFill="1" applyBorder="1" applyAlignment="1">
      <alignment vertical="center" wrapText="1"/>
    </xf>
    <xf numFmtId="165" fontId="0" fillId="10" borderId="140" xfId="0" applyNumberFormat="1" applyFill="1" applyBorder="1" applyAlignment="1">
      <alignment vertical="center" wrapText="1"/>
    </xf>
    <xf numFmtId="165" fontId="122" fillId="30" borderId="0" xfId="0" applyNumberFormat="1" applyFont="1" applyFill="1" applyAlignment="1">
      <alignment vertical="center" wrapText="1"/>
    </xf>
    <xf numFmtId="0" fontId="0" fillId="0" borderId="139" xfId="0" applyBorder="1" applyAlignment="1">
      <alignment vertical="center" wrapText="1"/>
    </xf>
    <xf numFmtId="165" fontId="0" fillId="3" borderId="140" xfId="0" applyNumberFormat="1" applyFill="1" applyBorder="1" applyAlignment="1">
      <alignment vertical="center" wrapText="1"/>
    </xf>
    <xf numFmtId="165" fontId="0" fillId="0" borderId="140" xfId="0" applyNumberFormat="1" applyBorder="1" applyAlignment="1">
      <alignment vertical="center" wrapText="1"/>
    </xf>
    <xf numFmtId="0" fontId="1" fillId="11" borderId="139" xfId="0" applyFont="1" applyFill="1" applyBorder="1" applyAlignment="1">
      <alignment vertical="center" wrapText="1"/>
    </xf>
    <xf numFmtId="165" fontId="1" fillId="11" borderId="140" xfId="0" applyNumberFormat="1" applyFont="1" applyFill="1" applyBorder="1" applyAlignment="1">
      <alignment vertical="center" wrapText="1"/>
    </xf>
    <xf numFmtId="0" fontId="0" fillId="0" borderId="140" xfId="0" applyBorder="1" applyAlignment="1">
      <alignment vertical="center" wrapText="1"/>
    </xf>
    <xf numFmtId="0" fontId="1" fillId="0" borderId="0" xfId="0" applyFont="1" applyAlignment="1">
      <alignment horizontal="center" vertical="center" wrapText="1"/>
    </xf>
    <xf numFmtId="0" fontId="1" fillId="0" borderId="139" xfId="0" applyFont="1" applyBorder="1" applyAlignment="1">
      <alignment horizontal="center" vertical="center" wrapText="1"/>
    </xf>
    <xf numFmtId="0" fontId="1" fillId="0" borderId="140" xfId="0" applyFont="1" applyBorder="1" applyAlignment="1">
      <alignment horizontal="center" vertical="center" wrapText="1"/>
    </xf>
    <xf numFmtId="10" fontId="0" fillId="6" borderId="139" xfId="3" applyNumberFormat="1" applyFont="1" applyFill="1" applyBorder="1" applyAlignment="1">
      <alignment vertical="center" wrapText="1"/>
    </xf>
    <xf numFmtId="10" fontId="1" fillId="5" borderId="139" xfId="3" applyNumberFormat="1" applyFont="1" applyFill="1" applyBorder="1" applyAlignment="1">
      <alignment vertical="center" wrapText="1"/>
    </xf>
    <xf numFmtId="10" fontId="1" fillId="11" borderId="139" xfId="3" applyNumberFormat="1" applyFont="1" applyFill="1" applyBorder="1" applyAlignment="1">
      <alignment vertical="center" wrapText="1"/>
    </xf>
    <xf numFmtId="10" fontId="0" fillId="0" borderId="139" xfId="3" applyNumberFormat="1" applyFont="1" applyBorder="1" applyAlignment="1">
      <alignment vertical="center" wrapText="1"/>
    </xf>
    <xf numFmtId="10" fontId="0" fillId="5" borderId="139" xfId="3" applyNumberFormat="1" applyFont="1" applyFill="1" applyBorder="1" applyAlignment="1">
      <alignment vertical="center" wrapText="1"/>
    </xf>
    <xf numFmtId="165" fontId="0" fillId="12" borderId="140" xfId="0" applyNumberFormat="1" applyFill="1" applyBorder="1" applyAlignment="1">
      <alignment vertical="center" wrapText="1"/>
    </xf>
    <xf numFmtId="10" fontId="0" fillId="0" borderId="0" xfId="3" applyNumberFormat="1" applyFont="1" applyBorder="1" applyAlignment="1">
      <alignment vertical="center" wrapText="1"/>
    </xf>
    <xf numFmtId="0" fontId="1" fillId="5" borderId="0" xfId="0" applyFont="1" applyFill="1" applyAlignment="1">
      <alignment vertical="center" wrapText="1"/>
    </xf>
    <xf numFmtId="10" fontId="0" fillId="0" borderId="0" xfId="3" applyNumberFormat="1" applyFont="1" applyFill="1" applyBorder="1" applyAlignment="1">
      <alignment vertical="center" wrapText="1"/>
    </xf>
    <xf numFmtId="0" fontId="1" fillId="11" borderId="0" xfId="0" applyFont="1" applyFill="1" applyAlignment="1">
      <alignment vertical="center" wrapText="1"/>
    </xf>
    <xf numFmtId="10" fontId="0" fillId="6" borderId="0" xfId="3" applyNumberFormat="1" applyFont="1" applyFill="1" applyBorder="1" applyAlignment="1">
      <alignment vertical="center" wrapText="1"/>
    </xf>
    <xf numFmtId="10" fontId="1" fillId="5" borderId="0" xfId="3" applyNumberFormat="1" applyFont="1" applyFill="1" applyBorder="1" applyAlignment="1">
      <alignment vertical="center" wrapText="1"/>
    </xf>
    <xf numFmtId="10" fontId="1" fillId="11" borderId="0" xfId="3" applyNumberFormat="1" applyFont="1" applyFill="1" applyBorder="1" applyAlignment="1">
      <alignment vertical="center" wrapText="1"/>
    </xf>
    <xf numFmtId="10" fontId="0" fillId="5" borderId="0" xfId="3" applyNumberFormat="1" applyFont="1" applyFill="1" applyBorder="1" applyAlignment="1">
      <alignment vertical="center" wrapText="1"/>
    </xf>
    <xf numFmtId="167" fontId="85" fillId="0" borderId="0" xfId="5" applyNumberFormat="1" applyFont="1" applyAlignment="1">
      <alignment horizontal="center" vertical="center"/>
    </xf>
    <xf numFmtId="0" fontId="1" fillId="5" borderId="141" xfId="0" applyFont="1" applyFill="1" applyBorder="1" applyAlignment="1">
      <alignment horizontal="right" vertical="center"/>
    </xf>
    <xf numFmtId="0" fontId="1" fillId="5" borderId="142" xfId="0" applyFont="1" applyFill="1" applyBorder="1" applyAlignment="1">
      <alignment horizontal="right" vertical="center"/>
    </xf>
    <xf numFmtId="0" fontId="85" fillId="0" borderId="143" xfId="5" applyFont="1" applyBorder="1" applyAlignment="1">
      <alignment horizontal="center" vertical="center" wrapText="1"/>
    </xf>
    <xf numFmtId="0" fontId="0" fillId="0" borderId="116" xfId="0" applyBorder="1" applyAlignment="1">
      <alignment horizontal="right" vertical="center"/>
    </xf>
    <xf numFmtId="0" fontId="122" fillId="30" borderId="143" xfId="0" applyFont="1" applyFill="1" applyBorder="1" applyAlignment="1">
      <alignment horizontal="right" vertical="center"/>
    </xf>
    <xf numFmtId="0" fontId="122" fillId="30" borderId="116" xfId="0" applyFont="1" applyFill="1" applyBorder="1" applyAlignment="1">
      <alignment horizontal="right" vertical="center"/>
    </xf>
    <xf numFmtId="0" fontId="1" fillId="11" borderId="143" xfId="0" applyFont="1" applyFill="1" applyBorder="1" applyAlignment="1">
      <alignment horizontal="right" vertical="center"/>
    </xf>
    <xf numFmtId="0" fontId="1" fillId="11" borderId="116" xfId="0" applyFont="1" applyFill="1" applyBorder="1" applyAlignment="1">
      <alignment horizontal="right" vertical="center"/>
    </xf>
    <xf numFmtId="0" fontId="123" fillId="0" borderId="116" xfId="0" applyFont="1" applyBorder="1" applyAlignment="1">
      <alignment horizontal="right" vertical="center"/>
    </xf>
    <xf numFmtId="0" fontId="85" fillId="5" borderId="143" xfId="5" applyFont="1" applyFill="1" applyBorder="1" applyAlignment="1">
      <alignment horizontal="center" vertical="center" wrapText="1"/>
    </xf>
    <xf numFmtId="0" fontId="1" fillId="5" borderId="116" xfId="0" applyFont="1" applyFill="1" applyBorder="1" applyAlignment="1">
      <alignment horizontal="right" vertical="center"/>
    </xf>
    <xf numFmtId="0" fontId="5" fillId="0" borderId="141" xfId="0" applyFont="1" applyBorder="1" applyAlignment="1">
      <alignment vertical="center" wrapText="1"/>
    </xf>
    <xf numFmtId="0" fontId="5" fillId="0" borderId="147" xfId="0" applyFont="1" applyBorder="1" applyAlignment="1">
      <alignment vertical="center" wrapText="1"/>
    </xf>
    <xf numFmtId="0" fontId="5" fillId="0" borderId="142" xfId="0" applyFont="1" applyBorder="1" applyAlignment="1">
      <alignment vertical="center" wrapText="1"/>
    </xf>
    <xf numFmtId="0" fontId="90" fillId="0" borderId="144" xfId="5" applyFont="1" applyBorder="1" applyAlignment="1">
      <alignment horizontal="center" vertical="center" wrapText="1"/>
    </xf>
    <xf numFmtId="0" fontId="5" fillId="0" borderId="146" xfId="0" applyFont="1" applyBorder="1" applyAlignment="1">
      <alignment vertical="center" wrapText="1"/>
    </xf>
    <xf numFmtId="0" fontId="5" fillId="0" borderId="145" xfId="0" applyFont="1" applyBorder="1" applyAlignment="1">
      <alignment vertical="center" wrapText="1"/>
    </xf>
    <xf numFmtId="165" fontId="15" fillId="7" borderId="140" xfId="0" applyNumberFormat="1" applyFont="1" applyFill="1" applyBorder="1" applyAlignment="1">
      <alignment horizontal="center" vertical="center" wrapText="1"/>
    </xf>
    <xf numFmtId="165" fontId="15" fillId="7" borderId="138" xfId="0" applyNumberFormat="1" applyFont="1" applyFill="1" applyBorder="1" applyAlignment="1">
      <alignment horizontal="center" vertical="center" wrapText="1"/>
    </xf>
    <xf numFmtId="0" fontId="85" fillId="0" borderId="0" xfId="5" applyFont="1" applyAlignment="1" applyProtection="1">
      <alignment horizontal="center" vertical="center" wrapText="1"/>
      <protection locked="0"/>
    </xf>
    <xf numFmtId="0" fontId="28" fillId="0" borderId="147" xfId="0" applyFont="1" applyBorder="1" applyAlignment="1">
      <alignment vertical="center" wrapText="1"/>
    </xf>
    <xf numFmtId="0" fontId="28" fillId="0" borderId="142" xfId="0" applyFont="1" applyBorder="1" applyAlignment="1">
      <alignment vertical="center" wrapText="1"/>
    </xf>
    <xf numFmtId="0" fontId="32" fillId="7" borderId="148" xfId="0" applyFont="1" applyFill="1" applyBorder="1" applyAlignment="1">
      <alignment horizontal="center" vertical="center" wrapText="1"/>
    </xf>
    <xf numFmtId="165" fontId="15" fillId="7" borderId="148" xfId="0" applyNumberFormat="1" applyFont="1" applyFill="1" applyBorder="1" applyAlignment="1">
      <alignment horizontal="center" vertical="center" wrapText="1"/>
    </xf>
    <xf numFmtId="165" fontId="0" fillId="10" borderId="116" xfId="0" applyNumberFormat="1" applyFill="1" applyBorder="1" applyAlignment="1">
      <alignment vertical="center" wrapText="1"/>
    </xf>
    <xf numFmtId="165" fontId="0" fillId="3" borderId="116" xfId="0" applyNumberFormat="1" applyFill="1" applyBorder="1" applyAlignment="1">
      <alignment vertical="center" wrapText="1"/>
    </xf>
    <xf numFmtId="165" fontId="0" fillId="0" borderId="116" xfId="0" applyNumberFormat="1" applyBorder="1" applyAlignment="1">
      <alignment vertical="center" wrapText="1"/>
    </xf>
    <xf numFmtId="165" fontId="1" fillId="11" borderId="116" xfId="0" applyNumberFormat="1" applyFont="1" applyFill="1" applyBorder="1" applyAlignment="1">
      <alignment vertical="center" wrapText="1"/>
    </xf>
    <xf numFmtId="0" fontId="0" fillId="0" borderId="116" xfId="0" applyBorder="1" applyAlignment="1">
      <alignment vertical="center" wrapText="1"/>
    </xf>
    <xf numFmtId="0" fontId="1" fillId="0" borderId="116" xfId="0" applyFont="1" applyBorder="1" applyAlignment="1">
      <alignment horizontal="center" vertical="center" wrapText="1"/>
    </xf>
    <xf numFmtId="165" fontId="1" fillId="5" borderId="116" xfId="0" applyNumberFormat="1" applyFont="1" applyFill="1" applyBorder="1" applyAlignment="1">
      <alignment vertical="center" wrapText="1"/>
    </xf>
    <xf numFmtId="165" fontId="0" fillId="12" borderId="116" xfId="0" applyNumberFormat="1" applyFill="1" applyBorder="1" applyAlignment="1">
      <alignment vertical="center" wrapText="1"/>
    </xf>
    <xf numFmtId="0" fontId="85" fillId="5" borderId="144" xfId="5" applyFont="1" applyFill="1" applyBorder="1" applyAlignment="1">
      <alignment horizontal="center" vertical="center" wrapText="1"/>
    </xf>
    <xf numFmtId="0" fontId="1" fillId="5" borderId="145" xfId="0" applyFont="1" applyFill="1" applyBorder="1" applyAlignment="1">
      <alignment horizontal="right" vertical="center"/>
    </xf>
    <xf numFmtId="0" fontId="0" fillId="0" borderId="146" xfId="0" applyBorder="1" applyAlignment="1">
      <alignment vertical="center" wrapText="1"/>
    </xf>
    <xf numFmtId="0" fontId="0" fillId="0" borderId="149" xfId="0" applyBorder="1" applyAlignment="1">
      <alignment vertical="center" wrapText="1"/>
    </xf>
    <xf numFmtId="165" fontId="0" fillId="0" borderId="146" xfId="0" applyNumberFormat="1" applyBorder="1" applyAlignment="1">
      <alignment vertical="center" wrapText="1"/>
    </xf>
    <xf numFmtId="0" fontId="0" fillId="0" borderId="150" xfId="0" applyBorder="1" applyAlignment="1">
      <alignment vertical="center" wrapText="1"/>
    </xf>
    <xf numFmtId="165" fontId="0" fillId="0" borderId="145" xfId="0" applyNumberFormat="1" applyBorder="1" applyAlignment="1">
      <alignment vertical="center" wrapText="1"/>
    </xf>
    <xf numFmtId="0" fontId="28" fillId="0" borderId="141" xfId="0" applyFont="1" applyBorder="1" applyAlignment="1">
      <alignment vertical="center" wrapText="1"/>
    </xf>
    <xf numFmtId="0" fontId="27" fillId="10" borderId="151" xfId="0" applyFont="1" applyFill="1" applyBorder="1" applyAlignment="1">
      <alignment vertical="center" wrapText="1"/>
    </xf>
    <xf numFmtId="0" fontId="0" fillId="10" borderId="153" xfId="0" applyFill="1" applyBorder="1" applyAlignment="1">
      <alignment vertical="center" wrapText="1"/>
    </xf>
    <xf numFmtId="0" fontId="1" fillId="10" borderId="153" xfId="0" applyFont="1" applyFill="1" applyBorder="1" applyAlignment="1">
      <alignment vertical="center" wrapText="1"/>
    </xf>
    <xf numFmtId="0" fontId="1" fillId="5" borderId="153" xfId="0" applyFont="1" applyFill="1" applyBorder="1" applyAlignment="1">
      <alignment vertical="center" wrapText="1"/>
    </xf>
    <xf numFmtId="0" fontId="0" fillId="0" borderId="153" xfId="0" applyBorder="1" applyAlignment="1">
      <alignment vertical="center" wrapText="1"/>
    </xf>
    <xf numFmtId="0" fontId="124" fillId="0" borderId="153" xfId="0" applyFont="1" applyBorder="1" applyAlignment="1">
      <alignment vertical="center"/>
    </xf>
    <xf numFmtId="0" fontId="123" fillId="0" borderId="153" xfId="0" applyFont="1" applyBorder="1" applyAlignment="1">
      <alignment vertical="center" wrapText="1"/>
    </xf>
    <xf numFmtId="0" fontId="0" fillId="0" borderId="155" xfId="0" applyBorder="1" applyAlignment="1">
      <alignment vertical="center" wrapText="1"/>
    </xf>
    <xf numFmtId="0" fontId="85" fillId="0" borderId="146" xfId="5" applyFont="1" applyBorder="1" applyAlignment="1">
      <alignment horizontal="center" vertical="center" wrapText="1"/>
    </xf>
    <xf numFmtId="0" fontId="5" fillId="0" borderId="8" xfId="0" applyFont="1" applyBorder="1" applyAlignment="1">
      <alignment horizontal="left" vertical="center" wrapText="1"/>
    </xf>
    <xf numFmtId="0" fontId="103" fillId="0" borderId="0" xfId="5" applyFont="1" applyAlignment="1">
      <alignment horizontal="left" vertical="center"/>
    </xf>
    <xf numFmtId="0" fontId="6" fillId="10" borderId="10" xfId="0" applyFont="1" applyFill="1" applyBorder="1" applyAlignment="1">
      <alignment horizontal="left" vertical="center" wrapText="1"/>
    </xf>
    <xf numFmtId="0" fontId="103" fillId="0" borderId="18" xfId="5" applyFont="1" applyBorder="1" applyAlignment="1">
      <alignment horizontal="left" vertical="center"/>
    </xf>
    <xf numFmtId="0" fontId="0" fillId="32" borderId="0" xfId="0" applyFill="1" applyAlignment="1">
      <alignment horizontal="center" vertical="center"/>
    </xf>
    <xf numFmtId="0" fontId="5" fillId="32" borderId="0" xfId="0" applyFont="1" applyFill="1" applyAlignment="1">
      <alignment horizontal="center" vertical="center" wrapText="1"/>
    </xf>
    <xf numFmtId="0" fontId="5" fillId="32" borderId="0" xfId="0" applyFont="1" applyFill="1" applyAlignment="1">
      <alignment horizontal="left" vertical="center" wrapText="1"/>
    </xf>
    <xf numFmtId="0" fontId="5" fillId="0" borderId="0" xfId="0" applyFont="1" applyAlignment="1">
      <alignment horizontal="left" vertical="center"/>
    </xf>
    <xf numFmtId="9" fontId="25" fillId="0" borderId="0" xfId="7" applyFont="1" applyFill="1" applyBorder="1" applyAlignment="1">
      <alignment horizontal="center" vertical="center" wrapText="1"/>
    </xf>
    <xf numFmtId="0" fontId="33" fillId="0" borderId="0" xfId="5" applyFont="1" applyAlignment="1">
      <alignment horizontal="center" vertical="center" wrapText="1"/>
    </xf>
    <xf numFmtId="44" fontId="109" fillId="0" borderId="0" xfId="2" applyFont="1" applyFill="1" applyBorder="1" applyAlignment="1" applyProtection="1">
      <alignment horizontal="center" vertical="center" wrapText="1"/>
    </xf>
    <xf numFmtId="44" fontId="107" fillId="0" borderId="0" xfId="2" applyFont="1" applyFill="1" applyBorder="1" applyAlignment="1" applyProtection="1">
      <alignment horizontal="center" vertical="center" wrapText="1"/>
    </xf>
    <xf numFmtId="165" fontId="25" fillId="0" borderId="100" xfId="5" applyNumberFormat="1" applyFont="1" applyBorder="1" applyAlignment="1">
      <alignment horizontal="center" vertical="center" wrapText="1"/>
    </xf>
    <xf numFmtId="0" fontId="104" fillId="8" borderId="0" xfId="0" applyFont="1" applyFill="1" applyAlignment="1">
      <alignment horizontal="center" vertical="center" wrapText="1"/>
    </xf>
    <xf numFmtId="0" fontId="103" fillId="0" borderId="9" xfId="5" applyFont="1" applyBorder="1" applyAlignment="1">
      <alignment horizontal="center" vertical="center"/>
    </xf>
    <xf numFmtId="0" fontId="103" fillId="0" borderId="11" xfId="5" applyFont="1" applyBorder="1" applyAlignment="1">
      <alignment horizontal="center" vertical="center"/>
    </xf>
    <xf numFmtId="165" fontId="6" fillId="0" borderId="0" xfId="0" applyNumberFormat="1" applyFont="1" applyAlignment="1">
      <alignment horizontal="center" vertical="center" wrapText="1"/>
    </xf>
    <xf numFmtId="0" fontId="6" fillId="0" borderId="0" xfId="0" applyFont="1" applyAlignment="1">
      <alignment horizontal="center" vertical="center" wrapText="1"/>
    </xf>
    <xf numFmtId="0" fontId="5" fillId="0" borderId="11" xfId="0" applyFont="1" applyBorder="1" applyAlignment="1">
      <alignment vertical="center" wrapText="1"/>
    </xf>
    <xf numFmtId="0" fontId="6" fillId="9" borderId="165" xfId="0" applyFont="1" applyFill="1" applyBorder="1" applyAlignment="1">
      <alignment horizontal="center" vertical="center" wrapText="1"/>
    </xf>
    <xf numFmtId="0" fontId="128" fillId="32" borderId="0" xfId="0" applyFont="1" applyFill="1"/>
    <xf numFmtId="0" fontId="104" fillId="33" borderId="118" xfId="0" applyFont="1" applyFill="1" applyBorder="1" applyAlignment="1">
      <alignment horizontal="left" vertical="center" wrapText="1" indent="2"/>
    </xf>
    <xf numFmtId="0" fontId="49" fillId="0" borderId="0" xfId="0" applyFont="1" applyAlignment="1">
      <alignment horizontal="center"/>
    </xf>
    <xf numFmtId="0" fontId="49" fillId="0" borderId="0" xfId="0" applyFont="1"/>
    <xf numFmtId="0" fontId="23" fillId="33" borderId="118" xfId="0" applyFont="1" applyFill="1" applyBorder="1" applyAlignment="1">
      <alignment horizontal="center" vertical="center" wrapText="1"/>
    </xf>
    <xf numFmtId="0" fontId="0" fillId="0" borderId="0" xfId="0" applyAlignment="1">
      <alignment horizontal="left" indent="1"/>
    </xf>
    <xf numFmtId="0" fontId="0" fillId="0" borderId="0" xfId="0" applyAlignment="1">
      <alignment horizontal="left" wrapText="1" indent="2"/>
    </xf>
    <xf numFmtId="0" fontId="15" fillId="33" borderId="0" xfId="0" applyFont="1" applyFill="1" applyAlignment="1">
      <alignment horizontal="center" wrapText="1"/>
    </xf>
    <xf numFmtId="0" fontId="44" fillId="21" borderId="88" xfId="0" quotePrefix="1" applyFont="1" applyFill="1" applyBorder="1" applyAlignment="1">
      <alignment horizontal="left" vertical="center" wrapText="1"/>
    </xf>
    <xf numFmtId="0" fontId="5" fillId="32" borderId="0" xfId="0" quotePrefix="1" applyFont="1" applyFill="1" applyAlignment="1">
      <alignment horizontal="center" vertical="center" wrapText="1"/>
    </xf>
    <xf numFmtId="0" fontId="0" fillId="34" borderId="0" xfId="0" applyFill="1"/>
    <xf numFmtId="0" fontId="0" fillId="34" borderId="0" xfId="0" applyFill="1" applyAlignment="1">
      <alignment horizontal="center" vertical="center"/>
    </xf>
    <xf numFmtId="0" fontId="0" fillId="34" borderId="0" xfId="0" applyFill="1" applyAlignment="1">
      <alignment vertical="center"/>
    </xf>
    <xf numFmtId="0" fontId="0" fillId="35" borderId="0" xfId="0" applyFill="1"/>
    <xf numFmtId="10" fontId="25" fillId="3" borderId="170" xfId="5" applyNumberFormat="1" applyFont="1" applyFill="1" applyBorder="1" applyAlignment="1">
      <alignment horizontal="center" vertical="center" wrapText="1"/>
    </xf>
    <xf numFmtId="44" fontId="107" fillId="24" borderId="170" xfId="2" applyFont="1" applyFill="1" applyBorder="1" applyAlignment="1" applyProtection="1">
      <alignment horizontal="center" vertical="center" wrapText="1"/>
    </xf>
    <xf numFmtId="44" fontId="107" fillId="0" borderId="158" xfId="2" applyFont="1" applyFill="1" applyBorder="1" applyAlignment="1" applyProtection="1">
      <alignment vertical="center" wrapText="1"/>
    </xf>
    <xf numFmtId="0" fontId="0" fillId="32" borderId="171" xfId="0" applyFill="1" applyBorder="1" applyAlignment="1">
      <alignment vertical="center"/>
    </xf>
    <xf numFmtId="0" fontId="96" fillId="0" borderId="0" xfId="0" applyFont="1" applyAlignment="1">
      <alignment horizontal="left" vertical="center" wrapText="1"/>
    </xf>
    <xf numFmtId="0" fontId="100" fillId="0" borderId="0" xfId="0" applyFont="1" applyAlignment="1">
      <alignment horizontal="left" vertical="center" wrapText="1"/>
    </xf>
    <xf numFmtId="0" fontId="104" fillId="0" borderId="0" xfId="0" applyFont="1" applyAlignment="1">
      <alignment horizontal="center" vertical="center"/>
    </xf>
    <xf numFmtId="0" fontId="104" fillId="0" borderId="0" xfId="0" applyFont="1" applyAlignment="1">
      <alignment horizontal="left" vertical="center" wrapText="1" indent="2"/>
    </xf>
    <xf numFmtId="44" fontId="136" fillId="24" borderId="120" xfId="2" applyFont="1" applyFill="1" applyBorder="1" applyAlignment="1" applyProtection="1">
      <alignment horizontal="center" vertical="center" wrapText="1"/>
    </xf>
    <xf numFmtId="170" fontId="98" fillId="24" borderId="0" xfId="3" applyNumberFormat="1" applyFont="1" applyFill="1" applyAlignment="1" applyProtection="1">
      <alignment horizontal="center" vertical="center" wrapText="1"/>
    </xf>
    <xf numFmtId="0" fontId="0" fillId="24" borderId="0" xfId="0" applyFill="1"/>
    <xf numFmtId="0" fontId="0" fillId="24" borderId="0" xfId="0" applyFill="1" applyAlignment="1">
      <alignment horizontal="left"/>
    </xf>
    <xf numFmtId="0" fontId="0" fillId="24" borderId="0" xfId="0" applyFill="1" applyAlignment="1">
      <alignment horizontal="center" vertical="center"/>
    </xf>
    <xf numFmtId="0" fontId="0" fillId="24" borderId="0" xfId="0" applyFill="1" applyAlignment="1">
      <alignment vertical="center"/>
    </xf>
    <xf numFmtId="0" fontId="4" fillId="24" borderId="0" xfId="0" applyFont="1" applyFill="1" applyAlignment="1">
      <alignment vertical="center" wrapText="1"/>
    </xf>
    <xf numFmtId="0" fontId="5" fillId="24" borderId="0" xfId="0" applyFont="1" applyFill="1" applyAlignment="1">
      <alignment horizontal="center" vertical="center" wrapText="1"/>
    </xf>
    <xf numFmtId="0" fontId="4" fillId="0" borderId="108" xfId="0" applyFont="1" applyBorder="1" applyAlignment="1">
      <alignment horizontal="left" vertical="center" wrapText="1"/>
    </xf>
    <xf numFmtId="0" fontId="76" fillId="3" borderId="12" xfId="0" applyFont="1" applyFill="1" applyBorder="1" applyAlignment="1">
      <alignment horizontal="center"/>
    </xf>
    <xf numFmtId="0" fontId="76" fillId="3" borderId="0" xfId="0" applyFont="1" applyFill="1" applyAlignment="1">
      <alignment horizontal="center"/>
    </xf>
    <xf numFmtId="170" fontId="98" fillId="24" borderId="0" xfId="3" applyNumberFormat="1" applyFont="1" applyFill="1" applyBorder="1" applyAlignment="1" applyProtection="1">
      <alignment horizontal="center" vertical="center" wrapText="1"/>
    </xf>
    <xf numFmtId="0" fontId="25" fillId="24" borderId="0" xfId="5" applyFont="1" applyFill="1" applyAlignment="1">
      <alignment horizontal="center" vertical="center"/>
    </xf>
    <xf numFmtId="0" fontId="138" fillId="24" borderId="0" xfId="5" applyFont="1" applyFill="1" applyAlignment="1">
      <alignment horizontal="center" vertical="center"/>
    </xf>
    <xf numFmtId="0" fontId="139" fillId="24" borderId="0" xfId="5" applyFont="1" applyFill="1" applyAlignment="1">
      <alignment horizontal="center" vertical="center"/>
    </xf>
    <xf numFmtId="0" fontId="140" fillId="24" borderId="0" xfId="5" applyFont="1" applyFill="1" applyAlignment="1">
      <alignment horizontal="center" vertical="center"/>
    </xf>
    <xf numFmtId="0" fontId="140" fillId="24" borderId="0" xfId="5" applyFont="1" applyFill="1" applyAlignment="1">
      <alignment horizontal="center" vertical="center" wrapText="1"/>
    </xf>
    <xf numFmtId="0" fontId="138" fillId="0" borderId="0" xfId="5" applyFont="1" applyAlignment="1">
      <alignment horizontal="center" vertical="center"/>
    </xf>
    <xf numFmtId="0" fontId="0" fillId="25" borderId="0" xfId="0" applyFill="1"/>
    <xf numFmtId="0" fontId="5" fillId="25" borderId="0" xfId="0" applyFont="1" applyFill="1" applyAlignment="1">
      <alignment horizontal="center" vertical="center" wrapText="1"/>
    </xf>
    <xf numFmtId="0" fontId="5" fillId="24" borderId="0" xfId="0" applyFont="1" applyFill="1" applyAlignment="1">
      <alignment horizontal="left" vertical="center"/>
    </xf>
    <xf numFmtId="0" fontId="0" fillId="35" borderId="179" xfId="0" applyFill="1" applyBorder="1"/>
    <xf numFmtId="0" fontId="0" fillId="0" borderId="179" xfId="0" applyBorder="1"/>
    <xf numFmtId="0" fontId="117" fillId="0" borderId="0" xfId="5" applyFont="1" applyAlignment="1">
      <alignment horizontal="center" vertical="center"/>
    </xf>
    <xf numFmtId="0" fontId="7" fillId="0" borderId="147" xfId="0" applyFont="1" applyBorder="1" applyAlignment="1">
      <alignment horizontal="center" vertical="center" wrapText="1"/>
    </xf>
    <xf numFmtId="0" fontId="25" fillId="0" borderId="147" xfId="5" applyFont="1" applyBorder="1" applyAlignment="1">
      <alignment horizontal="center" vertical="center"/>
    </xf>
    <xf numFmtId="0" fontId="7" fillId="0" borderId="142" xfId="0" applyFont="1" applyBorder="1" applyAlignment="1">
      <alignment horizontal="center" vertical="center" wrapText="1"/>
    </xf>
    <xf numFmtId="165" fontId="27" fillId="0" borderId="134" xfId="0" applyNumberFormat="1" applyFont="1" applyBorder="1" applyAlignment="1">
      <alignment vertical="center"/>
    </xf>
    <xf numFmtId="165" fontId="27" fillId="0" borderId="152" xfId="0" applyNumberFormat="1" applyFont="1" applyBorder="1" applyAlignment="1">
      <alignment vertical="center"/>
    </xf>
    <xf numFmtId="165" fontId="0" fillId="0" borderId="135" xfId="0" applyNumberFormat="1" applyBorder="1" applyAlignment="1">
      <alignment vertical="center"/>
    </xf>
    <xf numFmtId="0" fontId="85" fillId="0" borderId="0" xfId="5" applyFont="1" applyAlignment="1">
      <alignment horizontal="center" vertical="center"/>
    </xf>
    <xf numFmtId="165" fontId="0" fillId="0" borderId="154" xfId="0" applyNumberFormat="1" applyBorder="1" applyAlignment="1">
      <alignment vertical="center"/>
    </xf>
    <xf numFmtId="165" fontId="1" fillId="0" borderId="135" xfId="0" applyNumberFormat="1" applyFont="1" applyBorder="1" applyAlignment="1">
      <alignment vertical="center"/>
    </xf>
    <xf numFmtId="165" fontId="1" fillId="0" borderId="154" xfId="0" applyNumberFormat="1" applyFont="1" applyBorder="1" applyAlignment="1">
      <alignment vertical="center"/>
    </xf>
    <xf numFmtId="0" fontId="0" fillId="0" borderId="135" xfId="0" applyBorder="1" applyAlignment="1">
      <alignment vertical="center"/>
    </xf>
    <xf numFmtId="0" fontId="0" fillId="0" borderId="154" xfId="0" applyBorder="1" applyAlignment="1">
      <alignment vertical="center"/>
    </xf>
    <xf numFmtId="0" fontId="124" fillId="0" borderId="135" xfId="0" applyFont="1" applyBorder="1" applyAlignment="1">
      <alignment horizontal="center" vertical="center"/>
    </xf>
    <xf numFmtId="0" fontId="125" fillId="0" borderId="0" xfId="5" applyFont="1" applyAlignment="1">
      <alignment horizontal="center" vertical="center"/>
    </xf>
    <xf numFmtId="0" fontId="124" fillId="0" borderId="154" xfId="0" applyFont="1" applyBorder="1" applyAlignment="1">
      <alignment horizontal="center" vertical="center"/>
    </xf>
    <xf numFmtId="10" fontId="1" fillId="0" borderId="135" xfId="3" applyNumberFormat="1" applyFont="1" applyFill="1" applyBorder="1" applyAlignment="1">
      <alignment vertical="center"/>
    </xf>
    <xf numFmtId="10" fontId="1" fillId="0" borderId="154" xfId="3" applyNumberFormat="1" applyFont="1" applyFill="1" applyBorder="1" applyAlignment="1">
      <alignment vertical="center"/>
    </xf>
    <xf numFmtId="165" fontId="0" fillId="0" borderId="0" xfId="0" applyNumberFormat="1" applyAlignment="1">
      <alignment vertical="center"/>
    </xf>
    <xf numFmtId="10" fontId="0" fillId="0" borderId="0" xfId="0" applyNumberFormat="1" applyAlignment="1">
      <alignment vertical="center"/>
    </xf>
    <xf numFmtId="2" fontId="0" fillId="0" borderId="156" xfId="0" applyNumberFormat="1" applyBorder="1" applyAlignment="1">
      <alignment vertical="center"/>
    </xf>
    <xf numFmtId="0" fontId="85" fillId="0" borderId="146" xfId="5" applyFont="1" applyBorder="1" applyAlignment="1">
      <alignment horizontal="center" vertical="center"/>
    </xf>
    <xf numFmtId="2" fontId="0" fillId="0" borderId="146" xfId="0" applyNumberFormat="1" applyBorder="1" applyAlignment="1">
      <alignment vertical="center"/>
    </xf>
    <xf numFmtId="2" fontId="0" fillId="0" borderId="157" xfId="0" applyNumberFormat="1" applyBorder="1" applyAlignment="1">
      <alignment vertical="center"/>
    </xf>
    <xf numFmtId="0" fontId="28" fillId="0" borderId="0" xfId="0" applyFont="1" applyAlignment="1">
      <alignment vertical="center"/>
    </xf>
    <xf numFmtId="0" fontId="0" fillId="0" borderId="84" xfId="0" applyBorder="1" applyAlignment="1">
      <alignment horizontal="center"/>
    </xf>
    <xf numFmtId="0" fontId="7" fillId="0" borderId="32" xfId="0" applyFont="1" applyBorder="1" applyAlignment="1">
      <alignment horizontal="center" vertical="center"/>
    </xf>
    <xf numFmtId="0" fontId="7" fillId="0" borderId="33" xfId="0" applyFont="1" applyBorder="1" applyAlignment="1">
      <alignment horizontal="center" vertical="center"/>
    </xf>
    <xf numFmtId="9" fontId="16" fillId="0" borderId="38" xfId="3" applyFont="1" applyFill="1" applyBorder="1" applyAlignment="1">
      <alignment horizontal="center" vertical="center"/>
    </xf>
    <xf numFmtId="164" fontId="0" fillId="0" borderId="43" xfId="4" applyFont="1" applyFill="1" applyBorder="1" applyAlignment="1">
      <alignment vertical="center"/>
    </xf>
    <xf numFmtId="164" fontId="7" fillId="0" borderId="36" xfId="4" applyFont="1" applyFill="1" applyBorder="1" applyAlignment="1">
      <alignment vertical="center"/>
    </xf>
    <xf numFmtId="9" fontId="16" fillId="0" borderId="37" xfId="3" applyFont="1" applyFill="1" applyBorder="1" applyAlignment="1">
      <alignment horizontal="center" vertical="center"/>
    </xf>
    <xf numFmtId="164" fontId="1" fillId="0" borderId="39" xfId="0" applyNumberFormat="1" applyFont="1" applyBorder="1" applyAlignment="1">
      <alignment vertical="center"/>
    </xf>
    <xf numFmtId="9" fontId="16" fillId="0" borderId="41" xfId="3" applyFont="1" applyFill="1" applyBorder="1" applyAlignment="1">
      <alignment horizontal="center" vertical="center"/>
    </xf>
    <xf numFmtId="164" fontId="7" fillId="0" borderId="40" xfId="4" applyFont="1" applyFill="1" applyBorder="1" applyAlignment="1">
      <alignment vertical="center"/>
    </xf>
    <xf numFmtId="9" fontId="16" fillId="0" borderId="42" xfId="3" applyFont="1" applyFill="1" applyBorder="1" applyAlignment="1">
      <alignment horizontal="center" vertical="center"/>
    </xf>
    <xf numFmtId="0" fontId="7" fillId="0" borderId="40" xfId="0" applyFont="1" applyBorder="1" applyAlignment="1">
      <alignment vertical="center"/>
    </xf>
    <xf numFmtId="9" fontId="16" fillId="0" borderId="45" xfId="3" applyFont="1" applyFill="1" applyBorder="1" applyAlignment="1">
      <alignment horizontal="center" vertical="center"/>
    </xf>
    <xf numFmtId="0" fontId="7" fillId="0" borderId="44" xfId="0" applyFont="1" applyBorder="1" applyAlignment="1">
      <alignment vertical="center"/>
    </xf>
    <xf numFmtId="9" fontId="16" fillId="0" borderId="46" xfId="3" applyFont="1" applyFill="1" applyBorder="1" applyAlignment="1">
      <alignment horizontal="center" vertical="center"/>
    </xf>
    <xf numFmtId="166" fontId="1" fillId="0" borderId="49" xfId="4" applyNumberFormat="1" applyFont="1" applyFill="1" applyBorder="1" applyAlignment="1">
      <alignment horizontal="center" vertical="center"/>
    </xf>
    <xf numFmtId="164" fontId="0" fillId="0" borderId="43" xfId="0" applyNumberFormat="1" applyBorder="1" applyAlignment="1">
      <alignment vertical="center"/>
    </xf>
    <xf numFmtId="164" fontId="0" fillId="0" borderId="60" xfId="0" applyNumberFormat="1" applyBorder="1" applyAlignment="1">
      <alignment vertical="center"/>
    </xf>
    <xf numFmtId="164" fontId="0" fillId="0" borderId="63" xfId="0" applyNumberFormat="1" applyBorder="1"/>
    <xf numFmtId="0" fontId="0" fillId="0" borderId="67" xfId="0" applyBorder="1"/>
    <xf numFmtId="0" fontId="17" fillId="0" borderId="19" xfId="0" applyFont="1" applyBorder="1"/>
    <xf numFmtId="0" fontId="17" fillId="0" borderId="67" xfId="0" applyFont="1" applyBorder="1"/>
    <xf numFmtId="0" fontId="0" fillId="0" borderId="54" xfId="0" applyBorder="1" applyAlignment="1">
      <alignment vertical="center"/>
    </xf>
    <xf numFmtId="0" fontId="142" fillId="0" borderId="4" xfId="0" applyFont="1" applyBorder="1" applyAlignment="1">
      <alignment vertical="top" indent="1"/>
    </xf>
    <xf numFmtId="0" fontId="0" fillId="0" borderId="190" xfId="0" applyBorder="1"/>
    <xf numFmtId="0" fontId="0" fillId="35" borderId="179" xfId="0" applyFill="1" applyBorder="1" applyAlignment="1">
      <alignment horizontal="center" vertical="center"/>
    </xf>
    <xf numFmtId="0" fontId="0" fillId="0" borderId="190" xfId="0" applyBorder="1" applyAlignment="1">
      <alignment horizontal="center" vertical="center"/>
    </xf>
    <xf numFmtId="0" fontId="0" fillId="0" borderId="174" xfId="0" applyBorder="1"/>
    <xf numFmtId="0" fontId="0" fillId="0" borderId="175" xfId="0" applyBorder="1"/>
    <xf numFmtId="0" fontId="0" fillId="0" borderId="175" xfId="0" applyBorder="1" applyAlignment="1">
      <alignment horizontal="center" vertical="center"/>
    </xf>
    <xf numFmtId="0" fontId="0" fillId="0" borderId="122" xfId="0" applyBorder="1"/>
    <xf numFmtId="0" fontId="0" fillId="0" borderId="181" xfId="0" applyBorder="1"/>
    <xf numFmtId="0" fontId="0" fillId="0" borderId="182" xfId="0" applyBorder="1"/>
    <xf numFmtId="0" fontId="0" fillId="0" borderId="182" xfId="0" applyBorder="1" applyAlignment="1">
      <alignment horizontal="center" vertical="center"/>
    </xf>
    <xf numFmtId="0" fontId="0" fillId="0" borderId="178" xfId="0" applyBorder="1"/>
    <xf numFmtId="0" fontId="0" fillId="0" borderId="176" xfId="0" applyBorder="1"/>
    <xf numFmtId="0" fontId="0" fillId="0" borderId="160" xfId="0" applyBorder="1"/>
    <xf numFmtId="0" fontId="0" fillId="0" borderId="191" xfId="0" applyBorder="1"/>
    <xf numFmtId="0" fontId="0" fillId="0" borderId="192" xfId="0" applyBorder="1"/>
    <xf numFmtId="0" fontId="4" fillId="2" borderId="108" xfId="0" applyFont="1" applyFill="1" applyBorder="1" applyAlignment="1">
      <alignment horizontal="center" vertical="center" wrapText="1"/>
    </xf>
    <xf numFmtId="0" fontId="4" fillId="2" borderId="2" xfId="0" applyFont="1" applyFill="1" applyBorder="1" applyAlignment="1">
      <alignment horizontal="center" vertical="center" wrapText="1"/>
    </xf>
    <xf numFmtId="165" fontId="24" fillId="38" borderId="74" xfId="5" applyNumberFormat="1" applyFont="1" applyFill="1" applyBorder="1" applyAlignment="1">
      <alignment horizontal="center" vertical="center" wrapText="1"/>
    </xf>
    <xf numFmtId="4" fontId="19" fillId="39" borderId="97" xfId="8" applyNumberFormat="1" applyFont="1" applyFill="1" applyBorder="1" applyAlignment="1">
      <alignment horizontal="center" vertical="center"/>
    </xf>
    <xf numFmtId="4" fontId="20" fillId="39" borderId="101" xfId="8" applyNumberFormat="1" applyFont="1" applyFill="1" applyBorder="1" applyAlignment="1">
      <alignment horizontal="center" vertical="center"/>
    </xf>
    <xf numFmtId="44" fontId="24" fillId="40" borderId="73" xfId="2" applyFont="1" applyFill="1" applyBorder="1" applyAlignment="1">
      <alignment horizontal="center" vertical="center" wrapText="1"/>
    </xf>
    <xf numFmtId="44" fontId="24" fillId="40" borderId="74" xfId="2" applyFont="1" applyFill="1" applyBorder="1" applyAlignment="1">
      <alignment horizontal="center" vertical="center" wrapText="1"/>
    </xf>
    <xf numFmtId="0" fontId="148" fillId="37" borderId="79" xfId="0" applyFont="1" applyFill="1" applyBorder="1" applyAlignment="1">
      <alignment horizontal="center" vertical="center" wrapText="1"/>
    </xf>
    <xf numFmtId="165" fontId="24" fillId="5" borderId="72" xfId="6" applyNumberFormat="1" applyFont="1" applyFill="1" applyBorder="1" applyAlignment="1">
      <alignment horizontal="center" vertical="center" wrapText="1"/>
    </xf>
    <xf numFmtId="165" fontId="24" fillId="5" borderId="15" xfId="6" applyNumberFormat="1" applyFont="1" applyFill="1" applyBorder="1" applyAlignment="1">
      <alignment horizontal="center" vertical="center" wrapText="1"/>
    </xf>
    <xf numFmtId="44" fontId="107" fillId="0" borderId="176" xfId="2" applyFont="1" applyFill="1" applyBorder="1" applyAlignment="1" applyProtection="1">
      <alignment horizontal="center" vertical="center" wrapText="1"/>
    </xf>
    <xf numFmtId="0" fontId="0" fillId="34" borderId="0" xfId="0" applyFill="1" applyAlignment="1">
      <alignment horizontal="left" indent="2"/>
    </xf>
    <xf numFmtId="44" fontId="87" fillId="24" borderId="200" xfId="2" applyFont="1" applyFill="1" applyBorder="1" applyAlignment="1" applyProtection="1">
      <alignment horizontal="left" vertical="center" wrapText="1" indent="2"/>
    </xf>
    <xf numFmtId="0" fontId="0" fillId="34" borderId="203" xfId="0" applyFill="1" applyBorder="1" applyAlignment="1">
      <alignment horizontal="left" indent="2"/>
    </xf>
    <xf numFmtId="44" fontId="87" fillId="24" borderId="205" xfId="2" applyFont="1" applyFill="1" applyBorder="1" applyAlignment="1" applyProtection="1">
      <alignment horizontal="left" vertical="center" wrapText="1" indent="2"/>
    </xf>
    <xf numFmtId="44" fontId="151" fillId="34" borderId="206" xfId="2" applyFont="1" applyFill="1" applyBorder="1" applyAlignment="1">
      <alignment horizontal="right"/>
    </xf>
    <xf numFmtId="0" fontId="0" fillId="34" borderId="207" xfId="0" applyFill="1" applyBorder="1"/>
    <xf numFmtId="44" fontId="151" fillId="34" borderId="208" xfId="2" applyFont="1" applyFill="1" applyBorder="1" applyAlignment="1">
      <alignment horizontal="right"/>
    </xf>
    <xf numFmtId="0" fontId="0" fillId="34" borderId="209" xfId="0" applyFill="1" applyBorder="1"/>
    <xf numFmtId="44" fontId="151" fillId="34" borderId="210" xfId="2" applyFont="1" applyFill="1" applyBorder="1" applyAlignment="1">
      <alignment horizontal="right"/>
    </xf>
    <xf numFmtId="0" fontId="0" fillId="34" borderId="211" xfId="0" applyFill="1" applyBorder="1"/>
    <xf numFmtId="0" fontId="0" fillId="34" borderId="206" xfId="0" applyFill="1" applyBorder="1"/>
    <xf numFmtId="0" fontId="0" fillId="34" borderId="208" xfId="0" applyFill="1" applyBorder="1"/>
    <xf numFmtId="0" fontId="0" fillId="34" borderId="212" xfId="0" applyFill="1" applyBorder="1"/>
    <xf numFmtId="10" fontId="30" fillId="30" borderId="73" xfId="5" applyNumberFormat="1" applyFont="1" applyFill="1" applyBorder="1" applyAlignment="1" applyProtection="1">
      <alignment horizontal="center" vertical="center" wrapText="1"/>
      <protection locked="0"/>
    </xf>
    <xf numFmtId="10" fontId="30" fillId="30" borderId="74" xfId="5" applyNumberFormat="1" applyFont="1" applyFill="1" applyBorder="1" applyAlignment="1" applyProtection="1">
      <alignment horizontal="center" vertical="center" wrapText="1"/>
      <protection locked="0"/>
    </xf>
    <xf numFmtId="10" fontId="30" fillId="30" borderId="92" xfId="5" applyNumberFormat="1" applyFont="1" applyFill="1" applyBorder="1" applyAlignment="1" applyProtection="1">
      <alignment horizontal="center" vertical="center" wrapText="1"/>
      <protection locked="0"/>
    </xf>
    <xf numFmtId="10" fontId="30" fillId="30" borderId="214" xfId="5" applyNumberFormat="1" applyFont="1" applyFill="1" applyBorder="1" applyAlignment="1" applyProtection="1">
      <alignment horizontal="center" vertical="center" wrapText="1"/>
      <protection locked="0"/>
    </xf>
    <xf numFmtId="0" fontId="4" fillId="4" borderId="108" xfId="0" applyFont="1" applyFill="1" applyBorder="1" applyAlignment="1">
      <alignment horizontal="left" vertical="center" wrapText="1"/>
    </xf>
    <xf numFmtId="0" fontId="3" fillId="0" borderId="108" xfId="0" applyFont="1" applyBorder="1" applyAlignment="1">
      <alignment horizontal="left" vertical="center" wrapText="1"/>
    </xf>
    <xf numFmtId="0" fontId="2" fillId="0" borderId="108" xfId="1" applyBorder="1" applyAlignment="1">
      <alignment horizontal="left" vertical="center" wrapText="1"/>
    </xf>
    <xf numFmtId="0" fontId="152" fillId="24" borderId="122" xfId="0" applyFont="1" applyFill="1" applyBorder="1" applyAlignment="1">
      <alignment vertical="center" wrapText="1"/>
    </xf>
    <xf numFmtId="0" fontId="152" fillId="24" borderId="122" xfId="0" applyFont="1" applyFill="1" applyBorder="1" applyAlignment="1">
      <alignment vertical="center"/>
    </xf>
    <xf numFmtId="0" fontId="4" fillId="4" borderId="2" xfId="0" applyFont="1" applyFill="1" applyBorder="1" applyAlignment="1">
      <alignment horizontal="left" vertical="center"/>
    </xf>
    <xf numFmtId="0" fontId="3" fillId="0" borderId="2" xfId="0" applyFont="1" applyBorder="1" applyAlignment="1">
      <alignment horizontal="left" vertical="center"/>
    </xf>
    <xf numFmtId="0" fontId="152" fillId="0" borderId="185" xfId="0" applyFont="1" applyBorder="1" applyAlignment="1">
      <alignment vertical="center" wrapText="1"/>
    </xf>
    <xf numFmtId="0" fontId="3" fillId="0" borderId="0" xfId="0" applyFont="1" applyAlignment="1">
      <alignment horizontal="left" vertical="center"/>
    </xf>
    <xf numFmtId="0" fontId="1" fillId="34" borderId="0" xfId="0" applyFont="1" applyFill="1" applyAlignment="1">
      <alignment wrapText="1"/>
    </xf>
    <xf numFmtId="0" fontId="1" fillId="35" borderId="179" xfId="0" applyFont="1" applyFill="1" applyBorder="1" applyAlignment="1">
      <alignment wrapText="1"/>
    </xf>
    <xf numFmtId="0" fontId="135" fillId="36" borderId="0" xfId="0" applyFont="1" applyFill="1" applyAlignment="1">
      <alignment vertical="center" wrapText="1"/>
    </xf>
    <xf numFmtId="0" fontId="2" fillId="0" borderId="2" xfId="1" applyBorder="1" applyAlignment="1">
      <alignment horizontal="left" vertical="center"/>
    </xf>
    <xf numFmtId="0" fontId="104" fillId="24" borderId="122" xfId="0" applyFont="1" applyFill="1" applyBorder="1" applyAlignment="1">
      <alignment vertical="center" wrapText="1"/>
    </xf>
    <xf numFmtId="0" fontId="153" fillId="36" borderId="0" xfId="0" applyFont="1" applyFill="1" applyAlignment="1">
      <alignment vertical="center"/>
    </xf>
    <xf numFmtId="0" fontId="82" fillId="36" borderId="0" xfId="0" applyFont="1" applyFill="1"/>
    <xf numFmtId="0" fontId="110" fillId="24" borderId="218" xfId="0" applyFont="1" applyFill="1" applyBorder="1" applyAlignment="1">
      <alignment horizontal="center" vertical="center" wrapText="1"/>
    </xf>
    <xf numFmtId="170" fontId="120" fillId="0" borderId="218" xfId="3" applyNumberFormat="1" applyFont="1" applyFill="1" applyBorder="1" applyAlignment="1" applyProtection="1">
      <alignment horizontal="left" vertical="center" wrapText="1" indent="2"/>
    </xf>
    <xf numFmtId="10" fontId="25" fillId="3" borderId="120" xfId="5" applyNumberFormat="1" applyFont="1" applyFill="1" applyBorder="1" applyAlignment="1">
      <alignment horizontal="center" vertical="center" wrapText="1"/>
    </xf>
    <xf numFmtId="170" fontId="105" fillId="0" borderId="218" xfId="3" applyNumberFormat="1" applyFont="1" applyFill="1" applyBorder="1" applyAlignment="1" applyProtection="1">
      <alignment horizontal="center" vertical="center" wrapText="1"/>
    </xf>
    <xf numFmtId="0" fontId="3" fillId="0" borderId="219" xfId="0" applyFont="1" applyBorder="1" applyAlignment="1">
      <alignment horizontal="left" vertical="center" wrapText="1"/>
    </xf>
    <xf numFmtId="0" fontId="3" fillId="0" borderId="220" xfId="0" applyFont="1" applyBorder="1" applyAlignment="1">
      <alignment horizontal="left" vertical="center" wrapText="1"/>
    </xf>
    <xf numFmtId="0" fontId="3" fillId="0" borderId="221" xfId="0" applyFont="1" applyBorder="1" applyAlignment="1">
      <alignment horizontal="left" vertical="center" wrapText="1"/>
    </xf>
    <xf numFmtId="0" fontId="2" fillId="0" borderId="2" xfId="1" applyBorder="1" applyAlignment="1">
      <alignment horizontal="left" vertical="center" wrapText="1"/>
    </xf>
    <xf numFmtId="0" fontId="3" fillId="0" borderId="2" xfId="0" applyFont="1" applyBorder="1" applyAlignment="1">
      <alignment horizontal="center" vertical="center" wrapText="1"/>
    </xf>
    <xf numFmtId="0" fontId="0" fillId="0" borderId="0" xfId="0" applyAlignment="1">
      <alignment horizontal="left" vertical="center" indent="2"/>
    </xf>
    <xf numFmtId="0" fontId="155" fillId="0" borderId="0" xfId="0" applyFont="1"/>
    <xf numFmtId="0" fontId="154" fillId="0" borderId="0" xfId="0" quotePrefix="1" applyFont="1" applyAlignment="1">
      <alignment horizontal="left" vertical="center" wrapText="1" indent="2"/>
    </xf>
    <xf numFmtId="10" fontId="74" fillId="0" borderId="175" xfId="0" applyNumberFormat="1" applyFont="1" applyBorder="1" applyAlignment="1">
      <alignment horizontal="left" vertical="center" indent="1"/>
    </xf>
    <xf numFmtId="0" fontId="156" fillId="42" borderId="0" xfId="0" applyFont="1" applyFill="1" applyAlignment="1">
      <alignment vertical="center"/>
    </xf>
    <xf numFmtId="0" fontId="49" fillId="0" borderId="0" xfId="0" applyFont="1" applyAlignment="1">
      <alignment vertical="center"/>
    </xf>
    <xf numFmtId="0" fontId="157" fillId="0" borderId="0" xfId="0" applyFont="1" applyAlignment="1">
      <alignment horizontal="left" vertical="center" wrapText="1" indent="2"/>
    </xf>
    <xf numFmtId="0" fontId="23" fillId="33" borderId="223" xfId="0" applyFont="1" applyFill="1" applyBorder="1" applyAlignment="1">
      <alignment horizontal="center" vertical="center" wrapText="1"/>
    </xf>
    <xf numFmtId="0" fontId="15" fillId="33" borderId="122" xfId="0" applyFont="1" applyFill="1" applyBorder="1" applyAlignment="1">
      <alignment horizontal="center" wrapText="1"/>
    </xf>
    <xf numFmtId="0" fontId="23" fillId="33" borderId="224" xfId="0" applyFont="1" applyFill="1" applyBorder="1" applyAlignment="1">
      <alignment horizontal="center" vertical="center" wrapText="1"/>
    </xf>
    <xf numFmtId="0" fontId="104" fillId="33" borderId="225" xfId="0" applyFont="1" applyFill="1" applyBorder="1" applyAlignment="1">
      <alignment horizontal="left" vertical="center" wrapText="1" indent="2"/>
    </xf>
    <xf numFmtId="0" fontId="23" fillId="33" borderId="124" xfId="0" applyFont="1" applyFill="1" applyBorder="1" applyAlignment="1">
      <alignment horizontal="center" vertical="center" wrapText="1"/>
    </xf>
    <xf numFmtId="0" fontId="104" fillId="33" borderId="216" xfId="0" applyFont="1" applyFill="1" applyBorder="1" applyAlignment="1">
      <alignment horizontal="center" vertical="center"/>
    </xf>
    <xf numFmtId="0" fontId="23" fillId="33" borderId="159" xfId="0" applyFont="1" applyFill="1" applyBorder="1" applyAlignment="1">
      <alignment horizontal="left" vertical="center" wrapText="1" indent="2"/>
    </xf>
    <xf numFmtId="0" fontId="104" fillId="33" borderId="226" xfId="0" applyFont="1" applyFill="1" applyBorder="1" applyAlignment="1">
      <alignment horizontal="left" vertical="center" wrapText="1" indent="2"/>
    </xf>
    <xf numFmtId="0" fontId="104" fillId="33" borderId="226" xfId="0" applyFont="1" applyFill="1" applyBorder="1" applyAlignment="1">
      <alignment horizontal="left" vertical="top" wrapText="1" indent="2"/>
    </xf>
    <xf numFmtId="0" fontId="104" fillId="33" borderId="217" xfId="0" applyFont="1" applyFill="1" applyBorder="1" applyAlignment="1">
      <alignment horizontal="center" vertical="center"/>
    </xf>
    <xf numFmtId="0" fontId="104" fillId="33" borderId="224" xfId="0" applyFont="1" applyFill="1" applyBorder="1" applyAlignment="1">
      <alignment horizontal="left" vertical="center" wrapText="1" indent="2"/>
    </xf>
    <xf numFmtId="0" fontId="23" fillId="33" borderId="226" xfId="0" applyFont="1" applyFill="1" applyBorder="1" applyAlignment="1">
      <alignment horizontal="left" vertical="center" wrapText="1" indent="2"/>
    </xf>
    <xf numFmtId="0" fontId="34" fillId="29" borderId="183" xfId="0" applyFont="1" applyFill="1" applyBorder="1" applyAlignment="1">
      <alignment vertical="center" textRotation="255" wrapText="1"/>
    </xf>
    <xf numFmtId="0" fontId="104" fillId="33" borderId="217" xfId="0" quotePrefix="1" applyFont="1" applyFill="1" applyBorder="1" applyAlignment="1">
      <alignment horizontal="left" vertical="center" wrapText="1" indent="2"/>
    </xf>
    <xf numFmtId="0" fontId="0" fillId="24" borderId="227" xfId="0" applyFill="1" applyBorder="1"/>
    <xf numFmtId="0" fontId="0" fillId="24" borderId="228" xfId="0" applyFill="1" applyBorder="1"/>
    <xf numFmtId="0" fontId="104" fillId="29" borderId="122" xfId="0" applyFont="1" applyFill="1" applyBorder="1" applyAlignment="1">
      <alignment horizontal="left" vertical="center" wrapText="1" indent="2"/>
    </xf>
    <xf numFmtId="165" fontId="25" fillId="0" borderId="99" xfId="5" applyNumberFormat="1" applyFont="1" applyBorder="1" applyAlignment="1">
      <alignment horizontal="center" vertical="center" wrapText="1"/>
    </xf>
    <xf numFmtId="165" fontId="25" fillId="0" borderId="107" xfId="5" applyNumberFormat="1" applyFont="1" applyBorder="1" applyAlignment="1">
      <alignment horizontal="center" vertical="center" wrapText="1"/>
    </xf>
    <xf numFmtId="165" fontId="25" fillId="0" borderId="162" xfId="5" applyNumberFormat="1" applyFont="1" applyBorder="1" applyAlignment="1">
      <alignment horizontal="center" vertical="center" wrapText="1"/>
    </xf>
    <xf numFmtId="44" fontId="107" fillId="24" borderId="124" xfId="2" applyFont="1" applyFill="1" applyBorder="1" applyAlignment="1">
      <alignment horizontal="center" vertical="center" wrapText="1"/>
    </xf>
    <xf numFmtId="0" fontId="29" fillId="7" borderId="79" xfId="0" applyFont="1" applyFill="1" applyBorder="1" applyAlignment="1">
      <alignment horizontal="center" vertical="center"/>
    </xf>
    <xf numFmtId="0" fontId="29" fillId="7" borderId="80" xfId="0" applyFont="1" applyFill="1" applyBorder="1" applyAlignment="1">
      <alignment horizontal="center" vertical="center"/>
    </xf>
    <xf numFmtId="0" fontId="0" fillId="24" borderId="229" xfId="0" applyFill="1" applyBorder="1"/>
    <xf numFmtId="0" fontId="0" fillId="24" borderId="229" xfId="0" applyFill="1" applyBorder="1" applyAlignment="1">
      <alignment wrapText="1"/>
    </xf>
    <xf numFmtId="0" fontId="0" fillId="0" borderId="227" xfId="0" applyBorder="1" applyAlignment="1">
      <alignment horizontal="center" vertical="center"/>
    </xf>
    <xf numFmtId="0" fontId="0" fillId="0" borderId="229" xfId="0" applyBorder="1" applyAlignment="1">
      <alignment horizontal="center" vertical="center"/>
    </xf>
    <xf numFmtId="0" fontId="0" fillId="0" borderId="228" xfId="0" applyBorder="1" applyAlignment="1">
      <alignment horizontal="center" vertical="center"/>
    </xf>
    <xf numFmtId="170" fontId="98" fillId="24" borderId="227" xfId="3" applyNumberFormat="1" applyFont="1" applyFill="1" applyBorder="1" applyAlignment="1" applyProtection="1">
      <alignment horizontal="center" vertical="center" wrapText="1"/>
    </xf>
    <xf numFmtId="170" fontId="98" fillId="24" borderId="229" xfId="3" applyNumberFormat="1" applyFont="1" applyFill="1" applyBorder="1" applyAlignment="1" applyProtection="1">
      <alignment horizontal="center" vertical="center" wrapText="1"/>
    </xf>
    <xf numFmtId="170" fontId="98" fillId="24" borderId="228" xfId="3" applyNumberFormat="1" applyFont="1" applyFill="1" applyBorder="1" applyAlignment="1" applyProtection="1">
      <alignment horizontal="center" vertical="center" wrapText="1"/>
    </xf>
    <xf numFmtId="0" fontId="0" fillId="24" borderId="227" xfId="0" applyFill="1" applyBorder="1" applyAlignment="1">
      <alignment horizontal="left"/>
    </xf>
    <xf numFmtId="0" fontId="0" fillId="24" borderId="229" xfId="0" applyFill="1" applyBorder="1" applyAlignment="1">
      <alignment horizontal="center"/>
    </xf>
    <xf numFmtId="44" fontId="0" fillId="24" borderId="229" xfId="2" applyFont="1" applyFill="1" applyBorder="1" applyAlignment="1">
      <alignment horizontal="right"/>
    </xf>
    <xf numFmtId="0" fontId="0" fillId="24" borderId="229" xfId="0" applyFill="1" applyBorder="1" applyAlignment="1">
      <alignment horizontal="center" wrapText="1"/>
    </xf>
    <xf numFmtId="0" fontId="0" fillId="24" borderId="229" xfId="0" applyFill="1" applyBorder="1" applyAlignment="1">
      <alignment horizontal="center" vertical="center"/>
    </xf>
    <xf numFmtId="0" fontId="0" fillId="24" borderId="227" xfId="0" applyFill="1" applyBorder="1" applyAlignment="1">
      <alignment wrapText="1"/>
    </xf>
    <xf numFmtId="0" fontId="0" fillId="0" borderId="229" xfId="0" applyBorder="1"/>
    <xf numFmtId="0" fontId="0" fillId="0" borderId="228" xfId="0" applyBorder="1"/>
    <xf numFmtId="0" fontId="1" fillId="24" borderId="227" xfId="0" applyFont="1" applyFill="1" applyBorder="1" applyAlignment="1">
      <alignment horizontal="center" vertical="center"/>
    </xf>
    <xf numFmtId="0" fontId="0" fillId="24" borderId="229" xfId="0" applyFill="1" applyBorder="1" applyAlignment="1">
      <alignment vertical="center"/>
    </xf>
    <xf numFmtId="0" fontId="0" fillId="24" borderId="228" xfId="0" applyFill="1" applyBorder="1" applyAlignment="1">
      <alignment vertical="center"/>
    </xf>
    <xf numFmtId="0" fontId="4" fillId="24" borderId="229" xfId="0" applyFont="1" applyFill="1" applyBorder="1" applyAlignment="1">
      <alignment vertical="center" wrapText="1"/>
    </xf>
    <xf numFmtId="0" fontId="4" fillId="24" borderId="228" xfId="0" applyFont="1" applyFill="1" applyBorder="1" applyAlignment="1">
      <alignment vertical="center" wrapText="1"/>
    </xf>
    <xf numFmtId="0" fontId="0" fillId="24" borderId="227" xfId="0" applyFill="1" applyBorder="1" applyAlignment="1">
      <alignment horizontal="left" wrapText="1" indent="2"/>
    </xf>
    <xf numFmtId="0" fontId="0" fillId="24" borderId="229" xfId="0" applyFill="1" applyBorder="1" applyAlignment="1">
      <alignment horizontal="left" indent="1"/>
    </xf>
    <xf numFmtId="0" fontId="0" fillId="24" borderId="229" xfId="0" applyFill="1" applyBorder="1" applyAlignment="1">
      <alignment horizontal="left"/>
    </xf>
    <xf numFmtId="0" fontId="0" fillId="24" borderId="228" xfId="0" applyFill="1" applyBorder="1" applyAlignment="1">
      <alignment horizontal="left"/>
    </xf>
    <xf numFmtId="0" fontId="1" fillId="24" borderId="227" xfId="0" applyFont="1" applyFill="1" applyBorder="1" applyAlignment="1">
      <alignment horizontal="left"/>
    </xf>
    <xf numFmtId="0" fontId="5" fillId="24" borderId="227" xfId="0" applyFont="1" applyFill="1" applyBorder="1" applyAlignment="1">
      <alignment wrapText="1"/>
    </xf>
    <xf numFmtId="0" fontId="5" fillId="24" borderId="227" xfId="0" applyFont="1" applyFill="1" applyBorder="1" applyAlignment="1">
      <alignment horizontal="center" vertical="center" wrapText="1"/>
    </xf>
    <xf numFmtId="0" fontId="5" fillId="24" borderId="229" xfId="0" applyFont="1" applyFill="1" applyBorder="1" applyAlignment="1">
      <alignment horizontal="center" vertical="center" wrapText="1"/>
    </xf>
    <xf numFmtId="0" fontId="5" fillId="24" borderId="229" xfId="0" applyFont="1" applyFill="1" applyBorder="1" applyAlignment="1">
      <alignment horizontal="left" vertical="center" wrapText="1"/>
    </xf>
    <xf numFmtId="0" fontId="5" fillId="24" borderId="228" xfId="0" applyFont="1" applyFill="1" applyBorder="1" applyAlignment="1">
      <alignment horizontal="center" vertical="center" wrapText="1"/>
    </xf>
    <xf numFmtId="0" fontId="0" fillId="24" borderId="227" xfId="0" applyFill="1" applyBorder="1" applyAlignment="1">
      <alignment horizontal="center" vertical="center"/>
    </xf>
    <xf numFmtId="0" fontId="49" fillId="24" borderId="229" xfId="0" applyFont="1" applyFill="1" applyBorder="1" applyAlignment="1">
      <alignment horizontal="center"/>
    </xf>
    <xf numFmtId="9" fontId="97" fillId="43" borderId="230" xfId="0" applyNumberFormat="1" applyFont="1" applyFill="1" applyBorder="1" applyAlignment="1" applyProtection="1">
      <alignment horizontal="center" vertical="center"/>
      <protection locked="0"/>
    </xf>
    <xf numFmtId="9" fontId="6" fillId="43" borderId="230" xfId="0" applyNumberFormat="1" applyFont="1" applyFill="1" applyBorder="1" applyAlignment="1" applyProtection="1">
      <alignment horizontal="center" vertical="center"/>
      <protection locked="0"/>
    </xf>
    <xf numFmtId="0" fontId="0" fillId="0" borderId="231" xfId="0" applyBorder="1"/>
    <xf numFmtId="0" fontId="160" fillId="45" borderId="231" xfId="0" applyFont="1" applyFill="1" applyBorder="1" applyAlignment="1">
      <alignment vertical="center" wrapText="1"/>
    </xf>
    <xf numFmtId="0" fontId="160" fillId="45" borderId="0" xfId="0" applyFont="1" applyFill="1" applyAlignment="1">
      <alignment horizontal="left" vertical="center" wrapText="1" indent="9"/>
    </xf>
    <xf numFmtId="0" fontId="7" fillId="24" borderId="0" xfId="0" applyFont="1" applyFill="1"/>
    <xf numFmtId="9" fontId="0" fillId="0" borderId="0" xfId="0" applyNumberFormat="1"/>
    <xf numFmtId="0" fontId="90" fillId="46" borderId="0" xfId="0" applyFont="1" applyFill="1" applyAlignment="1">
      <alignment vertical="center"/>
    </xf>
    <xf numFmtId="44" fontId="110" fillId="24" borderId="124" xfId="2" applyFont="1" applyFill="1" applyBorder="1" applyAlignment="1" applyProtection="1">
      <alignment horizontal="center" vertical="center" wrapText="1"/>
    </xf>
    <xf numFmtId="44" fontId="107" fillId="0" borderId="161" xfId="2" applyFont="1" applyFill="1" applyBorder="1" applyAlignment="1" applyProtection="1">
      <alignment horizontal="center" vertical="center" wrapText="1"/>
    </xf>
    <xf numFmtId="44" fontId="109" fillId="0" borderId="236" xfId="2" applyFont="1" applyFill="1" applyBorder="1" applyAlignment="1" applyProtection="1">
      <alignment horizontal="center" vertical="center" wrapText="1"/>
    </xf>
    <xf numFmtId="9" fontId="0" fillId="0" borderId="0" xfId="0" applyNumberFormat="1" applyAlignment="1">
      <alignment horizontal="left" indent="1"/>
    </xf>
    <xf numFmtId="0" fontId="0" fillId="24" borderId="0" xfId="0" applyFill="1" applyAlignment="1">
      <alignment wrapText="1"/>
    </xf>
    <xf numFmtId="0" fontId="160" fillId="45" borderId="231" xfId="0" applyFont="1" applyFill="1" applyBorder="1" applyAlignment="1">
      <alignment horizontal="center" vertical="center" wrapText="1"/>
    </xf>
    <xf numFmtId="0" fontId="160" fillId="45" borderId="0" xfId="0" applyFont="1" applyFill="1" applyAlignment="1">
      <alignment horizontal="center" vertical="center" wrapText="1"/>
    </xf>
    <xf numFmtId="0" fontId="90" fillId="46" borderId="0" xfId="0" applyFont="1" applyFill="1" applyAlignment="1">
      <alignment horizontal="center" vertical="center"/>
    </xf>
    <xf numFmtId="9" fontId="0" fillId="24" borderId="0" xfId="0" applyNumberFormat="1" applyFill="1" applyAlignment="1">
      <alignment horizontal="center" vertical="center"/>
    </xf>
    <xf numFmtId="9" fontId="0" fillId="0" borderId="0" xfId="0" applyNumberFormat="1" applyAlignment="1">
      <alignment horizontal="center" vertical="center"/>
    </xf>
    <xf numFmtId="10" fontId="25" fillId="0" borderId="237" xfId="7" applyNumberFormat="1" applyFont="1" applyBorder="1" applyAlignment="1">
      <alignment horizontal="center" vertical="center" wrapText="1"/>
    </xf>
    <xf numFmtId="10" fontId="25" fillId="0" borderId="101" xfId="7" applyNumberFormat="1" applyFont="1" applyBorder="1" applyAlignment="1">
      <alignment horizontal="center" vertical="center" wrapText="1"/>
    </xf>
    <xf numFmtId="10" fontId="25" fillId="0" borderId="98" xfId="7" applyNumberFormat="1" applyFont="1" applyBorder="1" applyAlignment="1">
      <alignment horizontal="center" vertical="center" wrapText="1"/>
    </xf>
    <xf numFmtId="10" fontId="25" fillId="0" borderId="97" xfId="7" applyNumberFormat="1" applyFont="1" applyBorder="1" applyAlignment="1">
      <alignment horizontal="center" vertical="center" wrapText="1"/>
    </xf>
    <xf numFmtId="0" fontId="3" fillId="0" borderId="0" xfId="0" applyFont="1" applyAlignment="1">
      <alignment horizontal="center" vertical="center"/>
    </xf>
    <xf numFmtId="9" fontId="0" fillId="43" borderId="235" xfId="0" applyNumberFormat="1" applyFill="1" applyBorder="1" applyAlignment="1">
      <alignment horizontal="center" vertical="center"/>
    </xf>
    <xf numFmtId="9" fontId="0" fillId="47" borderId="235" xfId="0" applyNumberFormat="1" applyFill="1" applyBorder="1" applyAlignment="1">
      <alignment horizontal="center" vertical="center"/>
    </xf>
    <xf numFmtId="0" fontId="160" fillId="45" borderId="231" xfId="0" applyFont="1" applyFill="1" applyBorder="1" applyAlignment="1">
      <alignment horizontal="left" vertical="center" wrapText="1" indent="1"/>
    </xf>
    <xf numFmtId="0" fontId="160" fillId="45" borderId="0" xfId="0" applyFont="1" applyFill="1" applyAlignment="1">
      <alignment horizontal="left" vertical="center" wrapText="1" indent="10"/>
    </xf>
    <xf numFmtId="0" fontId="7" fillId="24" borderId="234" xfId="0" applyFont="1" applyFill="1" applyBorder="1" applyAlignment="1">
      <alignment horizontal="left" vertical="center" indent="1"/>
    </xf>
    <xf numFmtId="9" fontId="0" fillId="43" borderId="235" xfId="0" applyNumberFormat="1" applyFill="1" applyBorder="1" applyAlignment="1">
      <alignment horizontal="left" vertical="center" indent="1"/>
    </xf>
    <xf numFmtId="9" fontId="0" fillId="47" borderId="235" xfId="0" applyNumberFormat="1" applyFill="1" applyBorder="1" applyAlignment="1">
      <alignment horizontal="left" vertical="center" indent="1"/>
    </xf>
    <xf numFmtId="0" fontId="90" fillId="46" borderId="0" xfId="0" applyFont="1" applyFill="1" applyAlignment="1">
      <alignment horizontal="left" vertical="center" indent="1"/>
    </xf>
    <xf numFmtId="0" fontId="0" fillId="0" borderId="242" xfId="0" applyBorder="1"/>
    <xf numFmtId="0" fontId="25" fillId="0" borderId="241" xfId="5" applyFont="1" applyBorder="1" applyAlignment="1">
      <alignment horizontal="center" vertical="center" wrapText="1"/>
    </xf>
    <xf numFmtId="0" fontId="25" fillId="0" borderId="242" xfId="5" applyFont="1" applyBorder="1" applyAlignment="1">
      <alignment horizontal="center" vertical="center" wrapText="1"/>
    </xf>
    <xf numFmtId="0" fontId="113" fillId="0" borderId="242" xfId="5" applyFont="1" applyBorder="1" applyAlignment="1">
      <alignment horizontal="left" vertical="center" wrapText="1" indent="4"/>
      <extLst>
        <ext xmlns:xfpb="http://schemas.microsoft.com/office/spreadsheetml/2022/featurepropertybag" uri="{C7286773-470A-42A8-94C5-96B5CB345126}">
          <xfpb:xfComplement i="0"/>
        </ext>
      </extLst>
    </xf>
    <xf numFmtId="44" fontId="136" fillId="24" borderId="124" xfId="2" applyFont="1" applyFill="1" applyBorder="1" applyAlignment="1" applyProtection="1">
      <alignment horizontal="center" vertical="center" wrapText="1"/>
    </xf>
    <xf numFmtId="165" fontId="5" fillId="0" borderId="98" xfId="0" applyNumberFormat="1" applyFont="1" applyBorder="1" applyAlignment="1">
      <alignment horizontal="center" vertical="center" wrapText="1"/>
    </xf>
    <xf numFmtId="9" fontId="5" fillId="0" borderId="98" xfId="3" applyFont="1" applyBorder="1" applyAlignment="1">
      <alignment horizontal="center" vertical="center" wrapText="1"/>
    </xf>
    <xf numFmtId="9" fontId="5" fillId="0" borderId="98" xfId="0" applyNumberFormat="1" applyFont="1" applyBorder="1" applyAlignment="1">
      <alignment horizontal="center" vertical="center" wrapText="1"/>
    </xf>
    <xf numFmtId="0" fontId="1" fillId="0" borderId="0" xfId="0" applyFont="1" applyAlignment="1">
      <alignment horizontal="right"/>
    </xf>
    <xf numFmtId="165" fontId="25" fillId="0" borderId="104" xfId="5" applyNumberFormat="1" applyFont="1" applyBorder="1" applyAlignment="1">
      <alignment horizontal="center" vertical="center" wrapText="1"/>
    </xf>
    <xf numFmtId="0" fontId="102" fillId="0" borderId="167" xfId="5" applyFont="1" applyBorder="1" applyAlignment="1">
      <alignment horizontal="left" vertical="center" wrapText="1" indent="2"/>
    </xf>
    <xf numFmtId="170" fontId="107" fillId="24" borderId="226" xfId="3" applyNumberFormat="1" applyFont="1" applyFill="1" applyBorder="1" applyAlignment="1">
      <alignment horizontal="center" vertical="center" wrapText="1"/>
    </xf>
    <xf numFmtId="165" fontId="5" fillId="0" borderId="100" xfId="0" applyNumberFormat="1" applyFont="1" applyBorder="1" applyAlignment="1">
      <alignment horizontal="center" vertical="center" wrapText="1"/>
    </xf>
    <xf numFmtId="9" fontId="5" fillId="0" borderId="100" xfId="3" applyFont="1" applyBorder="1" applyAlignment="1">
      <alignment horizontal="center" vertical="center" wrapText="1"/>
    </xf>
    <xf numFmtId="9" fontId="5" fillId="0" borderId="100" xfId="0" applyNumberFormat="1" applyFont="1" applyBorder="1" applyAlignment="1">
      <alignment horizontal="center" vertical="center" wrapText="1"/>
    </xf>
    <xf numFmtId="44" fontId="136" fillId="0" borderId="0" xfId="2" applyFont="1" applyFill="1" applyBorder="1" applyAlignment="1" applyProtection="1">
      <alignment horizontal="center" vertical="center" wrapText="1"/>
    </xf>
    <xf numFmtId="44" fontId="110" fillId="0" borderId="0" xfId="2" applyFont="1" applyFill="1" applyBorder="1" applyAlignment="1" applyProtection="1">
      <alignment horizontal="center" vertical="center" wrapText="1"/>
    </xf>
    <xf numFmtId="10" fontId="25" fillId="0" borderId="0" xfId="7" applyNumberFormat="1" applyFont="1" applyFill="1" applyBorder="1" applyAlignment="1">
      <alignment horizontal="center" vertical="center" wrapText="1"/>
    </xf>
    <xf numFmtId="10" fontId="25" fillId="0" borderId="176" xfId="5" applyNumberFormat="1" applyFont="1" applyBorder="1" applyAlignment="1">
      <alignment horizontal="center" vertical="center" wrapText="1"/>
    </xf>
    <xf numFmtId="44" fontId="107" fillId="24" borderId="249" xfId="2" applyFont="1" applyFill="1" applyBorder="1" applyAlignment="1" applyProtection="1">
      <alignment horizontal="center" vertical="center" wrapText="1"/>
    </xf>
    <xf numFmtId="10" fontId="25" fillId="3" borderId="250" xfId="5" applyNumberFormat="1" applyFont="1" applyFill="1" applyBorder="1" applyAlignment="1">
      <alignment horizontal="center" vertical="center" wrapText="1"/>
    </xf>
    <xf numFmtId="44" fontId="107" fillId="24" borderId="251" xfId="2" applyFont="1" applyFill="1" applyBorder="1" applyAlignment="1" applyProtection="1">
      <alignment horizontal="center" vertical="center" wrapText="1"/>
    </xf>
    <xf numFmtId="10" fontId="25" fillId="3" borderId="252" xfId="5" applyNumberFormat="1" applyFont="1" applyFill="1" applyBorder="1" applyAlignment="1">
      <alignment horizontal="center" vertical="center" wrapText="1"/>
    </xf>
    <xf numFmtId="44" fontId="107" fillId="24" borderId="252" xfId="2" applyFont="1" applyFill="1" applyBorder="1" applyAlignment="1" applyProtection="1">
      <alignment horizontal="center" vertical="center" wrapText="1"/>
    </xf>
    <xf numFmtId="10" fontId="25" fillId="3" borderId="253" xfId="5" applyNumberFormat="1" applyFont="1" applyFill="1" applyBorder="1" applyAlignment="1">
      <alignment horizontal="center" vertical="center" wrapText="1"/>
    </xf>
    <xf numFmtId="44" fontId="109" fillId="0" borderId="0" xfId="2" applyFont="1" applyFill="1" applyBorder="1" applyAlignment="1" applyProtection="1">
      <alignment vertical="center" wrapText="1"/>
    </xf>
    <xf numFmtId="44" fontId="29" fillId="7" borderId="78" xfId="0" applyNumberFormat="1" applyFont="1" applyFill="1" applyBorder="1" applyAlignment="1">
      <alignment horizontal="center" vertical="center" wrapText="1"/>
    </xf>
    <xf numFmtId="10" fontId="25" fillId="3" borderId="196" xfId="5" applyNumberFormat="1" applyFont="1" applyFill="1" applyBorder="1" applyAlignment="1" applyProtection="1">
      <alignment horizontal="center" vertical="center" wrapText="1"/>
      <protection locked="0"/>
    </xf>
    <xf numFmtId="10" fontId="25" fillId="3" borderId="170" xfId="5" applyNumberFormat="1" applyFont="1" applyFill="1" applyBorder="1" applyAlignment="1" applyProtection="1">
      <alignment horizontal="center" vertical="center" wrapText="1"/>
      <protection locked="0"/>
    </xf>
    <xf numFmtId="10" fontId="25" fillId="3" borderId="128" xfId="5" applyNumberFormat="1" applyFont="1" applyFill="1" applyBorder="1" applyAlignment="1" applyProtection="1">
      <alignment horizontal="center" vertical="center" wrapText="1"/>
      <protection locked="0"/>
    </xf>
    <xf numFmtId="0" fontId="30" fillId="0" borderId="160" xfId="5" applyFont="1" applyBorder="1" applyAlignment="1">
      <alignment horizontal="center" vertical="center"/>
    </xf>
    <xf numFmtId="170" fontId="6" fillId="44" borderId="254" xfId="0" applyNumberFormat="1" applyFont="1" applyFill="1" applyBorder="1" applyAlignment="1" applyProtection="1">
      <alignment horizontal="center" vertical="center"/>
      <protection locked="0"/>
    </xf>
    <xf numFmtId="170" fontId="6" fillId="44" borderId="255" xfId="0" applyNumberFormat="1" applyFont="1" applyFill="1" applyBorder="1" applyAlignment="1" applyProtection="1">
      <alignment horizontal="center" vertical="center"/>
      <protection locked="0"/>
    </xf>
    <xf numFmtId="170" fontId="6" fillId="44" borderId="256" xfId="0" applyNumberFormat="1" applyFont="1" applyFill="1" applyBorder="1" applyAlignment="1" applyProtection="1">
      <alignment horizontal="center" vertical="center"/>
      <protection locked="0"/>
    </xf>
    <xf numFmtId="0" fontId="25" fillId="0" borderId="182" xfId="5" applyFont="1" applyBorder="1" applyAlignment="1">
      <alignment horizontal="center" vertical="center" wrapText="1"/>
    </xf>
    <xf numFmtId="0" fontId="113" fillId="0" borderId="258" xfId="5" applyFont="1" applyBorder="1" applyAlignment="1">
      <alignment horizontal="left" vertical="center" wrapText="1" indent="8"/>
      <extLst>
        <ext xmlns:xfpb="http://schemas.microsoft.com/office/spreadsheetml/2022/featurepropertybag" uri="{C7286773-470A-42A8-94C5-96B5CB345126}">
          <xfpb:xfComplement i="0"/>
        </ext>
      </extLst>
    </xf>
    <xf numFmtId="44" fontId="127" fillId="0" borderId="0" xfId="2" applyFont="1" applyFill="1" applyBorder="1" applyAlignment="1" applyProtection="1">
      <alignment horizontal="center" vertical="center" wrapText="1"/>
    </xf>
    <xf numFmtId="0" fontId="25" fillId="10" borderId="0" xfId="5" applyFont="1" applyFill="1" applyAlignment="1">
      <alignment horizontal="center" vertical="center"/>
    </xf>
    <xf numFmtId="44" fontId="136" fillId="24" borderId="123" xfId="2" applyFont="1" applyFill="1" applyBorder="1" applyAlignment="1" applyProtection="1">
      <alignment horizontal="center" vertical="center" wrapText="1"/>
    </xf>
    <xf numFmtId="0" fontId="145" fillId="0" borderId="122" xfId="0" applyFont="1" applyBorder="1" applyAlignment="1">
      <alignment horizontal="center" vertical="center"/>
    </xf>
    <xf numFmtId="44" fontId="107" fillId="24" borderId="130" xfId="2" applyFont="1" applyFill="1" applyBorder="1" applyAlignment="1" applyProtection="1">
      <alignment horizontal="center" vertical="center" wrapText="1"/>
    </xf>
    <xf numFmtId="0" fontId="174" fillId="45" borderId="231" xfId="0" applyFont="1" applyFill="1" applyBorder="1" applyAlignment="1">
      <alignment vertical="center" wrapText="1"/>
    </xf>
    <xf numFmtId="0" fontId="174" fillId="45" borderId="231" xfId="0" applyFont="1" applyFill="1" applyBorder="1" applyAlignment="1">
      <alignment vertical="center"/>
    </xf>
    <xf numFmtId="0" fontId="7" fillId="24" borderId="0" xfId="0" applyFont="1" applyFill="1" applyAlignment="1">
      <alignment horizontal="left" vertical="center" indent="1"/>
    </xf>
    <xf numFmtId="0" fontId="0" fillId="24" borderId="0" xfId="0" applyFill="1" applyAlignment="1">
      <alignment horizontal="left" vertical="center" indent="1"/>
    </xf>
    <xf numFmtId="10" fontId="107" fillId="24" borderId="260" xfId="3" applyNumberFormat="1" applyFont="1" applyFill="1" applyBorder="1" applyAlignment="1" applyProtection="1">
      <alignment horizontal="center" vertical="center" wrapText="1"/>
    </xf>
    <xf numFmtId="10" fontId="107" fillId="24" borderId="261" xfId="3" applyNumberFormat="1" applyFont="1" applyFill="1" applyBorder="1" applyAlignment="1" applyProtection="1">
      <alignment horizontal="center" vertical="center" wrapText="1"/>
    </xf>
    <xf numFmtId="10" fontId="107" fillId="24" borderId="262" xfId="3" applyNumberFormat="1" applyFont="1" applyFill="1" applyBorder="1" applyAlignment="1" applyProtection="1">
      <alignment horizontal="center" vertical="center" wrapText="1"/>
    </xf>
    <xf numFmtId="44" fontId="109" fillId="0" borderId="244" xfId="2" applyFont="1" applyFill="1" applyBorder="1" applyAlignment="1" applyProtection="1">
      <alignment horizontal="center" vertical="center" wrapText="1"/>
    </xf>
    <xf numFmtId="10" fontId="145" fillId="0" borderId="122" xfId="3" applyNumberFormat="1" applyFont="1" applyBorder="1" applyAlignment="1">
      <alignment horizontal="center" vertical="center"/>
    </xf>
    <xf numFmtId="10" fontId="90" fillId="0" borderId="174" xfId="5" quotePrefix="1" applyNumberFormat="1" applyFont="1" applyBorder="1" applyAlignment="1">
      <alignment vertical="center" wrapText="1"/>
    </xf>
    <xf numFmtId="10" fontId="90" fillId="0" borderId="181" xfId="5" quotePrefix="1" applyNumberFormat="1" applyFont="1" applyBorder="1" applyAlignment="1">
      <alignment vertical="center" wrapText="1"/>
    </xf>
    <xf numFmtId="10" fontId="145" fillId="0" borderId="178" xfId="3" applyNumberFormat="1" applyFont="1" applyBorder="1" applyAlignment="1">
      <alignment horizontal="center" vertical="center"/>
    </xf>
    <xf numFmtId="0" fontId="145" fillId="0" borderId="178" xfId="0" applyFont="1" applyBorder="1" applyAlignment="1">
      <alignment horizontal="center" vertical="center"/>
    </xf>
    <xf numFmtId="44" fontId="127" fillId="0" borderId="0" xfId="2" applyFont="1" applyFill="1" applyBorder="1" applyAlignment="1" applyProtection="1">
      <alignment vertical="center" wrapText="1"/>
    </xf>
    <xf numFmtId="0" fontId="176" fillId="8" borderId="0" xfId="0" applyFont="1" applyFill="1"/>
    <xf numFmtId="0" fontId="28" fillId="0" borderId="0" xfId="0" applyFont="1" applyAlignment="1">
      <alignment horizontal="left" vertical="center" indent="2"/>
    </xf>
    <xf numFmtId="171" fontId="28" fillId="0" borderId="0" xfId="0" applyNumberFormat="1" applyFont="1" applyAlignment="1">
      <alignment horizontal="center" vertical="center"/>
    </xf>
    <xf numFmtId="0" fontId="28" fillId="0" borderId="0" xfId="0" applyFont="1" applyAlignment="1">
      <alignment horizontal="left" vertical="center" indent="1"/>
    </xf>
    <xf numFmtId="44" fontId="28" fillId="10" borderId="263" xfId="2" applyFont="1" applyFill="1" applyBorder="1" applyAlignment="1">
      <alignment horizontal="center" vertical="center"/>
    </xf>
    <xf numFmtId="0" fontId="177" fillId="13" borderId="84" xfId="0" applyFont="1" applyFill="1" applyBorder="1" applyAlignment="1">
      <alignment horizontal="left" vertical="center" indent="2"/>
    </xf>
    <xf numFmtId="0" fontId="28" fillId="13" borderId="84" xfId="0" applyFont="1" applyFill="1" applyBorder="1" applyAlignment="1">
      <alignment horizontal="left" vertical="center" indent="2"/>
    </xf>
    <xf numFmtId="44" fontId="178" fillId="9" borderId="264" xfId="2" applyFont="1" applyFill="1" applyBorder="1" applyAlignment="1">
      <alignment horizontal="center" vertical="center"/>
    </xf>
    <xf numFmtId="0" fontId="17" fillId="0" borderId="0" xfId="0" applyFont="1" applyAlignment="1">
      <alignment horizontal="center" vertical="center"/>
    </xf>
    <xf numFmtId="172" fontId="179" fillId="9" borderId="263" xfId="0" applyNumberFormat="1" applyFont="1" applyFill="1" applyBorder="1" applyAlignment="1">
      <alignment horizontal="center" vertical="center"/>
    </xf>
    <xf numFmtId="0" fontId="17" fillId="0" borderId="0" xfId="0" applyFont="1" applyAlignment="1">
      <alignment horizontal="right" vertical="center"/>
    </xf>
    <xf numFmtId="10" fontId="180" fillId="28" borderId="263" xfId="3" applyNumberFormat="1" applyFont="1" applyFill="1" applyBorder="1" applyAlignment="1">
      <alignment horizontal="center" vertical="center"/>
    </xf>
    <xf numFmtId="0" fontId="17" fillId="0" borderId="0" xfId="0" applyFont="1" applyAlignment="1">
      <alignment horizontal="right" vertical="center" wrapText="1" indent="1"/>
    </xf>
    <xf numFmtId="44" fontId="27" fillId="9" borderId="263" xfId="2" applyFont="1" applyFill="1" applyBorder="1" applyAlignment="1" applyProtection="1">
      <alignment horizontal="center" vertical="center"/>
    </xf>
    <xf numFmtId="0" fontId="28" fillId="0" borderId="0" xfId="0" applyFont="1" applyAlignment="1">
      <alignment horizontal="center" vertical="center"/>
    </xf>
    <xf numFmtId="0" fontId="181" fillId="0" borderId="0" xfId="0" applyFont="1" applyAlignment="1">
      <alignment horizontal="left" vertical="center" indent="1"/>
    </xf>
    <xf numFmtId="0" fontId="177" fillId="0" borderId="0" xfId="0" applyFont="1" applyAlignment="1">
      <alignment horizontal="left" vertical="center" indent="2"/>
    </xf>
    <xf numFmtId="44" fontId="178" fillId="0" borderId="0" xfId="2" applyFont="1" applyFill="1" applyBorder="1" applyAlignment="1">
      <alignment horizontal="center" vertical="center"/>
    </xf>
    <xf numFmtId="0" fontId="181" fillId="0" borderId="0" xfId="0" applyFont="1" applyAlignment="1">
      <alignment horizontal="left" vertical="center"/>
    </xf>
    <xf numFmtId="172" fontId="179" fillId="0" borderId="0" xfId="0" applyNumberFormat="1" applyFont="1" applyAlignment="1">
      <alignment horizontal="center" vertical="center"/>
    </xf>
    <xf numFmtId="171" fontId="182" fillId="0" borderId="0" xfId="0" applyNumberFormat="1" applyFont="1" applyAlignment="1">
      <alignment horizontal="center" vertical="center"/>
    </xf>
    <xf numFmtId="10" fontId="180" fillId="0" borderId="0" xfId="3" applyNumberFormat="1" applyFont="1" applyFill="1" applyBorder="1" applyAlignment="1">
      <alignment horizontal="center" vertical="center"/>
    </xf>
    <xf numFmtId="0" fontId="181" fillId="0" borderId="0" xfId="0" applyFont="1" applyAlignment="1">
      <alignment horizontal="left" vertical="center" wrapText="1" indent="1"/>
    </xf>
    <xf numFmtId="44" fontId="27" fillId="0" borderId="0" xfId="2" applyFont="1" applyFill="1" applyBorder="1" applyAlignment="1" applyProtection="1">
      <alignment horizontal="center" vertical="center"/>
    </xf>
    <xf numFmtId="10" fontId="183" fillId="36" borderId="12" xfId="3" applyNumberFormat="1" applyFont="1" applyFill="1" applyBorder="1" applyAlignment="1">
      <alignment horizontal="center" vertical="center"/>
    </xf>
    <xf numFmtId="0" fontId="184" fillId="0" borderId="0" xfId="0" applyFont="1" applyAlignment="1">
      <alignment horizontal="left" vertical="center" indent="2"/>
    </xf>
    <xf numFmtId="173" fontId="183" fillId="36" borderId="0" xfId="0" applyNumberFormat="1" applyFont="1" applyFill="1" applyAlignment="1">
      <alignment horizontal="center" vertical="center"/>
    </xf>
    <xf numFmtId="173" fontId="178" fillId="49" borderId="0" xfId="2" applyNumberFormat="1" applyFont="1" applyFill="1" applyBorder="1" applyAlignment="1">
      <alignment horizontal="center" vertical="center"/>
    </xf>
    <xf numFmtId="0" fontId="28" fillId="50" borderId="0" xfId="0" applyFont="1" applyFill="1" applyAlignment="1">
      <alignment vertical="center"/>
    </xf>
    <xf numFmtId="14" fontId="28" fillId="50" borderId="265" xfId="0" applyNumberFormat="1" applyFont="1" applyFill="1" applyBorder="1" applyAlignment="1">
      <alignment horizontal="left" vertical="center" indent="2"/>
    </xf>
    <xf numFmtId="171" fontId="28" fillId="50" borderId="265" xfId="0" applyNumberFormat="1" applyFont="1" applyFill="1" applyBorder="1" applyAlignment="1">
      <alignment horizontal="center" vertical="center"/>
    </xf>
    <xf numFmtId="0" fontId="28" fillId="50" borderId="265" xfId="0" applyFont="1" applyFill="1" applyBorder="1" applyAlignment="1">
      <alignment horizontal="left" vertical="center"/>
    </xf>
    <xf numFmtId="174" fontId="28" fillId="50" borderId="265" xfId="0" applyNumberFormat="1" applyFont="1" applyFill="1" applyBorder="1" applyAlignment="1">
      <alignment horizontal="center" vertical="center"/>
    </xf>
    <xf numFmtId="0" fontId="28" fillId="50" borderId="265" xfId="0" applyFont="1" applyFill="1" applyBorder="1" applyAlignment="1">
      <alignment horizontal="center" vertical="center"/>
    </xf>
    <xf numFmtId="0" fontId="28" fillId="50" borderId="265" xfId="0" applyFont="1" applyFill="1" applyBorder="1" applyAlignment="1">
      <alignment horizontal="left" vertical="center" indent="1"/>
    </xf>
    <xf numFmtId="0" fontId="28" fillId="19" borderId="0" xfId="0" applyFont="1" applyFill="1" applyAlignment="1">
      <alignment vertical="center"/>
    </xf>
    <xf numFmtId="14" fontId="28" fillId="19" borderId="265" xfId="0" applyNumberFormat="1" applyFont="1" applyFill="1" applyBorder="1" applyAlignment="1">
      <alignment horizontal="left" vertical="center" indent="2"/>
    </xf>
    <xf numFmtId="171" fontId="28" fillId="19" borderId="265" xfId="0" applyNumberFormat="1" applyFont="1" applyFill="1" applyBorder="1" applyAlignment="1">
      <alignment horizontal="center" vertical="center"/>
    </xf>
    <xf numFmtId="0" fontId="28" fillId="19" borderId="265" xfId="0" applyFont="1" applyFill="1" applyBorder="1" applyAlignment="1">
      <alignment horizontal="left" vertical="center"/>
    </xf>
    <xf numFmtId="174" fontId="28" fillId="19" borderId="265" xfId="0" applyNumberFormat="1" applyFont="1" applyFill="1" applyBorder="1" applyAlignment="1">
      <alignment horizontal="center" vertical="center"/>
    </xf>
    <xf numFmtId="0" fontId="28" fillId="19" borderId="265" xfId="0" applyFont="1" applyFill="1" applyBorder="1" applyAlignment="1">
      <alignment horizontal="center" vertical="center"/>
    </xf>
    <xf numFmtId="0" fontId="28" fillId="19" borderId="265" xfId="0" applyFont="1" applyFill="1" applyBorder="1" applyAlignment="1">
      <alignment horizontal="left" vertical="center" indent="1"/>
    </xf>
    <xf numFmtId="0" fontId="181" fillId="0" borderId="0" xfId="0" applyFont="1" applyAlignment="1">
      <alignment horizontal="center" vertical="center"/>
    </xf>
    <xf numFmtId="174" fontId="158" fillId="8" borderId="266" xfId="0" applyNumberFormat="1" applyFont="1" applyFill="1" applyBorder="1" applyAlignment="1">
      <alignment horizontal="center" vertical="center"/>
    </xf>
    <xf numFmtId="174" fontId="158" fillId="8" borderId="267" xfId="0" applyNumberFormat="1" applyFont="1" applyFill="1" applyBorder="1" applyAlignment="1">
      <alignment horizontal="center" vertical="center"/>
    </xf>
    <xf numFmtId="171" fontId="186" fillId="8" borderId="268" xfId="0" applyNumberFormat="1" applyFont="1" applyFill="1" applyBorder="1" applyAlignment="1">
      <alignment vertical="center"/>
    </xf>
    <xf numFmtId="44" fontId="28" fillId="0" borderId="0" xfId="2" applyFont="1" applyAlignment="1">
      <alignment vertical="center"/>
    </xf>
    <xf numFmtId="0" fontId="177" fillId="0" borderId="265" xfId="0" applyFont="1" applyBorder="1" applyAlignment="1">
      <alignment horizontal="left" vertical="center" indent="2"/>
    </xf>
    <xf numFmtId="173" fontId="178" fillId="49" borderId="264" xfId="2" applyNumberFormat="1" applyFont="1" applyFill="1" applyBorder="1" applyAlignment="1">
      <alignment horizontal="center" vertical="center"/>
    </xf>
    <xf numFmtId="175" fontId="186" fillId="8" borderId="268" xfId="0" applyNumberFormat="1" applyFont="1" applyFill="1" applyBorder="1" applyAlignment="1">
      <alignment vertical="center"/>
    </xf>
    <xf numFmtId="171" fontId="186" fillId="8" borderId="268" xfId="0" applyNumberFormat="1" applyFont="1" applyFill="1" applyBorder="1" applyAlignment="1">
      <alignment vertical="center" wrapText="1"/>
    </xf>
    <xf numFmtId="44" fontId="28" fillId="0" borderId="0" xfId="2" applyFont="1" applyFill="1" applyBorder="1" applyAlignment="1">
      <alignment vertical="center"/>
    </xf>
    <xf numFmtId="14" fontId="28" fillId="50" borderId="0" xfId="0" applyNumberFormat="1" applyFont="1" applyFill="1" applyAlignment="1">
      <alignment horizontal="left" vertical="center" indent="2"/>
    </xf>
    <xf numFmtId="0" fontId="187" fillId="0" borderId="0" xfId="0" applyFont="1" applyAlignment="1">
      <alignment horizontal="left" vertical="center" indent="2"/>
    </xf>
    <xf numFmtId="0" fontId="188" fillId="0" borderId="0" xfId="0" applyFont="1" applyAlignment="1">
      <alignment horizontal="left" vertical="center" indent="2"/>
    </xf>
    <xf numFmtId="44" fontId="28" fillId="51" borderId="266" xfId="2" applyFont="1" applyFill="1" applyBorder="1" applyAlignment="1">
      <alignment horizontal="center" vertical="center"/>
    </xf>
    <xf numFmtId="0" fontId="189" fillId="0" borderId="0" xfId="0" applyFont="1" applyAlignment="1">
      <alignment horizontal="left" vertical="center" indent="2"/>
    </xf>
    <xf numFmtId="0" fontId="185" fillId="0" borderId="6" xfId="0" applyFont="1" applyBorder="1" applyAlignment="1">
      <alignment horizontal="left" vertical="center" indent="2"/>
    </xf>
    <xf numFmtId="10" fontId="191" fillId="32" borderId="12" xfId="3" applyNumberFormat="1" applyFont="1" applyFill="1" applyBorder="1" applyAlignment="1">
      <alignment horizontal="center" vertical="center"/>
    </xf>
    <xf numFmtId="10" fontId="192" fillId="0" borderId="0" xfId="9" applyNumberFormat="1" applyFont="1"/>
    <xf numFmtId="10" fontId="192" fillId="0" borderId="0" xfId="9" applyNumberFormat="1" applyFont="1" applyFill="1" applyBorder="1"/>
    <xf numFmtId="10" fontId="193" fillId="0" borderId="0" xfId="9" applyNumberFormat="1" applyFont="1" applyFill="1" applyBorder="1" applyAlignment="1">
      <alignment vertical="center"/>
    </xf>
    <xf numFmtId="44" fontId="194" fillId="13" borderId="84" xfId="2" applyFont="1" applyFill="1" applyBorder="1" applyAlignment="1">
      <alignment horizontal="center" vertical="center"/>
    </xf>
    <xf numFmtId="171" fontId="195" fillId="0" borderId="265" xfId="0" applyNumberFormat="1" applyFont="1" applyBorder="1" applyAlignment="1">
      <alignment horizontal="center" vertical="center"/>
    </xf>
    <xf numFmtId="0" fontId="196" fillId="52" borderId="0" xfId="0" applyFont="1" applyFill="1" applyAlignment="1">
      <alignment vertical="center" wrapText="1"/>
    </xf>
    <xf numFmtId="44" fontId="28" fillId="10" borderId="269" xfId="2" applyFont="1" applyFill="1" applyBorder="1" applyAlignment="1">
      <alignment horizontal="center" vertical="center"/>
    </xf>
    <xf numFmtId="44" fontId="28" fillId="53" borderId="270" xfId="2" applyFont="1" applyFill="1" applyBorder="1" applyAlignment="1">
      <alignment horizontal="center" vertical="center"/>
    </xf>
    <xf numFmtId="16" fontId="197" fillId="54" borderId="0" xfId="0" applyNumberFormat="1" applyFont="1" applyFill="1" applyAlignment="1">
      <alignment horizontal="center" vertical="center" wrapText="1"/>
    </xf>
    <xf numFmtId="0" fontId="196" fillId="15" borderId="0" xfId="0" applyFont="1" applyFill="1" applyAlignment="1">
      <alignment vertical="center" wrapText="1"/>
    </xf>
    <xf numFmtId="44" fontId="28" fillId="0" borderId="269" xfId="2" applyFont="1" applyBorder="1" applyAlignment="1">
      <alignment horizontal="center" vertical="center"/>
    </xf>
    <xf numFmtId="44" fontId="28" fillId="0" borderId="271" xfId="2" applyFont="1" applyBorder="1" applyAlignment="1">
      <alignment horizontal="center" vertical="center"/>
    </xf>
    <xf numFmtId="16" fontId="197" fillId="52" borderId="0" xfId="0" applyNumberFormat="1" applyFont="1" applyFill="1" applyAlignment="1">
      <alignment horizontal="center" vertical="center" wrapText="1"/>
    </xf>
    <xf numFmtId="0" fontId="198" fillId="52" borderId="0" xfId="0" applyFont="1" applyFill="1" applyAlignment="1">
      <alignment vertical="center" wrapText="1"/>
    </xf>
    <xf numFmtId="0" fontId="199" fillId="54" borderId="0" xfId="0" applyFont="1" applyFill="1" applyAlignment="1">
      <alignment vertical="center" wrapText="1"/>
    </xf>
    <xf numFmtId="0" fontId="199" fillId="52" borderId="0" xfId="0" applyFont="1" applyFill="1" applyAlignment="1">
      <alignment vertical="center" wrapText="1"/>
    </xf>
    <xf numFmtId="0" fontId="180" fillId="54" borderId="0" xfId="0" applyFont="1" applyFill="1" applyAlignment="1">
      <alignment vertical="center" wrapText="1"/>
    </xf>
    <xf numFmtId="44" fontId="28" fillId="53" borderId="272" xfId="2" applyFont="1" applyFill="1" applyBorder="1" applyAlignment="1">
      <alignment horizontal="center" vertical="center"/>
    </xf>
    <xf numFmtId="171" fontId="28" fillId="53" borderId="273" xfId="0" applyNumberFormat="1" applyFont="1" applyFill="1" applyBorder="1" applyAlignment="1">
      <alignment horizontal="center" vertical="center"/>
    </xf>
    <xf numFmtId="0" fontId="200" fillId="13" borderId="84" xfId="0" applyFont="1" applyFill="1" applyBorder="1" applyAlignment="1">
      <alignment horizontal="left" vertical="center" indent="2"/>
    </xf>
    <xf numFmtId="171" fontId="28" fillId="0" borderId="265" xfId="0" applyNumberFormat="1" applyFont="1" applyBorder="1" applyAlignment="1">
      <alignment horizontal="center" vertical="center"/>
    </xf>
    <xf numFmtId="16" fontId="201" fillId="54" borderId="274" xfId="0" applyNumberFormat="1" applyFont="1" applyFill="1" applyBorder="1" applyAlignment="1">
      <alignment horizontal="left" vertical="center" wrapText="1" indent="1"/>
    </xf>
    <xf numFmtId="0" fontId="201" fillId="54" borderId="274" xfId="0" applyFont="1" applyFill="1" applyBorder="1" applyAlignment="1">
      <alignment horizontal="left" vertical="center" wrapText="1" indent="1"/>
    </xf>
    <xf numFmtId="16" fontId="201" fillId="52" borderId="0" xfId="0" applyNumberFormat="1" applyFont="1" applyFill="1" applyAlignment="1">
      <alignment horizontal="left" vertical="center" wrapText="1" indent="1"/>
    </xf>
    <xf numFmtId="0" fontId="201" fillId="52" borderId="0" xfId="0" applyFont="1" applyFill="1" applyAlignment="1">
      <alignment horizontal="left" vertical="center" wrapText="1" indent="1"/>
    </xf>
    <xf numFmtId="44" fontId="28" fillId="53" borderId="275" xfId="2" applyFont="1" applyFill="1" applyBorder="1" applyAlignment="1">
      <alignment horizontal="center" vertical="center"/>
    </xf>
    <xf numFmtId="0" fontId="185" fillId="13" borderId="84" xfId="0" applyFont="1" applyFill="1" applyBorder="1" applyAlignment="1">
      <alignment horizontal="left" vertical="center" indent="2"/>
    </xf>
    <xf numFmtId="44" fontId="28" fillId="53" borderId="0" xfId="2" applyFont="1" applyFill="1" applyBorder="1" applyAlignment="1">
      <alignment horizontal="center" vertical="center"/>
    </xf>
    <xf numFmtId="0" fontId="199" fillId="54" borderId="274" xfId="0" applyFont="1" applyFill="1" applyBorder="1" applyAlignment="1">
      <alignment vertical="center" wrapText="1"/>
    </xf>
    <xf numFmtId="0" fontId="189" fillId="28" borderId="265" xfId="0" applyFont="1" applyFill="1" applyBorder="1" applyAlignment="1">
      <alignment horizontal="left" vertical="center" indent="2"/>
    </xf>
    <xf numFmtId="0" fontId="189" fillId="3" borderId="265" xfId="0" applyFont="1" applyFill="1" applyBorder="1" applyAlignment="1">
      <alignment horizontal="left" vertical="center" indent="2"/>
    </xf>
    <xf numFmtId="44" fontId="27" fillId="14" borderId="269" xfId="2" applyFont="1" applyFill="1" applyBorder="1" applyAlignment="1">
      <alignment horizontal="center" vertical="center"/>
    </xf>
    <xf numFmtId="0" fontId="201" fillId="52" borderId="0" xfId="0" quotePrefix="1" applyFont="1" applyFill="1" applyAlignment="1">
      <alignment horizontal="left" vertical="center" wrapText="1" indent="1"/>
    </xf>
    <xf numFmtId="0" fontId="201" fillId="54" borderId="274" xfId="0" quotePrefix="1" applyFont="1" applyFill="1" applyBorder="1" applyAlignment="1">
      <alignment horizontal="left" vertical="center" wrapText="1" indent="1"/>
    </xf>
    <xf numFmtId="0" fontId="0" fillId="0" borderId="0" xfId="0" applyAlignment="1">
      <alignment horizontal="center" vertical="center" wrapText="1"/>
    </xf>
    <xf numFmtId="14" fontId="0" fillId="0" borderId="0" xfId="0" applyNumberFormat="1" applyAlignment="1">
      <alignment horizontal="center" vertical="center" wrapText="1"/>
    </xf>
    <xf numFmtId="44" fontId="0" fillId="0" borderId="0" xfId="2" applyFont="1" applyAlignment="1">
      <alignment horizontal="center" vertical="center" wrapText="1"/>
    </xf>
    <xf numFmtId="16" fontId="0" fillId="0" borderId="1" xfId="0" applyNumberFormat="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extLst>
        <ext xmlns:xfpb="http://schemas.microsoft.com/office/spreadsheetml/2022/featurepropertybag" uri="{C7286773-470A-42A8-94C5-96B5CB345126}">
          <xfpb:xfComplement i="0"/>
        </ext>
      </extLst>
    </xf>
    <xf numFmtId="14" fontId="1" fillId="0" borderId="0" xfId="0" applyNumberFormat="1" applyFont="1" applyAlignment="1">
      <alignment horizontal="center" vertical="center" wrapText="1"/>
    </xf>
    <xf numFmtId="0" fontId="6" fillId="12" borderId="222" xfId="0" applyFont="1" applyFill="1" applyBorder="1" applyAlignment="1">
      <alignment horizontal="center" vertical="center" wrapText="1"/>
    </xf>
    <xf numFmtId="0" fontId="202" fillId="12" borderId="222" xfId="0" applyFont="1" applyFill="1" applyBorder="1" applyAlignment="1">
      <alignment horizontal="centerContinuous" vertical="center"/>
    </xf>
    <xf numFmtId="0" fontId="10" fillId="0" borderId="222" xfId="0" applyFont="1" applyBorder="1" applyAlignment="1">
      <alignment horizontal="center" vertical="center" wrapText="1"/>
    </xf>
    <xf numFmtId="0" fontId="1" fillId="0" borderId="0" xfId="0" applyFont="1" applyAlignment="1">
      <alignment horizontal="left" vertical="center"/>
    </xf>
    <xf numFmtId="44" fontId="107" fillId="24" borderId="0" xfId="2" applyFont="1" applyFill="1" applyBorder="1" applyAlignment="1" applyProtection="1">
      <alignment horizontal="center" vertical="center" wrapText="1"/>
    </xf>
    <xf numFmtId="165" fontId="25" fillId="0" borderId="276" xfId="5" applyNumberFormat="1" applyFont="1" applyBorder="1" applyAlignment="1">
      <alignment horizontal="center" vertical="center" wrapText="1"/>
    </xf>
    <xf numFmtId="165" fontId="25" fillId="0" borderId="277" xfId="5" applyNumberFormat="1" applyFont="1" applyBorder="1" applyAlignment="1">
      <alignment horizontal="center" vertical="center" wrapText="1"/>
    </xf>
    <xf numFmtId="165" fontId="25" fillId="0" borderId="278" xfId="5" applyNumberFormat="1" applyFont="1" applyBorder="1" applyAlignment="1">
      <alignment horizontal="center" vertical="center" wrapText="1"/>
    </xf>
    <xf numFmtId="165" fontId="25" fillId="0" borderId="279" xfId="5" applyNumberFormat="1" applyFont="1" applyBorder="1" applyAlignment="1">
      <alignment horizontal="center" vertical="center" wrapText="1"/>
    </xf>
    <xf numFmtId="165" fontId="30" fillId="5" borderId="280" xfId="5" applyNumberFormat="1" applyFont="1" applyFill="1" applyBorder="1" applyAlignment="1">
      <alignment horizontal="center" vertical="center" wrapText="1"/>
    </xf>
    <xf numFmtId="165" fontId="30" fillId="0" borderId="280" xfId="5" applyNumberFormat="1" applyFont="1" applyBorder="1" applyAlignment="1">
      <alignment horizontal="center" vertical="center" wrapText="1"/>
    </xf>
    <xf numFmtId="0" fontId="0" fillId="0" borderId="12" xfId="0" applyBorder="1" applyAlignment="1">
      <alignment horizontal="center" vertical="center" wrapText="1"/>
    </xf>
    <xf numFmtId="0" fontId="203" fillId="8" borderId="0" xfId="0" applyFont="1" applyFill="1" applyAlignment="1">
      <alignment vertical="top"/>
    </xf>
    <xf numFmtId="0" fontId="205" fillId="0" borderId="0" xfId="0" applyFont="1" applyAlignment="1">
      <alignment vertical="center" wrapText="1"/>
    </xf>
    <xf numFmtId="8" fontId="95" fillId="0" borderId="0" xfId="0" applyNumberFormat="1" applyFont="1" applyAlignment="1">
      <alignment vertical="center" wrapText="1"/>
    </xf>
    <xf numFmtId="0" fontId="2" fillId="0" borderId="0" xfId="1" quotePrefix="1"/>
    <xf numFmtId="0" fontId="23" fillId="33" borderId="177" xfId="0" applyFont="1" applyFill="1" applyBorder="1" applyAlignment="1">
      <alignment horizontal="center" vertical="top" wrapText="1"/>
    </xf>
    <xf numFmtId="0" fontId="23" fillId="33" borderId="124" xfId="0" applyFont="1" applyFill="1" applyBorder="1" applyAlignment="1">
      <alignment horizontal="center" vertical="top" wrapText="1"/>
    </xf>
    <xf numFmtId="0" fontId="32" fillId="33" borderId="124" xfId="0" applyFont="1" applyFill="1" applyBorder="1" applyAlignment="1">
      <alignment horizontal="center" vertical="top" wrapText="1"/>
    </xf>
    <xf numFmtId="0" fontId="206" fillId="0" borderId="0" xfId="0" applyFont="1" applyAlignment="1">
      <alignment vertical="center" wrapText="1"/>
    </xf>
    <xf numFmtId="0" fontId="207" fillId="0" borderId="0" xfId="0" applyFont="1"/>
    <xf numFmtId="0" fontId="206" fillId="0" borderId="0" xfId="0" applyFont="1" applyAlignment="1">
      <alignment vertical="center"/>
    </xf>
    <xf numFmtId="0" fontId="207" fillId="0" borderId="0" xfId="0" applyFont="1" applyAlignment="1">
      <alignment wrapText="1"/>
    </xf>
    <xf numFmtId="0" fontId="208" fillId="0" borderId="0" xfId="0" applyFont="1" applyAlignment="1">
      <alignment vertical="center"/>
    </xf>
    <xf numFmtId="0" fontId="208" fillId="0" borderId="0" xfId="0" applyFont="1" applyAlignment="1">
      <alignment vertical="center" wrapText="1"/>
    </xf>
    <xf numFmtId="0" fontId="209" fillId="0" borderId="0" xfId="0" applyFont="1" applyAlignment="1">
      <alignment vertical="center"/>
    </xf>
    <xf numFmtId="0" fontId="209" fillId="0" borderId="0" xfId="0" applyFont="1" applyAlignment="1">
      <alignment vertical="center" wrapText="1"/>
    </xf>
    <xf numFmtId="0" fontId="210" fillId="0" borderId="0" xfId="0" applyFont="1" applyAlignment="1">
      <alignment vertical="center"/>
    </xf>
    <xf numFmtId="0" fontId="207" fillId="0" borderId="0" xfId="0" applyFont="1" applyAlignment="1">
      <alignment horizontal="left" vertical="center" wrapText="1"/>
    </xf>
    <xf numFmtId="0" fontId="206" fillId="0" borderId="0" xfId="0" applyFont="1" applyAlignment="1">
      <alignment horizontal="left" vertical="center" wrapText="1"/>
    </xf>
    <xf numFmtId="0" fontId="207" fillId="0" borderId="0" xfId="0" applyFont="1" applyAlignment="1">
      <alignment horizontal="left" vertical="center" indent="1"/>
    </xf>
    <xf numFmtId="0" fontId="206" fillId="0" borderId="0" xfId="0" applyFont="1" applyAlignment="1">
      <alignment horizontal="left" vertical="center" indent="1"/>
    </xf>
    <xf numFmtId="0" fontId="215" fillId="55" borderId="2" xfId="0" applyFont="1" applyFill="1" applyBorder="1" applyAlignment="1">
      <alignment horizontal="left" vertical="center" wrapText="1"/>
    </xf>
    <xf numFmtId="44" fontId="25" fillId="0" borderId="0" xfId="5" applyNumberFormat="1" applyFont="1" applyAlignment="1" applyProtection="1">
      <alignment horizontal="center" vertical="center" wrapText="1"/>
      <protection locked="0"/>
    </xf>
    <xf numFmtId="44" fontId="107" fillId="24" borderId="281" xfId="2" applyFont="1" applyFill="1" applyBorder="1" applyAlignment="1" applyProtection="1">
      <alignment horizontal="center" vertical="center" wrapText="1"/>
    </xf>
    <xf numFmtId="4" fontId="95" fillId="0" borderId="0" xfId="0" applyNumberFormat="1" applyFont="1" applyAlignment="1">
      <alignment vertical="center" wrapText="1"/>
    </xf>
    <xf numFmtId="0" fontId="216" fillId="29" borderId="181" xfId="0" applyFont="1" applyFill="1" applyBorder="1" applyAlignment="1">
      <alignment horizontal="right" vertical="top" wrapText="1"/>
    </xf>
    <xf numFmtId="0" fontId="23" fillId="29" borderId="222" xfId="0" applyFont="1" applyFill="1" applyBorder="1" applyAlignment="1">
      <alignment horizontal="left" vertical="center" wrapText="1" indent="3"/>
    </xf>
    <xf numFmtId="44" fontId="169" fillId="32" borderId="122" xfId="2" applyFont="1" applyFill="1" applyBorder="1" applyAlignment="1" applyProtection="1">
      <alignment vertical="center" wrapText="1"/>
    </xf>
    <xf numFmtId="44" fontId="108" fillId="24" borderId="289" xfId="2" applyFont="1" applyFill="1" applyBorder="1" applyAlignment="1" applyProtection="1">
      <alignment horizontal="center" vertical="center" wrapText="1"/>
    </xf>
    <xf numFmtId="44" fontId="108" fillId="24" borderId="290" xfId="2" applyFont="1" applyFill="1" applyBorder="1" applyAlignment="1" applyProtection="1">
      <alignment horizontal="center" vertical="center" wrapText="1"/>
    </xf>
    <xf numFmtId="10" fontId="74" fillId="0" borderId="0" xfId="0" applyNumberFormat="1" applyFont="1" applyAlignment="1">
      <alignment horizontal="left" vertical="center" indent="1"/>
    </xf>
    <xf numFmtId="0" fontId="25" fillId="10" borderId="241" xfId="5" applyFont="1" applyFill="1" applyBorder="1" applyAlignment="1" applyProtection="1">
      <alignment horizontal="left" vertical="center" indent="1"/>
      <protection locked="0"/>
    </xf>
    <xf numFmtId="0" fontId="25" fillId="10" borderId="242" xfId="5" applyFont="1" applyFill="1" applyBorder="1" applyAlignment="1">
      <alignment horizontal="center" vertical="center"/>
    </xf>
    <xf numFmtId="0" fontId="165" fillId="10" borderId="241" xfId="5" applyFont="1" applyFill="1" applyBorder="1" applyAlignment="1" applyProtection="1">
      <alignment horizontal="left" vertical="center" indent="1"/>
      <protection locked="0"/>
    </xf>
    <xf numFmtId="0" fontId="167" fillId="10" borderId="241" xfId="5" applyFont="1" applyFill="1" applyBorder="1" applyAlignment="1" applyProtection="1">
      <alignment horizontal="left" vertical="center" indent="1"/>
      <protection locked="0"/>
    </xf>
    <xf numFmtId="0" fontId="25" fillId="28" borderId="295" xfId="5" applyFont="1" applyFill="1" applyBorder="1" applyAlignment="1">
      <alignment horizontal="center" vertical="center" wrapText="1"/>
    </xf>
    <xf numFmtId="0" fontId="25" fillId="28" borderId="284" xfId="5" applyFont="1" applyFill="1" applyBorder="1" applyAlignment="1">
      <alignment horizontal="center" vertical="center" wrapText="1"/>
    </xf>
    <xf numFmtId="44" fontId="108" fillId="24" borderId="283" xfId="2" applyFont="1" applyFill="1" applyBorder="1" applyAlignment="1" applyProtection="1">
      <alignment horizontal="center" vertical="center" wrapText="1"/>
    </xf>
    <xf numFmtId="44" fontId="217" fillId="41" borderId="282" xfId="2" applyFont="1" applyFill="1" applyBorder="1" applyAlignment="1" applyProtection="1">
      <alignment vertical="center" wrapText="1"/>
    </xf>
    <xf numFmtId="44" fontId="217" fillId="41" borderId="285" xfId="2" applyFont="1" applyFill="1" applyBorder="1" applyAlignment="1" applyProtection="1">
      <alignment vertical="center" wrapText="1"/>
    </xf>
    <xf numFmtId="10" fontId="127" fillId="42" borderId="282" xfId="3" applyNumberFormat="1" applyFont="1" applyFill="1" applyBorder="1" applyAlignment="1" applyProtection="1">
      <alignment horizontal="center" vertical="center" wrapText="1"/>
    </xf>
    <xf numFmtId="0" fontId="218" fillId="10" borderId="239" xfId="5" applyFont="1" applyFill="1" applyBorder="1" applyAlignment="1">
      <alignment horizontal="left" vertical="center"/>
    </xf>
    <xf numFmtId="0" fontId="172" fillId="56" borderId="222" xfId="2" applyNumberFormat="1" applyFont="1" applyFill="1" applyBorder="1" applyAlignment="1" applyProtection="1">
      <alignment horizontal="center" vertical="center" wrapText="1"/>
    </xf>
    <xf numFmtId="0" fontId="0" fillId="0" borderId="0" xfId="0" applyProtection="1">
      <protection locked="0"/>
    </xf>
    <xf numFmtId="0" fontId="141" fillId="0" borderId="0" xfId="0" applyFont="1" applyAlignment="1" applyProtection="1">
      <alignment vertical="top"/>
      <protection locked="0"/>
    </xf>
    <xf numFmtId="0" fontId="68" fillId="0" borderId="0" xfId="0" applyFont="1" applyAlignment="1" applyProtection="1">
      <alignment horizontal="center" vertical="center" wrapText="1"/>
      <protection locked="0"/>
    </xf>
    <xf numFmtId="0" fontId="0" fillId="57" borderId="238" xfId="0" applyFill="1" applyBorder="1" applyProtection="1">
      <protection locked="0"/>
    </xf>
    <xf numFmtId="0" fontId="7" fillId="24" borderId="9" xfId="0" applyFont="1" applyFill="1" applyBorder="1" applyAlignment="1" applyProtection="1">
      <alignment horizontal="center" vertical="center"/>
      <protection locked="0"/>
      <extLst>
        <ext xmlns:xfpb="http://schemas.microsoft.com/office/spreadsheetml/2022/featurepropertybag" uri="{C7286773-470A-42A8-94C5-96B5CB345126}">
          <xfpb:xfComplement i="0"/>
        </ext>
      </extLst>
    </xf>
    <xf numFmtId="0" fontId="68" fillId="0" borderId="0" xfId="0" applyFont="1" applyAlignment="1" applyProtection="1">
      <alignment horizontal="left" vertical="center" wrapText="1"/>
      <protection locked="0"/>
    </xf>
    <xf numFmtId="0" fontId="0" fillId="57" borderId="241" xfId="0" applyFill="1" applyBorder="1" applyProtection="1">
      <protection locked="0"/>
    </xf>
    <xf numFmtId="0" fontId="133" fillId="0" borderId="0" xfId="0" applyFont="1" applyAlignment="1" applyProtection="1">
      <alignment horizontal="left" vertical="center" wrapText="1"/>
      <protection locked="0"/>
    </xf>
    <xf numFmtId="0" fontId="69" fillId="0" borderId="168" xfId="0" applyFont="1" applyBorder="1" applyAlignment="1" applyProtection="1">
      <alignment horizontal="left" vertical="center" wrapText="1" indent="1"/>
      <protection locked="0"/>
      <extLst>
        <ext xmlns:xfpb="http://schemas.microsoft.com/office/spreadsheetml/2022/featurepropertybag" uri="{C7286773-470A-42A8-94C5-96B5CB345126}">
          <xfpb:xfComplement i="0"/>
        </ext>
      </extLst>
    </xf>
    <xf numFmtId="0" fontId="7" fillId="24" borderId="9" xfId="0" applyFont="1" applyFill="1" applyBorder="1" applyAlignment="1" applyProtection="1">
      <alignment horizontal="center" vertical="center"/>
      <protection locked="0"/>
    </xf>
    <xf numFmtId="0" fontId="30" fillId="0" borderId="0" xfId="0" applyFont="1" applyAlignment="1" applyProtection="1">
      <alignment horizontal="left" vertical="center" wrapText="1" indent="1"/>
      <protection locked="0"/>
    </xf>
    <xf numFmtId="0" fontId="133" fillId="5" borderId="186" xfId="0" applyFont="1" applyFill="1" applyBorder="1" applyAlignment="1" applyProtection="1">
      <alignment vertical="center" wrapText="1"/>
      <protection locked="0"/>
    </xf>
    <xf numFmtId="0" fontId="133" fillId="0" borderId="0" xfId="0" applyFont="1" applyAlignment="1" applyProtection="1">
      <alignment horizontal="center" vertical="center" wrapText="1"/>
      <protection locked="0"/>
    </xf>
    <xf numFmtId="0" fontId="0" fillId="57" borderId="243" xfId="0" applyFill="1" applyBorder="1" applyProtection="1">
      <protection locked="0"/>
    </xf>
    <xf numFmtId="170" fontId="98" fillId="24" borderId="293" xfId="3" applyNumberFormat="1" applyFont="1" applyFill="1" applyBorder="1" applyAlignment="1" applyProtection="1">
      <alignment horizontal="center" vertical="center" wrapText="1"/>
      <protection locked="0"/>
    </xf>
    <xf numFmtId="0" fontId="219" fillId="10" borderId="239" xfId="5" applyFont="1" applyFill="1" applyBorder="1" applyAlignment="1" applyProtection="1">
      <alignment horizontal="left" vertical="center" indent="1"/>
      <protection locked="0"/>
    </xf>
    <xf numFmtId="0" fontId="218" fillId="10" borderId="239" xfId="5" applyFont="1" applyFill="1" applyBorder="1" applyAlignment="1" applyProtection="1">
      <alignment horizontal="left" vertical="center"/>
      <protection locked="0"/>
    </xf>
    <xf numFmtId="0" fontId="69" fillId="0" borderId="180" xfId="0" applyFont="1" applyBorder="1" applyAlignment="1" applyProtection="1">
      <alignment horizontal="left" vertical="center" wrapText="1" indent="1"/>
      <protection locked="0"/>
      <extLst>
        <ext xmlns:xfpb="http://schemas.microsoft.com/office/spreadsheetml/2022/featurepropertybag" uri="{C7286773-470A-42A8-94C5-96B5CB345126}">
          <xfpb:xfComplement i="0"/>
        </ext>
      </extLst>
    </xf>
    <xf numFmtId="0" fontId="25" fillId="10" borderId="0" xfId="5" applyFont="1" applyFill="1" applyAlignment="1" applyProtection="1">
      <alignment horizontal="center" vertical="center"/>
      <protection locked="0"/>
    </xf>
    <xf numFmtId="0" fontId="25" fillId="10" borderId="0" xfId="5" applyFont="1" applyFill="1" applyAlignment="1" applyProtection="1">
      <alignment horizontal="center" vertical="center" wrapText="1"/>
      <protection locked="0"/>
    </xf>
    <xf numFmtId="0" fontId="0" fillId="10" borderId="241" xfId="0" applyFill="1" applyBorder="1" applyAlignment="1" applyProtection="1">
      <alignment horizontal="left" indent="1"/>
      <protection locked="0"/>
    </xf>
    <xf numFmtId="0" fontId="25" fillId="28" borderId="294" xfId="5" applyFont="1" applyFill="1" applyBorder="1" applyAlignment="1" applyProtection="1">
      <alignment horizontal="center" vertical="center" wrapText="1"/>
      <protection locked="0"/>
    </xf>
    <xf numFmtId="0" fontId="25" fillId="28" borderId="295" xfId="5" applyFont="1" applyFill="1" applyBorder="1" applyAlignment="1" applyProtection="1">
      <alignment horizontal="center" vertical="center" wrapText="1"/>
      <protection locked="0"/>
    </xf>
    <xf numFmtId="0" fontId="69" fillId="0" borderId="168" xfId="0" applyFont="1" applyBorder="1" applyAlignment="1" applyProtection="1">
      <alignment horizontal="left" vertical="center" wrapText="1" indent="1"/>
      <protection locked="0"/>
    </xf>
    <xf numFmtId="10" fontId="145" fillId="0" borderId="185" xfId="3" applyNumberFormat="1" applyFont="1" applyBorder="1" applyAlignment="1" applyProtection="1">
      <alignment horizontal="center" vertical="center"/>
    </xf>
    <xf numFmtId="10" fontId="145" fillId="0" borderId="122" xfId="3" applyNumberFormat="1" applyFont="1" applyBorder="1" applyAlignment="1" applyProtection="1">
      <alignment horizontal="center" vertical="center"/>
    </xf>
    <xf numFmtId="10" fontId="145" fillId="0" borderId="178" xfId="3" applyNumberFormat="1" applyFont="1" applyBorder="1" applyAlignment="1" applyProtection="1">
      <alignment horizontal="center" vertical="center"/>
    </xf>
    <xf numFmtId="0" fontId="25" fillId="10" borderId="240" xfId="5" applyFont="1" applyFill="1" applyBorder="1" applyAlignment="1">
      <alignment horizontal="center" vertical="center"/>
    </xf>
    <xf numFmtId="44" fontId="107" fillId="24" borderId="301" xfId="2" applyFont="1" applyFill="1" applyBorder="1" applyAlignment="1" applyProtection="1">
      <alignment horizontal="center" vertical="center" wrapText="1"/>
    </xf>
    <xf numFmtId="44" fontId="109" fillId="24" borderId="243" xfId="2" applyFont="1" applyFill="1" applyBorder="1" applyAlignment="1" applyProtection="1">
      <alignment horizontal="center" vertical="center" wrapText="1"/>
    </xf>
    <xf numFmtId="44" fontId="221" fillId="24" borderId="302" xfId="2" applyFont="1" applyFill="1" applyBorder="1" applyAlignment="1" applyProtection="1">
      <alignment horizontal="center" vertical="center" wrapText="1"/>
    </xf>
    <xf numFmtId="44" fontId="107" fillId="24" borderId="245" xfId="2" applyFont="1" applyFill="1" applyBorder="1" applyAlignment="1" applyProtection="1">
      <alignment horizontal="center" vertical="center" wrapText="1"/>
    </xf>
    <xf numFmtId="44" fontId="107" fillId="24" borderId="248" xfId="2" applyFont="1" applyFill="1" applyBorder="1" applyAlignment="1" applyProtection="1">
      <alignment horizontal="center" vertical="center" wrapText="1"/>
    </xf>
    <xf numFmtId="44" fontId="107" fillId="24" borderId="261" xfId="2" applyFont="1" applyFill="1" applyBorder="1" applyAlignment="1" applyProtection="1">
      <alignment horizontal="center" vertical="center" wrapText="1"/>
    </xf>
    <xf numFmtId="44" fontId="107" fillId="24" borderId="262" xfId="2" applyFont="1" applyFill="1" applyBorder="1" applyAlignment="1" applyProtection="1">
      <alignment horizontal="center" vertical="center" wrapText="1"/>
    </xf>
    <xf numFmtId="44" fontId="87" fillId="24" borderId="303" xfId="2" applyFont="1" applyFill="1" applyBorder="1" applyAlignment="1" applyProtection="1">
      <alignment horizontal="center" vertical="center" wrapText="1"/>
    </xf>
    <xf numFmtId="44" fontId="109" fillId="24" borderId="259" xfId="2" applyFont="1" applyFill="1" applyBorder="1" applyAlignment="1" applyProtection="1">
      <alignment horizontal="center" vertical="center" wrapText="1"/>
    </xf>
    <xf numFmtId="10" fontId="30" fillId="30" borderId="303" xfId="5" applyNumberFormat="1" applyFont="1" applyFill="1" applyBorder="1" applyAlignment="1" applyProtection="1">
      <alignment horizontal="center" vertical="center" wrapText="1"/>
      <protection locked="0"/>
    </xf>
    <xf numFmtId="165" fontId="30" fillId="6" borderId="0" xfId="2" applyNumberFormat="1" applyFont="1" applyFill="1" applyBorder="1" applyAlignment="1" applyProtection="1">
      <alignment horizontal="center" vertical="center" wrapText="1"/>
    </xf>
    <xf numFmtId="0" fontId="222" fillId="0" borderId="0" xfId="1" applyFont="1" applyAlignment="1">
      <alignment horizontal="left" vertical="center"/>
    </xf>
    <xf numFmtId="170" fontId="98" fillId="24" borderId="160" xfId="3" applyNumberFormat="1" applyFont="1" applyFill="1" applyBorder="1" applyAlignment="1" applyProtection="1">
      <alignment horizontal="center" vertical="center" wrapText="1"/>
    </xf>
    <xf numFmtId="0" fontId="25" fillId="0" borderId="216" xfId="5" applyFont="1" applyBorder="1" applyAlignment="1">
      <alignment horizontal="center" vertical="center" wrapText="1"/>
    </xf>
    <xf numFmtId="170" fontId="98" fillId="24" borderId="176" xfId="3" applyNumberFormat="1" applyFont="1" applyFill="1" applyBorder="1" applyAlignment="1" applyProtection="1">
      <alignment horizontal="center" vertical="center" wrapText="1"/>
    </xf>
    <xf numFmtId="0" fontId="25" fillId="10" borderId="238" xfId="5" applyFont="1" applyFill="1" applyBorder="1" applyAlignment="1" applyProtection="1">
      <alignment horizontal="left" vertical="center" indent="1"/>
      <protection locked="0"/>
    </xf>
    <xf numFmtId="0" fontId="25" fillId="10" borderId="239" xfId="5" applyFont="1" applyFill="1" applyBorder="1" applyAlignment="1">
      <alignment horizontal="center" vertical="center" wrapText="1"/>
    </xf>
    <xf numFmtId="0" fontId="25" fillId="10" borderId="239" xfId="5" applyFont="1" applyFill="1" applyBorder="1" applyAlignment="1">
      <alignment horizontal="center" vertical="center"/>
    </xf>
    <xf numFmtId="0" fontId="25" fillId="10" borderId="244" xfId="5" applyFont="1" applyFill="1" applyBorder="1" applyAlignment="1">
      <alignment horizontal="center" vertical="center" wrapText="1"/>
    </xf>
    <xf numFmtId="0" fontId="25" fillId="10" borderId="244" xfId="5" applyFont="1" applyFill="1" applyBorder="1" applyAlignment="1">
      <alignment horizontal="center" vertical="center"/>
    </xf>
    <xf numFmtId="0" fontId="25" fillId="10" borderId="259" xfId="5" applyFont="1" applyFill="1" applyBorder="1" applyAlignment="1">
      <alignment horizontal="center" vertical="center"/>
    </xf>
    <xf numFmtId="0" fontId="0" fillId="36" borderId="0" xfId="0" applyFill="1"/>
    <xf numFmtId="0" fontId="7" fillId="24" borderId="306" xfId="0" applyFont="1" applyFill="1" applyBorder="1" applyAlignment="1" applyProtection="1">
      <alignment horizontal="center" vertical="center"/>
      <protection locked="0"/>
      <extLst>
        <ext xmlns:xfpb="http://schemas.microsoft.com/office/spreadsheetml/2022/featurepropertybag" uri="{C7286773-470A-42A8-94C5-96B5CB345126}">
          <xfpb:xfComplement i="0"/>
        </ext>
      </extLst>
    </xf>
    <xf numFmtId="0" fontId="7" fillId="23" borderId="311" xfId="0" applyFont="1" applyFill="1" applyBorder="1" applyAlignment="1" applyProtection="1">
      <alignment horizontal="center" vertical="center"/>
      <protection locked="0"/>
      <extLst>
        <ext xmlns:xfpb="http://schemas.microsoft.com/office/spreadsheetml/2022/featurepropertybag" uri="{C7286773-470A-42A8-94C5-96B5CB345126}">
          <xfpb:xfComplement i="0"/>
        </ext>
      </extLst>
    </xf>
    <xf numFmtId="0" fontId="7" fillId="23" borderId="312" xfId="0" applyFont="1" applyFill="1" applyBorder="1" applyAlignment="1" applyProtection="1">
      <alignment horizontal="center" vertical="center"/>
      <protection locked="0"/>
      <extLst>
        <ext xmlns:xfpb="http://schemas.microsoft.com/office/spreadsheetml/2022/featurepropertybag" uri="{C7286773-470A-42A8-94C5-96B5CB345126}">
          <xfpb:xfComplement i="0"/>
        </ext>
      </extLst>
    </xf>
    <xf numFmtId="0" fontId="143" fillId="34" borderId="313" xfId="0" applyFont="1" applyFill="1" applyBorder="1" applyAlignment="1" applyProtection="1">
      <alignment horizontal="center" vertical="center" wrapText="1"/>
      <protection locked="0"/>
      <extLst>
        <ext xmlns:xfpb="http://schemas.microsoft.com/office/spreadsheetml/2022/featurepropertybag" uri="{C7286773-470A-42A8-94C5-96B5CB345126}">
          <xfpb:xfComplement i="0"/>
        </ext>
      </extLst>
    </xf>
    <xf numFmtId="0" fontId="7" fillId="24" borderId="315" xfId="0" applyFont="1" applyFill="1" applyBorder="1" applyAlignment="1" applyProtection="1">
      <alignment horizontal="center" vertical="center"/>
      <protection locked="0"/>
      <extLst>
        <ext xmlns:xfpb="http://schemas.microsoft.com/office/spreadsheetml/2022/featurepropertybag" uri="{C7286773-470A-42A8-94C5-96B5CB345126}">
          <xfpb:xfComplement i="0"/>
        </ext>
      </extLst>
    </xf>
    <xf numFmtId="0" fontId="0" fillId="34" borderId="293" xfId="0" quotePrefix="1" applyFill="1" applyBorder="1" applyAlignment="1">
      <alignment horizontal="center" vertical="center"/>
    </xf>
    <xf numFmtId="0" fontId="0" fillId="34" borderId="239" xfId="0" applyFill="1" applyBorder="1"/>
    <xf numFmtId="0" fontId="0" fillId="34" borderId="239" xfId="0" applyFill="1" applyBorder="1" applyAlignment="1">
      <alignment horizontal="center" vertical="center"/>
    </xf>
    <xf numFmtId="0" fontId="0" fillId="34" borderId="239" xfId="0" applyFill="1" applyBorder="1" applyAlignment="1">
      <alignment vertical="center"/>
    </xf>
    <xf numFmtId="0" fontId="0" fillId="35" borderId="316" xfId="0" applyFill="1" applyBorder="1"/>
    <xf numFmtId="0" fontId="0" fillId="32" borderId="176" xfId="0" applyFill="1" applyBorder="1" applyAlignment="1">
      <alignment horizontal="center" vertical="center"/>
    </xf>
    <xf numFmtId="0" fontId="0" fillId="0" borderId="176" xfId="0" applyBorder="1" applyProtection="1">
      <protection locked="0"/>
    </xf>
    <xf numFmtId="0" fontId="0" fillId="0" borderId="0" xfId="0" applyAlignment="1" applyProtection="1">
      <alignment horizontal="center" vertical="center"/>
      <protection locked="0"/>
    </xf>
    <xf numFmtId="0" fontId="76" fillId="3" borderId="176" xfId="0" applyFont="1" applyFill="1" applyBorder="1" applyAlignment="1" applyProtection="1">
      <alignment horizontal="left" indent="1"/>
      <protection locked="0"/>
    </xf>
    <xf numFmtId="0" fontId="76" fillId="11" borderId="176" xfId="0" applyFont="1" applyFill="1" applyBorder="1" applyAlignment="1" applyProtection="1">
      <alignment horizontal="left" indent="1"/>
      <protection locked="0"/>
    </xf>
    <xf numFmtId="0" fontId="129" fillId="34" borderId="319" xfId="0" applyFont="1" applyFill="1" applyBorder="1" applyAlignment="1" applyProtection="1">
      <alignment horizontal="center" vertical="center" wrapText="1"/>
      <protection locked="0"/>
      <extLst>
        <ext xmlns:xfpb="http://schemas.microsoft.com/office/spreadsheetml/2022/featurepropertybag" uri="{C7286773-470A-42A8-94C5-96B5CB345126}">
          <xfpb:xfComplement i="0"/>
        </ext>
      </extLst>
    </xf>
    <xf numFmtId="0" fontId="144" fillId="3" borderId="176" xfId="0" applyFont="1" applyFill="1" applyBorder="1" applyAlignment="1" applyProtection="1">
      <alignment horizontal="center" vertical="center"/>
      <protection locked="0"/>
    </xf>
    <xf numFmtId="0" fontId="76" fillId="3" borderId="320" xfId="0" applyFont="1" applyFill="1" applyBorder="1" applyAlignment="1" applyProtection="1">
      <alignment horizontal="left" indent="1"/>
      <protection locked="0"/>
    </xf>
    <xf numFmtId="170" fontId="98" fillId="24" borderId="216" xfId="3" applyNumberFormat="1" applyFont="1" applyFill="1" applyBorder="1" applyAlignment="1" applyProtection="1">
      <alignment horizontal="center" vertical="center" wrapText="1"/>
    </xf>
    <xf numFmtId="170" fontId="98" fillId="24" borderId="217" xfId="3" applyNumberFormat="1" applyFont="1" applyFill="1" applyBorder="1" applyAlignment="1" applyProtection="1">
      <alignment horizontal="center" vertical="center" wrapText="1"/>
    </xf>
    <xf numFmtId="44" fontId="109" fillId="24" borderId="242" xfId="2" applyFont="1" applyFill="1" applyBorder="1" applyAlignment="1" applyProtection="1">
      <alignment horizontal="center" vertical="center" wrapText="1"/>
    </xf>
    <xf numFmtId="0" fontId="25" fillId="0" borderId="239" xfId="5" applyFont="1" applyBorder="1" applyAlignment="1">
      <alignment horizontal="center" vertical="center" wrapText="1"/>
    </xf>
    <xf numFmtId="0" fontId="145" fillId="0" borderId="323" xfId="0" applyFont="1" applyBorder="1" applyAlignment="1">
      <alignment horizontal="center" vertical="center"/>
    </xf>
    <xf numFmtId="10" fontId="90" fillId="0" borderId="282" xfId="5" quotePrefix="1" applyNumberFormat="1" applyFont="1" applyBorder="1" applyAlignment="1">
      <alignment horizontal="left" vertical="center" wrapText="1" indent="1"/>
    </xf>
    <xf numFmtId="10" fontId="90" fillId="0" borderId="324" xfId="5" quotePrefix="1" applyNumberFormat="1" applyFont="1" applyBorder="1" applyAlignment="1">
      <alignment horizontal="left" vertical="center" wrapText="1" indent="1"/>
    </xf>
    <xf numFmtId="0" fontId="145" fillId="0" borderId="258" xfId="0" applyFont="1" applyBorder="1" applyAlignment="1">
      <alignment horizontal="center" vertical="center"/>
    </xf>
    <xf numFmtId="44" fontId="150" fillId="24" borderId="257" xfId="2" applyFont="1" applyFill="1" applyBorder="1" applyAlignment="1" applyProtection="1">
      <alignment horizontal="center" vertical="center" wrapText="1"/>
    </xf>
    <xf numFmtId="0" fontId="25" fillId="0" borderId="176" xfId="5" applyFont="1" applyBorder="1" applyAlignment="1">
      <alignment horizontal="center" vertical="center" wrapText="1"/>
    </xf>
    <xf numFmtId="44" fontId="150" fillId="24" borderId="325" xfId="2" applyFont="1" applyFill="1" applyBorder="1" applyAlignment="1" applyProtection="1">
      <alignment horizontal="center" vertical="center" wrapText="1"/>
    </xf>
    <xf numFmtId="0" fontId="25" fillId="0" borderId="184" xfId="5" applyFont="1" applyBorder="1" applyAlignment="1">
      <alignment horizontal="center" vertical="center" wrapText="1"/>
    </xf>
    <xf numFmtId="0" fontId="170" fillId="6" borderId="181" xfId="5" applyFont="1" applyFill="1" applyBorder="1" applyAlignment="1">
      <alignment horizontal="center" vertical="center" wrapText="1"/>
    </xf>
    <xf numFmtId="0" fontId="25" fillId="6" borderId="182" xfId="5" applyFont="1" applyFill="1" applyBorder="1" applyAlignment="1">
      <alignment horizontal="center" vertical="center" wrapText="1"/>
    </xf>
    <xf numFmtId="10" fontId="127" fillId="32" borderId="243" xfId="3" applyNumberFormat="1" applyFont="1" applyFill="1" applyBorder="1" applyAlignment="1" applyProtection="1">
      <alignment vertical="center" wrapText="1"/>
    </xf>
    <xf numFmtId="9" fontId="127" fillId="32" borderId="244" xfId="3" applyFont="1" applyFill="1" applyBorder="1" applyAlignment="1" applyProtection="1">
      <alignment horizontal="center" vertical="center" wrapText="1"/>
    </xf>
    <xf numFmtId="44" fontId="169" fillId="32" borderId="327" xfId="2" applyFont="1" applyFill="1" applyBorder="1" applyAlignment="1" applyProtection="1">
      <alignment vertical="center" wrapText="1"/>
    </xf>
    <xf numFmtId="44" fontId="108" fillId="24" borderId="239" xfId="2" applyFont="1" applyFill="1" applyBorder="1" applyAlignment="1" applyProtection="1">
      <alignment horizontal="center" vertical="center" wrapText="1"/>
    </xf>
    <xf numFmtId="44" fontId="172" fillId="24" borderId="227" xfId="2" applyFont="1" applyFill="1" applyBorder="1" applyAlignment="1" applyProtection="1">
      <alignment horizontal="center" vertical="center" wrapText="1"/>
    </xf>
    <xf numFmtId="44" fontId="172" fillId="24" borderId="229" xfId="2" applyFont="1" applyFill="1" applyBorder="1" applyAlignment="1" applyProtection="1">
      <alignment horizontal="center" vertical="center" wrapText="1"/>
    </xf>
    <xf numFmtId="0" fontId="30" fillId="0" borderId="328" xfId="5" applyFont="1" applyBorder="1" applyAlignment="1">
      <alignment horizontal="center" vertical="center"/>
    </xf>
    <xf numFmtId="0" fontId="30" fillId="0" borderId="329" xfId="5" applyFont="1" applyBorder="1" applyAlignment="1">
      <alignment horizontal="center" vertical="center"/>
    </xf>
    <xf numFmtId="0" fontId="30" fillId="0" borderId="293" xfId="5" applyFont="1" applyBorder="1" applyAlignment="1">
      <alignment horizontal="center" vertical="center"/>
    </xf>
    <xf numFmtId="0" fontId="30" fillId="0" borderId="239" xfId="5" applyFont="1" applyBorder="1" applyAlignment="1">
      <alignment horizontal="center" vertical="center"/>
    </xf>
    <xf numFmtId="0" fontId="30" fillId="0" borderId="330" xfId="5" applyFont="1" applyBorder="1" applyAlignment="1">
      <alignment horizontal="center" vertical="center"/>
    </xf>
    <xf numFmtId="0" fontId="30" fillId="0" borderId="331" xfId="5" applyFont="1" applyBorder="1" applyAlignment="1">
      <alignment horizontal="center" vertical="center"/>
    </xf>
    <xf numFmtId="170" fontId="98" fillId="31" borderId="241" xfId="3" applyNumberFormat="1" applyFont="1" applyFill="1" applyBorder="1" applyAlignment="1" applyProtection="1">
      <alignment horizontal="center" vertical="center" wrapText="1"/>
    </xf>
    <xf numFmtId="165" fontId="111" fillId="19" borderId="0" xfId="5" applyNumberFormat="1" applyFont="1" applyFill="1" applyAlignment="1">
      <alignment horizontal="center" vertical="center" wrapText="1"/>
    </xf>
    <xf numFmtId="0" fontId="106" fillId="0" borderId="0" xfId="5" applyFont="1" applyAlignment="1">
      <alignment vertical="center"/>
    </xf>
    <xf numFmtId="170" fontId="120" fillId="0" borderId="241" xfId="3" applyNumberFormat="1" applyFont="1" applyFill="1" applyBorder="1" applyAlignment="1" applyProtection="1">
      <alignment horizontal="left" vertical="center" wrapText="1" indent="2"/>
    </xf>
    <xf numFmtId="0" fontId="89" fillId="0" borderId="0" xfId="0" applyFont="1" applyAlignment="1">
      <alignment horizontal="center" vertical="center" wrapText="1"/>
    </xf>
    <xf numFmtId="0" fontId="89" fillId="0" borderId="0" xfId="0" applyFont="1" applyAlignment="1" applyProtection="1">
      <alignment horizontal="center" vertical="center" wrapText="1"/>
      <protection locked="0"/>
    </xf>
    <xf numFmtId="0" fontId="89" fillId="0" borderId="0" xfId="0" applyFont="1" applyAlignment="1">
      <alignment vertical="center" wrapText="1"/>
    </xf>
    <xf numFmtId="0" fontId="163" fillId="2" borderId="287" xfId="5" applyFont="1" applyFill="1" applyBorder="1" applyAlignment="1">
      <alignment horizontal="center" vertical="center" wrapText="1"/>
    </xf>
    <xf numFmtId="0" fontId="80" fillId="0" borderId="0" xfId="5" applyFont="1" applyAlignment="1" applyProtection="1">
      <alignment horizontal="center" vertical="center" wrapText="1"/>
      <protection locked="0"/>
    </xf>
    <xf numFmtId="0" fontId="113" fillId="0" borderId="0" xfId="5" applyFont="1" applyAlignment="1" applyProtection="1">
      <alignment horizontal="left" vertical="center" wrapText="1" indent="8"/>
      <protection locked="0"/>
      <extLst>
        <ext xmlns:xfpb="http://schemas.microsoft.com/office/spreadsheetml/2022/featurepropertybag" uri="{C7286773-470A-42A8-94C5-96B5CB345126}">
          <xfpb:xfComplement i="0"/>
        </ext>
      </extLst>
    </xf>
    <xf numFmtId="10" fontId="85" fillId="6" borderId="0" xfId="3" applyNumberFormat="1" applyFont="1" applyFill="1" applyBorder="1" applyAlignment="1">
      <alignment horizontal="center" vertical="center" wrapText="1"/>
    </xf>
    <xf numFmtId="0" fontId="30" fillId="0" borderId="241" xfId="5" applyFont="1" applyBorder="1" applyAlignment="1">
      <alignment horizontal="center" vertical="center"/>
    </xf>
    <xf numFmtId="0" fontId="137" fillId="0" borderId="0" xfId="5" applyFont="1" applyAlignment="1" applyProtection="1">
      <alignment horizontal="left" vertical="center" wrapText="1" indent="2"/>
      <protection locked="0"/>
    </xf>
    <xf numFmtId="0" fontId="113" fillId="0" borderId="0" xfId="5" applyFont="1" applyAlignment="1" applyProtection="1">
      <alignment horizontal="left" vertical="center" wrapText="1" indent="4"/>
      <protection locked="0"/>
    </xf>
    <xf numFmtId="0" fontId="102" fillId="0" borderId="0" xfId="5" applyFont="1" applyAlignment="1">
      <alignment horizontal="left" vertical="center" wrapText="1" indent="2"/>
    </xf>
    <xf numFmtId="0" fontId="110" fillId="24" borderId="332" xfId="0" applyFont="1" applyFill="1" applyBorder="1" applyAlignment="1">
      <alignment horizontal="center" vertical="center" wrapText="1"/>
    </xf>
    <xf numFmtId="9" fontId="6" fillId="0" borderId="0" xfId="0" applyNumberFormat="1" applyFont="1" applyAlignment="1" applyProtection="1">
      <alignment horizontal="center" vertical="center"/>
      <protection locked="0"/>
    </xf>
    <xf numFmtId="0" fontId="110" fillId="24" borderId="0" xfId="0" applyFont="1" applyFill="1" applyAlignment="1">
      <alignment horizontal="center" vertical="center" wrapText="1"/>
    </xf>
    <xf numFmtId="0" fontId="161" fillId="0" borderId="241" xfId="5" applyFont="1" applyBorder="1" applyAlignment="1">
      <alignment horizontal="center" vertical="center" wrapText="1"/>
    </xf>
    <xf numFmtId="170" fontId="173" fillId="0" borderId="0" xfId="3" applyNumberFormat="1" applyFont="1" applyBorder="1" applyAlignment="1">
      <alignment horizontal="center" vertical="center" wrapText="1"/>
    </xf>
    <xf numFmtId="9" fontId="97" fillId="0" borderId="0" xfId="0" applyNumberFormat="1" applyFont="1" applyAlignment="1" applyProtection="1">
      <alignment horizontal="center" vertical="center"/>
      <protection locked="0"/>
    </xf>
    <xf numFmtId="0" fontId="113" fillId="0" borderId="0" xfId="5" applyFont="1" applyAlignment="1">
      <alignment horizontal="left" vertical="center" wrapText="1" indent="4"/>
    </xf>
    <xf numFmtId="0" fontId="121" fillId="0" borderId="0" xfId="0" applyFont="1" applyAlignment="1">
      <alignment horizontal="left" vertical="center"/>
    </xf>
    <xf numFmtId="44" fontId="91" fillId="0" borderId="0" xfId="2" applyFont="1" applyFill="1" applyBorder="1" applyAlignment="1" applyProtection="1">
      <alignment horizontal="center" vertical="center" wrapText="1"/>
    </xf>
    <xf numFmtId="0" fontId="161" fillId="0" borderId="333" xfId="5" applyFont="1" applyBorder="1" applyAlignment="1">
      <alignment horizontal="center" vertical="center" wrapText="1"/>
    </xf>
    <xf numFmtId="0" fontId="161" fillId="0" borderId="0" xfId="5" applyFont="1" applyAlignment="1">
      <alignment horizontal="center" vertical="center" wrapText="1"/>
    </xf>
    <xf numFmtId="0" fontId="98" fillId="0" borderId="0" xfId="5" applyFont="1" applyAlignment="1">
      <alignment horizontal="center" vertical="center" wrapText="1"/>
    </xf>
    <xf numFmtId="44" fontId="108" fillId="24" borderId="334" xfId="2" applyFont="1" applyFill="1" applyBorder="1" applyAlignment="1" applyProtection="1">
      <alignment horizontal="center" vertical="center" wrapText="1"/>
    </xf>
    <xf numFmtId="44" fontId="108" fillId="24" borderId="281" xfId="2" applyFont="1" applyFill="1" applyBorder="1" applyAlignment="1" applyProtection="1">
      <alignment horizontal="center" vertical="center" wrapText="1"/>
    </xf>
    <xf numFmtId="0" fontId="25" fillId="0" borderId="326" xfId="5" applyFont="1" applyBorder="1" applyAlignment="1">
      <alignment horizontal="center" vertical="center" wrapText="1"/>
    </xf>
    <xf numFmtId="0" fontId="127" fillId="6" borderId="258" xfId="3" applyNumberFormat="1" applyFont="1" applyFill="1" applyBorder="1" applyAlignment="1" applyProtection="1">
      <alignment horizontal="center" vertical="center" wrapText="1"/>
    </xf>
    <xf numFmtId="44" fontId="108" fillId="24" borderId="240" xfId="2" applyFont="1" applyFill="1" applyBorder="1" applyAlignment="1" applyProtection="1">
      <alignment horizontal="center" vertical="center" wrapText="1"/>
    </xf>
    <xf numFmtId="10" fontId="25" fillId="0" borderId="0" xfId="5" applyNumberFormat="1" applyFont="1" applyAlignment="1">
      <alignment horizontal="left" vertical="center" wrapText="1"/>
    </xf>
    <xf numFmtId="44" fontId="108" fillId="24" borderId="301" xfId="2" applyFont="1" applyFill="1" applyBorder="1" applyAlignment="1" applyProtection="1">
      <alignment horizontal="center" vertical="center" wrapText="1"/>
    </xf>
    <xf numFmtId="44" fontId="108" fillId="24" borderId="335" xfId="2" applyFont="1" applyFill="1" applyBorder="1" applyAlignment="1" applyProtection="1">
      <alignment horizontal="center" vertical="center" wrapText="1"/>
    </xf>
    <xf numFmtId="10" fontId="25" fillId="3" borderId="252" xfId="5" applyNumberFormat="1" applyFont="1" applyFill="1" applyBorder="1" applyAlignment="1" applyProtection="1">
      <alignment horizontal="center" vertical="center" wrapText="1"/>
      <protection locked="0"/>
    </xf>
    <xf numFmtId="44" fontId="110" fillId="0" borderId="336" xfId="2" applyFont="1" applyFill="1" applyBorder="1" applyAlignment="1" applyProtection="1">
      <alignment vertical="center" wrapText="1"/>
    </xf>
    <xf numFmtId="44" fontId="110" fillId="0" borderId="295" xfId="2" applyFont="1" applyFill="1" applyBorder="1" applyAlignment="1" applyProtection="1">
      <alignment horizontal="center" vertical="center" wrapText="1"/>
    </xf>
    <xf numFmtId="44" fontId="109" fillId="0" borderId="337" xfId="2" applyFont="1" applyFill="1" applyBorder="1" applyAlignment="1" applyProtection="1">
      <alignment vertical="center" wrapText="1"/>
    </xf>
    <xf numFmtId="44" fontId="87" fillId="0" borderId="338" xfId="2" applyFont="1" applyFill="1" applyBorder="1" applyAlignment="1" applyProtection="1">
      <alignment vertical="center" wrapText="1"/>
    </xf>
    <xf numFmtId="0" fontId="25" fillId="0" borderId="295" xfId="5" applyFont="1" applyBorder="1" applyAlignment="1">
      <alignment horizontal="center" vertical="center" wrapText="1"/>
    </xf>
    <xf numFmtId="44" fontId="109" fillId="0" borderId="338" xfId="2" applyFont="1" applyFill="1" applyBorder="1" applyAlignment="1" applyProtection="1">
      <alignment vertical="center" wrapText="1"/>
    </xf>
    <xf numFmtId="44" fontId="109" fillId="0" borderId="339" xfId="2" applyFont="1" applyFill="1" applyBorder="1" applyAlignment="1" applyProtection="1">
      <alignment vertical="center" wrapText="1"/>
    </xf>
    <xf numFmtId="44" fontId="109" fillId="0" borderId="336" xfId="2" applyFont="1" applyFill="1" applyBorder="1" applyAlignment="1" applyProtection="1">
      <alignment vertical="center" wrapText="1"/>
    </xf>
    <xf numFmtId="10" fontId="25" fillId="0" borderId="244" xfId="5" applyNumberFormat="1" applyFont="1" applyBorder="1" applyAlignment="1">
      <alignment horizontal="left" vertical="center" wrapText="1"/>
    </xf>
    <xf numFmtId="0" fontId="25" fillId="10" borderId="0" xfId="5" applyFont="1" applyFill="1" applyAlignment="1">
      <alignment horizontal="center" vertical="center" wrapText="1"/>
    </xf>
    <xf numFmtId="0" fontId="25" fillId="10" borderId="243" xfId="5" applyFont="1" applyFill="1" applyBorder="1" applyAlignment="1">
      <alignment horizontal="left" vertical="center"/>
    </xf>
    <xf numFmtId="170" fontId="98" fillId="0" borderId="0" xfId="3" applyNumberFormat="1" applyFont="1" applyFill="1" applyBorder="1" applyAlignment="1" applyProtection="1">
      <alignment horizontal="center" vertical="center" wrapText="1"/>
    </xf>
    <xf numFmtId="0" fontId="23" fillId="29" borderId="222" xfId="0" applyFont="1" applyFill="1" applyBorder="1" applyAlignment="1">
      <alignment horizontal="left" vertical="top" wrapText="1" indent="3"/>
    </xf>
    <xf numFmtId="0" fontId="175" fillId="29" borderId="174" xfId="0" applyFont="1" applyFill="1" applyBorder="1" applyAlignment="1">
      <alignment horizontal="center" vertical="center" wrapText="1"/>
    </xf>
    <xf numFmtId="0" fontId="4" fillId="0" borderId="0" xfId="0" quotePrefix="1" applyFont="1" applyAlignment="1">
      <alignment horizontal="left" vertical="center" indent="1"/>
    </xf>
    <xf numFmtId="0" fontId="0" fillId="24" borderId="348" xfId="0" applyFill="1" applyBorder="1" applyAlignment="1">
      <alignment horizontal="center"/>
    </xf>
    <xf numFmtId="0" fontId="0" fillId="34" borderId="0" xfId="0" applyFill="1" applyAlignment="1">
      <alignment wrapText="1"/>
    </xf>
    <xf numFmtId="0" fontId="1" fillId="34" borderId="0" xfId="0" applyFont="1" applyFill="1" applyAlignment="1">
      <alignment horizontal="left" vertical="center" wrapText="1" indent="1"/>
    </xf>
    <xf numFmtId="0" fontId="1" fillId="34" borderId="0" xfId="0" applyFont="1" applyFill="1" applyAlignment="1">
      <alignment vertical="center" wrapText="1"/>
    </xf>
    <xf numFmtId="0" fontId="2" fillId="24" borderId="348" xfId="1" applyFill="1" applyBorder="1" applyAlignment="1">
      <alignment horizontal="center"/>
    </xf>
    <xf numFmtId="0" fontId="28" fillId="0" borderId="0" xfId="0" applyFont="1"/>
    <xf numFmtId="0" fontId="66" fillId="58" borderId="0" xfId="0" applyFont="1" applyFill="1" applyAlignment="1">
      <alignment horizontal="left" vertical="center"/>
    </xf>
    <xf numFmtId="0" fontId="106" fillId="58" borderId="347" xfId="0" applyFont="1" applyFill="1" applyBorder="1" applyAlignment="1">
      <alignment horizontal="center" vertical="center"/>
    </xf>
    <xf numFmtId="0" fontId="66" fillId="58" borderId="341" xfId="0" applyFont="1" applyFill="1" applyBorder="1" applyAlignment="1">
      <alignment vertical="center"/>
    </xf>
    <xf numFmtId="0" fontId="225" fillId="58" borderId="342" xfId="0" applyFont="1" applyFill="1" applyBorder="1" applyAlignment="1">
      <alignment vertical="center"/>
    </xf>
    <xf numFmtId="0" fontId="66" fillId="58" borderId="343" xfId="0" applyFont="1" applyFill="1" applyBorder="1" applyAlignment="1">
      <alignment vertical="center"/>
    </xf>
    <xf numFmtId="0" fontId="226" fillId="58" borderId="344" xfId="0" applyFont="1" applyFill="1" applyBorder="1" applyAlignment="1">
      <alignment horizontal="center" vertical="center"/>
    </xf>
    <xf numFmtId="0" fontId="227" fillId="58" borderId="344" xfId="0" applyFont="1" applyFill="1" applyBorder="1" applyAlignment="1">
      <alignment vertical="center"/>
    </xf>
    <xf numFmtId="0" fontId="225" fillId="58" borderId="344" xfId="0" applyFont="1" applyFill="1" applyBorder="1" applyAlignment="1">
      <alignment vertical="center"/>
    </xf>
    <xf numFmtId="0" fontId="66" fillId="58" borderId="344" xfId="0" applyFont="1" applyFill="1" applyBorder="1" applyAlignment="1">
      <alignment vertical="center"/>
    </xf>
    <xf numFmtId="0" fontId="106" fillId="58" borderId="344" xfId="0" applyFont="1" applyFill="1" applyBorder="1" applyAlignment="1">
      <alignment vertical="center"/>
    </xf>
    <xf numFmtId="0" fontId="66" fillId="58" borderId="345" xfId="0" applyFont="1" applyFill="1" applyBorder="1" applyAlignment="1">
      <alignment vertical="center"/>
    </xf>
    <xf numFmtId="0" fontId="106" fillId="58" borderId="346" xfId="0" applyFont="1" applyFill="1" applyBorder="1" applyAlignment="1">
      <alignment vertical="center"/>
    </xf>
    <xf numFmtId="0" fontId="231" fillId="0" borderId="0" xfId="1" applyFont="1" applyFill="1" applyBorder="1" applyAlignment="1">
      <alignment horizontal="center" vertical="center" wrapText="1"/>
    </xf>
    <xf numFmtId="0" fontId="232" fillId="0" borderId="0" xfId="0" applyFont="1" applyAlignment="1">
      <alignment horizontal="center" vertical="center" wrapText="1"/>
    </xf>
    <xf numFmtId="0" fontId="231" fillId="59" borderId="340" xfId="1" applyFont="1" applyFill="1" applyBorder="1" applyAlignment="1">
      <alignment horizontal="center" vertical="center" wrapText="1"/>
    </xf>
    <xf numFmtId="0" fontId="232" fillId="0" borderId="340" xfId="0" applyFont="1" applyBorder="1" applyAlignment="1">
      <alignment horizontal="center" vertical="center" wrapText="1"/>
    </xf>
    <xf numFmtId="0" fontId="106" fillId="58" borderId="349" xfId="0" applyFont="1" applyFill="1" applyBorder="1" applyAlignment="1">
      <alignment horizontal="center" vertical="center"/>
    </xf>
    <xf numFmtId="0" fontId="225" fillId="58" borderId="350" xfId="0" applyFont="1" applyFill="1" applyBorder="1" applyAlignment="1">
      <alignment vertical="center"/>
    </xf>
    <xf numFmtId="0" fontId="225" fillId="58" borderId="351" xfId="0" applyFont="1" applyFill="1" applyBorder="1" applyAlignment="1">
      <alignment vertical="center"/>
    </xf>
    <xf numFmtId="0" fontId="227" fillId="58" borderId="351" xfId="0" applyFont="1" applyFill="1" applyBorder="1" applyAlignment="1">
      <alignment vertical="center"/>
    </xf>
    <xf numFmtId="0" fontId="225" fillId="58" borderId="352" xfId="0" applyFont="1" applyFill="1" applyBorder="1" applyAlignment="1">
      <alignment vertical="center"/>
    </xf>
    <xf numFmtId="0" fontId="4" fillId="0" borderId="0" xfId="0" applyFont="1" applyAlignment="1">
      <alignment horizontal="left" vertical="center" wrapText="1"/>
    </xf>
    <xf numFmtId="0" fontId="0" fillId="57" borderId="229" xfId="0" applyFill="1" applyBorder="1"/>
    <xf numFmtId="0" fontId="0" fillId="57" borderId="240" xfId="0" applyFill="1" applyBorder="1"/>
    <xf numFmtId="0" fontId="0" fillId="57" borderId="242" xfId="0" applyFill="1" applyBorder="1"/>
    <xf numFmtId="0" fontId="145" fillId="0" borderId="222" xfId="0" applyFont="1" applyBorder="1" applyAlignment="1">
      <alignment horizontal="center" vertical="center"/>
    </xf>
    <xf numFmtId="0" fontId="145" fillId="0" borderId="283" xfId="0" applyFont="1" applyBorder="1" applyAlignment="1">
      <alignment horizontal="center" vertical="center"/>
    </xf>
    <xf numFmtId="0" fontId="145" fillId="0" borderId="286" xfId="0" applyFont="1" applyBorder="1" applyAlignment="1">
      <alignment horizontal="center" vertical="center"/>
    </xf>
    <xf numFmtId="0" fontId="145" fillId="0" borderId="215" xfId="0" applyFont="1" applyBorder="1" applyAlignment="1">
      <alignment horizontal="center" vertical="center"/>
    </xf>
    <xf numFmtId="0" fontId="145" fillId="0" borderId="288" xfId="0" applyFont="1" applyBorder="1" applyAlignment="1">
      <alignment horizontal="center" vertical="center"/>
    </xf>
    <xf numFmtId="0" fontId="0" fillId="57" borderId="259" xfId="0" applyFill="1" applyBorder="1"/>
    <xf numFmtId="0" fontId="24" fillId="2" borderId="215" xfId="5" applyFont="1" applyFill="1" applyBorder="1" applyAlignment="1" applyProtection="1">
      <alignment horizontal="center" vertical="center" wrapText="1"/>
      <protection locked="0"/>
    </xf>
    <xf numFmtId="14" fontId="1" fillId="0" borderId="353" xfId="0" applyNumberFormat="1" applyFont="1" applyBorder="1" applyAlignment="1">
      <alignment horizontal="center" vertical="center" wrapText="1"/>
    </xf>
    <xf numFmtId="0" fontId="1" fillId="0" borderId="354" xfId="0" applyFont="1" applyBorder="1" applyAlignment="1">
      <alignment horizontal="center" vertical="center" wrapText="1"/>
    </xf>
    <xf numFmtId="0" fontId="0" fillId="0" borderId="355" xfId="0" applyBorder="1" applyAlignment="1">
      <alignment horizontal="center" vertical="center" wrapText="1"/>
      <extLst>
        <ext xmlns:xfpb="http://schemas.microsoft.com/office/spreadsheetml/2022/featurepropertybag" uri="{C7286773-470A-42A8-94C5-96B5CB345126}">
          <xfpb:xfComplement i="0"/>
        </ext>
      </extLst>
    </xf>
    <xf numFmtId="0" fontId="0" fillId="0" borderId="355" xfId="0" applyBorder="1" applyAlignment="1">
      <alignment horizontal="center" wrapText="1"/>
    </xf>
    <xf numFmtId="44" fontId="0" fillId="0" borderId="356" xfId="0" applyNumberFormat="1" applyBorder="1" applyAlignment="1">
      <alignment horizontal="center" vertical="center" wrapText="1"/>
    </xf>
    <xf numFmtId="0" fontId="0" fillId="0" borderId="357" xfId="0" applyBorder="1" applyAlignment="1">
      <alignment horizontal="center" vertical="center" wrapText="1"/>
    </xf>
    <xf numFmtId="0" fontId="1" fillId="0" borderId="358" xfId="0" applyFont="1" applyBorder="1" applyAlignment="1">
      <alignment horizontal="center" vertical="center" wrapText="1"/>
    </xf>
    <xf numFmtId="0" fontId="1" fillId="0" borderId="359" xfId="0" applyFont="1" applyBorder="1" applyAlignment="1">
      <alignment horizontal="center" vertical="center" wrapText="1"/>
    </xf>
    <xf numFmtId="0" fontId="1" fillId="0" borderId="360" xfId="0" applyFont="1" applyBorder="1" applyAlignment="1">
      <alignment horizontal="center" vertical="center" wrapText="1"/>
    </xf>
    <xf numFmtId="14" fontId="0" fillId="0" borderId="361" xfId="0" applyNumberFormat="1" applyBorder="1" applyAlignment="1">
      <alignment horizontal="center" vertical="center" wrapText="1"/>
    </xf>
    <xf numFmtId="0" fontId="0" fillId="0" borderId="362" xfId="0" applyBorder="1" applyAlignment="1">
      <alignment horizontal="center" wrapText="1"/>
    </xf>
    <xf numFmtId="44" fontId="0" fillId="0" borderId="361" xfId="2" applyFont="1" applyBorder="1" applyAlignment="1">
      <alignment horizontal="center" vertical="center" wrapText="1"/>
    </xf>
    <xf numFmtId="44" fontId="0" fillId="0" borderId="0" xfId="2" applyFont="1" applyBorder="1" applyAlignment="1">
      <alignment horizontal="center" vertical="center" wrapText="1"/>
    </xf>
    <xf numFmtId="0" fontId="0" fillId="0" borderId="363" xfId="0" applyBorder="1" applyAlignment="1">
      <alignment horizontal="center" vertical="center" wrapText="1"/>
    </xf>
    <xf numFmtId="0" fontId="0" fillId="0" borderId="364" xfId="0" applyBorder="1" applyAlignment="1">
      <alignment horizontal="center" vertical="center" wrapText="1"/>
    </xf>
    <xf numFmtId="0" fontId="0" fillId="0" borderId="364" xfId="0" applyBorder="1" applyAlignment="1">
      <alignment horizontal="center" wrapText="1"/>
    </xf>
    <xf numFmtId="0" fontId="0" fillId="0" borderId="365" xfId="0" applyBorder="1" applyAlignment="1">
      <alignment horizontal="center" wrapText="1"/>
    </xf>
    <xf numFmtId="169" fontId="25" fillId="19" borderId="104" xfId="5" applyNumberFormat="1" applyFont="1" applyFill="1" applyBorder="1" applyAlignment="1">
      <alignment horizontal="center" vertical="center" wrapText="1"/>
    </xf>
    <xf numFmtId="0" fontId="25" fillId="0" borderId="367" xfId="5" applyFont="1" applyBorder="1" applyAlignment="1">
      <alignment horizontal="center" vertical="center" wrapText="1"/>
    </xf>
    <xf numFmtId="44" fontId="233" fillId="0" borderId="369" xfId="2" applyFont="1" applyFill="1" applyBorder="1" applyAlignment="1" applyProtection="1">
      <alignment vertical="center" wrapText="1"/>
    </xf>
    <xf numFmtId="44" fontId="234" fillId="0" borderId="0" xfId="2" applyFont="1" applyFill="1" applyBorder="1" applyAlignment="1" applyProtection="1">
      <alignment vertical="center" wrapText="1"/>
    </xf>
    <xf numFmtId="44" fontId="234" fillId="24" borderId="367" xfId="2" applyFont="1" applyFill="1" applyBorder="1" applyAlignment="1" applyProtection="1">
      <alignment vertical="center" wrapText="1"/>
    </xf>
    <xf numFmtId="44" fontId="234" fillId="24" borderId="327" xfId="2" applyFont="1" applyFill="1" applyBorder="1" applyAlignment="1" applyProtection="1">
      <alignment vertical="center" wrapText="1"/>
    </xf>
    <xf numFmtId="44" fontId="234" fillId="24" borderId="367" xfId="2" applyFont="1" applyFill="1" applyBorder="1" applyAlignment="1" applyProtection="1">
      <alignment horizontal="center" vertical="center" wrapText="1"/>
    </xf>
    <xf numFmtId="0" fontId="97" fillId="0" borderId="0" xfId="0" applyFont="1"/>
    <xf numFmtId="0" fontId="10" fillId="0" borderId="7" xfId="0" applyFont="1" applyBorder="1" applyAlignment="1">
      <alignment horizontal="center" vertical="center"/>
    </xf>
    <xf numFmtId="0" fontId="10" fillId="0" borderId="0" xfId="0" applyFont="1"/>
    <xf numFmtId="10" fontId="10" fillId="0" borderId="7" xfId="3" applyNumberFormat="1" applyFont="1" applyBorder="1"/>
    <xf numFmtId="0" fontId="1" fillId="0" borderId="0" xfId="0" applyFont="1"/>
    <xf numFmtId="0" fontId="6" fillId="8" borderId="0" xfId="0" applyFont="1" applyFill="1" applyAlignment="1">
      <alignment horizontal="center" vertical="center"/>
    </xf>
    <xf numFmtId="0" fontId="0" fillId="0" borderId="1" xfId="0" applyBorder="1" applyAlignment="1">
      <alignment horizontal="center" vertical="center"/>
    </xf>
    <xf numFmtId="165" fontId="0" fillId="0" borderId="1" xfId="0" applyNumberFormat="1" applyBorder="1" applyAlignment="1">
      <alignment horizontal="center" vertical="center"/>
    </xf>
    <xf numFmtId="9" fontId="0" fillId="0" borderId="1" xfId="3" applyFont="1" applyBorder="1" applyAlignment="1">
      <alignment horizontal="center" vertical="center"/>
    </xf>
    <xf numFmtId="9" fontId="0" fillId="0" borderId="1" xfId="0" applyNumberFormat="1" applyBorder="1" applyAlignment="1">
      <alignment horizontal="center" vertical="center"/>
    </xf>
    <xf numFmtId="165" fontId="1" fillId="0" borderId="0" xfId="0" applyNumberFormat="1" applyFont="1" applyAlignment="1">
      <alignment horizontal="center" vertical="center"/>
    </xf>
    <xf numFmtId="0" fontId="97" fillId="9" borderId="165" xfId="0" applyFont="1" applyFill="1" applyBorder="1"/>
    <xf numFmtId="0" fontId="97" fillId="9" borderId="16" xfId="0" applyFont="1" applyFill="1" applyBorder="1" applyAlignment="1">
      <alignment horizontal="center" vertical="center"/>
    </xf>
    <xf numFmtId="10" fontId="97" fillId="9" borderId="17" xfId="3" applyNumberFormat="1" applyFont="1" applyFill="1" applyBorder="1" applyAlignment="1">
      <alignment horizontal="center" vertical="center"/>
    </xf>
    <xf numFmtId="0" fontId="1" fillId="8" borderId="0" xfId="0" applyFont="1" applyFill="1" applyAlignment="1">
      <alignment horizontal="center" vertical="center"/>
    </xf>
    <xf numFmtId="0" fontId="0" fillId="0" borderId="6" xfId="0" applyBorder="1"/>
    <xf numFmtId="0" fontId="0" fillId="0" borderId="12" xfId="0" applyBorder="1"/>
    <xf numFmtId="165" fontId="0" fillId="0" borderId="13" xfId="0" applyNumberFormat="1" applyBorder="1"/>
    <xf numFmtId="0" fontId="0" fillId="0" borderId="8" xfId="0" applyBorder="1"/>
    <xf numFmtId="165" fontId="0" fillId="0" borderId="9" xfId="0" applyNumberFormat="1" applyBorder="1"/>
    <xf numFmtId="0" fontId="1" fillId="10" borderId="165" xfId="0" applyFont="1" applyFill="1" applyBorder="1"/>
    <xf numFmtId="0" fontId="1" fillId="10" borderId="16" xfId="0" applyFont="1" applyFill="1" applyBorder="1"/>
    <xf numFmtId="165" fontId="1" fillId="10" borderId="17" xfId="0" applyNumberFormat="1" applyFont="1" applyFill="1" applyBorder="1"/>
    <xf numFmtId="9" fontId="0" fillId="8" borderId="0" xfId="0" applyNumberFormat="1" applyFill="1"/>
    <xf numFmtId="0" fontId="1" fillId="10" borderId="6" xfId="0" applyFont="1" applyFill="1" applyBorder="1"/>
    <xf numFmtId="0" fontId="1" fillId="10" borderId="12" xfId="0" applyFont="1" applyFill="1" applyBorder="1"/>
    <xf numFmtId="165" fontId="1" fillId="10" borderId="13" xfId="0" applyNumberFormat="1" applyFont="1" applyFill="1" applyBorder="1"/>
    <xf numFmtId="0" fontId="1" fillId="10" borderId="10" xfId="0" applyFont="1" applyFill="1" applyBorder="1"/>
    <xf numFmtId="0" fontId="1" fillId="10" borderId="18" xfId="0" applyFont="1" applyFill="1" applyBorder="1"/>
    <xf numFmtId="10" fontId="1" fillId="10" borderId="11" xfId="3" applyNumberFormat="1" applyFont="1" applyFill="1" applyBorder="1"/>
    <xf numFmtId="0" fontId="126" fillId="0" borderId="0" xfId="0" applyFont="1"/>
    <xf numFmtId="0" fontId="1" fillId="0" borderId="1" xfId="0" applyFont="1" applyBorder="1" applyAlignment="1">
      <alignment horizontal="center"/>
    </xf>
    <xf numFmtId="0" fontId="1" fillId="10" borderId="0" xfId="0" applyFont="1" applyFill="1"/>
    <xf numFmtId="165" fontId="1" fillId="10" borderId="0" xfId="0" applyNumberFormat="1" applyFont="1" applyFill="1"/>
    <xf numFmtId="0" fontId="1" fillId="5" borderId="0" xfId="0" applyFont="1" applyFill="1"/>
    <xf numFmtId="165" fontId="1" fillId="5" borderId="370" xfId="0" applyNumberFormat="1" applyFont="1" applyFill="1" applyBorder="1"/>
    <xf numFmtId="0" fontId="0" fillId="10" borderId="0" xfId="0" applyFill="1"/>
    <xf numFmtId="165" fontId="0" fillId="10" borderId="0" xfId="0" applyNumberFormat="1" applyFill="1"/>
    <xf numFmtId="10" fontId="0" fillId="0" borderId="1" xfId="3" applyNumberFormat="1" applyFont="1" applyFill="1" applyBorder="1"/>
    <xf numFmtId="165" fontId="0" fillId="10" borderId="1" xfId="0" applyNumberFormat="1" applyFill="1" applyBorder="1"/>
    <xf numFmtId="165" fontId="0" fillId="3" borderId="370" xfId="0" applyNumberFormat="1" applyFill="1" applyBorder="1"/>
    <xf numFmtId="10" fontId="0" fillId="0" borderId="0" xfId="3" applyNumberFormat="1" applyFont="1"/>
    <xf numFmtId="165" fontId="0" fillId="0" borderId="0" xfId="0" applyNumberFormat="1"/>
    <xf numFmtId="10" fontId="0" fillId="0" borderId="0" xfId="3" applyNumberFormat="1" applyFont="1" applyBorder="1"/>
    <xf numFmtId="0" fontId="1" fillId="11" borderId="0" xfId="0" applyFont="1" applyFill="1"/>
    <xf numFmtId="165" fontId="1" fillId="11" borderId="1" xfId="0" applyNumberFormat="1" applyFont="1" applyFill="1" applyBorder="1"/>
    <xf numFmtId="10" fontId="1" fillId="11" borderId="0" xfId="3" applyNumberFormat="1" applyFont="1" applyFill="1"/>
    <xf numFmtId="0" fontId="123" fillId="0" borderId="0" xfId="0" applyFont="1"/>
    <xf numFmtId="165" fontId="0" fillId="3" borderId="1" xfId="0" applyNumberFormat="1" applyFill="1" applyBorder="1"/>
    <xf numFmtId="165" fontId="1" fillId="5" borderId="0" xfId="0" applyNumberFormat="1" applyFont="1" applyFill="1"/>
    <xf numFmtId="10" fontId="0" fillId="0" borderId="0" xfId="0" applyNumberFormat="1"/>
    <xf numFmtId="10" fontId="1" fillId="0" borderId="1" xfId="0" applyNumberFormat="1" applyFont="1" applyBorder="1" applyAlignment="1">
      <alignment horizontal="center"/>
    </xf>
    <xf numFmtId="10" fontId="0" fillId="6" borderId="1" xfId="3" applyNumberFormat="1" applyFont="1" applyFill="1" applyBorder="1"/>
    <xf numFmtId="10" fontId="1" fillId="5" borderId="0" xfId="3" applyNumberFormat="1" applyFont="1" applyFill="1"/>
    <xf numFmtId="10" fontId="1" fillId="5" borderId="1" xfId="3" applyNumberFormat="1" applyFont="1" applyFill="1" applyBorder="1"/>
    <xf numFmtId="165" fontId="1" fillId="5" borderId="1" xfId="0" applyNumberFormat="1" applyFont="1" applyFill="1" applyBorder="1"/>
    <xf numFmtId="10" fontId="0" fillId="0" borderId="1" xfId="3" applyNumberFormat="1" applyFont="1" applyBorder="1"/>
    <xf numFmtId="165" fontId="0" fillId="12" borderId="1" xfId="0" applyNumberFormat="1" applyFill="1" applyBorder="1"/>
    <xf numFmtId="2" fontId="0" fillId="0" borderId="0" xfId="0" applyNumberFormat="1"/>
    <xf numFmtId="170" fontId="6" fillId="44" borderId="222" xfId="0" applyNumberFormat="1" applyFont="1" applyFill="1" applyBorder="1" applyAlignment="1" applyProtection="1">
      <alignment horizontal="left" vertical="center" indent="2"/>
      <protection locked="0"/>
    </xf>
    <xf numFmtId="44" fontId="234" fillId="24" borderId="367" xfId="2" applyFont="1" applyFill="1" applyBorder="1" applyAlignment="1" applyProtection="1">
      <alignment horizontal="center" vertical="top" wrapText="1"/>
    </xf>
    <xf numFmtId="0" fontId="0" fillId="0" borderId="193" xfId="0" applyBorder="1"/>
    <xf numFmtId="0" fontId="0" fillId="0" borderId="0" xfId="0" applyAlignment="1">
      <alignment horizontal="left" vertical="center" wrapText="1" indent="1"/>
    </xf>
    <xf numFmtId="0" fontId="224" fillId="0" borderId="200" xfId="0" applyFont="1" applyBorder="1" applyAlignment="1" applyProtection="1">
      <alignment horizontal="left" indent="1"/>
      <protection locked="0"/>
    </xf>
    <xf numFmtId="14" fontId="1" fillId="0" borderId="353" xfId="0" applyNumberFormat="1" applyFont="1" applyBorder="1" applyAlignment="1">
      <alignment horizontal="left" vertical="center" wrapText="1" indent="1"/>
    </xf>
    <xf numFmtId="0" fontId="1" fillId="0" borderId="354" xfId="0" applyFont="1" applyBorder="1" applyAlignment="1">
      <alignment horizontal="left" vertical="center" wrapText="1" indent="1"/>
    </xf>
    <xf numFmtId="0" fontId="1" fillId="0" borderId="0" xfId="0" applyFont="1" applyAlignment="1">
      <alignment horizontal="left" vertical="center" wrapText="1" indent="1"/>
    </xf>
    <xf numFmtId="0" fontId="1" fillId="0" borderId="358" xfId="0" applyFont="1" applyBorder="1" applyAlignment="1">
      <alignment horizontal="left" vertical="center" wrapText="1" indent="1"/>
    </xf>
    <xf numFmtId="0" fontId="1" fillId="0" borderId="359" xfId="0" applyFont="1" applyBorder="1" applyAlignment="1">
      <alignment horizontal="left" vertical="center" wrapText="1" indent="1"/>
    </xf>
    <xf numFmtId="16" fontId="0" fillId="0" borderId="1" xfId="0" applyNumberFormat="1" applyBorder="1" applyAlignment="1">
      <alignment horizontal="left" vertical="center" wrapText="1" indent="1"/>
    </xf>
    <xf numFmtId="0" fontId="0" fillId="0" borderId="355" xfId="0" applyBorder="1" applyAlignment="1">
      <alignment horizontal="left" vertical="center" wrapText="1" indent="1"/>
      <extLst>
        <ext xmlns:xfpb="http://schemas.microsoft.com/office/spreadsheetml/2022/featurepropertybag" uri="{C7286773-470A-42A8-94C5-96B5CB345126}">
          <xfpb:xfComplement i="0"/>
        </ext>
      </extLst>
    </xf>
    <xf numFmtId="14" fontId="0" fillId="0" borderId="361" xfId="0" applyNumberFormat="1" applyBorder="1" applyAlignment="1">
      <alignment horizontal="left" vertical="center" wrapText="1" indent="1"/>
    </xf>
    <xf numFmtId="14" fontId="0" fillId="0" borderId="0" xfId="0" applyNumberFormat="1" applyAlignment="1">
      <alignment horizontal="left" vertical="center" wrapText="1" indent="1"/>
    </xf>
    <xf numFmtId="0" fontId="0" fillId="0" borderId="1" xfId="0" applyBorder="1" applyAlignment="1">
      <alignment horizontal="left" vertical="center" wrapText="1" indent="1"/>
    </xf>
    <xf numFmtId="0" fontId="0" fillId="0" borderId="355" xfId="0" applyBorder="1" applyAlignment="1">
      <alignment horizontal="left" wrapText="1" indent="1"/>
    </xf>
    <xf numFmtId="0" fontId="0" fillId="0" borderId="0" xfId="0" applyAlignment="1">
      <alignment horizontal="left" wrapText="1" indent="1"/>
    </xf>
    <xf numFmtId="44" fontId="0" fillId="0" borderId="361" xfId="2" applyFont="1" applyBorder="1" applyAlignment="1">
      <alignment horizontal="left" vertical="center" wrapText="1" indent="1"/>
    </xf>
    <xf numFmtId="44" fontId="0" fillId="0" borderId="0" xfId="2" applyFont="1" applyBorder="1" applyAlignment="1">
      <alignment horizontal="left" vertical="center" wrapText="1" indent="1"/>
    </xf>
    <xf numFmtId="44" fontId="0" fillId="0" borderId="356" xfId="0" applyNumberFormat="1" applyBorder="1" applyAlignment="1">
      <alignment horizontal="left" vertical="center" wrapText="1" indent="1"/>
    </xf>
    <xf numFmtId="0" fontId="0" fillId="0" borderId="357" xfId="0" applyBorder="1" applyAlignment="1">
      <alignment horizontal="left" vertical="center" wrapText="1" indent="1"/>
    </xf>
    <xf numFmtId="0" fontId="0" fillId="0" borderId="363" xfId="0" applyBorder="1" applyAlignment="1">
      <alignment horizontal="left" vertical="center" wrapText="1" indent="1"/>
    </xf>
    <xf numFmtId="0" fontId="0" fillId="0" borderId="364" xfId="0" applyBorder="1" applyAlignment="1">
      <alignment horizontal="left" vertical="center" wrapText="1" indent="1"/>
    </xf>
    <xf numFmtId="0" fontId="1" fillId="0" borderId="0" xfId="0" applyFont="1" applyAlignment="1">
      <alignment horizontal="left" vertical="center" indent="1"/>
    </xf>
    <xf numFmtId="0" fontId="0" fillId="0" borderId="12" xfId="0" applyBorder="1" applyAlignment="1">
      <alignment horizontal="left" vertical="center" wrapText="1" indent="1"/>
    </xf>
    <xf numFmtId="0" fontId="10" fillId="0" borderId="222" xfId="0" applyFont="1" applyBorder="1" applyAlignment="1">
      <alignment horizontal="left" vertical="center" wrapText="1" indent="1"/>
    </xf>
    <xf numFmtId="0" fontId="6" fillId="12" borderId="122" xfId="0" applyFont="1" applyFill="1" applyBorder="1" applyAlignment="1">
      <alignment horizontal="left" vertical="center" wrapText="1" indent="1"/>
    </xf>
    <xf numFmtId="0" fontId="220" fillId="57" borderId="371" xfId="0" applyFont="1" applyFill="1" applyBorder="1" applyAlignment="1" applyProtection="1">
      <alignment horizontal="left" indent="2"/>
      <protection locked="0"/>
    </xf>
    <xf numFmtId="0" fontId="1" fillId="0" borderId="353" xfId="0" applyFont="1" applyBorder="1" applyAlignment="1">
      <alignment horizontal="left" vertical="center" wrapText="1" indent="1"/>
    </xf>
    <xf numFmtId="0" fontId="0" fillId="0" borderId="97" xfId="0" applyBorder="1" applyAlignment="1">
      <alignment horizontal="left" vertical="center" wrapText="1" indent="1"/>
    </xf>
    <xf numFmtId="0" fontId="0" fillId="0" borderId="372" xfId="0" applyBorder="1" applyAlignment="1">
      <alignment horizontal="left" vertical="center" wrapText="1" indent="1"/>
    </xf>
    <xf numFmtId="0" fontId="220" fillId="57" borderId="371" xfId="0" applyFont="1" applyFill="1" applyBorder="1" applyAlignment="1" applyProtection="1">
      <alignment horizontal="left" indent="1"/>
      <protection locked="0"/>
    </xf>
    <xf numFmtId="0" fontId="1" fillId="0" borderId="353" xfId="0" applyFont="1" applyBorder="1" applyAlignment="1">
      <alignment horizontal="center" vertical="center" wrapText="1"/>
    </xf>
    <xf numFmtId="0" fontId="0" fillId="0" borderId="97" xfId="0" applyBorder="1" applyAlignment="1">
      <alignment horizontal="center" vertical="center" wrapText="1"/>
    </xf>
    <xf numFmtId="0" fontId="0" fillId="0" borderId="372" xfId="0" applyBorder="1" applyAlignment="1">
      <alignment horizontal="center" vertical="center" wrapText="1"/>
    </xf>
    <xf numFmtId="170" fontId="98" fillId="24" borderId="242" xfId="3" applyNumberFormat="1" applyFont="1" applyFill="1" applyBorder="1" applyAlignment="1" applyProtection="1">
      <alignment horizontal="center" vertical="center" wrapText="1"/>
    </xf>
    <xf numFmtId="0" fontId="28" fillId="0" borderId="242" xfId="0" applyFont="1" applyBorder="1" applyAlignment="1">
      <alignment vertical="center"/>
    </xf>
    <xf numFmtId="0" fontId="3" fillId="0" borderId="373" xfId="0" applyFont="1" applyBorder="1" applyAlignment="1">
      <alignment horizontal="left" vertical="center" wrapText="1"/>
    </xf>
    <xf numFmtId="0" fontId="3" fillId="0" borderId="374" xfId="0" applyFont="1" applyBorder="1" applyAlignment="1">
      <alignment horizontal="left" vertical="center" wrapText="1"/>
    </xf>
    <xf numFmtId="0" fontId="3" fillId="0" borderId="375" xfId="0" applyFont="1" applyBorder="1" applyAlignment="1">
      <alignment horizontal="left" vertical="center" wrapText="1"/>
    </xf>
    <xf numFmtId="0" fontId="3" fillId="0" borderId="108" xfId="0" applyFont="1" applyBorder="1" applyAlignment="1">
      <alignment horizontal="left" vertical="center"/>
    </xf>
    <xf numFmtId="0" fontId="4" fillId="24" borderId="242" xfId="0" applyFont="1" applyFill="1" applyBorder="1" applyAlignment="1">
      <alignment vertical="center" wrapText="1"/>
    </xf>
    <xf numFmtId="0" fontId="152" fillId="24" borderId="283" xfId="0" applyFont="1" applyFill="1" applyBorder="1" applyAlignment="1">
      <alignment horizontal="center" vertical="center" wrapText="1"/>
    </xf>
    <xf numFmtId="0" fontId="4" fillId="24" borderId="242" xfId="0" applyFont="1" applyFill="1" applyBorder="1" applyAlignment="1">
      <alignment vertical="center"/>
    </xf>
    <xf numFmtId="0" fontId="4" fillId="0" borderId="242" xfId="0" applyFont="1" applyBorder="1" applyAlignment="1">
      <alignment vertical="center"/>
    </xf>
    <xf numFmtId="0" fontId="152" fillId="0" borderId="286" xfId="0" applyFont="1" applyBorder="1" applyAlignment="1">
      <alignment horizontal="center" vertical="center" wrapText="1"/>
    </xf>
    <xf numFmtId="0" fontId="4" fillId="24" borderId="242" xfId="0" applyFont="1" applyFill="1" applyBorder="1" applyAlignment="1">
      <alignment horizontal="center" vertical="center" wrapText="1"/>
    </xf>
    <xf numFmtId="0" fontId="4" fillId="4" borderId="108" xfId="0" applyFont="1" applyFill="1" applyBorder="1" applyAlignment="1">
      <alignment horizontal="left" vertical="center"/>
    </xf>
    <xf numFmtId="0" fontId="236" fillId="0" borderId="0" xfId="0" applyFont="1" applyAlignment="1">
      <alignment vertical="center"/>
    </xf>
    <xf numFmtId="8" fontId="0" fillId="0" borderId="0" xfId="0" applyNumberFormat="1" applyAlignment="1">
      <alignment vertical="center" wrapText="1"/>
    </xf>
    <xf numFmtId="0" fontId="237" fillId="34" borderId="0" xfId="0" applyFont="1" applyFill="1" applyAlignment="1">
      <alignment horizontal="left" vertical="center" indent="2"/>
    </xf>
    <xf numFmtId="0" fontId="2" fillId="34" borderId="376" xfId="1" applyFill="1" applyBorder="1" applyAlignment="1">
      <alignment horizontal="left" indent="2"/>
    </xf>
    <xf numFmtId="0" fontId="237" fillId="34" borderId="377" xfId="0" applyFont="1" applyFill="1" applyBorder="1" applyAlignment="1">
      <alignment vertical="center"/>
    </xf>
    <xf numFmtId="0" fontId="0" fillId="35" borderId="179" xfId="0" applyFill="1" applyBorder="1" applyAlignment="1">
      <alignment wrapText="1"/>
    </xf>
    <xf numFmtId="0" fontId="0" fillId="32" borderId="0" xfId="0" applyFill="1" applyAlignment="1">
      <alignment horizontal="center" vertical="center" wrapText="1"/>
    </xf>
    <xf numFmtId="0" fontId="237" fillId="34" borderId="0" xfId="0" applyFont="1" applyFill="1" applyAlignment="1">
      <alignment horizontal="left" vertical="center" wrapText="1"/>
    </xf>
    <xf numFmtId="0" fontId="38" fillId="34" borderId="376" xfId="0" applyFont="1" applyFill="1" applyBorder="1" applyAlignment="1">
      <alignment horizontal="center" vertical="center" wrapText="1"/>
    </xf>
    <xf numFmtId="0" fontId="38" fillId="34" borderId="378" xfId="0" applyFont="1" applyFill="1" applyBorder="1" applyAlignment="1">
      <alignment vertical="center" wrapText="1"/>
    </xf>
    <xf numFmtId="0" fontId="38" fillId="34" borderId="379" xfId="0" applyFont="1" applyFill="1" applyBorder="1" applyAlignment="1">
      <alignment vertical="center" wrapText="1"/>
    </xf>
    <xf numFmtId="0" fontId="38" fillId="34" borderId="380" xfId="0" applyFont="1" applyFill="1" applyBorder="1" applyAlignment="1">
      <alignment vertical="center" wrapText="1"/>
    </xf>
    <xf numFmtId="0" fontId="3" fillId="34" borderId="381" xfId="0" applyFont="1" applyFill="1" applyBorder="1" applyAlignment="1">
      <alignment vertical="center" wrapText="1"/>
    </xf>
    <xf numFmtId="0" fontId="3" fillId="34" borderId="382" xfId="0" applyFont="1" applyFill="1" applyBorder="1" applyAlignment="1">
      <alignment vertical="center" wrapText="1"/>
    </xf>
    <xf numFmtId="0" fontId="3" fillId="34" borderId="383" xfId="0" applyFont="1" applyFill="1" applyBorder="1" applyAlignment="1">
      <alignment vertical="center" wrapText="1"/>
    </xf>
    <xf numFmtId="0" fontId="239" fillId="0" borderId="0" xfId="0" applyFont="1" applyAlignment="1">
      <alignment horizontal="left" vertical="center"/>
    </xf>
    <xf numFmtId="0" fontId="38" fillId="0" borderId="0" xfId="0" applyFont="1" applyAlignment="1">
      <alignment vertical="center"/>
    </xf>
    <xf numFmtId="0" fontId="2" fillId="0" borderId="0" xfId="1" applyAlignment="1">
      <alignment vertical="center"/>
    </xf>
    <xf numFmtId="0" fontId="38" fillId="0" borderId="0" xfId="0" applyFont="1"/>
    <xf numFmtId="0" fontId="240" fillId="0" borderId="0" xfId="0" applyFont="1" applyAlignment="1">
      <alignment vertical="center" wrapText="1"/>
    </xf>
    <xf numFmtId="0" fontId="241" fillId="29" borderId="174" xfId="0" applyFont="1" applyFill="1" applyBorder="1" applyAlignment="1">
      <alignment wrapText="1"/>
    </xf>
    <xf numFmtId="0" fontId="2" fillId="0" borderId="0" xfId="1" applyAlignment="1">
      <alignment vertical="center" wrapText="1"/>
    </xf>
    <xf numFmtId="44" fontId="172" fillId="24" borderId="228" xfId="2" quotePrefix="1" applyFont="1" applyFill="1" applyBorder="1" applyAlignment="1" applyProtection="1">
      <alignment horizontal="center" vertical="center" wrapText="1"/>
    </xf>
    <xf numFmtId="0" fontId="243" fillId="0" borderId="0" xfId="0" applyFont="1" applyAlignment="1">
      <alignment vertical="center"/>
    </xf>
    <xf numFmtId="0" fontId="245" fillId="0" borderId="0" xfId="0" applyFont="1" applyAlignment="1">
      <alignment vertical="center"/>
    </xf>
    <xf numFmtId="0" fontId="248" fillId="0" borderId="0" xfId="0" applyFont="1" applyAlignment="1">
      <alignment vertical="center"/>
    </xf>
    <xf numFmtId="0" fontId="244" fillId="0" borderId="0" xfId="0" applyFont="1" applyAlignment="1">
      <alignment vertical="center"/>
    </xf>
    <xf numFmtId="0" fontId="251" fillId="0" borderId="0" xfId="0" applyFont="1" applyAlignment="1">
      <alignment vertical="center"/>
    </xf>
    <xf numFmtId="0" fontId="95" fillId="0" borderId="384" xfId="0" applyFont="1" applyBorder="1" applyAlignment="1">
      <alignment horizontal="center" vertical="center" wrapText="1"/>
    </xf>
    <xf numFmtId="0" fontId="96" fillId="60" borderId="384" xfId="0" applyFont="1" applyFill="1" applyBorder="1" applyAlignment="1">
      <alignment horizontal="left" vertical="center" wrapText="1"/>
    </xf>
    <xf numFmtId="0" fontId="96" fillId="0" borderId="384" xfId="0" applyFont="1" applyBorder="1" applyAlignment="1">
      <alignment horizontal="left" vertical="center" wrapText="1"/>
    </xf>
    <xf numFmtId="0" fontId="100" fillId="0" borderId="384" xfId="0" applyFont="1" applyBorder="1" applyAlignment="1">
      <alignment horizontal="left" vertical="center" wrapText="1"/>
    </xf>
    <xf numFmtId="0" fontId="253" fillId="0" borderId="0" xfId="0" applyFont="1" applyAlignment="1">
      <alignment vertical="center"/>
    </xf>
    <xf numFmtId="0" fontId="68" fillId="5" borderId="174" xfId="0" applyFont="1" applyFill="1" applyBorder="1" applyAlignment="1" applyProtection="1">
      <alignment horizontal="left" vertical="center" wrapText="1"/>
      <protection locked="0"/>
    </xf>
    <xf numFmtId="0" fontId="68" fillId="5" borderId="175" xfId="0" applyFont="1" applyFill="1" applyBorder="1" applyAlignment="1" applyProtection="1">
      <alignment horizontal="left" vertical="center" wrapText="1"/>
      <protection locked="0"/>
    </xf>
    <xf numFmtId="0" fontId="68" fillId="5" borderId="296" xfId="0" applyFont="1" applyFill="1" applyBorder="1" applyAlignment="1" applyProtection="1">
      <alignment horizontal="left" vertical="center" wrapText="1"/>
      <protection locked="0"/>
    </xf>
    <xf numFmtId="0" fontId="68" fillId="19" borderId="187" xfId="0" applyFont="1" applyFill="1" applyBorder="1" applyAlignment="1" applyProtection="1">
      <alignment horizontal="center" vertical="center" wrapText="1"/>
      <protection locked="0"/>
    </xf>
    <xf numFmtId="0" fontId="68" fillId="19" borderId="188" xfId="0" applyFont="1" applyFill="1" applyBorder="1" applyAlignment="1" applyProtection="1">
      <alignment horizontal="center" vertical="center" wrapText="1"/>
      <protection locked="0"/>
    </xf>
    <xf numFmtId="0" fontId="68" fillId="5" borderId="183" xfId="0" applyFont="1" applyFill="1" applyBorder="1" applyAlignment="1" applyProtection="1">
      <alignment horizontal="left" vertical="center" wrapText="1"/>
      <protection locked="0"/>
    </xf>
    <xf numFmtId="0" fontId="68" fillId="5" borderId="184" xfId="0" applyFont="1" applyFill="1" applyBorder="1" applyAlignment="1" applyProtection="1">
      <alignment horizontal="left" vertical="center" wrapText="1"/>
      <protection locked="0"/>
    </xf>
    <xf numFmtId="0" fontId="68" fillId="5" borderId="297" xfId="0" applyFont="1" applyFill="1" applyBorder="1" applyAlignment="1" applyProtection="1">
      <alignment horizontal="left" vertical="center" wrapText="1"/>
      <protection locked="0"/>
    </xf>
    <xf numFmtId="0" fontId="78" fillId="25" borderId="317" xfId="0" applyFont="1" applyFill="1" applyBorder="1" applyAlignment="1" applyProtection="1">
      <alignment horizontal="center" vertical="center" wrapText="1"/>
      <protection locked="0"/>
    </xf>
    <xf numFmtId="0" fontId="78" fillId="25" borderId="16" xfId="0" applyFont="1" applyFill="1" applyBorder="1" applyAlignment="1" applyProtection="1">
      <alignment horizontal="center" vertical="center" wrapText="1"/>
      <protection locked="0"/>
    </xf>
    <xf numFmtId="0" fontId="78" fillId="25" borderId="17" xfId="0" applyFont="1" applyFill="1" applyBorder="1" applyAlignment="1" applyProtection="1">
      <alignment horizontal="center" vertical="center" wrapText="1"/>
      <protection locked="0"/>
    </xf>
    <xf numFmtId="0" fontId="68" fillId="0" borderId="304" xfId="0" applyFont="1" applyBorder="1" applyAlignment="1" applyProtection="1">
      <alignment horizontal="left" vertical="center" wrapText="1" indent="1"/>
      <protection locked="0"/>
    </xf>
    <xf numFmtId="0" fontId="68" fillId="0" borderId="305" xfId="0" applyFont="1" applyBorder="1" applyAlignment="1" applyProtection="1">
      <alignment horizontal="left" vertical="center" wrapText="1" indent="1"/>
      <protection locked="0"/>
    </xf>
    <xf numFmtId="0" fontId="68" fillId="0" borderId="310" xfId="0" applyFont="1" applyBorder="1" applyAlignment="1" applyProtection="1">
      <alignment horizontal="left" vertical="center" wrapText="1" indent="1"/>
      <protection locked="0"/>
    </xf>
    <xf numFmtId="0" fontId="68" fillId="0" borderId="169" xfId="0" applyFont="1" applyBorder="1" applyAlignment="1" applyProtection="1">
      <alignment horizontal="left" vertical="center" wrapText="1" indent="1"/>
      <protection locked="0"/>
    </xf>
    <xf numFmtId="0" fontId="68" fillId="0" borderId="366" xfId="0" applyFont="1" applyBorder="1" applyAlignment="1" applyProtection="1">
      <alignment horizontal="left" vertical="center" wrapText="1" indent="1"/>
      <protection locked="0"/>
    </xf>
    <xf numFmtId="0" fontId="68" fillId="0" borderId="168" xfId="0" applyFont="1" applyBorder="1" applyAlignment="1" applyProtection="1">
      <alignment horizontal="left" vertical="center" wrapText="1" indent="1"/>
      <protection locked="0"/>
    </xf>
    <xf numFmtId="0" fontId="68" fillId="0" borderId="204" xfId="0" applyFont="1" applyBorder="1" applyAlignment="1" applyProtection="1">
      <alignment horizontal="left" vertical="center" wrapText="1" indent="1"/>
      <protection locked="0"/>
    </xf>
    <xf numFmtId="0" fontId="68" fillId="0" borderId="314" xfId="0" applyFont="1" applyBorder="1" applyAlignment="1" applyProtection="1">
      <alignment horizontal="left" vertical="center" wrapText="1" indent="1"/>
      <protection locked="0"/>
    </xf>
    <xf numFmtId="0" fontId="68" fillId="5" borderId="298" xfId="0" applyFont="1" applyFill="1" applyBorder="1" applyAlignment="1" applyProtection="1">
      <alignment horizontal="left" vertical="center" wrapText="1"/>
      <protection locked="0"/>
    </xf>
    <xf numFmtId="0" fontId="68" fillId="5" borderId="299" xfId="0" applyFont="1" applyFill="1" applyBorder="1" applyAlignment="1" applyProtection="1">
      <alignment horizontal="left" vertical="center" wrapText="1"/>
      <protection locked="0"/>
    </xf>
    <xf numFmtId="0" fontId="68" fillId="5" borderId="300" xfId="0" applyFont="1" applyFill="1" applyBorder="1" applyAlignment="1" applyProtection="1">
      <alignment horizontal="left" vertical="center" wrapText="1"/>
      <protection locked="0"/>
    </xf>
    <xf numFmtId="0" fontId="220" fillId="57" borderId="186" xfId="0" applyFont="1" applyFill="1" applyBorder="1" applyAlignment="1" applyProtection="1">
      <alignment horizontal="center"/>
      <protection locked="0"/>
    </xf>
    <xf numFmtId="0" fontId="220" fillId="57" borderId="187" xfId="0" applyFont="1" applyFill="1" applyBorder="1" applyAlignment="1" applyProtection="1">
      <alignment horizontal="center"/>
      <protection locked="0"/>
    </xf>
    <xf numFmtId="0" fontId="133" fillId="5" borderId="187" xfId="0" applyFont="1" applyFill="1" applyBorder="1" applyAlignment="1" applyProtection="1">
      <alignment horizontal="left" vertical="center" wrapText="1" indent="1"/>
      <protection locked="0"/>
    </xf>
    <xf numFmtId="0" fontId="133" fillId="5" borderId="188" xfId="0" applyFont="1" applyFill="1" applyBorder="1" applyAlignment="1" applyProtection="1">
      <alignment horizontal="left" vertical="center" wrapText="1" indent="1"/>
      <protection locked="0"/>
    </xf>
    <xf numFmtId="0" fontId="78" fillId="19" borderId="318" xfId="0" applyFont="1" applyFill="1" applyBorder="1" applyAlignment="1" applyProtection="1">
      <alignment horizontal="center" vertical="center" wrapText="1"/>
      <protection locked="0"/>
    </xf>
    <xf numFmtId="0" fontId="78" fillId="19" borderId="187" xfId="0" applyFont="1" applyFill="1" applyBorder="1" applyAlignment="1" applyProtection="1">
      <alignment horizontal="center" vertical="center" wrapText="1"/>
      <protection locked="0"/>
    </xf>
    <xf numFmtId="0" fontId="145" fillId="0" borderId="287" xfId="0" applyFont="1" applyBorder="1" applyAlignment="1">
      <alignment horizontal="center" vertical="center"/>
    </xf>
    <xf numFmtId="0" fontId="145" fillId="0" borderId="175" xfId="0" applyFont="1" applyBorder="1" applyAlignment="1">
      <alignment horizontal="center" vertical="center"/>
    </xf>
    <xf numFmtId="170" fontId="98" fillId="24" borderId="238" xfId="3" applyNumberFormat="1" applyFont="1" applyFill="1" applyBorder="1" applyAlignment="1" applyProtection="1">
      <alignment horizontal="center" vertical="center" wrapText="1"/>
      <protection locked="0"/>
    </xf>
    <xf numFmtId="170" fontId="98" fillId="24" borderId="292" xfId="3" applyNumberFormat="1" applyFont="1" applyFill="1" applyBorder="1" applyAlignment="1" applyProtection="1">
      <alignment horizontal="center" vertical="center" wrapText="1"/>
      <protection locked="0"/>
    </xf>
    <xf numFmtId="44" fontId="127" fillId="41" borderId="238" xfId="2" applyFont="1" applyFill="1" applyBorder="1" applyAlignment="1" applyProtection="1">
      <alignment horizontal="center" vertical="center" wrapText="1"/>
    </xf>
    <xf numFmtId="44" fontId="127" fillId="41" borderId="239" xfId="2" applyFont="1" applyFill="1" applyBorder="1" applyAlignment="1" applyProtection="1">
      <alignment horizontal="center" vertical="center" wrapText="1"/>
    </xf>
    <xf numFmtId="0" fontId="68" fillId="5" borderId="307" xfId="0" applyFont="1" applyFill="1" applyBorder="1" applyAlignment="1" applyProtection="1">
      <alignment horizontal="left" vertical="center" wrapText="1"/>
      <protection locked="0"/>
    </xf>
    <xf numFmtId="0" fontId="68" fillId="5" borderId="308" xfId="0" applyFont="1" applyFill="1" applyBorder="1" applyAlignment="1" applyProtection="1">
      <alignment horizontal="left" vertical="center" wrapText="1"/>
      <protection locked="0"/>
    </xf>
    <xf numFmtId="0" fontId="68" fillId="5" borderId="309" xfId="0" applyFont="1" applyFill="1" applyBorder="1" applyAlignment="1" applyProtection="1">
      <alignment horizontal="left" vertical="center" wrapText="1"/>
      <protection locked="0"/>
    </xf>
    <xf numFmtId="0" fontId="133" fillId="6" borderId="174" xfId="0" applyFont="1" applyFill="1" applyBorder="1" applyAlignment="1" applyProtection="1">
      <alignment horizontal="left" vertical="center" wrapText="1"/>
      <protection locked="0"/>
    </xf>
    <xf numFmtId="0" fontId="133" fillId="6" borderId="175" xfId="0" applyFont="1" applyFill="1" applyBorder="1" applyAlignment="1" applyProtection="1">
      <alignment horizontal="left" vertical="center" wrapText="1"/>
      <protection locked="0"/>
    </xf>
    <xf numFmtId="0" fontId="133" fillId="6" borderId="296" xfId="0" applyFont="1" applyFill="1" applyBorder="1" applyAlignment="1" applyProtection="1">
      <alignment horizontal="left" vertical="center" wrapText="1"/>
      <protection locked="0"/>
    </xf>
    <xf numFmtId="0" fontId="133" fillId="5" borderId="187" xfId="0" applyFont="1" applyFill="1" applyBorder="1" applyAlignment="1" applyProtection="1">
      <alignment horizontal="center" vertical="center" wrapText="1"/>
      <protection locked="0"/>
    </xf>
    <xf numFmtId="0" fontId="133" fillId="5" borderId="188" xfId="0" applyFont="1" applyFill="1" applyBorder="1" applyAlignment="1" applyProtection="1">
      <alignment horizontal="center" vertical="center" wrapText="1"/>
      <protection locked="0"/>
    </xf>
    <xf numFmtId="0" fontId="30" fillId="34" borderId="200" xfId="0" applyFont="1" applyFill="1" applyBorder="1" applyAlignment="1" applyProtection="1">
      <alignment horizontal="left" vertical="center" wrapText="1" indent="1"/>
      <protection locked="0"/>
      <extLst>
        <ext xmlns:xfpb="http://schemas.microsoft.com/office/spreadsheetml/2022/featurepropertybag" uri="{C7286773-470A-42A8-94C5-96B5CB345126}">
          <xfpb:xfComplement i="0"/>
        </ext>
      </extLst>
    </xf>
    <xf numFmtId="0" fontId="30" fillId="34" borderId="205" xfId="0" applyFont="1" applyFill="1" applyBorder="1" applyAlignment="1" applyProtection="1">
      <alignment horizontal="left" vertical="center" wrapText="1" indent="1"/>
      <protection locked="0"/>
      <extLst>
        <ext xmlns:xfpb="http://schemas.microsoft.com/office/spreadsheetml/2022/featurepropertybag" uri="{C7286773-470A-42A8-94C5-96B5CB345126}">
          <xfpb:xfComplement i="0"/>
        </ext>
      </extLst>
    </xf>
    <xf numFmtId="44" fontId="171" fillId="48" borderId="291" xfId="2" applyFont="1" applyFill="1" applyBorder="1" applyAlignment="1" applyProtection="1">
      <alignment horizontal="left" vertical="center" wrapText="1"/>
    </xf>
    <xf numFmtId="44" fontId="171" fillId="48" borderId="182" xfId="2" applyFont="1" applyFill="1" applyBorder="1" applyAlignment="1" applyProtection="1">
      <alignment horizontal="left" vertical="center" wrapText="1"/>
    </xf>
    <xf numFmtId="44" fontId="171" fillId="48" borderId="258" xfId="2" applyFont="1" applyFill="1" applyBorder="1" applyAlignment="1" applyProtection="1">
      <alignment horizontal="left" vertical="center" wrapText="1"/>
    </xf>
    <xf numFmtId="44" fontId="171" fillId="48" borderId="241" xfId="2" applyFont="1" applyFill="1" applyBorder="1" applyAlignment="1" applyProtection="1">
      <alignment horizontal="left" vertical="center" wrapText="1"/>
    </xf>
    <xf numFmtId="44" fontId="171" fillId="48" borderId="0" xfId="2" applyFont="1" applyFill="1" applyBorder="1" applyAlignment="1" applyProtection="1">
      <alignment horizontal="left" vertical="center" wrapText="1"/>
    </xf>
    <xf numFmtId="44" fontId="171" fillId="48" borderId="242" xfId="2" applyFont="1" applyFill="1" applyBorder="1" applyAlignment="1" applyProtection="1">
      <alignment horizontal="left" vertical="center" wrapText="1"/>
    </xf>
    <xf numFmtId="44" fontId="171" fillId="48" borderId="243" xfId="2" applyFont="1" applyFill="1" applyBorder="1" applyAlignment="1" applyProtection="1">
      <alignment horizontal="left" vertical="center" wrapText="1"/>
    </xf>
    <xf numFmtId="44" fontId="171" fillId="48" borderId="244" xfId="2" applyFont="1" applyFill="1" applyBorder="1" applyAlignment="1" applyProtection="1">
      <alignment horizontal="left" vertical="center" wrapText="1"/>
    </xf>
    <xf numFmtId="44" fontId="171" fillId="48" borderId="259" xfId="2" applyFont="1" applyFill="1" applyBorder="1" applyAlignment="1" applyProtection="1">
      <alignment horizontal="left" vertical="center" wrapText="1"/>
    </xf>
    <xf numFmtId="0" fontId="15" fillId="33" borderId="0" xfId="0" applyFont="1" applyFill="1" applyAlignment="1">
      <alignment horizontal="center" wrapText="1"/>
    </xf>
    <xf numFmtId="0" fontId="15" fillId="33" borderId="166" xfId="0" applyFont="1" applyFill="1" applyBorder="1" applyAlignment="1">
      <alignment horizontal="center" wrapText="1"/>
    </xf>
    <xf numFmtId="0" fontId="34" fillId="29" borderId="215" xfId="0" applyFont="1" applyFill="1" applyBorder="1" applyAlignment="1">
      <alignment horizontal="center" vertical="center" textRotation="255" wrapText="1"/>
    </xf>
    <xf numFmtId="0" fontId="34" fillId="29" borderId="183" xfId="0" applyFont="1" applyFill="1" applyBorder="1" applyAlignment="1">
      <alignment horizontal="center" vertical="center" textRotation="255" wrapText="1"/>
    </xf>
    <xf numFmtId="0" fontId="104" fillId="29" borderId="176" xfId="0" applyFont="1" applyFill="1" applyBorder="1" applyAlignment="1">
      <alignment horizontal="center" vertical="center" wrapText="1"/>
    </xf>
    <xf numFmtId="0" fontId="104" fillId="29" borderId="160" xfId="0" applyFont="1" applyFill="1" applyBorder="1" applyAlignment="1">
      <alignment horizontal="center" vertical="center" wrapText="1"/>
    </xf>
    <xf numFmtId="0" fontId="78" fillId="25" borderId="12" xfId="0" applyFont="1" applyFill="1" applyBorder="1" applyAlignment="1">
      <alignment horizontal="center" vertical="center" wrapText="1"/>
    </xf>
    <xf numFmtId="0" fontId="78" fillId="25" borderId="13" xfId="0" applyFont="1" applyFill="1" applyBorder="1" applyAlignment="1">
      <alignment horizontal="center" vertical="center" wrapText="1"/>
    </xf>
    <xf numFmtId="0" fontId="68" fillId="19" borderId="18" xfId="0" applyFont="1" applyFill="1" applyBorder="1" applyAlignment="1">
      <alignment horizontal="left" vertical="center" wrapText="1"/>
    </xf>
    <xf numFmtId="0" fontId="69" fillId="19" borderId="18" xfId="0" applyFont="1" applyFill="1" applyBorder="1" applyAlignment="1">
      <alignment horizontal="left" vertical="center" wrapText="1"/>
    </xf>
    <xf numFmtId="0" fontId="5" fillId="0" borderId="12" xfId="0" applyFont="1" applyBorder="1" applyAlignment="1">
      <alignment horizontal="center" vertical="center" wrapText="1"/>
    </xf>
    <xf numFmtId="0" fontId="5" fillId="0" borderId="18" xfId="0" applyFont="1" applyBorder="1" applyAlignment="1">
      <alignment horizontal="center" vertical="center" wrapText="1"/>
    </xf>
    <xf numFmtId="0" fontId="0" fillId="0" borderId="13" xfId="0" applyBorder="1" applyAlignment="1">
      <alignment horizontal="left" vertical="top" wrapText="1"/>
    </xf>
    <xf numFmtId="0" fontId="0" fillId="0" borderId="11" xfId="0" applyBorder="1" applyAlignment="1">
      <alignment horizontal="left" vertical="top" wrapText="1"/>
    </xf>
    <xf numFmtId="0" fontId="0" fillId="0" borderId="0" xfId="0" applyAlignment="1">
      <alignment horizontal="left" vertical="top" wrapText="1"/>
    </xf>
    <xf numFmtId="0" fontId="0" fillId="25" borderId="13" xfId="0" applyFill="1" applyBorder="1" applyAlignment="1">
      <alignment horizontal="left" vertical="top" wrapText="1"/>
    </xf>
    <xf numFmtId="0" fontId="0" fillId="25" borderId="9" xfId="0" applyFill="1" applyBorder="1" applyAlignment="1">
      <alignment horizontal="left" vertical="top" wrapText="1"/>
    </xf>
    <xf numFmtId="0" fontId="0" fillId="25" borderId="11" xfId="0" applyFill="1" applyBorder="1" applyAlignment="1">
      <alignment horizontal="left" vertical="top" wrapText="1"/>
    </xf>
    <xf numFmtId="0" fontId="75" fillId="3" borderId="12" xfId="0" applyFont="1" applyFill="1" applyBorder="1" applyAlignment="1">
      <alignment horizontal="center" vertical="center" wrapText="1"/>
    </xf>
    <xf numFmtId="0" fontId="75" fillId="3" borderId="0" xfId="0" applyFont="1" applyFill="1" applyAlignment="1">
      <alignment horizontal="center" vertical="center" wrapText="1"/>
    </xf>
    <xf numFmtId="0" fontId="75" fillId="3" borderId="18" xfId="0" applyFont="1" applyFill="1" applyBorder="1" applyAlignment="1">
      <alignment horizontal="center" vertical="center"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5" fillId="0" borderId="0" xfId="0" applyFont="1" applyAlignment="1">
      <alignment horizontal="center" vertical="center" wrapText="1"/>
    </xf>
    <xf numFmtId="0" fontId="75" fillId="24" borderId="0" xfId="0" applyFont="1" applyFill="1" applyAlignment="1">
      <alignment horizontal="center" vertical="center" wrapText="1"/>
    </xf>
    <xf numFmtId="0" fontId="75" fillId="25" borderId="0" xfId="0" applyFont="1" applyFill="1" applyAlignment="1">
      <alignment horizontal="center" vertical="center" wrapText="1"/>
    </xf>
    <xf numFmtId="0" fontId="5" fillId="25" borderId="0" xfId="0" applyFont="1" applyFill="1" applyAlignment="1">
      <alignment horizontal="center" vertical="center" wrapText="1"/>
    </xf>
    <xf numFmtId="0" fontId="5" fillId="24" borderId="0" xfId="0" applyFont="1" applyFill="1" applyAlignment="1">
      <alignment horizontal="center" vertical="center" wrapText="1"/>
    </xf>
    <xf numFmtId="0" fontId="0" fillId="0" borderId="13" xfId="0" applyBorder="1" applyAlignment="1">
      <alignment horizontal="center" vertical="top" wrapText="1"/>
    </xf>
    <xf numFmtId="0" fontId="0" fillId="0" borderId="9" xfId="0" applyBorder="1" applyAlignment="1">
      <alignment horizontal="center" vertical="top" wrapText="1"/>
    </xf>
    <xf numFmtId="0" fontId="0" fillId="0" borderId="11" xfId="0" applyBorder="1" applyAlignment="1">
      <alignment horizontal="center" vertical="top" wrapText="1"/>
    </xf>
    <xf numFmtId="0" fontId="3" fillId="34" borderId="381" xfId="0" applyFont="1" applyFill="1" applyBorder="1" applyAlignment="1">
      <alignment horizontal="left" vertical="center" wrapText="1" indent="1"/>
    </xf>
    <xf numFmtId="0" fontId="3" fillId="34" borderId="382" xfId="0" applyFont="1" applyFill="1" applyBorder="1" applyAlignment="1">
      <alignment horizontal="left" vertical="center" wrapText="1" indent="1"/>
    </xf>
    <xf numFmtId="0" fontId="3" fillId="34" borderId="383" xfId="0" applyFont="1" applyFill="1" applyBorder="1" applyAlignment="1">
      <alignment horizontal="left" vertical="center" wrapText="1" indent="1"/>
    </xf>
    <xf numFmtId="0" fontId="38" fillId="34" borderId="378" xfId="0" applyFont="1" applyFill="1" applyBorder="1" applyAlignment="1">
      <alignment horizontal="left" vertical="center" wrapText="1" indent="1"/>
    </xf>
    <xf numFmtId="0" fontId="38" fillId="34" borderId="379" xfId="0" applyFont="1" applyFill="1" applyBorder="1" applyAlignment="1">
      <alignment horizontal="left" vertical="center" wrapText="1" indent="1"/>
    </xf>
    <xf numFmtId="0" fontId="38" fillId="34" borderId="380" xfId="0" applyFont="1" applyFill="1" applyBorder="1" applyAlignment="1">
      <alignment horizontal="left" vertical="center" wrapText="1" indent="1"/>
    </xf>
    <xf numFmtId="0" fontId="97" fillId="2" borderId="0" xfId="0" applyFont="1" applyFill="1" applyAlignment="1">
      <alignment horizontal="center" vertical="center" wrapText="1"/>
    </xf>
    <xf numFmtId="0" fontId="99" fillId="2" borderId="208" xfId="0" applyFont="1" applyFill="1" applyBorder="1" applyAlignment="1">
      <alignment horizontal="left" vertical="center" wrapText="1"/>
    </xf>
    <xf numFmtId="0" fontId="99" fillId="2" borderId="0" xfId="0" applyFont="1" applyFill="1" applyAlignment="1">
      <alignment horizontal="left" vertical="center" wrapText="1"/>
    </xf>
    <xf numFmtId="0" fontId="99" fillId="2" borderId="208" xfId="0" applyFont="1" applyFill="1" applyBorder="1" applyAlignment="1">
      <alignment horizontal="left" vertical="center" wrapText="1" indent="1"/>
    </xf>
    <xf numFmtId="0" fontId="99" fillId="2" borderId="0" xfId="0" applyFont="1" applyFill="1" applyAlignment="1">
      <alignment horizontal="left" vertical="center" wrapText="1" indent="1"/>
    </xf>
    <xf numFmtId="0" fontId="0" fillId="0" borderId="51" xfId="0" applyBorder="1" applyAlignment="1">
      <alignment horizontal="center" vertical="center"/>
    </xf>
    <xf numFmtId="14" fontId="1" fillId="0" borderId="19" xfId="0" applyNumberFormat="1" applyFont="1" applyBorder="1" applyAlignment="1">
      <alignment horizontal="left"/>
    </xf>
    <xf numFmtId="0" fontId="0" fillId="0" borderId="68" xfId="0" applyBorder="1" applyAlignment="1">
      <alignment horizontal="center"/>
    </xf>
    <xf numFmtId="0" fontId="0" fillId="0" borderId="0" xfId="0" applyAlignment="1">
      <alignment horizontal="center"/>
    </xf>
    <xf numFmtId="166" fontId="0" fillId="0" borderId="0" xfId="0" applyNumberFormat="1" applyAlignment="1">
      <alignment horizontal="center"/>
    </xf>
    <xf numFmtId="0" fontId="17" fillId="9" borderId="53" xfId="0" applyFont="1" applyFill="1" applyBorder="1" applyAlignment="1">
      <alignment horizontal="center"/>
    </xf>
    <xf numFmtId="0" fontId="17" fillId="9" borderId="19" xfId="0" applyFont="1" applyFill="1" applyBorder="1" applyAlignment="1">
      <alignment horizontal="center"/>
    </xf>
    <xf numFmtId="0" fontId="0" fillId="0" borderId="53" xfId="0" applyBorder="1" applyAlignment="1">
      <alignment horizontal="center" vertical="center"/>
    </xf>
    <xf numFmtId="0" fontId="0" fillId="0" borderId="19" xfId="0" applyBorder="1" applyAlignment="1">
      <alignment horizontal="center" vertical="center"/>
    </xf>
    <xf numFmtId="0" fontId="0" fillId="0" borderId="59" xfId="0" applyBorder="1" applyAlignment="1">
      <alignment horizontal="center" vertical="center"/>
    </xf>
    <xf numFmtId="0" fontId="1" fillId="16" borderId="64" xfId="0" applyFont="1" applyFill="1" applyBorder="1" applyAlignment="1">
      <alignment horizontal="center"/>
    </xf>
    <xf numFmtId="0" fontId="1" fillId="16" borderId="65" xfId="0" applyFont="1" applyFill="1" applyBorder="1" applyAlignment="1">
      <alignment horizontal="center"/>
    </xf>
    <xf numFmtId="166" fontId="1" fillId="0" borderId="55" xfId="4" applyNumberFormat="1" applyFont="1" applyFill="1" applyBorder="1" applyAlignment="1">
      <alignment horizontal="center" vertical="center"/>
    </xf>
    <xf numFmtId="166" fontId="1" fillId="0" borderId="51" xfId="4" applyNumberFormat="1" applyFont="1" applyFill="1" applyBorder="1" applyAlignment="1">
      <alignment horizontal="center" vertical="center"/>
    </xf>
    <xf numFmtId="166" fontId="1" fillId="0" borderId="52" xfId="4" applyNumberFormat="1" applyFont="1" applyFill="1" applyBorder="1" applyAlignment="1">
      <alignment horizontal="center" vertical="center"/>
    </xf>
    <xf numFmtId="0" fontId="1" fillId="0" borderId="56" xfId="0" applyFont="1" applyBorder="1" applyAlignment="1">
      <alignment horizontal="center"/>
    </xf>
    <xf numFmtId="0" fontId="1" fillId="0" borderId="57" xfId="0" applyFont="1" applyBorder="1" applyAlignment="1">
      <alignment horizontal="center"/>
    </xf>
    <xf numFmtId="0" fontId="0" fillId="11" borderId="57" xfId="0" applyFill="1" applyBorder="1" applyAlignment="1">
      <alignment horizontal="center" vertical="center"/>
    </xf>
    <xf numFmtId="0" fontId="0" fillId="13" borderId="57" xfId="0" applyFill="1" applyBorder="1" applyAlignment="1">
      <alignment horizontal="center" vertical="center"/>
    </xf>
    <xf numFmtId="0" fontId="0" fillId="14" borderId="57" xfId="0" applyFill="1" applyBorder="1" applyAlignment="1">
      <alignment horizontal="center" vertical="center"/>
    </xf>
    <xf numFmtId="0" fontId="0" fillId="0" borderId="57" xfId="0" applyBorder="1" applyAlignment="1">
      <alignment horizontal="center" vertical="center"/>
    </xf>
    <xf numFmtId="0" fontId="1" fillId="15" borderId="50" xfId="0" applyFont="1" applyFill="1" applyBorder="1" applyAlignment="1">
      <alignment horizontal="center"/>
    </xf>
    <xf numFmtId="0" fontId="1" fillId="15" borderId="51" xfId="0" applyFont="1" applyFill="1" applyBorder="1" applyAlignment="1">
      <alignment horizontal="center"/>
    </xf>
    <xf numFmtId="0" fontId="1" fillId="15" borderId="52" xfId="0" applyFont="1" applyFill="1" applyBorder="1" applyAlignment="1">
      <alignment horizontal="center"/>
    </xf>
    <xf numFmtId="166" fontId="1" fillId="11" borderId="55" xfId="4" applyNumberFormat="1" applyFont="1" applyFill="1" applyBorder="1" applyAlignment="1">
      <alignment horizontal="center" vertical="center"/>
    </xf>
    <xf numFmtId="166" fontId="1" fillId="11" borderId="51" xfId="4" applyNumberFormat="1" applyFont="1" applyFill="1" applyBorder="1" applyAlignment="1">
      <alignment horizontal="center" vertical="center"/>
    </xf>
    <xf numFmtId="166" fontId="1" fillId="11" borderId="52" xfId="4" applyNumberFormat="1" applyFont="1" applyFill="1" applyBorder="1" applyAlignment="1">
      <alignment horizontal="center" vertical="center"/>
    </xf>
    <xf numFmtId="166" fontId="1" fillId="13" borderId="55" xfId="4" applyNumberFormat="1" applyFont="1" applyFill="1" applyBorder="1" applyAlignment="1">
      <alignment horizontal="center" vertical="center"/>
    </xf>
    <xf numFmtId="166" fontId="1" fillId="13" borderId="51" xfId="4" applyNumberFormat="1" applyFont="1" applyFill="1" applyBorder="1" applyAlignment="1">
      <alignment horizontal="center" vertical="center"/>
    </xf>
    <xf numFmtId="166" fontId="1" fillId="13" borderId="52" xfId="4" applyNumberFormat="1" applyFont="1" applyFill="1" applyBorder="1" applyAlignment="1">
      <alignment horizontal="center" vertical="center"/>
    </xf>
    <xf numFmtId="166" fontId="1" fillId="14" borderId="55" xfId="4" applyNumberFormat="1" applyFont="1" applyFill="1" applyBorder="1" applyAlignment="1">
      <alignment horizontal="center" vertical="center"/>
    </xf>
    <xf numFmtId="166" fontId="1" fillId="14" borderId="51" xfId="4" applyNumberFormat="1" applyFont="1" applyFill="1" applyBorder="1" applyAlignment="1">
      <alignment horizontal="center" vertical="center"/>
    </xf>
    <xf numFmtId="166" fontId="1" fillId="14" borderId="52" xfId="4" applyNumberFormat="1" applyFont="1" applyFill="1" applyBorder="1" applyAlignment="1">
      <alignment horizontal="center" vertical="center"/>
    </xf>
    <xf numFmtId="0" fontId="1" fillId="17" borderId="61" xfId="0" applyFont="1" applyFill="1" applyBorder="1" applyAlignment="1">
      <alignment horizontal="center"/>
    </xf>
    <xf numFmtId="0" fontId="1" fillId="17" borderId="62" xfId="0" applyFont="1" applyFill="1" applyBorder="1" applyAlignment="1">
      <alignment horizontal="center"/>
    </xf>
    <xf numFmtId="0" fontId="1" fillId="0" borderId="58" xfId="0" applyFont="1" applyBorder="1" applyAlignment="1">
      <alignment horizontal="center"/>
    </xf>
    <xf numFmtId="0" fontId="1" fillId="0" borderId="59" xfId="0" applyFont="1" applyBorder="1" applyAlignment="1">
      <alignment horizontal="center"/>
    </xf>
    <xf numFmtId="0" fontId="0" fillId="11" borderId="59" xfId="0" applyFill="1" applyBorder="1" applyAlignment="1">
      <alignment horizontal="center" vertical="center"/>
    </xf>
    <xf numFmtId="0" fontId="0" fillId="13" borderId="59" xfId="0" applyFill="1" applyBorder="1" applyAlignment="1">
      <alignment horizontal="center" vertical="center"/>
    </xf>
    <xf numFmtId="0" fontId="0" fillId="14" borderId="59" xfId="0" applyFill="1" applyBorder="1" applyAlignment="1">
      <alignment horizontal="center" vertical="center"/>
    </xf>
    <xf numFmtId="166" fontId="1" fillId="9" borderId="48" xfId="4" applyNumberFormat="1" applyFont="1" applyFill="1" applyBorder="1" applyAlignment="1">
      <alignment horizontal="center" vertical="center"/>
    </xf>
    <xf numFmtId="166" fontId="1" fillId="0" borderId="48" xfId="4" applyNumberFormat="1" applyFont="1" applyFill="1" applyBorder="1" applyAlignment="1">
      <alignment horizontal="center" vertical="center"/>
    </xf>
    <xf numFmtId="9" fontId="1" fillId="11" borderId="55" xfId="3" applyFont="1" applyFill="1" applyBorder="1" applyAlignment="1">
      <alignment horizontal="center" vertical="center"/>
    </xf>
    <xf numFmtId="9" fontId="1" fillId="11" borderId="51" xfId="3" applyFont="1" applyFill="1" applyBorder="1" applyAlignment="1">
      <alignment horizontal="center" vertical="center"/>
    </xf>
    <xf numFmtId="9" fontId="1" fillId="11" borderId="52" xfId="3" applyFont="1" applyFill="1" applyBorder="1" applyAlignment="1">
      <alignment horizontal="center" vertical="center"/>
    </xf>
    <xf numFmtId="9" fontId="1" fillId="13" borderId="55" xfId="3" applyFont="1" applyFill="1" applyBorder="1" applyAlignment="1">
      <alignment horizontal="center" vertical="center"/>
    </xf>
    <xf numFmtId="9" fontId="1" fillId="13" borderId="51" xfId="3" applyFont="1" applyFill="1" applyBorder="1" applyAlignment="1">
      <alignment horizontal="center" vertical="center"/>
    </xf>
    <xf numFmtId="9" fontId="1" fillId="13" borderId="52" xfId="3" applyFont="1" applyFill="1" applyBorder="1" applyAlignment="1">
      <alignment horizontal="center" vertical="center"/>
    </xf>
    <xf numFmtId="9" fontId="1" fillId="14" borderId="55" xfId="3" applyFont="1" applyFill="1" applyBorder="1" applyAlignment="1">
      <alignment horizontal="center" vertical="center"/>
    </xf>
    <xf numFmtId="9" fontId="1" fillId="14" borderId="51" xfId="3" applyFont="1" applyFill="1" applyBorder="1" applyAlignment="1">
      <alignment horizontal="center" vertical="center"/>
    </xf>
    <xf numFmtId="9" fontId="1" fillId="14" borderId="52" xfId="3" applyFont="1" applyFill="1" applyBorder="1" applyAlignment="1">
      <alignment horizontal="center" vertical="center"/>
    </xf>
    <xf numFmtId="9" fontId="1" fillId="0" borderId="55" xfId="3" applyFont="1" applyFill="1" applyBorder="1" applyAlignment="1">
      <alignment horizontal="center" vertical="center"/>
    </xf>
    <xf numFmtId="9" fontId="1" fillId="0" borderId="51" xfId="3" applyFont="1" applyFill="1" applyBorder="1" applyAlignment="1">
      <alignment horizontal="center" vertical="center"/>
    </xf>
    <xf numFmtId="9" fontId="1" fillId="0" borderId="52" xfId="3" applyFont="1" applyFill="1" applyBorder="1" applyAlignment="1">
      <alignment horizontal="center" vertical="center"/>
    </xf>
    <xf numFmtId="0" fontId="0" fillId="0" borderId="93" xfId="0" applyBorder="1" applyAlignment="1">
      <alignment horizontal="center"/>
    </xf>
    <xf numFmtId="0" fontId="0" fillId="0" borderId="42" xfId="0" applyBorder="1" applyAlignment="1">
      <alignment horizontal="center"/>
    </xf>
    <xf numFmtId="0" fontId="0" fillId="0" borderId="94" xfId="0" applyBorder="1" applyAlignment="1">
      <alignment horizontal="center"/>
    </xf>
    <xf numFmtId="0" fontId="0" fillId="0" borderId="95" xfId="0" applyBorder="1" applyAlignment="1">
      <alignment horizontal="center"/>
    </xf>
    <xf numFmtId="0" fontId="0" fillId="0" borderId="46" xfId="0" applyBorder="1" applyAlignment="1">
      <alignment horizontal="center"/>
    </xf>
    <xf numFmtId="0" fontId="0" fillId="0" borderId="96" xfId="0" applyBorder="1" applyAlignment="1">
      <alignment horizontal="center"/>
    </xf>
    <xf numFmtId="0" fontId="1" fillId="9" borderId="47" xfId="0" applyFont="1" applyFill="1" applyBorder="1" applyAlignment="1">
      <alignment horizontal="center"/>
    </xf>
    <xf numFmtId="0" fontId="1" fillId="9" borderId="48" xfId="0" applyFont="1" applyFill="1" applyBorder="1" applyAlignment="1">
      <alignment horizontal="center"/>
    </xf>
    <xf numFmtId="0" fontId="0" fillId="0" borderId="93" xfId="0" applyBorder="1" applyAlignment="1">
      <alignment horizontal="left"/>
    </xf>
    <xf numFmtId="0" fontId="0" fillId="0" borderId="42" xfId="0" applyBorder="1" applyAlignment="1">
      <alignment horizontal="left"/>
    </xf>
    <xf numFmtId="0" fontId="0" fillId="0" borderId="94" xfId="0" applyBorder="1" applyAlignment="1">
      <alignment horizontal="left"/>
    </xf>
    <xf numFmtId="0" fontId="0" fillId="0" borderId="93" xfId="0" applyBorder="1" applyAlignment="1">
      <alignment horizontal="left" wrapText="1"/>
    </xf>
    <xf numFmtId="0" fontId="0" fillId="0" borderId="42" xfId="0" applyBorder="1" applyAlignment="1">
      <alignment horizontal="left" wrapText="1"/>
    </xf>
    <xf numFmtId="0" fontId="0" fillId="0" borderId="94" xfId="0" applyBorder="1" applyAlignment="1">
      <alignment horizontal="left" wrapText="1"/>
    </xf>
    <xf numFmtId="0" fontId="7" fillId="7" borderId="31" xfId="0" applyFont="1" applyFill="1" applyBorder="1" applyAlignment="1">
      <alignment horizontal="center" vertical="center" wrapText="1"/>
    </xf>
    <xf numFmtId="0" fontId="7" fillId="7" borderId="32" xfId="0" applyFont="1" applyFill="1" applyBorder="1" applyAlignment="1">
      <alignment horizontal="center" vertical="center" wrapText="1"/>
    </xf>
    <xf numFmtId="0" fontId="0" fillId="0" borderId="25" xfId="0" applyBorder="1" applyAlignment="1">
      <alignment horizontal="center"/>
    </xf>
    <xf numFmtId="0" fontId="0" fillId="0" borderId="30" xfId="0" applyBorder="1" applyAlignment="1">
      <alignment horizontal="center"/>
    </xf>
    <xf numFmtId="0" fontId="1" fillId="0" borderId="26" xfId="0" applyFont="1" applyBorder="1" applyAlignment="1">
      <alignment horizontal="right"/>
    </xf>
    <xf numFmtId="0" fontId="1" fillId="0" borderId="27" xfId="0" applyFont="1" applyBorder="1" applyAlignment="1">
      <alignment horizontal="right"/>
    </xf>
    <xf numFmtId="0" fontId="15" fillId="7" borderId="28" xfId="0" applyFont="1" applyFill="1" applyBorder="1" applyAlignment="1">
      <alignment horizontal="center"/>
    </xf>
    <xf numFmtId="0" fontId="1" fillId="11" borderId="29" xfId="0" applyFont="1" applyFill="1" applyBorder="1" applyAlignment="1">
      <alignment horizontal="center"/>
    </xf>
    <xf numFmtId="0" fontId="1" fillId="11" borderId="26" xfId="0" applyFont="1" applyFill="1" applyBorder="1" applyAlignment="1">
      <alignment horizontal="center"/>
    </xf>
    <xf numFmtId="0" fontId="1" fillId="11" borderId="27" xfId="0" applyFont="1" applyFill="1" applyBorder="1" applyAlignment="1">
      <alignment horizontal="center"/>
    </xf>
    <xf numFmtId="166" fontId="15" fillId="7" borderId="28" xfId="0" applyNumberFormat="1" applyFont="1" applyFill="1" applyBorder="1" applyAlignment="1">
      <alignment horizontal="center"/>
    </xf>
    <xf numFmtId="166" fontId="1" fillId="11" borderId="28" xfId="0" applyNumberFormat="1" applyFont="1" applyFill="1" applyBorder="1" applyAlignment="1">
      <alignment horizontal="center"/>
    </xf>
    <xf numFmtId="0" fontId="1" fillId="11" borderId="28" xfId="0" applyFont="1" applyFill="1" applyBorder="1" applyAlignment="1">
      <alignment horizontal="center"/>
    </xf>
    <xf numFmtId="166" fontId="1" fillId="19" borderId="28" xfId="0" applyNumberFormat="1" applyFont="1" applyFill="1" applyBorder="1" applyAlignment="1">
      <alignment horizontal="center"/>
    </xf>
    <xf numFmtId="0" fontId="1" fillId="19" borderId="28" xfId="0" applyFont="1" applyFill="1" applyBorder="1" applyAlignment="1">
      <alignment horizontal="center"/>
    </xf>
    <xf numFmtId="166" fontId="1" fillId="9" borderId="28" xfId="0" applyNumberFormat="1" applyFont="1" applyFill="1" applyBorder="1" applyAlignment="1">
      <alignment horizontal="center"/>
    </xf>
    <xf numFmtId="0" fontId="1" fillId="9" borderId="28" xfId="0" applyFont="1" applyFill="1" applyBorder="1" applyAlignment="1">
      <alignment horizontal="center"/>
    </xf>
    <xf numFmtId="166" fontId="1" fillId="0" borderId="28" xfId="0" applyNumberFormat="1" applyFont="1" applyBorder="1" applyAlignment="1">
      <alignment horizontal="center"/>
    </xf>
    <xf numFmtId="0" fontId="1" fillId="0" borderId="28" xfId="0" applyFont="1" applyBorder="1" applyAlignment="1">
      <alignment horizontal="center"/>
    </xf>
    <xf numFmtId="0" fontId="1" fillId="13" borderId="29" xfId="0" applyFont="1" applyFill="1" applyBorder="1" applyAlignment="1">
      <alignment horizontal="center"/>
    </xf>
    <xf numFmtId="0" fontId="1" fillId="13" borderId="26" xfId="0" applyFont="1" applyFill="1" applyBorder="1" applyAlignment="1">
      <alignment horizontal="center"/>
    </xf>
    <xf numFmtId="0" fontId="1" fillId="13" borderId="27" xfId="0" applyFont="1" applyFill="1" applyBorder="1" applyAlignment="1">
      <alignment horizontal="center"/>
    </xf>
    <xf numFmtId="0" fontId="0" fillId="0" borderId="40" xfId="0" applyBorder="1" applyAlignment="1">
      <alignment horizontal="left" wrapText="1"/>
    </xf>
    <xf numFmtId="0" fontId="0" fillId="0" borderId="41" xfId="0" applyBorder="1" applyAlignment="1">
      <alignment horizontal="left" wrapText="1"/>
    </xf>
    <xf numFmtId="14" fontId="1" fillId="0" borderId="51" xfId="0" applyNumberFormat="1" applyFont="1" applyBorder="1" applyAlignment="1">
      <alignment horizontal="left" vertical="center"/>
    </xf>
    <xf numFmtId="0" fontId="18" fillId="18" borderId="20" xfId="0" applyFont="1" applyFill="1" applyBorder="1" applyAlignment="1">
      <alignment horizontal="center"/>
    </xf>
    <xf numFmtId="0" fontId="0" fillId="0" borderId="21" xfId="0" applyBorder="1" applyAlignment="1">
      <alignment horizontal="center"/>
    </xf>
    <xf numFmtId="0" fontId="15" fillId="7" borderId="70" xfId="0" applyFont="1" applyFill="1" applyBorder="1" applyAlignment="1">
      <alignment horizontal="center" vertical="center"/>
    </xf>
    <xf numFmtId="0" fontId="15" fillId="7" borderId="21" xfId="0" applyFont="1" applyFill="1" applyBorder="1" applyAlignment="1">
      <alignment horizontal="center" vertical="center"/>
    </xf>
    <xf numFmtId="0" fontId="15" fillId="7" borderId="24" xfId="0" applyFont="1" applyFill="1" applyBorder="1" applyAlignment="1">
      <alignment horizontal="center" vertical="center"/>
    </xf>
    <xf numFmtId="0" fontId="1" fillId="14" borderId="22" xfId="0" applyFont="1" applyFill="1" applyBorder="1" applyAlignment="1">
      <alignment horizontal="center"/>
    </xf>
    <xf numFmtId="0" fontId="7" fillId="35" borderId="197" xfId="0" applyFont="1" applyFill="1" applyBorder="1" applyAlignment="1">
      <alignment horizontal="center"/>
    </xf>
    <xf numFmtId="0" fontId="7" fillId="35" borderId="198" xfId="0" applyFont="1" applyFill="1" applyBorder="1" applyAlignment="1">
      <alignment horizontal="center"/>
    </xf>
    <xf numFmtId="0" fontId="7" fillId="35" borderId="199" xfId="0" applyFont="1" applyFill="1" applyBorder="1" applyAlignment="1">
      <alignment horizontal="center"/>
    </xf>
    <xf numFmtId="0" fontId="1" fillId="13" borderId="22" xfId="0" applyFont="1" applyFill="1" applyBorder="1" applyAlignment="1">
      <alignment horizontal="center"/>
    </xf>
    <xf numFmtId="0" fontId="1" fillId="0" borderId="23" xfId="0" applyFont="1" applyBorder="1" applyAlignment="1">
      <alignment horizontal="center"/>
    </xf>
    <xf numFmtId="0" fontId="1" fillId="0" borderId="21" xfId="0" applyFont="1" applyBorder="1" applyAlignment="1">
      <alignment horizontal="center"/>
    </xf>
    <xf numFmtId="0" fontId="1" fillId="0" borderId="24" xfId="0" applyFont="1" applyBorder="1" applyAlignment="1">
      <alignment horizontal="center"/>
    </xf>
    <xf numFmtId="0" fontId="1" fillId="0" borderId="22" xfId="0" applyFont="1" applyBorder="1" applyAlignment="1">
      <alignment horizontal="center"/>
    </xf>
    <xf numFmtId="0" fontId="34" fillId="7" borderId="0" xfId="0" applyFont="1" applyFill="1" applyAlignment="1">
      <alignment horizontal="left" vertical="center"/>
    </xf>
    <xf numFmtId="0" fontId="34" fillId="7" borderId="81" xfId="0" applyFont="1" applyFill="1" applyBorder="1" applyAlignment="1">
      <alignment horizontal="center" vertical="center"/>
    </xf>
    <xf numFmtId="0" fontId="34" fillId="7" borderId="82" xfId="0" applyFont="1" applyFill="1" applyBorder="1" applyAlignment="1">
      <alignment horizontal="center" vertical="center"/>
    </xf>
    <xf numFmtId="0" fontId="34" fillId="7" borderId="83" xfId="0" applyFont="1" applyFill="1" applyBorder="1" applyAlignment="1">
      <alignment horizontal="center" vertical="center"/>
    </xf>
    <xf numFmtId="0" fontId="34" fillId="7" borderId="84" xfId="0" applyFont="1" applyFill="1" applyBorder="1" applyAlignment="1">
      <alignment horizontal="center" vertical="center"/>
    </xf>
    <xf numFmtId="0" fontId="1" fillId="13" borderId="23" xfId="0" applyFont="1" applyFill="1" applyBorder="1" applyAlignment="1">
      <alignment horizontal="center"/>
    </xf>
    <xf numFmtId="0" fontId="1" fillId="13" borderId="21" xfId="0" applyFont="1" applyFill="1" applyBorder="1" applyAlignment="1">
      <alignment horizontal="center"/>
    </xf>
    <xf numFmtId="0" fontId="1" fillId="13" borderId="24" xfId="0" applyFont="1" applyFill="1" applyBorder="1" applyAlignment="1">
      <alignment horizontal="center"/>
    </xf>
    <xf numFmtId="0" fontId="24" fillId="5" borderId="99" xfId="5" applyFont="1" applyFill="1" applyBorder="1" applyAlignment="1">
      <alignment horizontal="left" vertical="center" wrapText="1"/>
    </xf>
    <xf numFmtId="0" fontId="24" fillId="5" borderId="104" xfId="5" applyFont="1" applyFill="1" applyBorder="1" applyAlignment="1">
      <alignment horizontal="left" vertical="center" wrapText="1"/>
    </xf>
    <xf numFmtId="44" fontId="109" fillId="24" borderId="128" xfId="2" applyFont="1" applyFill="1" applyBorder="1" applyAlignment="1" applyProtection="1">
      <alignment horizontal="center" vertical="center" wrapText="1"/>
    </xf>
    <xf numFmtId="44" fontId="109" fillId="24" borderId="216" xfId="2" applyFont="1" applyFill="1" applyBorder="1" applyAlignment="1" applyProtection="1">
      <alignment horizontal="center" vertical="center" wrapText="1"/>
    </xf>
    <xf numFmtId="44" fontId="109" fillId="24" borderId="189" xfId="2" applyFont="1" applyFill="1" applyBorder="1" applyAlignment="1" applyProtection="1">
      <alignment horizontal="center" vertical="center" wrapText="1"/>
    </xf>
    <xf numFmtId="44" fontId="109" fillId="24" borderId="160" xfId="2" applyFont="1" applyFill="1" applyBorder="1" applyAlignment="1" applyProtection="1">
      <alignment horizontal="center" vertical="center" wrapText="1"/>
    </xf>
    <xf numFmtId="14" fontId="87" fillId="24" borderId="128" xfId="2" applyNumberFormat="1" applyFont="1" applyFill="1" applyBorder="1" applyAlignment="1" applyProtection="1">
      <alignment horizontal="center" vertical="center" wrapText="1"/>
    </xf>
    <xf numFmtId="14" fontId="87" fillId="24" borderId="216" xfId="2" applyNumberFormat="1" applyFont="1" applyFill="1" applyBorder="1" applyAlignment="1" applyProtection="1">
      <alignment horizontal="center" vertical="center" wrapText="1"/>
    </xf>
    <xf numFmtId="44" fontId="107" fillId="24" borderId="201" xfId="2" applyFont="1" applyFill="1" applyBorder="1" applyAlignment="1" applyProtection="1">
      <alignment horizontal="left" vertical="center" wrapText="1" indent="2"/>
    </xf>
    <xf numFmtId="44" fontId="107" fillId="24" borderId="193" xfId="2" applyFont="1" applyFill="1" applyBorder="1" applyAlignment="1" applyProtection="1">
      <alignment horizontal="left" vertical="center" wrapText="1" indent="2"/>
    </xf>
    <xf numFmtId="0" fontId="1" fillId="34" borderId="193" xfId="0" applyFont="1" applyFill="1" applyBorder="1" applyAlignment="1">
      <alignment horizontal="right"/>
    </xf>
    <xf numFmtId="0" fontId="1" fillId="34" borderId="202" xfId="0" applyFont="1" applyFill="1" applyBorder="1" applyAlignment="1">
      <alignment horizontal="right"/>
    </xf>
    <xf numFmtId="0" fontId="162" fillId="24" borderId="227" xfId="5" applyFont="1" applyFill="1" applyBorder="1" applyAlignment="1">
      <alignment horizontal="center" vertical="center" wrapText="1"/>
    </xf>
    <xf numFmtId="0" fontId="162" fillId="24" borderId="229" xfId="5" applyFont="1" applyFill="1" applyBorder="1" applyAlignment="1">
      <alignment horizontal="center" vertical="center" wrapText="1"/>
    </xf>
    <xf numFmtId="0" fontId="162" fillId="24" borderId="228" xfId="5" applyFont="1" applyFill="1" applyBorder="1" applyAlignment="1">
      <alignment horizontal="center" vertical="center" wrapText="1"/>
    </xf>
    <xf numFmtId="0" fontId="145" fillId="0" borderId="322" xfId="0" applyFont="1" applyBorder="1" applyAlignment="1">
      <alignment horizontal="center" vertical="center"/>
    </xf>
    <xf numFmtId="0" fontId="145" fillId="0" borderId="184" xfId="0" applyFont="1" applyBorder="1" applyAlignment="1">
      <alignment horizontal="center" vertical="center"/>
    </xf>
    <xf numFmtId="0" fontId="145" fillId="0" borderId="185" xfId="0" applyFont="1" applyBorder="1" applyAlignment="1">
      <alignment horizontal="center" vertical="center"/>
    </xf>
    <xf numFmtId="44" fontId="171" fillId="48" borderId="294" xfId="2" applyFont="1" applyFill="1" applyBorder="1" applyAlignment="1" applyProtection="1">
      <alignment horizontal="left" vertical="center" wrapText="1"/>
    </xf>
    <xf numFmtId="44" fontId="171" fillId="48" borderId="295" xfId="2" applyFont="1" applyFill="1" applyBorder="1" applyAlignment="1" applyProtection="1">
      <alignment horizontal="left" vertical="center" wrapText="1"/>
    </xf>
    <xf numFmtId="44" fontId="171" fillId="48" borderId="284" xfId="2" applyFont="1" applyFill="1" applyBorder="1" applyAlignment="1" applyProtection="1">
      <alignment horizontal="left" vertical="center" wrapText="1"/>
    </xf>
    <xf numFmtId="44" fontId="127" fillId="32" borderId="227" xfId="2" applyFont="1" applyFill="1" applyBorder="1" applyAlignment="1" applyProtection="1">
      <alignment horizontal="center" vertical="center" wrapText="1"/>
    </xf>
    <xf numFmtId="44" fontId="127" fillId="32" borderId="229" xfId="2" applyFont="1" applyFill="1" applyBorder="1" applyAlignment="1" applyProtection="1">
      <alignment horizontal="center" vertical="center" wrapText="1"/>
    </xf>
    <xf numFmtId="44" fontId="127" fillId="32" borderId="228" xfId="2" applyFont="1" applyFill="1" applyBorder="1" applyAlignment="1" applyProtection="1">
      <alignment horizontal="center" vertical="center" wrapText="1"/>
    </xf>
    <xf numFmtId="44" fontId="109" fillId="24" borderId="195" xfId="2" applyFont="1" applyFill="1" applyBorder="1" applyAlignment="1" applyProtection="1">
      <alignment horizontal="center" vertical="center" wrapText="1"/>
    </xf>
    <xf numFmtId="44" fontId="109" fillId="24" borderId="176" xfId="2" applyFont="1" applyFill="1" applyBorder="1" applyAlignment="1" applyProtection="1">
      <alignment horizontal="center" vertical="center" wrapText="1"/>
    </xf>
    <xf numFmtId="0" fontId="162" fillId="24" borderId="245" xfId="5" applyFont="1" applyFill="1" applyBorder="1" applyAlignment="1">
      <alignment horizontal="center" vertical="center" wrapText="1"/>
    </xf>
    <xf numFmtId="0" fontId="162" fillId="24" borderId="246" xfId="5" applyFont="1" applyFill="1" applyBorder="1" applyAlignment="1">
      <alignment horizontal="center" vertical="center" wrapText="1"/>
    </xf>
    <xf numFmtId="0" fontId="162" fillId="24" borderId="247" xfId="5" applyFont="1" applyFill="1" applyBorder="1" applyAlignment="1">
      <alignment horizontal="center" vertical="center" wrapText="1"/>
    </xf>
    <xf numFmtId="0" fontId="162" fillId="24" borderId="248" xfId="5" applyFont="1" applyFill="1" applyBorder="1" applyAlignment="1">
      <alignment horizontal="center" vertical="center" wrapText="1"/>
    </xf>
    <xf numFmtId="44" fontId="87" fillId="24" borderId="193" xfId="2" applyFont="1" applyFill="1" applyBorder="1" applyAlignment="1" applyProtection="1">
      <alignment horizontal="left" vertical="center" wrapText="1" indent="2"/>
    </xf>
    <xf numFmtId="44" fontId="87" fillId="24" borderId="202" xfId="2" applyFont="1" applyFill="1" applyBorder="1" applyAlignment="1" applyProtection="1">
      <alignment horizontal="left" vertical="center" wrapText="1" indent="2"/>
    </xf>
    <xf numFmtId="44" fontId="108" fillId="24" borderId="123" xfId="2" applyFont="1" applyFill="1" applyBorder="1" applyAlignment="1" applyProtection="1">
      <alignment horizontal="center" vertical="center" wrapText="1"/>
    </xf>
    <xf numFmtId="44" fontId="108" fillId="24" borderId="124" xfId="2" applyFont="1" applyFill="1" applyBorder="1" applyAlignment="1" applyProtection="1">
      <alignment horizontal="center" vertical="center" wrapText="1"/>
    </xf>
    <xf numFmtId="44" fontId="87" fillId="24" borderId="128" xfId="2" applyFont="1" applyFill="1" applyBorder="1" applyAlignment="1" applyProtection="1">
      <alignment horizontal="center" vertical="center" wrapText="1"/>
    </xf>
    <xf numFmtId="44" fontId="87" fillId="24" borderId="216" xfId="2" applyFont="1" applyFill="1" applyBorder="1" applyAlignment="1" applyProtection="1">
      <alignment horizontal="center" vertical="center" wrapText="1"/>
    </xf>
    <xf numFmtId="0" fontId="1" fillId="34" borderId="194" xfId="0" applyFont="1" applyFill="1" applyBorder="1" applyAlignment="1">
      <alignment horizontal="right"/>
    </xf>
    <xf numFmtId="0" fontId="1" fillId="34" borderId="213" xfId="0" applyFont="1" applyFill="1" applyBorder="1" applyAlignment="1">
      <alignment horizontal="right"/>
    </xf>
    <xf numFmtId="44" fontId="107" fillId="24" borderId="204" xfId="2" applyFont="1" applyFill="1" applyBorder="1" applyAlignment="1" applyProtection="1">
      <alignment horizontal="left" vertical="center" wrapText="1" indent="2"/>
    </xf>
    <xf numFmtId="44" fontId="107" fillId="24" borderId="200" xfId="2" applyFont="1" applyFill="1" applyBorder="1" applyAlignment="1" applyProtection="1">
      <alignment horizontal="left" vertical="center" wrapText="1" indent="2"/>
    </xf>
    <xf numFmtId="44" fontId="114" fillId="24" borderId="172" xfId="2" applyFont="1" applyFill="1" applyBorder="1" applyAlignment="1">
      <alignment horizontal="center" vertical="center" wrapText="1"/>
    </xf>
    <xf numFmtId="44" fontId="114" fillId="24" borderId="173" xfId="2" applyFont="1" applyFill="1" applyBorder="1" applyAlignment="1">
      <alignment horizontal="center" vertical="center" wrapText="1"/>
    </xf>
    <xf numFmtId="0" fontId="108" fillId="24" borderId="0" xfId="0" applyFont="1" applyFill="1" applyAlignment="1">
      <alignment horizontal="center" vertical="center" wrapText="1"/>
    </xf>
    <xf numFmtId="0" fontId="106" fillId="27" borderId="181" xfId="5" applyFont="1" applyFill="1" applyBorder="1" applyAlignment="1">
      <alignment horizontal="center" vertical="center"/>
    </xf>
    <xf numFmtId="0" fontId="106" fillId="27" borderId="182" xfId="5" applyFont="1" applyFill="1" applyBorder="1" applyAlignment="1">
      <alignment horizontal="center" vertical="center"/>
    </xf>
    <xf numFmtId="0" fontId="106" fillId="27" borderId="258" xfId="5" applyFont="1" applyFill="1" applyBorder="1" applyAlignment="1">
      <alignment horizontal="center" vertical="center"/>
    </xf>
    <xf numFmtId="168" fontId="147" fillId="37" borderId="0" xfId="6" applyNumberFormat="1" applyFont="1" applyFill="1" applyBorder="1" applyAlignment="1">
      <alignment horizontal="center" vertical="center" wrapText="1"/>
    </xf>
    <xf numFmtId="0" fontId="104" fillId="24" borderId="79" xfId="0" applyFont="1" applyFill="1" applyBorder="1" applyAlignment="1">
      <alignment horizontal="center" vertical="center" wrapText="1"/>
    </xf>
    <xf numFmtId="0" fontId="104" fillId="24" borderId="62" xfId="0" applyFont="1" applyFill="1" applyBorder="1" applyAlignment="1">
      <alignment horizontal="center" vertical="center" wrapText="1"/>
    </xf>
    <xf numFmtId="0" fontId="149" fillId="36" borderId="0" xfId="5" applyFont="1" applyFill="1" applyAlignment="1">
      <alignment horizontal="center" vertical="center" wrapText="1"/>
    </xf>
    <xf numFmtId="0" fontId="24" fillId="5" borderId="107" xfId="5" applyFont="1" applyFill="1" applyBorder="1" applyAlignment="1">
      <alignment horizontal="left" vertical="center" wrapText="1"/>
    </xf>
    <xf numFmtId="0" fontId="24" fillId="5" borderId="103" xfId="5" applyFont="1" applyFill="1" applyBorder="1" applyAlignment="1">
      <alignment horizontal="left" vertical="center" wrapText="1"/>
    </xf>
    <xf numFmtId="0" fontId="5" fillId="0" borderId="8" xfId="0" applyFont="1" applyBorder="1" applyAlignment="1">
      <alignment horizontal="left" vertical="center" wrapText="1"/>
    </xf>
    <xf numFmtId="0" fontId="5" fillId="0" borderId="0" xfId="0" applyFont="1" applyAlignment="1">
      <alignment horizontal="left" vertical="center" wrapText="1"/>
    </xf>
    <xf numFmtId="0" fontId="32" fillId="7" borderId="0" xfId="0" applyFont="1" applyFill="1" applyAlignment="1">
      <alignment horizontal="center" vertical="center" wrapText="1"/>
    </xf>
    <xf numFmtId="0" fontId="5" fillId="0" borderId="6" xfId="0" applyFont="1" applyBorder="1" applyAlignment="1">
      <alignment horizontal="left" vertical="center" wrapText="1"/>
    </xf>
    <xf numFmtId="0" fontId="5" fillId="0" borderId="12" xfId="0" applyFont="1" applyBorder="1" applyAlignment="1">
      <alignment horizontal="left" vertical="center" wrapText="1"/>
    </xf>
    <xf numFmtId="0" fontId="6" fillId="10" borderId="8" xfId="0" applyFont="1" applyFill="1" applyBorder="1" applyAlignment="1">
      <alignment horizontal="left" vertical="center" wrapText="1"/>
    </xf>
    <xf numFmtId="0" fontId="6" fillId="10" borderId="0" xfId="0" applyFont="1" applyFill="1" applyAlignment="1">
      <alignment horizontal="left"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104" fillId="8" borderId="6" xfId="0" applyFont="1" applyFill="1" applyBorder="1" applyAlignment="1">
      <alignment horizontal="center" vertical="center" wrapText="1"/>
    </xf>
    <xf numFmtId="0" fontId="104" fillId="8" borderId="13" xfId="0" applyFont="1" applyFill="1" applyBorder="1" applyAlignment="1">
      <alignment horizontal="center" vertical="center" wrapText="1"/>
    </xf>
    <xf numFmtId="0" fontId="6" fillId="9" borderId="8" xfId="0" applyFont="1" applyFill="1" applyBorder="1" applyAlignment="1">
      <alignment horizontal="center" vertical="center" wrapText="1"/>
    </xf>
    <xf numFmtId="0" fontId="6" fillId="9" borderId="9" xfId="0" applyFont="1" applyFill="1" applyBorder="1" applyAlignment="1">
      <alignment horizontal="center" vertical="center" wrapText="1"/>
    </xf>
    <xf numFmtId="0" fontId="23" fillId="7" borderId="110" xfId="0" applyFont="1" applyFill="1" applyBorder="1" applyAlignment="1">
      <alignment horizontal="center" vertical="center" wrapText="1"/>
    </xf>
    <xf numFmtId="0" fontId="23" fillId="7" borderId="111" xfId="0" applyFont="1" applyFill="1" applyBorder="1" applyAlignment="1">
      <alignment horizontal="center" vertical="center" wrapText="1"/>
    </xf>
    <xf numFmtId="0" fontId="23" fillId="7" borderId="112" xfId="0" applyFont="1" applyFill="1" applyBorder="1" applyAlignment="1">
      <alignment horizontal="center" vertical="center" wrapText="1"/>
    </xf>
    <xf numFmtId="0" fontId="126" fillId="0" borderId="141" xfId="0" applyFont="1" applyBorder="1" applyAlignment="1">
      <alignment horizontal="center" vertical="center" wrapText="1"/>
    </xf>
    <xf numFmtId="0" fontId="126" fillId="0" borderId="142" xfId="0" applyFont="1" applyBorder="1" applyAlignment="1">
      <alignment horizontal="center" vertical="center" wrapText="1"/>
    </xf>
    <xf numFmtId="0" fontId="126" fillId="0" borderId="144" xfId="0" applyFont="1" applyBorder="1" applyAlignment="1">
      <alignment horizontal="center" vertical="center" wrapText="1"/>
    </xf>
    <xf numFmtId="0" fontId="126" fillId="0" borderId="145" xfId="0" applyFont="1" applyBorder="1" applyAlignment="1">
      <alignment horizontal="center" vertical="center" wrapText="1"/>
    </xf>
    <xf numFmtId="0" fontId="23" fillId="7" borderId="146" xfId="0" applyFont="1" applyFill="1" applyBorder="1" applyAlignment="1">
      <alignment horizontal="center" vertical="center" wrapText="1"/>
    </xf>
    <xf numFmtId="44" fontId="107" fillId="24" borderId="126" xfId="2" applyFont="1" applyFill="1" applyBorder="1" applyAlignment="1">
      <alignment horizontal="center" vertical="center" wrapText="1"/>
    </xf>
    <xf numFmtId="44" fontId="107" fillId="24" borderId="127" xfId="2" applyFont="1" applyFill="1" applyBorder="1" applyAlignment="1">
      <alignment horizontal="center" vertical="center" wrapText="1"/>
    </xf>
    <xf numFmtId="10" fontId="25" fillId="3" borderId="163" xfId="5" applyNumberFormat="1" applyFont="1" applyFill="1" applyBorder="1" applyAlignment="1">
      <alignment horizontal="center" vertical="center" wrapText="1"/>
    </xf>
    <xf numFmtId="10" fontId="25" fillId="3" borderId="164" xfId="5" applyNumberFormat="1" applyFont="1" applyFill="1" applyBorder="1" applyAlignment="1">
      <alignment horizontal="center" vertical="center" wrapText="1"/>
    </xf>
    <xf numFmtId="44" fontId="107" fillId="24" borderId="132" xfId="2" applyFont="1" applyFill="1" applyBorder="1" applyAlignment="1">
      <alignment horizontal="center" vertical="center" wrapText="1"/>
    </xf>
    <xf numFmtId="44" fontId="107" fillId="24" borderId="130" xfId="2" applyFont="1" applyFill="1" applyBorder="1" applyAlignment="1">
      <alignment horizontal="center" vertical="center" wrapText="1"/>
    </xf>
    <xf numFmtId="0" fontId="24" fillId="5" borderId="113" xfId="5" applyFont="1" applyFill="1" applyBorder="1" applyAlignment="1">
      <alignment horizontal="left" vertical="center" wrapText="1"/>
    </xf>
    <xf numFmtId="0" fontId="24" fillId="5" borderId="117" xfId="5" applyFont="1" applyFill="1" applyBorder="1" applyAlignment="1">
      <alignment horizontal="left" vertical="center" wrapText="1"/>
    </xf>
    <xf numFmtId="0" fontId="23" fillId="7" borderId="133" xfId="0" applyFont="1" applyFill="1" applyBorder="1" applyAlignment="1">
      <alignment horizontal="center" vertical="center" wrapText="1"/>
    </xf>
    <xf numFmtId="0" fontId="23" fillId="7" borderId="131" xfId="0" applyFont="1" applyFill="1" applyBorder="1" applyAlignment="1">
      <alignment horizontal="center" vertical="center" wrapText="1"/>
    </xf>
    <xf numFmtId="44" fontId="107" fillId="24" borderId="119" xfId="2" applyFont="1" applyFill="1" applyBorder="1" applyAlignment="1">
      <alignment horizontal="center" vertical="center" wrapText="1"/>
    </xf>
    <xf numFmtId="44" fontId="107" fillId="24" borderId="124" xfId="2" applyFont="1" applyFill="1" applyBorder="1" applyAlignment="1">
      <alignment horizontal="center" vertical="center" wrapText="1"/>
    </xf>
    <xf numFmtId="0" fontId="104" fillId="24" borderId="80" xfId="0" applyFont="1" applyFill="1" applyBorder="1" applyAlignment="1">
      <alignment horizontal="center" vertical="center" wrapText="1"/>
    </xf>
    <xf numFmtId="0" fontId="33" fillId="0" borderId="0" xfId="5" applyFont="1" applyAlignment="1">
      <alignment horizontal="center" vertical="center"/>
    </xf>
    <xf numFmtId="0" fontId="23" fillId="7" borderId="0" xfId="0" applyFont="1" applyFill="1" applyAlignment="1">
      <alignment horizontal="center" vertical="center" wrapText="1"/>
    </xf>
    <xf numFmtId="0" fontId="204" fillId="8" borderId="193" xfId="0" applyFont="1" applyFill="1" applyBorder="1" applyAlignment="1">
      <alignment horizontal="center" vertical="top"/>
    </xf>
    <xf numFmtId="0" fontId="224" fillId="57" borderId="321" xfId="0" applyFont="1" applyFill="1" applyBorder="1" applyAlignment="1" applyProtection="1">
      <alignment horizontal="left" indent="1"/>
      <protection locked="0"/>
    </xf>
    <xf numFmtId="0" fontId="224" fillId="57" borderId="368" xfId="0" applyFont="1" applyFill="1" applyBorder="1" applyAlignment="1" applyProtection="1">
      <alignment horizontal="left" indent="1"/>
      <protection locked="0"/>
    </xf>
    <xf numFmtId="0" fontId="133" fillId="5" borderId="187" xfId="0" applyFont="1" applyFill="1" applyBorder="1" applyAlignment="1" applyProtection="1">
      <alignment horizontal="left" vertical="center" wrapText="1" indent="2"/>
      <protection locked="0"/>
    </xf>
    <xf numFmtId="0" fontId="133" fillId="5" borderId="188" xfId="0" applyFont="1" applyFill="1" applyBorder="1" applyAlignment="1" applyProtection="1">
      <alignment horizontal="left" vertical="center" wrapText="1" indent="2"/>
      <protection locked="0"/>
    </xf>
    <xf numFmtId="0" fontId="104" fillId="24" borderId="232" xfId="0" applyFont="1" applyFill="1" applyBorder="1" applyAlignment="1">
      <alignment horizontal="left" vertical="center" indent="1"/>
    </xf>
    <xf numFmtId="0" fontId="104" fillId="24" borderId="233" xfId="0" applyFont="1" applyFill="1" applyBorder="1" applyAlignment="1">
      <alignment horizontal="left" vertical="center" indent="1"/>
    </xf>
    <xf numFmtId="0" fontId="160" fillId="45" borderId="231" xfId="0" applyFont="1" applyFill="1" applyBorder="1" applyAlignment="1">
      <alignment horizontal="left" vertical="center" wrapText="1" indent="9"/>
    </xf>
    <xf numFmtId="0" fontId="0" fillId="0" borderId="0" xfId="0" applyAlignment="1">
      <alignment horizontal="left"/>
    </xf>
    <xf numFmtId="0" fontId="235" fillId="0" borderId="0" xfId="0" applyFont="1" applyAlignment="1">
      <alignment horizontal="left"/>
    </xf>
  </cellXfs>
  <cellStyles count="10">
    <cellStyle name="Comma 2" xfId="4" xr:uid="{D035D016-1241-4142-AEEB-76CE089F3CC0}"/>
    <cellStyle name="Comma 2 2" xfId="6" xr:uid="{9A78DCC7-FCDF-43B0-92E2-9355EC3E3CAE}"/>
    <cellStyle name="Hiperlink" xfId="1" builtinId="8"/>
    <cellStyle name="Moeda" xfId="2" builtinId="4"/>
    <cellStyle name="Normal" xfId="0" builtinId="0"/>
    <cellStyle name="Normal 2" xfId="5" xr:uid="{77B408FB-55EA-44A4-9139-54469DE26974}"/>
    <cellStyle name="Percent 2" xfId="7" xr:uid="{33FD9B8A-2D62-4E42-A60D-DD1B4CE2F9BD}"/>
    <cellStyle name="Porcentagem" xfId="3" builtinId="5"/>
    <cellStyle name="Porcentagem 2" xfId="9" xr:uid="{9B7C44B6-0A7D-49E5-A6E5-02DA9C5895E9}"/>
    <cellStyle name="Vírgula" xfId="8" builtinId="3"/>
  </cellStyles>
  <dxfs count="253">
    <dxf>
      <font>
        <b/>
        <i/>
      </font>
      <fill>
        <patternFill>
          <bgColor theme="9" tint="0.59996337778862885"/>
        </patternFill>
      </fill>
    </dxf>
    <dxf>
      <font>
        <b/>
        <i/>
      </font>
      <fill>
        <patternFill>
          <bgColor theme="9" tint="0.59996337778862885"/>
        </patternFill>
      </fill>
    </dxf>
    <dxf>
      <font>
        <b/>
        <i/>
      </font>
      <fill>
        <patternFill>
          <bgColor theme="9" tint="0.59996337778862885"/>
        </patternFill>
      </fill>
    </dxf>
    <dxf>
      <font>
        <b/>
        <i/>
      </font>
      <fill>
        <patternFill>
          <bgColor theme="9" tint="0.59996337778862885"/>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0"/>
        <i/>
        <color rgb="FFFF0000"/>
      </font>
    </dxf>
    <dxf>
      <font>
        <color rgb="FFFF0000"/>
      </font>
    </dxf>
    <dxf>
      <font>
        <b val="0"/>
        <i/>
        <color rgb="FFFF0000"/>
      </font>
    </dxf>
    <dxf>
      <font>
        <b/>
        <i/>
      </font>
      <fill>
        <patternFill>
          <bgColor theme="9" tint="0.59996337778862885"/>
        </patternFill>
      </fill>
    </dxf>
    <dxf>
      <font>
        <b/>
        <i/>
      </font>
      <fill>
        <patternFill>
          <bgColor theme="9" tint="0.59996337778862885"/>
        </patternFill>
      </fill>
    </dxf>
    <dxf>
      <font>
        <b/>
        <i/>
        <color rgb="FFFF0000"/>
      </font>
      <fill>
        <gradientFill degree="90">
          <stop position="0">
            <color theme="0"/>
          </stop>
          <stop position="1">
            <color rgb="FFC00000"/>
          </stop>
        </gradientFill>
      </fill>
    </dxf>
    <dxf>
      <font>
        <b/>
        <i/>
        <color theme="5"/>
      </font>
      <fill>
        <gradientFill degree="90">
          <stop position="0">
            <color theme="0"/>
          </stop>
          <stop position="1">
            <color rgb="FFFFFF00"/>
          </stop>
        </gradientFill>
      </fill>
    </dxf>
    <dxf>
      <font>
        <b/>
        <i/>
        <color theme="4" tint="-0.499984740745262"/>
      </font>
      <fill>
        <patternFill patternType="gray0625">
          <bgColor auto="1"/>
        </patternFill>
      </fill>
    </dxf>
    <dxf>
      <font>
        <b/>
        <i/>
        <color rgb="FFC00000"/>
      </font>
      <fill>
        <gradientFill degree="90">
          <stop position="0">
            <color rgb="FFFDAB9D"/>
          </stop>
          <stop position="1">
            <color theme="0" tint="-5.0965910824915313E-2"/>
          </stop>
        </gradientFill>
      </fill>
    </dxf>
    <dxf>
      <font>
        <b/>
        <i/>
        <color rgb="FF006600"/>
      </font>
      <fill>
        <gradientFill degree="90">
          <stop position="0">
            <color theme="0"/>
          </stop>
          <stop position="1">
            <color rgb="FF00FF00"/>
          </stop>
        </gradientFill>
      </fill>
    </dxf>
    <dxf>
      <font>
        <b/>
        <i/>
        <color rgb="FF00FF00"/>
      </font>
      <fill>
        <patternFill>
          <bgColor rgb="FF003300"/>
        </patternFill>
      </fill>
    </dxf>
    <dxf>
      <font>
        <b/>
        <i/>
        <color rgb="FFFFFF00"/>
      </font>
      <fill>
        <patternFill>
          <bgColor rgb="FF003300"/>
        </patternFill>
      </fill>
    </dxf>
    <dxf>
      <font>
        <b/>
        <i/>
        <color rgb="FF00FF00"/>
      </font>
      <fill>
        <patternFill>
          <bgColor rgb="FF00B050"/>
        </patternFill>
      </fill>
      <border>
        <left/>
        <right/>
        <top/>
        <bottom/>
      </border>
    </dxf>
    <dxf>
      <font>
        <b/>
        <i/>
        <color theme="2" tint="-0.24994659260841701"/>
      </font>
      <fill>
        <patternFill patternType="gray0625">
          <fgColor theme="2"/>
          <bgColor auto="1"/>
        </patternFill>
      </fill>
      <border>
        <left/>
        <right/>
        <top/>
        <bottom/>
      </border>
    </dxf>
    <dxf>
      <font>
        <b/>
        <i/>
        <color rgb="FF00FF00"/>
      </font>
      <fill>
        <patternFill>
          <bgColor rgb="FF006600"/>
        </patternFill>
      </fill>
    </dxf>
    <dxf>
      <font>
        <b/>
        <i/>
        <color rgb="FFFFFF00"/>
      </font>
      <fill>
        <patternFill>
          <bgColor rgb="FF006600"/>
        </patternFill>
      </fill>
    </dxf>
    <dxf>
      <font>
        <b/>
        <i/>
        <color rgb="FFFFBBAB"/>
      </font>
      <fill>
        <patternFill patternType="gray125">
          <fgColor rgb="FFFF0000"/>
          <bgColor rgb="FFC00000"/>
        </patternFill>
      </fill>
    </dxf>
    <dxf>
      <font>
        <b/>
        <i/>
        <color rgb="FFC00000"/>
      </font>
      <fill>
        <patternFill patternType="gray125">
          <fgColor rgb="FFFF0000"/>
          <bgColor auto="1"/>
        </patternFill>
      </fill>
    </dxf>
    <dxf>
      <font>
        <b/>
        <i/>
        <color rgb="FFCCFFCC"/>
      </font>
      <fill>
        <patternFill>
          <bgColor rgb="FF00B050"/>
        </patternFill>
      </fill>
    </dxf>
    <dxf>
      <font>
        <b/>
        <i/>
        <color rgb="FFFFBBAB"/>
      </font>
      <fill>
        <patternFill patternType="gray125">
          <fgColor rgb="FFFF0000"/>
          <bgColor rgb="FFC00000"/>
        </patternFill>
      </fill>
    </dxf>
    <dxf>
      <font>
        <b/>
        <i/>
        <color rgb="FF00FF00"/>
      </font>
      <fill>
        <patternFill>
          <bgColor rgb="FF00B050"/>
        </patternFill>
      </fill>
      <border>
        <left/>
        <right/>
        <top/>
        <bottom/>
      </border>
    </dxf>
    <dxf>
      <font>
        <b/>
        <i/>
        <color theme="2" tint="-0.24994659260841701"/>
      </font>
      <fill>
        <patternFill patternType="gray0625">
          <fgColor theme="2"/>
          <bgColor auto="1"/>
        </patternFill>
      </fill>
      <border>
        <left/>
        <right/>
        <top/>
        <bottom/>
      </border>
    </dxf>
    <dxf>
      <font>
        <b/>
        <i/>
        <color rgb="FF00FF00"/>
      </font>
      <fill>
        <patternFill>
          <bgColor rgb="FF006600"/>
        </patternFill>
      </fill>
    </dxf>
    <dxf>
      <font>
        <b/>
        <i/>
        <color rgb="FFFFFF00"/>
      </font>
      <fill>
        <patternFill>
          <bgColor rgb="FF006600"/>
        </patternFill>
      </fill>
    </dxf>
    <dxf>
      <font>
        <b/>
        <i/>
        <color rgb="FFC00000"/>
      </font>
      <fill>
        <patternFill patternType="gray125">
          <fgColor rgb="FFFF0000"/>
          <bgColor auto="1"/>
        </patternFill>
      </fill>
    </dxf>
    <dxf>
      <font>
        <b/>
        <i/>
        <color rgb="FFCCFFCC"/>
      </font>
      <fill>
        <patternFill>
          <bgColor rgb="FF00B050"/>
        </patternFill>
      </fill>
    </dxf>
    <dxf>
      <font>
        <b/>
        <i/>
        <color rgb="FF00FF00"/>
      </font>
      <fill>
        <patternFill>
          <bgColor rgb="FF003300"/>
        </patternFill>
      </fill>
    </dxf>
    <dxf>
      <font>
        <b/>
        <i/>
        <color rgb="FFFFFF00"/>
      </font>
      <fill>
        <patternFill>
          <bgColor rgb="FF003300"/>
        </patternFill>
      </fill>
    </dxf>
    <dxf>
      <fill>
        <patternFill>
          <bgColor rgb="FFFFFF00"/>
        </patternFill>
      </fill>
    </dxf>
    <dxf>
      <font>
        <b/>
        <i/>
        <color rgb="FF00FF00"/>
      </font>
      <fill>
        <patternFill>
          <bgColor rgb="FF006600"/>
        </patternFill>
      </fill>
    </dxf>
    <dxf>
      <font>
        <b/>
        <i/>
        <color theme="2" tint="-0.24994659260841701"/>
      </font>
      <fill>
        <patternFill patternType="gray0625">
          <fgColor theme="2"/>
          <bgColor auto="1"/>
        </patternFill>
      </fill>
      <border>
        <left/>
        <right/>
        <top/>
        <bottom/>
      </border>
    </dxf>
    <dxf>
      <font>
        <b/>
        <i/>
        <color rgb="FF00FF00"/>
      </font>
      <fill>
        <patternFill>
          <bgColor rgb="FF00B050"/>
        </patternFill>
      </fill>
      <border>
        <left/>
        <right/>
        <top/>
        <bottom/>
      </border>
    </dxf>
    <dxf>
      <font>
        <b/>
        <i/>
        <color rgb="FFFFBBAB"/>
      </font>
      <fill>
        <patternFill patternType="gray125">
          <fgColor rgb="FFFF0000"/>
          <bgColor rgb="FFC00000"/>
        </patternFill>
      </fill>
    </dxf>
    <dxf>
      <font>
        <b/>
        <i/>
        <color rgb="FFFFFF00"/>
      </font>
      <fill>
        <patternFill>
          <bgColor rgb="FF003300"/>
        </patternFill>
      </fill>
    </dxf>
    <dxf>
      <font>
        <b/>
        <i/>
        <color rgb="FF00FF00"/>
      </font>
      <fill>
        <patternFill>
          <bgColor rgb="FF003300"/>
        </patternFill>
      </fill>
    </dxf>
    <dxf>
      <font>
        <b/>
        <i/>
        <color rgb="FFCCFFCC"/>
      </font>
      <fill>
        <patternFill>
          <bgColor rgb="FF00B050"/>
        </patternFill>
      </fill>
    </dxf>
    <dxf>
      <font>
        <b/>
        <i/>
        <color rgb="FFC00000"/>
      </font>
      <fill>
        <patternFill patternType="gray125">
          <fgColor rgb="FFFF0000"/>
          <bgColor auto="1"/>
        </patternFill>
      </fill>
    </dxf>
    <dxf>
      <font>
        <b/>
        <i/>
        <color rgb="FFFFFF00"/>
      </font>
      <fill>
        <patternFill>
          <bgColor rgb="FF006600"/>
        </patternFill>
      </fill>
    </dxf>
    <dxf>
      <font>
        <b/>
        <i/>
        <color theme="5"/>
      </font>
      <fill>
        <patternFill>
          <bgColor rgb="FFFFFF99"/>
        </patternFill>
      </fill>
    </dxf>
    <dxf>
      <font>
        <b/>
        <i/>
        <color theme="0"/>
      </font>
      <fill>
        <patternFill>
          <bgColor rgb="FFC00000"/>
        </patternFill>
      </fill>
    </dxf>
    <dxf>
      <font>
        <b/>
        <i/>
        <color theme="0"/>
      </font>
      <fill>
        <patternFill>
          <bgColor rgb="FF008000"/>
        </patternFill>
      </fill>
    </dxf>
    <dxf>
      <font>
        <b/>
        <i/>
        <color rgb="FFFFBBAB"/>
      </font>
      <fill>
        <patternFill patternType="gray125">
          <fgColor rgb="FFFF0000"/>
          <bgColor rgb="FFC00000"/>
        </patternFill>
      </fill>
    </dxf>
    <dxf>
      <font>
        <b/>
        <i/>
        <color rgb="FFFFFF00"/>
      </font>
      <fill>
        <patternFill>
          <bgColor rgb="FF003300"/>
        </patternFill>
      </fill>
    </dxf>
    <dxf>
      <font>
        <b/>
        <i/>
        <color rgb="FF00FF00"/>
      </font>
      <fill>
        <patternFill>
          <bgColor rgb="FF003300"/>
        </patternFill>
      </fill>
    </dxf>
    <dxf>
      <font>
        <b/>
        <i/>
        <color rgb="FFCCFFCC"/>
      </font>
      <fill>
        <patternFill>
          <bgColor rgb="FF00B050"/>
        </patternFill>
      </fill>
    </dxf>
    <dxf>
      <font>
        <b/>
        <i/>
        <color rgb="FFC00000"/>
      </font>
      <fill>
        <patternFill patternType="gray125">
          <fgColor rgb="FFFF0000"/>
          <bgColor auto="1"/>
        </patternFill>
      </fill>
    </dxf>
    <dxf>
      <font>
        <b/>
        <i/>
        <color rgb="FFFFFF00"/>
      </font>
      <fill>
        <patternFill>
          <bgColor rgb="FF006600"/>
        </patternFill>
      </fill>
    </dxf>
    <dxf>
      <font>
        <b/>
        <i/>
        <color rgb="FF00FF00"/>
      </font>
      <fill>
        <patternFill>
          <bgColor rgb="FF006600"/>
        </patternFill>
      </fill>
    </dxf>
    <dxf>
      <font>
        <b/>
        <i/>
        <color theme="2" tint="-0.24994659260841701"/>
      </font>
      <fill>
        <patternFill patternType="gray0625">
          <fgColor theme="2"/>
          <bgColor auto="1"/>
        </patternFill>
      </fill>
      <border>
        <left/>
        <right/>
        <top/>
        <bottom/>
      </border>
    </dxf>
    <dxf>
      <font>
        <b/>
        <i/>
        <color rgb="FF00FF00"/>
      </font>
      <fill>
        <patternFill>
          <bgColor rgb="FF00B050"/>
        </patternFill>
      </fill>
      <border>
        <left/>
        <right/>
        <top/>
        <bottom/>
      </border>
    </dxf>
    <dxf>
      <font>
        <b/>
        <i/>
        <color theme="2" tint="-0.499984740745262"/>
      </font>
      <fill>
        <patternFill>
          <bgColor rgb="FF00FF99"/>
        </patternFill>
      </fill>
    </dxf>
    <dxf>
      <font>
        <b/>
        <i/>
        <color theme="2" tint="-0.499984740745262"/>
      </font>
      <fill>
        <patternFill>
          <bgColor rgb="FFFFFF00"/>
        </patternFill>
      </fill>
    </dxf>
    <dxf>
      <font>
        <b/>
        <i/>
        <color theme="0"/>
      </font>
      <fill>
        <patternFill>
          <bgColor rgb="FFC00000"/>
        </patternFill>
      </fill>
    </dxf>
    <dxf>
      <font>
        <b/>
        <i/>
        <color theme="5"/>
      </font>
      <fill>
        <patternFill>
          <bgColor rgb="FFFFFF99"/>
        </patternFill>
      </fill>
    </dxf>
    <dxf>
      <font>
        <b/>
        <i/>
        <color theme="0"/>
      </font>
      <fill>
        <patternFill>
          <bgColor rgb="FF008000"/>
        </patternFill>
      </fill>
    </dxf>
    <dxf>
      <font>
        <b/>
        <i/>
        <color theme="0"/>
      </font>
      <fill>
        <patternFill>
          <bgColor rgb="FFC00000"/>
        </patternFill>
      </fill>
    </dxf>
    <dxf>
      <font>
        <b/>
        <i/>
        <color theme="5"/>
      </font>
      <fill>
        <patternFill>
          <bgColor rgb="FFFFFF99"/>
        </patternFill>
      </fill>
    </dxf>
    <dxf>
      <font>
        <b/>
        <i/>
        <color theme="0"/>
      </font>
      <fill>
        <patternFill>
          <bgColor rgb="FF008000"/>
        </patternFill>
      </fill>
    </dxf>
    <dxf>
      <font>
        <b/>
        <i/>
        <color rgb="FFCCFFCC"/>
      </font>
      <fill>
        <patternFill>
          <bgColor rgb="FF00B050"/>
        </patternFill>
      </fill>
    </dxf>
    <dxf>
      <font>
        <b/>
        <i/>
        <color rgb="FFC00000"/>
      </font>
      <fill>
        <patternFill patternType="gray125">
          <fgColor rgb="FFFF0000"/>
          <bgColor auto="1"/>
        </patternFill>
      </fill>
    </dxf>
    <dxf>
      <font>
        <b/>
        <i/>
        <color rgb="FFFFFF00"/>
      </font>
      <fill>
        <patternFill>
          <bgColor rgb="FF006600"/>
        </patternFill>
      </fill>
    </dxf>
    <dxf>
      <font>
        <b/>
        <i/>
        <color rgb="FF00FF00"/>
      </font>
      <fill>
        <patternFill>
          <bgColor rgb="FF006600"/>
        </patternFill>
      </fill>
    </dxf>
    <dxf>
      <font>
        <b/>
        <i/>
        <color theme="2" tint="-0.24994659260841701"/>
      </font>
      <fill>
        <patternFill patternType="gray0625">
          <fgColor theme="2"/>
          <bgColor auto="1"/>
        </patternFill>
      </fill>
      <border>
        <left/>
        <right/>
        <top/>
        <bottom/>
      </border>
    </dxf>
    <dxf>
      <font>
        <b/>
        <i/>
        <color rgb="FF00FF00"/>
      </font>
      <fill>
        <patternFill>
          <bgColor rgb="FF00B050"/>
        </patternFill>
      </fill>
      <border>
        <left/>
        <right/>
        <top/>
        <bottom/>
      </border>
    </dxf>
    <dxf>
      <font>
        <b/>
        <i/>
        <color rgb="FFFFBBAB"/>
      </font>
      <fill>
        <patternFill patternType="gray125">
          <fgColor rgb="FFFF0000"/>
          <bgColor rgb="FFC00000"/>
        </patternFill>
      </fill>
    </dxf>
    <dxf>
      <font>
        <b/>
        <i/>
        <color theme="4" tint="-0.499984740745262"/>
      </font>
      <fill>
        <patternFill patternType="gray0625">
          <bgColor auto="1"/>
        </patternFill>
      </fill>
    </dxf>
    <dxf>
      <font>
        <b/>
        <i/>
        <color rgb="FF006600"/>
      </font>
      <fill>
        <gradientFill degree="90">
          <stop position="0">
            <color theme="0"/>
          </stop>
          <stop position="1">
            <color rgb="FF00FF00"/>
          </stop>
        </gradientFill>
      </fill>
    </dxf>
    <dxf>
      <font>
        <b/>
        <i/>
        <color theme="5"/>
      </font>
      <fill>
        <gradientFill degree="90">
          <stop position="0">
            <color theme="0"/>
          </stop>
          <stop position="1">
            <color rgb="FFFFFF00"/>
          </stop>
        </gradientFill>
      </fill>
    </dxf>
    <dxf>
      <font>
        <b/>
        <i/>
        <color rgb="FFC00000"/>
      </font>
      <fill>
        <gradientFill degree="90">
          <stop position="0">
            <color rgb="FFFDAB9D"/>
          </stop>
          <stop position="1">
            <color theme="0" tint="-5.0965910824915313E-2"/>
          </stop>
        </gradientFill>
      </fill>
    </dxf>
    <dxf>
      <font>
        <b/>
        <i/>
        <color rgb="FF00FF00"/>
      </font>
    </dxf>
    <dxf>
      <font>
        <b/>
        <i/>
        <color rgb="FF006600"/>
      </font>
      <fill>
        <patternFill>
          <bgColor rgb="FF66FF33"/>
        </patternFill>
      </fill>
    </dxf>
    <dxf>
      <font>
        <b/>
        <i/>
        <color rgb="FF006600"/>
      </font>
      <fill>
        <patternFill>
          <bgColor rgb="FF66FF33"/>
        </patternFill>
      </fill>
    </dxf>
    <dxf>
      <font>
        <b/>
        <i/>
      </font>
      <fill>
        <patternFill>
          <bgColor rgb="FFCCFFCC"/>
        </patternFill>
      </fill>
    </dxf>
    <dxf>
      <font>
        <b/>
        <i/>
        <color rgb="FF00FF00"/>
      </font>
    </dxf>
    <dxf>
      <font>
        <b/>
        <i/>
        <color rgb="FF00FF00"/>
      </font>
    </dxf>
    <dxf>
      <font>
        <b/>
        <i/>
        <color rgb="FFFFFF00"/>
      </font>
      <fill>
        <patternFill>
          <bgColor theme="4" tint="-0.24994659260841701"/>
        </patternFill>
      </fill>
    </dxf>
    <dxf>
      <font>
        <b/>
        <i/>
      </font>
      <fill>
        <patternFill>
          <bgColor rgb="FFCCFFCC"/>
        </patternFill>
      </fill>
    </dxf>
    <dxf>
      <font>
        <b/>
        <i/>
      </font>
      <fill>
        <patternFill>
          <bgColor theme="9" tint="0.59996337778862885"/>
        </patternFill>
      </fill>
    </dxf>
    <dxf>
      <font>
        <b/>
        <i val="0"/>
        <strike val="0"/>
        <color theme="0"/>
      </font>
      <fill>
        <patternFill>
          <bgColor rgb="FFC00000"/>
        </patternFill>
      </fill>
    </dxf>
    <dxf>
      <font>
        <b/>
        <i val="0"/>
        <strike val="0"/>
        <color theme="0"/>
      </font>
      <fill>
        <patternFill>
          <bgColor rgb="FFC00000"/>
        </patternFill>
      </fill>
    </dxf>
    <dxf>
      <font>
        <b/>
        <i val="0"/>
        <strike val="0"/>
        <color theme="0"/>
      </font>
      <fill>
        <patternFill>
          <bgColor rgb="FFC00000"/>
        </patternFill>
      </fill>
    </dxf>
    <dxf>
      <font>
        <b/>
        <i val="0"/>
        <strike val="0"/>
        <color theme="0"/>
      </font>
      <fill>
        <patternFill>
          <bgColor rgb="FFC00000"/>
        </patternFill>
      </fill>
    </dxf>
    <dxf>
      <font>
        <b/>
        <i val="0"/>
        <strike val="0"/>
        <color theme="0"/>
      </font>
      <fill>
        <patternFill>
          <bgColor rgb="FFC00000"/>
        </patternFill>
      </fill>
    </dxf>
    <dxf>
      <font>
        <b/>
        <i val="0"/>
        <strike val="0"/>
        <color theme="0"/>
      </font>
      <fill>
        <patternFill>
          <bgColor rgb="FFC00000"/>
        </patternFill>
      </fill>
    </dxf>
    <dxf>
      <font>
        <b/>
        <i val="0"/>
        <strike val="0"/>
        <color theme="0"/>
      </font>
      <fill>
        <patternFill>
          <bgColor rgb="FFC00000"/>
        </patternFill>
      </fill>
    </dxf>
    <dxf>
      <font>
        <b/>
        <i val="0"/>
        <strike val="0"/>
        <color theme="0"/>
      </font>
      <fill>
        <patternFill>
          <bgColor rgb="FFC00000"/>
        </patternFill>
      </fill>
    </dxf>
    <dxf>
      <font>
        <b/>
        <i/>
      </font>
      <fill>
        <patternFill>
          <bgColor theme="6" tint="0.59996337778862885"/>
        </patternFill>
      </fill>
      <border>
        <left/>
        <right/>
        <top/>
        <bottom/>
        <vertical/>
        <horizontal/>
      </border>
    </dxf>
    <dxf>
      <font>
        <b/>
        <i/>
      </font>
      <fill>
        <patternFill>
          <bgColor theme="6" tint="0.59996337778862885"/>
        </patternFill>
      </fill>
      <border>
        <left/>
        <right/>
        <top/>
        <bottom/>
        <vertical/>
        <horizontal/>
      </border>
    </dxf>
    <dxf>
      <font>
        <b/>
        <i/>
      </font>
      <fill>
        <patternFill>
          <bgColor theme="6" tint="0.59996337778862885"/>
        </patternFill>
      </fill>
      <border>
        <left/>
        <right/>
        <top/>
        <bottom/>
        <vertical/>
        <horizontal/>
      </border>
    </dxf>
    <dxf>
      <font>
        <b/>
        <i/>
      </font>
      <fill>
        <patternFill>
          <bgColor theme="6" tint="0.59996337778862885"/>
        </patternFill>
      </fill>
      <border>
        <left/>
        <right/>
        <top/>
        <bottom/>
      </border>
    </dxf>
    <dxf>
      <font>
        <b/>
        <i/>
      </font>
      <fill>
        <patternFill>
          <bgColor theme="9" tint="0.59996337778862885"/>
        </patternFill>
      </fill>
    </dxf>
    <dxf>
      <font>
        <b/>
        <i/>
      </font>
      <fill>
        <patternFill>
          <bgColor theme="9" tint="0.59996337778862885"/>
        </patternFill>
      </fill>
    </dxf>
    <dxf>
      <fill>
        <patternFill>
          <bgColor theme="7"/>
        </patternFill>
      </fill>
    </dxf>
    <dxf>
      <fill>
        <patternFill>
          <bgColor theme="7" tint="0.39994506668294322"/>
        </patternFill>
      </fill>
    </dxf>
    <dxf>
      <fill>
        <patternFill>
          <bgColor rgb="FF92D050"/>
        </patternFill>
      </fill>
    </dxf>
    <dxf>
      <fill>
        <patternFill>
          <bgColor theme="8" tint="0.59996337778862885"/>
        </patternFill>
      </fill>
    </dxf>
    <dxf>
      <fill>
        <patternFill>
          <bgColor rgb="FF92D050"/>
        </patternFill>
      </fill>
    </dxf>
    <dxf>
      <fill>
        <patternFill>
          <bgColor rgb="FF92D050"/>
        </patternFill>
      </fill>
    </dxf>
    <dxf>
      <fill>
        <patternFill>
          <bgColor theme="7"/>
        </patternFill>
      </fill>
    </dxf>
    <dxf>
      <fill>
        <patternFill>
          <bgColor theme="7" tint="0.39994506668294322"/>
        </patternFill>
      </fill>
    </dxf>
    <dxf>
      <fill>
        <patternFill>
          <bgColor rgb="FF92D050"/>
        </patternFill>
      </fill>
    </dxf>
    <dxf>
      <fill>
        <patternFill>
          <bgColor rgb="FF92D050"/>
        </patternFill>
      </fill>
    </dxf>
    <dxf>
      <font>
        <b/>
        <i/>
      </font>
      <fill>
        <patternFill>
          <bgColor theme="9" tint="0.59996337778862885"/>
        </patternFill>
      </fill>
    </dxf>
    <dxf>
      <font>
        <b/>
        <i/>
      </font>
      <fill>
        <patternFill>
          <bgColor theme="9" tint="0.59996337778862885"/>
        </patternFill>
      </fill>
    </dxf>
    <dxf>
      <font>
        <b/>
        <i/>
      </font>
      <fill>
        <patternFill>
          <bgColor theme="9" tint="0.59996337778862885"/>
        </patternFill>
      </fill>
    </dxf>
    <dxf>
      <font>
        <b/>
        <i/>
      </font>
      <fill>
        <patternFill>
          <bgColor theme="9" tint="0.59996337778862885"/>
        </patternFill>
      </fill>
    </dxf>
    <dxf>
      <fill>
        <patternFill>
          <bgColor rgb="FFFFC000"/>
        </patternFill>
      </fill>
    </dxf>
    <dxf>
      <font>
        <b/>
        <i/>
      </font>
      <fill>
        <patternFill>
          <bgColor theme="9" tint="0.59996337778862885"/>
        </patternFill>
      </fill>
    </dxf>
    <dxf>
      <fill>
        <patternFill>
          <bgColor rgb="FFFFFF00"/>
        </patternFill>
      </fill>
    </dxf>
    <dxf>
      <font>
        <b/>
        <i/>
      </font>
      <fill>
        <patternFill>
          <bgColor theme="9" tint="0.59996337778862885"/>
        </patternFill>
      </fill>
    </dxf>
    <dxf>
      <font>
        <b/>
        <i/>
      </font>
      <fill>
        <patternFill>
          <bgColor theme="9" tint="0.59996337778862885"/>
        </patternFill>
      </fill>
    </dxf>
    <dxf>
      <font>
        <b/>
        <i/>
      </font>
      <fill>
        <patternFill>
          <bgColor theme="9" tint="0.59996337778862885"/>
        </patternFill>
      </fill>
    </dxf>
    <dxf>
      <font>
        <b/>
        <i/>
      </font>
      <fill>
        <patternFill>
          <bgColor theme="9" tint="0.59996337778862885"/>
        </patternFill>
      </fill>
    </dxf>
    <dxf>
      <font>
        <b/>
        <i/>
        <color rgb="FFFFC000"/>
      </font>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font>
      <fill>
        <patternFill>
          <bgColor theme="9" tint="0.59996337778862885"/>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color theme="0"/>
      </font>
      <fill>
        <patternFill>
          <bgColor rgb="FFC00000"/>
        </patternFill>
      </fill>
    </dxf>
    <dxf>
      <font>
        <b/>
        <i/>
        <color theme="0"/>
      </font>
      <fill>
        <patternFill>
          <bgColor rgb="FF008000"/>
        </patternFill>
      </fill>
    </dxf>
    <dxf>
      <font>
        <b/>
        <i/>
      </font>
      <fill>
        <patternFill>
          <bgColor theme="9" tint="0.59996337778862885"/>
        </patternFill>
      </fill>
    </dxf>
    <dxf>
      <font>
        <b/>
        <i/>
      </font>
      <fill>
        <patternFill>
          <bgColor theme="9" tint="0.59996337778862885"/>
        </patternFill>
      </fill>
    </dxf>
    <dxf>
      <font>
        <b/>
        <i/>
        <color rgb="FFC00000"/>
      </font>
      <fill>
        <patternFill patternType="gray125">
          <fgColor rgb="FFFF0000"/>
          <bgColor auto="1"/>
        </patternFill>
      </fill>
    </dxf>
    <dxf>
      <font>
        <b/>
        <i/>
        <color rgb="FFCCFFCC"/>
      </font>
      <fill>
        <patternFill>
          <bgColor rgb="FF00B050"/>
        </patternFill>
      </fill>
    </dxf>
    <dxf>
      <font>
        <b/>
        <i/>
        <color rgb="FFFFBBAB"/>
      </font>
      <fill>
        <patternFill patternType="gray125">
          <fgColor rgb="FFFF0000"/>
          <bgColor rgb="FFC00000"/>
        </patternFill>
      </fill>
      <border>
        <left/>
        <right/>
        <top/>
        <bottom/>
      </border>
    </dxf>
    <dxf>
      <font>
        <b/>
        <i/>
        <color theme="2" tint="-0.24994659260841701"/>
      </font>
      <fill>
        <patternFill patternType="gray0625">
          <fgColor theme="2"/>
          <bgColor auto="1"/>
        </patternFill>
      </fill>
      <border>
        <left/>
        <right/>
        <top/>
        <bottom/>
      </border>
    </dxf>
    <dxf>
      <font>
        <b/>
        <i/>
        <color rgb="FF00FF00"/>
      </font>
      <fill>
        <patternFill>
          <bgColor rgb="FF006600"/>
        </patternFill>
      </fill>
      <border>
        <left/>
        <right/>
        <top/>
        <bottom/>
      </border>
    </dxf>
    <dxf>
      <font>
        <b/>
        <i/>
        <color rgb="FF00FF00"/>
      </font>
      <fill>
        <patternFill>
          <bgColor rgb="FF00B050"/>
        </patternFill>
      </fill>
      <border>
        <left/>
        <right/>
        <top/>
        <bottom/>
      </border>
    </dxf>
    <dxf>
      <font>
        <b/>
        <i/>
        <color rgb="FFFFFF00"/>
      </font>
      <fill>
        <patternFill>
          <bgColor rgb="FF006600"/>
        </patternFill>
      </fill>
    </dxf>
    <dxf>
      <font>
        <b/>
        <i/>
        <color rgb="FFFFFF00"/>
      </font>
      <fill>
        <patternFill>
          <bgColor rgb="FF003300"/>
        </patternFill>
      </fill>
    </dxf>
    <dxf>
      <font>
        <b/>
        <i/>
        <color rgb="FF00FF00"/>
      </font>
      <fill>
        <patternFill>
          <bgColor rgb="FF003300"/>
        </patternFill>
      </fill>
    </dxf>
    <dxf>
      <font>
        <b/>
        <i/>
        <color rgb="FFCCFFCC"/>
      </font>
      <fill>
        <patternFill>
          <bgColor rgb="FF00B050"/>
        </patternFill>
      </fill>
    </dxf>
    <dxf>
      <font>
        <b/>
        <i/>
        <color rgb="FFC00000"/>
      </font>
      <fill>
        <patternFill patternType="gray125">
          <fgColor rgb="FFFF0000"/>
          <bgColor auto="1"/>
        </patternFill>
      </fill>
    </dxf>
    <dxf>
      <font>
        <b/>
        <i/>
        <color rgb="FFFFFF00"/>
      </font>
      <fill>
        <patternFill>
          <bgColor rgb="FF006600"/>
        </patternFill>
      </fill>
    </dxf>
    <dxf>
      <font>
        <b/>
        <i/>
        <color theme="2" tint="-0.24994659260841701"/>
      </font>
      <fill>
        <patternFill patternType="gray0625">
          <fgColor theme="2"/>
          <bgColor auto="1"/>
        </patternFill>
      </fill>
      <border>
        <left/>
        <right/>
        <top/>
        <bottom/>
      </border>
    </dxf>
    <dxf>
      <font>
        <b/>
        <i/>
        <color rgb="FF00FF00"/>
      </font>
      <fill>
        <patternFill>
          <bgColor rgb="FF00B050"/>
        </patternFill>
      </fill>
      <border>
        <left/>
        <right/>
        <top/>
        <bottom/>
      </border>
    </dxf>
    <dxf>
      <font>
        <b/>
        <i/>
        <color rgb="FFFFBBAB"/>
      </font>
      <fill>
        <patternFill patternType="gray125">
          <fgColor rgb="FFFF0000"/>
          <bgColor rgb="FFC00000"/>
        </patternFill>
      </fill>
      <border>
        <left/>
        <right/>
        <top/>
        <bottom/>
      </border>
    </dxf>
    <dxf>
      <font>
        <b/>
        <i/>
        <color rgb="FF00FF00"/>
      </font>
      <fill>
        <patternFill>
          <bgColor rgb="FF006600"/>
        </patternFill>
      </fill>
      <border>
        <left/>
        <right/>
        <top/>
        <bottom/>
      </border>
    </dxf>
    <dxf>
      <font>
        <b/>
        <i/>
        <color rgb="FFFFFF00"/>
      </font>
      <fill>
        <patternFill>
          <bgColor rgb="FF006600"/>
        </patternFill>
      </fill>
    </dxf>
    <dxf>
      <font>
        <b/>
        <i/>
        <color theme="0"/>
      </font>
      <fill>
        <patternFill>
          <bgColor rgb="FFC00000"/>
        </patternFill>
      </fill>
    </dxf>
    <dxf>
      <font>
        <b/>
        <i/>
        <color rgb="FFCCFFCC"/>
      </font>
      <fill>
        <patternFill>
          <bgColor rgb="FF00B050"/>
        </patternFill>
      </fill>
    </dxf>
    <dxf>
      <font>
        <b/>
        <i/>
        <color rgb="FFC00000"/>
      </font>
      <fill>
        <patternFill patternType="gray125">
          <fgColor rgb="FFFF0000"/>
          <bgColor auto="1"/>
        </patternFill>
      </fill>
    </dxf>
    <dxf>
      <font>
        <b/>
        <i/>
        <color rgb="FFFFFF00"/>
      </font>
      <fill>
        <patternFill>
          <bgColor rgb="FF006600"/>
        </patternFill>
      </fill>
    </dxf>
    <dxf>
      <font>
        <b/>
        <i/>
        <color rgb="FF00FF00"/>
      </font>
      <fill>
        <patternFill>
          <bgColor rgb="FF006600"/>
        </patternFill>
      </fill>
    </dxf>
    <dxf>
      <font>
        <b/>
        <i/>
        <color theme="2" tint="-0.24994659260841701"/>
      </font>
      <fill>
        <patternFill patternType="gray0625">
          <fgColor theme="2"/>
          <bgColor auto="1"/>
        </patternFill>
      </fill>
      <border>
        <left/>
        <right/>
        <top/>
        <bottom/>
      </border>
    </dxf>
    <dxf>
      <font>
        <b/>
        <i/>
        <color rgb="FF00FF00"/>
      </font>
      <fill>
        <patternFill>
          <bgColor rgb="FF00B050"/>
        </patternFill>
      </fill>
      <border>
        <left/>
        <right/>
        <top/>
        <bottom/>
      </border>
    </dxf>
    <dxf>
      <font>
        <b/>
        <i/>
        <color rgb="FFFFBBAB"/>
      </font>
      <fill>
        <patternFill patternType="gray125">
          <fgColor rgb="FFFF0000"/>
          <bgColor rgb="FFC00000"/>
        </patternFill>
      </fill>
    </dxf>
    <dxf>
      <font>
        <b/>
        <i/>
        <color theme="2" tint="-0.24994659260841701"/>
      </font>
      <fill>
        <patternFill patternType="gray0625">
          <fgColor theme="2"/>
          <bgColor auto="1"/>
        </patternFill>
      </fill>
      <border>
        <left/>
        <right/>
        <top/>
        <bottom/>
      </border>
    </dxf>
    <dxf>
      <font>
        <b/>
        <i/>
        <color rgb="FF00FF00"/>
      </font>
      <fill>
        <patternFill>
          <bgColor rgb="FF00B050"/>
        </patternFill>
      </fill>
      <border>
        <left/>
        <right/>
        <top/>
        <bottom/>
      </border>
    </dxf>
    <dxf>
      <font>
        <b/>
        <i/>
        <color rgb="FFFFFF00"/>
      </font>
      <fill>
        <patternFill>
          <bgColor rgb="FF006600"/>
        </patternFill>
      </fill>
    </dxf>
    <dxf>
      <font>
        <b/>
        <i/>
        <color rgb="FFC00000"/>
      </font>
      <fill>
        <patternFill patternType="gray125">
          <fgColor rgb="FFFF0000"/>
          <bgColor auto="1"/>
        </patternFill>
      </fill>
    </dxf>
    <dxf>
      <font>
        <b/>
        <i/>
        <color rgb="FFCCFFCC"/>
      </font>
      <fill>
        <patternFill>
          <bgColor rgb="FF00B050"/>
        </patternFill>
      </fill>
    </dxf>
    <dxf>
      <font>
        <b/>
        <i/>
        <color rgb="FF00FF00"/>
      </font>
      <fill>
        <patternFill>
          <bgColor rgb="FF006600"/>
        </patternFill>
      </fill>
    </dxf>
    <dxf>
      <font>
        <b/>
        <i/>
        <strike/>
        <color rgb="FFC00000"/>
      </font>
    </dxf>
    <dxf>
      <font>
        <b/>
        <i/>
        <strike/>
        <color rgb="FFC00000"/>
      </font>
    </dxf>
    <dxf>
      <font>
        <b/>
        <i/>
        <strike/>
        <color rgb="FFC00000"/>
      </font>
    </dxf>
    <dxf>
      <font>
        <b/>
        <i/>
        <strike/>
        <color rgb="FFFF7979"/>
      </font>
      <fill>
        <patternFill>
          <bgColor rgb="FFC00000"/>
        </patternFill>
      </fill>
    </dxf>
    <dxf>
      <font>
        <b/>
        <i/>
        <strike val="0"/>
        <color theme="9" tint="-0.24994659260841701"/>
      </font>
      <fill>
        <patternFill>
          <bgColor rgb="FF00FF00"/>
        </patternFill>
      </fill>
    </dxf>
    <dxf>
      <font>
        <b/>
        <i/>
        <strike/>
        <color rgb="FFC00000"/>
      </font>
    </dxf>
    <dxf>
      <font>
        <b/>
        <i/>
        <strike/>
        <color rgb="FFC00000"/>
      </font>
    </dxf>
    <dxf>
      <font>
        <b/>
        <i/>
        <strike/>
        <color rgb="FFC00000"/>
      </font>
    </dxf>
    <dxf>
      <font>
        <b/>
        <i/>
        <strike/>
        <color rgb="FFC00000"/>
      </font>
    </dxf>
    <dxf>
      <font>
        <b/>
        <i/>
        <strike/>
        <color rgb="FFC00000"/>
      </font>
    </dxf>
    <dxf>
      <font>
        <b/>
        <i/>
        <strike/>
        <color rgb="FFC00000"/>
      </font>
    </dxf>
    <dxf>
      <font>
        <b/>
        <i/>
        <color theme="0"/>
      </font>
      <fill>
        <patternFill>
          <bgColor rgb="FFC00000"/>
        </patternFill>
      </fill>
    </dxf>
    <dxf>
      <font>
        <b/>
        <i/>
        <color rgb="FF006600"/>
      </font>
      <fill>
        <patternFill>
          <bgColor rgb="FF66FF33"/>
        </patternFill>
      </fill>
    </dxf>
    <dxf>
      <numFmt numFmtId="13" formatCode="0%"/>
      <alignment horizontal="left" vertical="bottom" textRotation="0" wrapText="0" relativeIndent="1" justifyLastLine="0" shrinkToFit="0" readingOrder="0"/>
    </dxf>
    <dxf>
      <numFmt numFmtId="13" formatCode="0%"/>
    </dxf>
    <dxf>
      <numFmt numFmtId="13" formatCode="0%"/>
    </dxf>
    <dxf>
      <numFmt numFmtId="13" formatCode="0%"/>
    </dxf>
    <dxf>
      <numFmt numFmtId="13" formatCode="0%"/>
    </dxf>
    <dxf>
      <font>
        <b/>
        <strike val="0"/>
        <outline val="0"/>
        <shadow val="0"/>
        <u val="none"/>
        <vertAlign val="baseline"/>
        <sz val="11"/>
        <color theme="0"/>
        <name val="Aptos Narrow"/>
        <family val="2"/>
        <scheme val="minor"/>
      </font>
      <fill>
        <patternFill patternType="solid">
          <fgColor indexed="64"/>
          <bgColor theme="4" tint="-0.249977111117893"/>
        </patternFill>
      </fill>
    </dxf>
    <dxf>
      <fill>
        <patternFill patternType="solid">
          <fgColor indexed="64"/>
          <bgColor theme="4" tint="-0.249977111117893"/>
        </patternFill>
      </fill>
      <alignment horizontal="general" vertical="bottom" textRotation="0" wrapText="1"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strike val="0"/>
        <outline val="0"/>
        <shadow val="0"/>
        <u val="none"/>
        <vertAlign val="baseline"/>
        <sz val="11"/>
        <color theme="0"/>
        <name val="Aptos Narrow"/>
        <family val="2"/>
        <scheme val="minor"/>
      </font>
      <fill>
        <patternFill patternType="solid">
          <fgColor indexed="64"/>
          <bgColor theme="4" tint="-0.249977111117893"/>
        </patternFill>
      </fill>
      <alignment horizontal="center" vertical="center" textRotation="0" wrapText="0" indent="0" justifyLastLine="0" shrinkToFit="0" readingOrder="0"/>
    </dxf>
    <dxf>
      <alignment horizontal="center" vertical="center" textRotation="0" wrapText="0" indent="0" justifyLastLine="0" shrinkToFit="0" readingOrder="0"/>
    </dxf>
    <dxf>
      <fill>
        <patternFill patternType="solid">
          <fgColor indexed="64"/>
          <bgColor theme="4" tint="-0.249977111117893"/>
        </patternFill>
      </fill>
      <alignment horizontal="left" vertical="center" textRotation="0" wrapText="0" relativeIndent="1" justifyLastLine="0" shrinkToFit="0" readingOrder="0"/>
    </dxf>
  </dxfs>
  <tableStyles count="0" defaultTableStyle="TableStyleMedium2" defaultPivotStyle="PivotStyleLight16"/>
  <colors>
    <mruColors>
      <color rgb="FF41F5F9"/>
      <color rgb="FFD09E00"/>
      <color rgb="FF89FF89"/>
      <color rgb="FF00FF00"/>
      <color rgb="FF006600"/>
      <color rgb="FF00B050"/>
      <color rgb="FF00CC99"/>
      <color rgb="FF339933"/>
      <color rgb="FF8E00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3.xml"/><Relationship Id="rId42" Type="http://schemas.microsoft.com/office/2022/10/relationships/richValueRel" Target="richData/richValueRel.xml"/><Relationship Id="rId47" Type="http://schemas.microsoft.com/office/2022/11/relationships/FeaturePropertyBag" Target="featurePropertyBag/featurePropertyBag.xml"/><Relationship Id="rId50"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theme" Target="theme/theme1.xml"/><Relationship Id="rId40" Type="http://schemas.openxmlformats.org/officeDocument/2006/relationships/sharedStrings" Target="sharedStrings.xml"/><Relationship Id="rId45"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5.xml"/><Relationship Id="rId49"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06/relationships/rdRichValueStructure" Target="richData/rdrichvaluestructure.xml"/><Relationship Id="rId52"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4.xml"/><Relationship Id="rId43" Type="http://schemas.microsoft.com/office/2017/06/relationships/rdRichValue" Target="richData/rdrichvalue.xml"/><Relationship Id="rId48"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connections" Target="connections.xml"/><Relationship Id="rId46"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col"/>
        <c:grouping val="clustered"/>
        <c:varyColors val="0"/>
        <c:ser>
          <c:idx val="0"/>
          <c:order val="0"/>
          <c:invertIfNegative val="0"/>
          <c:cat>
            <c:strRef>
              <c:f>'COMPARATIVO -Cotação de Preços'!$C$74:$C$80</c:f>
              <c:strCache>
                <c:ptCount val="7"/>
                <c:pt idx="0">
                  <c:v>ÓRGÃO</c:v>
                </c:pt>
                <c:pt idx="1">
                  <c:v>XRP SOLUÇÕES</c:v>
                </c:pt>
                <c:pt idx="2">
                  <c:v>0</c:v>
                </c:pt>
                <c:pt idx="3">
                  <c:v>0</c:v>
                </c:pt>
                <c:pt idx="4">
                  <c:v>0</c:v>
                </c:pt>
                <c:pt idx="5">
                  <c:v>Fornecedor 4</c:v>
                </c:pt>
                <c:pt idx="6">
                  <c:v>Fornecedor 5</c:v>
                </c:pt>
              </c:strCache>
            </c:strRef>
          </c:cat>
          <c:val>
            <c:numRef>
              <c:f>'COMPARATIVO -Cotação de Preços'!$D$74:$D$80</c:f>
              <c:numCache>
                <c:formatCode>General</c:formatCode>
                <c:ptCount val="7"/>
              </c:numCache>
            </c:numRef>
          </c:val>
          <c:extLst>
            <c:ext xmlns:c16="http://schemas.microsoft.com/office/drawing/2014/chart" uri="{C3380CC4-5D6E-409C-BE32-E72D297353CC}">
              <c16:uniqueId val="{00000000-778D-4012-A94D-951D06B19E9D}"/>
            </c:ext>
          </c:extLst>
        </c:ser>
        <c:ser>
          <c:idx val="1"/>
          <c:order val="1"/>
          <c:invertIfNegative val="0"/>
          <c:cat>
            <c:strRef>
              <c:f>'COMPARATIVO -Cotação de Preços'!$C$74:$C$80</c:f>
              <c:strCache>
                <c:ptCount val="7"/>
                <c:pt idx="0">
                  <c:v>ÓRGÃO</c:v>
                </c:pt>
                <c:pt idx="1">
                  <c:v>XRP SOLUÇÕES</c:v>
                </c:pt>
                <c:pt idx="2">
                  <c:v>0</c:v>
                </c:pt>
                <c:pt idx="3">
                  <c:v>0</c:v>
                </c:pt>
                <c:pt idx="4">
                  <c:v>0</c:v>
                </c:pt>
                <c:pt idx="5">
                  <c:v>Fornecedor 4</c:v>
                </c:pt>
                <c:pt idx="6">
                  <c:v>Fornecedor 5</c:v>
                </c:pt>
              </c:strCache>
            </c:strRef>
          </c:cat>
          <c:val>
            <c:numRef>
              <c:f>'COMPARATIVO -Cotação de Preços'!$E$74:$E$80</c:f>
              <c:numCache>
                <c:formatCode>General</c:formatCode>
                <c:ptCount val="7"/>
              </c:numCache>
            </c:numRef>
          </c:val>
          <c:extLst>
            <c:ext xmlns:c16="http://schemas.microsoft.com/office/drawing/2014/chart" uri="{C3380CC4-5D6E-409C-BE32-E72D297353CC}">
              <c16:uniqueId val="{00000001-778D-4012-A94D-951D06B19E9D}"/>
            </c:ext>
          </c:extLst>
        </c:ser>
        <c:ser>
          <c:idx val="2"/>
          <c:order val="2"/>
          <c:invertIfNegative val="0"/>
          <c:cat>
            <c:strRef>
              <c:f>'COMPARATIVO -Cotação de Preços'!$C$74:$C$80</c:f>
              <c:strCache>
                <c:ptCount val="7"/>
                <c:pt idx="0">
                  <c:v>ÓRGÃO</c:v>
                </c:pt>
                <c:pt idx="1">
                  <c:v>XRP SOLUÇÕES</c:v>
                </c:pt>
                <c:pt idx="2">
                  <c:v>0</c:v>
                </c:pt>
                <c:pt idx="3">
                  <c:v>0</c:v>
                </c:pt>
                <c:pt idx="4">
                  <c:v>0</c:v>
                </c:pt>
                <c:pt idx="5">
                  <c:v>Fornecedor 4</c:v>
                </c:pt>
                <c:pt idx="6">
                  <c:v>Fornecedor 5</c:v>
                </c:pt>
              </c:strCache>
            </c:strRef>
          </c:cat>
          <c:val>
            <c:numRef>
              <c:f>'COMPARATIVO -Cotação de Preços'!$F$74:$F$80</c:f>
              <c:numCache>
                <c:formatCode>"R$ "#,##0.00</c:formatCode>
                <c:ptCount val="7"/>
                <c:pt idx="0">
                  <c:v>39822.080000000002</c:v>
                </c:pt>
                <c:pt idx="1">
                  <c:v>31857.664000000004</c:v>
                </c:pt>
                <c:pt idx="2">
                  <c:v>20604.16</c:v>
                </c:pt>
                <c:pt idx="3">
                  <c:v>64000</c:v>
                </c:pt>
                <c:pt idx="4">
                  <c:v>0</c:v>
                </c:pt>
                <c:pt idx="5">
                  <c:v>0</c:v>
                </c:pt>
                <c:pt idx="6">
                  <c:v>0</c:v>
                </c:pt>
              </c:numCache>
            </c:numRef>
          </c:val>
          <c:extLst>
            <c:ext xmlns:c16="http://schemas.microsoft.com/office/drawing/2014/chart" uri="{C3380CC4-5D6E-409C-BE32-E72D297353CC}">
              <c16:uniqueId val="{00000002-778D-4012-A94D-951D06B19E9D}"/>
            </c:ext>
          </c:extLst>
        </c:ser>
        <c:ser>
          <c:idx val="3"/>
          <c:order val="3"/>
          <c:invertIfNegative val="0"/>
          <c:cat>
            <c:strRef>
              <c:f>'COMPARATIVO -Cotação de Preços'!$C$74:$C$80</c:f>
              <c:strCache>
                <c:ptCount val="7"/>
                <c:pt idx="0">
                  <c:v>ÓRGÃO</c:v>
                </c:pt>
                <c:pt idx="1">
                  <c:v>XRP SOLUÇÕES</c:v>
                </c:pt>
                <c:pt idx="2">
                  <c:v>0</c:v>
                </c:pt>
                <c:pt idx="3">
                  <c:v>0</c:v>
                </c:pt>
                <c:pt idx="4">
                  <c:v>0</c:v>
                </c:pt>
                <c:pt idx="5">
                  <c:v>Fornecedor 4</c:v>
                </c:pt>
                <c:pt idx="6">
                  <c:v>Fornecedor 5</c:v>
                </c:pt>
              </c:strCache>
            </c:strRef>
          </c:cat>
          <c:val>
            <c:numRef>
              <c:f>'COMPARATIVO -Cotação de Preços'!$G$74:$G$80</c:f>
              <c:numCache>
                <c:formatCode>General</c:formatCode>
                <c:ptCount val="7"/>
              </c:numCache>
            </c:numRef>
          </c:val>
          <c:extLst>
            <c:ext xmlns:c16="http://schemas.microsoft.com/office/drawing/2014/chart" uri="{C3380CC4-5D6E-409C-BE32-E72D297353CC}">
              <c16:uniqueId val="{00000003-778D-4012-A94D-951D06B19E9D}"/>
            </c:ext>
          </c:extLst>
        </c:ser>
        <c:dLbls>
          <c:showLegendKey val="0"/>
          <c:showVal val="0"/>
          <c:showCatName val="0"/>
          <c:showSerName val="0"/>
          <c:showPercent val="0"/>
          <c:showBubbleSize val="0"/>
        </c:dLbls>
        <c:gapWidth val="150"/>
        <c:axId val="87539072"/>
        <c:axId val="87626880"/>
      </c:barChart>
      <c:catAx>
        <c:axId val="87539072"/>
        <c:scaling>
          <c:orientation val="minMax"/>
        </c:scaling>
        <c:delete val="0"/>
        <c:axPos val="b"/>
        <c:numFmt formatCode="General" sourceLinked="0"/>
        <c:majorTickMark val="out"/>
        <c:minorTickMark val="none"/>
        <c:tickLblPos val="nextTo"/>
        <c:crossAx val="87626880"/>
        <c:crosses val="autoZero"/>
        <c:auto val="1"/>
        <c:lblAlgn val="ctr"/>
        <c:lblOffset val="100"/>
        <c:noMultiLvlLbl val="0"/>
      </c:catAx>
      <c:valAx>
        <c:axId val="87626880"/>
        <c:scaling>
          <c:orientation val="minMax"/>
        </c:scaling>
        <c:delete val="0"/>
        <c:axPos val="l"/>
        <c:majorGridlines/>
        <c:numFmt formatCode="General" sourceLinked="1"/>
        <c:majorTickMark val="out"/>
        <c:minorTickMark val="none"/>
        <c:tickLblPos val="nextTo"/>
        <c:crossAx val="87539072"/>
        <c:crosses val="autoZero"/>
        <c:crossBetween val="between"/>
      </c:valAx>
    </c:plotArea>
    <c:plotVisOnly val="1"/>
    <c:dispBlanksAs val="gap"/>
    <c:showDLblsOverMax val="0"/>
  </c:chart>
  <c:printSettings>
    <c:headerFooter/>
    <c:pageMargins b="0.78740157499999996" l="0.511811024" r="0.511811024" t="0.78740157499999996" header="0.31496062000000014" footer="0.31496062000000014"/>
    <c:pageSetup/>
  </c:printSettings>
</c:chartSpace>
</file>

<file path=xl/drawings/_rels/drawing1.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2.xml.rels><?xml version="1.0" encoding="UTF-8" standalone="yes"?>
<Relationships xmlns="http://schemas.openxmlformats.org/package/2006/relationships"><Relationship Id="rId8" Type="http://schemas.openxmlformats.org/officeDocument/2006/relationships/hyperlink" Target="#'IMAGENS PRODUTO'!A1"/><Relationship Id="rId13" Type="http://schemas.openxmlformats.org/officeDocument/2006/relationships/hyperlink" Target="#OPORTUNIDADES!A1"/><Relationship Id="rId18" Type="http://schemas.openxmlformats.org/officeDocument/2006/relationships/hyperlink" Target="#IN&#205;CIO!A1"/><Relationship Id="rId26" Type="http://schemas.openxmlformats.org/officeDocument/2006/relationships/image" Target="../media/image18.png"/><Relationship Id="rId3" Type="http://schemas.openxmlformats.org/officeDocument/2006/relationships/hyperlink" Target="#'ANAL&#205;TICO PREV'!A1"/><Relationship Id="rId21" Type="http://schemas.openxmlformats.org/officeDocument/2006/relationships/hyperlink" Target="https://app.apollo.io/#/home?sortByField=latest_reply_received_at" TargetMode="External"/><Relationship Id="rId7" Type="http://schemas.openxmlformats.org/officeDocument/2006/relationships/hyperlink" Target="#DECLARA&#199;&#213;ES!A1"/><Relationship Id="rId12" Type="http://schemas.openxmlformats.org/officeDocument/2006/relationships/hyperlink" Target="#'Cash Flow Forecast'!Start_Date"/><Relationship Id="rId17" Type="http://schemas.openxmlformats.org/officeDocument/2006/relationships/hyperlink" Target="#'PROMPTS '!A1"/><Relationship Id="rId25" Type="http://schemas.openxmlformats.org/officeDocument/2006/relationships/image" Target="../media/image17.png"/><Relationship Id="rId2" Type="http://schemas.openxmlformats.org/officeDocument/2006/relationships/image" Target="../media/image14.png"/><Relationship Id="rId16" Type="http://schemas.openxmlformats.org/officeDocument/2006/relationships/hyperlink" Target="#'CONTATOS CERTAME'!A1"/><Relationship Id="rId20" Type="http://schemas.openxmlformats.org/officeDocument/2006/relationships/image" Target="../media/image13.png"/><Relationship Id="rId29" Type="http://schemas.openxmlformats.org/officeDocument/2006/relationships/hyperlink" Target="file:///C:\Users\User\OneDrive%20-%20olvinternacional.com.br\001%20-%20XRP%20SOLU&#199;&#213;ES\Vendas%20ao%20Governo\CEPAG\CAPAG-Municipios-posicao-2025-fev-19.xlsx" TargetMode="External"/><Relationship Id="rId1" Type="http://schemas.openxmlformats.org/officeDocument/2006/relationships/hyperlink" Target="https://www.tesourotransparente.gov.br/temas/estados-e-municipios/capacidade-de-pagamento-capag" TargetMode="External"/><Relationship Id="rId6" Type="http://schemas.openxmlformats.org/officeDocument/2006/relationships/hyperlink" Target="#FORNECEDORES!A1"/><Relationship Id="rId11" Type="http://schemas.openxmlformats.org/officeDocument/2006/relationships/hyperlink" Target="#'INTELIG&#202;NCIA DE MERCADO'!A1"/><Relationship Id="rId24" Type="http://schemas.openxmlformats.org/officeDocument/2006/relationships/image" Target="../media/image16.png"/><Relationship Id="rId5" Type="http://schemas.openxmlformats.org/officeDocument/2006/relationships/hyperlink" Target="#'ESTUDO _ VIABILIDADE'!A1"/><Relationship Id="rId15" Type="http://schemas.openxmlformats.org/officeDocument/2006/relationships/hyperlink" Target="#'ANALISE DO EDITAL &amp; TR'!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AN&#193;LISE T&#201;CNIA DO PRODUTO'!A1"/><Relationship Id="rId19" Type="http://schemas.openxmlformats.org/officeDocument/2006/relationships/image" Target="../media/image12.png"/><Relationship Id="rId4" Type="http://schemas.openxmlformats.org/officeDocument/2006/relationships/hyperlink" Target="#'SICAF - XRP'!A1"/><Relationship Id="rId9" Type="http://schemas.openxmlformats.org/officeDocument/2006/relationships/hyperlink" Target="#'COTA&#199;&#195;O FORNECEDOR'!A1"/><Relationship Id="rId14" Type="http://schemas.openxmlformats.org/officeDocument/2006/relationships/hyperlink" Target="#'COMPARATIVO -Cota&#231;&#227;o de Pre&#231;os'!A1"/><Relationship Id="rId22" Type="http://schemas.openxmlformats.org/officeDocument/2006/relationships/image" Target="../media/image15.jpeg"/><Relationship Id="rId27" Type="http://schemas.openxmlformats.org/officeDocument/2006/relationships/hyperlink" Target="https://alunos.adapta.org/area/vitrine" TargetMode="External"/><Relationship Id="rId30"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hyperlink" Target="#'IMAGENS PRODUTO'!A1"/><Relationship Id="rId13" Type="http://schemas.openxmlformats.org/officeDocument/2006/relationships/hyperlink" Target="#OPORTUNIDADES!A1"/><Relationship Id="rId18" Type="http://schemas.openxmlformats.org/officeDocument/2006/relationships/hyperlink" Target="#IN&#205;CIO!A1"/><Relationship Id="rId26" Type="http://schemas.openxmlformats.org/officeDocument/2006/relationships/image" Target="../media/image16.png"/><Relationship Id="rId3" Type="http://schemas.openxmlformats.org/officeDocument/2006/relationships/hyperlink" Target="#'ANAL&#205;TICO PREV'!A1"/><Relationship Id="rId21" Type="http://schemas.openxmlformats.org/officeDocument/2006/relationships/hyperlink" Target="https://www.tesourotransparente.gov.br/temas/estados-e-municipios/capacidade-de-pagamento-capag" TargetMode="External"/><Relationship Id="rId7" Type="http://schemas.openxmlformats.org/officeDocument/2006/relationships/hyperlink" Target="#DECLARA&#199;&#213;ES!A1"/><Relationship Id="rId12" Type="http://schemas.openxmlformats.org/officeDocument/2006/relationships/hyperlink" Target="#'Cash Flow Forecast'!Start_Date"/><Relationship Id="rId17" Type="http://schemas.openxmlformats.org/officeDocument/2006/relationships/hyperlink" Target="#'PROMPTS '!A1"/><Relationship Id="rId25" Type="http://schemas.openxmlformats.org/officeDocument/2006/relationships/hyperlink" Target="https://www.linkedin.com/sales/search/company" TargetMode="External"/><Relationship Id="rId2" Type="http://schemas.openxmlformats.org/officeDocument/2006/relationships/image" Target="../media/image22.png"/><Relationship Id="rId16" Type="http://schemas.openxmlformats.org/officeDocument/2006/relationships/hyperlink" Target="#'CONTATOS CERTAME'!A1"/><Relationship Id="rId20" Type="http://schemas.openxmlformats.org/officeDocument/2006/relationships/image" Target="../media/image13.png"/><Relationship Id="rId29" Type="http://schemas.openxmlformats.org/officeDocument/2006/relationships/hyperlink" Target="https://alunos.adapta.org/area/vitrine" TargetMode="External"/><Relationship Id="rId1" Type="http://schemas.openxmlformats.org/officeDocument/2006/relationships/image" Target="../media/image21.png"/><Relationship Id="rId6" Type="http://schemas.openxmlformats.org/officeDocument/2006/relationships/hyperlink" Target="#FORNECEDORES!A1"/><Relationship Id="rId11" Type="http://schemas.openxmlformats.org/officeDocument/2006/relationships/hyperlink" Target="#'INTELIG&#202;NCIA DE MERCADO'!A1"/><Relationship Id="rId24" Type="http://schemas.openxmlformats.org/officeDocument/2006/relationships/image" Target="../media/image15.jpeg"/><Relationship Id="rId5" Type="http://schemas.openxmlformats.org/officeDocument/2006/relationships/hyperlink" Target="#'ESTUDO _ VIABILIDADE'!A1"/><Relationship Id="rId15" Type="http://schemas.openxmlformats.org/officeDocument/2006/relationships/hyperlink" Target="#'ANALISE DO EDITAL &amp; TR'!A1"/><Relationship Id="rId23" Type="http://schemas.openxmlformats.org/officeDocument/2006/relationships/hyperlink" Target="https://app.apollo.io/#/home?sortByField=latest_reply_received_at" TargetMode="External"/><Relationship Id="rId28" Type="http://schemas.openxmlformats.org/officeDocument/2006/relationships/image" Target="../media/image18.png"/><Relationship Id="rId10" Type="http://schemas.openxmlformats.org/officeDocument/2006/relationships/hyperlink" Target="#'AN&#193;LISE T&#201;CNIA DO PRODUTO'!A1"/><Relationship Id="rId19" Type="http://schemas.openxmlformats.org/officeDocument/2006/relationships/image" Target="../media/image12.png"/><Relationship Id="rId4" Type="http://schemas.openxmlformats.org/officeDocument/2006/relationships/hyperlink" Target="#'SICAF - XRP'!A1"/><Relationship Id="rId9" Type="http://schemas.openxmlformats.org/officeDocument/2006/relationships/hyperlink" Target="#'COTA&#199;&#195;O FORNECEDOR'!A1"/><Relationship Id="rId14" Type="http://schemas.openxmlformats.org/officeDocument/2006/relationships/hyperlink" Target="#'COMPARATIVO -Cota&#231;&#227;o de Pre&#231;os'!A1"/><Relationship Id="rId22" Type="http://schemas.openxmlformats.org/officeDocument/2006/relationships/image" Target="../media/image14.png"/><Relationship Id="rId27" Type="http://schemas.openxmlformats.org/officeDocument/2006/relationships/image" Target="../media/image17.png"/><Relationship Id="rId30"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hyperlink" Target="https://www3.comprasnet.gov.br/sicaf-web/private/niveis/manterNivel3.jsf" TargetMode="External"/><Relationship Id="rId26" Type="http://schemas.openxmlformats.org/officeDocument/2006/relationships/image" Target="../media/image14.png"/><Relationship Id="rId39" Type="http://schemas.openxmlformats.org/officeDocument/2006/relationships/hyperlink" Target="#'ESTUDO _ VIABILIDADE'!A1"/><Relationship Id="rId21" Type="http://schemas.openxmlformats.org/officeDocument/2006/relationships/image" Target="../media/image30.jpeg"/><Relationship Id="rId34" Type="http://schemas.openxmlformats.org/officeDocument/2006/relationships/image" Target="../media/image36.png"/><Relationship Id="rId42" Type="http://schemas.openxmlformats.org/officeDocument/2006/relationships/hyperlink" Target="#'IMAGENS PRODUTO'!A1"/><Relationship Id="rId47" Type="http://schemas.openxmlformats.org/officeDocument/2006/relationships/hyperlink" Target="#OPORTUNIDADES!A1"/><Relationship Id="rId50" Type="http://schemas.openxmlformats.org/officeDocument/2006/relationships/hyperlink" Target="#'CONTATOS CERTAME'!A1"/><Relationship Id="rId55" Type="http://schemas.openxmlformats.org/officeDocument/2006/relationships/image" Target="../media/image17.png"/><Relationship Id="rId7" Type="http://schemas.openxmlformats.org/officeDocument/2006/relationships/hyperlink" Target="file:///C:\Users\User\OneDrive%20-%20olvinternacional.com.br\001%20-%20XRP%20SOLU&#199;&#213;ES\Vendas%20ao%20Governo\SICAF\Habilita&#231;&#227;o%20-%20Doctos%20&amp;%20Declara&#231;&#245;es\N&#237;vel%20III%20-%20Regularidade%20Fiscal%20e%20Trabalhista%20Federal\03%20-%20Comprovante%20de%20Regularidade%20do%20TST" TargetMode="External"/><Relationship Id="rId2" Type="http://schemas.openxmlformats.org/officeDocument/2006/relationships/hyperlink" Target="file:///C:\Users\User\OneDrive%20-%20olvinternacional.com.br\001%20-%20XRP%20SOLU&#199;&#213;ES\Vendas%20ao%20Governo\SICAF\Habilita&#231;&#227;o%20-%20Doctos%20&amp;%20Declara&#231;&#245;es\N&#237;vel%20III%20-%20Regularidade%20Fiscal%20e%20Trabalhista%20Federal\01%20-%20Comprovante%20de%20Regularidade%20da%20Receita%20Federal%20e%20PGFN" TargetMode="External"/><Relationship Id="rId16" Type="http://schemas.openxmlformats.org/officeDocument/2006/relationships/hyperlink" Target="https://duc.prefeitura.sp.gov.br/certidoes/forms_anonimo/frmConsultaEmissaoCertificado.aspx" TargetMode="External"/><Relationship Id="rId29" Type="http://schemas.openxmlformats.org/officeDocument/2006/relationships/hyperlink" Target="https://www.linkedin.com/sales/search/company" TargetMode="External"/><Relationship Id="rId11" Type="http://schemas.openxmlformats.org/officeDocument/2006/relationships/image" Target="../media/image27.png"/><Relationship Id="rId24" Type="http://schemas.openxmlformats.org/officeDocument/2006/relationships/image" Target="../media/image32.png"/><Relationship Id="rId32" Type="http://schemas.openxmlformats.org/officeDocument/2006/relationships/image" Target="../media/image34.png"/><Relationship Id="rId37" Type="http://schemas.openxmlformats.org/officeDocument/2006/relationships/hyperlink" Target="#'ANAL&#205;TICO PREV'!A1"/><Relationship Id="rId40" Type="http://schemas.openxmlformats.org/officeDocument/2006/relationships/hyperlink" Target="#FORNECEDORES!A1"/><Relationship Id="rId45" Type="http://schemas.openxmlformats.org/officeDocument/2006/relationships/hyperlink" Target="#'INTELIG&#202;NCIA DE MERCADO'!A1"/><Relationship Id="rId53" Type="http://schemas.openxmlformats.org/officeDocument/2006/relationships/image" Target="../media/image12.png"/><Relationship Id="rId58" Type="http://schemas.openxmlformats.org/officeDocument/2006/relationships/image" Target="../media/image19.png"/><Relationship Id="rId5" Type="http://schemas.openxmlformats.org/officeDocument/2006/relationships/hyperlink" Target="https://solucoes.receita.fazenda.gov.br/Servicos/certidaointernet/PJ/EmitirPGFN" TargetMode="External"/><Relationship Id="rId19" Type="http://schemas.openxmlformats.org/officeDocument/2006/relationships/hyperlink" Target="https://www3.comprasnet.gov.br/sicaf-web/private/niveis/manterNivel4.jsf" TargetMode="External"/><Relationship Id="rId4" Type="http://schemas.openxmlformats.org/officeDocument/2006/relationships/image" Target="../media/image25.png"/><Relationship Id="rId9" Type="http://schemas.openxmlformats.org/officeDocument/2006/relationships/image" Target="../media/image26.png"/><Relationship Id="rId14" Type="http://schemas.openxmlformats.org/officeDocument/2006/relationships/hyperlink" Target="file:///C:\Users\User\OneDrive%20-%20olvinternacional.com.br\002%20-%20Vendas%20ao%20Governo\XRP\Documentos%20e%20Certid&#245;es\CNH%20MARCOS%20F%20OLIVEIRA.pdf" TargetMode="External"/><Relationship Id="rId22" Type="http://schemas.openxmlformats.org/officeDocument/2006/relationships/image" Target="../media/image31.png"/><Relationship Id="rId27" Type="http://schemas.openxmlformats.org/officeDocument/2006/relationships/hyperlink" Target="https://app.apollo.io/#/home?sortByField=latest_reply_received_at" TargetMode="External"/><Relationship Id="rId30" Type="http://schemas.openxmlformats.org/officeDocument/2006/relationships/image" Target="../media/image16.png"/><Relationship Id="rId35" Type="http://schemas.openxmlformats.org/officeDocument/2006/relationships/image" Target="../media/image37.png"/><Relationship Id="rId43" Type="http://schemas.openxmlformats.org/officeDocument/2006/relationships/hyperlink" Target="#'COTA&#199;&#195;O FORNECEDOR'!A1"/><Relationship Id="rId48" Type="http://schemas.openxmlformats.org/officeDocument/2006/relationships/hyperlink" Target="#'COMPARATIVO -Cota&#231;&#227;o de Pre&#231;os'!A1"/><Relationship Id="rId56" Type="http://schemas.openxmlformats.org/officeDocument/2006/relationships/image" Target="../media/image18.png"/><Relationship Id="rId8" Type="http://schemas.openxmlformats.org/officeDocument/2006/relationships/hyperlink" Target="file:///C:\Users\User\OneDrive%20-%20olvinternacional.com.br\001%20-%20XRP%20SOLU&#199;&#213;ES\Vendas%20ao%20Governo\SICAF\Habilita&#231;&#227;o%20-%20Doctos%20&amp;%20Declara&#231;&#245;es\N&#237;vel%20III%20-%20Regularidade%20Fiscal%20e%20Trabalhista%20Federal\02%20-%20Comprovante%20de%20Regularidade%20do%20FGTS" TargetMode="External"/><Relationship Id="rId51" Type="http://schemas.openxmlformats.org/officeDocument/2006/relationships/hyperlink" Target="#'PROMPTS '!A1"/><Relationship Id="rId3" Type="http://schemas.openxmlformats.org/officeDocument/2006/relationships/image" Target="../media/image24.png"/><Relationship Id="rId12" Type="http://schemas.openxmlformats.org/officeDocument/2006/relationships/hyperlink" Target="../../Documentos%20e%20Certid&#245;es/ALTERAO-ESPAO-OLINDA-092024-pdf-D4Sign.pdf" TargetMode="External"/><Relationship Id="rId17" Type="http://schemas.openxmlformats.org/officeDocument/2006/relationships/hyperlink" Target="https://www3.comprasnet.gov.br/sicaf-web/private/niveis/manterNivel2.jsf" TargetMode="External"/><Relationship Id="rId25" Type="http://schemas.openxmlformats.org/officeDocument/2006/relationships/hyperlink" Target="https://www.tesourotransparente.gov.br/temas/estados-e-municipios/capacidade-de-pagamento-capag" TargetMode="External"/><Relationship Id="rId33" Type="http://schemas.openxmlformats.org/officeDocument/2006/relationships/image" Target="../media/image35.png"/><Relationship Id="rId38" Type="http://schemas.openxmlformats.org/officeDocument/2006/relationships/hyperlink" Target="#'SICAF - XRP'!A1"/><Relationship Id="rId46" Type="http://schemas.openxmlformats.org/officeDocument/2006/relationships/hyperlink" Target="#'Cash Flow Forecast'!Start_Date"/><Relationship Id="rId20" Type="http://schemas.openxmlformats.org/officeDocument/2006/relationships/image" Target="../media/image29.jpeg"/><Relationship Id="rId41" Type="http://schemas.openxmlformats.org/officeDocument/2006/relationships/hyperlink" Target="#DECLARA&#199;&#213;ES!A1"/><Relationship Id="rId54" Type="http://schemas.openxmlformats.org/officeDocument/2006/relationships/image" Target="../media/image13.png"/><Relationship Id="rId1" Type="http://schemas.openxmlformats.org/officeDocument/2006/relationships/image" Target="../media/image23.png"/><Relationship Id="rId6" Type="http://schemas.openxmlformats.org/officeDocument/2006/relationships/hyperlink" Target="https://consulta-crf.caixa.gov.br/consultacrf/pages/consultaEmpregador.jsf" TargetMode="External"/><Relationship Id="rId15" Type="http://schemas.openxmlformats.org/officeDocument/2006/relationships/hyperlink" Target="https://www10.fazenda.sp.gov.br/CertidaoNegativaDeb/Pages/EmissaoCertidaoNegativa.aspx" TargetMode="External"/><Relationship Id="rId23" Type="http://schemas.openxmlformats.org/officeDocument/2006/relationships/hyperlink" Target="https://www3.comprasnet.gov.br/sicaf-web/private/index.jsf" TargetMode="External"/><Relationship Id="rId28" Type="http://schemas.openxmlformats.org/officeDocument/2006/relationships/image" Target="../media/image15.jpeg"/><Relationship Id="rId36" Type="http://schemas.openxmlformats.org/officeDocument/2006/relationships/image" Target="../media/image38.png"/><Relationship Id="rId49" Type="http://schemas.openxmlformats.org/officeDocument/2006/relationships/hyperlink" Target="#'ANALISE DO EDITAL &amp; TR'!A1"/><Relationship Id="rId57" Type="http://schemas.openxmlformats.org/officeDocument/2006/relationships/hyperlink" Target="https://alunos.adapta.org/area/vitrine" TargetMode="External"/><Relationship Id="rId10" Type="http://schemas.openxmlformats.org/officeDocument/2006/relationships/hyperlink" Target="https://www3.comprasnet.gov.br/sicaf-web/private/credenciamento/manterNivel1.jsf" TargetMode="External"/><Relationship Id="rId31" Type="http://schemas.openxmlformats.org/officeDocument/2006/relationships/image" Target="../media/image33.png"/><Relationship Id="rId44" Type="http://schemas.openxmlformats.org/officeDocument/2006/relationships/hyperlink" Target="#'AN&#193;LISE T&#201;CNIA DO PRODUTO'!A1"/><Relationship Id="rId52" Type="http://schemas.openxmlformats.org/officeDocument/2006/relationships/hyperlink" Target="#IN&#205;CIO!A1"/></Relationships>
</file>

<file path=xl/drawings/_rels/drawing5.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hyperlink" Target="https://www3.comprasnet.gov.br/sicaf-web/private/niveis/manterNivel3.jsf" TargetMode="External"/><Relationship Id="rId26" Type="http://schemas.openxmlformats.org/officeDocument/2006/relationships/hyperlink" Target="#'SICAF - XRP'!A1"/><Relationship Id="rId39" Type="http://schemas.openxmlformats.org/officeDocument/2006/relationships/hyperlink" Target="#'PROMPTS '!A1"/><Relationship Id="rId21" Type="http://schemas.openxmlformats.org/officeDocument/2006/relationships/image" Target="../media/image30.jpeg"/><Relationship Id="rId34" Type="http://schemas.openxmlformats.org/officeDocument/2006/relationships/hyperlink" Target="#'Cash Flow Forecast'!Start_Date"/><Relationship Id="rId42" Type="http://schemas.openxmlformats.org/officeDocument/2006/relationships/image" Target="../media/image13.png"/><Relationship Id="rId47" Type="http://schemas.openxmlformats.org/officeDocument/2006/relationships/hyperlink" Target="https://www.linkedin.com/sales/search/company" TargetMode="External"/><Relationship Id="rId50" Type="http://schemas.openxmlformats.org/officeDocument/2006/relationships/image" Target="../media/image18.png"/><Relationship Id="rId7" Type="http://schemas.openxmlformats.org/officeDocument/2006/relationships/hyperlink" Target="file:///C:\Users\User\OneDrive%20-%20olvinternacional.com.br\001%20-%20XRP%20SOLU&#199;&#213;ES\Vendas%20ao%20Governo\SICAF\Habilita&#231;&#227;o%20-%20Doctos%20&amp;%20Declara&#231;&#245;es\N&#237;vel%20III%20-%20Regularidade%20Fiscal%20e%20Trabalhista%20Federal\03%20-%20Comprovante%20de%20Regularidade%20do%20TST" TargetMode="External"/><Relationship Id="rId2" Type="http://schemas.openxmlformats.org/officeDocument/2006/relationships/hyperlink" Target="file:///C:\Users\User\OneDrive%20-%20olvinternacional.com.br\001%20-%20XRP%20SOLU&#199;&#213;ES\Vendas%20ao%20Governo\SICAF\Habilita&#231;&#227;o%20-%20Doctos%20&amp;%20Declara&#231;&#245;es\N&#237;vel%20III%20-%20Regularidade%20Fiscal%20e%20Trabalhista%20Federal\01%20-%20Comprovante%20de%20Regularidade%20da%20Receita%20Federal%20e%20PGFN" TargetMode="External"/><Relationship Id="rId16" Type="http://schemas.openxmlformats.org/officeDocument/2006/relationships/hyperlink" Target="https://duc.prefeitura.sp.gov.br/certidoes/forms_anonimo/frmConsultaEmissaoCertificado.aspx" TargetMode="External"/><Relationship Id="rId29" Type="http://schemas.openxmlformats.org/officeDocument/2006/relationships/hyperlink" Target="#DECLARA&#199;&#213;ES!A1"/><Relationship Id="rId11" Type="http://schemas.openxmlformats.org/officeDocument/2006/relationships/image" Target="../media/image27.png"/><Relationship Id="rId24" Type="http://schemas.openxmlformats.org/officeDocument/2006/relationships/image" Target="../media/image32.png"/><Relationship Id="rId32" Type="http://schemas.openxmlformats.org/officeDocument/2006/relationships/hyperlink" Target="#'AN&#193;LISE T&#201;CNIA DO PRODUTO'!A1"/><Relationship Id="rId37" Type="http://schemas.openxmlformats.org/officeDocument/2006/relationships/hyperlink" Target="#'ANALISE DO EDITAL &amp; TR'!A1"/><Relationship Id="rId40" Type="http://schemas.openxmlformats.org/officeDocument/2006/relationships/hyperlink" Target="#IN&#205;CIO!A1"/><Relationship Id="rId45" Type="http://schemas.openxmlformats.org/officeDocument/2006/relationships/hyperlink" Target="https://app.apollo.io/#/home?sortByField=latest_reply_received_at" TargetMode="External"/><Relationship Id="rId5" Type="http://schemas.openxmlformats.org/officeDocument/2006/relationships/hyperlink" Target="https://solucoes.receita.fazenda.gov.br/Servicos/certidaointernet/PJ/EmitirPGFN" TargetMode="External"/><Relationship Id="rId15" Type="http://schemas.openxmlformats.org/officeDocument/2006/relationships/hyperlink" Target="https://www10.fazenda.sp.gov.br/CertidaoNegativaDeb/Pages/EmissaoCertidaoNegativa.aspx" TargetMode="External"/><Relationship Id="rId23" Type="http://schemas.openxmlformats.org/officeDocument/2006/relationships/hyperlink" Target="https://www3.comprasnet.gov.br/sicaf-web/private/index.jsf" TargetMode="External"/><Relationship Id="rId28" Type="http://schemas.openxmlformats.org/officeDocument/2006/relationships/hyperlink" Target="#FORNECEDORES!A1"/><Relationship Id="rId36" Type="http://schemas.openxmlformats.org/officeDocument/2006/relationships/hyperlink" Target="#'COMPARATIVO -Cota&#231;&#227;o de Pre&#231;os'!A1"/><Relationship Id="rId49" Type="http://schemas.openxmlformats.org/officeDocument/2006/relationships/image" Target="../media/image17.png"/><Relationship Id="rId10" Type="http://schemas.openxmlformats.org/officeDocument/2006/relationships/hyperlink" Target="https://www3.comprasnet.gov.br/sicaf-web/private/credenciamento/manterNivel1.jsf" TargetMode="External"/><Relationship Id="rId19" Type="http://schemas.openxmlformats.org/officeDocument/2006/relationships/hyperlink" Target="https://www3.comprasnet.gov.br/sicaf-web/private/niveis/manterNivel4.jsf" TargetMode="External"/><Relationship Id="rId31" Type="http://schemas.openxmlformats.org/officeDocument/2006/relationships/hyperlink" Target="#'COTA&#199;&#195;O FORNECEDOR'!A1"/><Relationship Id="rId44" Type="http://schemas.openxmlformats.org/officeDocument/2006/relationships/image" Target="../media/image14.png"/><Relationship Id="rId52" Type="http://schemas.openxmlformats.org/officeDocument/2006/relationships/image" Target="../media/image19.png"/><Relationship Id="rId4" Type="http://schemas.openxmlformats.org/officeDocument/2006/relationships/image" Target="../media/image25.png"/><Relationship Id="rId9" Type="http://schemas.openxmlformats.org/officeDocument/2006/relationships/image" Target="../media/image26.png"/><Relationship Id="rId14" Type="http://schemas.openxmlformats.org/officeDocument/2006/relationships/hyperlink" Target="file:///C:\Users\User\OneDrive%20-%20olvinternacional.com.br\002%20-%20Vendas%20ao%20Governo\XRP\Documentos%20e%20Certid&#245;es\CNH%20MARCOS%20F%20OLIVEIRA.pdf" TargetMode="External"/><Relationship Id="rId22" Type="http://schemas.openxmlformats.org/officeDocument/2006/relationships/image" Target="../media/image31.png"/><Relationship Id="rId27" Type="http://schemas.openxmlformats.org/officeDocument/2006/relationships/hyperlink" Target="#'ESTUDO _ VIABILIDADE'!A1"/><Relationship Id="rId30" Type="http://schemas.openxmlformats.org/officeDocument/2006/relationships/hyperlink" Target="#'IMAGENS PRODUTO'!A1"/><Relationship Id="rId35" Type="http://schemas.openxmlformats.org/officeDocument/2006/relationships/hyperlink" Target="#OPORTUNIDADES!A1"/><Relationship Id="rId43" Type="http://schemas.openxmlformats.org/officeDocument/2006/relationships/hyperlink" Target="https://www.tesourotransparente.gov.br/temas/estados-e-municipios/capacidade-de-pagamento-capag" TargetMode="External"/><Relationship Id="rId48" Type="http://schemas.openxmlformats.org/officeDocument/2006/relationships/image" Target="../media/image16.png"/><Relationship Id="rId8" Type="http://schemas.openxmlformats.org/officeDocument/2006/relationships/hyperlink" Target="file:///C:\Users\User\OneDrive%20-%20olvinternacional.com.br\001%20-%20XRP%20SOLU&#199;&#213;ES\Vendas%20ao%20Governo\SICAF\Habilita&#231;&#227;o%20-%20Doctos%20&amp;%20Declara&#231;&#245;es\N&#237;vel%20III%20-%20Regularidade%20Fiscal%20e%20Trabalhista%20Federal\02%20-%20Comprovante%20de%20Regularidade%20do%20FGTS" TargetMode="External"/><Relationship Id="rId51" Type="http://schemas.openxmlformats.org/officeDocument/2006/relationships/hyperlink" Target="https://alunos.adapta.org/area/vitrine" TargetMode="External"/><Relationship Id="rId3" Type="http://schemas.openxmlformats.org/officeDocument/2006/relationships/image" Target="../media/image24.png"/><Relationship Id="rId12" Type="http://schemas.openxmlformats.org/officeDocument/2006/relationships/hyperlink" Target="../../Documentos%20e%20Certid&#245;es/ALTERAO-ESPAO-OLINDA-092024-pdf-D4Sign.pdf" TargetMode="External"/><Relationship Id="rId17" Type="http://schemas.openxmlformats.org/officeDocument/2006/relationships/hyperlink" Target="https://www3.comprasnet.gov.br/sicaf-web/private/niveis/manterNivel2.jsf" TargetMode="External"/><Relationship Id="rId25" Type="http://schemas.openxmlformats.org/officeDocument/2006/relationships/hyperlink" Target="#'ANAL&#205;TICO PREV'!A1"/><Relationship Id="rId33" Type="http://schemas.openxmlformats.org/officeDocument/2006/relationships/hyperlink" Target="#'INTELIG&#202;NCIA DE MERCADO'!A1"/><Relationship Id="rId38" Type="http://schemas.openxmlformats.org/officeDocument/2006/relationships/hyperlink" Target="#'CONTATOS CERTAME'!A1"/><Relationship Id="rId46" Type="http://schemas.openxmlformats.org/officeDocument/2006/relationships/image" Target="../media/image15.jpeg"/><Relationship Id="rId20" Type="http://schemas.openxmlformats.org/officeDocument/2006/relationships/image" Target="../media/image29.jpeg"/><Relationship Id="rId41" Type="http://schemas.openxmlformats.org/officeDocument/2006/relationships/image" Target="../media/image12.png"/><Relationship Id="rId1" Type="http://schemas.openxmlformats.org/officeDocument/2006/relationships/image" Target="../media/image23.png"/><Relationship Id="rId6" Type="http://schemas.openxmlformats.org/officeDocument/2006/relationships/hyperlink" Target="https://consulta-crf.caixa.gov.br/consultacrf/pages/consultaEmpregador.jsf" TargetMode="External"/></Relationships>
</file>

<file path=xl/drawings/_rels/drawing6.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7.xml.rels><?xml version="1.0" encoding="UTF-8" standalone="yes"?>
<Relationships xmlns="http://schemas.openxmlformats.org/package/2006/relationships"><Relationship Id="rId8" Type="http://schemas.openxmlformats.org/officeDocument/2006/relationships/hyperlink" Target="#DECLARA&#199;&#213;ES!A1"/><Relationship Id="rId13" Type="http://schemas.openxmlformats.org/officeDocument/2006/relationships/hyperlink" Target="#'Cash Flow Forecast'!Start_Date"/><Relationship Id="rId18" Type="http://schemas.openxmlformats.org/officeDocument/2006/relationships/hyperlink" Target="#'PROMPTS '!A1"/><Relationship Id="rId26" Type="http://schemas.openxmlformats.org/officeDocument/2006/relationships/image" Target="../media/image16.png"/><Relationship Id="rId3" Type="http://schemas.openxmlformats.org/officeDocument/2006/relationships/image" Target="../media/image40.png"/><Relationship Id="rId21" Type="http://schemas.openxmlformats.org/officeDocument/2006/relationships/hyperlink" Target="https://www.tesourotransparente.gov.br/temas/estados-e-municipios/capacidade-de-pagamento-capag" TargetMode="External"/><Relationship Id="rId7" Type="http://schemas.openxmlformats.org/officeDocument/2006/relationships/hyperlink" Target="#FORNECEDORES!A1"/><Relationship Id="rId12" Type="http://schemas.openxmlformats.org/officeDocument/2006/relationships/hyperlink" Target="#'INTELIG&#202;NCIA DE MERCADO'!A1"/><Relationship Id="rId17" Type="http://schemas.openxmlformats.org/officeDocument/2006/relationships/hyperlink" Target="#'CONTATOS CERTAME'!A1"/><Relationship Id="rId25" Type="http://schemas.openxmlformats.org/officeDocument/2006/relationships/hyperlink" Target="https://www.linkedin.com/sales/search/company" TargetMode="External"/><Relationship Id="rId2" Type="http://schemas.openxmlformats.org/officeDocument/2006/relationships/image" Target="../media/image39.png"/><Relationship Id="rId16" Type="http://schemas.openxmlformats.org/officeDocument/2006/relationships/hyperlink" Target="#'ANALISE DO EDITAL &amp; TR'!A1"/><Relationship Id="rId20" Type="http://schemas.openxmlformats.org/officeDocument/2006/relationships/image" Target="../media/image13.png"/><Relationship Id="rId29" Type="http://schemas.openxmlformats.org/officeDocument/2006/relationships/hyperlink" Target="https://alunos.adapta.org/area/vitrine" TargetMode="External"/><Relationship Id="rId1" Type="http://schemas.openxmlformats.org/officeDocument/2006/relationships/hyperlink" Target="#IN&#205;CIO!A1"/><Relationship Id="rId6" Type="http://schemas.openxmlformats.org/officeDocument/2006/relationships/hyperlink" Target="#'ESTUDO _ VIABILIDADE'!A1"/><Relationship Id="rId11" Type="http://schemas.openxmlformats.org/officeDocument/2006/relationships/hyperlink" Target="#'AN&#193;LISE T&#201;CNIA DO PRODUTO'!A1"/><Relationship Id="rId24" Type="http://schemas.openxmlformats.org/officeDocument/2006/relationships/image" Target="../media/image15.jpeg"/><Relationship Id="rId5" Type="http://schemas.openxmlformats.org/officeDocument/2006/relationships/hyperlink" Target="#'SICAF - XRP'!A1"/><Relationship Id="rId15" Type="http://schemas.openxmlformats.org/officeDocument/2006/relationships/hyperlink" Target="#'COMPARATIVO -Cota&#231;&#227;o de Pre&#231;os'!A1"/><Relationship Id="rId23" Type="http://schemas.openxmlformats.org/officeDocument/2006/relationships/hyperlink" Target="https://app.apollo.io/#/home?sortByField=latest_reply_received_at" TargetMode="External"/><Relationship Id="rId28" Type="http://schemas.openxmlformats.org/officeDocument/2006/relationships/image" Target="../media/image18.png"/><Relationship Id="rId10" Type="http://schemas.openxmlformats.org/officeDocument/2006/relationships/hyperlink" Target="#'COTA&#199;&#195;O FORNECEDOR'!A1"/><Relationship Id="rId19" Type="http://schemas.openxmlformats.org/officeDocument/2006/relationships/image" Target="../media/image12.png"/><Relationship Id="rId4" Type="http://schemas.openxmlformats.org/officeDocument/2006/relationships/hyperlink" Target="#'ANAL&#205;TICO PREV'!A1"/><Relationship Id="rId9" Type="http://schemas.openxmlformats.org/officeDocument/2006/relationships/hyperlink" Target="#'IMAGENS PRODUTO'!A1"/><Relationship Id="rId14" Type="http://schemas.openxmlformats.org/officeDocument/2006/relationships/hyperlink" Target="#OPORTUNIDADES!A1"/><Relationship Id="rId22" Type="http://schemas.openxmlformats.org/officeDocument/2006/relationships/image" Target="../media/image14.png"/><Relationship Id="rId27" Type="http://schemas.openxmlformats.org/officeDocument/2006/relationships/image" Target="../media/image17.png"/><Relationship Id="rId30" Type="http://schemas.openxmlformats.org/officeDocument/2006/relationships/image" Target="../media/image19.png"/></Relationships>
</file>

<file path=xl/drawings/_rels/drawing8.xml.rels><?xml version="1.0" encoding="UTF-8" standalone="yes"?>
<Relationships xmlns="http://schemas.openxmlformats.org/package/2006/relationships"><Relationship Id="rId8" Type="http://schemas.openxmlformats.org/officeDocument/2006/relationships/hyperlink" Target="#DECLARA&#199;&#213;ES!A1"/><Relationship Id="rId13" Type="http://schemas.openxmlformats.org/officeDocument/2006/relationships/hyperlink" Target="#'Cash Flow Forecast'!Start_Date"/><Relationship Id="rId18" Type="http://schemas.openxmlformats.org/officeDocument/2006/relationships/hyperlink" Target="#'PROMPTS '!A1"/><Relationship Id="rId26" Type="http://schemas.openxmlformats.org/officeDocument/2006/relationships/image" Target="../media/image16.png"/><Relationship Id="rId3" Type="http://schemas.openxmlformats.org/officeDocument/2006/relationships/image" Target="../media/image40.png"/><Relationship Id="rId21" Type="http://schemas.openxmlformats.org/officeDocument/2006/relationships/hyperlink" Target="https://www.tesourotransparente.gov.br/temas/estados-e-municipios/capacidade-de-pagamento-capag" TargetMode="External"/><Relationship Id="rId7" Type="http://schemas.openxmlformats.org/officeDocument/2006/relationships/hyperlink" Target="#FORNECEDORES!A1"/><Relationship Id="rId12" Type="http://schemas.openxmlformats.org/officeDocument/2006/relationships/hyperlink" Target="#'INTELIG&#202;NCIA DE MERCADO'!A1"/><Relationship Id="rId17" Type="http://schemas.openxmlformats.org/officeDocument/2006/relationships/hyperlink" Target="#'CONTATOS CERTAME'!A1"/><Relationship Id="rId25" Type="http://schemas.openxmlformats.org/officeDocument/2006/relationships/hyperlink" Target="https://www.linkedin.com/sales/search/company" TargetMode="External"/><Relationship Id="rId2" Type="http://schemas.openxmlformats.org/officeDocument/2006/relationships/image" Target="../media/image41.png"/><Relationship Id="rId16" Type="http://schemas.openxmlformats.org/officeDocument/2006/relationships/hyperlink" Target="#'ANALISE DO EDITAL &amp; TR'!A1"/><Relationship Id="rId20" Type="http://schemas.openxmlformats.org/officeDocument/2006/relationships/image" Target="../media/image13.png"/><Relationship Id="rId29" Type="http://schemas.openxmlformats.org/officeDocument/2006/relationships/hyperlink" Target="https://alunos.adapta.org/area/vitrine" TargetMode="External"/><Relationship Id="rId1" Type="http://schemas.openxmlformats.org/officeDocument/2006/relationships/hyperlink" Target="#IN&#205;CIO!A1"/><Relationship Id="rId6" Type="http://schemas.openxmlformats.org/officeDocument/2006/relationships/hyperlink" Target="#'ESTUDO _ VIABILIDADE'!A1"/><Relationship Id="rId11" Type="http://schemas.openxmlformats.org/officeDocument/2006/relationships/hyperlink" Target="#'AN&#193;LISE T&#201;CNIA DO PRODUTO'!A1"/><Relationship Id="rId24" Type="http://schemas.openxmlformats.org/officeDocument/2006/relationships/image" Target="../media/image15.jpeg"/><Relationship Id="rId5" Type="http://schemas.openxmlformats.org/officeDocument/2006/relationships/hyperlink" Target="#'SICAF - XRP'!A1"/><Relationship Id="rId15" Type="http://schemas.openxmlformats.org/officeDocument/2006/relationships/hyperlink" Target="#'COMPARATIVO -Cota&#231;&#227;o de Pre&#231;os'!A1"/><Relationship Id="rId23" Type="http://schemas.openxmlformats.org/officeDocument/2006/relationships/hyperlink" Target="https://app.apollo.io/#/home?sortByField=latest_reply_received_at" TargetMode="External"/><Relationship Id="rId28" Type="http://schemas.openxmlformats.org/officeDocument/2006/relationships/image" Target="../media/image18.png"/><Relationship Id="rId10" Type="http://schemas.openxmlformats.org/officeDocument/2006/relationships/hyperlink" Target="#'COTA&#199;&#195;O FORNECEDOR'!A1"/><Relationship Id="rId19" Type="http://schemas.openxmlformats.org/officeDocument/2006/relationships/image" Target="../media/image12.png"/><Relationship Id="rId4" Type="http://schemas.openxmlformats.org/officeDocument/2006/relationships/hyperlink" Target="#'ANAL&#205;TICO PREV'!A1"/><Relationship Id="rId9" Type="http://schemas.openxmlformats.org/officeDocument/2006/relationships/hyperlink" Target="#'IMAGENS PRODUTO'!A1"/><Relationship Id="rId14" Type="http://schemas.openxmlformats.org/officeDocument/2006/relationships/hyperlink" Target="#OPORTUNIDADES!A1"/><Relationship Id="rId22" Type="http://schemas.openxmlformats.org/officeDocument/2006/relationships/image" Target="../media/image14.png"/><Relationship Id="rId27" Type="http://schemas.openxmlformats.org/officeDocument/2006/relationships/image" Target="../media/image17.png"/><Relationship Id="rId30" Type="http://schemas.openxmlformats.org/officeDocument/2006/relationships/image" Target="../media/image19.png"/></Relationships>
</file>

<file path=xl/drawings/_rels/drawing9.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10.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11.xml.rels><?xml version="1.0" encoding="UTF-8" standalone="yes"?>
<Relationships xmlns="http://schemas.openxmlformats.org/package/2006/relationships"><Relationship Id="rId26" Type="http://schemas.openxmlformats.org/officeDocument/2006/relationships/image" Target="../media/image18.png"/><Relationship Id="rId21" Type="http://schemas.openxmlformats.org/officeDocument/2006/relationships/hyperlink" Target="https://app.apollo.io/#/home?sortByField=latest_reply_received_at" TargetMode="External"/><Relationship Id="rId42" Type="http://schemas.openxmlformats.org/officeDocument/2006/relationships/hyperlink" Target="https://app.dux-soup.com/web/dux-profile" TargetMode="External"/><Relationship Id="rId47" Type="http://schemas.openxmlformats.org/officeDocument/2006/relationships/image" Target="../media/image51.png"/><Relationship Id="rId63" Type="http://schemas.openxmlformats.org/officeDocument/2006/relationships/image" Target="../media/image58.png"/><Relationship Id="rId68" Type="http://schemas.openxmlformats.org/officeDocument/2006/relationships/hyperlink" Target="https://www.ghostery.com/" TargetMode="External"/><Relationship Id="rId84" Type="http://schemas.openxmlformats.org/officeDocument/2006/relationships/image" Target="../media/image69.png"/><Relationship Id="rId89" Type="http://schemas.openxmlformats.org/officeDocument/2006/relationships/hyperlink" Target="https://www.leadfeeder.com/" TargetMode="External"/><Relationship Id="rId112" Type="http://schemas.openxmlformats.org/officeDocument/2006/relationships/image" Target="../media/image82.png"/><Relationship Id="rId16" Type="http://schemas.openxmlformats.org/officeDocument/2006/relationships/hyperlink" Target="#IN&#205;CIO!A1"/><Relationship Id="rId107" Type="http://schemas.openxmlformats.org/officeDocument/2006/relationships/hyperlink" Target="https://www.webpagetest.org/" TargetMode="External"/><Relationship Id="rId11" Type="http://schemas.openxmlformats.org/officeDocument/2006/relationships/hyperlink" Target="#OPORTUNIDADES!A1"/><Relationship Id="rId32" Type="http://schemas.openxmlformats.org/officeDocument/2006/relationships/image" Target="../media/image44.png"/><Relationship Id="rId37" Type="http://schemas.openxmlformats.org/officeDocument/2006/relationships/hyperlink" Target="https://www3.comprasnet.gov.br/" TargetMode="External"/><Relationship Id="rId53" Type="http://schemas.openxmlformats.org/officeDocument/2006/relationships/hyperlink" Target="https://www.gov.br/compras/pt-br" TargetMode="External"/><Relationship Id="rId58" Type="http://schemas.openxmlformats.org/officeDocument/2006/relationships/hyperlink" Target="https://dashboard.lusha.com/" TargetMode="External"/><Relationship Id="rId74" Type="http://schemas.openxmlformats.org/officeDocument/2006/relationships/hyperlink" Target="https://www.hginsights.com/" TargetMode="External"/><Relationship Id="rId79" Type="http://schemas.openxmlformats.org/officeDocument/2006/relationships/hyperlink" Target="https://www.brokenlinkcheck.com/" TargetMode="External"/><Relationship Id="rId102" Type="http://schemas.openxmlformats.org/officeDocument/2006/relationships/hyperlink" Target="https://hostingchecker.com/" TargetMode="External"/><Relationship Id="rId5" Type="http://schemas.openxmlformats.org/officeDocument/2006/relationships/hyperlink" Target="#DECLARA&#199;&#213;ES!A1"/><Relationship Id="rId90" Type="http://schemas.openxmlformats.org/officeDocument/2006/relationships/image" Target="../media/image72.png"/><Relationship Id="rId95" Type="http://schemas.openxmlformats.org/officeDocument/2006/relationships/image" Target="../media/image74.png"/><Relationship Id="rId22" Type="http://schemas.openxmlformats.org/officeDocument/2006/relationships/image" Target="../media/image15.jpeg"/><Relationship Id="rId27" Type="http://schemas.openxmlformats.org/officeDocument/2006/relationships/hyperlink" Target="https://alunos.adapta.org/area/vitrine" TargetMode="External"/><Relationship Id="rId43" Type="http://schemas.openxmlformats.org/officeDocument/2006/relationships/image" Target="../media/image49.png"/><Relationship Id="rId48" Type="http://schemas.openxmlformats.org/officeDocument/2006/relationships/hyperlink" Target="https://inteligencia-dados.fiesp.com.br/" TargetMode="External"/><Relationship Id="rId64" Type="http://schemas.openxmlformats.org/officeDocument/2006/relationships/hyperlink" Target="https://www.mixmax.com/" TargetMode="External"/><Relationship Id="rId69" Type="http://schemas.openxmlformats.org/officeDocument/2006/relationships/image" Target="../media/image61.png"/><Relationship Id="rId80" Type="http://schemas.openxmlformats.org/officeDocument/2006/relationships/image" Target="../media/image67.png"/><Relationship Id="rId85" Type="http://schemas.openxmlformats.org/officeDocument/2006/relationships/hyperlink" Target="https://www.webconfs.com/http-header-check.php" TargetMode="External"/><Relationship Id="rId12" Type="http://schemas.openxmlformats.org/officeDocument/2006/relationships/hyperlink" Target="#'COMPARATIVO -Cota&#231;&#227;o de Pre&#231;os'!A1"/><Relationship Id="rId17" Type="http://schemas.openxmlformats.org/officeDocument/2006/relationships/image" Target="../media/image12.png"/><Relationship Id="rId33" Type="http://schemas.openxmlformats.org/officeDocument/2006/relationships/hyperlink" Target="https://app.apollo.io/" TargetMode="External"/><Relationship Id="rId38" Type="http://schemas.openxmlformats.org/officeDocument/2006/relationships/hyperlink" Target="https://www.directindustry.com/" TargetMode="External"/><Relationship Id="rId59" Type="http://schemas.openxmlformats.org/officeDocument/2006/relationships/image" Target="../media/image56.png"/><Relationship Id="rId103" Type="http://schemas.openxmlformats.org/officeDocument/2006/relationships/image" Target="../media/image78.png"/><Relationship Id="rId108" Type="http://schemas.openxmlformats.org/officeDocument/2006/relationships/image" Target="../media/image80.png"/><Relationship Id="rId54" Type="http://schemas.openxmlformats.org/officeDocument/2006/relationships/image" Target="../media/image54.png"/><Relationship Id="rId70" Type="http://schemas.openxmlformats.org/officeDocument/2006/relationships/hyperlink" Target="https://www.capterra.com/" TargetMode="External"/><Relationship Id="rId75" Type="http://schemas.openxmlformats.org/officeDocument/2006/relationships/image" Target="../media/image64.png"/><Relationship Id="rId91" Type="http://schemas.openxmlformats.org/officeDocument/2006/relationships/hyperlink" Target="https://www.bulkseotools.com/bulk-meta-tags-generator.php" TargetMode="External"/><Relationship Id="rId96" Type="http://schemas.openxmlformats.org/officeDocument/2006/relationships/hyperlink" Target="https://www.nerdydata.com/" TargetMode="External"/><Relationship Id="rId1" Type="http://schemas.openxmlformats.org/officeDocument/2006/relationships/hyperlink" Target="#'ANAL&#205;TICO PREV'!A1"/><Relationship Id="rId6" Type="http://schemas.openxmlformats.org/officeDocument/2006/relationships/hyperlink" Target="#'IMAGENS PRODUTO'!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36" Type="http://schemas.openxmlformats.org/officeDocument/2006/relationships/image" Target="../media/image46.png"/><Relationship Id="rId49" Type="http://schemas.openxmlformats.org/officeDocument/2006/relationships/image" Target="../media/image52.png"/><Relationship Id="rId57" Type="http://schemas.openxmlformats.org/officeDocument/2006/relationships/image" Target="../media/image55.png"/><Relationship Id="rId106" Type="http://schemas.openxmlformats.org/officeDocument/2006/relationships/hyperlink" Target="https://www.websitescreenshot.com/" TargetMode="External"/><Relationship Id="rId10" Type="http://schemas.openxmlformats.org/officeDocument/2006/relationships/hyperlink" Target="#'Cash Flow Forecast'!Start_Date"/><Relationship Id="rId31" Type="http://schemas.openxmlformats.org/officeDocument/2006/relationships/hyperlink" Target="https://www.alibaba.com/" TargetMode="External"/><Relationship Id="rId44" Type="http://schemas.openxmlformats.org/officeDocument/2006/relationships/hyperlink" Target="https://editor.audio/" TargetMode="External"/><Relationship Id="rId52" Type="http://schemas.openxmlformats.org/officeDocument/2006/relationships/image" Target="../media/image53.png"/><Relationship Id="rId60" Type="http://schemas.openxmlformats.org/officeDocument/2006/relationships/hyperlink" Target="https://www.me.com.br/" TargetMode="External"/><Relationship Id="rId65" Type="http://schemas.openxmlformats.org/officeDocument/2006/relationships/image" Target="../media/image59.png"/><Relationship Id="rId73" Type="http://schemas.openxmlformats.org/officeDocument/2006/relationships/image" Target="../media/image63.png"/><Relationship Id="rId78" Type="http://schemas.openxmlformats.org/officeDocument/2006/relationships/image" Target="../media/image66.jpeg"/><Relationship Id="rId81" Type="http://schemas.openxmlformats.org/officeDocument/2006/relationships/hyperlink" Target="https://www.genelify.com/tools/technology-lookup" TargetMode="External"/><Relationship Id="rId86" Type="http://schemas.openxmlformats.org/officeDocument/2006/relationships/image" Target="../media/image70.png"/><Relationship Id="rId94" Type="http://schemas.openxmlformats.org/officeDocument/2006/relationships/hyperlink" Target="https://search.google.com/test/mobile-friendly" TargetMode="External"/><Relationship Id="rId99" Type="http://schemas.openxmlformats.org/officeDocument/2006/relationships/image" Target="../media/image76.png"/><Relationship Id="rId101" Type="http://schemas.openxmlformats.org/officeDocument/2006/relationships/image" Target="../media/image77.png"/><Relationship Id="rId4" Type="http://schemas.openxmlformats.org/officeDocument/2006/relationships/hyperlink" Target="#FORNECEDORES!A1"/><Relationship Id="rId9" Type="http://schemas.openxmlformats.org/officeDocument/2006/relationships/hyperlink" Target="#'INTELIG&#202;NCIA DE MERCADO'!A1"/><Relationship Id="rId13" Type="http://schemas.openxmlformats.org/officeDocument/2006/relationships/hyperlink" Target="#'ANALISE DO EDITAL &amp; TR'!A1"/><Relationship Id="rId18" Type="http://schemas.openxmlformats.org/officeDocument/2006/relationships/image" Target="../media/image13.png"/><Relationship Id="rId39" Type="http://schemas.openxmlformats.org/officeDocument/2006/relationships/image" Target="../media/image47.png"/><Relationship Id="rId109" Type="http://schemas.openxmlformats.org/officeDocument/2006/relationships/hyperlink" Target="https://www.similarweb.com/" TargetMode="External"/><Relationship Id="rId34" Type="http://schemas.openxmlformats.org/officeDocument/2006/relationships/image" Target="../media/image45.png"/><Relationship Id="rId50" Type="http://schemas.openxmlformats.org/officeDocument/2006/relationships/hyperlink" Target="https://inteligencia-dados-app.fiesp.com.br/imi2/site/Pesquisa" TargetMode="External"/><Relationship Id="rId55" Type="http://schemas.openxmlformats.org/officeDocument/2006/relationships/hyperlink" Target="https://app.hubspot.com/" TargetMode="External"/><Relationship Id="rId76" Type="http://schemas.openxmlformats.org/officeDocument/2006/relationships/hyperlink" Target="https://www.winmo.com/" TargetMode="External"/><Relationship Id="rId97" Type="http://schemas.openxmlformats.org/officeDocument/2006/relationships/image" Target="../media/image75.png"/><Relationship Id="rId104" Type="http://schemas.openxmlformats.org/officeDocument/2006/relationships/hyperlink" Target="https://www.seoreviewtools.com/bulk-link-analyzer" TargetMode="External"/><Relationship Id="rId7" Type="http://schemas.openxmlformats.org/officeDocument/2006/relationships/hyperlink" Target="#'COTA&#199;&#195;O FORNECEDOR'!A1"/><Relationship Id="rId71" Type="http://schemas.openxmlformats.org/officeDocument/2006/relationships/image" Target="../media/image62.png"/><Relationship Id="rId92" Type="http://schemas.openxmlformats.org/officeDocument/2006/relationships/image" Target="../media/image73.png"/><Relationship Id="rId2" Type="http://schemas.openxmlformats.org/officeDocument/2006/relationships/hyperlink" Target="#'SICAF - XRP'!A1"/><Relationship Id="rId29" Type="http://schemas.openxmlformats.org/officeDocument/2006/relationships/hyperlink" Target="https://app.adapta.one/" TargetMode="External"/><Relationship Id="rId24" Type="http://schemas.openxmlformats.org/officeDocument/2006/relationships/image" Target="../media/image16.png"/><Relationship Id="rId40" Type="http://schemas.openxmlformats.org/officeDocument/2006/relationships/hyperlink" Target="https://www.directoriodefabricas.com/" TargetMode="External"/><Relationship Id="rId45" Type="http://schemas.openxmlformats.org/officeDocument/2006/relationships/image" Target="../media/image50.png"/><Relationship Id="rId66" Type="http://schemas.openxmlformats.org/officeDocument/2006/relationships/hyperlink" Target="https://www.netcraft.com/" TargetMode="External"/><Relationship Id="rId87" Type="http://schemas.openxmlformats.org/officeDocument/2006/relationships/hyperlink" Target="https://securityheaders.com/" TargetMode="External"/><Relationship Id="rId110" Type="http://schemas.openxmlformats.org/officeDocument/2006/relationships/image" Target="../media/image81.png"/><Relationship Id="rId61" Type="http://schemas.openxmlformats.org/officeDocument/2006/relationships/image" Target="../media/image57.png"/><Relationship Id="rId82" Type="http://schemas.openxmlformats.org/officeDocument/2006/relationships/image" Target="../media/image68.png"/><Relationship Id="rId19" Type="http://schemas.openxmlformats.org/officeDocument/2006/relationships/hyperlink" Target="https://www.tesourotransparente.gov.br/temas/estados-e-municipios/capacidade-de-pagamento-capag" TargetMode="External"/><Relationship Id="rId14" Type="http://schemas.openxmlformats.org/officeDocument/2006/relationships/hyperlink" Target="#'CONTATOS CERTAME'!A1"/><Relationship Id="rId30" Type="http://schemas.openxmlformats.org/officeDocument/2006/relationships/image" Target="../media/image43.png"/><Relationship Id="rId35" Type="http://schemas.openxmlformats.org/officeDocument/2006/relationships/hyperlink" Target="https://builtwith.com/" TargetMode="External"/><Relationship Id="rId56" Type="http://schemas.openxmlformats.org/officeDocument/2006/relationships/hyperlink" Target="https://www.linkedin.com/sales/home" TargetMode="External"/><Relationship Id="rId77" Type="http://schemas.openxmlformats.org/officeDocument/2006/relationships/image" Target="../media/image65.png"/><Relationship Id="rId100" Type="http://schemas.openxmlformats.org/officeDocument/2006/relationships/hyperlink" Target="https://www.wappalyzer.com/" TargetMode="External"/><Relationship Id="rId105" Type="http://schemas.openxmlformats.org/officeDocument/2006/relationships/image" Target="../media/image79.png"/><Relationship Id="rId8" Type="http://schemas.openxmlformats.org/officeDocument/2006/relationships/hyperlink" Target="#'AN&#193;LISE T&#201;CNIA DO PRODUTO'!A1"/><Relationship Id="rId51" Type="http://schemas.openxmlformats.org/officeDocument/2006/relationships/hyperlink" Target="https://www.g2.com/" TargetMode="External"/><Relationship Id="rId72" Type="http://schemas.openxmlformats.org/officeDocument/2006/relationships/hyperlink" Target="https://www.crunchbase.com/" TargetMode="External"/><Relationship Id="rId93" Type="http://schemas.openxmlformats.org/officeDocument/2006/relationships/hyperlink" Target="https://www.metataganalyzer.com/" TargetMode="External"/><Relationship Id="rId98" Type="http://schemas.openxmlformats.org/officeDocument/2006/relationships/hyperlink" Target="https://publicwww.com/" TargetMode="External"/><Relationship Id="rId3" Type="http://schemas.openxmlformats.org/officeDocument/2006/relationships/hyperlink" Target="#'ESTUDO _ VIABILIDADE'!A1"/><Relationship Id="rId25" Type="http://schemas.openxmlformats.org/officeDocument/2006/relationships/image" Target="../media/image17.png"/><Relationship Id="rId46" Type="http://schemas.openxmlformats.org/officeDocument/2006/relationships/hyperlink" Target="https://eye.zooxsmart.com/" TargetMode="External"/><Relationship Id="rId67" Type="http://schemas.openxmlformats.org/officeDocument/2006/relationships/image" Target="../media/image60.png"/><Relationship Id="rId20" Type="http://schemas.openxmlformats.org/officeDocument/2006/relationships/image" Target="../media/image42.png"/><Relationship Id="rId41" Type="http://schemas.openxmlformats.org/officeDocument/2006/relationships/image" Target="../media/image48.png"/><Relationship Id="rId62" Type="http://schemas.openxmlformats.org/officeDocument/2006/relationships/hyperlink" Target="https://meetime.com.br/" TargetMode="External"/><Relationship Id="rId83" Type="http://schemas.openxmlformats.org/officeDocument/2006/relationships/hyperlink" Target="https://smallseotools.com/google-index-checker" TargetMode="External"/><Relationship Id="rId88" Type="http://schemas.openxmlformats.org/officeDocument/2006/relationships/image" Target="../media/image71.png"/><Relationship Id="rId111" Type="http://schemas.openxmlformats.org/officeDocument/2006/relationships/hyperlink" Target="https://www.wpthemedetector.com/" TargetMode="External"/></Relationships>
</file>

<file path=xl/drawings/_rels/drawing12.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29" Type="http://schemas.openxmlformats.org/officeDocument/2006/relationships/image" Target="../media/image83.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 Id="rId30" Type="http://schemas.openxmlformats.org/officeDocument/2006/relationships/image" Target="cid:image001.png@01DB91CF.655700A0"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16.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17.xml.rels><?xml version="1.0" encoding="UTF-8" standalone="yes"?>
<Relationships xmlns="http://schemas.openxmlformats.org/package/2006/relationships"><Relationship Id="rId8" Type="http://schemas.openxmlformats.org/officeDocument/2006/relationships/hyperlink" Target="#'COTA&#199;&#195;O FORNECEDOR'!A1"/><Relationship Id="rId13" Type="http://schemas.openxmlformats.org/officeDocument/2006/relationships/hyperlink" Target="#'COMPARATIVO -Cota&#231;&#227;o de Pre&#231;os'!A1"/><Relationship Id="rId18" Type="http://schemas.openxmlformats.org/officeDocument/2006/relationships/image" Target="../media/image12.png"/><Relationship Id="rId26" Type="http://schemas.openxmlformats.org/officeDocument/2006/relationships/image" Target="../media/image17.png"/><Relationship Id="rId3" Type="http://schemas.openxmlformats.org/officeDocument/2006/relationships/hyperlink" Target="#'SICAF - XRP'!A1"/><Relationship Id="rId21" Type="http://schemas.openxmlformats.org/officeDocument/2006/relationships/image" Target="../media/image14.png"/><Relationship Id="rId7" Type="http://schemas.openxmlformats.org/officeDocument/2006/relationships/hyperlink" Target="#'IMAGENS PRODUTO'!A1"/><Relationship Id="rId12" Type="http://schemas.openxmlformats.org/officeDocument/2006/relationships/hyperlink" Target="#OPORTUNIDADES!A1"/><Relationship Id="rId17" Type="http://schemas.openxmlformats.org/officeDocument/2006/relationships/hyperlink" Target="#IN&#205;CIO!A1"/><Relationship Id="rId25" Type="http://schemas.openxmlformats.org/officeDocument/2006/relationships/image" Target="../media/image16.png"/><Relationship Id="rId2" Type="http://schemas.openxmlformats.org/officeDocument/2006/relationships/hyperlink" Target="#'ANAL&#205;TICO PREV'!A1"/><Relationship Id="rId16" Type="http://schemas.openxmlformats.org/officeDocument/2006/relationships/hyperlink" Target="#'PROMPTS '!A1"/><Relationship Id="rId20" Type="http://schemas.openxmlformats.org/officeDocument/2006/relationships/hyperlink" Target="https://www.tesourotransparente.gov.br/temas/estados-e-municipios/capacidade-de-pagamento-capag" TargetMode="External"/><Relationship Id="rId29" Type="http://schemas.openxmlformats.org/officeDocument/2006/relationships/image" Target="../media/image19.png"/><Relationship Id="rId1" Type="http://schemas.openxmlformats.org/officeDocument/2006/relationships/chart" Target="../charts/chart1.xml"/><Relationship Id="rId6" Type="http://schemas.openxmlformats.org/officeDocument/2006/relationships/hyperlink" Target="#DECLARA&#199;&#213;ES!A1"/><Relationship Id="rId11" Type="http://schemas.openxmlformats.org/officeDocument/2006/relationships/hyperlink" Target="#'Cash Flow Forecast'!Start_Date"/><Relationship Id="rId24" Type="http://schemas.openxmlformats.org/officeDocument/2006/relationships/hyperlink" Target="https://www.linkedin.com/sales/search/company" TargetMode="External"/><Relationship Id="rId5" Type="http://schemas.openxmlformats.org/officeDocument/2006/relationships/hyperlink" Target="#FORNECEDORES!A1"/><Relationship Id="rId15" Type="http://schemas.openxmlformats.org/officeDocument/2006/relationships/hyperlink" Target="#'CONTATOS CERTAME'!A1"/><Relationship Id="rId23" Type="http://schemas.openxmlformats.org/officeDocument/2006/relationships/image" Target="../media/image15.jpeg"/><Relationship Id="rId28" Type="http://schemas.openxmlformats.org/officeDocument/2006/relationships/hyperlink" Target="https://alunos.adapta.org/area/vitrine" TargetMode="External"/><Relationship Id="rId10" Type="http://schemas.openxmlformats.org/officeDocument/2006/relationships/hyperlink" Target="#'INTELIG&#202;NCIA DE MERCADO'!A1"/><Relationship Id="rId19" Type="http://schemas.openxmlformats.org/officeDocument/2006/relationships/image" Target="../media/image13.png"/><Relationship Id="rId4" Type="http://schemas.openxmlformats.org/officeDocument/2006/relationships/hyperlink" Target="#'ESTUDO _ VIABILIDADE'!A1"/><Relationship Id="rId9" Type="http://schemas.openxmlformats.org/officeDocument/2006/relationships/hyperlink" Target="#'AN&#193;LISE T&#201;CNIA DO PRODUTO'!A1"/><Relationship Id="rId14" Type="http://schemas.openxmlformats.org/officeDocument/2006/relationships/hyperlink" Target="#'ANALISE DO EDITAL &amp; TR'!A1"/><Relationship Id="rId22" Type="http://schemas.openxmlformats.org/officeDocument/2006/relationships/hyperlink" Target="https://app.apollo.io/#/home?sortByField=latest_reply_received_at" TargetMode="External"/><Relationship Id="rId27"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3" Type="http://schemas.openxmlformats.org/officeDocument/2006/relationships/hyperlink" Target="#'Por Estado'!A1"/><Relationship Id="rId18" Type="http://schemas.openxmlformats.org/officeDocument/2006/relationships/hyperlink" Target="#FORNECEDORES!A1"/><Relationship Id="rId26" Type="http://schemas.openxmlformats.org/officeDocument/2006/relationships/hyperlink" Target="#'COMPARATIVO -Cota&#231;&#227;o de Pre&#231;os'!A1"/><Relationship Id="rId39" Type="http://schemas.openxmlformats.org/officeDocument/2006/relationships/hyperlink" Target="https://alunos.adapta.org/area/vitrine" TargetMode="External"/><Relationship Id="rId21" Type="http://schemas.openxmlformats.org/officeDocument/2006/relationships/hyperlink" Target="#'COTA&#199;&#195;O FORNECEDOR'!A1"/><Relationship Id="rId34" Type="http://schemas.openxmlformats.org/officeDocument/2006/relationships/image" Target="../media/image14.png"/><Relationship Id="rId42" Type="http://schemas.openxmlformats.org/officeDocument/2006/relationships/image" Target="../media/image94.png"/><Relationship Id="rId7" Type="http://schemas.openxmlformats.org/officeDocument/2006/relationships/image" Target="../media/image87.png"/><Relationship Id="rId2" Type="http://schemas.openxmlformats.org/officeDocument/2006/relationships/image" Target="../media/image17.png"/><Relationship Id="rId16" Type="http://schemas.openxmlformats.org/officeDocument/2006/relationships/hyperlink" Target="#'SICAF - XRP'!A1"/><Relationship Id="rId20" Type="http://schemas.openxmlformats.org/officeDocument/2006/relationships/hyperlink" Target="#'IMAGENS PRODUTO'!A1"/><Relationship Id="rId29" Type="http://schemas.openxmlformats.org/officeDocument/2006/relationships/hyperlink" Target="#'PROMPTS '!A1"/><Relationship Id="rId41" Type="http://schemas.openxmlformats.org/officeDocument/2006/relationships/hyperlink" Target="#'EXTRATO FINANC PROJETO'!A1"/><Relationship Id="rId1" Type="http://schemas.openxmlformats.org/officeDocument/2006/relationships/image" Target="../media/image18.png"/><Relationship Id="rId6" Type="http://schemas.openxmlformats.org/officeDocument/2006/relationships/image" Target="../media/image86.png"/><Relationship Id="rId11" Type="http://schemas.openxmlformats.org/officeDocument/2006/relationships/image" Target="../media/image91.png"/><Relationship Id="rId24" Type="http://schemas.openxmlformats.org/officeDocument/2006/relationships/hyperlink" Target="#'Cash Flow Forecast'!Start_Date"/><Relationship Id="rId32" Type="http://schemas.openxmlformats.org/officeDocument/2006/relationships/image" Target="../media/image13.png"/><Relationship Id="rId37" Type="http://schemas.openxmlformats.org/officeDocument/2006/relationships/hyperlink" Target="https://www.linkedin.com/sales/search/company" TargetMode="External"/><Relationship Id="rId40" Type="http://schemas.openxmlformats.org/officeDocument/2006/relationships/image" Target="../media/image19.png"/><Relationship Id="rId5" Type="http://schemas.openxmlformats.org/officeDocument/2006/relationships/image" Target="../media/image85.png"/><Relationship Id="rId15" Type="http://schemas.openxmlformats.org/officeDocument/2006/relationships/hyperlink" Target="#'ANAL&#205;TICO PREV'!A1"/><Relationship Id="rId23" Type="http://schemas.openxmlformats.org/officeDocument/2006/relationships/hyperlink" Target="#'INTELIG&#202;NCIA DE MERCADO'!A1"/><Relationship Id="rId28" Type="http://schemas.openxmlformats.org/officeDocument/2006/relationships/hyperlink" Target="#'CONTATOS CERTAME'!A1"/><Relationship Id="rId36" Type="http://schemas.openxmlformats.org/officeDocument/2006/relationships/image" Target="../media/image15.jpeg"/><Relationship Id="rId10" Type="http://schemas.openxmlformats.org/officeDocument/2006/relationships/image" Target="../media/image90.png"/><Relationship Id="rId19" Type="http://schemas.openxmlformats.org/officeDocument/2006/relationships/hyperlink" Target="#DECLARA&#199;&#213;ES!A1"/><Relationship Id="rId31" Type="http://schemas.openxmlformats.org/officeDocument/2006/relationships/image" Target="../media/image1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3.png"/><Relationship Id="rId22" Type="http://schemas.openxmlformats.org/officeDocument/2006/relationships/hyperlink" Target="#'AN&#193;LISE T&#201;CNIA DO PRODUTO'!A1"/><Relationship Id="rId27" Type="http://schemas.openxmlformats.org/officeDocument/2006/relationships/hyperlink" Target="#'ANALISE DO EDITAL &amp; TR'!A1"/><Relationship Id="rId30" Type="http://schemas.openxmlformats.org/officeDocument/2006/relationships/hyperlink" Target="#IN&#205;CIO!A1"/><Relationship Id="rId35" Type="http://schemas.openxmlformats.org/officeDocument/2006/relationships/hyperlink" Target="https://app.apollo.io/#/home?sortByField=latest_reply_received_at" TargetMode="External"/><Relationship Id="rId8" Type="http://schemas.openxmlformats.org/officeDocument/2006/relationships/image" Target="../media/image88.png"/><Relationship Id="rId3" Type="http://schemas.openxmlformats.org/officeDocument/2006/relationships/hyperlink" Target="https://sistema.novobbmnet.com.br/home/guia-sociedade" TargetMode="External"/><Relationship Id="rId12" Type="http://schemas.openxmlformats.org/officeDocument/2006/relationships/image" Target="../media/image92.png"/><Relationship Id="rId17" Type="http://schemas.openxmlformats.org/officeDocument/2006/relationships/hyperlink" Target="#'ESTUDO _ VIABILIDADE'!A1"/><Relationship Id="rId25" Type="http://schemas.openxmlformats.org/officeDocument/2006/relationships/hyperlink" Target="#OPORTUNIDADES!A1"/><Relationship Id="rId33" Type="http://schemas.openxmlformats.org/officeDocument/2006/relationships/hyperlink" Target="https://www.tesourotransparente.gov.br/temas/estados-e-municipios/capacidade-de-pagamento-capag" TargetMode="External"/><Relationship Id="rId38"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8" Type="http://schemas.openxmlformats.org/officeDocument/2006/relationships/hyperlink" Target="#'IMAGENS PRODUTO'!A1"/><Relationship Id="rId13" Type="http://schemas.openxmlformats.org/officeDocument/2006/relationships/hyperlink" Target="#OPORTUNIDADES!A1"/><Relationship Id="rId18" Type="http://schemas.openxmlformats.org/officeDocument/2006/relationships/hyperlink" Target="#IN&#205;CIO!A1"/><Relationship Id="rId26" Type="http://schemas.openxmlformats.org/officeDocument/2006/relationships/image" Target="../media/image16.png"/><Relationship Id="rId3" Type="http://schemas.openxmlformats.org/officeDocument/2006/relationships/hyperlink" Target="#'ANAL&#205;TICO PREV'!A1"/><Relationship Id="rId21" Type="http://schemas.openxmlformats.org/officeDocument/2006/relationships/hyperlink" Target="https://www.tesourotransparente.gov.br/temas/estados-e-municipios/capacidade-de-pagamento-capag" TargetMode="External"/><Relationship Id="rId7" Type="http://schemas.openxmlformats.org/officeDocument/2006/relationships/hyperlink" Target="#DECLARA&#199;&#213;ES!A1"/><Relationship Id="rId12" Type="http://schemas.openxmlformats.org/officeDocument/2006/relationships/hyperlink" Target="#'Cash Flow Forecast'!Start_Date"/><Relationship Id="rId17" Type="http://schemas.openxmlformats.org/officeDocument/2006/relationships/hyperlink" Target="#'PROMPTS '!A1"/><Relationship Id="rId25" Type="http://schemas.openxmlformats.org/officeDocument/2006/relationships/hyperlink" Target="https://www.linkedin.com/sales/search/company" TargetMode="External"/><Relationship Id="rId2" Type="http://schemas.openxmlformats.org/officeDocument/2006/relationships/image" Target="../media/image95.png"/><Relationship Id="rId16" Type="http://schemas.openxmlformats.org/officeDocument/2006/relationships/hyperlink" Target="#'CONTATOS CERTAME'!A1"/><Relationship Id="rId20" Type="http://schemas.openxmlformats.org/officeDocument/2006/relationships/image" Target="../media/image13.png"/><Relationship Id="rId29" Type="http://schemas.openxmlformats.org/officeDocument/2006/relationships/hyperlink" Target="https://alunos.adapta.org/area/vitrine" TargetMode="External"/><Relationship Id="rId1" Type="http://schemas.openxmlformats.org/officeDocument/2006/relationships/hyperlink" Target="#'EXTRATO FINANC PROJETO'!A1"/><Relationship Id="rId6" Type="http://schemas.openxmlformats.org/officeDocument/2006/relationships/hyperlink" Target="#FORNECEDORES!A1"/><Relationship Id="rId11" Type="http://schemas.openxmlformats.org/officeDocument/2006/relationships/hyperlink" Target="#'INTELIG&#202;NCIA DE MERCADO'!A1"/><Relationship Id="rId24" Type="http://schemas.openxmlformats.org/officeDocument/2006/relationships/image" Target="../media/image15.jpeg"/><Relationship Id="rId5" Type="http://schemas.openxmlformats.org/officeDocument/2006/relationships/hyperlink" Target="#'ESTUDO _ VIABILIDADE'!A1"/><Relationship Id="rId15" Type="http://schemas.openxmlformats.org/officeDocument/2006/relationships/hyperlink" Target="#'ANALISE DO EDITAL &amp; TR'!A1"/><Relationship Id="rId23" Type="http://schemas.openxmlformats.org/officeDocument/2006/relationships/hyperlink" Target="https://app.apollo.io/#/home?sortByField=latest_reply_received_at" TargetMode="External"/><Relationship Id="rId28" Type="http://schemas.openxmlformats.org/officeDocument/2006/relationships/image" Target="../media/image18.png"/><Relationship Id="rId10" Type="http://schemas.openxmlformats.org/officeDocument/2006/relationships/hyperlink" Target="#'AN&#193;LISE T&#201;CNIA DO PRODUTO'!A1"/><Relationship Id="rId19" Type="http://schemas.openxmlformats.org/officeDocument/2006/relationships/image" Target="../media/image12.png"/><Relationship Id="rId4" Type="http://schemas.openxmlformats.org/officeDocument/2006/relationships/hyperlink" Target="#'SICAF - XRP'!A1"/><Relationship Id="rId9" Type="http://schemas.openxmlformats.org/officeDocument/2006/relationships/hyperlink" Target="#'COTA&#199;&#195;O FORNECEDOR'!A1"/><Relationship Id="rId14" Type="http://schemas.openxmlformats.org/officeDocument/2006/relationships/hyperlink" Target="#'COMPARATIVO -Cota&#231;&#227;o de Pre&#231;os'!A1"/><Relationship Id="rId22" Type="http://schemas.openxmlformats.org/officeDocument/2006/relationships/image" Target="../media/image14.png"/><Relationship Id="rId27" Type="http://schemas.openxmlformats.org/officeDocument/2006/relationships/image" Target="../media/image17.png"/><Relationship Id="rId30"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8" Type="http://schemas.openxmlformats.org/officeDocument/2006/relationships/hyperlink" Target="#'AN&#193;LISE T&#201;CNIA DO PRODUTO'!A1"/><Relationship Id="rId13" Type="http://schemas.openxmlformats.org/officeDocument/2006/relationships/hyperlink" Target="#'ANALISE DO EDITAL &amp; TR'!A1"/><Relationship Id="rId18" Type="http://schemas.openxmlformats.org/officeDocument/2006/relationships/image" Target="../media/image13.png"/><Relationship Id="rId26" Type="http://schemas.openxmlformats.org/officeDocument/2006/relationships/image" Target="../media/image18.png"/><Relationship Id="rId3" Type="http://schemas.openxmlformats.org/officeDocument/2006/relationships/hyperlink" Target="#'ESTUDO _ VIABILIDADE'!A1"/><Relationship Id="rId21" Type="http://schemas.openxmlformats.org/officeDocument/2006/relationships/hyperlink" Target="https://app.apollo.io/#/home?sortByField=latest_reply_received_at" TargetMode="External"/><Relationship Id="rId7" Type="http://schemas.openxmlformats.org/officeDocument/2006/relationships/hyperlink" Target="#'COTA&#199;&#195;O FORNECEDOR'!A1"/><Relationship Id="rId12" Type="http://schemas.openxmlformats.org/officeDocument/2006/relationships/hyperlink" Target="#'COMPARATIVO -Cota&#231;&#227;o de Pre&#231;os'!A1"/><Relationship Id="rId17" Type="http://schemas.openxmlformats.org/officeDocument/2006/relationships/image" Target="../media/image12.png"/><Relationship Id="rId25" Type="http://schemas.openxmlformats.org/officeDocument/2006/relationships/image" Target="../media/image17.png"/><Relationship Id="rId2" Type="http://schemas.openxmlformats.org/officeDocument/2006/relationships/hyperlink" Target="#'SICAF - XRP'!A1"/><Relationship Id="rId16" Type="http://schemas.openxmlformats.org/officeDocument/2006/relationships/hyperlink" Target="#IN&#205;CIO!A1"/><Relationship Id="rId20" Type="http://schemas.openxmlformats.org/officeDocument/2006/relationships/image" Target="../media/image14.png"/><Relationship Id="rId1" Type="http://schemas.openxmlformats.org/officeDocument/2006/relationships/hyperlink" Target="#'ANAL&#205;TICO PREV'!A1"/><Relationship Id="rId6" Type="http://schemas.openxmlformats.org/officeDocument/2006/relationships/hyperlink" Target="#'IMAGENS PRODUTO'!A1"/><Relationship Id="rId11" Type="http://schemas.openxmlformats.org/officeDocument/2006/relationships/hyperlink" Target="#OPORTUNIDADES!A1"/><Relationship Id="rId24" Type="http://schemas.openxmlformats.org/officeDocument/2006/relationships/image" Target="../media/image16.png"/><Relationship Id="rId5" Type="http://schemas.openxmlformats.org/officeDocument/2006/relationships/hyperlink" Target="#DECLARA&#199;&#213;ES!A1"/><Relationship Id="rId15" Type="http://schemas.openxmlformats.org/officeDocument/2006/relationships/hyperlink" Target="#'PROMPTS '!A1"/><Relationship Id="rId23" Type="http://schemas.openxmlformats.org/officeDocument/2006/relationships/hyperlink" Target="https://www.linkedin.com/sales/search/company" TargetMode="External"/><Relationship Id="rId28" Type="http://schemas.openxmlformats.org/officeDocument/2006/relationships/image" Target="../media/image19.png"/><Relationship Id="rId10" Type="http://schemas.openxmlformats.org/officeDocument/2006/relationships/hyperlink" Target="#'Cash Flow Forecast'!Start_Date"/><Relationship Id="rId19" Type="http://schemas.openxmlformats.org/officeDocument/2006/relationships/hyperlink" Target="https://www.tesourotransparente.gov.br/temas/estados-e-municipios/capacidade-de-pagamento-capag" TargetMode="External"/><Relationship Id="rId4" Type="http://schemas.openxmlformats.org/officeDocument/2006/relationships/hyperlink" Target="#FORNECEDORES!A1"/><Relationship Id="rId9" Type="http://schemas.openxmlformats.org/officeDocument/2006/relationships/hyperlink" Target="#'INTELIG&#202;NCIA DE MERCADO'!A1"/><Relationship Id="rId14" Type="http://schemas.openxmlformats.org/officeDocument/2006/relationships/hyperlink" Target="#'CONTATOS CERTAME'!A1"/><Relationship Id="rId22" Type="http://schemas.openxmlformats.org/officeDocument/2006/relationships/image" Target="../media/image15.jpeg"/><Relationship Id="rId27" Type="http://schemas.openxmlformats.org/officeDocument/2006/relationships/hyperlink" Target="https://alunos.adapta.org/area/vitrine" TargetMode="External"/></Relationships>
</file>

<file path=xl/drawings/_rels/drawing21.xml.rels><?xml version="1.0" encoding="UTF-8" standalone="yes"?>
<Relationships xmlns="http://schemas.openxmlformats.org/package/2006/relationships"><Relationship Id="rId8" Type="http://schemas.openxmlformats.org/officeDocument/2006/relationships/hyperlink" Target="#FORNECEDORES!A1"/><Relationship Id="rId13" Type="http://schemas.openxmlformats.org/officeDocument/2006/relationships/hyperlink" Target="#'INTELIG&#202;NCIA DE MERCADO'!A1"/><Relationship Id="rId18" Type="http://schemas.openxmlformats.org/officeDocument/2006/relationships/hyperlink" Target="#'CONTATOS CERTAME'!A1"/><Relationship Id="rId26" Type="http://schemas.openxmlformats.org/officeDocument/2006/relationships/image" Target="../media/image15.jpeg"/><Relationship Id="rId3" Type="http://schemas.openxmlformats.org/officeDocument/2006/relationships/hyperlink" Target="https://contaazul.com/cadastro?utm_source=planilha&amp;utm_medium=content&amp;utm_campaign=materiais&amp;utm_content=planilha-difal-contaazul" TargetMode="External"/><Relationship Id="rId21" Type="http://schemas.openxmlformats.org/officeDocument/2006/relationships/image" Target="../media/image12.png"/><Relationship Id="rId7" Type="http://schemas.openxmlformats.org/officeDocument/2006/relationships/hyperlink" Target="#'ESTUDO _ VIABILIDADE'!A1"/><Relationship Id="rId12" Type="http://schemas.openxmlformats.org/officeDocument/2006/relationships/hyperlink" Target="#'AN&#193;LISE T&#201;CNIA DO PRODUTO'!A1"/><Relationship Id="rId17" Type="http://schemas.openxmlformats.org/officeDocument/2006/relationships/hyperlink" Target="#'ANALISE DO EDITAL &amp; TR'!A1"/><Relationship Id="rId25" Type="http://schemas.openxmlformats.org/officeDocument/2006/relationships/hyperlink" Target="https://app.apollo.io/#/home?sortByField=latest_reply_received_at" TargetMode="External"/><Relationship Id="rId2" Type="http://schemas.openxmlformats.org/officeDocument/2006/relationships/image" Target="../media/image96.png"/><Relationship Id="rId16" Type="http://schemas.openxmlformats.org/officeDocument/2006/relationships/hyperlink" Target="#'COMPARATIVO -Cota&#231;&#227;o de Pre&#231;os'!A1"/><Relationship Id="rId20" Type="http://schemas.openxmlformats.org/officeDocument/2006/relationships/hyperlink" Target="#IN&#205;CIO!A1"/><Relationship Id="rId29" Type="http://schemas.openxmlformats.org/officeDocument/2006/relationships/image" Target="../media/image17.png"/><Relationship Id="rId1" Type="http://schemas.openxmlformats.org/officeDocument/2006/relationships/hyperlink" Target="https://contaazul.com/?utm_source=planilha&amp;utm_medium=content&amp;utm_campaign=materiais&amp;utm_content=planilha-difal-contaazul" TargetMode="External"/><Relationship Id="rId6" Type="http://schemas.openxmlformats.org/officeDocument/2006/relationships/hyperlink" Target="#'SICAF - XRP'!A1"/><Relationship Id="rId11" Type="http://schemas.openxmlformats.org/officeDocument/2006/relationships/hyperlink" Target="#'COTA&#199;&#195;O FORNECEDOR'!A1"/><Relationship Id="rId24" Type="http://schemas.openxmlformats.org/officeDocument/2006/relationships/image" Target="../media/image14.png"/><Relationship Id="rId32" Type="http://schemas.openxmlformats.org/officeDocument/2006/relationships/image" Target="../media/image19.png"/><Relationship Id="rId5" Type="http://schemas.openxmlformats.org/officeDocument/2006/relationships/hyperlink" Target="#'ANAL&#205;TICO PREV'!A1"/><Relationship Id="rId15" Type="http://schemas.openxmlformats.org/officeDocument/2006/relationships/hyperlink" Target="#OPORTUNIDADES!A1"/><Relationship Id="rId23" Type="http://schemas.openxmlformats.org/officeDocument/2006/relationships/hyperlink" Target="https://www.tesourotransparente.gov.br/temas/estados-e-municipios/capacidade-de-pagamento-capag" TargetMode="External"/><Relationship Id="rId28" Type="http://schemas.openxmlformats.org/officeDocument/2006/relationships/image" Target="../media/image16.png"/><Relationship Id="rId10" Type="http://schemas.openxmlformats.org/officeDocument/2006/relationships/hyperlink" Target="#'IMAGENS PRODUTO'!A1"/><Relationship Id="rId19" Type="http://schemas.openxmlformats.org/officeDocument/2006/relationships/hyperlink" Target="#'PROMPTS '!A1"/><Relationship Id="rId31" Type="http://schemas.openxmlformats.org/officeDocument/2006/relationships/hyperlink" Target="https://alunos.adapta.org/area/vitrine" TargetMode="External"/><Relationship Id="rId4" Type="http://schemas.openxmlformats.org/officeDocument/2006/relationships/image" Target="../media/image97.png"/><Relationship Id="rId9" Type="http://schemas.openxmlformats.org/officeDocument/2006/relationships/hyperlink" Target="#DECLARA&#199;&#213;ES!A1"/><Relationship Id="rId14" Type="http://schemas.openxmlformats.org/officeDocument/2006/relationships/hyperlink" Target="#'Cash Flow Forecast'!Start_Date"/><Relationship Id="rId22" Type="http://schemas.openxmlformats.org/officeDocument/2006/relationships/image" Target="../media/image13.png"/><Relationship Id="rId27" Type="http://schemas.openxmlformats.org/officeDocument/2006/relationships/hyperlink" Target="https://www.linkedin.com/sales/search/company" TargetMode="External"/><Relationship Id="rId30" Type="http://schemas.openxmlformats.org/officeDocument/2006/relationships/image" Target="../media/image18.png"/></Relationships>
</file>

<file path=xl/drawings/_rels/drawing22.xml.rels><?xml version="1.0" encoding="UTF-8" standalone="yes"?>
<Relationships xmlns="http://schemas.openxmlformats.org/package/2006/relationships"><Relationship Id="rId8" Type="http://schemas.openxmlformats.org/officeDocument/2006/relationships/hyperlink" Target="#FORNECEDORES!A1"/><Relationship Id="rId13" Type="http://schemas.openxmlformats.org/officeDocument/2006/relationships/hyperlink" Target="#'INTELIG&#202;NCIA DE MERCADO'!A1"/><Relationship Id="rId18" Type="http://schemas.openxmlformats.org/officeDocument/2006/relationships/hyperlink" Target="#'CONTATOS CERTAME'!A1"/><Relationship Id="rId26" Type="http://schemas.openxmlformats.org/officeDocument/2006/relationships/image" Target="../media/image15.jpeg"/><Relationship Id="rId3" Type="http://schemas.openxmlformats.org/officeDocument/2006/relationships/hyperlink" Target="https://contaazul.com/cadastro?utm_source=planilha&amp;utm_medium=content&amp;utm_campaign=materiais&amp;utm_content=planilha-difal-contaazul" TargetMode="External"/><Relationship Id="rId21" Type="http://schemas.openxmlformats.org/officeDocument/2006/relationships/image" Target="../media/image12.png"/><Relationship Id="rId7" Type="http://schemas.openxmlformats.org/officeDocument/2006/relationships/hyperlink" Target="#'ESTUDO _ VIABILIDADE'!A1"/><Relationship Id="rId12" Type="http://schemas.openxmlformats.org/officeDocument/2006/relationships/hyperlink" Target="#'AN&#193;LISE T&#201;CNIA DO PRODUTO'!A1"/><Relationship Id="rId17" Type="http://schemas.openxmlformats.org/officeDocument/2006/relationships/hyperlink" Target="#'ANALISE DO EDITAL &amp; TR'!A1"/><Relationship Id="rId25" Type="http://schemas.openxmlformats.org/officeDocument/2006/relationships/hyperlink" Target="https://app.apollo.io/#/home?sortByField=latest_reply_received_at" TargetMode="External"/><Relationship Id="rId2" Type="http://schemas.openxmlformats.org/officeDocument/2006/relationships/image" Target="../media/image96.png"/><Relationship Id="rId16" Type="http://schemas.openxmlformats.org/officeDocument/2006/relationships/hyperlink" Target="#'COMPARATIVO -Cota&#231;&#227;o de Pre&#231;os'!A1"/><Relationship Id="rId20" Type="http://schemas.openxmlformats.org/officeDocument/2006/relationships/hyperlink" Target="#IN&#205;CIO!A1"/><Relationship Id="rId29" Type="http://schemas.openxmlformats.org/officeDocument/2006/relationships/image" Target="../media/image17.png"/><Relationship Id="rId1" Type="http://schemas.openxmlformats.org/officeDocument/2006/relationships/hyperlink" Target="https://contaazul.com/?utm_source=planilha&amp;utm_medium=content&amp;utm_campaign=materiais&amp;utm_content=planilha-difal-contaazul" TargetMode="External"/><Relationship Id="rId6" Type="http://schemas.openxmlformats.org/officeDocument/2006/relationships/hyperlink" Target="#'SICAF - XRP'!A1"/><Relationship Id="rId11" Type="http://schemas.openxmlformats.org/officeDocument/2006/relationships/hyperlink" Target="#'COTA&#199;&#195;O FORNECEDOR'!A1"/><Relationship Id="rId24" Type="http://schemas.openxmlformats.org/officeDocument/2006/relationships/image" Target="../media/image14.png"/><Relationship Id="rId32" Type="http://schemas.openxmlformats.org/officeDocument/2006/relationships/image" Target="../media/image19.png"/><Relationship Id="rId5" Type="http://schemas.openxmlformats.org/officeDocument/2006/relationships/hyperlink" Target="#'ANAL&#205;TICO PREV'!A1"/><Relationship Id="rId15" Type="http://schemas.openxmlformats.org/officeDocument/2006/relationships/hyperlink" Target="#OPORTUNIDADES!A1"/><Relationship Id="rId23" Type="http://schemas.openxmlformats.org/officeDocument/2006/relationships/hyperlink" Target="https://www.tesourotransparente.gov.br/temas/estados-e-municipios/capacidade-de-pagamento-capag" TargetMode="External"/><Relationship Id="rId28" Type="http://schemas.openxmlformats.org/officeDocument/2006/relationships/image" Target="../media/image16.png"/><Relationship Id="rId10" Type="http://schemas.openxmlformats.org/officeDocument/2006/relationships/hyperlink" Target="#'IMAGENS PRODUTO'!A1"/><Relationship Id="rId19" Type="http://schemas.openxmlformats.org/officeDocument/2006/relationships/hyperlink" Target="#'PROMPTS '!A1"/><Relationship Id="rId31" Type="http://schemas.openxmlformats.org/officeDocument/2006/relationships/hyperlink" Target="https://alunos.adapta.org/area/vitrine" TargetMode="External"/><Relationship Id="rId4" Type="http://schemas.openxmlformats.org/officeDocument/2006/relationships/image" Target="../media/image97.png"/><Relationship Id="rId9" Type="http://schemas.openxmlformats.org/officeDocument/2006/relationships/hyperlink" Target="#DECLARA&#199;&#213;ES!A1"/><Relationship Id="rId14" Type="http://schemas.openxmlformats.org/officeDocument/2006/relationships/hyperlink" Target="#'Cash Flow Forecast'!Start_Date"/><Relationship Id="rId22" Type="http://schemas.openxmlformats.org/officeDocument/2006/relationships/image" Target="../media/image13.png"/><Relationship Id="rId27" Type="http://schemas.openxmlformats.org/officeDocument/2006/relationships/hyperlink" Target="https://www.linkedin.com/sales/search/company" TargetMode="External"/><Relationship Id="rId30"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1" Type="http://schemas.openxmlformats.org/officeDocument/2006/relationships/image" Target="../media/image98.png"/></Relationships>
</file>

<file path=xl/drawings/drawing1.xml><?xml version="1.0" encoding="utf-8"?>
<xdr:wsDr xmlns:xdr="http://schemas.openxmlformats.org/drawingml/2006/spreadsheetDrawing" xmlns:a="http://schemas.openxmlformats.org/drawingml/2006/main">
  <xdr:twoCellAnchor>
    <xdr:from>
      <xdr:col>1</xdr:col>
      <xdr:colOff>66675</xdr:colOff>
      <xdr:row>0</xdr:row>
      <xdr:rowOff>180975</xdr:rowOff>
    </xdr:from>
    <xdr:to>
      <xdr:col>7</xdr:col>
      <xdr:colOff>231072</xdr:colOff>
      <xdr:row>3</xdr:row>
      <xdr:rowOff>19050</xdr:rowOff>
    </xdr:to>
    <xdr:grpSp>
      <xdr:nvGrpSpPr>
        <xdr:cNvPr id="24" name="Group 63">
          <a:extLst>
            <a:ext uri="{FF2B5EF4-FFF2-40B4-BE49-F238E27FC236}">
              <a16:creationId xmlns:a16="http://schemas.microsoft.com/office/drawing/2014/main" id="{5257849F-89CC-46CA-B722-27FBAC0D4A7F}"/>
            </a:ext>
          </a:extLst>
        </xdr:cNvPr>
        <xdr:cNvGrpSpPr/>
      </xdr:nvGrpSpPr>
      <xdr:grpSpPr>
        <a:xfrm>
          <a:off x="323850" y="180975"/>
          <a:ext cx="17880897" cy="676275"/>
          <a:chOff x="371475" y="200025"/>
          <a:chExt cx="17757072" cy="676275"/>
        </a:xfrm>
      </xdr:grpSpPr>
      <xdr:sp macro="" textlink="">
        <xdr:nvSpPr>
          <xdr:cNvPr id="25" name="Retângulo: Cantos Arredondados 80">
            <a:hlinkClick xmlns:r="http://schemas.openxmlformats.org/officeDocument/2006/relationships" r:id="rId1"/>
            <a:extLst>
              <a:ext uri="{FF2B5EF4-FFF2-40B4-BE49-F238E27FC236}">
                <a16:creationId xmlns:a16="http://schemas.microsoft.com/office/drawing/2014/main" id="{A557F70C-DBD4-1E18-3716-27EC4FFC30DA}"/>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26" name="Retângulo: Cantos Arredondados 80">
            <a:hlinkClick xmlns:r="http://schemas.openxmlformats.org/officeDocument/2006/relationships" r:id="rId2"/>
            <a:extLst>
              <a:ext uri="{FF2B5EF4-FFF2-40B4-BE49-F238E27FC236}">
                <a16:creationId xmlns:a16="http://schemas.microsoft.com/office/drawing/2014/main" id="{2D306A76-65CC-2DC8-384F-BA441BA7DAC3}"/>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27" name="Retângulo: Cantos Arredondados 80">
            <a:hlinkClick xmlns:r="http://schemas.openxmlformats.org/officeDocument/2006/relationships" r:id="rId3"/>
            <a:extLst>
              <a:ext uri="{FF2B5EF4-FFF2-40B4-BE49-F238E27FC236}">
                <a16:creationId xmlns:a16="http://schemas.microsoft.com/office/drawing/2014/main" id="{FBBCF5C3-310F-3F4F-68E9-8B3608940123}"/>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28" name="Retângulo: Cantos Arredondados 80">
            <a:hlinkClick xmlns:r="http://schemas.openxmlformats.org/officeDocument/2006/relationships" r:id="rId4"/>
            <a:extLst>
              <a:ext uri="{FF2B5EF4-FFF2-40B4-BE49-F238E27FC236}">
                <a16:creationId xmlns:a16="http://schemas.microsoft.com/office/drawing/2014/main" id="{3D01A947-3F6A-98C7-630C-D6688A9083E7}"/>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29" name="Retângulo: Cantos Arredondados 80">
            <a:hlinkClick xmlns:r="http://schemas.openxmlformats.org/officeDocument/2006/relationships" r:id="rId5"/>
            <a:extLst>
              <a:ext uri="{FF2B5EF4-FFF2-40B4-BE49-F238E27FC236}">
                <a16:creationId xmlns:a16="http://schemas.microsoft.com/office/drawing/2014/main" id="{8161F21C-43D3-BA96-B4AC-1A84A607F2E2}"/>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0" name="Retângulo: Cantos Arredondados 80">
            <a:hlinkClick xmlns:r="http://schemas.openxmlformats.org/officeDocument/2006/relationships" r:id="rId6"/>
            <a:extLst>
              <a:ext uri="{FF2B5EF4-FFF2-40B4-BE49-F238E27FC236}">
                <a16:creationId xmlns:a16="http://schemas.microsoft.com/office/drawing/2014/main" id="{20D19633-085D-DF8A-C0DA-8AD18804B6A0}"/>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1" name="Retângulo: Cantos Arredondados 80">
            <a:hlinkClick xmlns:r="http://schemas.openxmlformats.org/officeDocument/2006/relationships" r:id="rId7"/>
            <a:extLst>
              <a:ext uri="{FF2B5EF4-FFF2-40B4-BE49-F238E27FC236}">
                <a16:creationId xmlns:a16="http://schemas.microsoft.com/office/drawing/2014/main" id="{1CCC4BC2-17DF-4DEA-0A3C-33A5CBF493D1}"/>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2" name="Retângulo: Cantos Arredondados 80">
            <a:hlinkClick xmlns:r="http://schemas.openxmlformats.org/officeDocument/2006/relationships" r:id="rId8"/>
            <a:extLst>
              <a:ext uri="{FF2B5EF4-FFF2-40B4-BE49-F238E27FC236}">
                <a16:creationId xmlns:a16="http://schemas.microsoft.com/office/drawing/2014/main" id="{946B877E-B7D7-6260-CE19-156C369162FD}"/>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3" name="Retângulo: Cantos Arredondados 80">
            <a:hlinkClick xmlns:r="http://schemas.openxmlformats.org/officeDocument/2006/relationships" r:id="rId9"/>
            <a:extLst>
              <a:ext uri="{FF2B5EF4-FFF2-40B4-BE49-F238E27FC236}">
                <a16:creationId xmlns:a16="http://schemas.microsoft.com/office/drawing/2014/main" id="{FB862F9C-B604-E89E-5E96-A317A42D5E3B}"/>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34" name="Retângulo: Cantos Arredondados 80">
            <a:hlinkClick xmlns:r="http://schemas.openxmlformats.org/officeDocument/2006/relationships" r:id="rId10"/>
            <a:extLst>
              <a:ext uri="{FF2B5EF4-FFF2-40B4-BE49-F238E27FC236}">
                <a16:creationId xmlns:a16="http://schemas.microsoft.com/office/drawing/2014/main" id="{0D0E52DB-F280-B851-8192-B74D8CFE416D}"/>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35" name="Retângulo: Cantos Arredondados 80">
            <a:hlinkClick xmlns:r="http://schemas.openxmlformats.org/officeDocument/2006/relationships" r:id="rId11"/>
            <a:extLst>
              <a:ext uri="{FF2B5EF4-FFF2-40B4-BE49-F238E27FC236}">
                <a16:creationId xmlns:a16="http://schemas.microsoft.com/office/drawing/2014/main" id="{E2B24615-6D88-6FBB-55DC-AE85F1D156A4}"/>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36" name="Retângulo: Cantos Arredondados 80">
            <a:hlinkClick xmlns:r="http://schemas.openxmlformats.org/officeDocument/2006/relationships" r:id="rId12"/>
            <a:extLst>
              <a:ext uri="{FF2B5EF4-FFF2-40B4-BE49-F238E27FC236}">
                <a16:creationId xmlns:a16="http://schemas.microsoft.com/office/drawing/2014/main" id="{9007BE3F-E8BD-11CE-D7D0-327D5E5CA28A}"/>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37" name="Retângulo: Cantos Arredondados 80">
            <a:hlinkClick xmlns:r="http://schemas.openxmlformats.org/officeDocument/2006/relationships" r:id="rId13"/>
            <a:extLst>
              <a:ext uri="{FF2B5EF4-FFF2-40B4-BE49-F238E27FC236}">
                <a16:creationId xmlns:a16="http://schemas.microsoft.com/office/drawing/2014/main" id="{C0C0B20D-07C7-664B-EA85-233852593A8B}"/>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38" name="Retângulo: Cantos Arredondados 80">
            <a:hlinkClick xmlns:r="http://schemas.openxmlformats.org/officeDocument/2006/relationships" r:id="rId14"/>
            <a:extLst>
              <a:ext uri="{FF2B5EF4-FFF2-40B4-BE49-F238E27FC236}">
                <a16:creationId xmlns:a16="http://schemas.microsoft.com/office/drawing/2014/main" id="{EA19E1F6-5FCC-5D0F-9871-5DF675BB4741}"/>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39" name="Retângulo: Cantos Arredondados 80">
            <a:hlinkClick xmlns:r="http://schemas.openxmlformats.org/officeDocument/2006/relationships" r:id="rId15"/>
            <a:extLst>
              <a:ext uri="{FF2B5EF4-FFF2-40B4-BE49-F238E27FC236}">
                <a16:creationId xmlns:a16="http://schemas.microsoft.com/office/drawing/2014/main" id="{89B69F2B-F657-0831-3E01-D509E3864325}"/>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0" name="Group 79">
            <a:hlinkClick xmlns:r="http://schemas.openxmlformats.org/officeDocument/2006/relationships" r:id="rId16"/>
            <a:extLst>
              <a:ext uri="{FF2B5EF4-FFF2-40B4-BE49-F238E27FC236}">
                <a16:creationId xmlns:a16="http://schemas.microsoft.com/office/drawing/2014/main" id="{7A1B6AF5-8D9A-18BA-6FA8-B05F5208A901}"/>
              </a:ext>
            </a:extLst>
          </xdr:cNvPr>
          <xdr:cNvGrpSpPr>
            <a:grpSpLocks noChangeAspect="1"/>
          </xdr:cNvGrpSpPr>
        </xdr:nvGrpSpPr>
        <xdr:grpSpPr>
          <a:xfrm>
            <a:off x="1914525" y="200025"/>
            <a:ext cx="530709" cy="450000"/>
            <a:chOff x="13706480" y="1552573"/>
            <a:chExt cx="3352804" cy="3352802"/>
          </a:xfrm>
        </xdr:grpSpPr>
        <xdr:pic>
          <xdr:nvPicPr>
            <xdr:cNvPr id="57" name="Picture 92">
              <a:extLst>
                <a:ext uri="{FF2B5EF4-FFF2-40B4-BE49-F238E27FC236}">
                  <a16:creationId xmlns:a16="http://schemas.microsoft.com/office/drawing/2014/main" id="{B6CCC036-B288-0E69-2EE7-4E9A067A299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8" name="Picture 93">
              <a:extLst>
                <a:ext uri="{FF2B5EF4-FFF2-40B4-BE49-F238E27FC236}">
                  <a16:creationId xmlns:a16="http://schemas.microsoft.com/office/drawing/2014/main" id="{B0A9CECB-5332-BDA1-A037-DEF7E46A166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1" name="Picture 80">
            <a:hlinkClick xmlns:r="http://schemas.openxmlformats.org/officeDocument/2006/relationships" r:id="rId19"/>
            <a:extLst>
              <a:ext uri="{FF2B5EF4-FFF2-40B4-BE49-F238E27FC236}">
                <a16:creationId xmlns:a16="http://schemas.microsoft.com/office/drawing/2014/main" id="{9BAB6B7C-DA0F-F605-61FA-67E258BFBC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2" name="Picture 81">
            <a:hlinkClick xmlns:r="http://schemas.openxmlformats.org/officeDocument/2006/relationships" r:id="rId21"/>
            <a:extLst>
              <a:ext uri="{FF2B5EF4-FFF2-40B4-BE49-F238E27FC236}">
                <a16:creationId xmlns:a16="http://schemas.microsoft.com/office/drawing/2014/main" id="{E3D616A7-4F39-FA92-6477-6A7B04018C6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43" name="Picture 82">
            <a:hlinkClick xmlns:r="http://schemas.openxmlformats.org/officeDocument/2006/relationships" r:id="rId23"/>
            <a:extLst>
              <a:ext uri="{FF2B5EF4-FFF2-40B4-BE49-F238E27FC236}">
                <a16:creationId xmlns:a16="http://schemas.microsoft.com/office/drawing/2014/main" id="{3ED3C8FC-1C2C-F5DD-82AA-47DED9E2F82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44" name="Group 83">
            <a:extLst>
              <a:ext uri="{FF2B5EF4-FFF2-40B4-BE49-F238E27FC236}">
                <a16:creationId xmlns:a16="http://schemas.microsoft.com/office/drawing/2014/main" id="{DF9A179E-CA05-A2BA-2683-EE880C2139FC}"/>
              </a:ext>
            </a:extLst>
          </xdr:cNvPr>
          <xdr:cNvGrpSpPr>
            <a:grpSpLocks noChangeAspect="1"/>
          </xdr:cNvGrpSpPr>
        </xdr:nvGrpSpPr>
        <xdr:grpSpPr>
          <a:xfrm>
            <a:off x="495300" y="257175"/>
            <a:ext cx="319661" cy="324000"/>
            <a:chOff x="2438400" y="571500"/>
            <a:chExt cx="1065536" cy="1080000"/>
          </a:xfrm>
        </xdr:grpSpPr>
        <xdr:pic>
          <xdr:nvPicPr>
            <xdr:cNvPr id="55" name="Picture 90">
              <a:extLst>
                <a:ext uri="{FF2B5EF4-FFF2-40B4-BE49-F238E27FC236}">
                  <a16:creationId xmlns:a16="http://schemas.microsoft.com/office/drawing/2014/main" id="{A06547CC-8D65-294D-9511-FFAE90D7FD9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6" name="Oval 91">
              <a:extLst>
                <a:ext uri="{FF2B5EF4-FFF2-40B4-BE49-F238E27FC236}">
                  <a16:creationId xmlns:a16="http://schemas.microsoft.com/office/drawing/2014/main" id="{1E146588-8E85-565B-6720-6E846BA1101A}"/>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45" name="Group 84">
            <a:extLst>
              <a:ext uri="{FF2B5EF4-FFF2-40B4-BE49-F238E27FC236}">
                <a16:creationId xmlns:a16="http://schemas.microsoft.com/office/drawing/2014/main" id="{B4CA43E3-4BCC-DBB9-5D3F-DE1AF8BD014F}"/>
              </a:ext>
            </a:extLst>
          </xdr:cNvPr>
          <xdr:cNvGrpSpPr>
            <a:grpSpLocks noChangeAspect="1"/>
          </xdr:cNvGrpSpPr>
        </xdr:nvGrpSpPr>
        <xdr:grpSpPr>
          <a:xfrm>
            <a:off x="962025" y="257175"/>
            <a:ext cx="341768" cy="324000"/>
            <a:chOff x="2419350" y="552450"/>
            <a:chExt cx="1159323" cy="1099050"/>
          </a:xfrm>
        </xdr:grpSpPr>
        <xdr:sp macro="" textlink="">
          <xdr:nvSpPr>
            <xdr:cNvPr id="53" name="Oval 88">
              <a:extLst>
                <a:ext uri="{FF2B5EF4-FFF2-40B4-BE49-F238E27FC236}">
                  <a16:creationId xmlns:a16="http://schemas.microsoft.com/office/drawing/2014/main" id="{C539C08F-E0FA-E61D-9704-CF750D7BFE6F}"/>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Imagem 4">
              <a:extLst>
                <a:ext uri="{FF2B5EF4-FFF2-40B4-BE49-F238E27FC236}">
                  <a16:creationId xmlns:a16="http://schemas.microsoft.com/office/drawing/2014/main" id="{8DF25F5F-8919-B52C-C70A-21395D4CC4E0}"/>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46" name="Group 85">
            <a:extLst>
              <a:ext uri="{FF2B5EF4-FFF2-40B4-BE49-F238E27FC236}">
                <a16:creationId xmlns:a16="http://schemas.microsoft.com/office/drawing/2014/main" id="{E5860D5D-9052-8217-59DB-C934B42ECF4B}"/>
              </a:ext>
            </a:extLst>
          </xdr:cNvPr>
          <xdr:cNvGrpSpPr>
            <a:grpSpLocks noChangeAspect="1"/>
          </xdr:cNvGrpSpPr>
        </xdr:nvGrpSpPr>
        <xdr:grpSpPr>
          <a:xfrm>
            <a:off x="4333875" y="257175"/>
            <a:ext cx="319661" cy="324000"/>
            <a:chOff x="3539391" y="662841"/>
            <a:chExt cx="1065536" cy="1080000"/>
          </a:xfrm>
        </xdr:grpSpPr>
        <xdr:sp macro="" textlink="">
          <xdr:nvSpPr>
            <xdr:cNvPr id="47" name="Oval 86">
              <a:extLst>
                <a:ext uri="{FF2B5EF4-FFF2-40B4-BE49-F238E27FC236}">
                  <a16:creationId xmlns:a16="http://schemas.microsoft.com/office/drawing/2014/main" id="{2D2EB566-8622-E0AF-EDF5-CD5800CC6076}"/>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2" name="Picture 87">
              <a:hlinkClick xmlns:r="http://schemas.openxmlformats.org/officeDocument/2006/relationships" r:id="rId27"/>
              <a:extLst>
                <a:ext uri="{FF2B5EF4-FFF2-40B4-BE49-F238E27FC236}">
                  <a16:creationId xmlns:a16="http://schemas.microsoft.com/office/drawing/2014/main" id="{81A04DC9-A76A-25D9-AE7C-24B64FDEA95E}"/>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85725</xdr:colOff>
      <xdr:row>5</xdr:row>
      <xdr:rowOff>152400</xdr:rowOff>
    </xdr:from>
    <xdr:to>
      <xdr:col>10</xdr:col>
      <xdr:colOff>541052</xdr:colOff>
      <xdr:row>7</xdr:row>
      <xdr:rowOff>46399</xdr:rowOff>
    </xdr:to>
    <xdr:pic>
      <xdr:nvPicPr>
        <xdr:cNvPr id="89" name="Picture 41">
          <a:hlinkClick xmlns:r="http://schemas.openxmlformats.org/officeDocument/2006/relationships" r:id="rId1"/>
          <a:extLst>
            <a:ext uri="{FF2B5EF4-FFF2-40B4-BE49-F238E27FC236}">
              <a16:creationId xmlns:a16="http://schemas.microsoft.com/office/drawing/2014/main" id="{32A2DAB8-561C-4F9C-BF1F-A3E0F7EB23C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8982075" y="1352550"/>
          <a:ext cx="455327" cy="313099"/>
        </a:xfrm>
        <a:prstGeom prst="rect">
          <a:avLst/>
        </a:prstGeom>
      </xdr:spPr>
    </xdr:pic>
    <xdr:clientData/>
  </xdr:twoCellAnchor>
  <xdr:twoCellAnchor>
    <xdr:from>
      <xdr:col>1</xdr:col>
      <xdr:colOff>76200</xdr:colOff>
      <xdr:row>1</xdr:row>
      <xdr:rowOff>0</xdr:rowOff>
    </xdr:from>
    <xdr:to>
      <xdr:col>20</xdr:col>
      <xdr:colOff>31047</xdr:colOff>
      <xdr:row>2</xdr:row>
      <xdr:rowOff>247650</xdr:rowOff>
    </xdr:to>
    <xdr:grpSp>
      <xdr:nvGrpSpPr>
        <xdr:cNvPr id="2" name="Group 63">
          <a:extLst>
            <a:ext uri="{FF2B5EF4-FFF2-40B4-BE49-F238E27FC236}">
              <a16:creationId xmlns:a16="http://schemas.microsoft.com/office/drawing/2014/main" id="{238F159F-8345-40A4-B7E8-2C049E6AA023}"/>
            </a:ext>
          </a:extLst>
        </xdr:cNvPr>
        <xdr:cNvGrpSpPr/>
      </xdr:nvGrpSpPr>
      <xdr:grpSpPr>
        <a:xfrm>
          <a:off x="333375" y="200025"/>
          <a:ext cx="17880897" cy="676275"/>
          <a:chOff x="371475" y="200025"/>
          <a:chExt cx="17757072" cy="676275"/>
        </a:xfrm>
      </xdr:grpSpPr>
      <xdr:sp macro="" textlink="">
        <xdr:nvSpPr>
          <xdr:cNvPr id="3" name="Retângulo: Cantos Arredondados 80">
            <a:hlinkClick xmlns:r="http://schemas.openxmlformats.org/officeDocument/2006/relationships" r:id="rId3"/>
            <a:extLst>
              <a:ext uri="{FF2B5EF4-FFF2-40B4-BE49-F238E27FC236}">
                <a16:creationId xmlns:a16="http://schemas.microsoft.com/office/drawing/2014/main" id="{7CEE9CF4-6C18-69AB-2956-B6BCF90A6BA0}"/>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4" name="Retângulo: Cantos Arredondados 80">
            <a:hlinkClick xmlns:r="http://schemas.openxmlformats.org/officeDocument/2006/relationships" r:id="rId4"/>
            <a:extLst>
              <a:ext uri="{FF2B5EF4-FFF2-40B4-BE49-F238E27FC236}">
                <a16:creationId xmlns:a16="http://schemas.microsoft.com/office/drawing/2014/main" id="{389555B5-4C88-BB2F-8EE0-79EDA5E8E283}"/>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5" name="Retângulo: Cantos Arredondados 80">
            <a:hlinkClick xmlns:r="http://schemas.openxmlformats.org/officeDocument/2006/relationships" r:id="rId5"/>
            <a:extLst>
              <a:ext uri="{FF2B5EF4-FFF2-40B4-BE49-F238E27FC236}">
                <a16:creationId xmlns:a16="http://schemas.microsoft.com/office/drawing/2014/main" id="{2EC10911-0B8C-9140-C201-9D9C1FAF99EC}"/>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6" name="Retângulo: Cantos Arredondados 80">
            <a:hlinkClick xmlns:r="http://schemas.openxmlformats.org/officeDocument/2006/relationships" r:id="rId6"/>
            <a:extLst>
              <a:ext uri="{FF2B5EF4-FFF2-40B4-BE49-F238E27FC236}">
                <a16:creationId xmlns:a16="http://schemas.microsoft.com/office/drawing/2014/main" id="{5FA055DE-EAE7-33E1-B836-0DC32AC37A1C}"/>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7" name="Retângulo: Cantos Arredondados 80">
            <a:hlinkClick xmlns:r="http://schemas.openxmlformats.org/officeDocument/2006/relationships" r:id="rId7"/>
            <a:extLst>
              <a:ext uri="{FF2B5EF4-FFF2-40B4-BE49-F238E27FC236}">
                <a16:creationId xmlns:a16="http://schemas.microsoft.com/office/drawing/2014/main" id="{B18799CE-83F4-4809-C72F-334A23AFF09A}"/>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8" name="Retângulo: Cantos Arredondados 80">
            <a:hlinkClick xmlns:r="http://schemas.openxmlformats.org/officeDocument/2006/relationships" r:id="rId8"/>
            <a:extLst>
              <a:ext uri="{FF2B5EF4-FFF2-40B4-BE49-F238E27FC236}">
                <a16:creationId xmlns:a16="http://schemas.microsoft.com/office/drawing/2014/main" id="{458ECCBA-DEDE-E0E3-21C1-C12468582942}"/>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9" name="Retângulo: Cantos Arredondados 80">
            <a:hlinkClick xmlns:r="http://schemas.openxmlformats.org/officeDocument/2006/relationships" r:id="rId9"/>
            <a:extLst>
              <a:ext uri="{FF2B5EF4-FFF2-40B4-BE49-F238E27FC236}">
                <a16:creationId xmlns:a16="http://schemas.microsoft.com/office/drawing/2014/main" id="{DC5FC842-AA91-B392-FD2F-EB2124E2A8B2}"/>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0" name="Retângulo: Cantos Arredondados 80">
            <a:hlinkClick xmlns:r="http://schemas.openxmlformats.org/officeDocument/2006/relationships" r:id="rId10"/>
            <a:extLst>
              <a:ext uri="{FF2B5EF4-FFF2-40B4-BE49-F238E27FC236}">
                <a16:creationId xmlns:a16="http://schemas.microsoft.com/office/drawing/2014/main" id="{A544189C-DEA8-8BCE-3690-804FBEDB8DF1}"/>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1" name="Retângulo: Cantos Arredondados 80">
            <a:hlinkClick xmlns:r="http://schemas.openxmlformats.org/officeDocument/2006/relationships" r:id="rId11"/>
            <a:extLst>
              <a:ext uri="{FF2B5EF4-FFF2-40B4-BE49-F238E27FC236}">
                <a16:creationId xmlns:a16="http://schemas.microsoft.com/office/drawing/2014/main" id="{50E63F7F-01FD-515F-B4C3-6D9928796B46}"/>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2" name="Retângulo: Cantos Arredondados 80">
            <a:hlinkClick xmlns:r="http://schemas.openxmlformats.org/officeDocument/2006/relationships" r:id="rId12"/>
            <a:extLst>
              <a:ext uri="{FF2B5EF4-FFF2-40B4-BE49-F238E27FC236}">
                <a16:creationId xmlns:a16="http://schemas.microsoft.com/office/drawing/2014/main" id="{BB409336-EF8D-EC8D-760E-F9AC121C76EC}"/>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3" name="Retângulo: Cantos Arredondados 80">
            <a:hlinkClick xmlns:r="http://schemas.openxmlformats.org/officeDocument/2006/relationships" r:id="rId13"/>
            <a:extLst>
              <a:ext uri="{FF2B5EF4-FFF2-40B4-BE49-F238E27FC236}">
                <a16:creationId xmlns:a16="http://schemas.microsoft.com/office/drawing/2014/main" id="{62F0D914-3BC8-7CCF-7B22-6204C5E18785}"/>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4" name="Retângulo: Cantos Arredondados 80">
            <a:hlinkClick xmlns:r="http://schemas.openxmlformats.org/officeDocument/2006/relationships" r:id="rId14"/>
            <a:extLst>
              <a:ext uri="{FF2B5EF4-FFF2-40B4-BE49-F238E27FC236}">
                <a16:creationId xmlns:a16="http://schemas.microsoft.com/office/drawing/2014/main" id="{600DD3CF-75A4-2F58-9DF7-54268E3BEB08}"/>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5" name="Retângulo: Cantos Arredondados 80">
            <a:hlinkClick xmlns:r="http://schemas.openxmlformats.org/officeDocument/2006/relationships" r:id="rId15"/>
            <a:extLst>
              <a:ext uri="{FF2B5EF4-FFF2-40B4-BE49-F238E27FC236}">
                <a16:creationId xmlns:a16="http://schemas.microsoft.com/office/drawing/2014/main" id="{5B5F3814-07B2-899B-D09C-D3F2ACCACFDB}"/>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6" name="Retângulo: Cantos Arredondados 80">
            <a:hlinkClick xmlns:r="http://schemas.openxmlformats.org/officeDocument/2006/relationships" r:id="rId16"/>
            <a:extLst>
              <a:ext uri="{FF2B5EF4-FFF2-40B4-BE49-F238E27FC236}">
                <a16:creationId xmlns:a16="http://schemas.microsoft.com/office/drawing/2014/main" id="{80DCC661-5AC1-9D4F-F1C0-B16125C4E6D3}"/>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17" name="Retângulo: Cantos Arredondados 80">
            <a:hlinkClick xmlns:r="http://schemas.openxmlformats.org/officeDocument/2006/relationships" r:id="rId17"/>
            <a:extLst>
              <a:ext uri="{FF2B5EF4-FFF2-40B4-BE49-F238E27FC236}">
                <a16:creationId xmlns:a16="http://schemas.microsoft.com/office/drawing/2014/main" id="{EC78C4C8-5499-204F-55FA-0D26D5979DC7}"/>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18" name="Group 79">
            <a:hlinkClick xmlns:r="http://schemas.openxmlformats.org/officeDocument/2006/relationships" r:id="rId18"/>
            <a:extLst>
              <a:ext uri="{FF2B5EF4-FFF2-40B4-BE49-F238E27FC236}">
                <a16:creationId xmlns:a16="http://schemas.microsoft.com/office/drawing/2014/main" id="{ABA361F2-2727-4119-6473-4E3F1C8EDE01}"/>
              </a:ext>
            </a:extLst>
          </xdr:cNvPr>
          <xdr:cNvGrpSpPr>
            <a:grpSpLocks noChangeAspect="1"/>
          </xdr:cNvGrpSpPr>
        </xdr:nvGrpSpPr>
        <xdr:grpSpPr>
          <a:xfrm>
            <a:off x="1914525" y="200025"/>
            <a:ext cx="530709" cy="450000"/>
            <a:chOff x="13706480" y="1552573"/>
            <a:chExt cx="3352804" cy="3352802"/>
          </a:xfrm>
        </xdr:grpSpPr>
        <xdr:pic>
          <xdr:nvPicPr>
            <xdr:cNvPr id="31" name="Picture 92">
              <a:extLst>
                <a:ext uri="{FF2B5EF4-FFF2-40B4-BE49-F238E27FC236}">
                  <a16:creationId xmlns:a16="http://schemas.microsoft.com/office/drawing/2014/main" id="{92EA61EF-ADB1-8DE7-2B91-BF48D4C0BAC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32" name="Picture 93">
              <a:extLst>
                <a:ext uri="{FF2B5EF4-FFF2-40B4-BE49-F238E27FC236}">
                  <a16:creationId xmlns:a16="http://schemas.microsoft.com/office/drawing/2014/main" id="{BB11E42A-6B88-074E-A530-9DFB223D9B7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19" name="Picture 80">
            <a:hlinkClick xmlns:r="http://schemas.openxmlformats.org/officeDocument/2006/relationships" r:id="rId1"/>
            <a:extLst>
              <a:ext uri="{FF2B5EF4-FFF2-40B4-BE49-F238E27FC236}">
                <a16:creationId xmlns:a16="http://schemas.microsoft.com/office/drawing/2014/main" id="{C3110358-B4D4-CA9D-6EB0-50C73EA7A6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0" name="Picture 81">
            <a:hlinkClick xmlns:r="http://schemas.openxmlformats.org/officeDocument/2006/relationships" r:id="rId21"/>
            <a:extLst>
              <a:ext uri="{FF2B5EF4-FFF2-40B4-BE49-F238E27FC236}">
                <a16:creationId xmlns:a16="http://schemas.microsoft.com/office/drawing/2014/main" id="{F647C2B1-58D2-A051-DED0-515C30C719E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1" name="Picture 82">
            <a:hlinkClick xmlns:r="http://schemas.openxmlformats.org/officeDocument/2006/relationships" r:id="rId23"/>
            <a:extLst>
              <a:ext uri="{FF2B5EF4-FFF2-40B4-BE49-F238E27FC236}">
                <a16:creationId xmlns:a16="http://schemas.microsoft.com/office/drawing/2014/main" id="{20ED57E4-B63E-A287-D022-F2D661C97CE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2" name="Group 83">
            <a:extLst>
              <a:ext uri="{FF2B5EF4-FFF2-40B4-BE49-F238E27FC236}">
                <a16:creationId xmlns:a16="http://schemas.microsoft.com/office/drawing/2014/main" id="{2505DC15-9245-57C6-162A-83E85BA0037C}"/>
              </a:ext>
            </a:extLst>
          </xdr:cNvPr>
          <xdr:cNvGrpSpPr>
            <a:grpSpLocks noChangeAspect="1"/>
          </xdr:cNvGrpSpPr>
        </xdr:nvGrpSpPr>
        <xdr:grpSpPr>
          <a:xfrm>
            <a:off x="495300" y="257175"/>
            <a:ext cx="319661" cy="324000"/>
            <a:chOff x="2438400" y="571500"/>
            <a:chExt cx="1065536" cy="1080000"/>
          </a:xfrm>
        </xdr:grpSpPr>
        <xdr:pic>
          <xdr:nvPicPr>
            <xdr:cNvPr id="29" name="Picture 90">
              <a:extLst>
                <a:ext uri="{FF2B5EF4-FFF2-40B4-BE49-F238E27FC236}">
                  <a16:creationId xmlns:a16="http://schemas.microsoft.com/office/drawing/2014/main" id="{A94780D3-0AAE-AA69-7051-A7D7C3755FE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30" name="Oval 91">
              <a:extLst>
                <a:ext uri="{FF2B5EF4-FFF2-40B4-BE49-F238E27FC236}">
                  <a16:creationId xmlns:a16="http://schemas.microsoft.com/office/drawing/2014/main" id="{A79B5287-496C-756B-C3A0-7B873BA833A1}"/>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3" name="Group 84">
            <a:extLst>
              <a:ext uri="{FF2B5EF4-FFF2-40B4-BE49-F238E27FC236}">
                <a16:creationId xmlns:a16="http://schemas.microsoft.com/office/drawing/2014/main" id="{58F65455-0202-B42A-7EC0-4637D0C85C4F}"/>
              </a:ext>
            </a:extLst>
          </xdr:cNvPr>
          <xdr:cNvGrpSpPr>
            <a:grpSpLocks noChangeAspect="1"/>
          </xdr:cNvGrpSpPr>
        </xdr:nvGrpSpPr>
        <xdr:grpSpPr>
          <a:xfrm>
            <a:off x="962025" y="257175"/>
            <a:ext cx="341768" cy="324000"/>
            <a:chOff x="2419350" y="552450"/>
            <a:chExt cx="1159323" cy="1099050"/>
          </a:xfrm>
        </xdr:grpSpPr>
        <xdr:sp macro="" textlink="">
          <xdr:nvSpPr>
            <xdr:cNvPr id="27" name="Oval 88">
              <a:extLst>
                <a:ext uri="{FF2B5EF4-FFF2-40B4-BE49-F238E27FC236}">
                  <a16:creationId xmlns:a16="http://schemas.microsoft.com/office/drawing/2014/main" id="{81A567A8-78DD-26FA-62EB-26DCD1C8488B}"/>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8" name="Imagem 4">
              <a:extLst>
                <a:ext uri="{FF2B5EF4-FFF2-40B4-BE49-F238E27FC236}">
                  <a16:creationId xmlns:a16="http://schemas.microsoft.com/office/drawing/2014/main" id="{26DDEB18-F460-ABDF-318C-C23DB55A46A6}"/>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4" name="Group 85">
            <a:extLst>
              <a:ext uri="{FF2B5EF4-FFF2-40B4-BE49-F238E27FC236}">
                <a16:creationId xmlns:a16="http://schemas.microsoft.com/office/drawing/2014/main" id="{668858B3-4862-876D-BCF4-496C19DDF3F8}"/>
              </a:ext>
            </a:extLst>
          </xdr:cNvPr>
          <xdr:cNvGrpSpPr>
            <a:grpSpLocks noChangeAspect="1"/>
          </xdr:cNvGrpSpPr>
        </xdr:nvGrpSpPr>
        <xdr:grpSpPr>
          <a:xfrm>
            <a:off x="4333875" y="257175"/>
            <a:ext cx="319661" cy="324000"/>
            <a:chOff x="3539391" y="662841"/>
            <a:chExt cx="1065536" cy="1080000"/>
          </a:xfrm>
        </xdr:grpSpPr>
        <xdr:sp macro="" textlink="">
          <xdr:nvSpPr>
            <xdr:cNvPr id="25" name="Oval 86">
              <a:extLst>
                <a:ext uri="{FF2B5EF4-FFF2-40B4-BE49-F238E27FC236}">
                  <a16:creationId xmlns:a16="http://schemas.microsoft.com/office/drawing/2014/main" id="{DA1B5CE9-C09D-3852-1ED5-671A651EEC35}"/>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6" name="Picture 87">
              <a:hlinkClick xmlns:r="http://schemas.openxmlformats.org/officeDocument/2006/relationships" r:id="rId27"/>
              <a:extLst>
                <a:ext uri="{FF2B5EF4-FFF2-40B4-BE49-F238E27FC236}">
                  <a16:creationId xmlns:a16="http://schemas.microsoft.com/office/drawing/2014/main" id="{63AF1B43-9325-959D-9C45-71964BA5E2B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editAs="oneCell">
    <xdr:from>
      <xdr:col>15</xdr:col>
      <xdr:colOff>952500</xdr:colOff>
      <xdr:row>17</xdr:row>
      <xdr:rowOff>114300</xdr:rowOff>
    </xdr:from>
    <xdr:to>
      <xdr:col>16</xdr:col>
      <xdr:colOff>50264</xdr:colOff>
      <xdr:row>19</xdr:row>
      <xdr:rowOff>66675</xdr:rowOff>
    </xdr:to>
    <xdr:pic>
      <xdr:nvPicPr>
        <xdr:cNvPr id="33" name="Picture 39">
          <a:hlinkClick xmlns:r="http://schemas.openxmlformats.org/officeDocument/2006/relationships" r:id="rId29"/>
          <a:extLst>
            <a:ext uri="{FF2B5EF4-FFF2-40B4-BE49-F238E27FC236}">
              <a16:creationId xmlns:a16="http://schemas.microsoft.com/office/drawing/2014/main" id="{BE38D752-694A-4D5E-9451-1CD221E1CDD3}"/>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xdr:blipFill>
      <xdr:spPr bwMode="auto">
        <a:xfrm>
          <a:off x="15201900" y="4400550"/>
          <a:ext cx="707489"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257174</xdr:colOff>
      <xdr:row>53</xdr:row>
      <xdr:rowOff>190499</xdr:rowOff>
    </xdr:from>
    <xdr:to>
      <xdr:col>0</xdr:col>
      <xdr:colOff>899999</xdr:colOff>
      <xdr:row>53</xdr:row>
      <xdr:rowOff>730499</xdr:rowOff>
    </xdr:to>
    <xdr:sp macro="" textlink="">
      <xdr:nvSpPr>
        <xdr:cNvPr id="84" name="Retângulo: Cantos Arredondados 80">
          <a:extLst>
            <a:ext uri="{FF2B5EF4-FFF2-40B4-BE49-F238E27FC236}">
              <a16:creationId xmlns:a16="http://schemas.microsoft.com/office/drawing/2014/main" id="{20D037FF-D2C7-4D45-8F3F-61F7E46B641F}"/>
            </a:ext>
          </a:extLst>
        </xdr:cNvPr>
        <xdr:cNvSpPr>
          <a:spLocks/>
        </xdr:cNvSpPr>
      </xdr:nvSpPr>
      <xdr:spPr>
        <a:xfrm>
          <a:off x="257174" y="40900349"/>
          <a:ext cx="900000" cy="540000"/>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RELATÓRIO TRIAGEM</a:t>
          </a:r>
        </a:p>
      </xdr:txBody>
    </xdr:sp>
    <xdr:clientData/>
  </xdr:twoCellAnchor>
  <xdr:twoCellAnchor>
    <xdr:from>
      <xdr:col>1</xdr:col>
      <xdr:colOff>76200</xdr:colOff>
      <xdr:row>12</xdr:row>
      <xdr:rowOff>180974</xdr:rowOff>
    </xdr:from>
    <xdr:to>
      <xdr:col>1</xdr:col>
      <xdr:colOff>1014300</xdr:colOff>
      <xdr:row>12</xdr:row>
      <xdr:rowOff>666750</xdr:rowOff>
    </xdr:to>
    <xdr:sp macro="" textlink="">
      <xdr:nvSpPr>
        <xdr:cNvPr id="165" name="Retângulo: Cantos Arredondados 80">
          <a:extLst>
            <a:ext uri="{FF2B5EF4-FFF2-40B4-BE49-F238E27FC236}">
              <a16:creationId xmlns:a16="http://schemas.microsoft.com/office/drawing/2014/main" id="{A77A7A0D-179F-4AA3-A867-25BF654C43E1}"/>
            </a:ext>
          </a:extLst>
        </xdr:cNvPr>
        <xdr:cNvSpPr>
          <a:spLocks/>
        </xdr:cNvSpPr>
      </xdr:nvSpPr>
      <xdr:spPr>
        <a:xfrm>
          <a:off x="333375" y="6915149"/>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ANALÍTICO</a:t>
          </a:r>
        </a:p>
      </xdr:txBody>
    </xdr:sp>
    <xdr:clientData/>
  </xdr:twoCellAnchor>
  <xdr:twoCellAnchor>
    <xdr:from>
      <xdr:col>1</xdr:col>
      <xdr:colOff>76200</xdr:colOff>
      <xdr:row>13</xdr:row>
      <xdr:rowOff>179717</xdr:rowOff>
    </xdr:from>
    <xdr:to>
      <xdr:col>1</xdr:col>
      <xdr:colOff>1014300</xdr:colOff>
      <xdr:row>13</xdr:row>
      <xdr:rowOff>665493</xdr:rowOff>
    </xdr:to>
    <xdr:sp macro="" textlink="">
      <xdr:nvSpPr>
        <xdr:cNvPr id="166" name="Retângulo: Cantos Arredondados 80">
          <a:extLst>
            <a:ext uri="{FF2B5EF4-FFF2-40B4-BE49-F238E27FC236}">
              <a16:creationId xmlns:a16="http://schemas.microsoft.com/office/drawing/2014/main" id="{2E61A693-0C40-4BDF-BF28-E0760809D0F2}"/>
            </a:ext>
          </a:extLst>
        </xdr:cNvPr>
        <xdr:cNvSpPr>
          <a:spLocks/>
        </xdr:cNvSpPr>
      </xdr:nvSpPr>
      <xdr:spPr>
        <a:xfrm>
          <a:off x="333375" y="7618742"/>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CAPCIDADE</a:t>
          </a:r>
          <a:r>
            <a:rPr lang="pt-BR" sz="900" b="1" i="1" baseline="0">
              <a:solidFill>
                <a:schemeClr val="bg1"/>
              </a:solidFill>
            </a:rPr>
            <a:t> TÉCNICA</a:t>
          </a:r>
          <a:endParaRPr lang="pt-BR" sz="900" b="1" i="1">
            <a:solidFill>
              <a:schemeClr val="bg1"/>
            </a:solidFill>
          </a:endParaRPr>
        </a:p>
      </xdr:txBody>
    </xdr:sp>
    <xdr:clientData/>
  </xdr:twoCellAnchor>
  <xdr:twoCellAnchor>
    <xdr:from>
      <xdr:col>1</xdr:col>
      <xdr:colOff>76200</xdr:colOff>
      <xdr:row>14</xdr:row>
      <xdr:rowOff>178460</xdr:rowOff>
    </xdr:from>
    <xdr:to>
      <xdr:col>1</xdr:col>
      <xdr:colOff>1014300</xdr:colOff>
      <xdr:row>14</xdr:row>
      <xdr:rowOff>664236</xdr:rowOff>
    </xdr:to>
    <xdr:sp macro="" textlink="">
      <xdr:nvSpPr>
        <xdr:cNvPr id="167" name="Retângulo: Cantos Arredondados 80">
          <a:extLst>
            <a:ext uri="{FF2B5EF4-FFF2-40B4-BE49-F238E27FC236}">
              <a16:creationId xmlns:a16="http://schemas.microsoft.com/office/drawing/2014/main" id="{D53844D7-3C59-4911-B6FD-DE27632DFD04}"/>
            </a:ext>
          </a:extLst>
        </xdr:cNvPr>
        <xdr:cNvSpPr>
          <a:spLocks/>
        </xdr:cNvSpPr>
      </xdr:nvSpPr>
      <xdr:spPr>
        <a:xfrm>
          <a:off x="333375" y="8322335"/>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ECONÔMICA</a:t>
          </a:r>
          <a:r>
            <a:rPr lang="pt-BR" sz="900" b="1" i="1" baseline="0">
              <a:solidFill>
                <a:schemeClr val="bg1"/>
              </a:solidFill>
            </a:rPr>
            <a:t> FINANCEIRA</a:t>
          </a:r>
          <a:endParaRPr lang="pt-BR" sz="900" b="1" i="1">
            <a:solidFill>
              <a:schemeClr val="bg1"/>
            </a:solidFill>
          </a:endParaRPr>
        </a:p>
      </xdr:txBody>
    </xdr:sp>
    <xdr:clientData/>
  </xdr:twoCellAnchor>
  <xdr:twoCellAnchor>
    <xdr:from>
      <xdr:col>1</xdr:col>
      <xdr:colOff>76200</xdr:colOff>
      <xdr:row>15</xdr:row>
      <xdr:rowOff>177203</xdr:rowOff>
    </xdr:from>
    <xdr:to>
      <xdr:col>1</xdr:col>
      <xdr:colOff>1014300</xdr:colOff>
      <xdr:row>15</xdr:row>
      <xdr:rowOff>662979</xdr:rowOff>
    </xdr:to>
    <xdr:sp macro="" textlink="">
      <xdr:nvSpPr>
        <xdr:cNvPr id="168" name="Retângulo: Cantos Arredondados 80">
          <a:extLst>
            <a:ext uri="{FF2B5EF4-FFF2-40B4-BE49-F238E27FC236}">
              <a16:creationId xmlns:a16="http://schemas.microsoft.com/office/drawing/2014/main" id="{E6AA8EAA-2D9D-451D-AC42-416CB6802543}"/>
            </a:ext>
          </a:extLst>
        </xdr:cNvPr>
        <xdr:cNvSpPr>
          <a:spLocks/>
        </xdr:cNvSpPr>
      </xdr:nvSpPr>
      <xdr:spPr>
        <a:xfrm>
          <a:off x="333375" y="9025928"/>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clientData/>
  </xdr:twoCellAnchor>
  <xdr:twoCellAnchor>
    <xdr:from>
      <xdr:col>1</xdr:col>
      <xdr:colOff>80962</xdr:colOff>
      <xdr:row>16</xdr:row>
      <xdr:rowOff>175946</xdr:rowOff>
    </xdr:from>
    <xdr:to>
      <xdr:col>1</xdr:col>
      <xdr:colOff>1019062</xdr:colOff>
      <xdr:row>16</xdr:row>
      <xdr:rowOff>661722</xdr:rowOff>
    </xdr:to>
    <xdr:sp macro="" textlink="">
      <xdr:nvSpPr>
        <xdr:cNvPr id="169" name="Retângulo: Cantos Arredondados 80">
          <a:extLst>
            <a:ext uri="{FF2B5EF4-FFF2-40B4-BE49-F238E27FC236}">
              <a16:creationId xmlns:a16="http://schemas.microsoft.com/office/drawing/2014/main" id="{D4A864FA-BD72-4935-9FCA-3A8BEBB15643}"/>
            </a:ext>
          </a:extLst>
        </xdr:cNvPr>
        <xdr:cNvSpPr>
          <a:spLocks/>
        </xdr:cNvSpPr>
      </xdr:nvSpPr>
      <xdr:spPr>
        <a:xfrm>
          <a:off x="338137" y="9729521"/>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AMOSTRAS; CATÁLOGOS</a:t>
          </a:r>
          <a:r>
            <a:rPr lang="pt-BR" sz="900" b="1" i="1" baseline="0">
              <a:solidFill>
                <a:schemeClr val="bg1"/>
              </a:solidFill>
            </a:rPr>
            <a:t>; ETC...</a:t>
          </a:r>
          <a:endParaRPr lang="pt-BR" sz="900" b="1" i="1">
            <a:solidFill>
              <a:schemeClr val="bg1"/>
            </a:solidFill>
          </a:endParaRPr>
        </a:p>
      </xdr:txBody>
    </xdr:sp>
    <xdr:clientData/>
  </xdr:twoCellAnchor>
  <xdr:twoCellAnchor>
    <xdr:from>
      <xdr:col>1</xdr:col>
      <xdr:colOff>80962</xdr:colOff>
      <xdr:row>17</xdr:row>
      <xdr:rowOff>174689</xdr:rowOff>
    </xdr:from>
    <xdr:to>
      <xdr:col>1</xdr:col>
      <xdr:colOff>1019062</xdr:colOff>
      <xdr:row>17</xdr:row>
      <xdr:rowOff>660465</xdr:rowOff>
    </xdr:to>
    <xdr:sp macro="" textlink="">
      <xdr:nvSpPr>
        <xdr:cNvPr id="170" name="Retângulo: Cantos Arredondados 80">
          <a:extLst>
            <a:ext uri="{FF2B5EF4-FFF2-40B4-BE49-F238E27FC236}">
              <a16:creationId xmlns:a16="http://schemas.microsoft.com/office/drawing/2014/main" id="{CFC8C674-746C-4B80-A00D-5977A7CA7EEB}"/>
            </a:ext>
          </a:extLst>
        </xdr:cNvPr>
        <xdr:cNvSpPr>
          <a:spLocks/>
        </xdr:cNvSpPr>
      </xdr:nvSpPr>
      <xdr:spPr>
        <a:xfrm>
          <a:off x="338137" y="10433114"/>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DOCUMENTOS FABRICANTE</a:t>
          </a:r>
        </a:p>
      </xdr:txBody>
    </xdr:sp>
    <xdr:clientData/>
  </xdr:twoCellAnchor>
  <xdr:twoCellAnchor>
    <xdr:from>
      <xdr:col>1</xdr:col>
      <xdr:colOff>80962</xdr:colOff>
      <xdr:row>18</xdr:row>
      <xdr:rowOff>173432</xdr:rowOff>
    </xdr:from>
    <xdr:to>
      <xdr:col>1</xdr:col>
      <xdr:colOff>1019062</xdr:colOff>
      <xdr:row>18</xdr:row>
      <xdr:rowOff>659208</xdr:rowOff>
    </xdr:to>
    <xdr:sp macro="" textlink="">
      <xdr:nvSpPr>
        <xdr:cNvPr id="171" name="Retângulo: Cantos Arredondados 80">
          <a:extLst>
            <a:ext uri="{FF2B5EF4-FFF2-40B4-BE49-F238E27FC236}">
              <a16:creationId xmlns:a16="http://schemas.microsoft.com/office/drawing/2014/main" id="{FD183A34-1772-49CB-97D4-5740D3E43C79}"/>
            </a:ext>
          </a:extLst>
        </xdr:cNvPr>
        <xdr:cNvSpPr>
          <a:spLocks/>
        </xdr:cNvSpPr>
      </xdr:nvSpPr>
      <xdr:spPr>
        <a:xfrm>
          <a:off x="338137" y="11136707"/>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a:t>
          </a:r>
        </a:p>
      </xdr:txBody>
    </xdr:sp>
    <xdr:clientData/>
  </xdr:twoCellAnchor>
  <xdr:twoCellAnchor>
    <xdr:from>
      <xdr:col>1</xdr:col>
      <xdr:colOff>80962</xdr:colOff>
      <xdr:row>19</xdr:row>
      <xdr:rowOff>172175</xdr:rowOff>
    </xdr:from>
    <xdr:to>
      <xdr:col>1</xdr:col>
      <xdr:colOff>1019062</xdr:colOff>
      <xdr:row>19</xdr:row>
      <xdr:rowOff>657951</xdr:rowOff>
    </xdr:to>
    <xdr:sp macro="" textlink="">
      <xdr:nvSpPr>
        <xdr:cNvPr id="172" name="Retângulo: Cantos Arredondados 80">
          <a:extLst>
            <a:ext uri="{FF2B5EF4-FFF2-40B4-BE49-F238E27FC236}">
              <a16:creationId xmlns:a16="http://schemas.microsoft.com/office/drawing/2014/main" id="{EF75F67F-C5FA-4F32-B66E-2B4A9991FA14}"/>
            </a:ext>
          </a:extLst>
        </xdr:cNvPr>
        <xdr:cNvSpPr>
          <a:spLocks/>
        </xdr:cNvSpPr>
      </xdr:nvSpPr>
      <xdr:spPr>
        <a:xfrm>
          <a:off x="338137" y="11840300"/>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CONTRATO - PÓS VENDA</a:t>
          </a:r>
          <a:r>
            <a:rPr lang="pt-BR" sz="900" b="1" i="1" baseline="0">
              <a:solidFill>
                <a:schemeClr val="bg1"/>
              </a:solidFill>
            </a:rPr>
            <a:t> TÉCNICA</a:t>
          </a:r>
          <a:endParaRPr lang="pt-BR" sz="900" b="1" i="1">
            <a:solidFill>
              <a:schemeClr val="bg1"/>
            </a:solidFill>
          </a:endParaRPr>
        </a:p>
      </xdr:txBody>
    </xdr:sp>
    <xdr:clientData/>
  </xdr:twoCellAnchor>
  <xdr:twoCellAnchor>
    <xdr:from>
      <xdr:col>1</xdr:col>
      <xdr:colOff>80962</xdr:colOff>
      <xdr:row>20</xdr:row>
      <xdr:rowOff>170918</xdr:rowOff>
    </xdr:from>
    <xdr:to>
      <xdr:col>1</xdr:col>
      <xdr:colOff>1019062</xdr:colOff>
      <xdr:row>20</xdr:row>
      <xdr:rowOff>656694</xdr:rowOff>
    </xdr:to>
    <xdr:sp macro="" textlink="">
      <xdr:nvSpPr>
        <xdr:cNvPr id="173" name="Retângulo: Cantos Arredondados 80">
          <a:extLst>
            <a:ext uri="{FF2B5EF4-FFF2-40B4-BE49-F238E27FC236}">
              <a16:creationId xmlns:a16="http://schemas.microsoft.com/office/drawing/2014/main" id="{7D385482-BCC8-4C6D-AF4F-00741692834A}"/>
            </a:ext>
          </a:extLst>
        </xdr:cNvPr>
        <xdr:cNvSpPr>
          <a:spLocks/>
        </xdr:cNvSpPr>
      </xdr:nvSpPr>
      <xdr:spPr>
        <a:xfrm>
          <a:off x="338137" y="12543893"/>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rgbClr val="FFFF00"/>
              </a:solidFill>
            </a:rPr>
            <a:t>RELATÓRIO TÉCNICO</a:t>
          </a:r>
        </a:p>
      </xdr:txBody>
    </xdr:sp>
    <xdr:clientData/>
  </xdr:twoCellAnchor>
  <xdr:twoCellAnchor>
    <xdr:from>
      <xdr:col>1</xdr:col>
      <xdr:colOff>80962</xdr:colOff>
      <xdr:row>21</xdr:row>
      <xdr:rowOff>169661</xdr:rowOff>
    </xdr:from>
    <xdr:to>
      <xdr:col>1</xdr:col>
      <xdr:colOff>1019062</xdr:colOff>
      <xdr:row>21</xdr:row>
      <xdr:rowOff>655437</xdr:rowOff>
    </xdr:to>
    <xdr:sp macro="" textlink="">
      <xdr:nvSpPr>
        <xdr:cNvPr id="174" name="Retângulo: Cantos Arredondados 80">
          <a:extLst>
            <a:ext uri="{FF2B5EF4-FFF2-40B4-BE49-F238E27FC236}">
              <a16:creationId xmlns:a16="http://schemas.microsoft.com/office/drawing/2014/main" id="{FAF8C72D-866F-4CC2-B827-E87315ED18DC}"/>
            </a:ext>
          </a:extLst>
        </xdr:cNvPr>
        <xdr:cNvSpPr>
          <a:spLocks/>
        </xdr:cNvSpPr>
      </xdr:nvSpPr>
      <xdr:spPr>
        <a:xfrm>
          <a:off x="338137" y="13247486"/>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IMAGEM</a:t>
          </a:r>
          <a:r>
            <a:rPr lang="pt-BR" sz="900" b="1" i="1" baseline="0">
              <a:solidFill>
                <a:schemeClr val="bg1"/>
              </a:solidFill>
            </a:rPr>
            <a:t> PRODUTOS</a:t>
          </a:r>
          <a:endParaRPr lang="pt-BR" sz="900" b="1" i="1">
            <a:solidFill>
              <a:schemeClr val="bg1"/>
            </a:solidFill>
          </a:endParaRPr>
        </a:p>
      </xdr:txBody>
    </xdr:sp>
    <xdr:clientData/>
  </xdr:twoCellAnchor>
  <xdr:twoCellAnchor>
    <xdr:from>
      <xdr:col>1</xdr:col>
      <xdr:colOff>80962</xdr:colOff>
      <xdr:row>22</xdr:row>
      <xdr:rowOff>168404</xdr:rowOff>
    </xdr:from>
    <xdr:to>
      <xdr:col>1</xdr:col>
      <xdr:colOff>1019062</xdr:colOff>
      <xdr:row>22</xdr:row>
      <xdr:rowOff>654180</xdr:rowOff>
    </xdr:to>
    <xdr:sp macro="" textlink="">
      <xdr:nvSpPr>
        <xdr:cNvPr id="175" name="Retângulo: Cantos Arredondados 80">
          <a:extLst>
            <a:ext uri="{FF2B5EF4-FFF2-40B4-BE49-F238E27FC236}">
              <a16:creationId xmlns:a16="http://schemas.microsoft.com/office/drawing/2014/main" id="{B8505A3D-CC55-4DE4-9224-E280ADC6DD70}"/>
            </a:ext>
          </a:extLst>
        </xdr:cNvPr>
        <xdr:cNvSpPr>
          <a:spLocks/>
        </xdr:cNvSpPr>
      </xdr:nvSpPr>
      <xdr:spPr>
        <a:xfrm>
          <a:off x="338137" y="13951079"/>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RFQ XRP</a:t>
          </a:r>
        </a:p>
      </xdr:txBody>
    </xdr:sp>
    <xdr:clientData/>
  </xdr:twoCellAnchor>
  <xdr:twoCellAnchor>
    <xdr:from>
      <xdr:col>1</xdr:col>
      <xdr:colOff>80962</xdr:colOff>
      <xdr:row>23</xdr:row>
      <xdr:rowOff>167147</xdr:rowOff>
    </xdr:from>
    <xdr:to>
      <xdr:col>1</xdr:col>
      <xdr:colOff>1019062</xdr:colOff>
      <xdr:row>23</xdr:row>
      <xdr:rowOff>652923</xdr:rowOff>
    </xdr:to>
    <xdr:sp macro="" textlink="">
      <xdr:nvSpPr>
        <xdr:cNvPr id="176" name="Retângulo: Cantos Arredondados 80">
          <a:extLst>
            <a:ext uri="{FF2B5EF4-FFF2-40B4-BE49-F238E27FC236}">
              <a16:creationId xmlns:a16="http://schemas.microsoft.com/office/drawing/2014/main" id="{DBB27AA0-97D6-4436-89F6-97012932E994}"/>
            </a:ext>
          </a:extLst>
        </xdr:cNvPr>
        <xdr:cNvSpPr>
          <a:spLocks/>
        </xdr:cNvSpPr>
      </xdr:nvSpPr>
      <xdr:spPr>
        <a:xfrm>
          <a:off x="338137" y="14654672"/>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RFQ</a:t>
          </a:r>
          <a:r>
            <a:rPr lang="pt-BR" sz="900" b="1" i="1" baseline="0">
              <a:solidFill>
                <a:schemeClr val="bg1"/>
              </a:solidFill>
            </a:rPr>
            <a:t> OLV</a:t>
          </a:r>
          <a:endParaRPr lang="pt-BR" sz="900" b="1" i="1">
            <a:solidFill>
              <a:schemeClr val="bg1"/>
            </a:solidFill>
          </a:endParaRPr>
        </a:p>
      </xdr:txBody>
    </xdr:sp>
    <xdr:clientData/>
  </xdr:twoCellAnchor>
  <xdr:twoCellAnchor>
    <xdr:from>
      <xdr:col>1</xdr:col>
      <xdr:colOff>80962</xdr:colOff>
      <xdr:row>24</xdr:row>
      <xdr:rowOff>165890</xdr:rowOff>
    </xdr:from>
    <xdr:to>
      <xdr:col>1</xdr:col>
      <xdr:colOff>1019062</xdr:colOff>
      <xdr:row>24</xdr:row>
      <xdr:rowOff>651666</xdr:rowOff>
    </xdr:to>
    <xdr:sp macro="" textlink="">
      <xdr:nvSpPr>
        <xdr:cNvPr id="177" name="Retângulo: Cantos Arredondados 80">
          <a:extLst>
            <a:ext uri="{FF2B5EF4-FFF2-40B4-BE49-F238E27FC236}">
              <a16:creationId xmlns:a16="http://schemas.microsoft.com/office/drawing/2014/main" id="{28CD419E-B864-4456-9A3E-4939625B6E94}"/>
            </a:ext>
          </a:extLst>
        </xdr:cNvPr>
        <xdr:cNvSpPr>
          <a:spLocks/>
        </xdr:cNvSpPr>
      </xdr:nvSpPr>
      <xdr:spPr>
        <a:xfrm>
          <a:off x="338137" y="15358265"/>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RFQ</a:t>
          </a:r>
          <a:r>
            <a:rPr lang="pt-BR" sz="900" b="1" i="1" baseline="0">
              <a:solidFill>
                <a:schemeClr val="bg1"/>
              </a:solidFill>
            </a:rPr>
            <a:t> EM INGLÊS</a:t>
          </a:r>
          <a:endParaRPr lang="pt-BR" sz="900" b="1" i="1">
            <a:solidFill>
              <a:schemeClr val="bg1"/>
            </a:solidFill>
          </a:endParaRPr>
        </a:p>
      </xdr:txBody>
    </xdr:sp>
    <xdr:clientData/>
  </xdr:twoCellAnchor>
  <xdr:twoCellAnchor>
    <xdr:from>
      <xdr:col>1</xdr:col>
      <xdr:colOff>80962</xdr:colOff>
      <xdr:row>25</xdr:row>
      <xdr:rowOff>164633</xdr:rowOff>
    </xdr:from>
    <xdr:to>
      <xdr:col>1</xdr:col>
      <xdr:colOff>1019062</xdr:colOff>
      <xdr:row>25</xdr:row>
      <xdr:rowOff>650409</xdr:rowOff>
    </xdr:to>
    <xdr:sp macro="" textlink="">
      <xdr:nvSpPr>
        <xdr:cNvPr id="178" name="Retângulo: Cantos Arredondados 80">
          <a:extLst>
            <a:ext uri="{FF2B5EF4-FFF2-40B4-BE49-F238E27FC236}">
              <a16:creationId xmlns:a16="http://schemas.microsoft.com/office/drawing/2014/main" id="{C4715F4A-6290-43A3-9F8F-3D8300CA30CD}"/>
            </a:ext>
          </a:extLst>
        </xdr:cNvPr>
        <xdr:cNvSpPr>
          <a:spLocks/>
        </xdr:cNvSpPr>
      </xdr:nvSpPr>
      <xdr:spPr>
        <a:xfrm>
          <a:off x="338137" y="16061858"/>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FABRICANTES</a:t>
          </a:r>
          <a:r>
            <a:rPr lang="pt-BR" sz="900" b="1" i="1" baseline="0">
              <a:solidFill>
                <a:schemeClr val="bg1"/>
              </a:solidFill>
            </a:rPr>
            <a:t> BRASILEIROS</a:t>
          </a:r>
          <a:endParaRPr lang="pt-BR" sz="900" b="1" i="1">
            <a:solidFill>
              <a:schemeClr val="bg1"/>
            </a:solidFill>
          </a:endParaRPr>
        </a:p>
      </xdr:txBody>
    </xdr:sp>
    <xdr:clientData/>
  </xdr:twoCellAnchor>
  <xdr:twoCellAnchor>
    <xdr:from>
      <xdr:col>1</xdr:col>
      <xdr:colOff>80962</xdr:colOff>
      <xdr:row>26</xdr:row>
      <xdr:rowOff>163376</xdr:rowOff>
    </xdr:from>
    <xdr:to>
      <xdr:col>1</xdr:col>
      <xdr:colOff>1019062</xdr:colOff>
      <xdr:row>26</xdr:row>
      <xdr:rowOff>649152</xdr:rowOff>
    </xdr:to>
    <xdr:sp macro="" textlink="">
      <xdr:nvSpPr>
        <xdr:cNvPr id="179" name="Retângulo: Cantos Arredondados 80">
          <a:extLst>
            <a:ext uri="{FF2B5EF4-FFF2-40B4-BE49-F238E27FC236}">
              <a16:creationId xmlns:a16="http://schemas.microsoft.com/office/drawing/2014/main" id="{7EF2F865-2E11-4DCF-8D20-09C5AE549D17}"/>
            </a:ext>
          </a:extLst>
        </xdr:cNvPr>
        <xdr:cNvSpPr>
          <a:spLocks/>
        </xdr:cNvSpPr>
      </xdr:nvSpPr>
      <xdr:spPr>
        <a:xfrm>
          <a:off x="338137" y="16765451"/>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lt1"/>
              </a:solidFill>
              <a:effectLst/>
              <a:latin typeface="+mn-lt"/>
              <a:ea typeface="+mn-ea"/>
              <a:cs typeface="+mn-cs"/>
            </a:rPr>
            <a:t>FABRICANTES</a:t>
          </a:r>
          <a:r>
            <a:rPr lang="pt-BR" sz="900" b="1" i="1" baseline="0">
              <a:solidFill>
                <a:schemeClr val="lt1"/>
              </a:solidFill>
              <a:effectLst/>
              <a:latin typeface="+mn-lt"/>
              <a:ea typeface="+mn-ea"/>
              <a:cs typeface="+mn-cs"/>
            </a:rPr>
            <a:t> PMES</a:t>
          </a:r>
          <a:endParaRPr lang="pt-BR" sz="900">
            <a:effectLst/>
          </a:endParaRPr>
        </a:p>
      </xdr:txBody>
    </xdr:sp>
    <xdr:clientData/>
  </xdr:twoCellAnchor>
  <xdr:twoCellAnchor>
    <xdr:from>
      <xdr:col>1</xdr:col>
      <xdr:colOff>80962</xdr:colOff>
      <xdr:row>27</xdr:row>
      <xdr:rowOff>162119</xdr:rowOff>
    </xdr:from>
    <xdr:to>
      <xdr:col>1</xdr:col>
      <xdr:colOff>1019062</xdr:colOff>
      <xdr:row>27</xdr:row>
      <xdr:rowOff>647895</xdr:rowOff>
    </xdr:to>
    <xdr:sp macro="" textlink="">
      <xdr:nvSpPr>
        <xdr:cNvPr id="180" name="Retângulo: Cantos Arredondados 80">
          <a:extLst>
            <a:ext uri="{FF2B5EF4-FFF2-40B4-BE49-F238E27FC236}">
              <a16:creationId xmlns:a16="http://schemas.microsoft.com/office/drawing/2014/main" id="{D6F653D1-E441-4223-8C4F-E6964494EA73}"/>
            </a:ext>
          </a:extLst>
        </xdr:cNvPr>
        <xdr:cNvSpPr>
          <a:spLocks/>
        </xdr:cNvSpPr>
      </xdr:nvSpPr>
      <xdr:spPr>
        <a:xfrm>
          <a:off x="338137" y="17469044"/>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FABRICANTES</a:t>
          </a:r>
          <a:r>
            <a:rPr lang="pt-BR" sz="900" b="1" i="1" baseline="0">
              <a:solidFill>
                <a:schemeClr val="bg1"/>
              </a:solidFill>
            </a:rPr>
            <a:t> </a:t>
          </a:r>
          <a:r>
            <a:rPr lang="pt-BR" sz="800" b="1" i="1" baseline="0">
              <a:solidFill>
                <a:srgbClr val="41F5F9"/>
              </a:solidFill>
            </a:rPr>
            <a:t>INTERNACIONAIS</a:t>
          </a:r>
          <a:endParaRPr lang="pt-BR" sz="800" b="1" i="1">
            <a:solidFill>
              <a:srgbClr val="41F5F9"/>
            </a:solidFill>
          </a:endParaRPr>
        </a:p>
      </xdr:txBody>
    </xdr:sp>
    <xdr:clientData/>
  </xdr:twoCellAnchor>
  <xdr:twoCellAnchor>
    <xdr:from>
      <xdr:col>1</xdr:col>
      <xdr:colOff>80962</xdr:colOff>
      <xdr:row>28</xdr:row>
      <xdr:rowOff>160863</xdr:rowOff>
    </xdr:from>
    <xdr:to>
      <xdr:col>1</xdr:col>
      <xdr:colOff>1019062</xdr:colOff>
      <xdr:row>28</xdr:row>
      <xdr:rowOff>646639</xdr:rowOff>
    </xdr:to>
    <xdr:sp macro="" textlink="">
      <xdr:nvSpPr>
        <xdr:cNvPr id="181" name="Retângulo: Cantos Arredondados 80">
          <a:extLst>
            <a:ext uri="{FF2B5EF4-FFF2-40B4-BE49-F238E27FC236}">
              <a16:creationId xmlns:a16="http://schemas.microsoft.com/office/drawing/2014/main" id="{20550F0B-BD79-41D0-A91B-7D016C9BC059}"/>
            </a:ext>
          </a:extLst>
        </xdr:cNvPr>
        <xdr:cNvSpPr>
          <a:spLocks/>
        </xdr:cNvSpPr>
      </xdr:nvSpPr>
      <xdr:spPr>
        <a:xfrm>
          <a:off x="338137" y="18172638"/>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ÍNDICE</a:t>
          </a:r>
          <a:r>
            <a:rPr lang="pt-BR" sz="900" b="1" i="1" baseline="0">
              <a:solidFill>
                <a:schemeClr val="bg1"/>
              </a:solidFill>
            </a:rPr>
            <a:t> DE DOCUMENTOS</a:t>
          </a:r>
          <a:endParaRPr lang="pt-BR" sz="900" b="1" i="1">
            <a:solidFill>
              <a:schemeClr val="bg1"/>
            </a:solidFill>
          </a:endParaRPr>
        </a:p>
      </xdr:txBody>
    </xdr:sp>
    <xdr:clientData/>
  </xdr:twoCellAnchor>
  <xdr:twoCellAnchor>
    <xdr:from>
      <xdr:col>1</xdr:col>
      <xdr:colOff>76200</xdr:colOff>
      <xdr:row>37</xdr:row>
      <xdr:rowOff>333375</xdr:rowOff>
    </xdr:from>
    <xdr:to>
      <xdr:col>1</xdr:col>
      <xdr:colOff>1014300</xdr:colOff>
      <xdr:row>37</xdr:row>
      <xdr:rowOff>819151</xdr:rowOff>
    </xdr:to>
    <xdr:sp macro="" textlink="">
      <xdr:nvSpPr>
        <xdr:cNvPr id="184" name="Retângulo: Cantos Arredondados 80">
          <a:extLst>
            <a:ext uri="{FF2B5EF4-FFF2-40B4-BE49-F238E27FC236}">
              <a16:creationId xmlns:a16="http://schemas.microsoft.com/office/drawing/2014/main" id="{363238E7-9111-450E-B1D7-7DA66F72B675}"/>
            </a:ext>
          </a:extLst>
        </xdr:cNvPr>
        <xdr:cNvSpPr>
          <a:spLocks/>
        </xdr:cNvSpPr>
      </xdr:nvSpPr>
      <xdr:spPr>
        <a:xfrm>
          <a:off x="333375" y="26536650"/>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ANALÍTICO</a:t>
          </a:r>
        </a:p>
      </xdr:txBody>
    </xdr:sp>
    <xdr:clientData/>
  </xdr:twoCellAnchor>
  <xdr:twoCellAnchor>
    <xdr:from>
      <xdr:col>1</xdr:col>
      <xdr:colOff>76200</xdr:colOff>
      <xdr:row>38</xdr:row>
      <xdr:rowOff>333904</xdr:rowOff>
    </xdr:from>
    <xdr:to>
      <xdr:col>1</xdr:col>
      <xdr:colOff>1014300</xdr:colOff>
      <xdr:row>38</xdr:row>
      <xdr:rowOff>819680</xdr:rowOff>
    </xdr:to>
    <xdr:sp macro="" textlink="">
      <xdr:nvSpPr>
        <xdr:cNvPr id="185" name="Retângulo: Cantos Arredondados 80">
          <a:extLst>
            <a:ext uri="{FF2B5EF4-FFF2-40B4-BE49-F238E27FC236}">
              <a16:creationId xmlns:a16="http://schemas.microsoft.com/office/drawing/2014/main" id="{6BB61085-3950-42E2-8E3A-E0EC3CFECF07}"/>
            </a:ext>
          </a:extLst>
        </xdr:cNvPr>
        <xdr:cNvSpPr>
          <a:spLocks/>
        </xdr:cNvSpPr>
      </xdr:nvSpPr>
      <xdr:spPr>
        <a:xfrm>
          <a:off x="333375" y="27594454"/>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CAPCIDADE</a:t>
          </a:r>
          <a:r>
            <a:rPr lang="pt-BR" sz="900" b="1" i="1" baseline="0">
              <a:solidFill>
                <a:schemeClr val="bg1"/>
              </a:solidFill>
            </a:rPr>
            <a:t> TÉCNICA</a:t>
          </a:r>
          <a:endParaRPr lang="pt-BR" sz="900" b="1" i="1">
            <a:solidFill>
              <a:schemeClr val="bg1"/>
            </a:solidFill>
          </a:endParaRPr>
        </a:p>
      </xdr:txBody>
    </xdr:sp>
    <xdr:clientData/>
  </xdr:twoCellAnchor>
  <xdr:twoCellAnchor>
    <xdr:from>
      <xdr:col>1</xdr:col>
      <xdr:colOff>76200</xdr:colOff>
      <xdr:row>39</xdr:row>
      <xdr:rowOff>334433</xdr:rowOff>
    </xdr:from>
    <xdr:to>
      <xdr:col>1</xdr:col>
      <xdr:colOff>1014300</xdr:colOff>
      <xdr:row>39</xdr:row>
      <xdr:rowOff>820209</xdr:rowOff>
    </xdr:to>
    <xdr:sp macro="" textlink="">
      <xdr:nvSpPr>
        <xdr:cNvPr id="186" name="Retângulo: Cantos Arredondados 80">
          <a:extLst>
            <a:ext uri="{FF2B5EF4-FFF2-40B4-BE49-F238E27FC236}">
              <a16:creationId xmlns:a16="http://schemas.microsoft.com/office/drawing/2014/main" id="{6BA1C497-5EAE-4100-95B7-AF632922E126}"/>
            </a:ext>
          </a:extLst>
        </xdr:cNvPr>
        <xdr:cNvSpPr>
          <a:spLocks/>
        </xdr:cNvSpPr>
      </xdr:nvSpPr>
      <xdr:spPr>
        <a:xfrm>
          <a:off x="333375" y="28652258"/>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ECONÔMICA</a:t>
          </a:r>
          <a:r>
            <a:rPr lang="pt-BR" sz="900" b="1" i="1" baseline="0">
              <a:solidFill>
                <a:schemeClr val="bg1"/>
              </a:solidFill>
            </a:rPr>
            <a:t> FINANCEIRA</a:t>
          </a:r>
          <a:endParaRPr lang="pt-BR" sz="900" b="1" i="1">
            <a:solidFill>
              <a:schemeClr val="bg1"/>
            </a:solidFill>
          </a:endParaRPr>
        </a:p>
      </xdr:txBody>
    </xdr:sp>
    <xdr:clientData/>
  </xdr:twoCellAnchor>
  <xdr:twoCellAnchor>
    <xdr:from>
      <xdr:col>1</xdr:col>
      <xdr:colOff>76200</xdr:colOff>
      <xdr:row>40</xdr:row>
      <xdr:rowOff>334962</xdr:rowOff>
    </xdr:from>
    <xdr:to>
      <xdr:col>1</xdr:col>
      <xdr:colOff>1014300</xdr:colOff>
      <xdr:row>40</xdr:row>
      <xdr:rowOff>820738</xdr:rowOff>
    </xdr:to>
    <xdr:sp macro="" textlink="">
      <xdr:nvSpPr>
        <xdr:cNvPr id="187" name="Retângulo: Cantos Arredondados 80">
          <a:extLst>
            <a:ext uri="{FF2B5EF4-FFF2-40B4-BE49-F238E27FC236}">
              <a16:creationId xmlns:a16="http://schemas.microsoft.com/office/drawing/2014/main" id="{21E87A12-3D85-4555-9A8A-F53B487A761E}"/>
            </a:ext>
          </a:extLst>
        </xdr:cNvPr>
        <xdr:cNvSpPr>
          <a:spLocks/>
        </xdr:cNvSpPr>
      </xdr:nvSpPr>
      <xdr:spPr>
        <a:xfrm>
          <a:off x="333375" y="29710062"/>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clientData/>
  </xdr:twoCellAnchor>
  <xdr:twoCellAnchor>
    <xdr:from>
      <xdr:col>1</xdr:col>
      <xdr:colOff>76200</xdr:colOff>
      <xdr:row>41</xdr:row>
      <xdr:rowOff>335491</xdr:rowOff>
    </xdr:from>
    <xdr:to>
      <xdr:col>1</xdr:col>
      <xdr:colOff>1014300</xdr:colOff>
      <xdr:row>41</xdr:row>
      <xdr:rowOff>821267</xdr:rowOff>
    </xdr:to>
    <xdr:sp macro="" textlink="">
      <xdr:nvSpPr>
        <xdr:cNvPr id="188" name="Retângulo: Cantos Arredondados 80">
          <a:extLst>
            <a:ext uri="{FF2B5EF4-FFF2-40B4-BE49-F238E27FC236}">
              <a16:creationId xmlns:a16="http://schemas.microsoft.com/office/drawing/2014/main" id="{B595A175-30C5-404C-8C22-E52D62D73428}"/>
            </a:ext>
          </a:extLst>
        </xdr:cNvPr>
        <xdr:cNvSpPr>
          <a:spLocks/>
        </xdr:cNvSpPr>
      </xdr:nvSpPr>
      <xdr:spPr>
        <a:xfrm>
          <a:off x="333375" y="30767866"/>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AMOSTRAS; CATÁLOGOS</a:t>
          </a:r>
          <a:r>
            <a:rPr lang="pt-BR" sz="900" b="1" i="1" baseline="0">
              <a:solidFill>
                <a:schemeClr val="bg1"/>
              </a:solidFill>
            </a:rPr>
            <a:t>; ETC...</a:t>
          </a:r>
          <a:endParaRPr lang="pt-BR" sz="900" b="1" i="1">
            <a:solidFill>
              <a:schemeClr val="bg1"/>
            </a:solidFill>
          </a:endParaRPr>
        </a:p>
      </xdr:txBody>
    </xdr:sp>
    <xdr:clientData/>
  </xdr:twoCellAnchor>
  <xdr:twoCellAnchor>
    <xdr:from>
      <xdr:col>1</xdr:col>
      <xdr:colOff>76200</xdr:colOff>
      <xdr:row>42</xdr:row>
      <xdr:rowOff>336020</xdr:rowOff>
    </xdr:from>
    <xdr:to>
      <xdr:col>1</xdr:col>
      <xdr:colOff>1014300</xdr:colOff>
      <xdr:row>42</xdr:row>
      <xdr:rowOff>821796</xdr:rowOff>
    </xdr:to>
    <xdr:sp macro="" textlink="">
      <xdr:nvSpPr>
        <xdr:cNvPr id="189" name="Retângulo: Cantos Arredondados 80">
          <a:extLst>
            <a:ext uri="{FF2B5EF4-FFF2-40B4-BE49-F238E27FC236}">
              <a16:creationId xmlns:a16="http://schemas.microsoft.com/office/drawing/2014/main" id="{964F12EC-7F4C-4A88-87C9-69C881DB3A7B}"/>
            </a:ext>
          </a:extLst>
        </xdr:cNvPr>
        <xdr:cNvSpPr>
          <a:spLocks/>
        </xdr:cNvSpPr>
      </xdr:nvSpPr>
      <xdr:spPr>
        <a:xfrm>
          <a:off x="333375" y="31825670"/>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DOCUMENTOS FABRICANTE</a:t>
          </a:r>
        </a:p>
      </xdr:txBody>
    </xdr:sp>
    <xdr:clientData/>
  </xdr:twoCellAnchor>
  <xdr:twoCellAnchor>
    <xdr:from>
      <xdr:col>1</xdr:col>
      <xdr:colOff>76200</xdr:colOff>
      <xdr:row>43</xdr:row>
      <xdr:rowOff>336549</xdr:rowOff>
    </xdr:from>
    <xdr:to>
      <xdr:col>1</xdr:col>
      <xdr:colOff>1014300</xdr:colOff>
      <xdr:row>43</xdr:row>
      <xdr:rowOff>822325</xdr:rowOff>
    </xdr:to>
    <xdr:sp macro="" textlink="">
      <xdr:nvSpPr>
        <xdr:cNvPr id="190" name="Retângulo: Cantos Arredondados 80">
          <a:extLst>
            <a:ext uri="{FF2B5EF4-FFF2-40B4-BE49-F238E27FC236}">
              <a16:creationId xmlns:a16="http://schemas.microsoft.com/office/drawing/2014/main" id="{F5821C47-0059-47A3-8B82-C9565263B95C}"/>
            </a:ext>
          </a:extLst>
        </xdr:cNvPr>
        <xdr:cNvSpPr>
          <a:spLocks/>
        </xdr:cNvSpPr>
      </xdr:nvSpPr>
      <xdr:spPr>
        <a:xfrm>
          <a:off x="333375" y="32883474"/>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a:t>
          </a:r>
        </a:p>
      </xdr:txBody>
    </xdr:sp>
    <xdr:clientData/>
  </xdr:twoCellAnchor>
  <xdr:twoCellAnchor>
    <xdr:from>
      <xdr:col>1</xdr:col>
      <xdr:colOff>76200</xdr:colOff>
      <xdr:row>44</xdr:row>
      <xdr:rowOff>337078</xdr:rowOff>
    </xdr:from>
    <xdr:to>
      <xdr:col>1</xdr:col>
      <xdr:colOff>1014300</xdr:colOff>
      <xdr:row>44</xdr:row>
      <xdr:rowOff>822854</xdr:rowOff>
    </xdr:to>
    <xdr:sp macro="" textlink="">
      <xdr:nvSpPr>
        <xdr:cNvPr id="191" name="Retângulo: Cantos Arredondados 80">
          <a:extLst>
            <a:ext uri="{FF2B5EF4-FFF2-40B4-BE49-F238E27FC236}">
              <a16:creationId xmlns:a16="http://schemas.microsoft.com/office/drawing/2014/main" id="{893D8931-0C30-4C48-8C86-CE78BC2709AD}"/>
            </a:ext>
          </a:extLst>
        </xdr:cNvPr>
        <xdr:cNvSpPr>
          <a:spLocks/>
        </xdr:cNvSpPr>
      </xdr:nvSpPr>
      <xdr:spPr>
        <a:xfrm>
          <a:off x="333375" y="33941278"/>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CONTRATO - PÓS VENDA</a:t>
          </a:r>
          <a:r>
            <a:rPr lang="pt-BR" sz="900" b="1" i="1" baseline="0">
              <a:solidFill>
                <a:schemeClr val="bg1"/>
              </a:solidFill>
            </a:rPr>
            <a:t> TÉCNICA</a:t>
          </a:r>
          <a:endParaRPr lang="pt-BR" sz="900" b="1" i="1">
            <a:solidFill>
              <a:schemeClr val="bg1"/>
            </a:solidFill>
          </a:endParaRPr>
        </a:p>
      </xdr:txBody>
    </xdr:sp>
    <xdr:clientData/>
  </xdr:twoCellAnchor>
  <xdr:twoCellAnchor>
    <xdr:from>
      <xdr:col>1</xdr:col>
      <xdr:colOff>76200</xdr:colOff>
      <xdr:row>45</xdr:row>
      <xdr:rowOff>337607</xdr:rowOff>
    </xdr:from>
    <xdr:to>
      <xdr:col>1</xdr:col>
      <xdr:colOff>1014300</xdr:colOff>
      <xdr:row>45</xdr:row>
      <xdr:rowOff>823383</xdr:rowOff>
    </xdr:to>
    <xdr:sp macro="" textlink="">
      <xdr:nvSpPr>
        <xdr:cNvPr id="192" name="Retângulo: Cantos Arredondados 80">
          <a:extLst>
            <a:ext uri="{FF2B5EF4-FFF2-40B4-BE49-F238E27FC236}">
              <a16:creationId xmlns:a16="http://schemas.microsoft.com/office/drawing/2014/main" id="{87E33F90-5CD9-4904-97A1-DF541CFA6048}"/>
            </a:ext>
          </a:extLst>
        </xdr:cNvPr>
        <xdr:cNvSpPr>
          <a:spLocks/>
        </xdr:cNvSpPr>
      </xdr:nvSpPr>
      <xdr:spPr>
        <a:xfrm>
          <a:off x="333375" y="34999082"/>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RELATÓRIO TÉCNICO</a:t>
          </a:r>
        </a:p>
      </xdr:txBody>
    </xdr:sp>
    <xdr:clientData/>
  </xdr:twoCellAnchor>
  <xdr:twoCellAnchor>
    <xdr:from>
      <xdr:col>1</xdr:col>
      <xdr:colOff>76200</xdr:colOff>
      <xdr:row>46</xdr:row>
      <xdr:rowOff>338136</xdr:rowOff>
    </xdr:from>
    <xdr:to>
      <xdr:col>1</xdr:col>
      <xdr:colOff>1014300</xdr:colOff>
      <xdr:row>46</xdr:row>
      <xdr:rowOff>823912</xdr:rowOff>
    </xdr:to>
    <xdr:sp macro="" textlink="">
      <xdr:nvSpPr>
        <xdr:cNvPr id="193" name="Retângulo: Cantos Arredondados 80">
          <a:extLst>
            <a:ext uri="{FF2B5EF4-FFF2-40B4-BE49-F238E27FC236}">
              <a16:creationId xmlns:a16="http://schemas.microsoft.com/office/drawing/2014/main" id="{6E9CEE77-397B-4465-B9A5-F969E17AACEA}"/>
            </a:ext>
          </a:extLst>
        </xdr:cNvPr>
        <xdr:cNvSpPr>
          <a:spLocks/>
        </xdr:cNvSpPr>
      </xdr:nvSpPr>
      <xdr:spPr>
        <a:xfrm>
          <a:off x="333375" y="36056886"/>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IMAGEM</a:t>
          </a:r>
          <a:r>
            <a:rPr lang="pt-BR" sz="900" b="1" i="1" baseline="0">
              <a:solidFill>
                <a:schemeClr val="bg1"/>
              </a:solidFill>
            </a:rPr>
            <a:t> PRODUTOS</a:t>
          </a:r>
          <a:endParaRPr lang="pt-BR" sz="900" b="1" i="1">
            <a:solidFill>
              <a:schemeClr val="bg1"/>
            </a:solidFill>
          </a:endParaRPr>
        </a:p>
      </xdr:txBody>
    </xdr:sp>
    <xdr:clientData/>
  </xdr:twoCellAnchor>
  <xdr:twoCellAnchor>
    <xdr:from>
      <xdr:col>1</xdr:col>
      <xdr:colOff>76200</xdr:colOff>
      <xdr:row>47</xdr:row>
      <xdr:rowOff>338665</xdr:rowOff>
    </xdr:from>
    <xdr:to>
      <xdr:col>1</xdr:col>
      <xdr:colOff>1014300</xdr:colOff>
      <xdr:row>47</xdr:row>
      <xdr:rowOff>824441</xdr:rowOff>
    </xdr:to>
    <xdr:sp macro="" textlink="">
      <xdr:nvSpPr>
        <xdr:cNvPr id="194" name="Retângulo: Cantos Arredondados 80">
          <a:extLst>
            <a:ext uri="{FF2B5EF4-FFF2-40B4-BE49-F238E27FC236}">
              <a16:creationId xmlns:a16="http://schemas.microsoft.com/office/drawing/2014/main" id="{A8A5813F-9807-47A2-A111-CCB6EA4462C2}"/>
            </a:ext>
          </a:extLst>
        </xdr:cNvPr>
        <xdr:cNvSpPr>
          <a:spLocks/>
        </xdr:cNvSpPr>
      </xdr:nvSpPr>
      <xdr:spPr>
        <a:xfrm>
          <a:off x="333375" y="37114690"/>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RFQ XRP</a:t>
          </a:r>
        </a:p>
      </xdr:txBody>
    </xdr:sp>
    <xdr:clientData/>
  </xdr:twoCellAnchor>
  <xdr:twoCellAnchor>
    <xdr:from>
      <xdr:col>1</xdr:col>
      <xdr:colOff>76200</xdr:colOff>
      <xdr:row>48</xdr:row>
      <xdr:rowOff>339194</xdr:rowOff>
    </xdr:from>
    <xdr:to>
      <xdr:col>1</xdr:col>
      <xdr:colOff>1014300</xdr:colOff>
      <xdr:row>48</xdr:row>
      <xdr:rowOff>824970</xdr:rowOff>
    </xdr:to>
    <xdr:sp macro="" textlink="">
      <xdr:nvSpPr>
        <xdr:cNvPr id="195" name="Retângulo: Cantos Arredondados 80">
          <a:extLst>
            <a:ext uri="{FF2B5EF4-FFF2-40B4-BE49-F238E27FC236}">
              <a16:creationId xmlns:a16="http://schemas.microsoft.com/office/drawing/2014/main" id="{E364A4DB-80E3-4946-9801-AA90D3536FE2}"/>
            </a:ext>
          </a:extLst>
        </xdr:cNvPr>
        <xdr:cNvSpPr>
          <a:spLocks/>
        </xdr:cNvSpPr>
      </xdr:nvSpPr>
      <xdr:spPr>
        <a:xfrm>
          <a:off x="333375" y="38172494"/>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RFQ</a:t>
          </a:r>
          <a:r>
            <a:rPr lang="pt-BR" sz="900" b="1" i="1" baseline="0">
              <a:solidFill>
                <a:schemeClr val="bg1"/>
              </a:solidFill>
            </a:rPr>
            <a:t> OLV</a:t>
          </a:r>
          <a:endParaRPr lang="pt-BR" sz="900" b="1" i="1">
            <a:solidFill>
              <a:schemeClr val="bg1"/>
            </a:solidFill>
          </a:endParaRPr>
        </a:p>
      </xdr:txBody>
    </xdr:sp>
    <xdr:clientData/>
  </xdr:twoCellAnchor>
  <xdr:twoCellAnchor>
    <xdr:from>
      <xdr:col>1</xdr:col>
      <xdr:colOff>76200</xdr:colOff>
      <xdr:row>49</xdr:row>
      <xdr:rowOff>339723</xdr:rowOff>
    </xdr:from>
    <xdr:to>
      <xdr:col>1</xdr:col>
      <xdr:colOff>1014300</xdr:colOff>
      <xdr:row>49</xdr:row>
      <xdr:rowOff>825499</xdr:rowOff>
    </xdr:to>
    <xdr:sp macro="" textlink="">
      <xdr:nvSpPr>
        <xdr:cNvPr id="196" name="Retângulo: Cantos Arredondados 80">
          <a:extLst>
            <a:ext uri="{FF2B5EF4-FFF2-40B4-BE49-F238E27FC236}">
              <a16:creationId xmlns:a16="http://schemas.microsoft.com/office/drawing/2014/main" id="{D09C9C5C-494C-4ECC-9C87-54650D002C9D}"/>
            </a:ext>
          </a:extLst>
        </xdr:cNvPr>
        <xdr:cNvSpPr>
          <a:spLocks/>
        </xdr:cNvSpPr>
      </xdr:nvSpPr>
      <xdr:spPr>
        <a:xfrm>
          <a:off x="333375" y="39230298"/>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RFQ</a:t>
          </a:r>
          <a:r>
            <a:rPr lang="pt-BR" sz="900" b="1" i="1" baseline="0">
              <a:solidFill>
                <a:schemeClr val="bg1"/>
              </a:solidFill>
            </a:rPr>
            <a:t> EM INGLÊS</a:t>
          </a:r>
          <a:endParaRPr lang="pt-BR" sz="900" b="1" i="1">
            <a:solidFill>
              <a:schemeClr val="bg1"/>
            </a:solidFill>
          </a:endParaRPr>
        </a:p>
      </xdr:txBody>
    </xdr:sp>
    <xdr:clientData/>
  </xdr:twoCellAnchor>
  <xdr:twoCellAnchor>
    <xdr:from>
      <xdr:col>1</xdr:col>
      <xdr:colOff>76200</xdr:colOff>
      <xdr:row>50</xdr:row>
      <xdr:rowOff>340252</xdr:rowOff>
    </xdr:from>
    <xdr:to>
      <xdr:col>1</xdr:col>
      <xdr:colOff>1014300</xdr:colOff>
      <xdr:row>50</xdr:row>
      <xdr:rowOff>826028</xdr:rowOff>
    </xdr:to>
    <xdr:sp macro="" textlink="">
      <xdr:nvSpPr>
        <xdr:cNvPr id="197" name="Retângulo: Cantos Arredondados 80">
          <a:extLst>
            <a:ext uri="{FF2B5EF4-FFF2-40B4-BE49-F238E27FC236}">
              <a16:creationId xmlns:a16="http://schemas.microsoft.com/office/drawing/2014/main" id="{DA21F4ED-44DA-47F8-8FA0-EAA46C5FC9B1}"/>
            </a:ext>
          </a:extLst>
        </xdr:cNvPr>
        <xdr:cNvSpPr>
          <a:spLocks/>
        </xdr:cNvSpPr>
      </xdr:nvSpPr>
      <xdr:spPr>
        <a:xfrm>
          <a:off x="333375" y="40288102"/>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FABRICANTES</a:t>
          </a:r>
          <a:r>
            <a:rPr lang="pt-BR" sz="900" b="1" i="1" baseline="0">
              <a:solidFill>
                <a:schemeClr val="bg1"/>
              </a:solidFill>
            </a:rPr>
            <a:t> BRASILEIROS</a:t>
          </a:r>
          <a:endParaRPr lang="pt-BR" sz="900" b="1" i="1">
            <a:solidFill>
              <a:schemeClr val="bg1"/>
            </a:solidFill>
          </a:endParaRPr>
        </a:p>
      </xdr:txBody>
    </xdr:sp>
    <xdr:clientData/>
  </xdr:twoCellAnchor>
  <xdr:twoCellAnchor>
    <xdr:from>
      <xdr:col>1</xdr:col>
      <xdr:colOff>76200</xdr:colOff>
      <xdr:row>51</xdr:row>
      <xdr:rowOff>340781</xdr:rowOff>
    </xdr:from>
    <xdr:to>
      <xdr:col>1</xdr:col>
      <xdr:colOff>1014300</xdr:colOff>
      <xdr:row>51</xdr:row>
      <xdr:rowOff>826557</xdr:rowOff>
    </xdr:to>
    <xdr:sp macro="" textlink="">
      <xdr:nvSpPr>
        <xdr:cNvPr id="198" name="Retângulo: Cantos Arredondados 80">
          <a:extLst>
            <a:ext uri="{FF2B5EF4-FFF2-40B4-BE49-F238E27FC236}">
              <a16:creationId xmlns:a16="http://schemas.microsoft.com/office/drawing/2014/main" id="{05282873-B603-46E9-AE2C-ADD9ED91982C}"/>
            </a:ext>
          </a:extLst>
        </xdr:cNvPr>
        <xdr:cNvSpPr>
          <a:spLocks/>
        </xdr:cNvSpPr>
      </xdr:nvSpPr>
      <xdr:spPr>
        <a:xfrm>
          <a:off x="333375" y="41345906"/>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lt1"/>
              </a:solidFill>
              <a:effectLst/>
              <a:latin typeface="+mn-lt"/>
              <a:ea typeface="+mn-ea"/>
              <a:cs typeface="+mn-cs"/>
            </a:rPr>
            <a:t>FABRICANTES</a:t>
          </a:r>
          <a:r>
            <a:rPr lang="pt-BR" sz="900" b="1" i="1" baseline="0">
              <a:solidFill>
                <a:schemeClr val="lt1"/>
              </a:solidFill>
              <a:effectLst/>
              <a:latin typeface="+mn-lt"/>
              <a:ea typeface="+mn-ea"/>
              <a:cs typeface="+mn-cs"/>
            </a:rPr>
            <a:t> PMES</a:t>
          </a:r>
          <a:endParaRPr lang="pt-BR" sz="900">
            <a:effectLst/>
          </a:endParaRPr>
        </a:p>
      </xdr:txBody>
    </xdr:sp>
    <xdr:clientData/>
  </xdr:twoCellAnchor>
  <xdr:twoCellAnchor>
    <xdr:from>
      <xdr:col>1</xdr:col>
      <xdr:colOff>76200</xdr:colOff>
      <xdr:row>52</xdr:row>
      <xdr:rowOff>341310</xdr:rowOff>
    </xdr:from>
    <xdr:to>
      <xdr:col>1</xdr:col>
      <xdr:colOff>1014300</xdr:colOff>
      <xdr:row>52</xdr:row>
      <xdr:rowOff>827086</xdr:rowOff>
    </xdr:to>
    <xdr:sp macro="" textlink="">
      <xdr:nvSpPr>
        <xdr:cNvPr id="199" name="Retângulo: Cantos Arredondados 80">
          <a:extLst>
            <a:ext uri="{FF2B5EF4-FFF2-40B4-BE49-F238E27FC236}">
              <a16:creationId xmlns:a16="http://schemas.microsoft.com/office/drawing/2014/main" id="{42958686-474F-47C4-98C3-6404F8F9F532}"/>
            </a:ext>
          </a:extLst>
        </xdr:cNvPr>
        <xdr:cNvSpPr>
          <a:spLocks/>
        </xdr:cNvSpPr>
      </xdr:nvSpPr>
      <xdr:spPr>
        <a:xfrm>
          <a:off x="333375" y="42403710"/>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FABRICANTES</a:t>
          </a:r>
          <a:r>
            <a:rPr lang="pt-BR" sz="900" b="1" i="1" baseline="0">
              <a:solidFill>
                <a:schemeClr val="bg1"/>
              </a:solidFill>
            </a:rPr>
            <a:t> I</a:t>
          </a:r>
          <a:r>
            <a:rPr lang="pt-BR" sz="700" b="1" i="1" baseline="0">
              <a:solidFill>
                <a:schemeClr val="bg1"/>
              </a:solidFill>
            </a:rPr>
            <a:t>NTERNACIONAIS</a:t>
          </a:r>
          <a:endParaRPr lang="pt-BR" sz="700" b="1" i="1">
            <a:solidFill>
              <a:schemeClr val="bg1"/>
            </a:solidFill>
          </a:endParaRPr>
        </a:p>
      </xdr:txBody>
    </xdr:sp>
    <xdr:clientData/>
  </xdr:twoCellAnchor>
  <xdr:twoCellAnchor>
    <xdr:from>
      <xdr:col>1</xdr:col>
      <xdr:colOff>76200</xdr:colOff>
      <xdr:row>53</xdr:row>
      <xdr:rowOff>341839</xdr:rowOff>
    </xdr:from>
    <xdr:to>
      <xdr:col>1</xdr:col>
      <xdr:colOff>1014300</xdr:colOff>
      <xdr:row>53</xdr:row>
      <xdr:rowOff>827615</xdr:rowOff>
    </xdr:to>
    <xdr:sp macro="" textlink="">
      <xdr:nvSpPr>
        <xdr:cNvPr id="200" name="Retângulo: Cantos Arredondados 80">
          <a:extLst>
            <a:ext uri="{FF2B5EF4-FFF2-40B4-BE49-F238E27FC236}">
              <a16:creationId xmlns:a16="http://schemas.microsoft.com/office/drawing/2014/main" id="{2235F34B-7E03-4F2D-9767-A622412BCD72}"/>
            </a:ext>
          </a:extLst>
        </xdr:cNvPr>
        <xdr:cNvSpPr>
          <a:spLocks/>
        </xdr:cNvSpPr>
      </xdr:nvSpPr>
      <xdr:spPr>
        <a:xfrm>
          <a:off x="333375" y="43461514"/>
          <a:ext cx="938100" cy="485776"/>
        </a:xfrm>
        <a:prstGeom prst="roundRect">
          <a:avLst/>
        </a:prstGeom>
        <a:solidFill>
          <a:schemeClr val="tx1">
            <a:lumMod val="85000"/>
            <a:lumOff val="1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ÍNDICE</a:t>
          </a:r>
          <a:r>
            <a:rPr lang="pt-BR" sz="900" b="1" i="1" baseline="0">
              <a:solidFill>
                <a:schemeClr val="bg1"/>
              </a:solidFill>
            </a:rPr>
            <a:t> DE DOCUMENTOS</a:t>
          </a:r>
          <a:endParaRPr lang="pt-BR" sz="900" b="1" i="1">
            <a:solidFill>
              <a:schemeClr val="bg1"/>
            </a:solidFill>
          </a:endParaRPr>
        </a:p>
      </xdr:txBody>
    </xdr:sp>
    <xdr:clientData/>
  </xdr:twoCellAnchor>
  <xdr:twoCellAnchor>
    <xdr:from>
      <xdr:col>1</xdr:col>
      <xdr:colOff>80962</xdr:colOff>
      <xdr:row>12</xdr:row>
      <xdr:rowOff>180974</xdr:rowOff>
    </xdr:from>
    <xdr:to>
      <xdr:col>1</xdr:col>
      <xdr:colOff>1019062</xdr:colOff>
      <xdr:row>12</xdr:row>
      <xdr:rowOff>666750</xdr:rowOff>
    </xdr:to>
    <xdr:sp macro="" textlink="">
      <xdr:nvSpPr>
        <xdr:cNvPr id="201" name="Retângulo: Cantos Arredondados 80">
          <a:extLst>
            <a:ext uri="{FF2B5EF4-FFF2-40B4-BE49-F238E27FC236}">
              <a16:creationId xmlns:a16="http://schemas.microsoft.com/office/drawing/2014/main" id="{4F0E2564-186D-A521-96B2-FCB4C7CBEEAF}"/>
            </a:ext>
          </a:extLst>
        </xdr:cNvPr>
        <xdr:cNvSpPr>
          <a:spLocks/>
        </xdr:cNvSpPr>
      </xdr:nvSpPr>
      <xdr:spPr>
        <a:xfrm>
          <a:off x="338137" y="6915149"/>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latin typeface="+mn-lt"/>
              <a:ea typeface="+mn-ea"/>
              <a:cs typeface="+mn-cs"/>
            </a:rPr>
            <a:t>ANALÍTICO</a:t>
          </a:r>
        </a:p>
      </xdr:txBody>
    </xdr:sp>
    <xdr:clientData/>
  </xdr:twoCellAnchor>
  <xdr:twoCellAnchor>
    <xdr:from>
      <xdr:col>1</xdr:col>
      <xdr:colOff>80962</xdr:colOff>
      <xdr:row>13</xdr:row>
      <xdr:rowOff>179717</xdr:rowOff>
    </xdr:from>
    <xdr:to>
      <xdr:col>1</xdr:col>
      <xdr:colOff>1019062</xdr:colOff>
      <xdr:row>13</xdr:row>
      <xdr:rowOff>665493</xdr:rowOff>
    </xdr:to>
    <xdr:sp macro="" textlink="">
      <xdr:nvSpPr>
        <xdr:cNvPr id="202" name="Retângulo: Cantos Arredondados 80">
          <a:extLst>
            <a:ext uri="{FF2B5EF4-FFF2-40B4-BE49-F238E27FC236}">
              <a16:creationId xmlns:a16="http://schemas.microsoft.com/office/drawing/2014/main" id="{14D57EDC-443E-3B9F-577A-CB4AA60ED028}"/>
            </a:ext>
          </a:extLst>
        </xdr:cNvPr>
        <xdr:cNvSpPr>
          <a:spLocks/>
        </xdr:cNvSpPr>
      </xdr:nvSpPr>
      <xdr:spPr>
        <a:xfrm>
          <a:off x="338137" y="7618742"/>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marL="0" indent="0" algn="ctr"/>
          <a:r>
            <a:rPr lang="pt-BR" sz="900" b="1" i="1">
              <a:solidFill>
                <a:schemeClr val="bg1"/>
              </a:solidFill>
              <a:latin typeface="+mn-lt"/>
              <a:ea typeface="+mn-ea"/>
              <a:cs typeface="+mn-cs"/>
            </a:rPr>
            <a:t>CAPCIDADE TÉCNICA</a:t>
          </a:r>
        </a:p>
      </xdr:txBody>
    </xdr:sp>
    <xdr:clientData/>
  </xdr:twoCellAnchor>
  <xdr:twoCellAnchor>
    <xdr:from>
      <xdr:col>1</xdr:col>
      <xdr:colOff>80962</xdr:colOff>
      <xdr:row>14</xdr:row>
      <xdr:rowOff>178460</xdr:rowOff>
    </xdr:from>
    <xdr:to>
      <xdr:col>1</xdr:col>
      <xdr:colOff>1019062</xdr:colOff>
      <xdr:row>14</xdr:row>
      <xdr:rowOff>664236</xdr:rowOff>
    </xdr:to>
    <xdr:sp macro="" textlink="">
      <xdr:nvSpPr>
        <xdr:cNvPr id="203" name="Retângulo: Cantos Arredondados 80">
          <a:extLst>
            <a:ext uri="{FF2B5EF4-FFF2-40B4-BE49-F238E27FC236}">
              <a16:creationId xmlns:a16="http://schemas.microsoft.com/office/drawing/2014/main" id="{8F54F945-92EE-5C21-FCAA-DD82CC70DEE5}"/>
            </a:ext>
          </a:extLst>
        </xdr:cNvPr>
        <xdr:cNvSpPr>
          <a:spLocks/>
        </xdr:cNvSpPr>
      </xdr:nvSpPr>
      <xdr:spPr>
        <a:xfrm>
          <a:off x="338137" y="8322335"/>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ECONÔMICA</a:t>
          </a:r>
          <a:r>
            <a:rPr lang="pt-BR" sz="900" b="1" i="1" baseline="0">
              <a:solidFill>
                <a:schemeClr val="bg1"/>
              </a:solidFill>
            </a:rPr>
            <a:t> FINANCEIRA</a:t>
          </a:r>
          <a:endParaRPr lang="pt-BR" sz="900" b="1" i="1">
            <a:solidFill>
              <a:schemeClr val="bg1"/>
            </a:solidFill>
          </a:endParaRPr>
        </a:p>
      </xdr:txBody>
    </xdr:sp>
    <xdr:clientData/>
  </xdr:twoCellAnchor>
  <xdr:twoCellAnchor>
    <xdr:from>
      <xdr:col>1</xdr:col>
      <xdr:colOff>80962</xdr:colOff>
      <xdr:row>15</xdr:row>
      <xdr:rowOff>177203</xdr:rowOff>
    </xdr:from>
    <xdr:to>
      <xdr:col>1</xdr:col>
      <xdr:colOff>1019062</xdr:colOff>
      <xdr:row>15</xdr:row>
      <xdr:rowOff>662979</xdr:rowOff>
    </xdr:to>
    <xdr:sp macro="" textlink="">
      <xdr:nvSpPr>
        <xdr:cNvPr id="204" name="Retângulo: Cantos Arredondados 80">
          <a:extLst>
            <a:ext uri="{FF2B5EF4-FFF2-40B4-BE49-F238E27FC236}">
              <a16:creationId xmlns:a16="http://schemas.microsoft.com/office/drawing/2014/main" id="{D581E76D-7F3D-ECBC-A5E3-FD7FCE497146}"/>
            </a:ext>
          </a:extLst>
        </xdr:cNvPr>
        <xdr:cNvSpPr>
          <a:spLocks/>
        </xdr:cNvSpPr>
      </xdr:nvSpPr>
      <xdr:spPr>
        <a:xfrm>
          <a:off x="338137" y="9025928"/>
          <a:ext cx="938100" cy="485776"/>
        </a:xfrm>
        <a:prstGeom prst="roundRect">
          <a:avLst/>
        </a:prstGeom>
        <a:solidFill>
          <a:srgbClr val="8E0000"/>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clientData/>
  </xdr:twoCellAnchor>
  <xdr:twoCellAnchor editAs="oneCell">
    <xdr:from>
      <xdr:col>1</xdr:col>
      <xdr:colOff>95250</xdr:colOff>
      <xdr:row>8</xdr:row>
      <xdr:rowOff>85725</xdr:rowOff>
    </xdr:from>
    <xdr:to>
      <xdr:col>1</xdr:col>
      <xdr:colOff>942975</xdr:colOff>
      <xdr:row>9</xdr:row>
      <xdr:rowOff>719932</xdr:rowOff>
    </xdr:to>
    <xdr:pic>
      <xdr:nvPicPr>
        <xdr:cNvPr id="3" name="Imagem 2">
          <a:extLst>
            <a:ext uri="{FF2B5EF4-FFF2-40B4-BE49-F238E27FC236}">
              <a16:creationId xmlns:a16="http://schemas.microsoft.com/office/drawing/2014/main" id="{787F3F41-5800-38DC-70FF-FE9FEA346C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2425" y="2038350"/>
          <a:ext cx="847725" cy="847725"/>
        </a:xfrm>
        <a:prstGeom prst="rect">
          <a:avLst/>
        </a:prstGeom>
      </xdr:spPr>
    </xdr:pic>
    <xdr:clientData/>
  </xdr:twoCellAnchor>
  <xdr:twoCellAnchor editAs="oneCell">
    <xdr:from>
      <xdr:col>1</xdr:col>
      <xdr:colOff>583804</xdr:colOff>
      <xdr:row>33</xdr:row>
      <xdr:rowOff>127000</xdr:rowOff>
    </xdr:from>
    <xdr:to>
      <xdr:col>2</xdr:col>
      <xdr:colOff>52751</xdr:colOff>
      <xdr:row>34</xdr:row>
      <xdr:rowOff>468562</xdr:rowOff>
    </xdr:to>
    <xdr:pic>
      <xdr:nvPicPr>
        <xdr:cNvPr id="4" name="Imagem 3">
          <a:extLst>
            <a:ext uri="{FF2B5EF4-FFF2-40B4-BE49-F238E27FC236}">
              <a16:creationId xmlns:a16="http://schemas.microsoft.com/office/drawing/2014/main" id="{6D93C80F-3328-4FC4-AAD3-03FC562BCD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1773" y="19950906"/>
          <a:ext cx="540509" cy="540000"/>
        </a:xfrm>
        <a:prstGeom prst="rect">
          <a:avLst/>
        </a:prstGeom>
      </xdr:spPr>
    </xdr:pic>
    <xdr:clientData/>
  </xdr:twoCellAnchor>
  <xdr:twoCellAnchor>
    <xdr:from>
      <xdr:col>1</xdr:col>
      <xdr:colOff>57150</xdr:colOff>
      <xdr:row>1</xdr:row>
      <xdr:rowOff>0</xdr:rowOff>
    </xdr:from>
    <xdr:to>
      <xdr:col>2</xdr:col>
      <xdr:colOff>16861722</xdr:colOff>
      <xdr:row>2</xdr:row>
      <xdr:rowOff>219075</xdr:rowOff>
    </xdr:to>
    <xdr:grpSp>
      <xdr:nvGrpSpPr>
        <xdr:cNvPr id="28" name="Group 63">
          <a:extLst>
            <a:ext uri="{FF2B5EF4-FFF2-40B4-BE49-F238E27FC236}">
              <a16:creationId xmlns:a16="http://schemas.microsoft.com/office/drawing/2014/main" id="{AC14CC60-1958-4752-B4B1-BD1591965B76}"/>
            </a:ext>
          </a:extLst>
        </xdr:cNvPr>
        <xdr:cNvGrpSpPr/>
      </xdr:nvGrpSpPr>
      <xdr:grpSpPr>
        <a:xfrm>
          <a:off x="315119" y="198438"/>
          <a:ext cx="17876134" cy="675481"/>
          <a:chOff x="371475" y="200025"/>
          <a:chExt cx="17757072" cy="676275"/>
        </a:xfrm>
      </xdr:grpSpPr>
      <xdr:sp macro="" textlink="">
        <xdr:nvSpPr>
          <xdr:cNvPr id="29" name="Retângulo: Cantos Arredondados 80">
            <a:hlinkClick xmlns:r="http://schemas.openxmlformats.org/officeDocument/2006/relationships" r:id="rId3"/>
            <a:extLst>
              <a:ext uri="{FF2B5EF4-FFF2-40B4-BE49-F238E27FC236}">
                <a16:creationId xmlns:a16="http://schemas.microsoft.com/office/drawing/2014/main" id="{D5245FB8-A053-0363-7A54-C8031D4F273D}"/>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30" name="Retângulo: Cantos Arredondados 80">
            <a:hlinkClick xmlns:r="http://schemas.openxmlformats.org/officeDocument/2006/relationships" r:id="rId4"/>
            <a:extLst>
              <a:ext uri="{FF2B5EF4-FFF2-40B4-BE49-F238E27FC236}">
                <a16:creationId xmlns:a16="http://schemas.microsoft.com/office/drawing/2014/main" id="{22CE8FA5-7147-B2BF-B9BD-582697BEC93A}"/>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31" name="Retângulo: Cantos Arredondados 80">
            <a:hlinkClick xmlns:r="http://schemas.openxmlformats.org/officeDocument/2006/relationships" r:id="rId5"/>
            <a:extLst>
              <a:ext uri="{FF2B5EF4-FFF2-40B4-BE49-F238E27FC236}">
                <a16:creationId xmlns:a16="http://schemas.microsoft.com/office/drawing/2014/main" id="{8DCFDE08-C4D5-6987-B82A-4D936F15F926}"/>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32" name="Retângulo: Cantos Arredondados 80">
            <a:hlinkClick xmlns:r="http://schemas.openxmlformats.org/officeDocument/2006/relationships" r:id="rId6"/>
            <a:extLst>
              <a:ext uri="{FF2B5EF4-FFF2-40B4-BE49-F238E27FC236}">
                <a16:creationId xmlns:a16="http://schemas.microsoft.com/office/drawing/2014/main" id="{6D0CA0D1-8EF5-3387-6FE3-27823C236499}"/>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33" name="Retângulo: Cantos Arredondados 80">
            <a:hlinkClick xmlns:r="http://schemas.openxmlformats.org/officeDocument/2006/relationships" r:id="rId7"/>
            <a:extLst>
              <a:ext uri="{FF2B5EF4-FFF2-40B4-BE49-F238E27FC236}">
                <a16:creationId xmlns:a16="http://schemas.microsoft.com/office/drawing/2014/main" id="{B376BF15-9855-5618-6BD8-46B5C8430C1A}"/>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4" name="Retângulo: Cantos Arredondados 80">
            <a:hlinkClick xmlns:r="http://schemas.openxmlformats.org/officeDocument/2006/relationships" r:id="rId8"/>
            <a:extLst>
              <a:ext uri="{FF2B5EF4-FFF2-40B4-BE49-F238E27FC236}">
                <a16:creationId xmlns:a16="http://schemas.microsoft.com/office/drawing/2014/main" id="{4899C4C8-23BF-1EC8-0D76-12E938056D54}"/>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5" name="Retângulo: Cantos Arredondados 80">
            <a:hlinkClick xmlns:r="http://schemas.openxmlformats.org/officeDocument/2006/relationships" r:id="rId9"/>
            <a:extLst>
              <a:ext uri="{FF2B5EF4-FFF2-40B4-BE49-F238E27FC236}">
                <a16:creationId xmlns:a16="http://schemas.microsoft.com/office/drawing/2014/main" id="{E7781468-485E-23F9-41A6-945E993A0EA2}"/>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6" name="Retângulo: Cantos Arredondados 80">
            <a:hlinkClick xmlns:r="http://schemas.openxmlformats.org/officeDocument/2006/relationships" r:id="rId10"/>
            <a:extLst>
              <a:ext uri="{FF2B5EF4-FFF2-40B4-BE49-F238E27FC236}">
                <a16:creationId xmlns:a16="http://schemas.microsoft.com/office/drawing/2014/main" id="{FEA7CA6D-C166-4454-52F8-3A209D122B2F}"/>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7" name="Retângulo: Cantos Arredondados 80">
            <a:hlinkClick xmlns:r="http://schemas.openxmlformats.org/officeDocument/2006/relationships" r:id="rId11"/>
            <a:extLst>
              <a:ext uri="{FF2B5EF4-FFF2-40B4-BE49-F238E27FC236}">
                <a16:creationId xmlns:a16="http://schemas.microsoft.com/office/drawing/2014/main" id="{3DA7937A-C30B-B806-9E04-B5B389E5134D}"/>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38" name="Retângulo: Cantos Arredondados 80">
            <a:hlinkClick xmlns:r="http://schemas.openxmlformats.org/officeDocument/2006/relationships" r:id="rId12"/>
            <a:extLst>
              <a:ext uri="{FF2B5EF4-FFF2-40B4-BE49-F238E27FC236}">
                <a16:creationId xmlns:a16="http://schemas.microsoft.com/office/drawing/2014/main" id="{198F7085-3F60-6521-4D1A-0273630AFBFB}"/>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39" name="Retângulo: Cantos Arredondados 80">
            <a:hlinkClick xmlns:r="http://schemas.openxmlformats.org/officeDocument/2006/relationships" r:id="rId13"/>
            <a:extLst>
              <a:ext uri="{FF2B5EF4-FFF2-40B4-BE49-F238E27FC236}">
                <a16:creationId xmlns:a16="http://schemas.microsoft.com/office/drawing/2014/main" id="{A1A7A526-62EF-883E-00B8-E578B1B94A5F}"/>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40" name="Retângulo: Cantos Arredondados 80">
            <a:hlinkClick xmlns:r="http://schemas.openxmlformats.org/officeDocument/2006/relationships" r:id="rId14"/>
            <a:extLst>
              <a:ext uri="{FF2B5EF4-FFF2-40B4-BE49-F238E27FC236}">
                <a16:creationId xmlns:a16="http://schemas.microsoft.com/office/drawing/2014/main" id="{19BD9EF8-53DF-9CFD-2562-362463121441}"/>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41" name="Retângulo: Cantos Arredondados 80">
            <a:hlinkClick xmlns:r="http://schemas.openxmlformats.org/officeDocument/2006/relationships" r:id="rId15"/>
            <a:extLst>
              <a:ext uri="{FF2B5EF4-FFF2-40B4-BE49-F238E27FC236}">
                <a16:creationId xmlns:a16="http://schemas.microsoft.com/office/drawing/2014/main" id="{F6CFAEBC-8C11-FDA1-4479-664BED85F9F8}"/>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42" name="Retângulo: Cantos Arredondados 80">
            <a:hlinkClick xmlns:r="http://schemas.openxmlformats.org/officeDocument/2006/relationships" r:id="rId16"/>
            <a:extLst>
              <a:ext uri="{FF2B5EF4-FFF2-40B4-BE49-F238E27FC236}">
                <a16:creationId xmlns:a16="http://schemas.microsoft.com/office/drawing/2014/main" id="{5A5C8C92-62CF-D276-A2FD-96E15BA7D1BA}"/>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43" name="Retângulo: Cantos Arredondados 80">
            <a:hlinkClick xmlns:r="http://schemas.openxmlformats.org/officeDocument/2006/relationships" r:id="rId17"/>
            <a:extLst>
              <a:ext uri="{FF2B5EF4-FFF2-40B4-BE49-F238E27FC236}">
                <a16:creationId xmlns:a16="http://schemas.microsoft.com/office/drawing/2014/main" id="{3B9D05C9-B970-EB32-048A-2A257CA6DE23}"/>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4" name="Group 79">
            <a:hlinkClick xmlns:r="http://schemas.openxmlformats.org/officeDocument/2006/relationships" r:id="rId18"/>
            <a:extLst>
              <a:ext uri="{FF2B5EF4-FFF2-40B4-BE49-F238E27FC236}">
                <a16:creationId xmlns:a16="http://schemas.microsoft.com/office/drawing/2014/main" id="{2CB8BBAF-BAD8-4D73-215C-0A40066F2471}"/>
              </a:ext>
            </a:extLst>
          </xdr:cNvPr>
          <xdr:cNvGrpSpPr>
            <a:grpSpLocks noChangeAspect="1"/>
          </xdr:cNvGrpSpPr>
        </xdr:nvGrpSpPr>
        <xdr:grpSpPr>
          <a:xfrm>
            <a:off x="1914525" y="200025"/>
            <a:ext cx="530709" cy="450000"/>
            <a:chOff x="13706480" y="1552573"/>
            <a:chExt cx="3352804" cy="3352802"/>
          </a:xfrm>
        </xdr:grpSpPr>
        <xdr:pic>
          <xdr:nvPicPr>
            <xdr:cNvPr id="57" name="Picture 92">
              <a:extLst>
                <a:ext uri="{FF2B5EF4-FFF2-40B4-BE49-F238E27FC236}">
                  <a16:creationId xmlns:a16="http://schemas.microsoft.com/office/drawing/2014/main" id="{A5A0B23C-C410-8C09-7069-B6B97C3BF70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8" name="Picture 93">
              <a:extLst>
                <a:ext uri="{FF2B5EF4-FFF2-40B4-BE49-F238E27FC236}">
                  <a16:creationId xmlns:a16="http://schemas.microsoft.com/office/drawing/2014/main" id="{78B1C12A-0329-366F-68A9-6F9CDFCA049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5" name="Picture 80">
            <a:hlinkClick xmlns:r="http://schemas.openxmlformats.org/officeDocument/2006/relationships" r:id="rId21"/>
            <a:extLst>
              <a:ext uri="{FF2B5EF4-FFF2-40B4-BE49-F238E27FC236}">
                <a16:creationId xmlns:a16="http://schemas.microsoft.com/office/drawing/2014/main" id="{D311C063-D435-EC72-D44D-04877BA12A3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6" name="Picture 81">
            <a:hlinkClick xmlns:r="http://schemas.openxmlformats.org/officeDocument/2006/relationships" r:id="rId23"/>
            <a:extLst>
              <a:ext uri="{FF2B5EF4-FFF2-40B4-BE49-F238E27FC236}">
                <a16:creationId xmlns:a16="http://schemas.microsoft.com/office/drawing/2014/main" id="{35F65245-8A84-0FDE-5A87-BF3240CA220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47" name="Picture 82">
            <a:hlinkClick xmlns:r="http://schemas.openxmlformats.org/officeDocument/2006/relationships" r:id="rId25"/>
            <a:extLst>
              <a:ext uri="{FF2B5EF4-FFF2-40B4-BE49-F238E27FC236}">
                <a16:creationId xmlns:a16="http://schemas.microsoft.com/office/drawing/2014/main" id="{22EB343D-0581-E406-65C6-2B6037AAE99D}"/>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48" name="Group 83">
            <a:extLst>
              <a:ext uri="{FF2B5EF4-FFF2-40B4-BE49-F238E27FC236}">
                <a16:creationId xmlns:a16="http://schemas.microsoft.com/office/drawing/2014/main" id="{2A95DE37-E6DF-8A3A-5249-5F221DC3925F}"/>
              </a:ext>
            </a:extLst>
          </xdr:cNvPr>
          <xdr:cNvGrpSpPr>
            <a:grpSpLocks noChangeAspect="1"/>
          </xdr:cNvGrpSpPr>
        </xdr:nvGrpSpPr>
        <xdr:grpSpPr>
          <a:xfrm>
            <a:off x="495300" y="257175"/>
            <a:ext cx="319661" cy="324000"/>
            <a:chOff x="2438400" y="571500"/>
            <a:chExt cx="1065536" cy="1080000"/>
          </a:xfrm>
        </xdr:grpSpPr>
        <xdr:pic>
          <xdr:nvPicPr>
            <xdr:cNvPr id="55" name="Picture 90">
              <a:extLst>
                <a:ext uri="{FF2B5EF4-FFF2-40B4-BE49-F238E27FC236}">
                  <a16:creationId xmlns:a16="http://schemas.microsoft.com/office/drawing/2014/main" id="{E0BC6FB5-8AD0-51BF-8FEB-25A8E6EB4209}"/>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6" name="Oval 91">
              <a:extLst>
                <a:ext uri="{FF2B5EF4-FFF2-40B4-BE49-F238E27FC236}">
                  <a16:creationId xmlns:a16="http://schemas.microsoft.com/office/drawing/2014/main" id="{BB25C8F3-5CAE-F37C-FA84-51E1BF774EDC}"/>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49" name="Group 84">
            <a:extLst>
              <a:ext uri="{FF2B5EF4-FFF2-40B4-BE49-F238E27FC236}">
                <a16:creationId xmlns:a16="http://schemas.microsoft.com/office/drawing/2014/main" id="{F827D28F-20F5-D2D9-872C-E171BC2CF3DB}"/>
              </a:ext>
            </a:extLst>
          </xdr:cNvPr>
          <xdr:cNvGrpSpPr>
            <a:grpSpLocks noChangeAspect="1"/>
          </xdr:cNvGrpSpPr>
        </xdr:nvGrpSpPr>
        <xdr:grpSpPr>
          <a:xfrm>
            <a:off x="962025" y="257175"/>
            <a:ext cx="341768" cy="324000"/>
            <a:chOff x="2419350" y="552450"/>
            <a:chExt cx="1159323" cy="1099050"/>
          </a:xfrm>
        </xdr:grpSpPr>
        <xdr:sp macro="" textlink="">
          <xdr:nvSpPr>
            <xdr:cNvPr id="53" name="Oval 88">
              <a:extLst>
                <a:ext uri="{FF2B5EF4-FFF2-40B4-BE49-F238E27FC236}">
                  <a16:creationId xmlns:a16="http://schemas.microsoft.com/office/drawing/2014/main" id="{DE1AC3CE-AD9A-CDE6-4A6A-998C70925230}"/>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Imagem 4">
              <a:extLst>
                <a:ext uri="{FF2B5EF4-FFF2-40B4-BE49-F238E27FC236}">
                  <a16:creationId xmlns:a16="http://schemas.microsoft.com/office/drawing/2014/main" id="{89843403-25CF-D48E-1F24-B876317FD1EF}"/>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50" name="Group 85">
            <a:extLst>
              <a:ext uri="{FF2B5EF4-FFF2-40B4-BE49-F238E27FC236}">
                <a16:creationId xmlns:a16="http://schemas.microsoft.com/office/drawing/2014/main" id="{6B38A0F4-EA32-5CF1-D676-6938EAE73791}"/>
              </a:ext>
            </a:extLst>
          </xdr:cNvPr>
          <xdr:cNvGrpSpPr>
            <a:grpSpLocks noChangeAspect="1"/>
          </xdr:cNvGrpSpPr>
        </xdr:nvGrpSpPr>
        <xdr:grpSpPr>
          <a:xfrm>
            <a:off x="4333875" y="257175"/>
            <a:ext cx="319661" cy="324000"/>
            <a:chOff x="3539391" y="662841"/>
            <a:chExt cx="1065536" cy="1080000"/>
          </a:xfrm>
        </xdr:grpSpPr>
        <xdr:sp macro="" textlink="">
          <xdr:nvSpPr>
            <xdr:cNvPr id="51" name="Oval 86">
              <a:extLst>
                <a:ext uri="{FF2B5EF4-FFF2-40B4-BE49-F238E27FC236}">
                  <a16:creationId xmlns:a16="http://schemas.microsoft.com/office/drawing/2014/main" id="{88C5E687-191B-6CE9-1898-DF6338274AD9}"/>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2" name="Picture 87">
              <a:hlinkClick xmlns:r="http://schemas.openxmlformats.org/officeDocument/2006/relationships" r:id="rId29"/>
              <a:extLst>
                <a:ext uri="{FF2B5EF4-FFF2-40B4-BE49-F238E27FC236}">
                  <a16:creationId xmlns:a16="http://schemas.microsoft.com/office/drawing/2014/main" id="{36E60B58-782C-806E-5A33-612E98AC377A}"/>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228600</xdr:colOff>
      <xdr:row>6</xdr:row>
      <xdr:rowOff>190500</xdr:rowOff>
    </xdr:from>
    <xdr:to>
      <xdr:col>4</xdr:col>
      <xdr:colOff>3590925</xdr:colOff>
      <xdr:row>12</xdr:row>
      <xdr:rowOff>38344</xdr:rowOff>
    </xdr:to>
    <xdr:pic>
      <xdr:nvPicPr>
        <xdr:cNvPr id="2" name="Picture 1">
          <a:extLst>
            <a:ext uri="{FF2B5EF4-FFF2-40B4-BE49-F238E27FC236}">
              <a16:creationId xmlns:a16="http://schemas.microsoft.com/office/drawing/2014/main" id="{2FDA9420-8AD9-457C-95FF-4A938B67BFEF}"/>
            </a:ext>
          </a:extLst>
        </xdr:cNvPr>
        <xdr:cNvPicPr>
          <a:picLocks noChangeAspect="1"/>
        </xdr:cNvPicPr>
      </xdr:nvPicPr>
      <xdr:blipFill>
        <a:blip xmlns:r="http://schemas.openxmlformats.org/officeDocument/2006/relationships" r:embed="rId1"/>
        <a:stretch>
          <a:fillRect/>
        </a:stretch>
      </xdr:blipFill>
      <xdr:spPr>
        <a:xfrm>
          <a:off x="485775" y="1743075"/>
          <a:ext cx="7696200" cy="1505194"/>
        </a:xfrm>
        <a:prstGeom prst="rect">
          <a:avLst/>
        </a:prstGeom>
        <a:ln w="19050">
          <a:gradFill>
            <a:gsLst>
              <a:gs pos="0">
                <a:schemeClr val="accent1">
                  <a:lumMod val="5000"/>
                  <a:lumOff val="95000"/>
                </a:schemeClr>
              </a:gs>
              <a:gs pos="63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pic>
    <xdr:clientData/>
  </xdr:twoCellAnchor>
  <xdr:twoCellAnchor editAs="oneCell">
    <xdr:from>
      <xdr:col>6</xdr:col>
      <xdr:colOff>2667001</xdr:colOff>
      <xdr:row>16</xdr:row>
      <xdr:rowOff>28575</xdr:rowOff>
    </xdr:from>
    <xdr:to>
      <xdr:col>6</xdr:col>
      <xdr:colOff>3743325</xdr:colOff>
      <xdr:row>16</xdr:row>
      <xdr:rowOff>253337</xdr:rowOff>
    </xdr:to>
    <xdr:pic>
      <xdr:nvPicPr>
        <xdr:cNvPr id="3" name="Picture 2">
          <a:hlinkClick xmlns:r="http://schemas.openxmlformats.org/officeDocument/2006/relationships" r:id="rId2"/>
          <a:extLst>
            <a:ext uri="{FF2B5EF4-FFF2-40B4-BE49-F238E27FC236}">
              <a16:creationId xmlns:a16="http://schemas.microsoft.com/office/drawing/2014/main" id="{CC2C2161-D02E-4019-967A-E50154095A5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306176" y="3990975"/>
          <a:ext cx="1076324" cy="224762"/>
        </a:xfrm>
        <a:prstGeom prst="rect">
          <a:avLst/>
        </a:prstGeom>
        <a:noFill/>
        <a:ln>
          <a:solidFill>
            <a:schemeClr val="accent1">
              <a:lumMod val="50000"/>
            </a:schemeClr>
          </a:solidFill>
        </a:ln>
      </xdr:spPr>
    </xdr:pic>
    <xdr:clientData/>
  </xdr:twoCellAnchor>
  <xdr:twoCellAnchor editAs="oneCell">
    <xdr:from>
      <xdr:col>6</xdr:col>
      <xdr:colOff>819151</xdr:colOff>
      <xdr:row>9</xdr:row>
      <xdr:rowOff>55320</xdr:rowOff>
    </xdr:from>
    <xdr:to>
      <xdr:col>6</xdr:col>
      <xdr:colOff>1764028</xdr:colOff>
      <xdr:row>10</xdr:row>
      <xdr:rowOff>53975</xdr:rowOff>
    </xdr:to>
    <xdr:pic>
      <xdr:nvPicPr>
        <xdr:cNvPr id="4" name="Picture 3">
          <a:extLst>
            <a:ext uri="{FF2B5EF4-FFF2-40B4-BE49-F238E27FC236}">
              <a16:creationId xmlns:a16="http://schemas.microsoft.com/office/drawing/2014/main" id="{05275E2A-8EC9-4304-9E4A-62F27B146D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58326" y="2160345"/>
          <a:ext cx="944877" cy="274880"/>
        </a:xfrm>
        <a:prstGeom prst="rect">
          <a:avLst/>
        </a:prstGeom>
        <a:noFill/>
        <a:ln>
          <a:solidFill>
            <a:srgbClr val="0033CC"/>
          </a:solidFill>
        </a:ln>
      </xdr:spPr>
    </xdr:pic>
    <xdr:clientData/>
  </xdr:twoCellAnchor>
  <xdr:twoCellAnchor editAs="oneCell">
    <xdr:from>
      <xdr:col>6</xdr:col>
      <xdr:colOff>2552701</xdr:colOff>
      <xdr:row>35</xdr:row>
      <xdr:rowOff>66675</xdr:rowOff>
    </xdr:from>
    <xdr:to>
      <xdr:col>6</xdr:col>
      <xdr:colOff>3733801</xdr:colOff>
      <xdr:row>36</xdr:row>
      <xdr:rowOff>44450</xdr:rowOff>
    </xdr:to>
    <xdr:pic>
      <xdr:nvPicPr>
        <xdr:cNvPr id="5" name="Picture 4">
          <a:extLst>
            <a:ext uri="{FF2B5EF4-FFF2-40B4-BE49-F238E27FC236}">
              <a16:creationId xmlns:a16="http://schemas.microsoft.com/office/drawing/2014/main" id="{8BF86BAC-0E6A-403B-90C8-1562A4E24E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191876" y="9277350"/>
          <a:ext cx="1181100" cy="254000"/>
        </a:xfrm>
        <a:prstGeom prst="rect">
          <a:avLst/>
        </a:prstGeom>
        <a:noFill/>
        <a:ln>
          <a:solidFill>
            <a:srgbClr val="0033CC"/>
          </a:solidFill>
        </a:ln>
      </xdr:spPr>
    </xdr:pic>
    <xdr:clientData/>
  </xdr:twoCellAnchor>
  <xdr:twoCellAnchor editAs="oneCell">
    <xdr:from>
      <xdr:col>6</xdr:col>
      <xdr:colOff>2552701</xdr:colOff>
      <xdr:row>17</xdr:row>
      <xdr:rowOff>38100</xdr:rowOff>
    </xdr:from>
    <xdr:to>
      <xdr:col>6</xdr:col>
      <xdr:colOff>3733801</xdr:colOff>
      <xdr:row>17</xdr:row>
      <xdr:rowOff>257175</xdr:rowOff>
    </xdr:to>
    <xdr:pic>
      <xdr:nvPicPr>
        <xdr:cNvPr id="6" name="Picture 5">
          <a:hlinkClick xmlns:r="http://schemas.openxmlformats.org/officeDocument/2006/relationships" r:id="rId5"/>
          <a:extLst>
            <a:ext uri="{FF2B5EF4-FFF2-40B4-BE49-F238E27FC236}">
              <a16:creationId xmlns:a16="http://schemas.microsoft.com/office/drawing/2014/main" id="{FDD7C971-52C4-4845-B2EE-073CAFFB042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191876" y="4276725"/>
          <a:ext cx="1181100" cy="219075"/>
        </a:xfrm>
        <a:prstGeom prst="rect">
          <a:avLst/>
        </a:prstGeom>
        <a:noFill/>
        <a:ln>
          <a:solidFill>
            <a:srgbClr val="0033CC"/>
          </a:solidFill>
        </a:ln>
      </xdr:spPr>
    </xdr:pic>
    <xdr:clientData/>
  </xdr:twoCellAnchor>
  <xdr:twoCellAnchor editAs="oneCell">
    <xdr:from>
      <xdr:col>6</xdr:col>
      <xdr:colOff>2571751</xdr:colOff>
      <xdr:row>26</xdr:row>
      <xdr:rowOff>28575</xdr:rowOff>
    </xdr:from>
    <xdr:to>
      <xdr:col>6</xdr:col>
      <xdr:colOff>3752851</xdr:colOff>
      <xdr:row>26</xdr:row>
      <xdr:rowOff>247650</xdr:rowOff>
    </xdr:to>
    <xdr:pic>
      <xdr:nvPicPr>
        <xdr:cNvPr id="7" name="Picture 6">
          <a:hlinkClick xmlns:r="http://schemas.openxmlformats.org/officeDocument/2006/relationships" r:id="rId6"/>
          <a:extLst>
            <a:ext uri="{FF2B5EF4-FFF2-40B4-BE49-F238E27FC236}">
              <a16:creationId xmlns:a16="http://schemas.microsoft.com/office/drawing/2014/main" id="{54B04076-C956-4261-AF45-8A5A73C2F8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210926" y="6753225"/>
          <a:ext cx="1181100" cy="219075"/>
        </a:xfrm>
        <a:prstGeom prst="rect">
          <a:avLst/>
        </a:prstGeom>
        <a:noFill/>
        <a:ln>
          <a:solidFill>
            <a:srgbClr val="0033CC"/>
          </a:solidFill>
        </a:ln>
      </xdr:spPr>
    </xdr:pic>
    <xdr:clientData/>
  </xdr:twoCellAnchor>
  <xdr:twoCellAnchor editAs="oneCell">
    <xdr:from>
      <xdr:col>6</xdr:col>
      <xdr:colOff>2667001</xdr:colOff>
      <xdr:row>34</xdr:row>
      <xdr:rowOff>66675</xdr:rowOff>
    </xdr:from>
    <xdr:to>
      <xdr:col>6</xdr:col>
      <xdr:colOff>3743325</xdr:colOff>
      <xdr:row>35</xdr:row>
      <xdr:rowOff>15212</xdr:rowOff>
    </xdr:to>
    <xdr:pic>
      <xdr:nvPicPr>
        <xdr:cNvPr id="8" name="Picture 7">
          <a:hlinkClick xmlns:r="http://schemas.openxmlformats.org/officeDocument/2006/relationships" r:id="rId7"/>
          <a:extLst>
            <a:ext uri="{FF2B5EF4-FFF2-40B4-BE49-F238E27FC236}">
              <a16:creationId xmlns:a16="http://schemas.microsoft.com/office/drawing/2014/main" id="{626E0FB7-A15B-4D86-A1AB-6EE5FBE056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306176" y="9001125"/>
          <a:ext cx="1076324" cy="224762"/>
        </a:xfrm>
        <a:prstGeom prst="rect">
          <a:avLst/>
        </a:prstGeom>
        <a:noFill/>
        <a:ln>
          <a:solidFill>
            <a:schemeClr val="accent1">
              <a:lumMod val="50000"/>
            </a:schemeClr>
          </a:solidFill>
        </a:ln>
      </xdr:spPr>
    </xdr:pic>
    <xdr:clientData/>
  </xdr:twoCellAnchor>
  <xdr:twoCellAnchor editAs="oneCell">
    <xdr:from>
      <xdr:col>6</xdr:col>
      <xdr:colOff>2676526</xdr:colOff>
      <xdr:row>25</xdr:row>
      <xdr:rowOff>28575</xdr:rowOff>
    </xdr:from>
    <xdr:to>
      <xdr:col>6</xdr:col>
      <xdr:colOff>3752850</xdr:colOff>
      <xdr:row>25</xdr:row>
      <xdr:rowOff>253337</xdr:rowOff>
    </xdr:to>
    <xdr:pic>
      <xdr:nvPicPr>
        <xdr:cNvPr id="9" name="Picture 8">
          <a:hlinkClick xmlns:r="http://schemas.openxmlformats.org/officeDocument/2006/relationships" r:id="rId8"/>
          <a:extLst>
            <a:ext uri="{FF2B5EF4-FFF2-40B4-BE49-F238E27FC236}">
              <a16:creationId xmlns:a16="http://schemas.microsoft.com/office/drawing/2014/main" id="{11105C56-5AD2-492F-8332-E21D192F66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315701" y="6477000"/>
          <a:ext cx="1076324" cy="224762"/>
        </a:xfrm>
        <a:prstGeom prst="rect">
          <a:avLst/>
        </a:prstGeom>
        <a:noFill/>
        <a:ln>
          <a:solidFill>
            <a:schemeClr val="accent1">
              <a:lumMod val="50000"/>
            </a:schemeClr>
          </a:solidFill>
        </a:ln>
      </xdr:spPr>
    </xdr:pic>
    <xdr:clientData/>
  </xdr:twoCellAnchor>
  <xdr:twoCellAnchor editAs="oneCell">
    <xdr:from>
      <xdr:col>8</xdr:col>
      <xdr:colOff>390525</xdr:colOff>
      <xdr:row>9</xdr:row>
      <xdr:rowOff>93461</xdr:rowOff>
    </xdr:from>
    <xdr:to>
      <xdr:col>8</xdr:col>
      <xdr:colOff>724980</xdr:colOff>
      <xdr:row>10</xdr:row>
      <xdr:rowOff>104775</xdr:rowOff>
    </xdr:to>
    <xdr:pic>
      <xdr:nvPicPr>
        <xdr:cNvPr id="10" name="Picture 9" descr="Mais de 600 imagens grátis de Link e Corrente - Pixabay">
          <a:extLst>
            <a:ext uri="{FF2B5EF4-FFF2-40B4-BE49-F238E27FC236}">
              <a16:creationId xmlns:a16="http://schemas.microsoft.com/office/drawing/2014/main" id="{C0580DC2-3372-454D-A049-A1758286B033}"/>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058775" y="2198486"/>
          <a:ext cx="334455" cy="287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3716337</xdr:colOff>
      <xdr:row>13</xdr:row>
      <xdr:rowOff>0</xdr:rowOff>
    </xdr:from>
    <xdr:to>
      <xdr:col>4</xdr:col>
      <xdr:colOff>114829</xdr:colOff>
      <xdr:row>14</xdr:row>
      <xdr:rowOff>28575</xdr:rowOff>
    </xdr:to>
    <xdr:pic>
      <xdr:nvPicPr>
        <xdr:cNvPr id="11" name="Picture 10">
          <a:hlinkClick xmlns:r="http://schemas.openxmlformats.org/officeDocument/2006/relationships" r:id="rId10"/>
          <a:extLst>
            <a:ext uri="{FF2B5EF4-FFF2-40B4-BE49-F238E27FC236}">
              <a16:creationId xmlns:a16="http://schemas.microsoft.com/office/drawing/2014/main" id="{B8614A4A-62BA-485A-BEB3-22FF8DB3E3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240212" y="3209925"/>
          <a:ext cx="465667" cy="304800"/>
        </a:xfrm>
        <a:prstGeom prst="rect">
          <a:avLst/>
        </a:prstGeom>
      </xdr:spPr>
    </xdr:pic>
    <xdr:clientData/>
  </xdr:twoCellAnchor>
  <xdr:twoCellAnchor>
    <xdr:from>
      <xdr:col>4</xdr:col>
      <xdr:colOff>1990726</xdr:colOff>
      <xdr:row>20</xdr:row>
      <xdr:rowOff>28575</xdr:rowOff>
    </xdr:from>
    <xdr:to>
      <xdr:col>4</xdr:col>
      <xdr:colOff>3390899</xdr:colOff>
      <xdr:row>20</xdr:row>
      <xdr:rowOff>266700</xdr:rowOff>
    </xdr:to>
    <xdr:grpSp>
      <xdr:nvGrpSpPr>
        <xdr:cNvPr id="12" name="Group 11">
          <a:hlinkClick xmlns:r="http://schemas.openxmlformats.org/officeDocument/2006/relationships" r:id="rId12"/>
          <a:extLst>
            <a:ext uri="{FF2B5EF4-FFF2-40B4-BE49-F238E27FC236}">
              <a16:creationId xmlns:a16="http://schemas.microsoft.com/office/drawing/2014/main" id="{1538B736-C7E6-4A1A-A6DE-828ECD59B0FD}"/>
            </a:ext>
          </a:extLst>
        </xdr:cNvPr>
        <xdr:cNvGrpSpPr/>
      </xdr:nvGrpSpPr>
      <xdr:grpSpPr>
        <a:xfrm>
          <a:off x="6581776" y="5372100"/>
          <a:ext cx="1400173" cy="238125"/>
          <a:chOff x="5962651" y="5000625"/>
          <a:chExt cx="1400173" cy="238125"/>
        </a:xfrm>
      </xdr:grpSpPr>
      <xdr:pic>
        <xdr:nvPicPr>
          <xdr:cNvPr id="13" name="Picture 12">
            <a:extLst>
              <a:ext uri="{FF2B5EF4-FFF2-40B4-BE49-F238E27FC236}">
                <a16:creationId xmlns:a16="http://schemas.microsoft.com/office/drawing/2014/main" id="{875A6203-1325-5FAF-D153-77B8076E9E4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86500" y="5000625"/>
            <a:ext cx="1076324" cy="224762"/>
          </a:xfrm>
          <a:prstGeom prst="rect">
            <a:avLst/>
          </a:prstGeom>
          <a:noFill/>
          <a:ln>
            <a:solidFill>
              <a:schemeClr val="accent1">
                <a:lumMod val="50000"/>
              </a:schemeClr>
            </a:solidFill>
          </a:ln>
        </xdr:spPr>
      </xdr:pic>
      <xdr:pic>
        <xdr:nvPicPr>
          <xdr:cNvPr id="14" name="Picture 13">
            <a:extLst>
              <a:ext uri="{FF2B5EF4-FFF2-40B4-BE49-F238E27FC236}">
                <a16:creationId xmlns:a16="http://schemas.microsoft.com/office/drawing/2014/main" id="{669F4818-B55A-CE57-967D-1289BA182D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962651" y="5010150"/>
            <a:ext cx="349250" cy="228600"/>
          </a:xfrm>
          <a:prstGeom prst="rect">
            <a:avLst/>
          </a:prstGeom>
        </xdr:spPr>
      </xdr:pic>
    </xdr:grpSp>
    <xdr:clientData/>
  </xdr:twoCellAnchor>
  <xdr:twoCellAnchor editAs="oneCell">
    <xdr:from>
      <xdr:col>6</xdr:col>
      <xdr:colOff>3362325</xdr:colOff>
      <xdr:row>9</xdr:row>
      <xdr:rowOff>93584</xdr:rowOff>
    </xdr:from>
    <xdr:to>
      <xdr:col>6</xdr:col>
      <xdr:colOff>3781424</xdr:colOff>
      <xdr:row>10</xdr:row>
      <xdr:rowOff>142875</xdr:rowOff>
    </xdr:to>
    <xdr:pic>
      <xdr:nvPicPr>
        <xdr:cNvPr id="15" name="Picture 14">
          <a:extLst>
            <a:ext uri="{FF2B5EF4-FFF2-40B4-BE49-F238E27FC236}">
              <a16:creationId xmlns:a16="http://schemas.microsoft.com/office/drawing/2014/main" id="{2A084E15-3A9A-4AE4-A678-1B72BD4E269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001500" y="2198609"/>
          <a:ext cx="419099" cy="325516"/>
        </a:xfrm>
        <a:prstGeom prst="rect">
          <a:avLst/>
        </a:prstGeom>
      </xdr:spPr>
    </xdr:pic>
    <xdr:clientData/>
  </xdr:twoCellAnchor>
  <xdr:twoCellAnchor editAs="oneCell">
    <xdr:from>
      <xdr:col>6</xdr:col>
      <xdr:colOff>2057400</xdr:colOff>
      <xdr:row>9</xdr:row>
      <xdr:rowOff>42734</xdr:rowOff>
    </xdr:from>
    <xdr:to>
      <xdr:col>6</xdr:col>
      <xdr:colOff>2918455</xdr:colOff>
      <xdr:row>10</xdr:row>
      <xdr:rowOff>24736</xdr:rowOff>
    </xdr:to>
    <xdr:pic>
      <xdr:nvPicPr>
        <xdr:cNvPr id="16" name="Picture 15">
          <a:extLst>
            <a:ext uri="{FF2B5EF4-FFF2-40B4-BE49-F238E27FC236}">
              <a16:creationId xmlns:a16="http://schemas.microsoft.com/office/drawing/2014/main" id="{2A229914-1D1C-41B9-833C-35758A7578E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696575" y="2147759"/>
          <a:ext cx="861055" cy="258227"/>
        </a:xfrm>
        <a:prstGeom prst="rect">
          <a:avLst/>
        </a:prstGeom>
        <a:noFill/>
        <a:ln>
          <a:solidFill>
            <a:schemeClr val="accent1">
              <a:lumMod val="50000"/>
            </a:schemeClr>
          </a:solidFill>
        </a:ln>
      </xdr:spPr>
    </xdr:pic>
    <xdr:clientData/>
  </xdr:twoCellAnchor>
  <xdr:twoCellAnchor>
    <xdr:from>
      <xdr:col>4</xdr:col>
      <xdr:colOff>2038351</xdr:colOff>
      <xdr:row>22</xdr:row>
      <xdr:rowOff>19050</xdr:rowOff>
    </xdr:from>
    <xdr:to>
      <xdr:col>4</xdr:col>
      <xdr:colOff>3400424</xdr:colOff>
      <xdr:row>23</xdr:row>
      <xdr:rowOff>0</xdr:rowOff>
    </xdr:to>
    <xdr:grpSp>
      <xdr:nvGrpSpPr>
        <xdr:cNvPr id="17" name="Group 16">
          <a:hlinkClick xmlns:r="http://schemas.openxmlformats.org/officeDocument/2006/relationships" r:id="rId14"/>
          <a:extLst>
            <a:ext uri="{FF2B5EF4-FFF2-40B4-BE49-F238E27FC236}">
              <a16:creationId xmlns:a16="http://schemas.microsoft.com/office/drawing/2014/main" id="{5D20EE5D-77DF-4C60-A745-E1D31FBCE922}"/>
            </a:ext>
          </a:extLst>
        </xdr:cNvPr>
        <xdr:cNvGrpSpPr/>
      </xdr:nvGrpSpPr>
      <xdr:grpSpPr>
        <a:xfrm>
          <a:off x="6629401" y="5915025"/>
          <a:ext cx="1362073" cy="257175"/>
          <a:chOff x="6010276" y="5543550"/>
          <a:chExt cx="1362073" cy="257175"/>
        </a:xfrm>
      </xdr:grpSpPr>
      <xdr:pic>
        <xdr:nvPicPr>
          <xdr:cNvPr id="18" name="Picture 17">
            <a:extLst>
              <a:ext uri="{FF2B5EF4-FFF2-40B4-BE49-F238E27FC236}">
                <a16:creationId xmlns:a16="http://schemas.microsoft.com/office/drawing/2014/main" id="{C6D3FA7A-0F69-61BE-1BEF-5798118C67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96025" y="5543550"/>
            <a:ext cx="1076324" cy="224762"/>
          </a:xfrm>
          <a:prstGeom prst="rect">
            <a:avLst/>
          </a:prstGeom>
          <a:noFill/>
          <a:ln>
            <a:solidFill>
              <a:schemeClr val="accent1">
                <a:lumMod val="50000"/>
              </a:schemeClr>
            </a:solidFill>
          </a:ln>
        </xdr:spPr>
      </xdr:pic>
      <xdr:pic>
        <xdr:nvPicPr>
          <xdr:cNvPr id="19" name="Picture 18">
            <a:extLst>
              <a:ext uri="{FF2B5EF4-FFF2-40B4-BE49-F238E27FC236}">
                <a16:creationId xmlns:a16="http://schemas.microsoft.com/office/drawing/2014/main" id="{B8B2210B-7889-B8F1-40C5-9E3337A5E68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10276" y="5572125"/>
            <a:ext cx="349250" cy="228600"/>
          </a:xfrm>
          <a:prstGeom prst="rect">
            <a:avLst/>
          </a:prstGeom>
        </xdr:spPr>
      </xdr:pic>
    </xdr:grpSp>
    <xdr:clientData/>
  </xdr:twoCellAnchor>
  <xdr:twoCellAnchor editAs="oneCell">
    <xdr:from>
      <xdr:col>8</xdr:col>
      <xdr:colOff>2686050</xdr:colOff>
      <xdr:row>18</xdr:row>
      <xdr:rowOff>28575</xdr:rowOff>
    </xdr:from>
    <xdr:to>
      <xdr:col>8</xdr:col>
      <xdr:colOff>3762374</xdr:colOff>
      <xdr:row>18</xdr:row>
      <xdr:rowOff>253337</xdr:rowOff>
    </xdr:to>
    <xdr:pic>
      <xdr:nvPicPr>
        <xdr:cNvPr id="20" name="Picture 19">
          <a:extLst>
            <a:ext uri="{FF2B5EF4-FFF2-40B4-BE49-F238E27FC236}">
              <a16:creationId xmlns:a16="http://schemas.microsoft.com/office/drawing/2014/main" id="{B2CA318E-6CB8-4318-8451-94320855ED7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354300" y="4543425"/>
          <a:ext cx="1076324" cy="224762"/>
        </a:xfrm>
        <a:prstGeom prst="rect">
          <a:avLst/>
        </a:prstGeom>
        <a:noFill/>
        <a:ln>
          <a:solidFill>
            <a:schemeClr val="accent1">
              <a:lumMod val="50000"/>
            </a:schemeClr>
          </a:solidFill>
        </a:ln>
      </xdr:spPr>
    </xdr:pic>
    <xdr:clientData/>
  </xdr:twoCellAnchor>
  <xdr:twoCellAnchor editAs="oneCell">
    <xdr:from>
      <xdr:col>8</xdr:col>
      <xdr:colOff>2686050</xdr:colOff>
      <xdr:row>21</xdr:row>
      <xdr:rowOff>28575</xdr:rowOff>
    </xdr:from>
    <xdr:to>
      <xdr:col>8</xdr:col>
      <xdr:colOff>3762374</xdr:colOff>
      <xdr:row>21</xdr:row>
      <xdr:rowOff>253337</xdr:rowOff>
    </xdr:to>
    <xdr:pic>
      <xdr:nvPicPr>
        <xdr:cNvPr id="21" name="Picture 20">
          <a:extLst>
            <a:ext uri="{FF2B5EF4-FFF2-40B4-BE49-F238E27FC236}">
              <a16:creationId xmlns:a16="http://schemas.microsoft.com/office/drawing/2014/main" id="{89E75325-782F-44E8-BDF5-8B585C9B03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354300" y="5372100"/>
          <a:ext cx="1076324" cy="224762"/>
        </a:xfrm>
        <a:prstGeom prst="rect">
          <a:avLst/>
        </a:prstGeom>
        <a:noFill/>
        <a:ln>
          <a:solidFill>
            <a:schemeClr val="accent1">
              <a:lumMod val="50000"/>
            </a:schemeClr>
          </a:solidFill>
        </a:ln>
      </xdr:spPr>
    </xdr:pic>
    <xdr:clientData/>
  </xdr:twoCellAnchor>
  <xdr:oneCellAnchor>
    <xdr:from>
      <xdr:col>8</xdr:col>
      <xdr:colOff>2571751</xdr:colOff>
      <xdr:row>26</xdr:row>
      <xdr:rowOff>28575</xdr:rowOff>
    </xdr:from>
    <xdr:ext cx="1181100" cy="219075"/>
    <xdr:pic>
      <xdr:nvPicPr>
        <xdr:cNvPr id="22" name="Picture 21">
          <a:hlinkClick xmlns:r="http://schemas.openxmlformats.org/officeDocument/2006/relationships" r:id="rId15"/>
          <a:extLst>
            <a:ext uri="{FF2B5EF4-FFF2-40B4-BE49-F238E27FC236}">
              <a16:creationId xmlns:a16="http://schemas.microsoft.com/office/drawing/2014/main" id="{70FC48DF-04E8-4F37-93CF-B2B5BE29E6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01" y="6753225"/>
          <a:ext cx="1181100" cy="219075"/>
        </a:xfrm>
        <a:prstGeom prst="rect">
          <a:avLst/>
        </a:prstGeom>
        <a:noFill/>
        <a:ln>
          <a:solidFill>
            <a:srgbClr val="0033CC"/>
          </a:solidFill>
        </a:ln>
      </xdr:spPr>
    </xdr:pic>
    <xdr:clientData/>
  </xdr:oneCellAnchor>
  <xdr:oneCellAnchor>
    <xdr:from>
      <xdr:col>8</xdr:col>
      <xdr:colOff>2676526</xdr:colOff>
      <xdr:row>25</xdr:row>
      <xdr:rowOff>28575</xdr:rowOff>
    </xdr:from>
    <xdr:ext cx="1076324" cy="224762"/>
    <xdr:pic>
      <xdr:nvPicPr>
        <xdr:cNvPr id="23" name="Picture 22">
          <a:hlinkClick xmlns:r="http://schemas.openxmlformats.org/officeDocument/2006/relationships" r:id="rId15"/>
          <a:extLst>
            <a:ext uri="{FF2B5EF4-FFF2-40B4-BE49-F238E27FC236}">
              <a16:creationId xmlns:a16="http://schemas.microsoft.com/office/drawing/2014/main" id="{8FBC1650-C80A-40E3-AE72-C08FF06BD9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344776" y="6477000"/>
          <a:ext cx="1076324" cy="224762"/>
        </a:xfrm>
        <a:prstGeom prst="rect">
          <a:avLst/>
        </a:prstGeom>
        <a:noFill/>
        <a:ln>
          <a:solidFill>
            <a:schemeClr val="accent1">
              <a:lumMod val="50000"/>
            </a:schemeClr>
          </a:solidFill>
        </a:ln>
      </xdr:spPr>
    </xdr:pic>
    <xdr:clientData/>
  </xdr:oneCellAnchor>
  <xdr:oneCellAnchor>
    <xdr:from>
      <xdr:col>8</xdr:col>
      <xdr:colOff>2571751</xdr:colOff>
      <xdr:row>35</xdr:row>
      <xdr:rowOff>28575</xdr:rowOff>
    </xdr:from>
    <xdr:ext cx="1181100" cy="219075"/>
    <xdr:pic>
      <xdr:nvPicPr>
        <xdr:cNvPr id="24" name="Picture 23">
          <a:hlinkClick xmlns:r="http://schemas.openxmlformats.org/officeDocument/2006/relationships" r:id="rId16"/>
          <a:extLst>
            <a:ext uri="{FF2B5EF4-FFF2-40B4-BE49-F238E27FC236}">
              <a16:creationId xmlns:a16="http://schemas.microsoft.com/office/drawing/2014/main" id="{7D5EC9E7-6302-4058-A15E-BE88E21A88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240001" y="9239250"/>
          <a:ext cx="1181100" cy="219075"/>
        </a:xfrm>
        <a:prstGeom prst="rect">
          <a:avLst/>
        </a:prstGeom>
        <a:noFill/>
        <a:ln>
          <a:solidFill>
            <a:srgbClr val="0033CC"/>
          </a:solidFill>
        </a:ln>
      </xdr:spPr>
    </xdr:pic>
    <xdr:clientData/>
  </xdr:oneCellAnchor>
  <xdr:oneCellAnchor>
    <xdr:from>
      <xdr:col>8</xdr:col>
      <xdr:colOff>2676526</xdr:colOff>
      <xdr:row>34</xdr:row>
      <xdr:rowOff>28575</xdr:rowOff>
    </xdr:from>
    <xdr:ext cx="1076324" cy="224762"/>
    <xdr:pic>
      <xdr:nvPicPr>
        <xdr:cNvPr id="25" name="Picture 24">
          <a:hlinkClick xmlns:r="http://schemas.openxmlformats.org/officeDocument/2006/relationships" r:id="rId8"/>
          <a:extLst>
            <a:ext uri="{FF2B5EF4-FFF2-40B4-BE49-F238E27FC236}">
              <a16:creationId xmlns:a16="http://schemas.microsoft.com/office/drawing/2014/main" id="{B4425017-1FD6-4FF8-B2BA-1D238952B1F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5344776" y="8963025"/>
          <a:ext cx="1076324" cy="224762"/>
        </a:xfrm>
        <a:prstGeom prst="rect">
          <a:avLst/>
        </a:prstGeom>
        <a:noFill/>
        <a:ln>
          <a:solidFill>
            <a:schemeClr val="accent1">
              <a:lumMod val="50000"/>
            </a:schemeClr>
          </a:solidFill>
        </a:ln>
      </xdr:spPr>
    </xdr:pic>
    <xdr:clientData/>
  </xdr:oneCellAnchor>
  <xdr:twoCellAnchor editAs="oneCell">
    <xdr:from>
      <xdr:col>4</xdr:col>
      <xdr:colOff>3687762</xdr:colOff>
      <xdr:row>12</xdr:row>
      <xdr:rowOff>257175</xdr:rowOff>
    </xdr:from>
    <xdr:to>
      <xdr:col>6</xdr:col>
      <xdr:colOff>105304</xdr:colOff>
      <xdr:row>14</xdr:row>
      <xdr:rowOff>9525</xdr:rowOff>
    </xdr:to>
    <xdr:pic>
      <xdr:nvPicPr>
        <xdr:cNvPr id="26" name="Picture 25">
          <a:hlinkClick xmlns:r="http://schemas.openxmlformats.org/officeDocument/2006/relationships" r:id="rId17"/>
          <a:extLst>
            <a:ext uri="{FF2B5EF4-FFF2-40B4-BE49-F238E27FC236}">
              <a16:creationId xmlns:a16="http://schemas.microsoft.com/office/drawing/2014/main" id="{3782D6B2-8B17-483A-879E-25CDBF3A67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278812" y="3190875"/>
          <a:ext cx="465667" cy="304800"/>
        </a:xfrm>
        <a:prstGeom prst="rect">
          <a:avLst/>
        </a:prstGeom>
      </xdr:spPr>
    </xdr:pic>
    <xdr:clientData/>
  </xdr:twoCellAnchor>
  <xdr:twoCellAnchor editAs="oneCell">
    <xdr:from>
      <xdr:col>6</xdr:col>
      <xdr:colOff>3678237</xdr:colOff>
      <xdr:row>13</xdr:row>
      <xdr:rowOff>9525</xdr:rowOff>
    </xdr:from>
    <xdr:to>
      <xdr:col>8</xdr:col>
      <xdr:colOff>114829</xdr:colOff>
      <xdr:row>14</xdr:row>
      <xdr:rowOff>38100</xdr:rowOff>
    </xdr:to>
    <xdr:pic>
      <xdr:nvPicPr>
        <xdr:cNvPr id="27" name="Picture 26">
          <a:hlinkClick xmlns:r="http://schemas.openxmlformats.org/officeDocument/2006/relationships" r:id="rId18"/>
          <a:extLst>
            <a:ext uri="{FF2B5EF4-FFF2-40B4-BE49-F238E27FC236}">
              <a16:creationId xmlns:a16="http://schemas.microsoft.com/office/drawing/2014/main" id="{B9979861-B9B4-4216-87FF-4A6C48BBF98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317412" y="3219450"/>
          <a:ext cx="465667" cy="304800"/>
        </a:xfrm>
        <a:prstGeom prst="rect">
          <a:avLst/>
        </a:prstGeom>
      </xdr:spPr>
    </xdr:pic>
    <xdr:clientData/>
  </xdr:twoCellAnchor>
  <xdr:twoCellAnchor editAs="oneCell">
    <xdr:from>
      <xdr:col>8</xdr:col>
      <xdr:colOff>3686175</xdr:colOff>
      <xdr:row>12</xdr:row>
      <xdr:rowOff>266700</xdr:rowOff>
    </xdr:from>
    <xdr:to>
      <xdr:col>10</xdr:col>
      <xdr:colOff>122767</xdr:colOff>
      <xdr:row>14</xdr:row>
      <xdr:rowOff>19050</xdr:rowOff>
    </xdr:to>
    <xdr:pic>
      <xdr:nvPicPr>
        <xdr:cNvPr id="28" name="Picture 27">
          <a:hlinkClick xmlns:r="http://schemas.openxmlformats.org/officeDocument/2006/relationships" r:id="rId19"/>
          <a:extLst>
            <a:ext uri="{FF2B5EF4-FFF2-40B4-BE49-F238E27FC236}">
              <a16:creationId xmlns:a16="http://schemas.microsoft.com/office/drawing/2014/main" id="{3FAF0CA5-EFB0-44D9-8677-52380B024E9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354425" y="3200400"/>
          <a:ext cx="465667" cy="304800"/>
        </a:xfrm>
        <a:prstGeom prst="rect">
          <a:avLst/>
        </a:prstGeom>
      </xdr:spPr>
    </xdr:pic>
    <xdr:clientData/>
  </xdr:twoCellAnchor>
  <xdr:twoCellAnchor editAs="oneCell">
    <xdr:from>
      <xdr:col>10</xdr:col>
      <xdr:colOff>3352800</xdr:colOff>
      <xdr:row>13</xdr:row>
      <xdr:rowOff>9525</xdr:rowOff>
    </xdr:from>
    <xdr:to>
      <xdr:col>12</xdr:col>
      <xdr:colOff>113242</xdr:colOff>
      <xdr:row>14</xdr:row>
      <xdr:rowOff>38100</xdr:rowOff>
    </xdr:to>
    <xdr:pic>
      <xdr:nvPicPr>
        <xdr:cNvPr id="29" name="Picture 28">
          <a:extLst>
            <a:ext uri="{FF2B5EF4-FFF2-40B4-BE49-F238E27FC236}">
              <a16:creationId xmlns:a16="http://schemas.microsoft.com/office/drawing/2014/main" id="{52FDAF4F-8AB3-4187-9417-9A746A652B3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0050125" y="3219450"/>
          <a:ext cx="465667" cy="304800"/>
        </a:xfrm>
        <a:prstGeom prst="rect">
          <a:avLst/>
        </a:prstGeom>
      </xdr:spPr>
    </xdr:pic>
    <xdr:clientData/>
  </xdr:twoCellAnchor>
  <xdr:twoCellAnchor editAs="oneCell">
    <xdr:from>
      <xdr:col>12</xdr:col>
      <xdr:colOff>3314700</xdr:colOff>
      <xdr:row>13</xdr:row>
      <xdr:rowOff>0</xdr:rowOff>
    </xdr:from>
    <xdr:to>
      <xdr:col>14</xdr:col>
      <xdr:colOff>113242</xdr:colOff>
      <xdr:row>14</xdr:row>
      <xdr:rowOff>28575</xdr:rowOff>
    </xdr:to>
    <xdr:pic>
      <xdr:nvPicPr>
        <xdr:cNvPr id="30" name="Picture 29">
          <a:extLst>
            <a:ext uri="{FF2B5EF4-FFF2-40B4-BE49-F238E27FC236}">
              <a16:creationId xmlns:a16="http://schemas.microsoft.com/office/drawing/2014/main" id="{7D282C42-1097-4A7E-A0A9-5466EFEAE9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717250" y="3209925"/>
          <a:ext cx="465667" cy="304800"/>
        </a:xfrm>
        <a:prstGeom prst="rect">
          <a:avLst/>
        </a:prstGeom>
      </xdr:spPr>
    </xdr:pic>
    <xdr:clientData/>
  </xdr:twoCellAnchor>
  <xdr:twoCellAnchor editAs="oneCell">
    <xdr:from>
      <xdr:col>14</xdr:col>
      <xdr:colOff>3333750</xdr:colOff>
      <xdr:row>12</xdr:row>
      <xdr:rowOff>266700</xdr:rowOff>
    </xdr:from>
    <xdr:to>
      <xdr:col>16</xdr:col>
      <xdr:colOff>132292</xdr:colOff>
      <xdr:row>14</xdr:row>
      <xdr:rowOff>19050</xdr:rowOff>
    </xdr:to>
    <xdr:pic>
      <xdr:nvPicPr>
        <xdr:cNvPr id="31" name="Picture 30">
          <a:extLst>
            <a:ext uri="{FF2B5EF4-FFF2-40B4-BE49-F238E27FC236}">
              <a16:creationId xmlns:a16="http://schemas.microsoft.com/office/drawing/2014/main" id="{18BB46C8-995F-4240-A132-77AF2D8A8C8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403425" y="3200400"/>
          <a:ext cx="465667" cy="304800"/>
        </a:xfrm>
        <a:prstGeom prst="rect">
          <a:avLst/>
        </a:prstGeom>
      </xdr:spPr>
    </xdr:pic>
    <xdr:clientData/>
  </xdr:twoCellAnchor>
  <xdr:twoCellAnchor editAs="oneCell">
    <xdr:from>
      <xdr:col>16</xdr:col>
      <xdr:colOff>3314700</xdr:colOff>
      <xdr:row>13</xdr:row>
      <xdr:rowOff>0</xdr:rowOff>
    </xdr:from>
    <xdr:to>
      <xdr:col>18</xdr:col>
      <xdr:colOff>113242</xdr:colOff>
      <xdr:row>14</xdr:row>
      <xdr:rowOff>28575</xdr:rowOff>
    </xdr:to>
    <xdr:pic>
      <xdr:nvPicPr>
        <xdr:cNvPr id="32" name="Picture 31">
          <a:extLst>
            <a:ext uri="{FF2B5EF4-FFF2-40B4-BE49-F238E27FC236}">
              <a16:creationId xmlns:a16="http://schemas.microsoft.com/office/drawing/2014/main" id="{553BBC90-9467-4D09-BFB0-9FB8BFF9BED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1051500" y="3209925"/>
          <a:ext cx="465667" cy="304800"/>
        </a:xfrm>
        <a:prstGeom prst="rect">
          <a:avLst/>
        </a:prstGeom>
      </xdr:spPr>
    </xdr:pic>
    <xdr:clientData/>
  </xdr:twoCellAnchor>
  <xdr:twoCellAnchor editAs="oneCell">
    <xdr:from>
      <xdr:col>18</xdr:col>
      <xdr:colOff>3324225</xdr:colOff>
      <xdr:row>12</xdr:row>
      <xdr:rowOff>266700</xdr:rowOff>
    </xdr:from>
    <xdr:to>
      <xdr:col>20</xdr:col>
      <xdr:colOff>122767</xdr:colOff>
      <xdr:row>14</xdr:row>
      <xdr:rowOff>19050</xdr:rowOff>
    </xdr:to>
    <xdr:pic>
      <xdr:nvPicPr>
        <xdr:cNvPr id="33" name="Picture 32">
          <a:extLst>
            <a:ext uri="{FF2B5EF4-FFF2-40B4-BE49-F238E27FC236}">
              <a16:creationId xmlns:a16="http://schemas.microsoft.com/office/drawing/2014/main" id="{DD34AE1E-FF3C-4318-A79E-66C68272D0E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4728150" y="3200400"/>
          <a:ext cx="465667" cy="304800"/>
        </a:xfrm>
        <a:prstGeom prst="rect">
          <a:avLst/>
        </a:prstGeom>
      </xdr:spPr>
    </xdr:pic>
    <xdr:clientData/>
  </xdr:twoCellAnchor>
  <xdr:twoCellAnchor editAs="oneCell">
    <xdr:from>
      <xdr:col>8</xdr:col>
      <xdr:colOff>2390776</xdr:colOff>
      <xdr:row>8</xdr:row>
      <xdr:rowOff>95250</xdr:rowOff>
    </xdr:from>
    <xdr:to>
      <xdr:col>8</xdr:col>
      <xdr:colOff>3067050</xdr:colOff>
      <xdr:row>11</xdr:row>
      <xdr:rowOff>111077</xdr:rowOff>
    </xdr:to>
    <xdr:pic>
      <xdr:nvPicPr>
        <xdr:cNvPr id="34" name="Picture 33" descr="Começar · ícone · verde · teia · branco - foto stock © faysalfarhan  (#1851132) | Stockfresh">
          <a:extLst>
            <a:ext uri="{FF2B5EF4-FFF2-40B4-BE49-F238E27FC236}">
              <a16:creationId xmlns:a16="http://schemas.microsoft.com/office/drawing/2014/main" id="{918C31BA-48DE-4F6E-9DF3-B135639C57B5}"/>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5059026" y="1924050"/>
          <a:ext cx="676274" cy="844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685800</xdr:colOff>
      <xdr:row>9</xdr:row>
      <xdr:rowOff>0</xdr:rowOff>
    </xdr:from>
    <xdr:to>
      <xdr:col>8</xdr:col>
      <xdr:colOff>1543050</xdr:colOff>
      <xdr:row>12</xdr:row>
      <xdr:rowOff>28575</xdr:rowOff>
    </xdr:to>
    <xdr:pic>
      <xdr:nvPicPr>
        <xdr:cNvPr id="35" name="Picture 34" descr="ícone De Seta De Processo Verde PNG , Flecha, Ilustração, Ciclo PNG Imagem  para download gratuito">
          <a:extLst>
            <a:ext uri="{FF2B5EF4-FFF2-40B4-BE49-F238E27FC236}">
              <a16:creationId xmlns:a16="http://schemas.microsoft.com/office/drawing/2014/main" id="{EF7B6E87-FF48-4BE6-B797-B64A98D8B741}"/>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3354050" y="2381250"/>
          <a:ext cx="85725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1695450</xdr:colOff>
      <xdr:row>8</xdr:row>
      <xdr:rowOff>180975</xdr:rowOff>
    </xdr:from>
    <xdr:to>
      <xdr:col>8</xdr:col>
      <xdr:colOff>2390688</xdr:colOff>
      <xdr:row>11</xdr:row>
      <xdr:rowOff>38014</xdr:rowOff>
    </xdr:to>
    <xdr:pic>
      <xdr:nvPicPr>
        <xdr:cNvPr id="36" name="Picture 35">
          <a:extLst>
            <a:ext uri="{FF2B5EF4-FFF2-40B4-BE49-F238E27FC236}">
              <a16:creationId xmlns:a16="http://schemas.microsoft.com/office/drawing/2014/main" id="{07627DFE-7A36-4AB2-ACE2-EA3B2C1E1E19}"/>
            </a:ext>
          </a:extLst>
        </xdr:cNvPr>
        <xdr:cNvPicPr>
          <a:picLocks noChangeAspect="1"/>
        </xdr:cNvPicPr>
      </xdr:nvPicPr>
      <xdr:blipFill>
        <a:blip xmlns:r="http://schemas.openxmlformats.org/officeDocument/2006/relationships" r:embed="rId22"/>
        <a:stretch>
          <a:fillRect/>
        </a:stretch>
      </xdr:blipFill>
      <xdr:spPr>
        <a:xfrm>
          <a:off x="14363700" y="2009775"/>
          <a:ext cx="695238" cy="685714"/>
        </a:xfrm>
        <a:prstGeom prst="rect">
          <a:avLst/>
        </a:prstGeom>
      </xdr:spPr>
    </xdr:pic>
    <xdr:clientData/>
  </xdr:twoCellAnchor>
  <xdr:twoCellAnchor editAs="oneCell">
    <xdr:from>
      <xdr:col>1</xdr:col>
      <xdr:colOff>180975</xdr:colOff>
      <xdr:row>5</xdr:row>
      <xdr:rowOff>28575</xdr:rowOff>
    </xdr:from>
    <xdr:to>
      <xdr:col>2</xdr:col>
      <xdr:colOff>983990</xdr:colOff>
      <xdr:row>6</xdr:row>
      <xdr:rowOff>171450</xdr:rowOff>
    </xdr:to>
    <xdr:pic>
      <xdr:nvPicPr>
        <xdr:cNvPr id="37" name="Picture 36">
          <a:hlinkClick xmlns:r="http://schemas.openxmlformats.org/officeDocument/2006/relationships" r:id="rId23"/>
          <a:extLst>
            <a:ext uri="{FF2B5EF4-FFF2-40B4-BE49-F238E27FC236}">
              <a16:creationId xmlns:a16="http://schemas.microsoft.com/office/drawing/2014/main" id="{352C7D7D-F3C6-40C3-AEDA-2CA10AE64A1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38150" y="1028700"/>
          <a:ext cx="1069715" cy="419100"/>
        </a:xfrm>
        <a:prstGeom prst="rect">
          <a:avLst/>
        </a:prstGeom>
      </xdr:spPr>
    </xdr:pic>
    <xdr:clientData/>
  </xdr:twoCellAnchor>
  <xdr:twoCellAnchor>
    <xdr:from>
      <xdr:col>6</xdr:col>
      <xdr:colOff>2943225</xdr:colOff>
      <xdr:row>10</xdr:row>
      <xdr:rowOff>123825</xdr:rowOff>
    </xdr:from>
    <xdr:to>
      <xdr:col>6</xdr:col>
      <xdr:colOff>3370370</xdr:colOff>
      <xdr:row>11</xdr:row>
      <xdr:rowOff>160699</xdr:rowOff>
    </xdr:to>
    <xdr:pic>
      <xdr:nvPicPr>
        <xdr:cNvPr id="55" name="Picture 54">
          <a:hlinkClick xmlns:r="http://schemas.openxmlformats.org/officeDocument/2006/relationships" r:id="rId25"/>
          <a:extLst>
            <a:ext uri="{FF2B5EF4-FFF2-40B4-BE49-F238E27FC236}">
              <a16:creationId xmlns:a16="http://schemas.microsoft.com/office/drawing/2014/main" id="{55112BB1-5280-E074-B06A-F266FA01CE1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11582400" y="2781300"/>
          <a:ext cx="427145" cy="313099"/>
        </a:xfrm>
        <a:prstGeom prst="rect">
          <a:avLst/>
        </a:prstGeom>
      </xdr:spPr>
    </xdr:pic>
    <xdr:clientData/>
  </xdr:twoCellAnchor>
  <xdr:twoCellAnchor>
    <xdr:from>
      <xdr:col>6</xdr:col>
      <xdr:colOff>1808014</xdr:colOff>
      <xdr:row>7</xdr:row>
      <xdr:rowOff>66193</xdr:rowOff>
    </xdr:from>
    <xdr:to>
      <xdr:col>6</xdr:col>
      <xdr:colOff>2083788</xdr:colOff>
      <xdr:row>8</xdr:row>
      <xdr:rowOff>77968</xdr:rowOff>
    </xdr:to>
    <xdr:pic>
      <xdr:nvPicPr>
        <xdr:cNvPr id="56" name="Picture 55">
          <a:hlinkClick xmlns:r="http://schemas.openxmlformats.org/officeDocument/2006/relationships" r:id="rId27"/>
          <a:extLst>
            <a:ext uri="{FF2B5EF4-FFF2-40B4-BE49-F238E27FC236}">
              <a16:creationId xmlns:a16="http://schemas.microsoft.com/office/drawing/2014/main" id="{BD413871-666C-B935-3240-016870679B25}"/>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447189" y="189499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6</xdr:col>
      <xdr:colOff>3028801</xdr:colOff>
      <xdr:row>6</xdr:row>
      <xdr:rowOff>161898</xdr:rowOff>
    </xdr:from>
    <xdr:to>
      <xdr:col>6</xdr:col>
      <xdr:colOff>3412976</xdr:colOff>
      <xdr:row>8</xdr:row>
      <xdr:rowOff>10659</xdr:rowOff>
    </xdr:to>
    <xdr:pic>
      <xdr:nvPicPr>
        <xdr:cNvPr id="57" name="Picture 56">
          <a:hlinkClick xmlns:r="http://schemas.openxmlformats.org/officeDocument/2006/relationships" r:id="rId29"/>
          <a:extLst>
            <a:ext uri="{FF2B5EF4-FFF2-40B4-BE49-F238E27FC236}">
              <a16:creationId xmlns:a16="http://schemas.microsoft.com/office/drawing/2014/main" id="{C006064F-366E-D59F-91E2-43BBED6468C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1667976" y="1714473"/>
          <a:ext cx="384175" cy="401211"/>
        </a:xfrm>
        <a:prstGeom prst="rect">
          <a:avLst/>
        </a:prstGeom>
      </xdr:spPr>
    </xdr:pic>
    <xdr:clientData/>
  </xdr:twoCellAnchor>
  <xdr:twoCellAnchor editAs="oneCell">
    <xdr:from>
      <xdr:col>6</xdr:col>
      <xdr:colOff>224475</xdr:colOff>
      <xdr:row>7</xdr:row>
      <xdr:rowOff>104775</xdr:rowOff>
    </xdr:from>
    <xdr:to>
      <xdr:col>6</xdr:col>
      <xdr:colOff>584475</xdr:colOff>
      <xdr:row>8</xdr:row>
      <xdr:rowOff>188550</xdr:rowOff>
    </xdr:to>
    <xdr:pic>
      <xdr:nvPicPr>
        <xdr:cNvPr id="66" name="Imagem 65">
          <a:extLst>
            <a:ext uri="{FF2B5EF4-FFF2-40B4-BE49-F238E27FC236}">
              <a16:creationId xmlns:a16="http://schemas.microsoft.com/office/drawing/2014/main" id="{A02D021F-8BDF-E39C-3982-9AD28A9E7E3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8863650" y="1933575"/>
          <a:ext cx="360000" cy="360000"/>
        </a:xfrm>
        <a:prstGeom prst="rect">
          <a:avLst/>
        </a:prstGeom>
      </xdr:spPr>
    </xdr:pic>
    <xdr:clientData/>
  </xdr:twoCellAnchor>
  <xdr:twoCellAnchor editAs="oneCell">
    <xdr:from>
      <xdr:col>6</xdr:col>
      <xdr:colOff>1067863</xdr:colOff>
      <xdr:row>7</xdr:row>
      <xdr:rowOff>123824</xdr:rowOff>
    </xdr:from>
    <xdr:to>
      <xdr:col>6</xdr:col>
      <xdr:colOff>1427863</xdr:colOff>
      <xdr:row>8</xdr:row>
      <xdr:rowOff>207599</xdr:rowOff>
    </xdr:to>
    <xdr:pic>
      <xdr:nvPicPr>
        <xdr:cNvPr id="68" name="Imagem 67">
          <a:extLst>
            <a:ext uri="{FF2B5EF4-FFF2-40B4-BE49-F238E27FC236}">
              <a16:creationId xmlns:a16="http://schemas.microsoft.com/office/drawing/2014/main" id="{3A44E0C2-0FD0-5425-9668-376D78C47F4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9707038" y="1952624"/>
          <a:ext cx="360000" cy="360000"/>
        </a:xfrm>
        <a:prstGeom prst="rect">
          <a:avLst/>
        </a:prstGeom>
      </xdr:spPr>
    </xdr:pic>
    <xdr:clientData/>
  </xdr:twoCellAnchor>
  <xdr:twoCellAnchor editAs="oneCell">
    <xdr:from>
      <xdr:col>6</xdr:col>
      <xdr:colOff>2266950</xdr:colOff>
      <xdr:row>6</xdr:row>
      <xdr:rowOff>247650</xdr:rowOff>
    </xdr:from>
    <xdr:to>
      <xdr:col>6</xdr:col>
      <xdr:colOff>2752950</xdr:colOff>
      <xdr:row>8</xdr:row>
      <xdr:rowOff>181200</xdr:rowOff>
    </xdr:to>
    <xdr:pic>
      <xdr:nvPicPr>
        <xdr:cNvPr id="63" name="Imagem 62">
          <a:extLst>
            <a:ext uri="{FF2B5EF4-FFF2-40B4-BE49-F238E27FC236}">
              <a16:creationId xmlns:a16="http://schemas.microsoft.com/office/drawing/2014/main" id="{28B15263-8BF7-EE5E-D937-3662461D7C29}"/>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906125" y="1800225"/>
          <a:ext cx="486000" cy="486000"/>
        </a:xfrm>
        <a:prstGeom prst="rect">
          <a:avLst/>
        </a:prstGeom>
      </xdr:spPr>
    </xdr:pic>
    <xdr:clientData/>
  </xdr:twoCellAnchor>
  <xdr:twoCellAnchor editAs="oneCell">
    <xdr:from>
      <xdr:col>6</xdr:col>
      <xdr:colOff>3133726</xdr:colOff>
      <xdr:row>8</xdr:row>
      <xdr:rowOff>95250</xdr:rowOff>
    </xdr:from>
    <xdr:to>
      <xdr:col>6</xdr:col>
      <xdr:colOff>3521155</xdr:colOff>
      <xdr:row>9</xdr:row>
      <xdr:rowOff>179025</xdr:rowOff>
    </xdr:to>
    <xdr:pic>
      <xdr:nvPicPr>
        <xdr:cNvPr id="67" name="Imagem 66">
          <a:extLst>
            <a:ext uri="{FF2B5EF4-FFF2-40B4-BE49-F238E27FC236}">
              <a16:creationId xmlns:a16="http://schemas.microsoft.com/office/drawing/2014/main" id="{E334E227-3BF8-B007-7B01-DFB861EE329E}"/>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1772901" y="2200275"/>
          <a:ext cx="387429" cy="360000"/>
        </a:xfrm>
        <a:prstGeom prst="rect">
          <a:avLst/>
        </a:prstGeom>
      </xdr:spPr>
    </xdr:pic>
    <xdr:clientData/>
  </xdr:twoCellAnchor>
  <xdr:twoCellAnchor editAs="oneCell">
    <xdr:from>
      <xdr:col>8</xdr:col>
      <xdr:colOff>276225</xdr:colOff>
      <xdr:row>6</xdr:row>
      <xdr:rowOff>152400</xdr:rowOff>
    </xdr:from>
    <xdr:to>
      <xdr:col>8</xdr:col>
      <xdr:colOff>1438275</xdr:colOff>
      <xdr:row>7</xdr:row>
      <xdr:rowOff>213170</xdr:rowOff>
    </xdr:to>
    <xdr:pic>
      <xdr:nvPicPr>
        <xdr:cNvPr id="70" name="Imagem 69">
          <a:extLst>
            <a:ext uri="{FF2B5EF4-FFF2-40B4-BE49-F238E27FC236}">
              <a16:creationId xmlns:a16="http://schemas.microsoft.com/office/drawing/2014/main" id="{01C443F9-48FC-7E4E-1DA4-64BE180869E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944475" y="1704975"/>
          <a:ext cx="1162050" cy="336995"/>
        </a:xfrm>
        <a:prstGeom prst="rect">
          <a:avLst/>
        </a:prstGeom>
      </xdr:spPr>
    </xdr:pic>
    <xdr:clientData/>
  </xdr:twoCellAnchor>
  <xdr:twoCellAnchor editAs="oneCell">
    <xdr:from>
      <xdr:col>8</xdr:col>
      <xdr:colOff>571501</xdr:colOff>
      <xdr:row>5</xdr:row>
      <xdr:rowOff>152400</xdr:rowOff>
    </xdr:from>
    <xdr:to>
      <xdr:col>8</xdr:col>
      <xdr:colOff>958930</xdr:colOff>
      <xdr:row>6</xdr:row>
      <xdr:rowOff>236175</xdr:rowOff>
    </xdr:to>
    <xdr:pic>
      <xdr:nvPicPr>
        <xdr:cNvPr id="71" name="Imagem 70">
          <a:extLst>
            <a:ext uri="{FF2B5EF4-FFF2-40B4-BE49-F238E27FC236}">
              <a16:creationId xmlns:a16="http://schemas.microsoft.com/office/drawing/2014/main" id="{DF66E316-04D8-4ABD-8154-77570942224F}"/>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3239751" y="1428750"/>
          <a:ext cx="387429" cy="360000"/>
        </a:xfrm>
        <a:prstGeom prst="rect">
          <a:avLst/>
        </a:prstGeom>
      </xdr:spPr>
    </xdr:pic>
    <xdr:clientData/>
  </xdr:twoCellAnchor>
  <xdr:twoCellAnchor editAs="oneCell">
    <xdr:from>
      <xdr:col>8</xdr:col>
      <xdr:colOff>1114425</xdr:colOff>
      <xdr:row>5</xdr:row>
      <xdr:rowOff>0</xdr:rowOff>
    </xdr:from>
    <xdr:to>
      <xdr:col>8</xdr:col>
      <xdr:colOff>3457575</xdr:colOff>
      <xdr:row>8</xdr:row>
      <xdr:rowOff>171844</xdr:rowOff>
    </xdr:to>
    <xdr:pic>
      <xdr:nvPicPr>
        <xdr:cNvPr id="73" name="Imagem 72">
          <a:extLst>
            <a:ext uri="{FF2B5EF4-FFF2-40B4-BE49-F238E27FC236}">
              <a16:creationId xmlns:a16="http://schemas.microsoft.com/office/drawing/2014/main" id="{87FA1A72-69A1-550B-DD45-9AEECBFED297}"/>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782675" y="1276350"/>
          <a:ext cx="2343150" cy="1000519"/>
        </a:xfrm>
        <a:prstGeom prst="rect">
          <a:avLst/>
        </a:prstGeom>
      </xdr:spPr>
    </xdr:pic>
    <xdr:clientData/>
  </xdr:twoCellAnchor>
  <xdr:twoCellAnchor editAs="oneCell">
    <xdr:from>
      <xdr:col>6</xdr:col>
      <xdr:colOff>195900</xdr:colOff>
      <xdr:row>5</xdr:row>
      <xdr:rowOff>161925</xdr:rowOff>
    </xdr:from>
    <xdr:to>
      <xdr:col>6</xdr:col>
      <xdr:colOff>555900</xdr:colOff>
      <xdr:row>6</xdr:row>
      <xdr:rowOff>245700</xdr:rowOff>
    </xdr:to>
    <xdr:pic>
      <xdr:nvPicPr>
        <xdr:cNvPr id="74" name="Imagem 73">
          <a:extLst>
            <a:ext uri="{FF2B5EF4-FFF2-40B4-BE49-F238E27FC236}">
              <a16:creationId xmlns:a16="http://schemas.microsoft.com/office/drawing/2014/main" id="{181690B1-8EAD-48FE-A053-8F870E21098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xdr:blipFill>
      <xdr:spPr>
        <a:xfrm>
          <a:off x="8835075" y="1438275"/>
          <a:ext cx="360000" cy="360000"/>
        </a:xfrm>
        <a:prstGeom prst="rect">
          <a:avLst/>
        </a:prstGeom>
      </xdr:spPr>
    </xdr:pic>
    <xdr:clientData/>
  </xdr:twoCellAnchor>
  <xdr:twoCellAnchor editAs="oneCell">
    <xdr:from>
      <xdr:col>6</xdr:col>
      <xdr:colOff>1077388</xdr:colOff>
      <xdr:row>5</xdr:row>
      <xdr:rowOff>180974</xdr:rowOff>
    </xdr:from>
    <xdr:to>
      <xdr:col>6</xdr:col>
      <xdr:colOff>1437388</xdr:colOff>
      <xdr:row>6</xdr:row>
      <xdr:rowOff>264749</xdr:rowOff>
    </xdr:to>
    <xdr:pic>
      <xdr:nvPicPr>
        <xdr:cNvPr id="75" name="Imagem 74">
          <a:extLst>
            <a:ext uri="{FF2B5EF4-FFF2-40B4-BE49-F238E27FC236}">
              <a16:creationId xmlns:a16="http://schemas.microsoft.com/office/drawing/2014/main" id="{9F47BFED-80A4-4DF3-BAD2-2E5B710389D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a:xfrm>
          <a:off x="9716563" y="1457324"/>
          <a:ext cx="360000" cy="360000"/>
        </a:xfrm>
        <a:prstGeom prst="rect">
          <a:avLst/>
        </a:prstGeom>
      </xdr:spPr>
    </xdr:pic>
    <xdr:clientData/>
  </xdr:twoCellAnchor>
  <xdr:twoCellAnchor editAs="oneCell">
    <xdr:from>
      <xdr:col>6</xdr:col>
      <xdr:colOff>2457450</xdr:colOff>
      <xdr:row>5</xdr:row>
      <xdr:rowOff>57150</xdr:rowOff>
    </xdr:from>
    <xdr:to>
      <xdr:col>6</xdr:col>
      <xdr:colOff>2943450</xdr:colOff>
      <xdr:row>6</xdr:row>
      <xdr:rowOff>266925</xdr:rowOff>
    </xdr:to>
    <xdr:pic>
      <xdr:nvPicPr>
        <xdr:cNvPr id="76" name="Imagem 75">
          <a:extLst>
            <a:ext uri="{FF2B5EF4-FFF2-40B4-BE49-F238E27FC236}">
              <a16:creationId xmlns:a16="http://schemas.microsoft.com/office/drawing/2014/main" id="{BCDA6AA3-8DCF-4DD4-A9BD-BDECB775EB2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1096625" y="1333500"/>
          <a:ext cx="486000" cy="486000"/>
        </a:xfrm>
        <a:prstGeom prst="rect">
          <a:avLst/>
        </a:prstGeom>
      </xdr:spPr>
    </xdr:pic>
    <xdr:clientData/>
  </xdr:twoCellAnchor>
  <xdr:twoCellAnchor editAs="oneCell">
    <xdr:from>
      <xdr:col>6</xdr:col>
      <xdr:colOff>1657351</xdr:colOff>
      <xdr:row>5</xdr:row>
      <xdr:rowOff>38100</xdr:rowOff>
    </xdr:from>
    <xdr:to>
      <xdr:col>6</xdr:col>
      <xdr:colOff>2044780</xdr:colOff>
      <xdr:row>6</xdr:row>
      <xdr:rowOff>121875</xdr:rowOff>
    </xdr:to>
    <xdr:pic>
      <xdr:nvPicPr>
        <xdr:cNvPr id="77" name="Imagem 76">
          <a:extLst>
            <a:ext uri="{FF2B5EF4-FFF2-40B4-BE49-F238E27FC236}">
              <a16:creationId xmlns:a16="http://schemas.microsoft.com/office/drawing/2014/main" id="{5D73D9FB-716C-48AD-B1D3-3A87EFE263E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0296526" y="1314450"/>
          <a:ext cx="387429" cy="360000"/>
        </a:xfrm>
        <a:prstGeom prst="rect">
          <a:avLst/>
        </a:prstGeom>
      </xdr:spPr>
    </xdr:pic>
    <xdr:clientData/>
  </xdr:twoCellAnchor>
  <xdr:twoCellAnchor>
    <xdr:from>
      <xdr:col>8</xdr:col>
      <xdr:colOff>31050</xdr:colOff>
      <xdr:row>6</xdr:row>
      <xdr:rowOff>132895</xdr:rowOff>
    </xdr:from>
    <xdr:to>
      <xdr:col>8</xdr:col>
      <xdr:colOff>333155</xdr:colOff>
      <xdr:row>8</xdr:row>
      <xdr:rowOff>30370</xdr:rowOff>
    </xdr:to>
    <xdr:pic>
      <xdr:nvPicPr>
        <xdr:cNvPr id="78" name="Picture 42">
          <a:hlinkClick xmlns:r="http://schemas.openxmlformats.org/officeDocument/2006/relationships" r:id="rId27"/>
          <a:extLst>
            <a:ext uri="{FF2B5EF4-FFF2-40B4-BE49-F238E27FC236}">
              <a16:creationId xmlns:a16="http://schemas.microsoft.com/office/drawing/2014/main" id="{3C5A9601-84BA-446C-8721-19A66CF0FA5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2699300" y="1685470"/>
          <a:ext cx="302105" cy="449925"/>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xdr:from>
      <xdr:col>1</xdr:col>
      <xdr:colOff>57150</xdr:colOff>
      <xdr:row>1</xdr:row>
      <xdr:rowOff>0</xdr:rowOff>
    </xdr:from>
    <xdr:to>
      <xdr:col>10</xdr:col>
      <xdr:colOff>1497897</xdr:colOff>
      <xdr:row>2</xdr:row>
      <xdr:rowOff>247650</xdr:rowOff>
    </xdr:to>
    <xdr:grpSp>
      <xdr:nvGrpSpPr>
        <xdr:cNvPr id="38" name="Group 63">
          <a:extLst>
            <a:ext uri="{FF2B5EF4-FFF2-40B4-BE49-F238E27FC236}">
              <a16:creationId xmlns:a16="http://schemas.microsoft.com/office/drawing/2014/main" id="{42F155DE-9FBA-4590-B29D-4A4CEC1E1210}"/>
            </a:ext>
          </a:extLst>
        </xdr:cNvPr>
        <xdr:cNvGrpSpPr/>
      </xdr:nvGrpSpPr>
      <xdr:grpSpPr>
        <a:xfrm>
          <a:off x="314325" y="276225"/>
          <a:ext cx="17880897" cy="676275"/>
          <a:chOff x="371475" y="200025"/>
          <a:chExt cx="17757072" cy="676275"/>
        </a:xfrm>
      </xdr:grpSpPr>
      <xdr:sp macro="" textlink="">
        <xdr:nvSpPr>
          <xdr:cNvPr id="61" name="Retângulo: Cantos Arredondados 80">
            <a:hlinkClick xmlns:r="http://schemas.openxmlformats.org/officeDocument/2006/relationships" r:id="rId37"/>
            <a:extLst>
              <a:ext uri="{FF2B5EF4-FFF2-40B4-BE49-F238E27FC236}">
                <a16:creationId xmlns:a16="http://schemas.microsoft.com/office/drawing/2014/main" id="{6979792A-D83D-7ED1-5E98-1C7DB82887BB}"/>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62" name="Retângulo: Cantos Arredondados 80">
            <a:hlinkClick xmlns:r="http://schemas.openxmlformats.org/officeDocument/2006/relationships" r:id="rId38"/>
            <a:extLst>
              <a:ext uri="{FF2B5EF4-FFF2-40B4-BE49-F238E27FC236}">
                <a16:creationId xmlns:a16="http://schemas.microsoft.com/office/drawing/2014/main" id="{A8482A2E-57F4-C728-CE9C-FC51B72C370A}"/>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64" name="Retângulo: Cantos Arredondados 80">
            <a:hlinkClick xmlns:r="http://schemas.openxmlformats.org/officeDocument/2006/relationships" r:id="rId39"/>
            <a:extLst>
              <a:ext uri="{FF2B5EF4-FFF2-40B4-BE49-F238E27FC236}">
                <a16:creationId xmlns:a16="http://schemas.microsoft.com/office/drawing/2014/main" id="{1D747DDF-467C-0982-FF8C-0EEADCFAF1D9}"/>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65" name="Retângulo: Cantos Arredondados 80">
            <a:hlinkClick xmlns:r="http://schemas.openxmlformats.org/officeDocument/2006/relationships" r:id="rId40"/>
            <a:extLst>
              <a:ext uri="{FF2B5EF4-FFF2-40B4-BE49-F238E27FC236}">
                <a16:creationId xmlns:a16="http://schemas.microsoft.com/office/drawing/2014/main" id="{B5006702-58D6-3E1A-E27E-B7B2C2CDF868}"/>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69" name="Retângulo: Cantos Arredondados 80">
            <a:hlinkClick xmlns:r="http://schemas.openxmlformats.org/officeDocument/2006/relationships" r:id="rId41"/>
            <a:extLst>
              <a:ext uri="{FF2B5EF4-FFF2-40B4-BE49-F238E27FC236}">
                <a16:creationId xmlns:a16="http://schemas.microsoft.com/office/drawing/2014/main" id="{AA71D906-C747-83D7-2B95-57AC3664847C}"/>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72" name="Retângulo: Cantos Arredondados 80">
            <a:hlinkClick xmlns:r="http://schemas.openxmlformats.org/officeDocument/2006/relationships" r:id="rId42"/>
            <a:extLst>
              <a:ext uri="{FF2B5EF4-FFF2-40B4-BE49-F238E27FC236}">
                <a16:creationId xmlns:a16="http://schemas.microsoft.com/office/drawing/2014/main" id="{91FB3B33-319B-7466-A56C-FC1D6E0355B5}"/>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80" name="Retângulo: Cantos Arredondados 80">
            <a:hlinkClick xmlns:r="http://schemas.openxmlformats.org/officeDocument/2006/relationships" r:id="rId43"/>
            <a:extLst>
              <a:ext uri="{FF2B5EF4-FFF2-40B4-BE49-F238E27FC236}">
                <a16:creationId xmlns:a16="http://schemas.microsoft.com/office/drawing/2014/main" id="{2DA93CB3-DF2A-C8DB-0AF8-9BFB51A2CA79}"/>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81" name="Retângulo: Cantos Arredondados 80">
            <a:hlinkClick xmlns:r="http://schemas.openxmlformats.org/officeDocument/2006/relationships" r:id="rId44"/>
            <a:extLst>
              <a:ext uri="{FF2B5EF4-FFF2-40B4-BE49-F238E27FC236}">
                <a16:creationId xmlns:a16="http://schemas.microsoft.com/office/drawing/2014/main" id="{F0F4D043-ACEB-0FF1-02EE-B719FE421C4D}"/>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82" name="Retângulo: Cantos Arredondados 80">
            <a:hlinkClick xmlns:r="http://schemas.openxmlformats.org/officeDocument/2006/relationships" r:id="rId45"/>
            <a:extLst>
              <a:ext uri="{FF2B5EF4-FFF2-40B4-BE49-F238E27FC236}">
                <a16:creationId xmlns:a16="http://schemas.microsoft.com/office/drawing/2014/main" id="{A24D55A8-3485-5A88-84A2-89D529DC8826}"/>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84" name="Retângulo: Cantos Arredondados 80">
            <a:hlinkClick xmlns:r="http://schemas.openxmlformats.org/officeDocument/2006/relationships" r:id="rId46"/>
            <a:extLst>
              <a:ext uri="{FF2B5EF4-FFF2-40B4-BE49-F238E27FC236}">
                <a16:creationId xmlns:a16="http://schemas.microsoft.com/office/drawing/2014/main" id="{86C4C811-AF1A-15C8-C222-2B946975460C}"/>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85" name="Retângulo: Cantos Arredondados 80">
            <a:hlinkClick xmlns:r="http://schemas.openxmlformats.org/officeDocument/2006/relationships" r:id="rId47"/>
            <a:extLst>
              <a:ext uri="{FF2B5EF4-FFF2-40B4-BE49-F238E27FC236}">
                <a16:creationId xmlns:a16="http://schemas.microsoft.com/office/drawing/2014/main" id="{DD37AF19-675D-7AC0-E1D4-4D574D02866E}"/>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86" name="Retângulo: Cantos Arredondados 80">
            <a:hlinkClick xmlns:r="http://schemas.openxmlformats.org/officeDocument/2006/relationships" r:id="rId48"/>
            <a:extLst>
              <a:ext uri="{FF2B5EF4-FFF2-40B4-BE49-F238E27FC236}">
                <a16:creationId xmlns:a16="http://schemas.microsoft.com/office/drawing/2014/main" id="{1220883F-E056-1834-F835-BCFD3FA19534}"/>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87" name="Retângulo: Cantos Arredondados 80">
            <a:hlinkClick xmlns:r="http://schemas.openxmlformats.org/officeDocument/2006/relationships" r:id="rId49"/>
            <a:extLst>
              <a:ext uri="{FF2B5EF4-FFF2-40B4-BE49-F238E27FC236}">
                <a16:creationId xmlns:a16="http://schemas.microsoft.com/office/drawing/2014/main" id="{56064F4D-5007-9688-5A9B-D8D05775A844}"/>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95" name="Retângulo: Cantos Arredondados 80">
            <a:hlinkClick xmlns:r="http://schemas.openxmlformats.org/officeDocument/2006/relationships" r:id="rId50"/>
            <a:extLst>
              <a:ext uri="{FF2B5EF4-FFF2-40B4-BE49-F238E27FC236}">
                <a16:creationId xmlns:a16="http://schemas.microsoft.com/office/drawing/2014/main" id="{4AA4EF71-E7F3-BE95-EF3F-C2CECCA0B2BF}"/>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96" name="Retângulo: Cantos Arredondados 80">
            <a:hlinkClick xmlns:r="http://schemas.openxmlformats.org/officeDocument/2006/relationships" r:id="rId51"/>
            <a:extLst>
              <a:ext uri="{FF2B5EF4-FFF2-40B4-BE49-F238E27FC236}">
                <a16:creationId xmlns:a16="http://schemas.microsoft.com/office/drawing/2014/main" id="{3C294DC1-F3B1-2A9B-8E26-086AEF08667C}"/>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97" name="Group 79">
            <a:hlinkClick xmlns:r="http://schemas.openxmlformats.org/officeDocument/2006/relationships" r:id="rId52"/>
            <a:extLst>
              <a:ext uri="{FF2B5EF4-FFF2-40B4-BE49-F238E27FC236}">
                <a16:creationId xmlns:a16="http://schemas.microsoft.com/office/drawing/2014/main" id="{32639F9F-020B-5ACA-B123-D7CB67A61E27}"/>
              </a:ext>
            </a:extLst>
          </xdr:cNvPr>
          <xdr:cNvGrpSpPr>
            <a:grpSpLocks noChangeAspect="1"/>
          </xdr:cNvGrpSpPr>
        </xdr:nvGrpSpPr>
        <xdr:grpSpPr>
          <a:xfrm>
            <a:off x="1914525" y="200025"/>
            <a:ext cx="530709" cy="450000"/>
            <a:chOff x="13706480" y="1552573"/>
            <a:chExt cx="3352804" cy="3352802"/>
          </a:xfrm>
        </xdr:grpSpPr>
        <xdr:pic>
          <xdr:nvPicPr>
            <xdr:cNvPr id="110" name="Picture 92">
              <a:extLst>
                <a:ext uri="{FF2B5EF4-FFF2-40B4-BE49-F238E27FC236}">
                  <a16:creationId xmlns:a16="http://schemas.microsoft.com/office/drawing/2014/main" id="{A3DD1F95-77BC-EA6D-00AE-08A9490599DF}"/>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111" name="Picture 93">
              <a:extLst>
                <a:ext uri="{FF2B5EF4-FFF2-40B4-BE49-F238E27FC236}">
                  <a16:creationId xmlns:a16="http://schemas.microsoft.com/office/drawing/2014/main" id="{A40D6CED-7912-A20F-D5EF-6288445CA104}"/>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98" name="Picture 80">
            <a:hlinkClick xmlns:r="http://schemas.openxmlformats.org/officeDocument/2006/relationships" r:id="rId25"/>
            <a:extLst>
              <a:ext uri="{FF2B5EF4-FFF2-40B4-BE49-F238E27FC236}">
                <a16:creationId xmlns:a16="http://schemas.microsoft.com/office/drawing/2014/main" id="{3BF80935-14E1-2EBC-088B-BAD8214DDC7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99" name="Picture 81">
            <a:hlinkClick xmlns:r="http://schemas.openxmlformats.org/officeDocument/2006/relationships" r:id="rId27"/>
            <a:extLst>
              <a:ext uri="{FF2B5EF4-FFF2-40B4-BE49-F238E27FC236}">
                <a16:creationId xmlns:a16="http://schemas.microsoft.com/office/drawing/2014/main" id="{BDE9940C-6439-FBB8-DF1F-95BA2867D15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100" name="Picture 82">
            <a:hlinkClick xmlns:r="http://schemas.openxmlformats.org/officeDocument/2006/relationships" r:id="rId29"/>
            <a:extLst>
              <a:ext uri="{FF2B5EF4-FFF2-40B4-BE49-F238E27FC236}">
                <a16:creationId xmlns:a16="http://schemas.microsoft.com/office/drawing/2014/main" id="{5C3DF3B8-9307-AF84-58CE-BBFC21C86ED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101" name="Group 83">
            <a:extLst>
              <a:ext uri="{FF2B5EF4-FFF2-40B4-BE49-F238E27FC236}">
                <a16:creationId xmlns:a16="http://schemas.microsoft.com/office/drawing/2014/main" id="{0679BA96-1DEB-F865-D2EF-4ACF6B2B992D}"/>
              </a:ext>
            </a:extLst>
          </xdr:cNvPr>
          <xdr:cNvGrpSpPr>
            <a:grpSpLocks noChangeAspect="1"/>
          </xdr:cNvGrpSpPr>
        </xdr:nvGrpSpPr>
        <xdr:grpSpPr>
          <a:xfrm>
            <a:off x="495300" y="257175"/>
            <a:ext cx="319661" cy="324000"/>
            <a:chOff x="2438400" y="571500"/>
            <a:chExt cx="1065536" cy="1080000"/>
          </a:xfrm>
        </xdr:grpSpPr>
        <xdr:pic>
          <xdr:nvPicPr>
            <xdr:cNvPr id="108" name="Picture 90">
              <a:extLst>
                <a:ext uri="{FF2B5EF4-FFF2-40B4-BE49-F238E27FC236}">
                  <a16:creationId xmlns:a16="http://schemas.microsoft.com/office/drawing/2014/main" id="{F69C6D22-5B8F-FDAD-D2FD-4546013322F7}"/>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109" name="Oval 91">
              <a:extLst>
                <a:ext uri="{FF2B5EF4-FFF2-40B4-BE49-F238E27FC236}">
                  <a16:creationId xmlns:a16="http://schemas.microsoft.com/office/drawing/2014/main" id="{23A21427-1AE1-9D31-EB78-66FFF96D1F92}"/>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102" name="Group 84">
            <a:extLst>
              <a:ext uri="{FF2B5EF4-FFF2-40B4-BE49-F238E27FC236}">
                <a16:creationId xmlns:a16="http://schemas.microsoft.com/office/drawing/2014/main" id="{C246B218-B654-1AE6-CE6F-698435D697FB}"/>
              </a:ext>
            </a:extLst>
          </xdr:cNvPr>
          <xdr:cNvGrpSpPr>
            <a:grpSpLocks noChangeAspect="1"/>
          </xdr:cNvGrpSpPr>
        </xdr:nvGrpSpPr>
        <xdr:grpSpPr>
          <a:xfrm>
            <a:off x="962025" y="257175"/>
            <a:ext cx="341768" cy="324000"/>
            <a:chOff x="2419350" y="552450"/>
            <a:chExt cx="1159323" cy="1099050"/>
          </a:xfrm>
        </xdr:grpSpPr>
        <xdr:sp macro="" textlink="">
          <xdr:nvSpPr>
            <xdr:cNvPr id="106" name="Oval 88">
              <a:extLst>
                <a:ext uri="{FF2B5EF4-FFF2-40B4-BE49-F238E27FC236}">
                  <a16:creationId xmlns:a16="http://schemas.microsoft.com/office/drawing/2014/main" id="{35731A03-A038-984B-810F-63CCB184CA27}"/>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107" name="Imagem 4">
              <a:extLst>
                <a:ext uri="{FF2B5EF4-FFF2-40B4-BE49-F238E27FC236}">
                  <a16:creationId xmlns:a16="http://schemas.microsoft.com/office/drawing/2014/main" id="{3A26CE2F-8E74-A018-0897-357458328089}"/>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103" name="Group 85">
            <a:extLst>
              <a:ext uri="{FF2B5EF4-FFF2-40B4-BE49-F238E27FC236}">
                <a16:creationId xmlns:a16="http://schemas.microsoft.com/office/drawing/2014/main" id="{A259F1EF-0FD3-2BF6-147B-3B786F862FF0}"/>
              </a:ext>
            </a:extLst>
          </xdr:cNvPr>
          <xdr:cNvGrpSpPr>
            <a:grpSpLocks noChangeAspect="1"/>
          </xdr:cNvGrpSpPr>
        </xdr:nvGrpSpPr>
        <xdr:grpSpPr>
          <a:xfrm>
            <a:off x="4333875" y="257175"/>
            <a:ext cx="319661" cy="324000"/>
            <a:chOff x="3539391" y="662841"/>
            <a:chExt cx="1065536" cy="1080000"/>
          </a:xfrm>
        </xdr:grpSpPr>
        <xdr:sp macro="" textlink="">
          <xdr:nvSpPr>
            <xdr:cNvPr id="104" name="Oval 86">
              <a:extLst>
                <a:ext uri="{FF2B5EF4-FFF2-40B4-BE49-F238E27FC236}">
                  <a16:creationId xmlns:a16="http://schemas.microsoft.com/office/drawing/2014/main" id="{26E75177-4250-304B-841F-7377BC382079}"/>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105" name="Picture 87">
              <a:hlinkClick xmlns:r="http://schemas.openxmlformats.org/officeDocument/2006/relationships" r:id="rId57"/>
              <a:extLst>
                <a:ext uri="{FF2B5EF4-FFF2-40B4-BE49-F238E27FC236}">
                  <a16:creationId xmlns:a16="http://schemas.microsoft.com/office/drawing/2014/main" id="{B4496564-404B-087C-E55B-4B0084D17F30}"/>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6</xdr:row>
      <xdr:rowOff>190500</xdr:rowOff>
    </xdr:from>
    <xdr:to>
      <xdr:col>6</xdr:col>
      <xdr:colOff>425563</xdr:colOff>
      <xdr:row>12</xdr:row>
      <xdr:rowOff>190500</xdr:rowOff>
    </xdr:to>
    <xdr:pic>
      <xdr:nvPicPr>
        <xdr:cNvPr id="3" name="Picture 2">
          <a:extLst>
            <a:ext uri="{FF2B5EF4-FFF2-40B4-BE49-F238E27FC236}">
              <a16:creationId xmlns:a16="http://schemas.microsoft.com/office/drawing/2014/main" id="{773DD998-C008-7558-F4FE-E80C81569B6C}"/>
            </a:ext>
          </a:extLst>
        </xdr:cNvPr>
        <xdr:cNvPicPr>
          <a:picLocks noChangeAspect="1"/>
        </xdr:cNvPicPr>
      </xdr:nvPicPr>
      <xdr:blipFill>
        <a:blip xmlns:r="http://schemas.openxmlformats.org/officeDocument/2006/relationships" r:embed="rId1"/>
        <a:stretch>
          <a:fillRect/>
        </a:stretch>
      </xdr:blipFill>
      <xdr:spPr>
        <a:xfrm>
          <a:off x="590550" y="1466850"/>
          <a:ext cx="8474188" cy="1657350"/>
        </a:xfrm>
        <a:prstGeom prst="rect">
          <a:avLst/>
        </a:prstGeom>
        <a:ln w="19050">
          <a:gradFill>
            <a:gsLst>
              <a:gs pos="0">
                <a:schemeClr val="accent1">
                  <a:lumMod val="5000"/>
                  <a:lumOff val="95000"/>
                </a:schemeClr>
              </a:gs>
              <a:gs pos="63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pic>
    <xdr:clientData/>
  </xdr:twoCellAnchor>
  <xdr:twoCellAnchor editAs="oneCell">
    <xdr:from>
      <xdr:col>6</xdr:col>
      <xdr:colOff>2667001</xdr:colOff>
      <xdr:row>16</xdr:row>
      <xdr:rowOff>28575</xdr:rowOff>
    </xdr:from>
    <xdr:to>
      <xdr:col>6</xdr:col>
      <xdr:colOff>3743325</xdr:colOff>
      <xdr:row>16</xdr:row>
      <xdr:rowOff>253337</xdr:rowOff>
    </xdr:to>
    <xdr:pic>
      <xdr:nvPicPr>
        <xdr:cNvPr id="18" name="Picture 17">
          <a:hlinkClick xmlns:r="http://schemas.openxmlformats.org/officeDocument/2006/relationships" r:id="rId2"/>
          <a:extLst>
            <a:ext uri="{FF2B5EF4-FFF2-40B4-BE49-F238E27FC236}">
              <a16:creationId xmlns:a16="http://schemas.microsoft.com/office/drawing/2014/main" id="{406E4DF1-C92F-4361-ED3B-915CA4AD2B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58351" y="3895725"/>
          <a:ext cx="1076324" cy="224762"/>
        </a:xfrm>
        <a:prstGeom prst="rect">
          <a:avLst/>
        </a:prstGeom>
        <a:noFill/>
        <a:ln>
          <a:solidFill>
            <a:schemeClr val="accent1">
              <a:lumMod val="50000"/>
            </a:schemeClr>
          </a:solidFill>
        </a:ln>
      </xdr:spPr>
    </xdr:pic>
    <xdr:clientData/>
  </xdr:twoCellAnchor>
  <xdr:twoCellAnchor editAs="oneCell">
    <xdr:from>
      <xdr:col>6</xdr:col>
      <xdr:colOff>819151</xdr:colOff>
      <xdr:row>9</xdr:row>
      <xdr:rowOff>55320</xdr:rowOff>
    </xdr:from>
    <xdr:to>
      <xdr:col>6</xdr:col>
      <xdr:colOff>1764028</xdr:colOff>
      <xdr:row>10</xdr:row>
      <xdr:rowOff>53975</xdr:rowOff>
    </xdr:to>
    <xdr:pic>
      <xdr:nvPicPr>
        <xdr:cNvPr id="21" name="Picture 20">
          <a:extLst>
            <a:ext uri="{FF2B5EF4-FFF2-40B4-BE49-F238E27FC236}">
              <a16:creationId xmlns:a16="http://schemas.microsoft.com/office/drawing/2014/main" id="{928F941F-7E6B-7F61-BEF6-E22260B91A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01151" y="2198445"/>
          <a:ext cx="944877" cy="274880"/>
        </a:xfrm>
        <a:prstGeom prst="rect">
          <a:avLst/>
        </a:prstGeom>
        <a:noFill/>
        <a:ln>
          <a:solidFill>
            <a:srgbClr val="0033CC"/>
          </a:solidFill>
        </a:ln>
      </xdr:spPr>
    </xdr:pic>
    <xdr:clientData/>
  </xdr:twoCellAnchor>
  <xdr:twoCellAnchor editAs="oneCell">
    <xdr:from>
      <xdr:col>6</xdr:col>
      <xdr:colOff>2552701</xdr:colOff>
      <xdr:row>35</xdr:row>
      <xdr:rowOff>66675</xdr:rowOff>
    </xdr:from>
    <xdr:to>
      <xdr:col>6</xdr:col>
      <xdr:colOff>3733801</xdr:colOff>
      <xdr:row>36</xdr:row>
      <xdr:rowOff>44450</xdr:rowOff>
    </xdr:to>
    <xdr:pic>
      <xdr:nvPicPr>
        <xdr:cNvPr id="22" name="Picture 21">
          <a:extLst>
            <a:ext uri="{FF2B5EF4-FFF2-40B4-BE49-F238E27FC236}">
              <a16:creationId xmlns:a16="http://schemas.microsoft.com/office/drawing/2014/main" id="{C60BC7B0-B59D-455E-B0C8-210D2F8E7D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96551" y="9182100"/>
          <a:ext cx="1181100" cy="254000"/>
        </a:xfrm>
        <a:prstGeom prst="rect">
          <a:avLst/>
        </a:prstGeom>
        <a:noFill/>
        <a:ln>
          <a:solidFill>
            <a:srgbClr val="0033CC"/>
          </a:solidFill>
        </a:ln>
      </xdr:spPr>
    </xdr:pic>
    <xdr:clientData/>
  </xdr:twoCellAnchor>
  <xdr:twoCellAnchor editAs="oneCell">
    <xdr:from>
      <xdr:col>6</xdr:col>
      <xdr:colOff>2552701</xdr:colOff>
      <xdr:row>17</xdr:row>
      <xdr:rowOff>38100</xdr:rowOff>
    </xdr:from>
    <xdr:to>
      <xdr:col>6</xdr:col>
      <xdr:colOff>3733801</xdr:colOff>
      <xdr:row>17</xdr:row>
      <xdr:rowOff>257175</xdr:rowOff>
    </xdr:to>
    <xdr:pic>
      <xdr:nvPicPr>
        <xdr:cNvPr id="23" name="Picture 22">
          <a:hlinkClick xmlns:r="http://schemas.openxmlformats.org/officeDocument/2006/relationships" r:id="rId5"/>
          <a:extLst>
            <a:ext uri="{FF2B5EF4-FFF2-40B4-BE49-F238E27FC236}">
              <a16:creationId xmlns:a16="http://schemas.microsoft.com/office/drawing/2014/main" id="{2F4470D5-339B-43D8-85BB-15B02538E7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96551" y="4181475"/>
          <a:ext cx="1181100" cy="219075"/>
        </a:xfrm>
        <a:prstGeom prst="rect">
          <a:avLst/>
        </a:prstGeom>
        <a:noFill/>
        <a:ln>
          <a:solidFill>
            <a:srgbClr val="0033CC"/>
          </a:solidFill>
        </a:ln>
      </xdr:spPr>
    </xdr:pic>
    <xdr:clientData/>
  </xdr:twoCellAnchor>
  <xdr:twoCellAnchor editAs="oneCell">
    <xdr:from>
      <xdr:col>6</xdr:col>
      <xdr:colOff>2571751</xdr:colOff>
      <xdr:row>26</xdr:row>
      <xdr:rowOff>28575</xdr:rowOff>
    </xdr:from>
    <xdr:to>
      <xdr:col>6</xdr:col>
      <xdr:colOff>3752851</xdr:colOff>
      <xdr:row>26</xdr:row>
      <xdr:rowOff>247650</xdr:rowOff>
    </xdr:to>
    <xdr:pic>
      <xdr:nvPicPr>
        <xdr:cNvPr id="24" name="Picture 23">
          <a:hlinkClick xmlns:r="http://schemas.openxmlformats.org/officeDocument/2006/relationships" r:id="rId6"/>
          <a:extLst>
            <a:ext uri="{FF2B5EF4-FFF2-40B4-BE49-F238E27FC236}">
              <a16:creationId xmlns:a16="http://schemas.microsoft.com/office/drawing/2014/main" id="{3DD78D66-62B4-4E96-8CF3-6703DEE71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515601" y="6657975"/>
          <a:ext cx="1181100" cy="219075"/>
        </a:xfrm>
        <a:prstGeom prst="rect">
          <a:avLst/>
        </a:prstGeom>
        <a:noFill/>
        <a:ln>
          <a:solidFill>
            <a:srgbClr val="0033CC"/>
          </a:solidFill>
        </a:ln>
      </xdr:spPr>
    </xdr:pic>
    <xdr:clientData/>
  </xdr:twoCellAnchor>
  <xdr:twoCellAnchor editAs="oneCell">
    <xdr:from>
      <xdr:col>6</xdr:col>
      <xdr:colOff>2667001</xdr:colOff>
      <xdr:row>34</xdr:row>
      <xdr:rowOff>66675</xdr:rowOff>
    </xdr:from>
    <xdr:to>
      <xdr:col>6</xdr:col>
      <xdr:colOff>3743325</xdr:colOff>
      <xdr:row>35</xdr:row>
      <xdr:rowOff>15212</xdr:rowOff>
    </xdr:to>
    <xdr:pic>
      <xdr:nvPicPr>
        <xdr:cNvPr id="25" name="Picture 24">
          <a:hlinkClick xmlns:r="http://schemas.openxmlformats.org/officeDocument/2006/relationships" r:id="rId7"/>
          <a:extLst>
            <a:ext uri="{FF2B5EF4-FFF2-40B4-BE49-F238E27FC236}">
              <a16:creationId xmlns:a16="http://schemas.microsoft.com/office/drawing/2014/main" id="{7FB19AA7-177E-4C22-9455-BE58AF59501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86951" y="8905875"/>
          <a:ext cx="1076324" cy="224762"/>
        </a:xfrm>
        <a:prstGeom prst="rect">
          <a:avLst/>
        </a:prstGeom>
        <a:noFill/>
        <a:ln>
          <a:solidFill>
            <a:schemeClr val="accent1">
              <a:lumMod val="50000"/>
            </a:schemeClr>
          </a:solidFill>
        </a:ln>
      </xdr:spPr>
    </xdr:pic>
    <xdr:clientData/>
  </xdr:twoCellAnchor>
  <xdr:twoCellAnchor editAs="oneCell">
    <xdr:from>
      <xdr:col>6</xdr:col>
      <xdr:colOff>2676526</xdr:colOff>
      <xdr:row>25</xdr:row>
      <xdr:rowOff>28575</xdr:rowOff>
    </xdr:from>
    <xdr:to>
      <xdr:col>6</xdr:col>
      <xdr:colOff>3752850</xdr:colOff>
      <xdr:row>25</xdr:row>
      <xdr:rowOff>253337</xdr:rowOff>
    </xdr:to>
    <xdr:pic>
      <xdr:nvPicPr>
        <xdr:cNvPr id="27" name="Picture 26">
          <a:hlinkClick xmlns:r="http://schemas.openxmlformats.org/officeDocument/2006/relationships" r:id="rId8"/>
          <a:extLst>
            <a:ext uri="{FF2B5EF4-FFF2-40B4-BE49-F238E27FC236}">
              <a16:creationId xmlns:a16="http://schemas.microsoft.com/office/drawing/2014/main" id="{39012E00-E90C-418F-9500-8AC099D687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67876" y="6381750"/>
          <a:ext cx="1076324" cy="224762"/>
        </a:xfrm>
        <a:prstGeom prst="rect">
          <a:avLst/>
        </a:prstGeom>
        <a:noFill/>
        <a:ln>
          <a:solidFill>
            <a:schemeClr val="accent1">
              <a:lumMod val="50000"/>
            </a:schemeClr>
          </a:solidFill>
        </a:ln>
      </xdr:spPr>
    </xdr:pic>
    <xdr:clientData/>
  </xdr:twoCellAnchor>
  <xdr:twoCellAnchor editAs="oneCell">
    <xdr:from>
      <xdr:col>8</xdr:col>
      <xdr:colOff>390525</xdr:colOff>
      <xdr:row>9</xdr:row>
      <xdr:rowOff>93461</xdr:rowOff>
    </xdr:from>
    <xdr:to>
      <xdr:col>8</xdr:col>
      <xdr:colOff>724980</xdr:colOff>
      <xdr:row>10</xdr:row>
      <xdr:rowOff>104775</xdr:rowOff>
    </xdr:to>
    <xdr:pic>
      <xdr:nvPicPr>
        <xdr:cNvPr id="31" name="Picture 30" descr="Mais de 600 imagens grátis de Link e Corrente - Pixabay">
          <a:extLst>
            <a:ext uri="{FF2B5EF4-FFF2-40B4-BE49-F238E27FC236}">
              <a16:creationId xmlns:a16="http://schemas.microsoft.com/office/drawing/2014/main" id="{902EA5F1-FDB8-42F6-945D-1057B1F3EB8A}"/>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801600" y="2236586"/>
          <a:ext cx="334455" cy="287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3716337</xdr:colOff>
      <xdr:row>13</xdr:row>
      <xdr:rowOff>0</xdr:rowOff>
    </xdr:from>
    <xdr:to>
      <xdr:col>4</xdr:col>
      <xdr:colOff>114829</xdr:colOff>
      <xdr:row>14</xdr:row>
      <xdr:rowOff>28575</xdr:rowOff>
    </xdr:to>
    <xdr:pic>
      <xdr:nvPicPr>
        <xdr:cNvPr id="35" name="Picture 34">
          <a:hlinkClick xmlns:r="http://schemas.openxmlformats.org/officeDocument/2006/relationships" r:id="rId10"/>
          <a:extLst>
            <a:ext uri="{FF2B5EF4-FFF2-40B4-BE49-F238E27FC236}">
              <a16:creationId xmlns:a16="http://schemas.microsoft.com/office/drawing/2014/main" id="{91D6D377-E4A3-9BCF-9E25-D98A8E16E1E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231187" y="2762250"/>
          <a:ext cx="465667" cy="304800"/>
        </a:xfrm>
        <a:prstGeom prst="rect">
          <a:avLst/>
        </a:prstGeom>
      </xdr:spPr>
    </xdr:pic>
    <xdr:clientData/>
  </xdr:twoCellAnchor>
  <xdr:twoCellAnchor>
    <xdr:from>
      <xdr:col>4</xdr:col>
      <xdr:colOff>1990726</xdr:colOff>
      <xdr:row>20</xdr:row>
      <xdr:rowOff>28575</xdr:rowOff>
    </xdr:from>
    <xdr:to>
      <xdr:col>4</xdr:col>
      <xdr:colOff>3390899</xdr:colOff>
      <xdr:row>20</xdr:row>
      <xdr:rowOff>266700</xdr:rowOff>
    </xdr:to>
    <xdr:grpSp>
      <xdr:nvGrpSpPr>
        <xdr:cNvPr id="45" name="Group 44">
          <a:hlinkClick xmlns:r="http://schemas.openxmlformats.org/officeDocument/2006/relationships" r:id="rId12"/>
          <a:extLst>
            <a:ext uri="{FF2B5EF4-FFF2-40B4-BE49-F238E27FC236}">
              <a16:creationId xmlns:a16="http://schemas.microsoft.com/office/drawing/2014/main" id="{77AF8218-59F8-494C-C5A0-8C700F05E921}"/>
            </a:ext>
          </a:extLst>
        </xdr:cNvPr>
        <xdr:cNvGrpSpPr/>
      </xdr:nvGrpSpPr>
      <xdr:grpSpPr>
        <a:xfrm>
          <a:off x="6581776" y="5372100"/>
          <a:ext cx="1400173" cy="238125"/>
          <a:chOff x="5962651" y="5000625"/>
          <a:chExt cx="1400173" cy="238125"/>
        </a:xfrm>
      </xdr:grpSpPr>
      <xdr:pic>
        <xdr:nvPicPr>
          <xdr:cNvPr id="19" name="Picture 18">
            <a:extLst>
              <a:ext uri="{FF2B5EF4-FFF2-40B4-BE49-F238E27FC236}">
                <a16:creationId xmlns:a16="http://schemas.microsoft.com/office/drawing/2014/main" id="{251CBFF0-F7B6-4DB0-9445-29CD529CFBC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86500" y="5000625"/>
            <a:ext cx="1076324" cy="224762"/>
          </a:xfrm>
          <a:prstGeom prst="rect">
            <a:avLst/>
          </a:prstGeom>
          <a:noFill/>
          <a:ln>
            <a:solidFill>
              <a:schemeClr val="accent1">
                <a:lumMod val="50000"/>
              </a:schemeClr>
            </a:solidFill>
          </a:ln>
        </xdr:spPr>
      </xdr:pic>
      <xdr:pic>
        <xdr:nvPicPr>
          <xdr:cNvPr id="36" name="Picture 35">
            <a:extLst>
              <a:ext uri="{FF2B5EF4-FFF2-40B4-BE49-F238E27FC236}">
                <a16:creationId xmlns:a16="http://schemas.microsoft.com/office/drawing/2014/main" id="{BDE094C9-A791-4319-8887-BFD9E30B382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962651" y="5010150"/>
            <a:ext cx="349250" cy="228600"/>
          </a:xfrm>
          <a:prstGeom prst="rect">
            <a:avLst/>
          </a:prstGeom>
        </xdr:spPr>
      </xdr:pic>
    </xdr:grpSp>
    <xdr:clientData/>
  </xdr:twoCellAnchor>
  <xdr:twoCellAnchor editAs="oneCell">
    <xdr:from>
      <xdr:col>6</xdr:col>
      <xdr:colOff>3362325</xdr:colOff>
      <xdr:row>9</xdr:row>
      <xdr:rowOff>93584</xdr:rowOff>
    </xdr:from>
    <xdr:to>
      <xdr:col>7</xdr:col>
      <xdr:colOff>731</xdr:colOff>
      <xdr:row>10</xdr:row>
      <xdr:rowOff>142875</xdr:rowOff>
    </xdr:to>
    <xdr:pic>
      <xdr:nvPicPr>
        <xdr:cNvPr id="37" name="Picture 36">
          <a:extLst>
            <a:ext uri="{FF2B5EF4-FFF2-40B4-BE49-F238E27FC236}">
              <a16:creationId xmlns:a16="http://schemas.microsoft.com/office/drawing/2014/main" id="{81E3B225-E366-4AAB-BAD0-63F0E419844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744325" y="2236709"/>
          <a:ext cx="419099" cy="325516"/>
        </a:xfrm>
        <a:prstGeom prst="rect">
          <a:avLst/>
        </a:prstGeom>
      </xdr:spPr>
    </xdr:pic>
    <xdr:clientData/>
  </xdr:twoCellAnchor>
  <xdr:twoCellAnchor editAs="oneCell">
    <xdr:from>
      <xdr:col>6</xdr:col>
      <xdr:colOff>2057400</xdr:colOff>
      <xdr:row>9</xdr:row>
      <xdr:rowOff>42734</xdr:rowOff>
    </xdr:from>
    <xdr:to>
      <xdr:col>6</xdr:col>
      <xdr:colOff>2918455</xdr:colOff>
      <xdr:row>10</xdr:row>
      <xdr:rowOff>24736</xdr:rowOff>
    </xdr:to>
    <xdr:pic>
      <xdr:nvPicPr>
        <xdr:cNvPr id="40" name="Picture 39">
          <a:extLst>
            <a:ext uri="{FF2B5EF4-FFF2-40B4-BE49-F238E27FC236}">
              <a16:creationId xmlns:a16="http://schemas.microsoft.com/office/drawing/2014/main" id="{5B18B721-9F5F-42B5-907E-2B786852F82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0439400" y="2185859"/>
          <a:ext cx="861055" cy="258227"/>
        </a:xfrm>
        <a:prstGeom prst="rect">
          <a:avLst/>
        </a:prstGeom>
        <a:noFill/>
        <a:ln>
          <a:solidFill>
            <a:schemeClr val="accent1">
              <a:lumMod val="50000"/>
            </a:schemeClr>
          </a:solidFill>
        </a:ln>
      </xdr:spPr>
    </xdr:pic>
    <xdr:clientData/>
  </xdr:twoCellAnchor>
  <xdr:twoCellAnchor>
    <xdr:from>
      <xdr:col>4</xdr:col>
      <xdr:colOff>2038351</xdr:colOff>
      <xdr:row>22</xdr:row>
      <xdr:rowOff>19050</xdr:rowOff>
    </xdr:from>
    <xdr:to>
      <xdr:col>4</xdr:col>
      <xdr:colOff>3400424</xdr:colOff>
      <xdr:row>23</xdr:row>
      <xdr:rowOff>0</xdr:rowOff>
    </xdr:to>
    <xdr:grpSp>
      <xdr:nvGrpSpPr>
        <xdr:cNvPr id="44" name="Group 43">
          <a:hlinkClick xmlns:r="http://schemas.openxmlformats.org/officeDocument/2006/relationships" r:id="rId14"/>
          <a:extLst>
            <a:ext uri="{FF2B5EF4-FFF2-40B4-BE49-F238E27FC236}">
              <a16:creationId xmlns:a16="http://schemas.microsoft.com/office/drawing/2014/main" id="{D3D36327-FA9C-209E-E39F-9113A20A0CBD}"/>
            </a:ext>
          </a:extLst>
        </xdr:cNvPr>
        <xdr:cNvGrpSpPr/>
      </xdr:nvGrpSpPr>
      <xdr:grpSpPr>
        <a:xfrm>
          <a:off x="6629401" y="5915025"/>
          <a:ext cx="1362073" cy="257175"/>
          <a:chOff x="6010276" y="5543550"/>
          <a:chExt cx="1362073" cy="257175"/>
        </a:xfrm>
      </xdr:grpSpPr>
      <xdr:pic>
        <xdr:nvPicPr>
          <xdr:cNvPr id="26" name="Picture 25">
            <a:extLst>
              <a:ext uri="{FF2B5EF4-FFF2-40B4-BE49-F238E27FC236}">
                <a16:creationId xmlns:a16="http://schemas.microsoft.com/office/drawing/2014/main" id="{7C996B43-1657-41F6-B011-4EDD3B3A2EB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296025" y="5543550"/>
            <a:ext cx="1076324" cy="224762"/>
          </a:xfrm>
          <a:prstGeom prst="rect">
            <a:avLst/>
          </a:prstGeom>
          <a:noFill/>
          <a:ln>
            <a:solidFill>
              <a:schemeClr val="accent1">
                <a:lumMod val="50000"/>
              </a:schemeClr>
            </a:solidFill>
          </a:ln>
        </xdr:spPr>
      </xdr:pic>
      <xdr:pic>
        <xdr:nvPicPr>
          <xdr:cNvPr id="43" name="Picture 42">
            <a:extLst>
              <a:ext uri="{FF2B5EF4-FFF2-40B4-BE49-F238E27FC236}">
                <a16:creationId xmlns:a16="http://schemas.microsoft.com/office/drawing/2014/main" id="{E4F054E7-26A6-4F0E-94C6-79F8E05AA73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10276" y="5572125"/>
            <a:ext cx="349250" cy="228600"/>
          </a:xfrm>
          <a:prstGeom prst="rect">
            <a:avLst/>
          </a:prstGeom>
        </xdr:spPr>
      </xdr:pic>
    </xdr:grpSp>
    <xdr:clientData/>
  </xdr:twoCellAnchor>
  <xdr:twoCellAnchor editAs="oneCell">
    <xdr:from>
      <xdr:col>8</xdr:col>
      <xdr:colOff>2686050</xdr:colOff>
      <xdr:row>18</xdr:row>
      <xdr:rowOff>28575</xdr:rowOff>
    </xdr:from>
    <xdr:to>
      <xdr:col>8</xdr:col>
      <xdr:colOff>3762374</xdr:colOff>
      <xdr:row>18</xdr:row>
      <xdr:rowOff>253337</xdr:rowOff>
    </xdr:to>
    <xdr:pic>
      <xdr:nvPicPr>
        <xdr:cNvPr id="52" name="Picture 51">
          <a:extLst>
            <a:ext uri="{FF2B5EF4-FFF2-40B4-BE49-F238E27FC236}">
              <a16:creationId xmlns:a16="http://schemas.microsoft.com/office/drawing/2014/main" id="{88B5273E-7DF6-4B75-8C2E-DCE8AD17CC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601825" y="4448175"/>
          <a:ext cx="1076324" cy="224762"/>
        </a:xfrm>
        <a:prstGeom prst="rect">
          <a:avLst/>
        </a:prstGeom>
        <a:noFill/>
        <a:ln>
          <a:solidFill>
            <a:schemeClr val="accent1">
              <a:lumMod val="50000"/>
            </a:schemeClr>
          </a:solidFill>
        </a:ln>
      </xdr:spPr>
    </xdr:pic>
    <xdr:clientData/>
  </xdr:twoCellAnchor>
  <xdr:twoCellAnchor editAs="oneCell">
    <xdr:from>
      <xdr:col>8</xdr:col>
      <xdr:colOff>2686050</xdr:colOff>
      <xdr:row>21</xdr:row>
      <xdr:rowOff>28575</xdr:rowOff>
    </xdr:from>
    <xdr:to>
      <xdr:col>8</xdr:col>
      <xdr:colOff>3762374</xdr:colOff>
      <xdr:row>21</xdr:row>
      <xdr:rowOff>253337</xdr:rowOff>
    </xdr:to>
    <xdr:pic>
      <xdr:nvPicPr>
        <xdr:cNvPr id="53" name="Picture 52">
          <a:extLst>
            <a:ext uri="{FF2B5EF4-FFF2-40B4-BE49-F238E27FC236}">
              <a16:creationId xmlns:a16="http://schemas.microsoft.com/office/drawing/2014/main" id="{63D8C5A1-562C-4937-B73C-06ECCE6EA9B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601825" y="5276850"/>
          <a:ext cx="1076324" cy="224762"/>
        </a:xfrm>
        <a:prstGeom prst="rect">
          <a:avLst/>
        </a:prstGeom>
        <a:noFill/>
        <a:ln>
          <a:solidFill>
            <a:schemeClr val="accent1">
              <a:lumMod val="50000"/>
            </a:schemeClr>
          </a:solidFill>
        </a:ln>
      </xdr:spPr>
    </xdr:pic>
    <xdr:clientData/>
  </xdr:twoCellAnchor>
  <xdr:oneCellAnchor>
    <xdr:from>
      <xdr:col>8</xdr:col>
      <xdr:colOff>2571751</xdr:colOff>
      <xdr:row>26</xdr:row>
      <xdr:rowOff>28575</xdr:rowOff>
    </xdr:from>
    <xdr:ext cx="1181100" cy="219075"/>
    <xdr:pic>
      <xdr:nvPicPr>
        <xdr:cNvPr id="54" name="Picture 53">
          <a:hlinkClick xmlns:r="http://schemas.openxmlformats.org/officeDocument/2006/relationships" r:id="rId15"/>
          <a:extLst>
            <a:ext uri="{FF2B5EF4-FFF2-40B4-BE49-F238E27FC236}">
              <a16:creationId xmlns:a16="http://schemas.microsoft.com/office/drawing/2014/main" id="{0353209D-C9E3-4E36-8DF3-0197755696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515601" y="6657975"/>
          <a:ext cx="1181100" cy="219075"/>
        </a:xfrm>
        <a:prstGeom prst="rect">
          <a:avLst/>
        </a:prstGeom>
        <a:noFill/>
        <a:ln>
          <a:solidFill>
            <a:srgbClr val="0033CC"/>
          </a:solidFill>
        </a:ln>
      </xdr:spPr>
    </xdr:pic>
    <xdr:clientData/>
  </xdr:oneCellAnchor>
  <xdr:oneCellAnchor>
    <xdr:from>
      <xdr:col>8</xdr:col>
      <xdr:colOff>2676526</xdr:colOff>
      <xdr:row>25</xdr:row>
      <xdr:rowOff>28575</xdr:rowOff>
    </xdr:from>
    <xdr:ext cx="1076324" cy="224762"/>
    <xdr:pic>
      <xdr:nvPicPr>
        <xdr:cNvPr id="55" name="Picture 54">
          <a:hlinkClick xmlns:r="http://schemas.openxmlformats.org/officeDocument/2006/relationships" r:id="rId15"/>
          <a:extLst>
            <a:ext uri="{FF2B5EF4-FFF2-40B4-BE49-F238E27FC236}">
              <a16:creationId xmlns:a16="http://schemas.microsoft.com/office/drawing/2014/main" id="{9BA08784-6C59-4776-9968-A39ABDA6565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620376" y="6381750"/>
          <a:ext cx="1076324" cy="224762"/>
        </a:xfrm>
        <a:prstGeom prst="rect">
          <a:avLst/>
        </a:prstGeom>
        <a:noFill/>
        <a:ln>
          <a:solidFill>
            <a:schemeClr val="accent1">
              <a:lumMod val="50000"/>
            </a:schemeClr>
          </a:solidFill>
        </a:ln>
      </xdr:spPr>
    </xdr:pic>
    <xdr:clientData/>
  </xdr:oneCellAnchor>
  <xdr:oneCellAnchor>
    <xdr:from>
      <xdr:col>8</xdr:col>
      <xdr:colOff>2571751</xdr:colOff>
      <xdr:row>35</xdr:row>
      <xdr:rowOff>28575</xdr:rowOff>
    </xdr:from>
    <xdr:ext cx="1181100" cy="219075"/>
    <xdr:pic>
      <xdr:nvPicPr>
        <xdr:cNvPr id="56" name="Picture 55">
          <a:hlinkClick xmlns:r="http://schemas.openxmlformats.org/officeDocument/2006/relationships" r:id="rId16"/>
          <a:extLst>
            <a:ext uri="{FF2B5EF4-FFF2-40B4-BE49-F238E27FC236}">
              <a16:creationId xmlns:a16="http://schemas.microsoft.com/office/drawing/2014/main" id="{3FF076DA-634A-436D-8E7D-B0AFA7DC44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487526" y="6657975"/>
          <a:ext cx="1181100" cy="219075"/>
        </a:xfrm>
        <a:prstGeom prst="rect">
          <a:avLst/>
        </a:prstGeom>
        <a:noFill/>
        <a:ln>
          <a:solidFill>
            <a:srgbClr val="0033CC"/>
          </a:solidFill>
        </a:ln>
      </xdr:spPr>
    </xdr:pic>
    <xdr:clientData/>
  </xdr:oneCellAnchor>
  <xdr:oneCellAnchor>
    <xdr:from>
      <xdr:col>8</xdr:col>
      <xdr:colOff>2676526</xdr:colOff>
      <xdr:row>34</xdr:row>
      <xdr:rowOff>28575</xdr:rowOff>
    </xdr:from>
    <xdr:ext cx="1076324" cy="224762"/>
    <xdr:pic>
      <xdr:nvPicPr>
        <xdr:cNvPr id="57" name="Picture 56">
          <a:hlinkClick xmlns:r="http://schemas.openxmlformats.org/officeDocument/2006/relationships" r:id="rId8"/>
          <a:extLst>
            <a:ext uri="{FF2B5EF4-FFF2-40B4-BE49-F238E27FC236}">
              <a16:creationId xmlns:a16="http://schemas.microsoft.com/office/drawing/2014/main" id="{326B8BD1-3ED7-4BA8-A483-12086EA9E7D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592301" y="6381750"/>
          <a:ext cx="1076324" cy="224762"/>
        </a:xfrm>
        <a:prstGeom prst="rect">
          <a:avLst/>
        </a:prstGeom>
        <a:noFill/>
        <a:ln>
          <a:solidFill>
            <a:schemeClr val="accent1">
              <a:lumMod val="50000"/>
            </a:schemeClr>
          </a:solidFill>
        </a:ln>
      </xdr:spPr>
    </xdr:pic>
    <xdr:clientData/>
  </xdr:oneCellAnchor>
  <xdr:twoCellAnchor editAs="oneCell">
    <xdr:from>
      <xdr:col>4</xdr:col>
      <xdr:colOff>3687762</xdr:colOff>
      <xdr:row>12</xdr:row>
      <xdr:rowOff>257175</xdr:rowOff>
    </xdr:from>
    <xdr:to>
      <xdr:col>6</xdr:col>
      <xdr:colOff>105304</xdr:colOff>
      <xdr:row>14</xdr:row>
      <xdr:rowOff>9525</xdr:rowOff>
    </xdr:to>
    <xdr:pic>
      <xdr:nvPicPr>
        <xdr:cNvPr id="59" name="Picture 58">
          <a:hlinkClick xmlns:r="http://schemas.openxmlformats.org/officeDocument/2006/relationships" r:id="rId17"/>
          <a:extLst>
            <a:ext uri="{FF2B5EF4-FFF2-40B4-BE49-F238E27FC236}">
              <a16:creationId xmlns:a16="http://schemas.microsoft.com/office/drawing/2014/main" id="{C45E7F41-E17F-4FDE-AC11-24D3BCA32BA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716837" y="2743200"/>
          <a:ext cx="465667" cy="304800"/>
        </a:xfrm>
        <a:prstGeom prst="rect">
          <a:avLst/>
        </a:prstGeom>
      </xdr:spPr>
    </xdr:pic>
    <xdr:clientData/>
  </xdr:twoCellAnchor>
  <xdr:twoCellAnchor editAs="oneCell">
    <xdr:from>
      <xdr:col>6</xdr:col>
      <xdr:colOff>3678237</xdr:colOff>
      <xdr:row>13</xdr:row>
      <xdr:rowOff>9525</xdr:rowOff>
    </xdr:from>
    <xdr:to>
      <xdr:col>8</xdr:col>
      <xdr:colOff>114829</xdr:colOff>
      <xdr:row>14</xdr:row>
      <xdr:rowOff>38100</xdr:rowOff>
    </xdr:to>
    <xdr:pic>
      <xdr:nvPicPr>
        <xdr:cNvPr id="60" name="Picture 59">
          <a:hlinkClick xmlns:r="http://schemas.openxmlformats.org/officeDocument/2006/relationships" r:id="rId18"/>
          <a:extLst>
            <a:ext uri="{FF2B5EF4-FFF2-40B4-BE49-F238E27FC236}">
              <a16:creationId xmlns:a16="http://schemas.microsoft.com/office/drawing/2014/main" id="{86E80F10-D808-4A4C-A260-BAC194AFC2C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736387" y="2771775"/>
          <a:ext cx="465667" cy="304800"/>
        </a:xfrm>
        <a:prstGeom prst="rect">
          <a:avLst/>
        </a:prstGeom>
      </xdr:spPr>
    </xdr:pic>
    <xdr:clientData/>
  </xdr:twoCellAnchor>
  <xdr:twoCellAnchor editAs="oneCell">
    <xdr:from>
      <xdr:col>8</xdr:col>
      <xdr:colOff>3686175</xdr:colOff>
      <xdr:row>12</xdr:row>
      <xdr:rowOff>266700</xdr:rowOff>
    </xdr:from>
    <xdr:to>
      <xdr:col>10</xdr:col>
      <xdr:colOff>122767</xdr:colOff>
      <xdr:row>14</xdr:row>
      <xdr:rowOff>19050</xdr:rowOff>
    </xdr:to>
    <xdr:pic>
      <xdr:nvPicPr>
        <xdr:cNvPr id="61" name="Picture 60">
          <a:hlinkClick xmlns:r="http://schemas.openxmlformats.org/officeDocument/2006/relationships" r:id="rId19"/>
          <a:extLst>
            <a:ext uri="{FF2B5EF4-FFF2-40B4-BE49-F238E27FC236}">
              <a16:creationId xmlns:a16="http://schemas.microsoft.com/office/drawing/2014/main" id="{846B4975-EBB6-4173-8FB4-06EE7572C3C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773400" y="2752725"/>
          <a:ext cx="465667" cy="304800"/>
        </a:xfrm>
        <a:prstGeom prst="rect">
          <a:avLst/>
        </a:prstGeom>
      </xdr:spPr>
    </xdr:pic>
    <xdr:clientData/>
  </xdr:twoCellAnchor>
  <xdr:twoCellAnchor editAs="oneCell">
    <xdr:from>
      <xdr:col>10</xdr:col>
      <xdr:colOff>3352800</xdr:colOff>
      <xdr:row>13</xdr:row>
      <xdr:rowOff>9525</xdr:rowOff>
    </xdr:from>
    <xdr:to>
      <xdr:col>12</xdr:col>
      <xdr:colOff>113242</xdr:colOff>
      <xdr:row>14</xdr:row>
      <xdr:rowOff>38100</xdr:rowOff>
    </xdr:to>
    <xdr:pic>
      <xdr:nvPicPr>
        <xdr:cNvPr id="62" name="Picture 61">
          <a:extLst>
            <a:ext uri="{FF2B5EF4-FFF2-40B4-BE49-F238E27FC236}">
              <a16:creationId xmlns:a16="http://schemas.microsoft.com/office/drawing/2014/main" id="{5926BF1C-8A37-48FB-85D9-8F1F2DF4531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450675" y="2771775"/>
          <a:ext cx="465667" cy="304800"/>
        </a:xfrm>
        <a:prstGeom prst="rect">
          <a:avLst/>
        </a:prstGeom>
      </xdr:spPr>
    </xdr:pic>
    <xdr:clientData/>
  </xdr:twoCellAnchor>
  <xdr:twoCellAnchor editAs="oneCell">
    <xdr:from>
      <xdr:col>12</xdr:col>
      <xdr:colOff>3314700</xdr:colOff>
      <xdr:row>13</xdr:row>
      <xdr:rowOff>0</xdr:rowOff>
    </xdr:from>
    <xdr:to>
      <xdr:col>14</xdr:col>
      <xdr:colOff>113242</xdr:colOff>
      <xdr:row>14</xdr:row>
      <xdr:rowOff>28575</xdr:rowOff>
    </xdr:to>
    <xdr:pic>
      <xdr:nvPicPr>
        <xdr:cNvPr id="63" name="Picture 62">
          <a:extLst>
            <a:ext uri="{FF2B5EF4-FFF2-40B4-BE49-F238E27FC236}">
              <a16:creationId xmlns:a16="http://schemas.microsoft.com/office/drawing/2014/main" id="{95C27160-9DC7-437F-829B-C2DD6E47855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098125" y="2762250"/>
          <a:ext cx="465667" cy="304800"/>
        </a:xfrm>
        <a:prstGeom prst="rect">
          <a:avLst/>
        </a:prstGeom>
      </xdr:spPr>
    </xdr:pic>
    <xdr:clientData/>
  </xdr:twoCellAnchor>
  <xdr:twoCellAnchor editAs="oneCell">
    <xdr:from>
      <xdr:col>14</xdr:col>
      <xdr:colOff>3333750</xdr:colOff>
      <xdr:row>12</xdr:row>
      <xdr:rowOff>266700</xdr:rowOff>
    </xdr:from>
    <xdr:to>
      <xdr:col>16</xdr:col>
      <xdr:colOff>132292</xdr:colOff>
      <xdr:row>14</xdr:row>
      <xdr:rowOff>19050</xdr:rowOff>
    </xdr:to>
    <xdr:pic>
      <xdr:nvPicPr>
        <xdr:cNvPr id="64" name="Picture 63">
          <a:extLst>
            <a:ext uri="{FF2B5EF4-FFF2-40B4-BE49-F238E27FC236}">
              <a16:creationId xmlns:a16="http://schemas.microsoft.com/office/drawing/2014/main" id="{7705F5A7-0DB8-427B-B6E8-9A41411D817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784300" y="2752725"/>
          <a:ext cx="465667" cy="304800"/>
        </a:xfrm>
        <a:prstGeom prst="rect">
          <a:avLst/>
        </a:prstGeom>
      </xdr:spPr>
    </xdr:pic>
    <xdr:clientData/>
  </xdr:twoCellAnchor>
  <xdr:twoCellAnchor editAs="oneCell">
    <xdr:from>
      <xdr:col>16</xdr:col>
      <xdr:colOff>3314700</xdr:colOff>
      <xdr:row>13</xdr:row>
      <xdr:rowOff>0</xdr:rowOff>
    </xdr:from>
    <xdr:to>
      <xdr:col>18</xdr:col>
      <xdr:colOff>113242</xdr:colOff>
      <xdr:row>14</xdr:row>
      <xdr:rowOff>28575</xdr:rowOff>
    </xdr:to>
    <xdr:pic>
      <xdr:nvPicPr>
        <xdr:cNvPr id="65" name="Picture 64">
          <a:extLst>
            <a:ext uri="{FF2B5EF4-FFF2-40B4-BE49-F238E27FC236}">
              <a16:creationId xmlns:a16="http://schemas.microsoft.com/office/drawing/2014/main" id="{EF9BF9FA-13B8-4C03-B0CC-7A441BDC453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0432375" y="2762250"/>
          <a:ext cx="465667" cy="304800"/>
        </a:xfrm>
        <a:prstGeom prst="rect">
          <a:avLst/>
        </a:prstGeom>
      </xdr:spPr>
    </xdr:pic>
    <xdr:clientData/>
  </xdr:twoCellAnchor>
  <xdr:twoCellAnchor editAs="oneCell">
    <xdr:from>
      <xdr:col>18</xdr:col>
      <xdr:colOff>3324225</xdr:colOff>
      <xdr:row>12</xdr:row>
      <xdr:rowOff>266700</xdr:rowOff>
    </xdr:from>
    <xdr:to>
      <xdr:col>20</xdr:col>
      <xdr:colOff>122767</xdr:colOff>
      <xdr:row>14</xdr:row>
      <xdr:rowOff>19050</xdr:rowOff>
    </xdr:to>
    <xdr:pic>
      <xdr:nvPicPr>
        <xdr:cNvPr id="66" name="Picture 65">
          <a:extLst>
            <a:ext uri="{FF2B5EF4-FFF2-40B4-BE49-F238E27FC236}">
              <a16:creationId xmlns:a16="http://schemas.microsoft.com/office/drawing/2014/main" id="{9378371D-BFD7-4799-8FBF-2D1638A8F66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4109025" y="2752725"/>
          <a:ext cx="465667" cy="304800"/>
        </a:xfrm>
        <a:prstGeom prst="rect">
          <a:avLst/>
        </a:prstGeom>
      </xdr:spPr>
    </xdr:pic>
    <xdr:clientData/>
  </xdr:twoCellAnchor>
  <xdr:twoCellAnchor editAs="oneCell">
    <xdr:from>
      <xdr:col>8</xdr:col>
      <xdr:colOff>2390776</xdr:colOff>
      <xdr:row>8</xdr:row>
      <xdr:rowOff>95250</xdr:rowOff>
    </xdr:from>
    <xdr:to>
      <xdr:col>8</xdr:col>
      <xdr:colOff>3067050</xdr:colOff>
      <xdr:row>11</xdr:row>
      <xdr:rowOff>111077</xdr:rowOff>
    </xdr:to>
    <xdr:pic>
      <xdr:nvPicPr>
        <xdr:cNvPr id="4" name="Picture 3" descr="Começar · ícone · verde · teia · branco - foto stock © faysalfarhan  (#1851132) | Stockfresh">
          <a:extLst>
            <a:ext uri="{FF2B5EF4-FFF2-40B4-BE49-F238E27FC236}">
              <a16:creationId xmlns:a16="http://schemas.microsoft.com/office/drawing/2014/main" id="{229BFE5D-053C-928F-ADC2-6FBBCB9121BA}"/>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5059026" y="1924050"/>
          <a:ext cx="676274" cy="8445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876300</xdr:colOff>
      <xdr:row>5</xdr:row>
      <xdr:rowOff>266700</xdr:rowOff>
    </xdr:from>
    <xdr:to>
      <xdr:col>8</xdr:col>
      <xdr:colOff>1733550</xdr:colOff>
      <xdr:row>9</xdr:row>
      <xdr:rowOff>19050</xdr:rowOff>
    </xdr:to>
    <xdr:pic>
      <xdr:nvPicPr>
        <xdr:cNvPr id="5" name="Picture 4" descr="ícone De Seta De Processo Verde PNG , Flecha, Ilustração, Ciclo PNG Imagem  para download gratuito">
          <a:extLst>
            <a:ext uri="{FF2B5EF4-FFF2-40B4-BE49-F238E27FC236}">
              <a16:creationId xmlns:a16="http://schemas.microsoft.com/office/drawing/2014/main" id="{09AE1735-2916-5498-2243-8CE688105D00}"/>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3544550" y="1266825"/>
          <a:ext cx="857250"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1695450</xdr:colOff>
      <xdr:row>8</xdr:row>
      <xdr:rowOff>180975</xdr:rowOff>
    </xdr:from>
    <xdr:to>
      <xdr:col>8</xdr:col>
      <xdr:colOff>2390688</xdr:colOff>
      <xdr:row>11</xdr:row>
      <xdr:rowOff>38014</xdr:rowOff>
    </xdr:to>
    <xdr:pic>
      <xdr:nvPicPr>
        <xdr:cNvPr id="6" name="Picture 5">
          <a:extLst>
            <a:ext uri="{FF2B5EF4-FFF2-40B4-BE49-F238E27FC236}">
              <a16:creationId xmlns:a16="http://schemas.microsoft.com/office/drawing/2014/main" id="{C62B685D-B7D1-6961-209E-CDCBC4ED563A}"/>
            </a:ext>
          </a:extLst>
        </xdr:cNvPr>
        <xdr:cNvPicPr>
          <a:picLocks noChangeAspect="1"/>
        </xdr:cNvPicPr>
      </xdr:nvPicPr>
      <xdr:blipFill>
        <a:blip xmlns:r="http://schemas.openxmlformats.org/officeDocument/2006/relationships" r:embed="rId22"/>
        <a:stretch>
          <a:fillRect/>
        </a:stretch>
      </xdr:blipFill>
      <xdr:spPr>
        <a:xfrm>
          <a:off x="14363700" y="2009775"/>
          <a:ext cx="695238" cy="685714"/>
        </a:xfrm>
        <a:prstGeom prst="rect">
          <a:avLst/>
        </a:prstGeom>
      </xdr:spPr>
    </xdr:pic>
    <xdr:clientData/>
  </xdr:twoCellAnchor>
  <xdr:twoCellAnchor editAs="oneCell">
    <xdr:from>
      <xdr:col>1</xdr:col>
      <xdr:colOff>133350</xdr:colOff>
      <xdr:row>4</xdr:row>
      <xdr:rowOff>66675</xdr:rowOff>
    </xdr:from>
    <xdr:to>
      <xdr:col>2</xdr:col>
      <xdr:colOff>936365</xdr:colOff>
      <xdr:row>6</xdr:row>
      <xdr:rowOff>98625</xdr:rowOff>
    </xdr:to>
    <xdr:pic>
      <xdr:nvPicPr>
        <xdr:cNvPr id="100" name="Picture 99">
          <a:hlinkClick xmlns:r="http://schemas.openxmlformats.org/officeDocument/2006/relationships" r:id="rId23"/>
          <a:extLst>
            <a:ext uri="{FF2B5EF4-FFF2-40B4-BE49-F238E27FC236}">
              <a16:creationId xmlns:a16="http://schemas.microsoft.com/office/drawing/2014/main" id="{932D4333-367E-F86B-0C5D-46BC0D18155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90525" y="942975"/>
          <a:ext cx="1069715" cy="432000"/>
        </a:xfrm>
        <a:prstGeom prst="rect">
          <a:avLst/>
        </a:prstGeom>
      </xdr:spPr>
    </xdr:pic>
    <xdr:clientData/>
  </xdr:twoCellAnchor>
  <xdr:twoCellAnchor>
    <xdr:from>
      <xdr:col>1</xdr:col>
      <xdr:colOff>66675</xdr:colOff>
      <xdr:row>1</xdr:row>
      <xdr:rowOff>0</xdr:rowOff>
    </xdr:from>
    <xdr:to>
      <xdr:col>10</xdr:col>
      <xdr:colOff>1507422</xdr:colOff>
      <xdr:row>2</xdr:row>
      <xdr:rowOff>247650</xdr:rowOff>
    </xdr:to>
    <xdr:grpSp>
      <xdr:nvGrpSpPr>
        <xdr:cNvPr id="42" name="Group 63">
          <a:extLst>
            <a:ext uri="{FF2B5EF4-FFF2-40B4-BE49-F238E27FC236}">
              <a16:creationId xmlns:a16="http://schemas.microsoft.com/office/drawing/2014/main" id="{99A898A0-8A0E-45F5-A19D-42877A3287A8}"/>
            </a:ext>
          </a:extLst>
        </xdr:cNvPr>
        <xdr:cNvGrpSpPr/>
      </xdr:nvGrpSpPr>
      <xdr:grpSpPr>
        <a:xfrm>
          <a:off x="323850" y="276225"/>
          <a:ext cx="17880897" cy="676275"/>
          <a:chOff x="371475" y="200025"/>
          <a:chExt cx="17757072" cy="676275"/>
        </a:xfrm>
      </xdr:grpSpPr>
      <xdr:sp macro="" textlink="">
        <xdr:nvSpPr>
          <xdr:cNvPr id="46" name="Retângulo: Cantos Arredondados 80">
            <a:hlinkClick xmlns:r="http://schemas.openxmlformats.org/officeDocument/2006/relationships" r:id="rId25"/>
            <a:extLst>
              <a:ext uri="{FF2B5EF4-FFF2-40B4-BE49-F238E27FC236}">
                <a16:creationId xmlns:a16="http://schemas.microsoft.com/office/drawing/2014/main" id="{45C11ABC-4164-9F43-C6A0-BC6947F9DD1F}"/>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47" name="Retângulo: Cantos Arredondados 80">
            <a:hlinkClick xmlns:r="http://schemas.openxmlformats.org/officeDocument/2006/relationships" r:id="rId26"/>
            <a:extLst>
              <a:ext uri="{FF2B5EF4-FFF2-40B4-BE49-F238E27FC236}">
                <a16:creationId xmlns:a16="http://schemas.microsoft.com/office/drawing/2014/main" id="{BF16BBE3-F2A2-20FB-49E4-630F98C4CBEB}"/>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48" name="Retângulo: Cantos Arredondados 80">
            <a:hlinkClick xmlns:r="http://schemas.openxmlformats.org/officeDocument/2006/relationships" r:id="rId27"/>
            <a:extLst>
              <a:ext uri="{FF2B5EF4-FFF2-40B4-BE49-F238E27FC236}">
                <a16:creationId xmlns:a16="http://schemas.microsoft.com/office/drawing/2014/main" id="{3B9D9CDC-D505-9A2B-F69A-86035FFD9133}"/>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49" name="Retângulo: Cantos Arredondados 80">
            <a:hlinkClick xmlns:r="http://schemas.openxmlformats.org/officeDocument/2006/relationships" r:id="rId28"/>
            <a:extLst>
              <a:ext uri="{FF2B5EF4-FFF2-40B4-BE49-F238E27FC236}">
                <a16:creationId xmlns:a16="http://schemas.microsoft.com/office/drawing/2014/main" id="{16A34F97-A61B-1669-D337-E7F8A7EF3A2A}"/>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50" name="Retângulo: Cantos Arredondados 80">
            <a:hlinkClick xmlns:r="http://schemas.openxmlformats.org/officeDocument/2006/relationships" r:id="rId29"/>
            <a:extLst>
              <a:ext uri="{FF2B5EF4-FFF2-40B4-BE49-F238E27FC236}">
                <a16:creationId xmlns:a16="http://schemas.microsoft.com/office/drawing/2014/main" id="{2DC733A5-ABFB-4AFA-C35D-3A65D878FFBF}"/>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51" name="Retângulo: Cantos Arredondados 80">
            <a:hlinkClick xmlns:r="http://schemas.openxmlformats.org/officeDocument/2006/relationships" r:id="rId30"/>
            <a:extLst>
              <a:ext uri="{FF2B5EF4-FFF2-40B4-BE49-F238E27FC236}">
                <a16:creationId xmlns:a16="http://schemas.microsoft.com/office/drawing/2014/main" id="{83A86560-89F8-95E9-A9B2-DF1C5D7A154A}"/>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58" name="Retângulo: Cantos Arredondados 80">
            <a:hlinkClick xmlns:r="http://schemas.openxmlformats.org/officeDocument/2006/relationships" r:id="rId31"/>
            <a:extLst>
              <a:ext uri="{FF2B5EF4-FFF2-40B4-BE49-F238E27FC236}">
                <a16:creationId xmlns:a16="http://schemas.microsoft.com/office/drawing/2014/main" id="{FD567E59-AE4C-A8BA-D639-DFBFDBED7840}"/>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67" name="Retângulo: Cantos Arredondados 80">
            <a:hlinkClick xmlns:r="http://schemas.openxmlformats.org/officeDocument/2006/relationships" r:id="rId32"/>
            <a:extLst>
              <a:ext uri="{FF2B5EF4-FFF2-40B4-BE49-F238E27FC236}">
                <a16:creationId xmlns:a16="http://schemas.microsoft.com/office/drawing/2014/main" id="{84C9EC77-161F-A3CA-47BD-21A8A6BE958E}"/>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68" name="Retângulo: Cantos Arredondados 80">
            <a:hlinkClick xmlns:r="http://schemas.openxmlformats.org/officeDocument/2006/relationships" r:id="rId33"/>
            <a:extLst>
              <a:ext uri="{FF2B5EF4-FFF2-40B4-BE49-F238E27FC236}">
                <a16:creationId xmlns:a16="http://schemas.microsoft.com/office/drawing/2014/main" id="{F628F755-0A2B-9B09-9177-115C48E3A102}"/>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69" name="Retângulo: Cantos Arredondados 80">
            <a:hlinkClick xmlns:r="http://schemas.openxmlformats.org/officeDocument/2006/relationships" r:id="rId34"/>
            <a:extLst>
              <a:ext uri="{FF2B5EF4-FFF2-40B4-BE49-F238E27FC236}">
                <a16:creationId xmlns:a16="http://schemas.microsoft.com/office/drawing/2014/main" id="{4DA580F2-6790-1BE2-3B96-B2506C502645}"/>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70" name="Retângulo: Cantos Arredondados 80">
            <a:hlinkClick xmlns:r="http://schemas.openxmlformats.org/officeDocument/2006/relationships" r:id="rId35"/>
            <a:extLst>
              <a:ext uri="{FF2B5EF4-FFF2-40B4-BE49-F238E27FC236}">
                <a16:creationId xmlns:a16="http://schemas.microsoft.com/office/drawing/2014/main" id="{C5ED5EB4-CDE4-BD8A-AEA6-7660B103C2C2}"/>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71" name="Retângulo: Cantos Arredondados 80">
            <a:hlinkClick xmlns:r="http://schemas.openxmlformats.org/officeDocument/2006/relationships" r:id="rId36"/>
            <a:extLst>
              <a:ext uri="{FF2B5EF4-FFF2-40B4-BE49-F238E27FC236}">
                <a16:creationId xmlns:a16="http://schemas.microsoft.com/office/drawing/2014/main" id="{1B839C06-1876-6DDC-7C49-75D295B78251}"/>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72" name="Retângulo: Cantos Arredondados 80">
            <a:hlinkClick xmlns:r="http://schemas.openxmlformats.org/officeDocument/2006/relationships" r:id="rId37"/>
            <a:extLst>
              <a:ext uri="{FF2B5EF4-FFF2-40B4-BE49-F238E27FC236}">
                <a16:creationId xmlns:a16="http://schemas.microsoft.com/office/drawing/2014/main" id="{00B3F3BB-1A9F-E9AF-3B19-B5573BC32E3C}"/>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73" name="Retângulo: Cantos Arredondados 80">
            <a:hlinkClick xmlns:r="http://schemas.openxmlformats.org/officeDocument/2006/relationships" r:id="rId38"/>
            <a:extLst>
              <a:ext uri="{FF2B5EF4-FFF2-40B4-BE49-F238E27FC236}">
                <a16:creationId xmlns:a16="http://schemas.microsoft.com/office/drawing/2014/main" id="{F3B52590-E716-3524-DCA0-B003F5DF7D62}"/>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74" name="Retângulo: Cantos Arredondados 80">
            <a:hlinkClick xmlns:r="http://schemas.openxmlformats.org/officeDocument/2006/relationships" r:id="rId39"/>
            <a:extLst>
              <a:ext uri="{FF2B5EF4-FFF2-40B4-BE49-F238E27FC236}">
                <a16:creationId xmlns:a16="http://schemas.microsoft.com/office/drawing/2014/main" id="{D773F889-88F3-66D9-20E0-346CA7A762B7}"/>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75" name="Group 79">
            <a:hlinkClick xmlns:r="http://schemas.openxmlformats.org/officeDocument/2006/relationships" r:id="rId40"/>
            <a:extLst>
              <a:ext uri="{FF2B5EF4-FFF2-40B4-BE49-F238E27FC236}">
                <a16:creationId xmlns:a16="http://schemas.microsoft.com/office/drawing/2014/main" id="{03B3236F-0821-416A-B6E1-225E3D862E9D}"/>
              </a:ext>
            </a:extLst>
          </xdr:cNvPr>
          <xdr:cNvGrpSpPr>
            <a:grpSpLocks noChangeAspect="1"/>
          </xdr:cNvGrpSpPr>
        </xdr:nvGrpSpPr>
        <xdr:grpSpPr>
          <a:xfrm>
            <a:off x="1914525" y="200025"/>
            <a:ext cx="530709" cy="450000"/>
            <a:chOff x="13706480" y="1552573"/>
            <a:chExt cx="3352804" cy="3352802"/>
          </a:xfrm>
        </xdr:grpSpPr>
        <xdr:pic>
          <xdr:nvPicPr>
            <xdr:cNvPr id="92" name="Picture 92">
              <a:extLst>
                <a:ext uri="{FF2B5EF4-FFF2-40B4-BE49-F238E27FC236}">
                  <a16:creationId xmlns:a16="http://schemas.microsoft.com/office/drawing/2014/main" id="{6349BC44-FB70-AE40-72DC-747067AD556F}"/>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93" name="Picture 93">
              <a:extLst>
                <a:ext uri="{FF2B5EF4-FFF2-40B4-BE49-F238E27FC236}">
                  <a16:creationId xmlns:a16="http://schemas.microsoft.com/office/drawing/2014/main" id="{BE4BD71A-0DD1-27AC-7066-BA97654B52A4}"/>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76" name="Picture 80">
            <a:hlinkClick xmlns:r="http://schemas.openxmlformats.org/officeDocument/2006/relationships" r:id="rId43"/>
            <a:extLst>
              <a:ext uri="{FF2B5EF4-FFF2-40B4-BE49-F238E27FC236}">
                <a16:creationId xmlns:a16="http://schemas.microsoft.com/office/drawing/2014/main" id="{D5963F31-F038-1571-3A3A-6C4C2FA53246}"/>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77" name="Picture 81">
            <a:hlinkClick xmlns:r="http://schemas.openxmlformats.org/officeDocument/2006/relationships" r:id="rId45"/>
            <a:extLst>
              <a:ext uri="{FF2B5EF4-FFF2-40B4-BE49-F238E27FC236}">
                <a16:creationId xmlns:a16="http://schemas.microsoft.com/office/drawing/2014/main" id="{5345A243-3FEC-7924-30F2-0DF467C9FDDD}"/>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78" name="Picture 82">
            <a:hlinkClick xmlns:r="http://schemas.openxmlformats.org/officeDocument/2006/relationships" r:id="rId47"/>
            <a:extLst>
              <a:ext uri="{FF2B5EF4-FFF2-40B4-BE49-F238E27FC236}">
                <a16:creationId xmlns:a16="http://schemas.microsoft.com/office/drawing/2014/main" id="{7571BC0C-5604-AF4D-E6DB-87A3A0DC0FE1}"/>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79" name="Group 83">
            <a:extLst>
              <a:ext uri="{FF2B5EF4-FFF2-40B4-BE49-F238E27FC236}">
                <a16:creationId xmlns:a16="http://schemas.microsoft.com/office/drawing/2014/main" id="{E544FB25-2DA1-35BC-8339-CFE19988AD83}"/>
              </a:ext>
            </a:extLst>
          </xdr:cNvPr>
          <xdr:cNvGrpSpPr>
            <a:grpSpLocks noChangeAspect="1"/>
          </xdr:cNvGrpSpPr>
        </xdr:nvGrpSpPr>
        <xdr:grpSpPr>
          <a:xfrm>
            <a:off x="495300" y="257175"/>
            <a:ext cx="319661" cy="324000"/>
            <a:chOff x="2438400" y="571500"/>
            <a:chExt cx="1065536" cy="1080000"/>
          </a:xfrm>
        </xdr:grpSpPr>
        <xdr:pic>
          <xdr:nvPicPr>
            <xdr:cNvPr id="90" name="Picture 90">
              <a:extLst>
                <a:ext uri="{FF2B5EF4-FFF2-40B4-BE49-F238E27FC236}">
                  <a16:creationId xmlns:a16="http://schemas.microsoft.com/office/drawing/2014/main" id="{1288F316-3600-5F61-9A6D-0B9949D7AF60}"/>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91" name="Oval 91">
              <a:extLst>
                <a:ext uri="{FF2B5EF4-FFF2-40B4-BE49-F238E27FC236}">
                  <a16:creationId xmlns:a16="http://schemas.microsoft.com/office/drawing/2014/main" id="{D5913195-1239-5D76-FE22-49C8F10C9F0E}"/>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80" name="Group 84">
            <a:extLst>
              <a:ext uri="{FF2B5EF4-FFF2-40B4-BE49-F238E27FC236}">
                <a16:creationId xmlns:a16="http://schemas.microsoft.com/office/drawing/2014/main" id="{A0886DD1-9848-008F-735A-560619FBF653}"/>
              </a:ext>
            </a:extLst>
          </xdr:cNvPr>
          <xdr:cNvGrpSpPr>
            <a:grpSpLocks noChangeAspect="1"/>
          </xdr:cNvGrpSpPr>
        </xdr:nvGrpSpPr>
        <xdr:grpSpPr>
          <a:xfrm>
            <a:off x="962025" y="257175"/>
            <a:ext cx="341768" cy="324000"/>
            <a:chOff x="2419350" y="552450"/>
            <a:chExt cx="1159323" cy="1099050"/>
          </a:xfrm>
        </xdr:grpSpPr>
        <xdr:sp macro="" textlink="">
          <xdr:nvSpPr>
            <xdr:cNvPr id="88" name="Oval 88">
              <a:extLst>
                <a:ext uri="{FF2B5EF4-FFF2-40B4-BE49-F238E27FC236}">
                  <a16:creationId xmlns:a16="http://schemas.microsoft.com/office/drawing/2014/main" id="{E8FAD085-166A-0B75-B03A-79CF60D52F5C}"/>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89" name="Imagem 4">
              <a:extLst>
                <a:ext uri="{FF2B5EF4-FFF2-40B4-BE49-F238E27FC236}">
                  <a16:creationId xmlns:a16="http://schemas.microsoft.com/office/drawing/2014/main" id="{9D930C45-70C3-C7EA-EA74-980791E30F21}"/>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81" name="Group 85">
            <a:extLst>
              <a:ext uri="{FF2B5EF4-FFF2-40B4-BE49-F238E27FC236}">
                <a16:creationId xmlns:a16="http://schemas.microsoft.com/office/drawing/2014/main" id="{BEE06C20-0C90-B5CD-70D1-644CF9D2D8F0}"/>
              </a:ext>
            </a:extLst>
          </xdr:cNvPr>
          <xdr:cNvGrpSpPr>
            <a:grpSpLocks noChangeAspect="1"/>
          </xdr:cNvGrpSpPr>
        </xdr:nvGrpSpPr>
        <xdr:grpSpPr>
          <a:xfrm>
            <a:off x="4333875" y="257175"/>
            <a:ext cx="319661" cy="324000"/>
            <a:chOff x="3539391" y="662841"/>
            <a:chExt cx="1065536" cy="1080000"/>
          </a:xfrm>
        </xdr:grpSpPr>
        <xdr:sp macro="" textlink="">
          <xdr:nvSpPr>
            <xdr:cNvPr id="82" name="Oval 86">
              <a:extLst>
                <a:ext uri="{FF2B5EF4-FFF2-40B4-BE49-F238E27FC236}">
                  <a16:creationId xmlns:a16="http://schemas.microsoft.com/office/drawing/2014/main" id="{BA14BB6A-D77A-4D9A-8733-6AD84B7A0D87}"/>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87" name="Picture 87">
              <a:hlinkClick xmlns:r="http://schemas.openxmlformats.org/officeDocument/2006/relationships" r:id="rId51"/>
              <a:extLst>
                <a:ext uri="{FF2B5EF4-FFF2-40B4-BE49-F238E27FC236}">
                  <a16:creationId xmlns:a16="http://schemas.microsoft.com/office/drawing/2014/main" id="{44AF54A4-2E05-D085-8374-DF98090BAD30}"/>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74547</xdr:colOff>
      <xdr:row>1</xdr:row>
      <xdr:rowOff>0</xdr:rowOff>
    </xdr:from>
    <xdr:to>
      <xdr:col>9</xdr:col>
      <xdr:colOff>976096</xdr:colOff>
      <xdr:row>2</xdr:row>
      <xdr:rowOff>245580</xdr:rowOff>
    </xdr:to>
    <xdr:grpSp>
      <xdr:nvGrpSpPr>
        <xdr:cNvPr id="2" name="Group 63">
          <a:extLst>
            <a:ext uri="{FF2B5EF4-FFF2-40B4-BE49-F238E27FC236}">
              <a16:creationId xmlns:a16="http://schemas.microsoft.com/office/drawing/2014/main" id="{21948FB9-BDD8-46ED-89B5-78DDA57C8A11}"/>
            </a:ext>
          </a:extLst>
        </xdr:cNvPr>
        <xdr:cNvGrpSpPr/>
      </xdr:nvGrpSpPr>
      <xdr:grpSpPr>
        <a:xfrm>
          <a:off x="331308" y="198783"/>
          <a:ext cx="17880897" cy="676275"/>
          <a:chOff x="371475" y="200025"/>
          <a:chExt cx="17757072" cy="676275"/>
        </a:xfrm>
      </xdr:grpSpPr>
      <xdr:sp macro="" textlink="">
        <xdr:nvSpPr>
          <xdr:cNvPr id="3" name="Retângulo: Cantos Arredondados 80">
            <a:hlinkClick xmlns:r="http://schemas.openxmlformats.org/officeDocument/2006/relationships" r:id="rId1"/>
            <a:extLst>
              <a:ext uri="{FF2B5EF4-FFF2-40B4-BE49-F238E27FC236}">
                <a16:creationId xmlns:a16="http://schemas.microsoft.com/office/drawing/2014/main" id="{3D8BED42-B770-DD80-A6C6-488C2DCA7A87}"/>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4" name="Retângulo: Cantos Arredondados 80">
            <a:hlinkClick xmlns:r="http://schemas.openxmlformats.org/officeDocument/2006/relationships" r:id="rId2"/>
            <a:extLst>
              <a:ext uri="{FF2B5EF4-FFF2-40B4-BE49-F238E27FC236}">
                <a16:creationId xmlns:a16="http://schemas.microsoft.com/office/drawing/2014/main" id="{FE0A8D03-3E9F-2473-8EB5-E4DF0E146B0C}"/>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5" name="Retângulo: Cantos Arredondados 80">
            <a:hlinkClick xmlns:r="http://schemas.openxmlformats.org/officeDocument/2006/relationships" r:id="rId3"/>
            <a:extLst>
              <a:ext uri="{FF2B5EF4-FFF2-40B4-BE49-F238E27FC236}">
                <a16:creationId xmlns:a16="http://schemas.microsoft.com/office/drawing/2014/main" id="{B9FEC990-F634-3CC9-B887-E2930F2593C8}"/>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6" name="Retângulo: Cantos Arredondados 80">
            <a:hlinkClick xmlns:r="http://schemas.openxmlformats.org/officeDocument/2006/relationships" r:id="rId4"/>
            <a:extLst>
              <a:ext uri="{FF2B5EF4-FFF2-40B4-BE49-F238E27FC236}">
                <a16:creationId xmlns:a16="http://schemas.microsoft.com/office/drawing/2014/main" id="{9DB159CA-586A-2B3D-95A3-4C8D34D971BB}"/>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7" name="Retângulo: Cantos Arredondados 80">
            <a:hlinkClick xmlns:r="http://schemas.openxmlformats.org/officeDocument/2006/relationships" r:id="rId5"/>
            <a:extLst>
              <a:ext uri="{FF2B5EF4-FFF2-40B4-BE49-F238E27FC236}">
                <a16:creationId xmlns:a16="http://schemas.microsoft.com/office/drawing/2014/main" id="{E633B7B0-85EF-970E-DF5E-53CBD397CF1D}"/>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8" name="Retângulo: Cantos Arredondados 80">
            <a:hlinkClick xmlns:r="http://schemas.openxmlformats.org/officeDocument/2006/relationships" r:id="rId6"/>
            <a:extLst>
              <a:ext uri="{FF2B5EF4-FFF2-40B4-BE49-F238E27FC236}">
                <a16:creationId xmlns:a16="http://schemas.microsoft.com/office/drawing/2014/main" id="{62707694-15FE-E8CF-03BA-5A46B0993F23}"/>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9" name="Retângulo: Cantos Arredondados 80">
            <a:hlinkClick xmlns:r="http://schemas.openxmlformats.org/officeDocument/2006/relationships" r:id="rId7"/>
            <a:extLst>
              <a:ext uri="{FF2B5EF4-FFF2-40B4-BE49-F238E27FC236}">
                <a16:creationId xmlns:a16="http://schemas.microsoft.com/office/drawing/2014/main" id="{3025DD36-AA71-0D41-4410-2136A8D0B108}"/>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0" name="Retângulo: Cantos Arredondados 80">
            <a:hlinkClick xmlns:r="http://schemas.openxmlformats.org/officeDocument/2006/relationships" r:id="rId8"/>
            <a:extLst>
              <a:ext uri="{FF2B5EF4-FFF2-40B4-BE49-F238E27FC236}">
                <a16:creationId xmlns:a16="http://schemas.microsoft.com/office/drawing/2014/main" id="{0B06B1D3-9038-00C2-790C-14D438AAF9F2}"/>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1" name="Retângulo: Cantos Arredondados 80">
            <a:hlinkClick xmlns:r="http://schemas.openxmlformats.org/officeDocument/2006/relationships" r:id="rId9"/>
            <a:extLst>
              <a:ext uri="{FF2B5EF4-FFF2-40B4-BE49-F238E27FC236}">
                <a16:creationId xmlns:a16="http://schemas.microsoft.com/office/drawing/2014/main" id="{73F7A717-CEB1-C6F6-EDAF-43E46AF700DC}"/>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2" name="Retângulo: Cantos Arredondados 80">
            <a:hlinkClick xmlns:r="http://schemas.openxmlformats.org/officeDocument/2006/relationships" r:id="rId10"/>
            <a:extLst>
              <a:ext uri="{FF2B5EF4-FFF2-40B4-BE49-F238E27FC236}">
                <a16:creationId xmlns:a16="http://schemas.microsoft.com/office/drawing/2014/main" id="{9A9C2722-BB67-F09B-266D-366EAE68FA7C}"/>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3" name="Retângulo: Cantos Arredondados 80">
            <a:hlinkClick xmlns:r="http://schemas.openxmlformats.org/officeDocument/2006/relationships" r:id="rId11"/>
            <a:extLst>
              <a:ext uri="{FF2B5EF4-FFF2-40B4-BE49-F238E27FC236}">
                <a16:creationId xmlns:a16="http://schemas.microsoft.com/office/drawing/2014/main" id="{1960F203-3B29-BA9D-3D52-D5B169A902EC}"/>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4" name="Retângulo: Cantos Arredondados 80">
            <a:hlinkClick xmlns:r="http://schemas.openxmlformats.org/officeDocument/2006/relationships" r:id="rId12"/>
            <a:extLst>
              <a:ext uri="{FF2B5EF4-FFF2-40B4-BE49-F238E27FC236}">
                <a16:creationId xmlns:a16="http://schemas.microsoft.com/office/drawing/2014/main" id="{7C3AD9D0-E877-9252-84CA-7D33AD69BC50}"/>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5" name="Retângulo: Cantos Arredondados 80">
            <a:hlinkClick xmlns:r="http://schemas.openxmlformats.org/officeDocument/2006/relationships" r:id="rId13"/>
            <a:extLst>
              <a:ext uri="{FF2B5EF4-FFF2-40B4-BE49-F238E27FC236}">
                <a16:creationId xmlns:a16="http://schemas.microsoft.com/office/drawing/2014/main" id="{A281D8BE-31DB-2417-86F0-11C677F9C963}"/>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6" name="Retângulo: Cantos Arredondados 80">
            <a:hlinkClick xmlns:r="http://schemas.openxmlformats.org/officeDocument/2006/relationships" r:id="rId14"/>
            <a:extLst>
              <a:ext uri="{FF2B5EF4-FFF2-40B4-BE49-F238E27FC236}">
                <a16:creationId xmlns:a16="http://schemas.microsoft.com/office/drawing/2014/main" id="{540CD310-656C-75D1-C2DE-D5FC74D12F35}"/>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17" name="Retângulo: Cantos Arredondados 80">
            <a:hlinkClick xmlns:r="http://schemas.openxmlformats.org/officeDocument/2006/relationships" r:id="rId15"/>
            <a:extLst>
              <a:ext uri="{FF2B5EF4-FFF2-40B4-BE49-F238E27FC236}">
                <a16:creationId xmlns:a16="http://schemas.microsoft.com/office/drawing/2014/main" id="{72F23C30-2438-EA37-393F-31E7C6F0B3AD}"/>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18" name="Group 79">
            <a:hlinkClick xmlns:r="http://schemas.openxmlformats.org/officeDocument/2006/relationships" r:id="rId16"/>
            <a:extLst>
              <a:ext uri="{FF2B5EF4-FFF2-40B4-BE49-F238E27FC236}">
                <a16:creationId xmlns:a16="http://schemas.microsoft.com/office/drawing/2014/main" id="{42DC4795-B5AA-B6CC-421B-030531EB58E0}"/>
              </a:ext>
            </a:extLst>
          </xdr:cNvPr>
          <xdr:cNvGrpSpPr>
            <a:grpSpLocks noChangeAspect="1"/>
          </xdr:cNvGrpSpPr>
        </xdr:nvGrpSpPr>
        <xdr:grpSpPr>
          <a:xfrm>
            <a:off x="1914525" y="200025"/>
            <a:ext cx="530709" cy="450000"/>
            <a:chOff x="13706480" y="1552573"/>
            <a:chExt cx="3352804" cy="3352802"/>
          </a:xfrm>
        </xdr:grpSpPr>
        <xdr:pic>
          <xdr:nvPicPr>
            <xdr:cNvPr id="31" name="Picture 92">
              <a:extLst>
                <a:ext uri="{FF2B5EF4-FFF2-40B4-BE49-F238E27FC236}">
                  <a16:creationId xmlns:a16="http://schemas.microsoft.com/office/drawing/2014/main" id="{4CD347A8-252B-2ACC-264D-1B63B41FA9C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32" name="Picture 93">
              <a:extLst>
                <a:ext uri="{FF2B5EF4-FFF2-40B4-BE49-F238E27FC236}">
                  <a16:creationId xmlns:a16="http://schemas.microsoft.com/office/drawing/2014/main" id="{BE3797B2-3F21-2D65-8A93-9A957F4C04A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19" name="Picture 80">
            <a:hlinkClick xmlns:r="http://schemas.openxmlformats.org/officeDocument/2006/relationships" r:id="rId19"/>
            <a:extLst>
              <a:ext uri="{FF2B5EF4-FFF2-40B4-BE49-F238E27FC236}">
                <a16:creationId xmlns:a16="http://schemas.microsoft.com/office/drawing/2014/main" id="{5179A621-B02C-43BC-3BBB-81F1B396641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0" name="Picture 81">
            <a:hlinkClick xmlns:r="http://schemas.openxmlformats.org/officeDocument/2006/relationships" r:id="rId21"/>
            <a:extLst>
              <a:ext uri="{FF2B5EF4-FFF2-40B4-BE49-F238E27FC236}">
                <a16:creationId xmlns:a16="http://schemas.microsoft.com/office/drawing/2014/main" id="{D63121EE-B64D-CF93-82E5-C92719CC849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1" name="Picture 82">
            <a:hlinkClick xmlns:r="http://schemas.openxmlformats.org/officeDocument/2006/relationships" r:id="rId23"/>
            <a:extLst>
              <a:ext uri="{FF2B5EF4-FFF2-40B4-BE49-F238E27FC236}">
                <a16:creationId xmlns:a16="http://schemas.microsoft.com/office/drawing/2014/main" id="{E7AC4EEB-9405-0BFD-D452-55241E70A416}"/>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2" name="Group 83">
            <a:extLst>
              <a:ext uri="{FF2B5EF4-FFF2-40B4-BE49-F238E27FC236}">
                <a16:creationId xmlns:a16="http://schemas.microsoft.com/office/drawing/2014/main" id="{4498B9F5-53A0-65B0-B9DC-1BB623B10D9D}"/>
              </a:ext>
            </a:extLst>
          </xdr:cNvPr>
          <xdr:cNvGrpSpPr>
            <a:grpSpLocks noChangeAspect="1"/>
          </xdr:cNvGrpSpPr>
        </xdr:nvGrpSpPr>
        <xdr:grpSpPr>
          <a:xfrm>
            <a:off x="495300" y="257175"/>
            <a:ext cx="319661" cy="324000"/>
            <a:chOff x="2438400" y="571500"/>
            <a:chExt cx="1065536" cy="1080000"/>
          </a:xfrm>
        </xdr:grpSpPr>
        <xdr:pic>
          <xdr:nvPicPr>
            <xdr:cNvPr id="29" name="Picture 90">
              <a:extLst>
                <a:ext uri="{FF2B5EF4-FFF2-40B4-BE49-F238E27FC236}">
                  <a16:creationId xmlns:a16="http://schemas.microsoft.com/office/drawing/2014/main" id="{4002A3F9-8300-5242-85FF-A5F5A3A23F4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30" name="Oval 91">
              <a:extLst>
                <a:ext uri="{FF2B5EF4-FFF2-40B4-BE49-F238E27FC236}">
                  <a16:creationId xmlns:a16="http://schemas.microsoft.com/office/drawing/2014/main" id="{431FCFAA-5729-3BC0-59FF-5C971C6EA607}"/>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3" name="Group 84">
            <a:extLst>
              <a:ext uri="{FF2B5EF4-FFF2-40B4-BE49-F238E27FC236}">
                <a16:creationId xmlns:a16="http://schemas.microsoft.com/office/drawing/2014/main" id="{DF844A26-746C-88CF-95A7-C5C34E04B10F}"/>
              </a:ext>
            </a:extLst>
          </xdr:cNvPr>
          <xdr:cNvGrpSpPr>
            <a:grpSpLocks noChangeAspect="1"/>
          </xdr:cNvGrpSpPr>
        </xdr:nvGrpSpPr>
        <xdr:grpSpPr>
          <a:xfrm>
            <a:off x="962025" y="257175"/>
            <a:ext cx="341768" cy="324000"/>
            <a:chOff x="2419350" y="552450"/>
            <a:chExt cx="1159323" cy="1099050"/>
          </a:xfrm>
        </xdr:grpSpPr>
        <xdr:sp macro="" textlink="">
          <xdr:nvSpPr>
            <xdr:cNvPr id="27" name="Oval 88">
              <a:extLst>
                <a:ext uri="{FF2B5EF4-FFF2-40B4-BE49-F238E27FC236}">
                  <a16:creationId xmlns:a16="http://schemas.microsoft.com/office/drawing/2014/main" id="{8694AB0C-F3BE-C7AD-2F9A-029BF37A45D2}"/>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8" name="Imagem 4">
              <a:extLst>
                <a:ext uri="{FF2B5EF4-FFF2-40B4-BE49-F238E27FC236}">
                  <a16:creationId xmlns:a16="http://schemas.microsoft.com/office/drawing/2014/main" id="{CF644720-31CC-9B54-2E60-0853A7040EF9}"/>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4" name="Group 85">
            <a:extLst>
              <a:ext uri="{FF2B5EF4-FFF2-40B4-BE49-F238E27FC236}">
                <a16:creationId xmlns:a16="http://schemas.microsoft.com/office/drawing/2014/main" id="{9E3EAD84-7A35-79B2-5E2E-4568AE663556}"/>
              </a:ext>
            </a:extLst>
          </xdr:cNvPr>
          <xdr:cNvGrpSpPr>
            <a:grpSpLocks noChangeAspect="1"/>
          </xdr:cNvGrpSpPr>
        </xdr:nvGrpSpPr>
        <xdr:grpSpPr>
          <a:xfrm>
            <a:off x="4333875" y="257175"/>
            <a:ext cx="319661" cy="324000"/>
            <a:chOff x="3539391" y="662841"/>
            <a:chExt cx="1065536" cy="1080000"/>
          </a:xfrm>
        </xdr:grpSpPr>
        <xdr:sp macro="" textlink="">
          <xdr:nvSpPr>
            <xdr:cNvPr id="25" name="Oval 86">
              <a:extLst>
                <a:ext uri="{FF2B5EF4-FFF2-40B4-BE49-F238E27FC236}">
                  <a16:creationId xmlns:a16="http://schemas.microsoft.com/office/drawing/2014/main" id="{681F4587-B3A3-62ED-78A5-DAE80EB0C01A}"/>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6" name="Picture 87">
              <a:hlinkClick xmlns:r="http://schemas.openxmlformats.org/officeDocument/2006/relationships" r:id="rId27"/>
              <a:extLst>
                <a:ext uri="{FF2B5EF4-FFF2-40B4-BE49-F238E27FC236}">
                  <a16:creationId xmlns:a16="http://schemas.microsoft.com/office/drawing/2014/main" id="{77136AD6-EE31-AC7C-7B21-7F82BD4B32C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xdr:colOff>
      <xdr:row>25</xdr:row>
      <xdr:rowOff>152400</xdr:rowOff>
    </xdr:from>
    <xdr:to>
      <xdr:col>4</xdr:col>
      <xdr:colOff>0</xdr:colOff>
      <xdr:row>25</xdr:row>
      <xdr:rowOff>161925</xdr:rowOff>
    </xdr:to>
    <xdr:cxnSp macro="">
      <xdr:nvCxnSpPr>
        <xdr:cNvPr id="3" name="Straight Connector 2">
          <a:extLst>
            <a:ext uri="{FF2B5EF4-FFF2-40B4-BE49-F238E27FC236}">
              <a16:creationId xmlns:a16="http://schemas.microsoft.com/office/drawing/2014/main" id="{7F760B86-F7A0-32B7-BB07-30BA87275FB4}"/>
            </a:ext>
          </a:extLst>
        </xdr:cNvPr>
        <xdr:cNvCxnSpPr/>
      </xdr:nvCxnSpPr>
      <xdr:spPr>
        <a:xfrm>
          <a:off x="8439150" y="6343650"/>
          <a:ext cx="7181850" cy="952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152400</xdr:colOff>
      <xdr:row>9</xdr:row>
      <xdr:rowOff>57149</xdr:rowOff>
    </xdr:from>
    <xdr:to>
      <xdr:col>1</xdr:col>
      <xdr:colOff>1047752</xdr:colOff>
      <xdr:row>14</xdr:row>
      <xdr:rowOff>0</xdr:rowOff>
    </xdr:to>
    <xdr:grpSp>
      <xdr:nvGrpSpPr>
        <xdr:cNvPr id="2" name="Group 1">
          <a:hlinkClick xmlns:r="http://schemas.openxmlformats.org/officeDocument/2006/relationships" r:id="rId1"/>
          <a:extLst>
            <a:ext uri="{FF2B5EF4-FFF2-40B4-BE49-F238E27FC236}">
              <a16:creationId xmlns:a16="http://schemas.microsoft.com/office/drawing/2014/main" id="{605A3BD8-56B6-4E85-9C44-AC21FB7DDEDC}"/>
            </a:ext>
          </a:extLst>
        </xdr:cNvPr>
        <xdr:cNvGrpSpPr/>
      </xdr:nvGrpSpPr>
      <xdr:grpSpPr>
        <a:xfrm>
          <a:off x="409575" y="2038349"/>
          <a:ext cx="895352" cy="895351"/>
          <a:chOff x="13706475" y="1552573"/>
          <a:chExt cx="3352803" cy="3352802"/>
        </a:xfrm>
      </xdr:grpSpPr>
      <xdr:pic>
        <xdr:nvPicPr>
          <xdr:cNvPr id="4" name="Picture 3">
            <a:extLst>
              <a:ext uri="{FF2B5EF4-FFF2-40B4-BE49-F238E27FC236}">
                <a16:creationId xmlns:a16="http://schemas.microsoft.com/office/drawing/2014/main" id="{2E4A77DB-F3AB-F1F0-E330-C6CB4EC3B4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06475" y="1552573"/>
            <a:ext cx="3352803" cy="3352802"/>
          </a:xfrm>
          <a:prstGeom prst="rect">
            <a:avLst/>
          </a:prstGeom>
        </xdr:spPr>
      </xdr:pic>
      <xdr:pic>
        <xdr:nvPicPr>
          <xdr:cNvPr id="5" name="Picture 4">
            <a:extLst>
              <a:ext uri="{FF2B5EF4-FFF2-40B4-BE49-F238E27FC236}">
                <a16:creationId xmlns:a16="http://schemas.microsoft.com/office/drawing/2014/main" id="{E5F61A24-2C0B-6F50-6091-92A2E1AEC6A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clientData/>
  </xdr:twoCellAnchor>
  <xdr:twoCellAnchor>
    <xdr:from>
      <xdr:col>1</xdr:col>
      <xdr:colOff>76200</xdr:colOff>
      <xdr:row>1</xdr:row>
      <xdr:rowOff>0</xdr:rowOff>
    </xdr:from>
    <xdr:to>
      <xdr:col>8</xdr:col>
      <xdr:colOff>164397</xdr:colOff>
      <xdr:row>2</xdr:row>
      <xdr:rowOff>247650</xdr:rowOff>
    </xdr:to>
    <xdr:grpSp>
      <xdr:nvGrpSpPr>
        <xdr:cNvPr id="28" name="Group 63">
          <a:extLst>
            <a:ext uri="{FF2B5EF4-FFF2-40B4-BE49-F238E27FC236}">
              <a16:creationId xmlns:a16="http://schemas.microsoft.com/office/drawing/2014/main" id="{A58BACE1-F905-4A95-B601-A57FFD9A37A6}"/>
            </a:ext>
          </a:extLst>
        </xdr:cNvPr>
        <xdr:cNvGrpSpPr/>
      </xdr:nvGrpSpPr>
      <xdr:grpSpPr>
        <a:xfrm>
          <a:off x="333375" y="200025"/>
          <a:ext cx="17880897" cy="676275"/>
          <a:chOff x="371475" y="200025"/>
          <a:chExt cx="17757072" cy="676275"/>
        </a:xfrm>
      </xdr:grpSpPr>
      <xdr:sp macro="" textlink="">
        <xdr:nvSpPr>
          <xdr:cNvPr id="29" name="Retângulo: Cantos Arredondados 80">
            <a:hlinkClick xmlns:r="http://schemas.openxmlformats.org/officeDocument/2006/relationships" r:id="rId4"/>
            <a:extLst>
              <a:ext uri="{FF2B5EF4-FFF2-40B4-BE49-F238E27FC236}">
                <a16:creationId xmlns:a16="http://schemas.microsoft.com/office/drawing/2014/main" id="{61E279DA-47E3-5699-7B6C-8C8148FD37B5}"/>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30" name="Retângulo: Cantos Arredondados 80">
            <a:hlinkClick xmlns:r="http://schemas.openxmlformats.org/officeDocument/2006/relationships" r:id="rId5"/>
            <a:extLst>
              <a:ext uri="{FF2B5EF4-FFF2-40B4-BE49-F238E27FC236}">
                <a16:creationId xmlns:a16="http://schemas.microsoft.com/office/drawing/2014/main" id="{B082CE84-1BE3-1FA3-25CC-3CFFB69C15D7}"/>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31" name="Retângulo: Cantos Arredondados 80">
            <a:hlinkClick xmlns:r="http://schemas.openxmlformats.org/officeDocument/2006/relationships" r:id="rId6"/>
            <a:extLst>
              <a:ext uri="{FF2B5EF4-FFF2-40B4-BE49-F238E27FC236}">
                <a16:creationId xmlns:a16="http://schemas.microsoft.com/office/drawing/2014/main" id="{4762A289-8C51-125D-A6FB-DE9890936592}"/>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32" name="Retângulo: Cantos Arredondados 80">
            <a:hlinkClick xmlns:r="http://schemas.openxmlformats.org/officeDocument/2006/relationships" r:id="rId7"/>
            <a:extLst>
              <a:ext uri="{FF2B5EF4-FFF2-40B4-BE49-F238E27FC236}">
                <a16:creationId xmlns:a16="http://schemas.microsoft.com/office/drawing/2014/main" id="{1780966B-17B0-1351-0DC6-8F0F9ED3D51B}"/>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33" name="Retângulo: Cantos Arredondados 80">
            <a:hlinkClick xmlns:r="http://schemas.openxmlformats.org/officeDocument/2006/relationships" r:id="rId8"/>
            <a:extLst>
              <a:ext uri="{FF2B5EF4-FFF2-40B4-BE49-F238E27FC236}">
                <a16:creationId xmlns:a16="http://schemas.microsoft.com/office/drawing/2014/main" id="{409C98DB-CA58-C9C7-BEB6-48C7B810820F}"/>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4" name="Retângulo: Cantos Arredondados 80">
            <a:hlinkClick xmlns:r="http://schemas.openxmlformats.org/officeDocument/2006/relationships" r:id="rId9"/>
            <a:extLst>
              <a:ext uri="{FF2B5EF4-FFF2-40B4-BE49-F238E27FC236}">
                <a16:creationId xmlns:a16="http://schemas.microsoft.com/office/drawing/2014/main" id="{35E9F2DC-4290-409C-3AE9-9047700288B0}"/>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5" name="Retângulo: Cantos Arredondados 80">
            <a:hlinkClick xmlns:r="http://schemas.openxmlformats.org/officeDocument/2006/relationships" r:id="rId10"/>
            <a:extLst>
              <a:ext uri="{FF2B5EF4-FFF2-40B4-BE49-F238E27FC236}">
                <a16:creationId xmlns:a16="http://schemas.microsoft.com/office/drawing/2014/main" id="{B45652E6-0565-8972-D241-C6DA6E570CBB}"/>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6" name="Retângulo: Cantos Arredondados 80">
            <a:hlinkClick xmlns:r="http://schemas.openxmlformats.org/officeDocument/2006/relationships" r:id="rId11"/>
            <a:extLst>
              <a:ext uri="{FF2B5EF4-FFF2-40B4-BE49-F238E27FC236}">
                <a16:creationId xmlns:a16="http://schemas.microsoft.com/office/drawing/2014/main" id="{A9883D0B-A33B-5FB7-7CA9-F3BFD560CBD2}"/>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7" name="Retângulo: Cantos Arredondados 80">
            <a:hlinkClick xmlns:r="http://schemas.openxmlformats.org/officeDocument/2006/relationships" r:id="rId12"/>
            <a:extLst>
              <a:ext uri="{FF2B5EF4-FFF2-40B4-BE49-F238E27FC236}">
                <a16:creationId xmlns:a16="http://schemas.microsoft.com/office/drawing/2014/main" id="{E1C2399F-BE69-E14E-AA63-0CF226B913AE}"/>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38" name="Retângulo: Cantos Arredondados 80">
            <a:hlinkClick xmlns:r="http://schemas.openxmlformats.org/officeDocument/2006/relationships" r:id="rId13"/>
            <a:extLst>
              <a:ext uri="{FF2B5EF4-FFF2-40B4-BE49-F238E27FC236}">
                <a16:creationId xmlns:a16="http://schemas.microsoft.com/office/drawing/2014/main" id="{52620648-9578-A2E4-716C-896D91D4BBEF}"/>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39" name="Retângulo: Cantos Arredondados 80">
            <a:hlinkClick xmlns:r="http://schemas.openxmlformats.org/officeDocument/2006/relationships" r:id="rId14"/>
            <a:extLst>
              <a:ext uri="{FF2B5EF4-FFF2-40B4-BE49-F238E27FC236}">
                <a16:creationId xmlns:a16="http://schemas.microsoft.com/office/drawing/2014/main" id="{34BD6F7A-7219-6EF7-9173-4673E25AD2FA}"/>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40" name="Retângulo: Cantos Arredondados 80">
            <a:hlinkClick xmlns:r="http://schemas.openxmlformats.org/officeDocument/2006/relationships" r:id="rId15"/>
            <a:extLst>
              <a:ext uri="{FF2B5EF4-FFF2-40B4-BE49-F238E27FC236}">
                <a16:creationId xmlns:a16="http://schemas.microsoft.com/office/drawing/2014/main" id="{2600124C-0654-FD9A-57E7-B50451F25B37}"/>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41" name="Retângulo: Cantos Arredondados 80">
            <a:hlinkClick xmlns:r="http://schemas.openxmlformats.org/officeDocument/2006/relationships" r:id="rId16"/>
            <a:extLst>
              <a:ext uri="{FF2B5EF4-FFF2-40B4-BE49-F238E27FC236}">
                <a16:creationId xmlns:a16="http://schemas.microsoft.com/office/drawing/2014/main" id="{AF86801C-4798-CDB5-D993-1EC737D72BE1}"/>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42" name="Retângulo: Cantos Arredondados 80">
            <a:hlinkClick xmlns:r="http://schemas.openxmlformats.org/officeDocument/2006/relationships" r:id="rId17"/>
            <a:extLst>
              <a:ext uri="{FF2B5EF4-FFF2-40B4-BE49-F238E27FC236}">
                <a16:creationId xmlns:a16="http://schemas.microsoft.com/office/drawing/2014/main" id="{DE4DEE89-C1C7-E7C5-9449-5EE291EA822D}"/>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43" name="Retângulo: Cantos Arredondados 80">
            <a:hlinkClick xmlns:r="http://schemas.openxmlformats.org/officeDocument/2006/relationships" r:id="rId18"/>
            <a:extLst>
              <a:ext uri="{FF2B5EF4-FFF2-40B4-BE49-F238E27FC236}">
                <a16:creationId xmlns:a16="http://schemas.microsoft.com/office/drawing/2014/main" id="{5114C5ED-783B-1078-30C6-D8061E825E72}"/>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4" name="Group 79">
            <a:hlinkClick xmlns:r="http://schemas.openxmlformats.org/officeDocument/2006/relationships" r:id="rId1"/>
            <a:extLst>
              <a:ext uri="{FF2B5EF4-FFF2-40B4-BE49-F238E27FC236}">
                <a16:creationId xmlns:a16="http://schemas.microsoft.com/office/drawing/2014/main" id="{73593C7D-1ECE-F96A-6DA1-1237DF3C076B}"/>
              </a:ext>
            </a:extLst>
          </xdr:cNvPr>
          <xdr:cNvGrpSpPr>
            <a:grpSpLocks noChangeAspect="1"/>
          </xdr:cNvGrpSpPr>
        </xdr:nvGrpSpPr>
        <xdr:grpSpPr>
          <a:xfrm>
            <a:off x="1914525" y="200025"/>
            <a:ext cx="530709" cy="450000"/>
            <a:chOff x="13706480" y="1552573"/>
            <a:chExt cx="3352804" cy="3352802"/>
          </a:xfrm>
        </xdr:grpSpPr>
        <xdr:pic>
          <xdr:nvPicPr>
            <xdr:cNvPr id="61" name="Picture 92">
              <a:extLst>
                <a:ext uri="{FF2B5EF4-FFF2-40B4-BE49-F238E27FC236}">
                  <a16:creationId xmlns:a16="http://schemas.microsoft.com/office/drawing/2014/main" id="{5A8EC81D-0B85-D702-68AA-DC61F00AF57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2" name="Picture 93">
              <a:extLst>
                <a:ext uri="{FF2B5EF4-FFF2-40B4-BE49-F238E27FC236}">
                  <a16:creationId xmlns:a16="http://schemas.microsoft.com/office/drawing/2014/main" id="{25A61289-6A1D-86E8-AA2D-E12792D474A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5" name="Picture 80">
            <a:hlinkClick xmlns:r="http://schemas.openxmlformats.org/officeDocument/2006/relationships" r:id="rId21"/>
            <a:extLst>
              <a:ext uri="{FF2B5EF4-FFF2-40B4-BE49-F238E27FC236}">
                <a16:creationId xmlns:a16="http://schemas.microsoft.com/office/drawing/2014/main" id="{52F91301-525D-BC46-A0C0-BB5DE855D56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6" name="Picture 81">
            <a:hlinkClick xmlns:r="http://schemas.openxmlformats.org/officeDocument/2006/relationships" r:id="rId23"/>
            <a:extLst>
              <a:ext uri="{FF2B5EF4-FFF2-40B4-BE49-F238E27FC236}">
                <a16:creationId xmlns:a16="http://schemas.microsoft.com/office/drawing/2014/main" id="{26C4A757-BBB3-625E-7995-28D1B542938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47" name="Picture 82">
            <a:hlinkClick xmlns:r="http://schemas.openxmlformats.org/officeDocument/2006/relationships" r:id="rId25"/>
            <a:extLst>
              <a:ext uri="{FF2B5EF4-FFF2-40B4-BE49-F238E27FC236}">
                <a16:creationId xmlns:a16="http://schemas.microsoft.com/office/drawing/2014/main" id="{93380478-5C67-C16F-CA0A-C95F5A8B606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48" name="Group 83">
            <a:extLst>
              <a:ext uri="{FF2B5EF4-FFF2-40B4-BE49-F238E27FC236}">
                <a16:creationId xmlns:a16="http://schemas.microsoft.com/office/drawing/2014/main" id="{0FAD2B7F-A66B-D40E-54B6-1BFCE19E1465}"/>
              </a:ext>
            </a:extLst>
          </xdr:cNvPr>
          <xdr:cNvGrpSpPr>
            <a:grpSpLocks noChangeAspect="1"/>
          </xdr:cNvGrpSpPr>
        </xdr:nvGrpSpPr>
        <xdr:grpSpPr>
          <a:xfrm>
            <a:off x="495300" y="257175"/>
            <a:ext cx="319661" cy="324000"/>
            <a:chOff x="2438400" y="571500"/>
            <a:chExt cx="1065536" cy="1080000"/>
          </a:xfrm>
        </xdr:grpSpPr>
        <xdr:pic>
          <xdr:nvPicPr>
            <xdr:cNvPr id="59" name="Picture 90">
              <a:extLst>
                <a:ext uri="{FF2B5EF4-FFF2-40B4-BE49-F238E27FC236}">
                  <a16:creationId xmlns:a16="http://schemas.microsoft.com/office/drawing/2014/main" id="{1D4B2374-A6B8-2B77-9540-19B9EA967F69}"/>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60" name="Oval 91">
              <a:extLst>
                <a:ext uri="{FF2B5EF4-FFF2-40B4-BE49-F238E27FC236}">
                  <a16:creationId xmlns:a16="http://schemas.microsoft.com/office/drawing/2014/main" id="{6EF8D7E7-9C91-6EEA-30B3-3D025FFF1D44}"/>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49" name="Group 84">
            <a:extLst>
              <a:ext uri="{FF2B5EF4-FFF2-40B4-BE49-F238E27FC236}">
                <a16:creationId xmlns:a16="http://schemas.microsoft.com/office/drawing/2014/main" id="{0B810367-047C-B93E-49CB-0F74ED1BA1E9}"/>
              </a:ext>
            </a:extLst>
          </xdr:cNvPr>
          <xdr:cNvGrpSpPr>
            <a:grpSpLocks noChangeAspect="1"/>
          </xdr:cNvGrpSpPr>
        </xdr:nvGrpSpPr>
        <xdr:grpSpPr>
          <a:xfrm>
            <a:off x="962025" y="257175"/>
            <a:ext cx="341768" cy="324000"/>
            <a:chOff x="2419350" y="552450"/>
            <a:chExt cx="1159323" cy="1099050"/>
          </a:xfrm>
        </xdr:grpSpPr>
        <xdr:sp macro="" textlink="">
          <xdr:nvSpPr>
            <xdr:cNvPr id="57" name="Oval 88">
              <a:extLst>
                <a:ext uri="{FF2B5EF4-FFF2-40B4-BE49-F238E27FC236}">
                  <a16:creationId xmlns:a16="http://schemas.microsoft.com/office/drawing/2014/main" id="{EEE257B6-575E-15F3-110A-5C957F62DFBB}"/>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8" name="Imagem 4">
              <a:extLst>
                <a:ext uri="{FF2B5EF4-FFF2-40B4-BE49-F238E27FC236}">
                  <a16:creationId xmlns:a16="http://schemas.microsoft.com/office/drawing/2014/main" id="{B34EABBD-F582-E98C-282F-B937A8FD9CE4}"/>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50" name="Group 85">
            <a:extLst>
              <a:ext uri="{FF2B5EF4-FFF2-40B4-BE49-F238E27FC236}">
                <a16:creationId xmlns:a16="http://schemas.microsoft.com/office/drawing/2014/main" id="{9C52C409-C9F4-881A-A3C3-F55EA7EA4C3F}"/>
              </a:ext>
            </a:extLst>
          </xdr:cNvPr>
          <xdr:cNvGrpSpPr>
            <a:grpSpLocks noChangeAspect="1"/>
          </xdr:cNvGrpSpPr>
        </xdr:nvGrpSpPr>
        <xdr:grpSpPr>
          <a:xfrm>
            <a:off x="4333875" y="257175"/>
            <a:ext cx="319661" cy="324000"/>
            <a:chOff x="3539391" y="662841"/>
            <a:chExt cx="1065536" cy="1080000"/>
          </a:xfrm>
        </xdr:grpSpPr>
        <xdr:sp macro="" textlink="">
          <xdr:nvSpPr>
            <xdr:cNvPr id="51" name="Oval 86">
              <a:extLst>
                <a:ext uri="{FF2B5EF4-FFF2-40B4-BE49-F238E27FC236}">
                  <a16:creationId xmlns:a16="http://schemas.microsoft.com/office/drawing/2014/main" id="{C4C7D87F-4E62-0656-48C0-97426375036D}"/>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6" name="Picture 87">
              <a:hlinkClick xmlns:r="http://schemas.openxmlformats.org/officeDocument/2006/relationships" r:id="rId29"/>
              <a:extLst>
                <a:ext uri="{FF2B5EF4-FFF2-40B4-BE49-F238E27FC236}">
                  <a16:creationId xmlns:a16="http://schemas.microsoft.com/office/drawing/2014/main" id="{4A9EB79A-78B8-8C08-634A-4A1F4616D3B7}"/>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0</xdr:colOff>
      <xdr:row>29</xdr:row>
      <xdr:rowOff>0</xdr:rowOff>
    </xdr:from>
    <xdr:to>
      <xdr:col>2</xdr:col>
      <xdr:colOff>895352</xdr:colOff>
      <xdr:row>33</xdr:row>
      <xdr:rowOff>133351</xdr:rowOff>
    </xdr:to>
    <xdr:grpSp>
      <xdr:nvGrpSpPr>
        <xdr:cNvPr id="2" name="Group 1">
          <a:hlinkClick xmlns:r="http://schemas.openxmlformats.org/officeDocument/2006/relationships" r:id="rId1"/>
          <a:extLst>
            <a:ext uri="{FF2B5EF4-FFF2-40B4-BE49-F238E27FC236}">
              <a16:creationId xmlns:a16="http://schemas.microsoft.com/office/drawing/2014/main" id="{CCA8BEB0-0FFF-433A-9719-0E0EB249901F}"/>
            </a:ext>
          </a:extLst>
        </xdr:cNvPr>
        <xdr:cNvGrpSpPr/>
      </xdr:nvGrpSpPr>
      <xdr:grpSpPr>
        <a:xfrm>
          <a:off x="1762125" y="6734175"/>
          <a:ext cx="895352" cy="895351"/>
          <a:chOff x="13706475" y="1552573"/>
          <a:chExt cx="3352803" cy="3352802"/>
        </a:xfrm>
      </xdr:grpSpPr>
      <xdr:pic>
        <xdr:nvPicPr>
          <xdr:cNvPr id="3" name="Picture 2">
            <a:extLst>
              <a:ext uri="{FF2B5EF4-FFF2-40B4-BE49-F238E27FC236}">
                <a16:creationId xmlns:a16="http://schemas.microsoft.com/office/drawing/2014/main" id="{DA4A4841-B368-1B71-7BB6-22BE9F97BF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706475" y="1552573"/>
            <a:ext cx="3352803" cy="3352802"/>
          </a:xfrm>
          <a:prstGeom prst="rect">
            <a:avLst/>
          </a:prstGeom>
        </xdr:spPr>
      </xdr:pic>
      <xdr:pic>
        <xdr:nvPicPr>
          <xdr:cNvPr id="4" name="Picture 3">
            <a:extLst>
              <a:ext uri="{FF2B5EF4-FFF2-40B4-BE49-F238E27FC236}">
                <a16:creationId xmlns:a16="http://schemas.microsoft.com/office/drawing/2014/main" id="{280932A3-8D93-0716-3744-90284738F1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clientData/>
  </xdr:twoCellAnchor>
  <xdr:twoCellAnchor>
    <xdr:from>
      <xdr:col>1</xdr:col>
      <xdr:colOff>85725</xdr:colOff>
      <xdr:row>1</xdr:row>
      <xdr:rowOff>0</xdr:rowOff>
    </xdr:from>
    <xdr:to>
      <xdr:col>10</xdr:col>
      <xdr:colOff>88197</xdr:colOff>
      <xdr:row>2</xdr:row>
      <xdr:rowOff>247650</xdr:rowOff>
    </xdr:to>
    <xdr:grpSp>
      <xdr:nvGrpSpPr>
        <xdr:cNvPr id="95" name="Group 63">
          <a:extLst>
            <a:ext uri="{FF2B5EF4-FFF2-40B4-BE49-F238E27FC236}">
              <a16:creationId xmlns:a16="http://schemas.microsoft.com/office/drawing/2014/main" id="{C4076367-72BD-4C39-826E-4FE704A0B400}"/>
            </a:ext>
          </a:extLst>
        </xdr:cNvPr>
        <xdr:cNvGrpSpPr/>
      </xdr:nvGrpSpPr>
      <xdr:grpSpPr>
        <a:xfrm>
          <a:off x="342900" y="200025"/>
          <a:ext cx="17880897" cy="676275"/>
          <a:chOff x="371475" y="200025"/>
          <a:chExt cx="17757072" cy="676275"/>
        </a:xfrm>
      </xdr:grpSpPr>
      <xdr:sp macro="" textlink="">
        <xdr:nvSpPr>
          <xdr:cNvPr id="96" name="Retângulo: Cantos Arredondados 80">
            <a:hlinkClick xmlns:r="http://schemas.openxmlformats.org/officeDocument/2006/relationships" r:id="rId4"/>
            <a:extLst>
              <a:ext uri="{FF2B5EF4-FFF2-40B4-BE49-F238E27FC236}">
                <a16:creationId xmlns:a16="http://schemas.microsoft.com/office/drawing/2014/main" id="{813402BB-A408-DDBF-F1D3-B75952330D15}"/>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97" name="Retângulo: Cantos Arredondados 80">
            <a:hlinkClick xmlns:r="http://schemas.openxmlformats.org/officeDocument/2006/relationships" r:id="rId5"/>
            <a:extLst>
              <a:ext uri="{FF2B5EF4-FFF2-40B4-BE49-F238E27FC236}">
                <a16:creationId xmlns:a16="http://schemas.microsoft.com/office/drawing/2014/main" id="{FA5477C5-71AB-4326-FB78-702E6D0979D7}"/>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98" name="Retângulo: Cantos Arredondados 80">
            <a:hlinkClick xmlns:r="http://schemas.openxmlformats.org/officeDocument/2006/relationships" r:id="rId6"/>
            <a:extLst>
              <a:ext uri="{FF2B5EF4-FFF2-40B4-BE49-F238E27FC236}">
                <a16:creationId xmlns:a16="http://schemas.microsoft.com/office/drawing/2014/main" id="{0A860823-EF5D-810D-B863-763981C60331}"/>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99" name="Retângulo: Cantos Arredondados 80">
            <a:hlinkClick xmlns:r="http://schemas.openxmlformats.org/officeDocument/2006/relationships" r:id="rId7"/>
            <a:extLst>
              <a:ext uri="{FF2B5EF4-FFF2-40B4-BE49-F238E27FC236}">
                <a16:creationId xmlns:a16="http://schemas.microsoft.com/office/drawing/2014/main" id="{CD156171-F82C-F2C8-B43B-719F179A3D91}"/>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100" name="Retângulo: Cantos Arredondados 80">
            <a:hlinkClick xmlns:r="http://schemas.openxmlformats.org/officeDocument/2006/relationships" r:id="rId8"/>
            <a:extLst>
              <a:ext uri="{FF2B5EF4-FFF2-40B4-BE49-F238E27FC236}">
                <a16:creationId xmlns:a16="http://schemas.microsoft.com/office/drawing/2014/main" id="{0CC5093F-B8D9-8F8A-4106-7F28C36044C8}"/>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101" name="Retângulo: Cantos Arredondados 80">
            <a:hlinkClick xmlns:r="http://schemas.openxmlformats.org/officeDocument/2006/relationships" r:id="rId9"/>
            <a:extLst>
              <a:ext uri="{FF2B5EF4-FFF2-40B4-BE49-F238E27FC236}">
                <a16:creationId xmlns:a16="http://schemas.microsoft.com/office/drawing/2014/main" id="{7D4B71C0-5899-B0BB-7A20-E40395E4AE1A}"/>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102" name="Retângulo: Cantos Arredondados 80">
            <a:hlinkClick xmlns:r="http://schemas.openxmlformats.org/officeDocument/2006/relationships" r:id="rId10"/>
            <a:extLst>
              <a:ext uri="{FF2B5EF4-FFF2-40B4-BE49-F238E27FC236}">
                <a16:creationId xmlns:a16="http://schemas.microsoft.com/office/drawing/2014/main" id="{0B0C59B3-B8BC-E75A-FABF-B6B39F964601}"/>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03" name="Retângulo: Cantos Arredondados 80">
            <a:hlinkClick xmlns:r="http://schemas.openxmlformats.org/officeDocument/2006/relationships" r:id="rId11"/>
            <a:extLst>
              <a:ext uri="{FF2B5EF4-FFF2-40B4-BE49-F238E27FC236}">
                <a16:creationId xmlns:a16="http://schemas.microsoft.com/office/drawing/2014/main" id="{2DEF4571-0C87-CD6C-2D1C-7C94F8567D2B}"/>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04" name="Retângulo: Cantos Arredondados 80">
            <a:hlinkClick xmlns:r="http://schemas.openxmlformats.org/officeDocument/2006/relationships" r:id="rId12"/>
            <a:extLst>
              <a:ext uri="{FF2B5EF4-FFF2-40B4-BE49-F238E27FC236}">
                <a16:creationId xmlns:a16="http://schemas.microsoft.com/office/drawing/2014/main" id="{994671A5-EBCD-8A7D-BF2E-1F450EFA2BC7}"/>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05" name="Retângulo: Cantos Arredondados 80">
            <a:hlinkClick xmlns:r="http://schemas.openxmlformats.org/officeDocument/2006/relationships" r:id="rId13"/>
            <a:extLst>
              <a:ext uri="{FF2B5EF4-FFF2-40B4-BE49-F238E27FC236}">
                <a16:creationId xmlns:a16="http://schemas.microsoft.com/office/drawing/2014/main" id="{AE7FB652-D99F-55B3-3F7C-243687E74994}"/>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06" name="Retângulo: Cantos Arredondados 80">
            <a:hlinkClick xmlns:r="http://schemas.openxmlformats.org/officeDocument/2006/relationships" r:id="rId14"/>
            <a:extLst>
              <a:ext uri="{FF2B5EF4-FFF2-40B4-BE49-F238E27FC236}">
                <a16:creationId xmlns:a16="http://schemas.microsoft.com/office/drawing/2014/main" id="{1FF8FEF6-7FC5-356A-CE3C-8B10474DEE1D}"/>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07" name="Retângulo: Cantos Arredondados 80">
            <a:hlinkClick xmlns:r="http://schemas.openxmlformats.org/officeDocument/2006/relationships" r:id="rId15"/>
            <a:extLst>
              <a:ext uri="{FF2B5EF4-FFF2-40B4-BE49-F238E27FC236}">
                <a16:creationId xmlns:a16="http://schemas.microsoft.com/office/drawing/2014/main" id="{7D618903-EE44-2552-303D-EDF9C6BFA3EE}"/>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08" name="Retângulo: Cantos Arredondados 80">
            <a:hlinkClick xmlns:r="http://schemas.openxmlformats.org/officeDocument/2006/relationships" r:id="rId16"/>
            <a:extLst>
              <a:ext uri="{FF2B5EF4-FFF2-40B4-BE49-F238E27FC236}">
                <a16:creationId xmlns:a16="http://schemas.microsoft.com/office/drawing/2014/main" id="{D80F3E52-E31D-E47D-8194-0F1B05F9E11C}"/>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09" name="Retângulo: Cantos Arredondados 80">
            <a:hlinkClick xmlns:r="http://schemas.openxmlformats.org/officeDocument/2006/relationships" r:id="rId17"/>
            <a:extLst>
              <a:ext uri="{FF2B5EF4-FFF2-40B4-BE49-F238E27FC236}">
                <a16:creationId xmlns:a16="http://schemas.microsoft.com/office/drawing/2014/main" id="{AD136D7F-E627-DF22-9A4B-5C4620BCE2E7}"/>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110" name="Retângulo: Cantos Arredondados 80">
            <a:hlinkClick xmlns:r="http://schemas.openxmlformats.org/officeDocument/2006/relationships" r:id="rId18"/>
            <a:extLst>
              <a:ext uri="{FF2B5EF4-FFF2-40B4-BE49-F238E27FC236}">
                <a16:creationId xmlns:a16="http://schemas.microsoft.com/office/drawing/2014/main" id="{38A8D2D9-6FB1-94D8-52D5-920305A0D0A9}"/>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111" name="Group 79">
            <a:hlinkClick xmlns:r="http://schemas.openxmlformats.org/officeDocument/2006/relationships" r:id="rId1"/>
            <a:extLst>
              <a:ext uri="{FF2B5EF4-FFF2-40B4-BE49-F238E27FC236}">
                <a16:creationId xmlns:a16="http://schemas.microsoft.com/office/drawing/2014/main" id="{54985295-A3C2-393C-95AF-18ED82CE9947}"/>
              </a:ext>
            </a:extLst>
          </xdr:cNvPr>
          <xdr:cNvGrpSpPr>
            <a:grpSpLocks noChangeAspect="1"/>
          </xdr:cNvGrpSpPr>
        </xdr:nvGrpSpPr>
        <xdr:grpSpPr>
          <a:xfrm>
            <a:off x="1914525" y="200025"/>
            <a:ext cx="530709" cy="450000"/>
            <a:chOff x="13706480" y="1552573"/>
            <a:chExt cx="3352804" cy="3352802"/>
          </a:xfrm>
        </xdr:grpSpPr>
        <xdr:pic>
          <xdr:nvPicPr>
            <xdr:cNvPr id="124" name="Picture 92">
              <a:extLst>
                <a:ext uri="{FF2B5EF4-FFF2-40B4-BE49-F238E27FC236}">
                  <a16:creationId xmlns:a16="http://schemas.microsoft.com/office/drawing/2014/main" id="{D89CBF67-AFE5-1304-C256-AFAEDB87000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125" name="Picture 93">
              <a:extLst>
                <a:ext uri="{FF2B5EF4-FFF2-40B4-BE49-F238E27FC236}">
                  <a16:creationId xmlns:a16="http://schemas.microsoft.com/office/drawing/2014/main" id="{5D2FD5FD-3376-2DC1-AD74-862416BF569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112" name="Picture 80">
            <a:hlinkClick xmlns:r="http://schemas.openxmlformats.org/officeDocument/2006/relationships" r:id="rId21"/>
            <a:extLst>
              <a:ext uri="{FF2B5EF4-FFF2-40B4-BE49-F238E27FC236}">
                <a16:creationId xmlns:a16="http://schemas.microsoft.com/office/drawing/2014/main" id="{21A447B9-4881-3CE0-EA9C-A16920FDCE1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113" name="Picture 81">
            <a:hlinkClick xmlns:r="http://schemas.openxmlformats.org/officeDocument/2006/relationships" r:id="rId23"/>
            <a:extLst>
              <a:ext uri="{FF2B5EF4-FFF2-40B4-BE49-F238E27FC236}">
                <a16:creationId xmlns:a16="http://schemas.microsoft.com/office/drawing/2014/main" id="{A8FC73E7-FCCA-167C-4FD3-A3DF829F912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114" name="Picture 82">
            <a:hlinkClick xmlns:r="http://schemas.openxmlformats.org/officeDocument/2006/relationships" r:id="rId25"/>
            <a:extLst>
              <a:ext uri="{FF2B5EF4-FFF2-40B4-BE49-F238E27FC236}">
                <a16:creationId xmlns:a16="http://schemas.microsoft.com/office/drawing/2014/main" id="{824E7E15-4D31-FB44-2044-F6148AC84CC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115" name="Group 83">
            <a:extLst>
              <a:ext uri="{FF2B5EF4-FFF2-40B4-BE49-F238E27FC236}">
                <a16:creationId xmlns:a16="http://schemas.microsoft.com/office/drawing/2014/main" id="{72F0204F-8BB0-60F2-364D-2DB28C7A7DF0}"/>
              </a:ext>
            </a:extLst>
          </xdr:cNvPr>
          <xdr:cNvGrpSpPr>
            <a:grpSpLocks noChangeAspect="1"/>
          </xdr:cNvGrpSpPr>
        </xdr:nvGrpSpPr>
        <xdr:grpSpPr>
          <a:xfrm>
            <a:off x="495300" y="257175"/>
            <a:ext cx="319661" cy="324000"/>
            <a:chOff x="2438400" y="571500"/>
            <a:chExt cx="1065536" cy="1080000"/>
          </a:xfrm>
        </xdr:grpSpPr>
        <xdr:pic>
          <xdr:nvPicPr>
            <xdr:cNvPr id="122" name="Picture 90">
              <a:extLst>
                <a:ext uri="{FF2B5EF4-FFF2-40B4-BE49-F238E27FC236}">
                  <a16:creationId xmlns:a16="http://schemas.microsoft.com/office/drawing/2014/main" id="{52B11C02-D80E-25AF-AAE1-FA975917DDFA}"/>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123" name="Oval 91">
              <a:extLst>
                <a:ext uri="{FF2B5EF4-FFF2-40B4-BE49-F238E27FC236}">
                  <a16:creationId xmlns:a16="http://schemas.microsoft.com/office/drawing/2014/main" id="{CF4BC60F-FA9A-ED98-863D-B2F7957A17B7}"/>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116" name="Group 84">
            <a:extLst>
              <a:ext uri="{FF2B5EF4-FFF2-40B4-BE49-F238E27FC236}">
                <a16:creationId xmlns:a16="http://schemas.microsoft.com/office/drawing/2014/main" id="{C3DB6EA9-8086-D527-BAE7-F372D6D50007}"/>
              </a:ext>
            </a:extLst>
          </xdr:cNvPr>
          <xdr:cNvGrpSpPr>
            <a:grpSpLocks noChangeAspect="1"/>
          </xdr:cNvGrpSpPr>
        </xdr:nvGrpSpPr>
        <xdr:grpSpPr>
          <a:xfrm>
            <a:off x="962025" y="257175"/>
            <a:ext cx="341768" cy="324000"/>
            <a:chOff x="2419350" y="552450"/>
            <a:chExt cx="1159323" cy="1099050"/>
          </a:xfrm>
        </xdr:grpSpPr>
        <xdr:sp macro="" textlink="">
          <xdr:nvSpPr>
            <xdr:cNvPr id="120" name="Oval 88">
              <a:extLst>
                <a:ext uri="{FF2B5EF4-FFF2-40B4-BE49-F238E27FC236}">
                  <a16:creationId xmlns:a16="http://schemas.microsoft.com/office/drawing/2014/main" id="{0B919BE8-B986-56F7-ADD6-E4001AB58FE1}"/>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121" name="Imagem 4">
              <a:extLst>
                <a:ext uri="{FF2B5EF4-FFF2-40B4-BE49-F238E27FC236}">
                  <a16:creationId xmlns:a16="http://schemas.microsoft.com/office/drawing/2014/main" id="{89AA764F-D583-3FE5-9DC3-E2FC02BAC15B}"/>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117" name="Group 85">
            <a:extLst>
              <a:ext uri="{FF2B5EF4-FFF2-40B4-BE49-F238E27FC236}">
                <a16:creationId xmlns:a16="http://schemas.microsoft.com/office/drawing/2014/main" id="{2752094A-A1F2-9BEC-9CE5-917B888B50AE}"/>
              </a:ext>
            </a:extLst>
          </xdr:cNvPr>
          <xdr:cNvGrpSpPr>
            <a:grpSpLocks noChangeAspect="1"/>
          </xdr:cNvGrpSpPr>
        </xdr:nvGrpSpPr>
        <xdr:grpSpPr>
          <a:xfrm>
            <a:off x="4333875" y="257175"/>
            <a:ext cx="319661" cy="324000"/>
            <a:chOff x="3539391" y="662841"/>
            <a:chExt cx="1065536" cy="1080000"/>
          </a:xfrm>
        </xdr:grpSpPr>
        <xdr:sp macro="" textlink="">
          <xdr:nvSpPr>
            <xdr:cNvPr id="118" name="Oval 86">
              <a:extLst>
                <a:ext uri="{FF2B5EF4-FFF2-40B4-BE49-F238E27FC236}">
                  <a16:creationId xmlns:a16="http://schemas.microsoft.com/office/drawing/2014/main" id="{F6FCFFAA-0A3C-CC74-44BB-E8FFA17D5454}"/>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119" name="Picture 87">
              <a:hlinkClick xmlns:r="http://schemas.openxmlformats.org/officeDocument/2006/relationships" r:id="rId29"/>
              <a:extLst>
                <a:ext uri="{FF2B5EF4-FFF2-40B4-BE49-F238E27FC236}">
                  <a16:creationId xmlns:a16="http://schemas.microsoft.com/office/drawing/2014/main" id="{02AB9A6A-1BFD-91E2-3532-4E1C305A0B0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66675</xdr:colOff>
      <xdr:row>1</xdr:row>
      <xdr:rowOff>0</xdr:rowOff>
    </xdr:from>
    <xdr:to>
      <xdr:col>17</xdr:col>
      <xdr:colOff>221547</xdr:colOff>
      <xdr:row>2</xdr:row>
      <xdr:rowOff>247650</xdr:rowOff>
    </xdr:to>
    <xdr:grpSp>
      <xdr:nvGrpSpPr>
        <xdr:cNvPr id="5" name="Group 63">
          <a:extLst>
            <a:ext uri="{FF2B5EF4-FFF2-40B4-BE49-F238E27FC236}">
              <a16:creationId xmlns:a16="http://schemas.microsoft.com/office/drawing/2014/main" id="{3289F3EF-CF4E-4324-934D-6A79280C9ACC}"/>
            </a:ext>
          </a:extLst>
        </xdr:cNvPr>
        <xdr:cNvGrpSpPr/>
      </xdr:nvGrpSpPr>
      <xdr:grpSpPr>
        <a:xfrm>
          <a:off x="323850" y="200025"/>
          <a:ext cx="17880897" cy="676275"/>
          <a:chOff x="371475" y="200025"/>
          <a:chExt cx="17757072" cy="676275"/>
        </a:xfrm>
      </xdr:grpSpPr>
      <xdr:sp macro="" textlink="">
        <xdr:nvSpPr>
          <xdr:cNvPr id="6" name="Retângulo: Cantos Arredondados 80">
            <a:hlinkClick xmlns:r="http://schemas.openxmlformats.org/officeDocument/2006/relationships" r:id="rId1"/>
            <a:extLst>
              <a:ext uri="{FF2B5EF4-FFF2-40B4-BE49-F238E27FC236}">
                <a16:creationId xmlns:a16="http://schemas.microsoft.com/office/drawing/2014/main" id="{A0004035-DF7C-00A2-6F67-29ABEBC77B63}"/>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7" name="Retângulo: Cantos Arredondados 80">
            <a:hlinkClick xmlns:r="http://schemas.openxmlformats.org/officeDocument/2006/relationships" r:id="rId2"/>
            <a:extLst>
              <a:ext uri="{FF2B5EF4-FFF2-40B4-BE49-F238E27FC236}">
                <a16:creationId xmlns:a16="http://schemas.microsoft.com/office/drawing/2014/main" id="{BA38CC10-59E7-7DD4-C6AC-1C90DE2B268A}"/>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8" name="Retângulo: Cantos Arredondados 80">
            <a:hlinkClick xmlns:r="http://schemas.openxmlformats.org/officeDocument/2006/relationships" r:id="rId3"/>
            <a:extLst>
              <a:ext uri="{FF2B5EF4-FFF2-40B4-BE49-F238E27FC236}">
                <a16:creationId xmlns:a16="http://schemas.microsoft.com/office/drawing/2014/main" id="{7005FDC7-EF73-C97A-CD11-2BEF4497B740}"/>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9" name="Retângulo: Cantos Arredondados 80">
            <a:hlinkClick xmlns:r="http://schemas.openxmlformats.org/officeDocument/2006/relationships" r:id="rId4"/>
            <a:extLst>
              <a:ext uri="{FF2B5EF4-FFF2-40B4-BE49-F238E27FC236}">
                <a16:creationId xmlns:a16="http://schemas.microsoft.com/office/drawing/2014/main" id="{77A6265F-F3ED-F52B-8EF5-8D97CC6B1CD3}"/>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10" name="Retângulo: Cantos Arredondados 80">
            <a:hlinkClick xmlns:r="http://schemas.openxmlformats.org/officeDocument/2006/relationships" r:id="rId5"/>
            <a:extLst>
              <a:ext uri="{FF2B5EF4-FFF2-40B4-BE49-F238E27FC236}">
                <a16:creationId xmlns:a16="http://schemas.microsoft.com/office/drawing/2014/main" id="{89B59E1C-6AA9-0756-BFBE-1DDC10E91CC7}"/>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11" name="Retângulo: Cantos Arredondados 80">
            <a:hlinkClick xmlns:r="http://schemas.openxmlformats.org/officeDocument/2006/relationships" r:id="rId6"/>
            <a:extLst>
              <a:ext uri="{FF2B5EF4-FFF2-40B4-BE49-F238E27FC236}">
                <a16:creationId xmlns:a16="http://schemas.microsoft.com/office/drawing/2014/main" id="{C857384E-C32C-FADE-769F-3AAFCEC9B80D}"/>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12" name="Retângulo: Cantos Arredondados 80">
            <a:hlinkClick xmlns:r="http://schemas.openxmlformats.org/officeDocument/2006/relationships" r:id="rId7"/>
            <a:extLst>
              <a:ext uri="{FF2B5EF4-FFF2-40B4-BE49-F238E27FC236}">
                <a16:creationId xmlns:a16="http://schemas.microsoft.com/office/drawing/2014/main" id="{361F7902-842C-B37A-C332-1BA639D8FEC0}"/>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3" name="Retângulo: Cantos Arredondados 80">
            <a:hlinkClick xmlns:r="http://schemas.openxmlformats.org/officeDocument/2006/relationships" r:id="rId8"/>
            <a:extLst>
              <a:ext uri="{FF2B5EF4-FFF2-40B4-BE49-F238E27FC236}">
                <a16:creationId xmlns:a16="http://schemas.microsoft.com/office/drawing/2014/main" id="{A5FDA040-69A6-0720-4318-025952733255}"/>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4" name="Retângulo: Cantos Arredondados 80">
            <a:hlinkClick xmlns:r="http://schemas.openxmlformats.org/officeDocument/2006/relationships" r:id="rId9"/>
            <a:extLst>
              <a:ext uri="{FF2B5EF4-FFF2-40B4-BE49-F238E27FC236}">
                <a16:creationId xmlns:a16="http://schemas.microsoft.com/office/drawing/2014/main" id="{026D3239-6F49-2AC8-77AB-4B78530DF50A}"/>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5" name="Retângulo: Cantos Arredondados 80">
            <a:hlinkClick xmlns:r="http://schemas.openxmlformats.org/officeDocument/2006/relationships" r:id="rId10"/>
            <a:extLst>
              <a:ext uri="{FF2B5EF4-FFF2-40B4-BE49-F238E27FC236}">
                <a16:creationId xmlns:a16="http://schemas.microsoft.com/office/drawing/2014/main" id="{EA491C4F-1380-2D8A-EF91-87A98C6BB48A}"/>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6" name="Retângulo: Cantos Arredondados 80">
            <a:hlinkClick xmlns:r="http://schemas.openxmlformats.org/officeDocument/2006/relationships" r:id="rId11"/>
            <a:extLst>
              <a:ext uri="{FF2B5EF4-FFF2-40B4-BE49-F238E27FC236}">
                <a16:creationId xmlns:a16="http://schemas.microsoft.com/office/drawing/2014/main" id="{C41D2F09-8FED-A0BC-8E4B-64AEB189D6AB}"/>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7" name="Retângulo: Cantos Arredondados 80">
            <a:hlinkClick xmlns:r="http://schemas.openxmlformats.org/officeDocument/2006/relationships" r:id="rId12"/>
            <a:extLst>
              <a:ext uri="{FF2B5EF4-FFF2-40B4-BE49-F238E27FC236}">
                <a16:creationId xmlns:a16="http://schemas.microsoft.com/office/drawing/2014/main" id="{58FC385B-AF92-3AC3-BCA8-D42EA0BA6680}"/>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8" name="Retângulo: Cantos Arredondados 80">
            <a:hlinkClick xmlns:r="http://schemas.openxmlformats.org/officeDocument/2006/relationships" r:id="rId13"/>
            <a:extLst>
              <a:ext uri="{FF2B5EF4-FFF2-40B4-BE49-F238E27FC236}">
                <a16:creationId xmlns:a16="http://schemas.microsoft.com/office/drawing/2014/main" id="{891E0341-4409-3B88-8A1B-926F7E9993E3}"/>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9" name="Retângulo: Cantos Arredondados 80">
            <a:hlinkClick xmlns:r="http://schemas.openxmlformats.org/officeDocument/2006/relationships" r:id="rId14"/>
            <a:extLst>
              <a:ext uri="{FF2B5EF4-FFF2-40B4-BE49-F238E27FC236}">
                <a16:creationId xmlns:a16="http://schemas.microsoft.com/office/drawing/2014/main" id="{477F91DB-FD72-B0DC-5083-58743DF90711}"/>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20" name="Retângulo: Cantos Arredondados 80">
            <a:hlinkClick xmlns:r="http://schemas.openxmlformats.org/officeDocument/2006/relationships" r:id="rId15"/>
            <a:extLst>
              <a:ext uri="{FF2B5EF4-FFF2-40B4-BE49-F238E27FC236}">
                <a16:creationId xmlns:a16="http://schemas.microsoft.com/office/drawing/2014/main" id="{E0ADF640-A3D8-FAC7-2F5C-8645F5085CE4}"/>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21" name="Group 79">
            <a:hlinkClick xmlns:r="http://schemas.openxmlformats.org/officeDocument/2006/relationships" r:id="rId16"/>
            <a:extLst>
              <a:ext uri="{FF2B5EF4-FFF2-40B4-BE49-F238E27FC236}">
                <a16:creationId xmlns:a16="http://schemas.microsoft.com/office/drawing/2014/main" id="{8D0A36A7-E623-61BE-02C8-B008614804AE}"/>
              </a:ext>
            </a:extLst>
          </xdr:cNvPr>
          <xdr:cNvGrpSpPr>
            <a:grpSpLocks noChangeAspect="1"/>
          </xdr:cNvGrpSpPr>
        </xdr:nvGrpSpPr>
        <xdr:grpSpPr>
          <a:xfrm>
            <a:off x="1914525" y="200025"/>
            <a:ext cx="530709" cy="450000"/>
            <a:chOff x="13706480" y="1552573"/>
            <a:chExt cx="3352804" cy="3352802"/>
          </a:xfrm>
        </xdr:grpSpPr>
        <xdr:pic>
          <xdr:nvPicPr>
            <xdr:cNvPr id="57" name="Picture 92">
              <a:extLst>
                <a:ext uri="{FF2B5EF4-FFF2-40B4-BE49-F238E27FC236}">
                  <a16:creationId xmlns:a16="http://schemas.microsoft.com/office/drawing/2014/main" id="{3B521880-D13A-BCCE-56D3-ACF9E5AD427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8" name="Picture 93">
              <a:extLst>
                <a:ext uri="{FF2B5EF4-FFF2-40B4-BE49-F238E27FC236}">
                  <a16:creationId xmlns:a16="http://schemas.microsoft.com/office/drawing/2014/main" id="{E9CF0252-2D51-8B84-8F4E-5C1C0B72574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22" name="Picture 80">
            <a:hlinkClick xmlns:r="http://schemas.openxmlformats.org/officeDocument/2006/relationships" r:id="rId19"/>
            <a:extLst>
              <a:ext uri="{FF2B5EF4-FFF2-40B4-BE49-F238E27FC236}">
                <a16:creationId xmlns:a16="http://schemas.microsoft.com/office/drawing/2014/main" id="{D23A50A1-DAC6-8B29-D65F-6A768E361A5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3" name="Picture 81">
            <a:hlinkClick xmlns:r="http://schemas.openxmlformats.org/officeDocument/2006/relationships" r:id="rId21"/>
            <a:extLst>
              <a:ext uri="{FF2B5EF4-FFF2-40B4-BE49-F238E27FC236}">
                <a16:creationId xmlns:a16="http://schemas.microsoft.com/office/drawing/2014/main" id="{479796F1-1F0D-64C3-A31D-8C0028EB88A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4" name="Picture 82">
            <a:hlinkClick xmlns:r="http://schemas.openxmlformats.org/officeDocument/2006/relationships" r:id="rId23"/>
            <a:extLst>
              <a:ext uri="{FF2B5EF4-FFF2-40B4-BE49-F238E27FC236}">
                <a16:creationId xmlns:a16="http://schemas.microsoft.com/office/drawing/2014/main" id="{5894C5A4-19F1-4E0F-29E5-D813B7C1891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5" name="Group 83">
            <a:extLst>
              <a:ext uri="{FF2B5EF4-FFF2-40B4-BE49-F238E27FC236}">
                <a16:creationId xmlns:a16="http://schemas.microsoft.com/office/drawing/2014/main" id="{B8D4E700-8D8A-C196-CA73-EEB6C9419DAA}"/>
              </a:ext>
            </a:extLst>
          </xdr:cNvPr>
          <xdr:cNvGrpSpPr>
            <a:grpSpLocks noChangeAspect="1"/>
          </xdr:cNvGrpSpPr>
        </xdr:nvGrpSpPr>
        <xdr:grpSpPr>
          <a:xfrm>
            <a:off x="495300" y="257175"/>
            <a:ext cx="319661" cy="324000"/>
            <a:chOff x="2438400" y="571500"/>
            <a:chExt cx="1065536" cy="1080000"/>
          </a:xfrm>
        </xdr:grpSpPr>
        <xdr:pic>
          <xdr:nvPicPr>
            <xdr:cNvPr id="55" name="Picture 90">
              <a:extLst>
                <a:ext uri="{FF2B5EF4-FFF2-40B4-BE49-F238E27FC236}">
                  <a16:creationId xmlns:a16="http://schemas.microsoft.com/office/drawing/2014/main" id="{6B70B09F-EB3F-3140-D3D8-0191D319BFD8}"/>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6" name="Oval 91">
              <a:extLst>
                <a:ext uri="{FF2B5EF4-FFF2-40B4-BE49-F238E27FC236}">
                  <a16:creationId xmlns:a16="http://schemas.microsoft.com/office/drawing/2014/main" id="{E4528C49-F9B2-C5DB-92B1-C66946D68FE9}"/>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6" name="Group 84">
            <a:extLst>
              <a:ext uri="{FF2B5EF4-FFF2-40B4-BE49-F238E27FC236}">
                <a16:creationId xmlns:a16="http://schemas.microsoft.com/office/drawing/2014/main" id="{9BD64BD9-72EB-4F8D-50F7-1F9B934FA786}"/>
              </a:ext>
            </a:extLst>
          </xdr:cNvPr>
          <xdr:cNvGrpSpPr>
            <a:grpSpLocks noChangeAspect="1"/>
          </xdr:cNvGrpSpPr>
        </xdr:nvGrpSpPr>
        <xdr:grpSpPr>
          <a:xfrm>
            <a:off x="962025" y="257175"/>
            <a:ext cx="341768" cy="324000"/>
            <a:chOff x="2419350" y="552450"/>
            <a:chExt cx="1159323" cy="1099050"/>
          </a:xfrm>
        </xdr:grpSpPr>
        <xdr:sp macro="" textlink="">
          <xdr:nvSpPr>
            <xdr:cNvPr id="53" name="Oval 88">
              <a:extLst>
                <a:ext uri="{FF2B5EF4-FFF2-40B4-BE49-F238E27FC236}">
                  <a16:creationId xmlns:a16="http://schemas.microsoft.com/office/drawing/2014/main" id="{BC947017-20F9-F89B-A8A0-94FDFA8A6174}"/>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Imagem 4">
              <a:extLst>
                <a:ext uri="{FF2B5EF4-FFF2-40B4-BE49-F238E27FC236}">
                  <a16:creationId xmlns:a16="http://schemas.microsoft.com/office/drawing/2014/main" id="{B979D714-03DC-B2EB-4F17-87682BA4D708}"/>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7" name="Group 85">
            <a:extLst>
              <a:ext uri="{FF2B5EF4-FFF2-40B4-BE49-F238E27FC236}">
                <a16:creationId xmlns:a16="http://schemas.microsoft.com/office/drawing/2014/main" id="{3E345E33-99D1-2312-846F-7AAB5D9E2CF8}"/>
              </a:ext>
            </a:extLst>
          </xdr:cNvPr>
          <xdr:cNvGrpSpPr>
            <a:grpSpLocks noChangeAspect="1"/>
          </xdr:cNvGrpSpPr>
        </xdr:nvGrpSpPr>
        <xdr:grpSpPr>
          <a:xfrm>
            <a:off x="4333875" y="257175"/>
            <a:ext cx="319661" cy="324000"/>
            <a:chOff x="3539391" y="662841"/>
            <a:chExt cx="1065536" cy="1080000"/>
          </a:xfrm>
        </xdr:grpSpPr>
        <xdr:sp macro="" textlink="">
          <xdr:nvSpPr>
            <xdr:cNvPr id="47" name="Oval 86">
              <a:extLst>
                <a:ext uri="{FF2B5EF4-FFF2-40B4-BE49-F238E27FC236}">
                  <a16:creationId xmlns:a16="http://schemas.microsoft.com/office/drawing/2014/main" id="{F025810F-EA9D-E4D2-B6F1-57973CD1075F}"/>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2" name="Picture 87">
              <a:hlinkClick xmlns:r="http://schemas.openxmlformats.org/officeDocument/2006/relationships" r:id="rId27"/>
              <a:extLst>
                <a:ext uri="{FF2B5EF4-FFF2-40B4-BE49-F238E27FC236}">
                  <a16:creationId xmlns:a16="http://schemas.microsoft.com/office/drawing/2014/main" id="{4FC6F323-55E5-7CE1-5613-E63B7C36768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66675</xdr:colOff>
      <xdr:row>1</xdr:row>
      <xdr:rowOff>0</xdr:rowOff>
    </xdr:from>
    <xdr:to>
      <xdr:col>7</xdr:col>
      <xdr:colOff>1402647</xdr:colOff>
      <xdr:row>2</xdr:row>
      <xdr:rowOff>247650</xdr:rowOff>
    </xdr:to>
    <xdr:grpSp>
      <xdr:nvGrpSpPr>
        <xdr:cNvPr id="2" name="Group 63">
          <a:extLst>
            <a:ext uri="{FF2B5EF4-FFF2-40B4-BE49-F238E27FC236}">
              <a16:creationId xmlns:a16="http://schemas.microsoft.com/office/drawing/2014/main" id="{EDD8A021-89F7-42D1-9F09-A8FDE8476504}"/>
            </a:ext>
          </a:extLst>
        </xdr:cNvPr>
        <xdr:cNvGrpSpPr/>
      </xdr:nvGrpSpPr>
      <xdr:grpSpPr>
        <a:xfrm>
          <a:off x="323850" y="200025"/>
          <a:ext cx="17880897" cy="676275"/>
          <a:chOff x="371475" y="200025"/>
          <a:chExt cx="17757072" cy="676275"/>
        </a:xfrm>
      </xdr:grpSpPr>
      <xdr:sp macro="" textlink="">
        <xdr:nvSpPr>
          <xdr:cNvPr id="3" name="Retângulo: Cantos Arredondados 80">
            <a:hlinkClick xmlns:r="http://schemas.openxmlformats.org/officeDocument/2006/relationships" r:id="rId1"/>
            <a:extLst>
              <a:ext uri="{FF2B5EF4-FFF2-40B4-BE49-F238E27FC236}">
                <a16:creationId xmlns:a16="http://schemas.microsoft.com/office/drawing/2014/main" id="{1112ACB3-C271-EC02-F31C-DD4D08DBB925}"/>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4" name="Retângulo: Cantos Arredondados 80">
            <a:hlinkClick xmlns:r="http://schemas.openxmlformats.org/officeDocument/2006/relationships" r:id="rId2"/>
            <a:extLst>
              <a:ext uri="{FF2B5EF4-FFF2-40B4-BE49-F238E27FC236}">
                <a16:creationId xmlns:a16="http://schemas.microsoft.com/office/drawing/2014/main" id="{E4275260-99D1-76A0-34E2-A4F1CDF3B420}"/>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5" name="Retângulo: Cantos Arredondados 80">
            <a:hlinkClick xmlns:r="http://schemas.openxmlformats.org/officeDocument/2006/relationships" r:id="rId3"/>
            <a:extLst>
              <a:ext uri="{FF2B5EF4-FFF2-40B4-BE49-F238E27FC236}">
                <a16:creationId xmlns:a16="http://schemas.microsoft.com/office/drawing/2014/main" id="{0440EBFB-149D-ED04-22BA-95494A65D21E}"/>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6" name="Retângulo: Cantos Arredondados 80">
            <a:hlinkClick xmlns:r="http://schemas.openxmlformats.org/officeDocument/2006/relationships" r:id="rId4"/>
            <a:extLst>
              <a:ext uri="{FF2B5EF4-FFF2-40B4-BE49-F238E27FC236}">
                <a16:creationId xmlns:a16="http://schemas.microsoft.com/office/drawing/2014/main" id="{BF4411BB-9F12-FE17-B528-70F2C50BA7DD}"/>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7" name="Retângulo: Cantos Arredondados 80">
            <a:hlinkClick xmlns:r="http://schemas.openxmlformats.org/officeDocument/2006/relationships" r:id="rId5"/>
            <a:extLst>
              <a:ext uri="{FF2B5EF4-FFF2-40B4-BE49-F238E27FC236}">
                <a16:creationId xmlns:a16="http://schemas.microsoft.com/office/drawing/2014/main" id="{5903C6B2-C11E-0013-6469-7F2B99516831}"/>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8" name="Retângulo: Cantos Arredondados 80">
            <a:hlinkClick xmlns:r="http://schemas.openxmlformats.org/officeDocument/2006/relationships" r:id="rId6"/>
            <a:extLst>
              <a:ext uri="{FF2B5EF4-FFF2-40B4-BE49-F238E27FC236}">
                <a16:creationId xmlns:a16="http://schemas.microsoft.com/office/drawing/2014/main" id="{5E9F49FB-BB56-74BE-AD33-3CE50ACC0BD0}"/>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9" name="Retângulo: Cantos Arredondados 80">
            <a:hlinkClick xmlns:r="http://schemas.openxmlformats.org/officeDocument/2006/relationships" r:id="rId7"/>
            <a:extLst>
              <a:ext uri="{FF2B5EF4-FFF2-40B4-BE49-F238E27FC236}">
                <a16:creationId xmlns:a16="http://schemas.microsoft.com/office/drawing/2014/main" id="{4B564211-6501-E72F-A1A5-6852D15C0936}"/>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0" name="Retângulo: Cantos Arredondados 80">
            <a:hlinkClick xmlns:r="http://schemas.openxmlformats.org/officeDocument/2006/relationships" r:id="rId8"/>
            <a:extLst>
              <a:ext uri="{FF2B5EF4-FFF2-40B4-BE49-F238E27FC236}">
                <a16:creationId xmlns:a16="http://schemas.microsoft.com/office/drawing/2014/main" id="{47A61FAB-A1A7-98E3-E5EC-EC9807FBA6F0}"/>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1" name="Retângulo: Cantos Arredondados 80">
            <a:hlinkClick xmlns:r="http://schemas.openxmlformats.org/officeDocument/2006/relationships" r:id="rId9"/>
            <a:extLst>
              <a:ext uri="{FF2B5EF4-FFF2-40B4-BE49-F238E27FC236}">
                <a16:creationId xmlns:a16="http://schemas.microsoft.com/office/drawing/2014/main" id="{FB2BCC2C-0437-A6BB-40D1-B811C94EF754}"/>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2" name="Retângulo: Cantos Arredondados 80">
            <a:hlinkClick xmlns:r="http://schemas.openxmlformats.org/officeDocument/2006/relationships" r:id="rId10"/>
            <a:extLst>
              <a:ext uri="{FF2B5EF4-FFF2-40B4-BE49-F238E27FC236}">
                <a16:creationId xmlns:a16="http://schemas.microsoft.com/office/drawing/2014/main" id="{CBDF6B2B-F47A-BEF4-1D3C-9E79638B25B8}"/>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3" name="Retângulo: Cantos Arredondados 80">
            <a:hlinkClick xmlns:r="http://schemas.openxmlformats.org/officeDocument/2006/relationships" r:id="rId11"/>
            <a:extLst>
              <a:ext uri="{FF2B5EF4-FFF2-40B4-BE49-F238E27FC236}">
                <a16:creationId xmlns:a16="http://schemas.microsoft.com/office/drawing/2014/main" id="{43ED5D29-69AA-FCF9-2D24-D7142F5BF80A}"/>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4" name="Retângulo: Cantos Arredondados 80">
            <a:hlinkClick xmlns:r="http://schemas.openxmlformats.org/officeDocument/2006/relationships" r:id="rId12"/>
            <a:extLst>
              <a:ext uri="{FF2B5EF4-FFF2-40B4-BE49-F238E27FC236}">
                <a16:creationId xmlns:a16="http://schemas.microsoft.com/office/drawing/2014/main" id="{BE64776D-59E4-3310-2D97-876761795C59}"/>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5" name="Retângulo: Cantos Arredondados 80">
            <a:hlinkClick xmlns:r="http://schemas.openxmlformats.org/officeDocument/2006/relationships" r:id="rId13"/>
            <a:extLst>
              <a:ext uri="{FF2B5EF4-FFF2-40B4-BE49-F238E27FC236}">
                <a16:creationId xmlns:a16="http://schemas.microsoft.com/office/drawing/2014/main" id="{36CA7B12-9025-313A-09A4-585A853A6F15}"/>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6" name="Retângulo: Cantos Arredondados 80">
            <a:hlinkClick xmlns:r="http://schemas.openxmlformats.org/officeDocument/2006/relationships" r:id="rId14"/>
            <a:extLst>
              <a:ext uri="{FF2B5EF4-FFF2-40B4-BE49-F238E27FC236}">
                <a16:creationId xmlns:a16="http://schemas.microsoft.com/office/drawing/2014/main" id="{4758AEF3-85A7-A02E-506F-98759956F983}"/>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17" name="Retângulo: Cantos Arredondados 80">
            <a:hlinkClick xmlns:r="http://schemas.openxmlformats.org/officeDocument/2006/relationships" r:id="rId15"/>
            <a:extLst>
              <a:ext uri="{FF2B5EF4-FFF2-40B4-BE49-F238E27FC236}">
                <a16:creationId xmlns:a16="http://schemas.microsoft.com/office/drawing/2014/main" id="{153AE5F4-E917-44FD-75C2-AEAABFBA6953}"/>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18" name="Group 79">
            <a:hlinkClick xmlns:r="http://schemas.openxmlformats.org/officeDocument/2006/relationships" r:id="rId16"/>
            <a:extLst>
              <a:ext uri="{FF2B5EF4-FFF2-40B4-BE49-F238E27FC236}">
                <a16:creationId xmlns:a16="http://schemas.microsoft.com/office/drawing/2014/main" id="{0BA19ED6-1905-82CF-BDE7-305DA4982823}"/>
              </a:ext>
            </a:extLst>
          </xdr:cNvPr>
          <xdr:cNvGrpSpPr>
            <a:grpSpLocks noChangeAspect="1"/>
          </xdr:cNvGrpSpPr>
        </xdr:nvGrpSpPr>
        <xdr:grpSpPr>
          <a:xfrm>
            <a:off x="1914525" y="200025"/>
            <a:ext cx="530709" cy="450000"/>
            <a:chOff x="13706480" y="1552573"/>
            <a:chExt cx="3352804" cy="3352802"/>
          </a:xfrm>
        </xdr:grpSpPr>
        <xdr:pic>
          <xdr:nvPicPr>
            <xdr:cNvPr id="31" name="Picture 92">
              <a:extLst>
                <a:ext uri="{FF2B5EF4-FFF2-40B4-BE49-F238E27FC236}">
                  <a16:creationId xmlns:a16="http://schemas.microsoft.com/office/drawing/2014/main" id="{D5FFCEE3-EEB3-4925-5365-25D3081861C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32" name="Picture 93">
              <a:extLst>
                <a:ext uri="{FF2B5EF4-FFF2-40B4-BE49-F238E27FC236}">
                  <a16:creationId xmlns:a16="http://schemas.microsoft.com/office/drawing/2014/main" id="{E69B651E-6802-97BE-2E97-742F009706C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19" name="Picture 80">
            <a:hlinkClick xmlns:r="http://schemas.openxmlformats.org/officeDocument/2006/relationships" r:id="rId19"/>
            <a:extLst>
              <a:ext uri="{FF2B5EF4-FFF2-40B4-BE49-F238E27FC236}">
                <a16:creationId xmlns:a16="http://schemas.microsoft.com/office/drawing/2014/main" id="{D3C947F7-1430-BFE5-EFE8-89031075A5C7}"/>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0" name="Picture 81">
            <a:hlinkClick xmlns:r="http://schemas.openxmlformats.org/officeDocument/2006/relationships" r:id="rId21"/>
            <a:extLst>
              <a:ext uri="{FF2B5EF4-FFF2-40B4-BE49-F238E27FC236}">
                <a16:creationId xmlns:a16="http://schemas.microsoft.com/office/drawing/2014/main" id="{1077A964-D009-6C8B-7390-948A1B0EF9B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1" name="Picture 82">
            <a:hlinkClick xmlns:r="http://schemas.openxmlformats.org/officeDocument/2006/relationships" r:id="rId23"/>
            <a:extLst>
              <a:ext uri="{FF2B5EF4-FFF2-40B4-BE49-F238E27FC236}">
                <a16:creationId xmlns:a16="http://schemas.microsoft.com/office/drawing/2014/main" id="{392F23A7-BEBC-FA88-9EAC-6BB0BA5A22CC}"/>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2" name="Group 83">
            <a:extLst>
              <a:ext uri="{FF2B5EF4-FFF2-40B4-BE49-F238E27FC236}">
                <a16:creationId xmlns:a16="http://schemas.microsoft.com/office/drawing/2014/main" id="{E2516288-BEF7-65CD-152A-0C59BD6A8206}"/>
              </a:ext>
            </a:extLst>
          </xdr:cNvPr>
          <xdr:cNvGrpSpPr>
            <a:grpSpLocks noChangeAspect="1"/>
          </xdr:cNvGrpSpPr>
        </xdr:nvGrpSpPr>
        <xdr:grpSpPr>
          <a:xfrm>
            <a:off x="495300" y="257175"/>
            <a:ext cx="319661" cy="324000"/>
            <a:chOff x="2438400" y="571500"/>
            <a:chExt cx="1065536" cy="1080000"/>
          </a:xfrm>
        </xdr:grpSpPr>
        <xdr:pic>
          <xdr:nvPicPr>
            <xdr:cNvPr id="29" name="Picture 90">
              <a:extLst>
                <a:ext uri="{FF2B5EF4-FFF2-40B4-BE49-F238E27FC236}">
                  <a16:creationId xmlns:a16="http://schemas.microsoft.com/office/drawing/2014/main" id="{A743D8D1-2F5F-1E3D-630D-E5C30860034F}"/>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30" name="Oval 91">
              <a:extLst>
                <a:ext uri="{FF2B5EF4-FFF2-40B4-BE49-F238E27FC236}">
                  <a16:creationId xmlns:a16="http://schemas.microsoft.com/office/drawing/2014/main" id="{DC8DFD76-8788-4BE3-F965-46113DD1F740}"/>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3" name="Group 84">
            <a:extLst>
              <a:ext uri="{FF2B5EF4-FFF2-40B4-BE49-F238E27FC236}">
                <a16:creationId xmlns:a16="http://schemas.microsoft.com/office/drawing/2014/main" id="{43527291-FA20-B8BA-6C1C-CCFE99528726}"/>
              </a:ext>
            </a:extLst>
          </xdr:cNvPr>
          <xdr:cNvGrpSpPr>
            <a:grpSpLocks noChangeAspect="1"/>
          </xdr:cNvGrpSpPr>
        </xdr:nvGrpSpPr>
        <xdr:grpSpPr>
          <a:xfrm>
            <a:off x="962025" y="257175"/>
            <a:ext cx="341768" cy="324000"/>
            <a:chOff x="2419350" y="552450"/>
            <a:chExt cx="1159323" cy="1099050"/>
          </a:xfrm>
        </xdr:grpSpPr>
        <xdr:sp macro="" textlink="">
          <xdr:nvSpPr>
            <xdr:cNvPr id="27" name="Oval 88">
              <a:extLst>
                <a:ext uri="{FF2B5EF4-FFF2-40B4-BE49-F238E27FC236}">
                  <a16:creationId xmlns:a16="http://schemas.microsoft.com/office/drawing/2014/main" id="{E8E823E8-11EB-8F1B-23BB-83BB65201663}"/>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8" name="Imagem 4">
              <a:extLst>
                <a:ext uri="{FF2B5EF4-FFF2-40B4-BE49-F238E27FC236}">
                  <a16:creationId xmlns:a16="http://schemas.microsoft.com/office/drawing/2014/main" id="{2E15DCC0-426A-DBA3-E81F-61C648D6BE64}"/>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4" name="Group 85">
            <a:extLst>
              <a:ext uri="{FF2B5EF4-FFF2-40B4-BE49-F238E27FC236}">
                <a16:creationId xmlns:a16="http://schemas.microsoft.com/office/drawing/2014/main" id="{44F55F3D-33D0-7AAC-62AE-209F780F0B82}"/>
              </a:ext>
            </a:extLst>
          </xdr:cNvPr>
          <xdr:cNvGrpSpPr>
            <a:grpSpLocks noChangeAspect="1"/>
          </xdr:cNvGrpSpPr>
        </xdr:nvGrpSpPr>
        <xdr:grpSpPr>
          <a:xfrm>
            <a:off x="4333875" y="257175"/>
            <a:ext cx="319661" cy="324000"/>
            <a:chOff x="3539391" y="662841"/>
            <a:chExt cx="1065536" cy="1080000"/>
          </a:xfrm>
        </xdr:grpSpPr>
        <xdr:sp macro="" textlink="">
          <xdr:nvSpPr>
            <xdr:cNvPr id="25" name="Oval 86">
              <a:extLst>
                <a:ext uri="{FF2B5EF4-FFF2-40B4-BE49-F238E27FC236}">
                  <a16:creationId xmlns:a16="http://schemas.microsoft.com/office/drawing/2014/main" id="{80E72522-17C9-E752-626A-059B330CA518}"/>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6" name="Picture 87">
              <a:hlinkClick xmlns:r="http://schemas.openxmlformats.org/officeDocument/2006/relationships" r:id="rId27"/>
              <a:extLst>
                <a:ext uri="{FF2B5EF4-FFF2-40B4-BE49-F238E27FC236}">
                  <a16:creationId xmlns:a16="http://schemas.microsoft.com/office/drawing/2014/main" id="{8AA7D26D-31D6-90F7-A68A-5C7D5C28AEF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257175</xdr:colOff>
      <xdr:row>0</xdr:row>
      <xdr:rowOff>190500</xdr:rowOff>
    </xdr:from>
    <xdr:to>
      <xdr:col>19</xdr:col>
      <xdr:colOff>202497</xdr:colOff>
      <xdr:row>2</xdr:row>
      <xdr:rowOff>238125</xdr:rowOff>
    </xdr:to>
    <xdr:grpSp>
      <xdr:nvGrpSpPr>
        <xdr:cNvPr id="5" name="Group 63">
          <a:extLst>
            <a:ext uri="{FF2B5EF4-FFF2-40B4-BE49-F238E27FC236}">
              <a16:creationId xmlns:a16="http://schemas.microsoft.com/office/drawing/2014/main" id="{0FF3F25C-F121-447C-840F-58E85DDBA836}"/>
            </a:ext>
          </a:extLst>
        </xdr:cNvPr>
        <xdr:cNvGrpSpPr/>
      </xdr:nvGrpSpPr>
      <xdr:grpSpPr>
        <a:xfrm>
          <a:off x="514350" y="190500"/>
          <a:ext cx="17880897" cy="676275"/>
          <a:chOff x="371475" y="200025"/>
          <a:chExt cx="17757072" cy="676275"/>
        </a:xfrm>
      </xdr:grpSpPr>
      <xdr:sp macro="" textlink="">
        <xdr:nvSpPr>
          <xdr:cNvPr id="7" name="Retângulo: Cantos Arredondados 80">
            <a:hlinkClick xmlns:r="http://schemas.openxmlformats.org/officeDocument/2006/relationships" r:id="rId1"/>
            <a:extLst>
              <a:ext uri="{FF2B5EF4-FFF2-40B4-BE49-F238E27FC236}">
                <a16:creationId xmlns:a16="http://schemas.microsoft.com/office/drawing/2014/main" id="{9ACF0090-F219-C844-61EB-6C5412CE166C}"/>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8" name="Retângulo: Cantos Arredondados 80">
            <a:hlinkClick xmlns:r="http://schemas.openxmlformats.org/officeDocument/2006/relationships" r:id="rId2"/>
            <a:extLst>
              <a:ext uri="{FF2B5EF4-FFF2-40B4-BE49-F238E27FC236}">
                <a16:creationId xmlns:a16="http://schemas.microsoft.com/office/drawing/2014/main" id="{A110ADFD-573C-86A0-DCEE-DB22BE71494F}"/>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9" name="Retângulo: Cantos Arredondados 80">
            <a:hlinkClick xmlns:r="http://schemas.openxmlformats.org/officeDocument/2006/relationships" r:id="rId3"/>
            <a:extLst>
              <a:ext uri="{FF2B5EF4-FFF2-40B4-BE49-F238E27FC236}">
                <a16:creationId xmlns:a16="http://schemas.microsoft.com/office/drawing/2014/main" id="{D908D6D8-1FE1-7168-373B-08FB2B5A749B}"/>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10" name="Retângulo: Cantos Arredondados 80">
            <a:hlinkClick xmlns:r="http://schemas.openxmlformats.org/officeDocument/2006/relationships" r:id="rId4"/>
            <a:extLst>
              <a:ext uri="{FF2B5EF4-FFF2-40B4-BE49-F238E27FC236}">
                <a16:creationId xmlns:a16="http://schemas.microsoft.com/office/drawing/2014/main" id="{A98233A2-806C-BB36-75DD-25D0F0B032BE}"/>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11" name="Retângulo: Cantos Arredondados 80">
            <a:hlinkClick xmlns:r="http://schemas.openxmlformats.org/officeDocument/2006/relationships" r:id="rId5"/>
            <a:extLst>
              <a:ext uri="{FF2B5EF4-FFF2-40B4-BE49-F238E27FC236}">
                <a16:creationId xmlns:a16="http://schemas.microsoft.com/office/drawing/2014/main" id="{5CB18E56-3162-5962-DB31-C1B57B20A29A}"/>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12" name="Retângulo: Cantos Arredondados 80">
            <a:hlinkClick xmlns:r="http://schemas.openxmlformats.org/officeDocument/2006/relationships" r:id="rId6"/>
            <a:extLst>
              <a:ext uri="{FF2B5EF4-FFF2-40B4-BE49-F238E27FC236}">
                <a16:creationId xmlns:a16="http://schemas.microsoft.com/office/drawing/2014/main" id="{9720FF9F-3C1D-1241-CBE4-C0B94C24EA7E}"/>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13" name="Retângulo: Cantos Arredondados 80">
            <a:hlinkClick xmlns:r="http://schemas.openxmlformats.org/officeDocument/2006/relationships" r:id="rId7"/>
            <a:extLst>
              <a:ext uri="{FF2B5EF4-FFF2-40B4-BE49-F238E27FC236}">
                <a16:creationId xmlns:a16="http://schemas.microsoft.com/office/drawing/2014/main" id="{8758C278-FA7B-2AE5-596E-E28C952B89F2}"/>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4" name="Retângulo: Cantos Arredondados 80">
            <a:hlinkClick xmlns:r="http://schemas.openxmlformats.org/officeDocument/2006/relationships" r:id="rId8"/>
            <a:extLst>
              <a:ext uri="{FF2B5EF4-FFF2-40B4-BE49-F238E27FC236}">
                <a16:creationId xmlns:a16="http://schemas.microsoft.com/office/drawing/2014/main" id="{4E745E12-3558-698A-16E8-9C471FC560FE}"/>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5" name="Retângulo: Cantos Arredondados 80">
            <a:hlinkClick xmlns:r="http://schemas.openxmlformats.org/officeDocument/2006/relationships" r:id="rId9"/>
            <a:extLst>
              <a:ext uri="{FF2B5EF4-FFF2-40B4-BE49-F238E27FC236}">
                <a16:creationId xmlns:a16="http://schemas.microsoft.com/office/drawing/2014/main" id="{AD09A2A4-D790-5510-508E-BA5840032F6A}"/>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6" name="Retângulo: Cantos Arredondados 80">
            <a:hlinkClick xmlns:r="http://schemas.openxmlformats.org/officeDocument/2006/relationships" r:id="rId10"/>
            <a:extLst>
              <a:ext uri="{FF2B5EF4-FFF2-40B4-BE49-F238E27FC236}">
                <a16:creationId xmlns:a16="http://schemas.microsoft.com/office/drawing/2014/main" id="{782946EF-EB0B-D738-93DA-CD114EA076C3}"/>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7" name="Retângulo: Cantos Arredondados 80">
            <a:hlinkClick xmlns:r="http://schemas.openxmlformats.org/officeDocument/2006/relationships" r:id="rId11"/>
            <a:extLst>
              <a:ext uri="{FF2B5EF4-FFF2-40B4-BE49-F238E27FC236}">
                <a16:creationId xmlns:a16="http://schemas.microsoft.com/office/drawing/2014/main" id="{BC376E51-5C49-12D0-B2FC-D9F2919C995E}"/>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8" name="Retângulo: Cantos Arredondados 80">
            <a:hlinkClick xmlns:r="http://schemas.openxmlformats.org/officeDocument/2006/relationships" r:id="rId12"/>
            <a:extLst>
              <a:ext uri="{FF2B5EF4-FFF2-40B4-BE49-F238E27FC236}">
                <a16:creationId xmlns:a16="http://schemas.microsoft.com/office/drawing/2014/main" id="{40934D27-9DE8-EB5C-1AB2-38AD84A56C26}"/>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9" name="Retângulo: Cantos Arredondados 80">
            <a:hlinkClick xmlns:r="http://schemas.openxmlformats.org/officeDocument/2006/relationships" r:id="rId13"/>
            <a:extLst>
              <a:ext uri="{FF2B5EF4-FFF2-40B4-BE49-F238E27FC236}">
                <a16:creationId xmlns:a16="http://schemas.microsoft.com/office/drawing/2014/main" id="{55BD73CB-3954-F46B-A01D-8BD24846E2BE}"/>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20" name="Retângulo: Cantos Arredondados 80">
            <a:hlinkClick xmlns:r="http://schemas.openxmlformats.org/officeDocument/2006/relationships" r:id="rId14"/>
            <a:extLst>
              <a:ext uri="{FF2B5EF4-FFF2-40B4-BE49-F238E27FC236}">
                <a16:creationId xmlns:a16="http://schemas.microsoft.com/office/drawing/2014/main" id="{9282D0A2-22F4-4BF0-7E97-14B88F37CCA2}"/>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21" name="Retângulo: Cantos Arredondados 80">
            <a:hlinkClick xmlns:r="http://schemas.openxmlformats.org/officeDocument/2006/relationships" r:id="rId15"/>
            <a:extLst>
              <a:ext uri="{FF2B5EF4-FFF2-40B4-BE49-F238E27FC236}">
                <a16:creationId xmlns:a16="http://schemas.microsoft.com/office/drawing/2014/main" id="{AD168239-A5B0-B8E1-407C-DC12C455A5E7}"/>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22" name="Group 79">
            <a:hlinkClick xmlns:r="http://schemas.openxmlformats.org/officeDocument/2006/relationships" r:id="rId16"/>
            <a:extLst>
              <a:ext uri="{FF2B5EF4-FFF2-40B4-BE49-F238E27FC236}">
                <a16:creationId xmlns:a16="http://schemas.microsoft.com/office/drawing/2014/main" id="{E51EC811-20C2-6CC8-E265-E8BF43835E4C}"/>
              </a:ext>
            </a:extLst>
          </xdr:cNvPr>
          <xdr:cNvGrpSpPr>
            <a:grpSpLocks noChangeAspect="1"/>
          </xdr:cNvGrpSpPr>
        </xdr:nvGrpSpPr>
        <xdr:grpSpPr>
          <a:xfrm>
            <a:off x="1914525" y="200025"/>
            <a:ext cx="530709" cy="450000"/>
            <a:chOff x="13706480" y="1552573"/>
            <a:chExt cx="3352804" cy="3352802"/>
          </a:xfrm>
        </xdr:grpSpPr>
        <xdr:pic>
          <xdr:nvPicPr>
            <xdr:cNvPr id="62" name="Picture 92">
              <a:extLst>
                <a:ext uri="{FF2B5EF4-FFF2-40B4-BE49-F238E27FC236}">
                  <a16:creationId xmlns:a16="http://schemas.microsoft.com/office/drawing/2014/main" id="{145C6BDA-942E-B489-39DD-3C0879B2D8D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3" name="Picture 93">
              <a:extLst>
                <a:ext uri="{FF2B5EF4-FFF2-40B4-BE49-F238E27FC236}">
                  <a16:creationId xmlns:a16="http://schemas.microsoft.com/office/drawing/2014/main" id="{9AA7012B-7E35-F871-C925-75D8A29EC1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23" name="Picture 80">
            <a:hlinkClick xmlns:r="http://schemas.openxmlformats.org/officeDocument/2006/relationships" r:id="rId19"/>
            <a:extLst>
              <a:ext uri="{FF2B5EF4-FFF2-40B4-BE49-F238E27FC236}">
                <a16:creationId xmlns:a16="http://schemas.microsoft.com/office/drawing/2014/main" id="{8D3A737B-95D7-10FA-2C90-67B12850920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4" name="Picture 81">
            <a:hlinkClick xmlns:r="http://schemas.openxmlformats.org/officeDocument/2006/relationships" r:id="rId21"/>
            <a:extLst>
              <a:ext uri="{FF2B5EF4-FFF2-40B4-BE49-F238E27FC236}">
                <a16:creationId xmlns:a16="http://schemas.microsoft.com/office/drawing/2014/main" id="{FAA19302-1E47-8E2F-E6BF-ACD01097754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5" name="Picture 82">
            <a:hlinkClick xmlns:r="http://schemas.openxmlformats.org/officeDocument/2006/relationships" r:id="rId23"/>
            <a:extLst>
              <a:ext uri="{FF2B5EF4-FFF2-40B4-BE49-F238E27FC236}">
                <a16:creationId xmlns:a16="http://schemas.microsoft.com/office/drawing/2014/main" id="{0B9872C9-41AC-683D-A82B-9683BBB162E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6" name="Group 83">
            <a:extLst>
              <a:ext uri="{FF2B5EF4-FFF2-40B4-BE49-F238E27FC236}">
                <a16:creationId xmlns:a16="http://schemas.microsoft.com/office/drawing/2014/main" id="{2A495285-7E40-3061-477C-551768628954}"/>
              </a:ext>
            </a:extLst>
          </xdr:cNvPr>
          <xdr:cNvGrpSpPr>
            <a:grpSpLocks noChangeAspect="1"/>
          </xdr:cNvGrpSpPr>
        </xdr:nvGrpSpPr>
        <xdr:grpSpPr>
          <a:xfrm>
            <a:off x="495300" y="257175"/>
            <a:ext cx="319661" cy="324000"/>
            <a:chOff x="2438400" y="571500"/>
            <a:chExt cx="1065536" cy="1080000"/>
          </a:xfrm>
        </xdr:grpSpPr>
        <xdr:pic>
          <xdr:nvPicPr>
            <xdr:cNvPr id="52" name="Picture 90">
              <a:extLst>
                <a:ext uri="{FF2B5EF4-FFF2-40B4-BE49-F238E27FC236}">
                  <a16:creationId xmlns:a16="http://schemas.microsoft.com/office/drawing/2014/main" id="{00CDFB80-EA37-F26D-ED7D-C5042AA6AE7D}"/>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61" name="Oval 91">
              <a:extLst>
                <a:ext uri="{FF2B5EF4-FFF2-40B4-BE49-F238E27FC236}">
                  <a16:creationId xmlns:a16="http://schemas.microsoft.com/office/drawing/2014/main" id="{FEE4C034-E3EE-3354-8FBE-FDB41AC6CA0E}"/>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7" name="Group 84">
            <a:extLst>
              <a:ext uri="{FF2B5EF4-FFF2-40B4-BE49-F238E27FC236}">
                <a16:creationId xmlns:a16="http://schemas.microsoft.com/office/drawing/2014/main" id="{498E2D5E-E7D6-0318-F047-71CD35775E0D}"/>
              </a:ext>
            </a:extLst>
          </xdr:cNvPr>
          <xdr:cNvGrpSpPr>
            <a:grpSpLocks noChangeAspect="1"/>
          </xdr:cNvGrpSpPr>
        </xdr:nvGrpSpPr>
        <xdr:grpSpPr>
          <a:xfrm>
            <a:off x="962025" y="257175"/>
            <a:ext cx="341768" cy="324000"/>
            <a:chOff x="2419350" y="552450"/>
            <a:chExt cx="1159323" cy="1099050"/>
          </a:xfrm>
        </xdr:grpSpPr>
        <xdr:sp macro="" textlink="">
          <xdr:nvSpPr>
            <xdr:cNvPr id="50" name="Oval 88">
              <a:extLst>
                <a:ext uri="{FF2B5EF4-FFF2-40B4-BE49-F238E27FC236}">
                  <a16:creationId xmlns:a16="http://schemas.microsoft.com/office/drawing/2014/main" id="{74946114-7810-DC2F-DF27-C454A302B43E}"/>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1" name="Imagem 4">
              <a:extLst>
                <a:ext uri="{FF2B5EF4-FFF2-40B4-BE49-F238E27FC236}">
                  <a16:creationId xmlns:a16="http://schemas.microsoft.com/office/drawing/2014/main" id="{477A9CD4-C2FC-D12C-687D-9FA293B3415E}"/>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8" name="Group 85">
            <a:extLst>
              <a:ext uri="{FF2B5EF4-FFF2-40B4-BE49-F238E27FC236}">
                <a16:creationId xmlns:a16="http://schemas.microsoft.com/office/drawing/2014/main" id="{E1D52A31-99A8-26FC-5625-C0A1A1F5829C}"/>
              </a:ext>
            </a:extLst>
          </xdr:cNvPr>
          <xdr:cNvGrpSpPr>
            <a:grpSpLocks noChangeAspect="1"/>
          </xdr:cNvGrpSpPr>
        </xdr:nvGrpSpPr>
        <xdr:grpSpPr>
          <a:xfrm>
            <a:off x="4333875" y="257175"/>
            <a:ext cx="319661" cy="324000"/>
            <a:chOff x="3539391" y="662841"/>
            <a:chExt cx="1065536" cy="1080000"/>
          </a:xfrm>
        </xdr:grpSpPr>
        <xdr:sp macro="" textlink="">
          <xdr:nvSpPr>
            <xdr:cNvPr id="48" name="Oval 86">
              <a:extLst>
                <a:ext uri="{FF2B5EF4-FFF2-40B4-BE49-F238E27FC236}">
                  <a16:creationId xmlns:a16="http://schemas.microsoft.com/office/drawing/2014/main" id="{9916B450-99AD-3A24-8536-87A4687D8D78}"/>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49" name="Picture 87">
              <a:hlinkClick xmlns:r="http://schemas.openxmlformats.org/officeDocument/2006/relationships" r:id="rId27"/>
              <a:extLst>
                <a:ext uri="{FF2B5EF4-FFF2-40B4-BE49-F238E27FC236}">
                  <a16:creationId xmlns:a16="http://schemas.microsoft.com/office/drawing/2014/main" id="{897AA845-1133-BC56-C023-3D855C9CD2C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editAs="oneCell">
    <xdr:from>
      <xdr:col>1</xdr:col>
      <xdr:colOff>495300</xdr:colOff>
      <xdr:row>16</xdr:row>
      <xdr:rowOff>104775</xdr:rowOff>
    </xdr:from>
    <xdr:to>
      <xdr:col>1</xdr:col>
      <xdr:colOff>855300</xdr:colOff>
      <xdr:row>16</xdr:row>
      <xdr:rowOff>464775</xdr:rowOff>
    </xdr:to>
    <xdr:pic>
      <xdr:nvPicPr>
        <xdr:cNvPr id="11356" name="Imagem 11355" descr="Ícone do site">
          <a:hlinkClick xmlns:r="http://schemas.openxmlformats.org/officeDocument/2006/relationships" r:id="rId29" tgtFrame="_blank"/>
          <a:extLst>
            <a:ext uri="{FF2B5EF4-FFF2-40B4-BE49-F238E27FC236}">
              <a16:creationId xmlns:a16="http://schemas.microsoft.com/office/drawing/2014/main" id="{E8424F2D-BD0B-6B97-C90D-1B838BC924B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52475" y="68008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17</xdr:row>
      <xdr:rowOff>104775</xdr:rowOff>
    </xdr:from>
    <xdr:to>
      <xdr:col>1</xdr:col>
      <xdr:colOff>855300</xdr:colOff>
      <xdr:row>17</xdr:row>
      <xdr:rowOff>464775</xdr:rowOff>
    </xdr:to>
    <xdr:pic>
      <xdr:nvPicPr>
        <xdr:cNvPr id="11357" name="Imagem 11356">
          <a:hlinkClick xmlns:r="http://schemas.openxmlformats.org/officeDocument/2006/relationships" r:id="rId31" tgtFrame="_blank"/>
          <a:extLst>
            <a:ext uri="{FF2B5EF4-FFF2-40B4-BE49-F238E27FC236}">
              <a16:creationId xmlns:a16="http://schemas.microsoft.com/office/drawing/2014/main" id="{3135BE0A-4D67-9213-D32A-BC96661DE109}"/>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xdr:blipFill>
      <xdr:spPr bwMode="auto">
        <a:xfrm>
          <a:off x="752475" y="75057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18</xdr:row>
      <xdr:rowOff>104775</xdr:rowOff>
    </xdr:from>
    <xdr:to>
      <xdr:col>1</xdr:col>
      <xdr:colOff>855300</xdr:colOff>
      <xdr:row>18</xdr:row>
      <xdr:rowOff>464775</xdr:rowOff>
    </xdr:to>
    <xdr:pic>
      <xdr:nvPicPr>
        <xdr:cNvPr id="11358" name="Imagem 11357">
          <a:hlinkClick xmlns:r="http://schemas.openxmlformats.org/officeDocument/2006/relationships" r:id="rId33" tgtFrame="_blank"/>
          <a:extLst>
            <a:ext uri="{FF2B5EF4-FFF2-40B4-BE49-F238E27FC236}">
              <a16:creationId xmlns:a16="http://schemas.microsoft.com/office/drawing/2014/main" id="{72536316-1896-1C28-0FBB-E84EA1F9A2F8}"/>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bwMode="auto">
        <a:xfrm>
          <a:off x="752475" y="82105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19</xdr:row>
      <xdr:rowOff>108740</xdr:rowOff>
    </xdr:from>
    <xdr:to>
      <xdr:col>1</xdr:col>
      <xdr:colOff>855300</xdr:colOff>
      <xdr:row>19</xdr:row>
      <xdr:rowOff>460810</xdr:rowOff>
    </xdr:to>
    <xdr:pic>
      <xdr:nvPicPr>
        <xdr:cNvPr id="11359" name="Imagem 11358">
          <a:hlinkClick xmlns:r="http://schemas.openxmlformats.org/officeDocument/2006/relationships" r:id="rId35" tgtFrame="_blank"/>
          <a:extLst>
            <a:ext uri="{FF2B5EF4-FFF2-40B4-BE49-F238E27FC236}">
              <a16:creationId xmlns:a16="http://schemas.microsoft.com/office/drawing/2014/main" id="{861B1AD6-A39A-3154-35BF-0105D258EF42}"/>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xdr:blipFill>
      <xdr:spPr bwMode="auto">
        <a:xfrm>
          <a:off x="752475" y="8919365"/>
          <a:ext cx="360000" cy="352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20</xdr:row>
      <xdr:rowOff>104775</xdr:rowOff>
    </xdr:from>
    <xdr:to>
      <xdr:col>1</xdr:col>
      <xdr:colOff>855300</xdr:colOff>
      <xdr:row>20</xdr:row>
      <xdr:rowOff>464775</xdr:rowOff>
    </xdr:to>
    <xdr:sp macro="" textlink="">
      <xdr:nvSpPr>
        <xdr:cNvPr id="11374" name="AutoShape 110" descr="Ícone do site">
          <a:hlinkClick xmlns:r="http://schemas.openxmlformats.org/officeDocument/2006/relationships" r:id="rId37" tgtFrame="_blank"/>
          <a:extLst>
            <a:ext uri="{FF2B5EF4-FFF2-40B4-BE49-F238E27FC236}">
              <a16:creationId xmlns:a16="http://schemas.microsoft.com/office/drawing/2014/main" id="{0BDA4409-5260-18FE-F4AE-E40DEBE9C554}"/>
            </a:ext>
          </a:extLst>
        </xdr:cNvPr>
        <xdr:cNvSpPr>
          <a:spLocks noChangeAspect="1" noChangeArrowheads="1"/>
        </xdr:cNvSpPr>
      </xdr:nvSpPr>
      <xdr:spPr bwMode="auto">
        <a:xfrm>
          <a:off x="752475" y="9620250"/>
          <a:ext cx="360000" cy="36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495300</xdr:colOff>
      <xdr:row>21</xdr:row>
      <xdr:rowOff>104775</xdr:rowOff>
    </xdr:from>
    <xdr:to>
      <xdr:col>1</xdr:col>
      <xdr:colOff>855300</xdr:colOff>
      <xdr:row>21</xdr:row>
      <xdr:rowOff>464775</xdr:rowOff>
    </xdr:to>
    <xdr:pic>
      <xdr:nvPicPr>
        <xdr:cNvPr id="11360" name="Imagem 11359" descr="Ícone do site">
          <a:hlinkClick xmlns:r="http://schemas.openxmlformats.org/officeDocument/2006/relationships" r:id="rId38" tgtFrame="_blank"/>
          <a:extLst>
            <a:ext uri="{FF2B5EF4-FFF2-40B4-BE49-F238E27FC236}">
              <a16:creationId xmlns:a16="http://schemas.microsoft.com/office/drawing/2014/main" id="{B25A7F6D-ABC9-E19E-FA9C-149CD74A7105}"/>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752475" y="103251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22</xdr:row>
      <xdr:rowOff>104775</xdr:rowOff>
    </xdr:from>
    <xdr:to>
      <xdr:col>1</xdr:col>
      <xdr:colOff>855300</xdr:colOff>
      <xdr:row>22</xdr:row>
      <xdr:rowOff>464775</xdr:rowOff>
    </xdr:to>
    <xdr:pic>
      <xdr:nvPicPr>
        <xdr:cNvPr id="11363" name="Imagem 11362" descr="Ícone do site">
          <a:hlinkClick xmlns:r="http://schemas.openxmlformats.org/officeDocument/2006/relationships" r:id="rId40" tgtFrame="_blank"/>
          <a:extLst>
            <a:ext uri="{FF2B5EF4-FFF2-40B4-BE49-F238E27FC236}">
              <a16:creationId xmlns:a16="http://schemas.microsoft.com/office/drawing/2014/main" id="{BF481395-1EE4-1C92-3E78-B88E224B8764}"/>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52475" y="110299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23</xdr:row>
      <xdr:rowOff>104775</xdr:rowOff>
    </xdr:from>
    <xdr:to>
      <xdr:col>1</xdr:col>
      <xdr:colOff>855300</xdr:colOff>
      <xdr:row>23</xdr:row>
      <xdr:rowOff>464775</xdr:rowOff>
    </xdr:to>
    <xdr:pic>
      <xdr:nvPicPr>
        <xdr:cNvPr id="11364" name="Imagem 11363" descr="Ícone do site">
          <a:hlinkClick xmlns:r="http://schemas.openxmlformats.org/officeDocument/2006/relationships" r:id="rId42" tgtFrame="_blank"/>
          <a:extLst>
            <a:ext uri="{FF2B5EF4-FFF2-40B4-BE49-F238E27FC236}">
              <a16:creationId xmlns:a16="http://schemas.microsoft.com/office/drawing/2014/main" id="{6B052230-81F2-830E-D2F1-2B1391D5FBBB}"/>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52475" y="117348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24</xdr:row>
      <xdr:rowOff>104775</xdr:rowOff>
    </xdr:from>
    <xdr:to>
      <xdr:col>1</xdr:col>
      <xdr:colOff>855300</xdr:colOff>
      <xdr:row>24</xdr:row>
      <xdr:rowOff>464775</xdr:rowOff>
    </xdr:to>
    <xdr:pic>
      <xdr:nvPicPr>
        <xdr:cNvPr id="11365" name="Imagem 11364" descr="Ícone do site">
          <a:hlinkClick xmlns:r="http://schemas.openxmlformats.org/officeDocument/2006/relationships" r:id="rId44" tgtFrame="_blank"/>
          <a:extLst>
            <a:ext uri="{FF2B5EF4-FFF2-40B4-BE49-F238E27FC236}">
              <a16:creationId xmlns:a16="http://schemas.microsoft.com/office/drawing/2014/main" id="{978946B3-8CDF-6643-771E-C9D4EA244BBA}"/>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52475" y="124396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25</xdr:row>
      <xdr:rowOff>104775</xdr:rowOff>
    </xdr:from>
    <xdr:to>
      <xdr:col>1</xdr:col>
      <xdr:colOff>855300</xdr:colOff>
      <xdr:row>25</xdr:row>
      <xdr:rowOff>464775</xdr:rowOff>
    </xdr:to>
    <xdr:pic>
      <xdr:nvPicPr>
        <xdr:cNvPr id="11366" name="Imagem 11365" descr="Ícone do site">
          <a:hlinkClick xmlns:r="http://schemas.openxmlformats.org/officeDocument/2006/relationships" r:id="rId46" tgtFrame="_blank"/>
          <a:extLst>
            <a:ext uri="{FF2B5EF4-FFF2-40B4-BE49-F238E27FC236}">
              <a16:creationId xmlns:a16="http://schemas.microsoft.com/office/drawing/2014/main" id="{1C2C513F-1A49-F9E1-0D1C-4FBD304F7C5E}"/>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52475" y="131445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26</xdr:row>
      <xdr:rowOff>104775</xdr:rowOff>
    </xdr:from>
    <xdr:to>
      <xdr:col>1</xdr:col>
      <xdr:colOff>855300</xdr:colOff>
      <xdr:row>26</xdr:row>
      <xdr:rowOff>464775</xdr:rowOff>
    </xdr:to>
    <xdr:pic>
      <xdr:nvPicPr>
        <xdr:cNvPr id="11367" name="Imagem 11366" descr="Ícone do site">
          <a:hlinkClick xmlns:r="http://schemas.openxmlformats.org/officeDocument/2006/relationships" r:id="rId48" tgtFrame="_blank"/>
          <a:extLst>
            <a:ext uri="{FF2B5EF4-FFF2-40B4-BE49-F238E27FC236}">
              <a16:creationId xmlns:a16="http://schemas.microsoft.com/office/drawing/2014/main" id="{00C0C9B6-0B08-D151-D705-6316179668F8}"/>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752475" y="138493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27</xdr:row>
      <xdr:rowOff>104775</xdr:rowOff>
    </xdr:from>
    <xdr:to>
      <xdr:col>1</xdr:col>
      <xdr:colOff>855300</xdr:colOff>
      <xdr:row>27</xdr:row>
      <xdr:rowOff>464775</xdr:rowOff>
    </xdr:to>
    <xdr:sp macro="" textlink="">
      <xdr:nvSpPr>
        <xdr:cNvPr id="11381" name="AutoShape 117" descr="Ícone do site">
          <a:hlinkClick xmlns:r="http://schemas.openxmlformats.org/officeDocument/2006/relationships" r:id="rId50" tgtFrame="_blank"/>
          <a:extLst>
            <a:ext uri="{FF2B5EF4-FFF2-40B4-BE49-F238E27FC236}">
              <a16:creationId xmlns:a16="http://schemas.microsoft.com/office/drawing/2014/main" id="{5977890C-3FDD-0F99-9201-18860EF9854D}"/>
            </a:ext>
          </a:extLst>
        </xdr:cNvPr>
        <xdr:cNvSpPr>
          <a:spLocks noChangeAspect="1" noChangeArrowheads="1"/>
        </xdr:cNvSpPr>
      </xdr:nvSpPr>
      <xdr:spPr bwMode="auto">
        <a:xfrm>
          <a:off x="752475" y="14554200"/>
          <a:ext cx="360000" cy="36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495300</xdr:colOff>
      <xdr:row>28</xdr:row>
      <xdr:rowOff>104775</xdr:rowOff>
    </xdr:from>
    <xdr:to>
      <xdr:col>1</xdr:col>
      <xdr:colOff>855300</xdr:colOff>
      <xdr:row>28</xdr:row>
      <xdr:rowOff>464775</xdr:rowOff>
    </xdr:to>
    <xdr:pic>
      <xdr:nvPicPr>
        <xdr:cNvPr id="11368" name="Imagem 11367" descr="Ícone do site">
          <a:hlinkClick xmlns:r="http://schemas.openxmlformats.org/officeDocument/2006/relationships" r:id="rId51" tgtFrame="_blank"/>
          <a:extLst>
            <a:ext uri="{FF2B5EF4-FFF2-40B4-BE49-F238E27FC236}">
              <a16:creationId xmlns:a16="http://schemas.microsoft.com/office/drawing/2014/main" id="{F6B561F4-1B08-6CE4-D034-643B61253790}"/>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752475" y="152590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561975</xdr:colOff>
      <xdr:row>30</xdr:row>
      <xdr:rowOff>133350</xdr:rowOff>
    </xdr:from>
    <xdr:to>
      <xdr:col>1</xdr:col>
      <xdr:colOff>921975</xdr:colOff>
      <xdr:row>30</xdr:row>
      <xdr:rowOff>493350</xdr:rowOff>
    </xdr:to>
    <xdr:pic>
      <xdr:nvPicPr>
        <xdr:cNvPr id="11370" name="Imagem 11369" descr="Ícone do site">
          <a:hlinkClick xmlns:r="http://schemas.openxmlformats.org/officeDocument/2006/relationships" r:id="rId53" tgtFrame="_blank"/>
          <a:extLst>
            <a:ext uri="{FF2B5EF4-FFF2-40B4-BE49-F238E27FC236}">
              <a16:creationId xmlns:a16="http://schemas.microsoft.com/office/drawing/2014/main" id="{14FE4B97-2F39-B7FB-1FFE-F9E3334917F1}"/>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19150" y="16697325"/>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30</xdr:row>
      <xdr:rowOff>104775</xdr:rowOff>
    </xdr:from>
    <xdr:to>
      <xdr:col>1</xdr:col>
      <xdr:colOff>855300</xdr:colOff>
      <xdr:row>30</xdr:row>
      <xdr:rowOff>464775</xdr:rowOff>
    </xdr:to>
    <xdr:sp macro="" textlink="">
      <xdr:nvSpPr>
        <xdr:cNvPr id="11384" name="AutoShape 120" descr="Ícone do site">
          <a:hlinkClick xmlns:r="http://schemas.openxmlformats.org/officeDocument/2006/relationships" r:id="rId55" tgtFrame="_blank"/>
          <a:extLst>
            <a:ext uri="{FF2B5EF4-FFF2-40B4-BE49-F238E27FC236}">
              <a16:creationId xmlns:a16="http://schemas.microsoft.com/office/drawing/2014/main" id="{32B90FE9-132E-1332-45A8-7E617B71451A}"/>
            </a:ext>
          </a:extLst>
        </xdr:cNvPr>
        <xdr:cNvSpPr>
          <a:spLocks noChangeAspect="1" noChangeArrowheads="1"/>
        </xdr:cNvSpPr>
      </xdr:nvSpPr>
      <xdr:spPr bwMode="auto">
        <a:xfrm>
          <a:off x="752475" y="16668750"/>
          <a:ext cx="360000" cy="360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495300</xdr:colOff>
      <xdr:row>32</xdr:row>
      <xdr:rowOff>123825</xdr:rowOff>
    </xdr:from>
    <xdr:to>
      <xdr:col>1</xdr:col>
      <xdr:colOff>855300</xdr:colOff>
      <xdr:row>32</xdr:row>
      <xdr:rowOff>483825</xdr:rowOff>
    </xdr:to>
    <xdr:pic>
      <xdr:nvPicPr>
        <xdr:cNvPr id="11371" name="Imagem 11370" descr="Ícone do site">
          <a:hlinkClick xmlns:r="http://schemas.openxmlformats.org/officeDocument/2006/relationships" r:id="rId56" tgtFrame="_blank"/>
          <a:extLst>
            <a:ext uri="{FF2B5EF4-FFF2-40B4-BE49-F238E27FC236}">
              <a16:creationId xmlns:a16="http://schemas.microsoft.com/office/drawing/2014/main" id="{6DDAEB46-81E0-3A15-536B-FB1CEBD4F69C}"/>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752475" y="180975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33</xdr:row>
      <xdr:rowOff>123825</xdr:rowOff>
    </xdr:from>
    <xdr:to>
      <xdr:col>1</xdr:col>
      <xdr:colOff>855300</xdr:colOff>
      <xdr:row>33</xdr:row>
      <xdr:rowOff>483825</xdr:rowOff>
    </xdr:to>
    <xdr:pic>
      <xdr:nvPicPr>
        <xdr:cNvPr id="11372" name="Imagem 11371" descr="Ícone do site">
          <a:hlinkClick xmlns:r="http://schemas.openxmlformats.org/officeDocument/2006/relationships" r:id="rId58" tgtFrame="_blank"/>
          <a:extLst>
            <a:ext uri="{FF2B5EF4-FFF2-40B4-BE49-F238E27FC236}">
              <a16:creationId xmlns:a16="http://schemas.microsoft.com/office/drawing/2014/main" id="{E9861B93-1D03-76B4-F3B4-4182DE59915F}"/>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52475" y="188023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34</xdr:row>
      <xdr:rowOff>123825</xdr:rowOff>
    </xdr:from>
    <xdr:to>
      <xdr:col>1</xdr:col>
      <xdr:colOff>855300</xdr:colOff>
      <xdr:row>34</xdr:row>
      <xdr:rowOff>483825</xdr:rowOff>
    </xdr:to>
    <xdr:pic>
      <xdr:nvPicPr>
        <xdr:cNvPr id="11373" name="Imagem 11372" descr="Ícone do site">
          <a:hlinkClick xmlns:r="http://schemas.openxmlformats.org/officeDocument/2006/relationships" r:id="rId60" tgtFrame="_blank"/>
          <a:extLst>
            <a:ext uri="{FF2B5EF4-FFF2-40B4-BE49-F238E27FC236}">
              <a16:creationId xmlns:a16="http://schemas.microsoft.com/office/drawing/2014/main" id="{EECCF670-7E3D-B0CC-22E2-E49B5524F0E0}"/>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52475" y="195072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35</xdr:row>
      <xdr:rowOff>123825</xdr:rowOff>
    </xdr:from>
    <xdr:to>
      <xdr:col>1</xdr:col>
      <xdr:colOff>855300</xdr:colOff>
      <xdr:row>35</xdr:row>
      <xdr:rowOff>483825</xdr:rowOff>
    </xdr:to>
    <xdr:pic>
      <xdr:nvPicPr>
        <xdr:cNvPr id="11375" name="Imagem 11374" descr="Ícone do site">
          <a:hlinkClick xmlns:r="http://schemas.openxmlformats.org/officeDocument/2006/relationships" r:id="rId62" tgtFrame="_blank"/>
          <a:extLst>
            <a:ext uri="{FF2B5EF4-FFF2-40B4-BE49-F238E27FC236}">
              <a16:creationId xmlns:a16="http://schemas.microsoft.com/office/drawing/2014/main" id="{448536AA-E1E8-4CA1-30CD-F09F47F02DCC}"/>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752475" y="2021205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36</xdr:row>
      <xdr:rowOff>123825</xdr:rowOff>
    </xdr:from>
    <xdr:to>
      <xdr:col>1</xdr:col>
      <xdr:colOff>855300</xdr:colOff>
      <xdr:row>36</xdr:row>
      <xdr:rowOff>483825</xdr:rowOff>
    </xdr:to>
    <xdr:pic>
      <xdr:nvPicPr>
        <xdr:cNvPr id="11376" name="Imagem 11375" descr="Ícone do site">
          <a:hlinkClick xmlns:r="http://schemas.openxmlformats.org/officeDocument/2006/relationships" r:id="rId64" tgtFrame="_blank"/>
          <a:extLst>
            <a:ext uri="{FF2B5EF4-FFF2-40B4-BE49-F238E27FC236}">
              <a16:creationId xmlns:a16="http://schemas.microsoft.com/office/drawing/2014/main" id="{126FC375-D313-5AF9-6949-E8DE0966E7B5}"/>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52475" y="209169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53</xdr:row>
      <xdr:rowOff>104775</xdr:rowOff>
    </xdr:from>
    <xdr:to>
      <xdr:col>1</xdr:col>
      <xdr:colOff>855300</xdr:colOff>
      <xdr:row>53</xdr:row>
      <xdr:rowOff>464775</xdr:rowOff>
    </xdr:to>
    <xdr:pic>
      <xdr:nvPicPr>
        <xdr:cNvPr id="11389" name="Imagem 11388">
          <a:hlinkClick xmlns:r="http://schemas.openxmlformats.org/officeDocument/2006/relationships" r:id="rId66" tgtFrame="_blank"/>
          <a:extLst>
            <a:ext uri="{FF2B5EF4-FFF2-40B4-BE49-F238E27FC236}">
              <a16:creationId xmlns:a16="http://schemas.microsoft.com/office/drawing/2014/main" id="{2DFB9122-A414-DCD4-4C3E-A3F3C04F7E8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xdr:blipFill>
      <xdr:spPr bwMode="auto">
        <a:xfrm>
          <a:off x="752475" y="330327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543892</xdr:colOff>
      <xdr:row>54</xdr:row>
      <xdr:rowOff>142875</xdr:rowOff>
    </xdr:from>
    <xdr:to>
      <xdr:col>1</xdr:col>
      <xdr:colOff>832986</xdr:colOff>
      <xdr:row>54</xdr:row>
      <xdr:rowOff>538875</xdr:rowOff>
    </xdr:to>
    <xdr:pic>
      <xdr:nvPicPr>
        <xdr:cNvPr id="11392" name="Imagem 11391">
          <a:hlinkClick xmlns:r="http://schemas.openxmlformats.org/officeDocument/2006/relationships" r:id="rId68" tgtFrame="_blank"/>
          <a:extLst>
            <a:ext uri="{FF2B5EF4-FFF2-40B4-BE49-F238E27FC236}">
              <a16:creationId xmlns:a16="http://schemas.microsoft.com/office/drawing/2014/main" id="{13564EC4-ED88-E1B8-750C-EC33CB304FE5}"/>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xdr:blipFill>
      <xdr:spPr bwMode="auto">
        <a:xfrm>
          <a:off x="801067" y="33756600"/>
          <a:ext cx="289094" cy="3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55</xdr:row>
      <xdr:rowOff>142875</xdr:rowOff>
    </xdr:from>
    <xdr:to>
      <xdr:col>1</xdr:col>
      <xdr:colOff>855300</xdr:colOff>
      <xdr:row>55</xdr:row>
      <xdr:rowOff>502875</xdr:rowOff>
    </xdr:to>
    <xdr:pic>
      <xdr:nvPicPr>
        <xdr:cNvPr id="11393" name="Imagem 11392">
          <a:hlinkClick xmlns:r="http://schemas.openxmlformats.org/officeDocument/2006/relationships" r:id="rId70" tgtFrame="_blank"/>
          <a:extLst>
            <a:ext uri="{FF2B5EF4-FFF2-40B4-BE49-F238E27FC236}">
              <a16:creationId xmlns:a16="http://schemas.microsoft.com/office/drawing/2014/main" id="{748D9DF4-8C96-2869-393D-1E288104B671}"/>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bwMode="auto">
        <a:xfrm>
          <a:off x="752475" y="344424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56</xdr:row>
      <xdr:rowOff>142875</xdr:rowOff>
    </xdr:from>
    <xdr:to>
      <xdr:col>1</xdr:col>
      <xdr:colOff>855300</xdr:colOff>
      <xdr:row>56</xdr:row>
      <xdr:rowOff>502875</xdr:rowOff>
    </xdr:to>
    <xdr:pic>
      <xdr:nvPicPr>
        <xdr:cNvPr id="11395" name="Imagem 11394">
          <a:hlinkClick xmlns:r="http://schemas.openxmlformats.org/officeDocument/2006/relationships" r:id="rId72" tgtFrame="_blank"/>
          <a:extLst>
            <a:ext uri="{FF2B5EF4-FFF2-40B4-BE49-F238E27FC236}">
              <a16:creationId xmlns:a16="http://schemas.microsoft.com/office/drawing/2014/main" id="{F16F4B14-98F4-4B74-EA20-3E380BE2A8A2}"/>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xdr:blipFill>
      <xdr:spPr bwMode="auto">
        <a:xfrm>
          <a:off x="752475" y="351282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57</xdr:row>
      <xdr:rowOff>142875</xdr:rowOff>
    </xdr:from>
    <xdr:to>
      <xdr:col>1</xdr:col>
      <xdr:colOff>855300</xdr:colOff>
      <xdr:row>57</xdr:row>
      <xdr:rowOff>502875</xdr:rowOff>
    </xdr:to>
    <xdr:pic>
      <xdr:nvPicPr>
        <xdr:cNvPr id="11397" name="Imagem 11396">
          <a:hlinkClick xmlns:r="http://schemas.openxmlformats.org/officeDocument/2006/relationships" r:id="rId74" tgtFrame="_blank"/>
          <a:extLst>
            <a:ext uri="{FF2B5EF4-FFF2-40B4-BE49-F238E27FC236}">
              <a16:creationId xmlns:a16="http://schemas.microsoft.com/office/drawing/2014/main" id="{6557F3B4-69EB-4245-B4B7-46B32DDB813E}"/>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xdr:blipFill>
      <xdr:spPr bwMode="auto">
        <a:xfrm>
          <a:off x="752475" y="358140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58</xdr:row>
      <xdr:rowOff>142875</xdr:rowOff>
    </xdr:from>
    <xdr:to>
      <xdr:col>1</xdr:col>
      <xdr:colOff>855300</xdr:colOff>
      <xdr:row>58</xdr:row>
      <xdr:rowOff>502875</xdr:rowOff>
    </xdr:to>
    <xdr:pic>
      <xdr:nvPicPr>
        <xdr:cNvPr id="11398" name="Imagem 11397">
          <a:hlinkClick xmlns:r="http://schemas.openxmlformats.org/officeDocument/2006/relationships" r:id="rId76" tgtFrame="_blank"/>
          <a:extLst>
            <a:ext uri="{FF2B5EF4-FFF2-40B4-BE49-F238E27FC236}">
              <a16:creationId xmlns:a16="http://schemas.microsoft.com/office/drawing/2014/main" id="{AEE80019-18F7-B3A3-2C5C-9D49ED017FE7}"/>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xdr:blipFill>
      <xdr:spPr bwMode="auto">
        <a:xfrm>
          <a:off x="752475" y="36499800"/>
          <a:ext cx="360000" cy="3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495300</xdr:colOff>
      <xdr:row>29</xdr:row>
      <xdr:rowOff>114300</xdr:rowOff>
    </xdr:from>
    <xdr:to>
      <xdr:col>1</xdr:col>
      <xdr:colOff>891300</xdr:colOff>
      <xdr:row>29</xdr:row>
      <xdr:rowOff>510300</xdr:rowOff>
    </xdr:to>
    <xdr:pic>
      <xdr:nvPicPr>
        <xdr:cNvPr id="11399" name="Imagem 11398" descr="Genelify - Desktop App for Mac, Windows (PC) - WebCatalog">
          <a:extLst>
            <a:ext uri="{FF2B5EF4-FFF2-40B4-BE49-F238E27FC236}">
              <a16:creationId xmlns:a16="http://schemas.microsoft.com/office/drawing/2014/main" id="{6DC4EE00-8422-76A3-C9B6-2D505FC55D3A}"/>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752475" y="15973425"/>
          <a:ext cx="396000" cy="3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1</xdr:col>
      <xdr:colOff>152400</xdr:colOff>
      <xdr:row>88</xdr:row>
      <xdr:rowOff>152400</xdr:rowOff>
    </xdr:to>
    <xdr:pic>
      <xdr:nvPicPr>
        <xdr:cNvPr id="2" name="Imagem 1" descr="Ícone do site">
          <a:hlinkClick xmlns:r="http://schemas.openxmlformats.org/officeDocument/2006/relationships" r:id="rId79" tgtFrame="_blank"/>
          <a:extLst>
            <a:ext uri="{FF2B5EF4-FFF2-40B4-BE49-F238E27FC236}">
              <a16:creationId xmlns:a16="http://schemas.microsoft.com/office/drawing/2014/main" id="{CDC42699-4289-FF69-27E2-70806F1A1E25}"/>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57175" y="5748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1</xdr:col>
      <xdr:colOff>152400</xdr:colOff>
      <xdr:row>89</xdr:row>
      <xdr:rowOff>152400</xdr:rowOff>
    </xdr:to>
    <xdr:pic>
      <xdr:nvPicPr>
        <xdr:cNvPr id="3" name="Imagem 2" descr="Ícone do site">
          <a:hlinkClick xmlns:r="http://schemas.openxmlformats.org/officeDocument/2006/relationships" r:id="rId81" tgtFrame="_blank"/>
          <a:extLst>
            <a:ext uri="{FF2B5EF4-FFF2-40B4-BE49-F238E27FC236}">
              <a16:creationId xmlns:a16="http://schemas.microsoft.com/office/drawing/2014/main" id="{B48AB195-A9CD-1D4E-F126-C58EB5004AC3}"/>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57175" y="5818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xdr:row>
      <xdr:rowOff>0</xdr:rowOff>
    </xdr:from>
    <xdr:to>
      <xdr:col>1</xdr:col>
      <xdr:colOff>152400</xdr:colOff>
      <xdr:row>90</xdr:row>
      <xdr:rowOff>152400</xdr:rowOff>
    </xdr:to>
    <xdr:pic>
      <xdr:nvPicPr>
        <xdr:cNvPr id="4" name="Imagem 3" descr="Ícone do site">
          <a:hlinkClick xmlns:r="http://schemas.openxmlformats.org/officeDocument/2006/relationships" r:id="rId83" tgtFrame="_blank"/>
          <a:extLst>
            <a:ext uri="{FF2B5EF4-FFF2-40B4-BE49-F238E27FC236}">
              <a16:creationId xmlns:a16="http://schemas.microsoft.com/office/drawing/2014/main" id="{081E8436-B8F7-57D9-C866-80CE5AD47525}"/>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257175" y="5889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1</xdr:col>
      <xdr:colOff>152400</xdr:colOff>
      <xdr:row>91</xdr:row>
      <xdr:rowOff>152400</xdr:rowOff>
    </xdr:to>
    <xdr:pic>
      <xdr:nvPicPr>
        <xdr:cNvPr id="6" name="Imagem 5" descr="Ícone do site">
          <a:hlinkClick xmlns:r="http://schemas.openxmlformats.org/officeDocument/2006/relationships" r:id="rId85" tgtFrame="_blank"/>
          <a:extLst>
            <a:ext uri="{FF2B5EF4-FFF2-40B4-BE49-F238E27FC236}">
              <a16:creationId xmlns:a16="http://schemas.microsoft.com/office/drawing/2014/main" id="{1CA7FA29-051C-4E52-BEFD-A383B8E8119E}"/>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57175" y="5959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1</xdr:col>
      <xdr:colOff>152400</xdr:colOff>
      <xdr:row>92</xdr:row>
      <xdr:rowOff>152400</xdr:rowOff>
    </xdr:to>
    <xdr:pic>
      <xdr:nvPicPr>
        <xdr:cNvPr id="29" name="Imagem 28" descr="Ícone do site">
          <a:hlinkClick xmlns:r="http://schemas.openxmlformats.org/officeDocument/2006/relationships" r:id="rId87" tgtFrame="_blank"/>
          <a:extLst>
            <a:ext uri="{FF2B5EF4-FFF2-40B4-BE49-F238E27FC236}">
              <a16:creationId xmlns:a16="http://schemas.microsoft.com/office/drawing/2014/main" id="{AB2BE2B9-DFD9-8BAB-B816-302E5B3D4BC1}"/>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257175" y="603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1</xdr:col>
      <xdr:colOff>152400</xdr:colOff>
      <xdr:row>93</xdr:row>
      <xdr:rowOff>152400</xdr:rowOff>
    </xdr:to>
    <xdr:pic>
      <xdr:nvPicPr>
        <xdr:cNvPr id="30" name="Imagem 29" descr="Ícone do site">
          <a:hlinkClick xmlns:r="http://schemas.openxmlformats.org/officeDocument/2006/relationships" r:id="rId89" tgtFrame="_blank"/>
          <a:extLst>
            <a:ext uri="{FF2B5EF4-FFF2-40B4-BE49-F238E27FC236}">
              <a16:creationId xmlns:a16="http://schemas.microsoft.com/office/drawing/2014/main" id="{F21892F7-C6FD-6138-2410-71078C55A240}"/>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57175" y="6100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152400</xdr:colOff>
      <xdr:row>94</xdr:row>
      <xdr:rowOff>152400</xdr:rowOff>
    </xdr:to>
    <xdr:pic>
      <xdr:nvPicPr>
        <xdr:cNvPr id="31" name="Imagem 30" descr="Ícone do site">
          <a:hlinkClick xmlns:r="http://schemas.openxmlformats.org/officeDocument/2006/relationships" r:id="rId91" tgtFrame="_blank"/>
          <a:extLst>
            <a:ext uri="{FF2B5EF4-FFF2-40B4-BE49-F238E27FC236}">
              <a16:creationId xmlns:a16="http://schemas.microsoft.com/office/drawing/2014/main" id="{2D615E43-2690-56EE-A20B-0B66658EC3DD}"/>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57175" y="6171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xdr:col>
      <xdr:colOff>152400</xdr:colOff>
      <xdr:row>95</xdr:row>
      <xdr:rowOff>152400</xdr:rowOff>
    </xdr:to>
    <xdr:sp macro="" textlink="">
      <xdr:nvSpPr>
        <xdr:cNvPr id="11272" name="AutoShape 8" descr="Ícone do site">
          <a:hlinkClick xmlns:r="http://schemas.openxmlformats.org/officeDocument/2006/relationships" r:id="rId93" tgtFrame="_blank"/>
          <a:extLst>
            <a:ext uri="{FF2B5EF4-FFF2-40B4-BE49-F238E27FC236}">
              <a16:creationId xmlns:a16="http://schemas.microsoft.com/office/drawing/2014/main" id="{7463BC7A-8298-4EF0-8A4C-C70C27783B97}"/>
            </a:ext>
          </a:extLst>
        </xdr:cNvPr>
        <xdr:cNvSpPr>
          <a:spLocks noChangeAspect="1" noChangeArrowheads="1"/>
        </xdr:cNvSpPr>
      </xdr:nvSpPr>
      <xdr:spPr bwMode="auto">
        <a:xfrm>
          <a:off x="257175" y="61912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96</xdr:row>
      <xdr:rowOff>0</xdr:rowOff>
    </xdr:from>
    <xdr:to>
      <xdr:col>1</xdr:col>
      <xdr:colOff>152400</xdr:colOff>
      <xdr:row>96</xdr:row>
      <xdr:rowOff>152400</xdr:rowOff>
    </xdr:to>
    <xdr:pic>
      <xdr:nvPicPr>
        <xdr:cNvPr id="32" name="Imagem 31" descr="Ícone do site">
          <a:hlinkClick xmlns:r="http://schemas.openxmlformats.org/officeDocument/2006/relationships" r:id="rId94" tgtFrame="_blank"/>
          <a:extLst>
            <a:ext uri="{FF2B5EF4-FFF2-40B4-BE49-F238E27FC236}">
              <a16:creationId xmlns:a16="http://schemas.microsoft.com/office/drawing/2014/main" id="{D0F0AB4D-BE3A-9F7D-D668-24A9A150F15F}"/>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57175" y="6210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xdr:col>
      <xdr:colOff>152400</xdr:colOff>
      <xdr:row>97</xdr:row>
      <xdr:rowOff>152400</xdr:rowOff>
    </xdr:to>
    <xdr:pic>
      <xdr:nvPicPr>
        <xdr:cNvPr id="33" name="Imagem 32" descr="Ícone do site">
          <a:hlinkClick xmlns:r="http://schemas.openxmlformats.org/officeDocument/2006/relationships" r:id="rId96" tgtFrame="_blank"/>
          <a:extLst>
            <a:ext uri="{FF2B5EF4-FFF2-40B4-BE49-F238E27FC236}">
              <a16:creationId xmlns:a16="http://schemas.microsoft.com/office/drawing/2014/main" id="{DB83C015-0624-97A3-298E-C2A8F3B2344E}"/>
            </a:ext>
          </a:extLst>
        </xdr:cNvPr>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257175" y="6229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98</xdr:row>
      <xdr:rowOff>0</xdr:rowOff>
    </xdr:from>
    <xdr:to>
      <xdr:col>1</xdr:col>
      <xdr:colOff>152400</xdr:colOff>
      <xdr:row>98</xdr:row>
      <xdr:rowOff>152400</xdr:rowOff>
    </xdr:to>
    <xdr:pic>
      <xdr:nvPicPr>
        <xdr:cNvPr id="34" name="Imagem 33" descr="Ícone do site">
          <a:hlinkClick xmlns:r="http://schemas.openxmlformats.org/officeDocument/2006/relationships" r:id="rId98" tgtFrame="_blank"/>
          <a:extLst>
            <a:ext uri="{FF2B5EF4-FFF2-40B4-BE49-F238E27FC236}">
              <a16:creationId xmlns:a16="http://schemas.microsoft.com/office/drawing/2014/main" id="{EDA219CD-099B-348F-B4FF-E3A5834C12CF}"/>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257175" y="6248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99</xdr:row>
      <xdr:rowOff>0</xdr:rowOff>
    </xdr:from>
    <xdr:to>
      <xdr:col>1</xdr:col>
      <xdr:colOff>152400</xdr:colOff>
      <xdr:row>99</xdr:row>
      <xdr:rowOff>152400</xdr:rowOff>
    </xdr:to>
    <xdr:pic>
      <xdr:nvPicPr>
        <xdr:cNvPr id="35" name="Imagem 34" descr="Ícone do site">
          <a:hlinkClick xmlns:r="http://schemas.openxmlformats.org/officeDocument/2006/relationships" r:id="rId100" tgtFrame="_blank"/>
          <a:extLst>
            <a:ext uri="{FF2B5EF4-FFF2-40B4-BE49-F238E27FC236}">
              <a16:creationId xmlns:a16="http://schemas.microsoft.com/office/drawing/2014/main" id="{E7F2C762-79D1-609B-DDDB-BF285B280337}"/>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257175" y="6267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1</xdr:col>
      <xdr:colOff>152400</xdr:colOff>
      <xdr:row>100</xdr:row>
      <xdr:rowOff>152400</xdr:rowOff>
    </xdr:to>
    <xdr:pic>
      <xdr:nvPicPr>
        <xdr:cNvPr id="36" name="Imagem 35" descr="Ícone do site">
          <a:hlinkClick xmlns:r="http://schemas.openxmlformats.org/officeDocument/2006/relationships" r:id="rId102" tgtFrame="_blank"/>
          <a:extLst>
            <a:ext uri="{FF2B5EF4-FFF2-40B4-BE49-F238E27FC236}">
              <a16:creationId xmlns:a16="http://schemas.microsoft.com/office/drawing/2014/main" id="{2948EE01-CDF6-5CA7-1E27-56CAD004A762}"/>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257175" y="6286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1</xdr:col>
      <xdr:colOff>152400</xdr:colOff>
      <xdr:row>101</xdr:row>
      <xdr:rowOff>152400</xdr:rowOff>
    </xdr:to>
    <xdr:pic>
      <xdr:nvPicPr>
        <xdr:cNvPr id="37" name="Imagem 36" descr="Ícone do site">
          <a:hlinkClick xmlns:r="http://schemas.openxmlformats.org/officeDocument/2006/relationships" r:id="rId104" tgtFrame="_blank"/>
          <a:extLst>
            <a:ext uri="{FF2B5EF4-FFF2-40B4-BE49-F238E27FC236}">
              <a16:creationId xmlns:a16="http://schemas.microsoft.com/office/drawing/2014/main" id="{FB2F91F7-2DD8-A7A9-E8E4-DDAE9FECE188}"/>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257175" y="6305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xdr:col>
      <xdr:colOff>152400</xdr:colOff>
      <xdr:row>102</xdr:row>
      <xdr:rowOff>152400</xdr:rowOff>
    </xdr:to>
    <xdr:sp macro="" textlink="">
      <xdr:nvSpPr>
        <xdr:cNvPr id="11279" name="AutoShape 15" descr="Ícone do site">
          <a:hlinkClick xmlns:r="http://schemas.openxmlformats.org/officeDocument/2006/relationships" r:id="rId106" tgtFrame="_blank"/>
          <a:extLst>
            <a:ext uri="{FF2B5EF4-FFF2-40B4-BE49-F238E27FC236}">
              <a16:creationId xmlns:a16="http://schemas.microsoft.com/office/drawing/2014/main" id="{8F081598-37BA-C374-727A-6439C705E46D}"/>
            </a:ext>
          </a:extLst>
        </xdr:cNvPr>
        <xdr:cNvSpPr>
          <a:spLocks noChangeAspect="1" noChangeArrowheads="1"/>
        </xdr:cNvSpPr>
      </xdr:nvSpPr>
      <xdr:spPr bwMode="auto">
        <a:xfrm>
          <a:off x="257175" y="63246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103</xdr:row>
      <xdr:rowOff>0</xdr:rowOff>
    </xdr:from>
    <xdr:to>
      <xdr:col>1</xdr:col>
      <xdr:colOff>152400</xdr:colOff>
      <xdr:row>103</xdr:row>
      <xdr:rowOff>152400</xdr:rowOff>
    </xdr:to>
    <xdr:pic>
      <xdr:nvPicPr>
        <xdr:cNvPr id="38" name="Imagem 37" descr="Ícone do site">
          <a:hlinkClick xmlns:r="http://schemas.openxmlformats.org/officeDocument/2006/relationships" r:id="rId107" tgtFrame="_blank"/>
          <a:extLst>
            <a:ext uri="{FF2B5EF4-FFF2-40B4-BE49-F238E27FC236}">
              <a16:creationId xmlns:a16="http://schemas.microsoft.com/office/drawing/2014/main" id="{EB1F6E4E-7469-3471-6D6A-6DE2A506CA65}"/>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257175" y="6343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104</xdr:row>
      <xdr:rowOff>0</xdr:rowOff>
    </xdr:from>
    <xdr:to>
      <xdr:col>1</xdr:col>
      <xdr:colOff>152400</xdr:colOff>
      <xdr:row>104</xdr:row>
      <xdr:rowOff>152400</xdr:rowOff>
    </xdr:to>
    <xdr:pic>
      <xdr:nvPicPr>
        <xdr:cNvPr id="39" name="Imagem 38" descr="Ícone do site">
          <a:hlinkClick xmlns:r="http://schemas.openxmlformats.org/officeDocument/2006/relationships" r:id="rId109" tgtFrame="_blank"/>
          <a:extLst>
            <a:ext uri="{FF2B5EF4-FFF2-40B4-BE49-F238E27FC236}">
              <a16:creationId xmlns:a16="http://schemas.microsoft.com/office/drawing/2014/main" id="{A85006F4-3509-D8EB-AE3F-7B7257BE6774}"/>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257175" y="6362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xdr:row>
      <xdr:rowOff>0</xdr:rowOff>
    </xdr:from>
    <xdr:to>
      <xdr:col>1</xdr:col>
      <xdr:colOff>152400</xdr:colOff>
      <xdr:row>105</xdr:row>
      <xdr:rowOff>152400</xdr:rowOff>
    </xdr:to>
    <xdr:pic>
      <xdr:nvPicPr>
        <xdr:cNvPr id="40" name="Imagem 39" descr="Ícone do site">
          <a:hlinkClick xmlns:r="http://schemas.openxmlformats.org/officeDocument/2006/relationships" r:id="rId111" tgtFrame="_blank"/>
          <a:extLst>
            <a:ext uri="{FF2B5EF4-FFF2-40B4-BE49-F238E27FC236}">
              <a16:creationId xmlns:a16="http://schemas.microsoft.com/office/drawing/2014/main" id="{A668346C-FE78-025F-2A3A-288C9C323370}"/>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257175" y="6381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95250</xdr:colOff>
      <xdr:row>1</xdr:row>
      <xdr:rowOff>0</xdr:rowOff>
    </xdr:from>
    <xdr:to>
      <xdr:col>6</xdr:col>
      <xdr:colOff>926397</xdr:colOff>
      <xdr:row>2</xdr:row>
      <xdr:rowOff>247650</xdr:rowOff>
    </xdr:to>
    <xdr:grpSp>
      <xdr:nvGrpSpPr>
        <xdr:cNvPr id="2" name="Group 63">
          <a:extLst>
            <a:ext uri="{FF2B5EF4-FFF2-40B4-BE49-F238E27FC236}">
              <a16:creationId xmlns:a16="http://schemas.microsoft.com/office/drawing/2014/main" id="{80A7C6D0-411C-4B05-A9B6-F4D639BA7EC9}"/>
            </a:ext>
          </a:extLst>
        </xdr:cNvPr>
        <xdr:cNvGrpSpPr/>
      </xdr:nvGrpSpPr>
      <xdr:grpSpPr>
        <a:xfrm>
          <a:off x="485775" y="200025"/>
          <a:ext cx="17880897" cy="676275"/>
          <a:chOff x="371475" y="200025"/>
          <a:chExt cx="17757072" cy="676275"/>
        </a:xfrm>
      </xdr:grpSpPr>
      <xdr:sp macro="" textlink="">
        <xdr:nvSpPr>
          <xdr:cNvPr id="3" name="Retângulo: Cantos Arredondados 80">
            <a:hlinkClick xmlns:r="http://schemas.openxmlformats.org/officeDocument/2006/relationships" r:id="rId1"/>
            <a:extLst>
              <a:ext uri="{FF2B5EF4-FFF2-40B4-BE49-F238E27FC236}">
                <a16:creationId xmlns:a16="http://schemas.microsoft.com/office/drawing/2014/main" id="{F77FFA93-E5B1-CA8D-F978-FB44446DB28D}"/>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4" name="Retângulo: Cantos Arredondados 80">
            <a:hlinkClick xmlns:r="http://schemas.openxmlformats.org/officeDocument/2006/relationships" r:id="rId2"/>
            <a:extLst>
              <a:ext uri="{FF2B5EF4-FFF2-40B4-BE49-F238E27FC236}">
                <a16:creationId xmlns:a16="http://schemas.microsoft.com/office/drawing/2014/main" id="{911B694B-74DF-115F-FFDE-E3ECA7849320}"/>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5" name="Retângulo: Cantos Arredondados 80">
            <a:hlinkClick xmlns:r="http://schemas.openxmlformats.org/officeDocument/2006/relationships" r:id="rId3"/>
            <a:extLst>
              <a:ext uri="{FF2B5EF4-FFF2-40B4-BE49-F238E27FC236}">
                <a16:creationId xmlns:a16="http://schemas.microsoft.com/office/drawing/2014/main" id="{F655B8CC-124A-F9BE-2799-EF22644B036F}"/>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6" name="Retângulo: Cantos Arredondados 80">
            <a:hlinkClick xmlns:r="http://schemas.openxmlformats.org/officeDocument/2006/relationships" r:id="rId4"/>
            <a:extLst>
              <a:ext uri="{FF2B5EF4-FFF2-40B4-BE49-F238E27FC236}">
                <a16:creationId xmlns:a16="http://schemas.microsoft.com/office/drawing/2014/main" id="{7927DC9B-DC10-6274-2F54-1185B966D1B4}"/>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7" name="Retângulo: Cantos Arredondados 80">
            <a:hlinkClick xmlns:r="http://schemas.openxmlformats.org/officeDocument/2006/relationships" r:id="rId5"/>
            <a:extLst>
              <a:ext uri="{FF2B5EF4-FFF2-40B4-BE49-F238E27FC236}">
                <a16:creationId xmlns:a16="http://schemas.microsoft.com/office/drawing/2014/main" id="{48244D24-B130-CC8E-50BD-94D069D8CD98}"/>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8" name="Retângulo: Cantos Arredondados 80">
            <a:hlinkClick xmlns:r="http://schemas.openxmlformats.org/officeDocument/2006/relationships" r:id="rId6"/>
            <a:extLst>
              <a:ext uri="{FF2B5EF4-FFF2-40B4-BE49-F238E27FC236}">
                <a16:creationId xmlns:a16="http://schemas.microsoft.com/office/drawing/2014/main" id="{C1E0DAA3-7490-D716-2673-09DDF4786331}"/>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9" name="Retângulo: Cantos Arredondados 80">
            <a:hlinkClick xmlns:r="http://schemas.openxmlformats.org/officeDocument/2006/relationships" r:id="rId7"/>
            <a:extLst>
              <a:ext uri="{FF2B5EF4-FFF2-40B4-BE49-F238E27FC236}">
                <a16:creationId xmlns:a16="http://schemas.microsoft.com/office/drawing/2014/main" id="{4082F150-501F-806E-7CF2-136572329F0E}"/>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0" name="Retângulo: Cantos Arredondados 80">
            <a:hlinkClick xmlns:r="http://schemas.openxmlformats.org/officeDocument/2006/relationships" r:id="rId8"/>
            <a:extLst>
              <a:ext uri="{FF2B5EF4-FFF2-40B4-BE49-F238E27FC236}">
                <a16:creationId xmlns:a16="http://schemas.microsoft.com/office/drawing/2014/main" id="{B7B40C75-1CD6-CA65-B439-B0757319AE9B}"/>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1" name="Retângulo: Cantos Arredondados 80">
            <a:hlinkClick xmlns:r="http://schemas.openxmlformats.org/officeDocument/2006/relationships" r:id="rId9"/>
            <a:extLst>
              <a:ext uri="{FF2B5EF4-FFF2-40B4-BE49-F238E27FC236}">
                <a16:creationId xmlns:a16="http://schemas.microsoft.com/office/drawing/2014/main" id="{0CEDAB19-ABC3-6864-9FC3-17A28FD565D5}"/>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2" name="Retângulo: Cantos Arredondados 80">
            <a:hlinkClick xmlns:r="http://schemas.openxmlformats.org/officeDocument/2006/relationships" r:id="rId10"/>
            <a:extLst>
              <a:ext uri="{FF2B5EF4-FFF2-40B4-BE49-F238E27FC236}">
                <a16:creationId xmlns:a16="http://schemas.microsoft.com/office/drawing/2014/main" id="{B644BCE2-4557-CE7A-ACB3-0F91480F7BB1}"/>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3" name="Retângulo: Cantos Arredondados 80">
            <a:hlinkClick xmlns:r="http://schemas.openxmlformats.org/officeDocument/2006/relationships" r:id="rId11"/>
            <a:extLst>
              <a:ext uri="{FF2B5EF4-FFF2-40B4-BE49-F238E27FC236}">
                <a16:creationId xmlns:a16="http://schemas.microsoft.com/office/drawing/2014/main" id="{7F482C82-559D-66AE-78B0-09CA04F777C9}"/>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4" name="Retângulo: Cantos Arredondados 80">
            <a:hlinkClick xmlns:r="http://schemas.openxmlformats.org/officeDocument/2006/relationships" r:id="rId12"/>
            <a:extLst>
              <a:ext uri="{FF2B5EF4-FFF2-40B4-BE49-F238E27FC236}">
                <a16:creationId xmlns:a16="http://schemas.microsoft.com/office/drawing/2014/main" id="{254623EB-4951-2F85-E464-9E330C834B2A}"/>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5" name="Retângulo: Cantos Arredondados 80">
            <a:hlinkClick xmlns:r="http://schemas.openxmlformats.org/officeDocument/2006/relationships" r:id="rId13"/>
            <a:extLst>
              <a:ext uri="{FF2B5EF4-FFF2-40B4-BE49-F238E27FC236}">
                <a16:creationId xmlns:a16="http://schemas.microsoft.com/office/drawing/2014/main" id="{ECE67E18-89F8-E46C-B541-1ED95CE9DC59}"/>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6" name="Retângulo: Cantos Arredondados 80">
            <a:hlinkClick xmlns:r="http://schemas.openxmlformats.org/officeDocument/2006/relationships" r:id="rId14"/>
            <a:extLst>
              <a:ext uri="{FF2B5EF4-FFF2-40B4-BE49-F238E27FC236}">
                <a16:creationId xmlns:a16="http://schemas.microsoft.com/office/drawing/2014/main" id="{5FE7BDD0-B2B3-E70F-51BC-2D79E06C319C}"/>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17" name="Retângulo: Cantos Arredondados 80">
            <a:hlinkClick xmlns:r="http://schemas.openxmlformats.org/officeDocument/2006/relationships" r:id="rId15"/>
            <a:extLst>
              <a:ext uri="{FF2B5EF4-FFF2-40B4-BE49-F238E27FC236}">
                <a16:creationId xmlns:a16="http://schemas.microsoft.com/office/drawing/2014/main" id="{E255E3FF-71CA-E075-5955-C6C350CCE452}"/>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18" name="Group 79">
            <a:hlinkClick xmlns:r="http://schemas.openxmlformats.org/officeDocument/2006/relationships" r:id="rId16"/>
            <a:extLst>
              <a:ext uri="{FF2B5EF4-FFF2-40B4-BE49-F238E27FC236}">
                <a16:creationId xmlns:a16="http://schemas.microsoft.com/office/drawing/2014/main" id="{1A8CB499-FF1D-93E6-2433-DD9C41E84EDE}"/>
              </a:ext>
            </a:extLst>
          </xdr:cNvPr>
          <xdr:cNvGrpSpPr>
            <a:grpSpLocks noChangeAspect="1"/>
          </xdr:cNvGrpSpPr>
        </xdr:nvGrpSpPr>
        <xdr:grpSpPr>
          <a:xfrm>
            <a:off x="1914525" y="200025"/>
            <a:ext cx="530709" cy="450000"/>
            <a:chOff x="13706480" y="1552573"/>
            <a:chExt cx="3352804" cy="3352802"/>
          </a:xfrm>
        </xdr:grpSpPr>
        <xdr:pic>
          <xdr:nvPicPr>
            <xdr:cNvPr id="57" name="Picture 92">
              <a:extLst>
                <a:ext uri="{FF2B5EF4-FFF2-40B4-BE49-F238E27FC236}">
                  <a16:creationId xmlns:a16="http://schemas.microsoft.com/office/drawing/2014/main" id="{C21B8317-EC0E-20EF-2587-315D9BF5BF6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8" name="Picture 93">
              <a:extLst>
                <a:ext uri="{FF2B5EF4-FFF2-40B4-BE49-F238E27FC236}">
                  <a16:creationId xmlns:a16="http://schemas.microsoft.com/office/drawing/2014/main" id="{85B217F7-4EB5-77E1-C8F8-125F0FB7F59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19" name="Picture 80">
            <a:hlinkClick xmlns:r="http://schemas.openxmlformats.org/officeDocument/2006/relationships" r:id="rId19"/>
            <a:extLst>
              <a:ext uri="{FF2B5EF4-FFF2-40B4-BE49-F238E27FC236}">
                <a16:creationId xmlns:a16="http://schemas.microsoft.com/office/drawing/2014/main" id="{49EEF769-E2EE-3054-5D4B-828DE026B9D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0" name="Picture 81">
            <a:hlinkClick xmlns:r="http://schemas.openxmlformats.org/officeDocument/2006/relationships" r:id="rId21"/>
            <a:extLst>
              <a:ext uri="{FF2B5EF4-FFF2-40B4-BE49-F238E27FC236}">
                <a16:creationId xmlns:a16="http://schemas.microsoft.com/office/drawing/2014/main" id="{905CFE6A-BE19-4795-02E2-501124D362A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1" name="Picture 82">
            <a:hlinkClick xmlns:r="http://schemas.openxmlformats.org/officeDocument/2006/relationships" r:id="rId23"/>
            <a:extLst>
              <a:ext uri="{FF2B5EF4-FFF2-40B4-BE49-F238E27FC236}">
                <a16:creationId xmlns:a16="http://schemas.microsoft.com/office/drawing/2014/main" id="{1ADA0694-385A-D3D5-8920-B2AA8ADB553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2" name="Group 83">
            <a:extLst>
              <a:ext uri="{FF2B5EF4-FFF2-40B4-BE49-F238E27FC236}">
                <a16:creationId xmlns:a16="http://schemas.microsoft.com/office/drawing/2014/main" id="{B4640403-4E83-F7C7-932C-8A21F6CBEBA3}"/>
              </a:ext>
            </a:extLst>
          </xdr:cNvPr>
          <xdr:cNvGrpSpPr>
            <a:grpSpLocks noChangeAspect="1"/>
          </xdr:cNvGrpSpPr>
        </xdr:nvGrpSpPr>
        <xdr:grpSpPr>
          <a:xfrm>
            <a:off x="495300" y="257175"/>
            <a:ext cx="319661" cy="324000"/>
            <a:chOff x="2438400" y="571500"/>
            <a:chExt cx="1065536" cy="1080000"/>
          </a:xfrm>
        </xdr:grpSpPr>
        <xdr:pic>
          <xdr:nvPicPr>
            <xdr:cNvPr id="55" name="Picture 90">
              <a:extLst>
                <a:ext uri="{FF2B5EF4-FFF2-40B4-BE49-F238E27FC236}">
                  <a16:creationId xmlns:a16="http://schemas.microsoft.com/office/drawing/2014/main" id="{183D1380-3948-3F4B-D0C3-0436CD78660D}"/>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6" name="Oval 91">
              <a:extLst>
                <a:ext uri="{FF2B5EF4-FFF2-40B4-BE49-F238E27FC236}">
                  <a16:creationId xmlns:a16="http://schemas.microsoft.com/office/drawing/2014/main" id="{F4BF0338-E931-E48F-B9F0-04DD4BC1A216}"/>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3" name="Group 84">
            <a:extLst>
              <a:ext uri="{FF2B5EF4-FFF2-40B4-BE49-F238E27FC236}">
                <a16:creationId xmlns:a16="http://schemas.microsoft.com/office/drawing/2014/main" id="{CA853A9F-281C-976D-680A-751FAF374870}"/>
              </a:ext>
            </a:extLst>
          </xdr:cNvPr>
          <xdr:cNvGrpSpPr>
            <a:grpSpLocks noChangeAspect="1"/>
          </xdr:cNvGrpSpPr>
        </xdr:nvGrpSpPr>
        <xdr:grpSpPr>
          <a:xfrm>
            <a:off x="962025" y="257175"/>
            <a:ext cx="341768" cy="324000"/>
            <a:chOff x="2419350" y="552450"/>
            <a:chExt cx="1159323" cy="1099050"/>
          </a:xfrm>
        </xdr:grpSpPr>
        <xdr:sp macro="" textlink="">
          <xdr:nvSpPr>
            <xdr:cNvPr id="53" name="Oval 88">
              <a:extLst>
                <a:ext uri="{FF2B5EF4-FFF2-40B4-BE49-F238E27FC236}">
                  <a16:creationId xmlns:a16="http://schemas.microsoft.com/office/drawing/2014/main" id="{16A9B3DB-9C05-C963-18AB-4A12EBF9F845}"/>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Imagem 4">
              <a:extLst>
                <a:ext uri="{FF2B5EF4-FFF2-40B4-BE49-F238E27FC236}">
                  <a16:creationId xmlns:a16="http://schemas.microsoft.com/office/drawing/2014/main" id="{6FFAC654-FBF4-71EF-E0B5-99C24CE77125}"/>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46" name="Group 85">
            <a:extLst>
              <a:ext uri="{FF2B5EF4-FFF2-40B4-BE49-F238E27FC236}">
                <a16:creationId xmlns:a16="http://schemas.microsoft.com/office/drawing/2014/main" id="{B12A2E89-5C76-BB9F-3CA9-DE5CB3AEEA79}"/>
              </a:ext>
            </a:extLst>
          </xdr:cNvPr>
          <xdr:cNvGrpSpPr>
            <a:grpSpLocks noChangeAspect="1"/>
          </xdr:cNvGrpSpPr>
        </xdr:nvGrpSpPr>
        <xdr:grpSpPr>
          <a:xfrm>
            <a:off x="4333875" y="257175"/>
            <a:ext cx="319661" cy="324000"/>
            <a:chOff x="3539391" y="662841"/>
            <a:chExt cx="1065536" cy="1080000"/>
          </a:xfrm>
        </xdr:grpSpPr>
        <xdr:sp macro="" textlink="">
          <xdr:nvSpPr>
            <xdr:cNvPr id="47" name="Oval 86">
              <a:extLst>
                <a:ext uri="{FF2B5EF4-FFF2-40B4-BE49-F238E27FC236}">
                  <a16:creationId xmlns:a16="http://schemas.microsoft.com/office/drawing/2014/main" id="{4851294D-F284-2A86-EEA5-7E2E53867A65}"/>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2" name="Picture 87">
              <a:hlinkClick xmlns:r="http://schemas.openxmlformats.org/officeDocument/2006/relationships" r:id="rId27"/>
              <a:extLst>
                <a:ext uri="{FF2B5EF4-FFF2-40B4-BE49-F238E27FC236}">
                  <a16:creationId xmlns:a16="http://schemas.microsoft.com/office/drawing/2014/main" id="{7032F253-1A97-ADD4-368D-8645DDA985C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66675</xdr:colOff>
      <xdr:row>1</xdr:row>
      <xdr:rowOff>0</xdr:rowOff>
    </xdr:from>
    <xdr:to>
      <xdr:col>7</xdr:col>
      <xdr:colOff>1431222</xdr:colOff>
      <xdr:row>2</xdr:row>
      <xdr:rowOff>247650</xdr:rowOff>
    </xdr:to>
    <xdr:grpSp>
      <xdr:nvGrpSpPr>
        <xdr:cNvPr id="5" name="Group 63">
          <a:extLst>
            <a:ext uri="{FF2B5EF4-FFF2-40B4-BE49-F238E27FC236}">
              <a16:creationId xmlns:a16="http://schemas.microsoft.com/office/drawing/2014/main" id="{D707DD56-0D2E-4AA3-B7C9-15F9C0F8B13F}"/>
            </a:ext>
          </a:extLst>
        </xdr:cNvPr>
        <xdr:cNvGrpSpPr/>
      </xdr:nvGrpSpPr>
      <xdr:grpSpPr>
        <a:xfrm>
          <a:off x="323850" y="200025"/>
          <a:ext cx="17880897" cy="676275"/>
          <a:chOff x="371475" y="200025"/>
          <a:chExt cx="17757072" cy="676275"/>
        </a:xfrm>
      </xdr:grpSpPr>
      <xdr:sp macro="" textlink="">
        <xdr:nvSpPr>
          <xdr:cNvPr id="6" name="Retângulo: Cantos Arredondados 80">
            <a:hlinkClick xmlns:r="http://schemas.openxmlformats.org/officeDocument/2006/relationships" r:id="rId1"/>
            <a:extLst>
              <a:ext uri="{FF2B5EF4-FFF2-40B4-BE49-F238E27FC236}">
                <a16:creationId xmlns:a16="http://schemas.microsoft.com/office/drawing/2014/main" id="{D03DB33E-EFE2-8037-600F-D952BC5FE3F8}"/>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7" name="Retângulo: Cantos Arredondados 80">
            <a:hlinkClick xmlns:r="http://schemas.openxmlformats.org/officeDocument/2006/relationships" r:id="rId2"/>
            <a:extLst>
              <a:ext uri="{FF2B5EF4-FFF2-40B4-BE49-F238E27FC236}">
                <a16:creationId xmlns:a16="http://schemas.microsoft.com/office/drawing/2014/main" id="{48C9B0D7-FE1A-CFF1-AFDC-9133296CC72A}"/>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8" name="Retângulo: Cantos Arredondados 80">
            <a:hlinkClick xmlns:r="http://schemas.openxmlformats.org/officeDocument/2006/relationships" r:id="rId3"/>
            <a:extLst>
              <a:ext uri="{FF2B5EF4-FFF2-40B4-BE49-F238E27FC236}">
                <a16:creationId xmlns:a16="http://schemas.microsoft.com/office/drawing/2014/main" id="{9817543D-D9D7-31B4-A68F-D0AFFBA8D57C}"/>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9" name="Retângulo: Cantos Arredondados 80">
            <a:hlinkClick xmlns:r="http://schemas.openxmlformats.org/officeDocument/2006/relationships" r:id="rId4"/>
            <a:extLst>
              <a:ext uri="{FF2B5EF4-FFF2-40B4-BE49-F238E27FC236}">
                <a16:creationId xmlns:a16="http://schemas.microsoft.com/office/drawing/2014/main" id="{FC7C7AAE-F1EE-DA8D-AC4A-022BDADD1F39}"/>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10" name="Retângulo: Cantos Arredondados 80">
            <a:hlinkClick xmlns:r="http://schemas.openxmlformats.org/officeDocument/2006/relationships" r:id="rId5"/>
            <a:extLst>
              <a:ext uri="{FF2B5EF4-FFF2-40B4-BE49-F238E27FC236}">
                <a16:creationId xmlns:a16="http://schemas.microsoft.com/office/drawing/2014/main" id="{3F727667-2E23-E5A6-7B02-FF615E851741}"/>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11" name="Retângulo: Cantos Arredondados 80">
            <a:hlinkClick xmlns:r="http://schemas.openxmlformats.org/officeDocument/2006/relationships" r:id="rId6"/>
            <a:extLst>
              <a:ext uri="{FF2B5EF4-FFF2-40B4-BE49-F238E27FC236}">
                <a16:creationId xmlns:a16="http://schemas.microsoft.com/office/drawing/2014/main" id="{BA76C143-D1C6-45B6-B1C2-81CE5358C4EA}"/>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12" name="Retângulo: Cantos Arredondados 80">
            <a:hlinkClick xmlns:r="http://schemas.openxmlformats.org/officeDocument/2006/relationships" r:id="rId7"/>
            <a:extLst>
              <a:ext uri="{FF2B5EF4-FFF2-40B4-BE49-F238E27FC236}">
                <a16:creationId xmlns:a16="http://schemas.microsoft.com/office/drawing/2014/main" id="{EC7B9925-4A42-FCEB-7E2C-789C16A9890D}"/>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3" name="Retângulo: Cantos Arredondados 80">
            <a:hlinkClick xmlns:r="http://schemas.openxmlformats.org/officeDocument/2006/relationships" r:id="rId8"/>
            <a:extLst>
              <a:ext uri="{FF2B5EF4-FFF2-40B4-BE49-F238E27FC236}">
                <a16:creationId xmlns:a16="http://schemas.microsoft.com/office/drawing/2014/main" id="{B5DB5EFD-03F6-CAF7-FFD5-23CC4390FA00}"/>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4" name="Retângulo: Cantos Arredondados 80">
            <a:hlinkClick xmlns:r="http://schemas.openxmlformats.org/officeDocument/2006/relationships" r:id="rId9"/>
            <a:extLst>
              <a:ext uri="{FF2B5EF4-FFF2-40B4-BE49-F238E27FC236}">
                <a16:creationId xmlns:a16="http://schemas.microsoft.com/office/drawing/2014/main" id="{94D1EC65-7D83-DE96-6325-D5AE1DBDF164}"/>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5" name="Retângulo: Cantos Arredondados 80">
            <a:hlinkClick xmlns:r="http://schemas.openxmlformats.org/officeDocument/2006/relationships" r:id="rId10"/>
            <a:extLst>
              <a:ext uri="{FF2B5EF4-FFF2-40B4-BE49-F238E27FC236}">
                <a16:creationId xmlns:a16="http://schemas.microsoft.com/office/drawing/2014/main" id="{44BB1E2D-DFE9-3A65-D179-4520C70CCC69}"/>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6" name="Retângulo: Cantos Arredondados 80">
            <a:hlinkClick xmlns:r="http://schemas.openxmlformats.org/officeDocument/2006/relationships" r:id="rId11"/>
            <a:extLst>
              <a:ext uri="{FF2B5EF4-FFF2-40B4-BE49-F238E27FC236}">
                <a16:creationId xmlns:a16="http://schemas.microsoft.com/office/drawing/2014/main" id="{D8C1C0BF-9B5E-EA1B-8942-A42D2C3D26E8}"/>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7" name="Retângulo: Cantos Arredondados 80">
            <a:hlinkClick xmlns:r="http://schemas.openxmlformats.org/officeDocument/2006/relationships" r:id="rId12"/>
            <a:extLst>
              <a:ext uri="{FF2B5EF4-FFF2-40B4-BE49-F238E27FC236}">
                <a16:creationId xmlns:a16="http://schemas.microsoft.com/office/drawing/2014/main" id="{6AFA140E-7236-35F8-2E76-82DC11080CCB}"/>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8" name="Retângulo: Cantos Arredondados 80">
            <a:hlinkClick xmlns:r="http://schemas.openxmlformats.org/officeDocument/2006/relationships" r:id="rId13"/>
            <a:extLst>
              <a:ext uri="{FF2B5EF4-FFF2-40B4-BE49-F238E27FC236}">
                <a16:creationId xmlns:a16="http://schemas.microsoft.com/office/drawing/2014/main" id="{C0D6A206-8A77-5802-8D28-73793A21B3FA}"/>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9" name="Retângulo: Cantos Arredondados 80">
            <a:hlinkClick xmlns:r="http://schemas.openxmlformats.org/officeDocument/2006/relationships" r:id="rId14"/>
            <a:extLst>
              <a:ext uri="{FF2B5EF4-FFF2-40B4-BE49-F238E27FC236}">
                <a16:creationId xmlns:a16="http://schemas.microsoft.com/office/drawing/2014/main" id="{0CA24AE4-BE3E-292C-A36F-05965DFF96FE}"/>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20" name="Retângulo: Cantos Arredondados 80">
            <a:hlinkClick xmlns:r="http://schemas.openxmlformats.org/officeDocument/2006/relationships" r:id="rId15"/>
            <a:extLst>
              <a:ext uri="{FF2B5EF4-FFF2-40B4-BE49-F238E27FC236}">
                <a16:creationId xmlns:a16="http://schemas.microsoft.com/office/drawing/2014/main" id="{6EF21493-3E5E-3E80-4DA2-B6DACE801D04}"/>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21" name="Group 79">
            <a:hlinkClick xmlns:r="http://schemas.openxmlformats.org/officeDocument/2006/relationships" r:id="rId16"/>
            <a:extLst>
              <a:ext uri="{FF2B5EF4-FFF2-40B4-BE49-F238E27FC236}">
                <a16:creationId xmlns:a16="http://schemas.microsoft.com/office/drawing/2014/main" id="{DC7D189D-8908-AB70-B054-A5F02FBB9E09}"/>
              </a:ext>
            </a:extLst>
          </xdr:cNvPr>
          <xdr:cNvGrpSpPr>
            <a:grpSpLocks noChangeAspect="1"/>
          </xdr:cNvGrpSpPr>
        </xdr:nvGrpSpPr>
        <xdr:grpSpPr>
          <a:xfrm>
            <a:off x="1914525" y="200025"/>
            <a:ext cx="530709" cy="450000"/>
            <a:chOff x="13706480" y="1552573"/>
            <a:chExt cx="3352804" cy="3352802"/>
          </a:xfrm>
        </xdr:grpSpPr>
        <xdr:pic>
          <xdr:nvPicPr>
            <xdr:cNvPr id="57" name="Picture 92">
              <a:extLst>
                <a:ext uri="{FF2B5EF4-FFF2-40B4-BE49-F238E27FC236}">
                  <a16:creationId xmlns:a16="http://schemas.microsoft.com/office/drawing/2014/main" id="{1C9A878F-D08F-D19B-69A2-CCAE9827697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8" name="Picture 93">
              <a:extLst>
                <a:ext uri="{FF2B5EF4-FFF2-40B4-BE49-F238E27FC236}">
                  <a16:creationId xmlns:a16="http://schemas.microsoft.com/office/drawing/2014/main" id="{4538ED5A-DAA4-7CD4-ECC4-6F3B6763960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22" name="Picture 80">
            <a:hlinkClick xmlns:r="http://schemas.openxmlformats.org/officeDocument/2006/relationships" r:id="rId19"/>
            <a:extLst>
              <a:ext uri="{FF2B5EF4-FFF2-40B4-BE49-F238E27FC236}">
                <a16:creationId xmlns:a16="http://schemas.microsoft.com/office/drawing/2014/main" id="{FC95503E-DA1F-2DA9-5AD4-9D4F20F47A8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3" name="Picture 81">
            <a:hlinkClick xmlns:r="http://schemas.openxmlformats.org/officeDocument/2006/relationships" r:id="rId21"/>
            <a:extLst>
              <a:ext uri="{FF2B5EF4-FFF2-40B4-BE49-F238E27FC236}">
                <a16:creationId xmlns:a16="http://schemas.microsoft.com/office/drawing/2014/main" id="{6CE4B1EF-1ED0-97A9-CDDA-0FDFDED2DD2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4" name="Picture 82">
            <a:hlinkClick xmlns:r="http://schemas.openxmlformats.org/officeDocument/2006/relationships" r:id="rId23"/>
            <a:extLst>
              <a:ext uri="{FF2B5EF4-FFF2-40B4-BE49-F238E27FC236}">
                <a16:creationId xmlns:a16="http://schemas.microsoft.com/office/drawing/2014/main" id="{C4D298FC-71B0-EA55-A5AE-544E4513256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5" name="Group 83">
            <a:extLst>
              <a:ext uri="{FF2B5EF4-FFF2-40B4-BE49-F238E27FC236}">
                <a16:creationId xmlns:a16="http://schemas.microsoft.com/office/drawing/2014/main" id="{6FF0C5C9-230E-4158-B9FE-66788938981B}"/>
              </a:ext>
            </a:extLst>
          </xdr:cNvPr>
          <xdr:cNvGrpSpPr>
            <a:grpSpLocks noChangeAspect="1"/>
          </xdr:cNvGrpSpPr>
        </xdr:nvGrpSpPr>
        <xdr:grpSpPr>
          <a:xfrm>
            <a:off x="495300" y="257175"/>
            <a:ext cx="319661" cy="324000"/>
            <a:chOff x="2438400" y="571500"/>
            <a:chExt cx="1065536" cy="1080000"/>
          </a:xfrm>
        </xdr:grpSpPr>
        <xdr:pic>
          <xdr:nvPicPr>
            <xdr:cNvPr id="55" name="Picture 90">
              <a:extLst>
                <a:ext uri="{FF2B5EF4-FFF2-40B4-BE49-F238E27FC236}">
                  <a16:creationId xmlns:a16="http://schemas.microsoft.com/office/drawing/2014/main" id="{DF2BE8D8-9021-BF96-8248-DBC0EE0EA06B}"/>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6" name="Oval 91">
              <a:extLst>
                <a:ext uri="{FF2B5EF4-FFF2-40B4-BE49-F238E27FC236}">
                  <a16:creationId xmlns:a16="http://schemas.microsoft.com/office/drawing/2014/main" id="{9EF077B7-E92C-B2F4-E543-6D38E144BD49}"/>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6" name="Group 84">
            <a:extLst>
              <a:ext uri="{FF2B5EF4-FFF2-40B4-BE49-F238E27FC236}">
                <a16:creationId xmlns:a16="http://schemas.microsoft.com/office/drawing/2014/main" id="{4DB52592-0A97-32F0-FA3E-4DEE5A15479B}"/>
              </a:ext>
            </a:extLst>
          </xdr:cNvPr>
          <xdr:cNvGrpSpPr>
            <a:grpSpLocks noChangeAspect="1"/>
          </xdr:cNvGrpSpPr>
        </xdr:nvGrpSpPr>
        <xdr:grpSpPr>
          <a:xfrm>
            <a:off x="962025" y="257175"/>
            <a:ext cx="341768" cy="324000"/>
            <a:chOff x="2419350" y="552450"/>
            <a:chExt cx="1159323" cy="1099050"/>
          </a:xfrm>
        </xdr:grpSpPr>
        <xdr:sp macro="" textlink="">
          <xdr:nvSpPr>
            <xdr:cNvPr id="53" name="Oval 88">
              <a:extLst>
                <a:ext uri="{FF2B5EF4-FFF2-40B4-BE49-F238E27FC236}">
                  <a16:creationId xmlns:a16="http://schemas.microsoft.com/office/drawing/2014/main" id="{EDB645D3-C901-1770-6B06-D58CCFC9F94A}"/>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Imagem 4">
              <a:extLst>
                <a:ext uri="{FF2B5EF4-FFF2-40B4-BE49-F238E27FC236}">
                  <a16:creationId xmlns:a16="http://schemas.microsoft.com/office/drawing/2014/main" id="{9CBD3309-197E-7DB5-E915-6CE58C971447}"/>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7" name="Group 85">
            <a:extLst>
              <a:ext uri="{FF2B5EF4-FFF2-40B4-BE49-F238E27FC236}">
                <a16:creationId xmlns:a16="http://schemas.microsoft.com/office/drawing/2014/main" id="{10373A32-F2D8-9107-636C-FF75FCEB371C}"/>
              </a:ext>
            </a:extLst>
          </xdr:cNvPr>
          <xdr:cNvGrpSpPr>
            <a:grpSpLocks noChangeAspect="1"/>
          </xdr:cNvGrpSpPr>
        </xdr:nvGrpSpPr>
        <xdr:grpSpPr>
          <a:xfrm>
            <a:off x="4333875" y="257175"/>
            <a:ext cx="319661" cy="324000"/>
            <a:chOff x="3539391" y="662841"/>
            <a:chExt cx="1065536" cy="1080000"/>
          </a:xfrm>
        </xdr:grpSpPr>
        <xdr:sp macro="" textlink="">
          <xdr:nvSpPr>
            <xdr:cNvPr id="47" name="Oval 86">
              <a:extLst>
                <a:ext uri="{FF2B5EF4-FFF2-40B4-BE49-F238E27FC236}">
                  <a16:creationId xmlns:a16="http://schemas.microsoft.com/office/drawing/2014/main" id="{09308E7D-1488-C627-C954-FFFB13D309C1}"/>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2" name="Picture 87">
              <a:hlinkClick xmlns:r="http://schemas.openxmlformats.org/officeDocument/2006/relationships" r:id="rId27"/>
              <a:extLst>
                <a:ext uri="{FF2B5EF4-FFF2-40B4-BE49-F238E27FC236}">
                  <a16:creationId xmlns:a16="http://schemas.microsoft.com/office/drawing/2014/main" id="{98BBC368-EE80-9649-3AA9-EB8AA7FFF83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95250</xdr:colOff>
      <xdr:row>1</xdr:row>
      <xdr:rowOff>0</xdr:rowOff>
    </xdr:from>
    <xdr:to>
      <xdr:col>5</xdr:col>
      <xdr:colOff>1516947</xdr:colOff>
      <xdr:row>2</xdr:row>
      <xdr:rowOff>247650</xdr:rowOff>
    </xdr:to>
    <xdr:grpSp>
      <xdr:nvGrpSpPr>
        <xdr:cNvPr id="2" name="Group 63">
          <a:extLst>
            <a:ext uri="{FF2B5EF4-FFF2-40B4-BE49-F238E27FC236}">
              <a16:creationId xmlns:a16="http://schemas.microsoft.com/office/drawing/2014/main" id="{5306A205-6FC0-4B25-B306-E7C92C25770C}"/>
            </a:ext>
          </a:extLst>
        </xdr:cNvPr>
        <xdr:cNvGrpSpPr/>
      </xdr:nvGrpSpPr>
      <xdr:grpSpPr>
        <a:xfrm>
          <a:off x="352425" y="200025"/>
          <a:ext cx="17880897" cy="676275"/>
          <a:chOff x="371475" y="200025"/>
          <a:chExt cx="17757072" cy="676275"/>
        </a:xfrm>
      </xdr:grpSpPr>
      <xdr:sp macro="" textlink="">
        <xdr:nvSpPr>
          <xdr:cNvPr id="3" name="Retângulo: Cantos Arredondados 80">
            <a:hlinkClick xmlns:r="http://schemas.openxmlformats.org/officeDocument/2006/relationships" r:id="rId1"/>
            <a:extLst>
              <a:ext uri="{FF2B5EF4-FFF2-40B4-BE49-F238E27FC236}">
                <a16:creationId xmlns:a16="http://schemas.microsoft.com/office/drawing/2014/main" id="{B84C3DBB-352B-9E48-0D80-9A8C8AEA7299}"/>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4" name="Retângulo: Cantos Arredondados 80">
            <a:hlinkClick xmlns:r="http://schemas.openxmlformats.org/officeDocument/2006/relationships" r:id="rId2"/>
            <a:extLst>
              <a:ext uri="{FF2B5EF4-FFF2-40B4-BE49-F238E27FC236}">
                <a16:creationId xmlns:a16="http://schemas.microsoft.com/office/drawing/2014/main" id="{5457ED76-72EC-CE83-8EA5-270DE7CCC2D1}"/>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27" name="Retângulo: Cantos Arredondados 80">
            <a:hlinkClick xmlns:r="http://schemas.openxmlformats.org/officeDocument/2006/relationships" r:id="rId3"/>
            <a:extLst>
              <a:ext uri="{FF2B5EF4-FFF2-40B4-BE49-F238E27FC236}">
                <a16:creationId xmlns:a16="http://schemas.microsoft.com/office/drawing/2014/main" id="{23743BA0-47F8-6061-873F-7F828D8219D0}"/>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28" name="Retângulo: Cantos Arredondados 80">
            <a:hlinkClick xmlns:r="http://schemas.openxmlformats.org/officeDocument/2006/relationships" r:id="rId4"/>
            <a:extLst>
              <a:ext uri="{FF2B5EF4-FFF2-40B4-BE49-F238E27FC236}">
                <a16:creationId xmlns:a16="http://schemas.microsoft.com/office/drawing/2014/main" id="{5929351B-9879-FCCF-AA4E-5AE25814D11D}"/>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29" name="Retângulo: Cantos Arredondados 80">
            <a:hlinkClick xmlns:r="http://schemas.openxmlformats.org/officeDocument/2006/relationships" r:id="rId5"/>
            <a:extLst>
              <a:ext uri="{FF2B5EF4-FFF2-40B4-BE49-F238E27FC236}">
                <a16:creationId xmlns:a16="http://schemas.microsoft.com/office/drawing/2014/main" id="{18CC3CE6-0BC9-B396-3929-D931CC678BA0}"/>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0" name="Retângulo: Cantos Arredondados 80">
            <a:hlinkClick xmlns:r="http://schemas.openxmlformats.org/officeDocument/2006/relationships" r:id="rId6"/>
            <a:extLst>
              <a:ext uri="{FF2B5EF4-FFF2-40B4-BE49-F238E27FC236}">
                <a16:creationId xmlns:a16="http://schemas.microsoft.com/office/drawing/2014/main" id="{4D0AC7E4-3EE4-FB7E-5113-AFA7E970F37A}"/>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1" name="Retângulo: Cantos Arredondados 80">
            <a:hlinkClick xmlns:r="http://schemas.openxmlformats.org/officeDocument/2006/relationships" r:id="rId7"/>
            <a:extLst>
              <a:ext uri="{FF2B5EF4-FFF2-40B4-BE49-F238E27FC236}">
                <a16:creationId xmlns:a16="http://schemas.microsoft.com/office/drawing/2014/main" id="{195C0BAB-F78E-45C7-DDA8-7354074CFEBC}"/>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2" name="Retângulo: Cantos Arredondados 80">
            <a:hlinkClick xmlns:r="http://schemas.openxmlformats.org/officeDocument/2006/relationships" r:id="rId8"/>
            <a:extLst>
              <a:ext uri="{FF2B5EF4-FFF2-40B4-BE49-F238E27FC236}">
                <a16:creationId xmlns:a16="http://schemas.microsoft.com/office/drawing/2014/main" id="{56F8A614-7F53-35EE-D4D7-CFA97B25C531}"/>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3" name="Retângulo: Cantos Arredondados 80">
            <a:hlinkClick xmlns:r="http://schemas.openxmlformats.org/officeDocument/2006/relationships" r:id="rId9"/>
            <a:extLst>
              <a:ext uri="{FF2B5EF4-FFF2-40B4-BE49-F238E27FC236}">
                <a16:creationId xmlns:a16="http://schemas.microsoft.com/office/drawing/2014/main" id="{061E39B6-5E9A-A7E7-BF84-C67E05E86463}"/>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34" name="Retângulo: Cantos Arredondados 80">
            <a:hlinkClick xmlns:r="http://schemas.openxmlformats.org/officeDocument/2006/relationships" r:id="rId10"/>
            <a:extLst>
              <a:ext uri="{FF2B5EF4-FFF2-40B4-BE49-F238E27FC236}">
                <a16:creationId xmlns:a16="http://schemas.microsoft.com/office/drawing/2014/main" id="{BC6A95A8-7F80-2CD4-F795-0ED29CAB88FD}"/>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35" name="Retângulo: Cantos Arredondados 80">
            <a:hlinkClick xmlns:r="http://schemas.openxmlformats.org/officeDocument/2006/relationships" r:id="rId11"/>
            <a:extLst>
              <a:ext uri="{FF2B5EF4-FFF2-40B4-BE49-F238E27FC236}">
                <a16:creationId xmlns:a16="http://schemas.microsoft.com/office/drawing/2014/main" id="{2C9D4A05-782D-EAE7-DBF2-CD4AC671E93B}"/>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36" name="Retângulo: Cantos Arredondados 80">
            <a:hlinkClick xmlns:r="http://schemas.openxmlformats.org/officeDocument/2006/relationships" r:id="rId12"/>
            <a:extLst>
              <a:ext uri="{FF2B5EF4-FFF2-40B4-BE49-F238E27FC236}">
                <a16:creationId xmlns:a16="http://schemas.microsoft.com/office/drawing/2014/main" id="{785A5FC8-3670-98DB-DDE6-E5B37E501D37}"/>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37" name="Retângulo: Cantos Arredondados 80">
            <a:hlinkClick xmlns:r="http://schemas.openxmlformats.org/officeDocument/2006/relationships" r:id="rId13"/>
            <a:extLst>
              <a:ext uri="{FF2B5EF4-FFF2-40B4-BE49-F238E27FC236}">
                <a16:creationId xmlns:a16="http://schemas.microsoft.com/office/drawing/2014/main" id="{0449B3EF-EF7C-279B-3156-4E78AFC9D5BA}"/>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38" name="Retângulo: Cantos Arredondados 80">
            <a:hlinkClick xmlns:r="http://schemas.openxmlformats.org/officeDocument/2006/relationships" r:id="rId14"/>
            <a:extLst>
              <a:ext uri="{FF2B5EF4-FFF2-40B4-BE49-F238E27FC236}">
                <a16:creationId xmlns:a16="http://schemas.microsoft.com/office/drawing/2014/main" id="{605D1FE2-34BD-F6E7-3BFB-B323154E44B5}"/>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39" name="Retângulo: Cantos Arredondados 80">
            <a:hlinkClick xmlns:r="http://schemas.openxmlformats.org/officeDocument/2006/relationships" r:id="rId15"/>
            <a:extLst>
              <a:ext uri="{FF2B5EF4-FFF2-40B4-BE49-F238E27FC236}">
                <a16:creationId xmlns:a16="http://schemas.microsoft.com/office/drawing/2014/main" id="{BE30BBA0-010A-4E7D-FE66-4FCE4BB35F57}"/>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0" name="Group 79">
            <a:hlinkClick xmlns:r="http://schemas.openxmlformats.org/officeDocument/2006/relationships" r:id="rId16"/>
            <a:extLst>
              <a:ext uri="{FF2B5EF4-FFF2-40B4-BE49-F238E27FC236}">
                <a16:creationId xmlns:a16="http://schemas.microsoft.com/office/drawing/2014/main" id="{26F06F45-3EA1-0606-9616-BB9234018EAB}"/>
              </a:ext>
            </a:extLst>
          </xdr:cNvPr>
          <xdr:cNvGrpSpPr>
            <a:grpSpLocks noChangeAspect="1"/>
          </xdr:cNvGrpSpPr>
        </xdr:nvGrpSpPr>
        <xdr:grpSpPr>
          <a:xfrm>
            <a:off x="1914525" y="200025"/>
            <a:ext cx="530709" cy="450000"/>
            <a:chOff x="13706480" y="1552573"/>
            <a:chExt cx="3352804" cy="3352802"/>
          </a:xfrm>
        </xdr:grpSpPr>
        <xdr:pic>
          <xdr:nvPicPr>
            <xdr:cNvPr id="57" name="Picture 92">
              <a:extLst>
                <a:ext uri="{FF2B5EF4-FFF2-40B4-BE49-F238E27FC236}">
                  <a16:creationId xmlns:a16="http://schemas.microsoft.com/office/drawing/2014/main" id="{5572AD21-4601-A6D3-E4E1-F8466D6DE0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8" name="Picture 93">
              <a:extLst>
                <a:ext uri="{FF2B5EF4-FFF2-40B4-BE49-F238E27FC236}">
                  <a16:creationId xmlns:a16="http://schemas.microsoft.com/office/drawing/2014/main" id="{9F088B0B-93D1-5838-4520-115D97FE024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1" name="Picture 80">
            <a:hlinkClick xmlns:r="http://schemas.openxmlformats.org/officeDocument/2006/relationships" r:id="rId19"/>
            <a:extLst>
              <a:ext uri="{FF2B5EF4-FFF2-40B4-BE49-F238E27FC236}">
                <a16:creationId xmlns:a16="http://schemas.microsoft.com/office/drawing/2014/main" id="{293DC213-B85E-C55F-DC37-800F3567734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2" name="Picture 81">
            <a:hlinkClick xmlns:r="http://schemas.openxmlformats.org/officeDocument/2006/relationships" r:id="rId21"/>
            <a:extLst>
              <a:ext uri="{FF2B5EF4-FFF2-40B4-BE49-F238E27FC236}">
                <a16:creationId xmlns:a16="http://schemas.microsoft.com/office/drawing/2014/main" id="{E3F7A49D-4238-3C68-F200-AC5DC9781F3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43" name="Picture 82">
            <a:hlinkClick xmlns:r="http://schemas.openxmlformats.org/officeDocument/2006/relationships" r:id="rId23"/>
            <a:extLst>
              <a:ext uri="{FF2B5EF4-FFF2-40B4-BE49-F238E27FC236}">
                <a16:creationId xmlns:a16="http://schemas.microsoft.com/office/drawing/2014/main" id="{F5A76356-189C-DD9B-510D-85E5882C149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44" name="Group 83">
            <a:extLst>
              <a:ext uri="{FF2B5EF4-FFF2-40B4-BE49-F238E27FC236}">
                <a16:creationId xmlns:a16="http://schemas.microsoft.com/office/drawing/2014/main" id="{9DE4E132-7B10-32C0-D570-774D01891F53}"/>
              </a:ext>
            </a:extLst>
          </xdr:cNvPr>
          <xdr:cNvGrpSpPr>
            <a:grpSpLocks noChangeAspect="1"/>
          </xdr:cNvGrpSpPr>
        </xdr:nvGrpSpPr>
        <xdr:grpSpPr>
          <a:xfrm>
            <a:off x="495300" y="257175"/>
            <a:ext cx="319661" cy="324000"/>
            <a:chOff x="2438400" y="571500"/>
            <a:chExt cx="1065536" cy="1080000"/>
          </a:xfrm>
        </xdr:grpSpPr>
        <xdr:pic>
          <xdr:nvPicPr>
            <xdr:cNvPr id="55" name="Picture 90">
              <a:extLst>
                <a:ext uri="{FF2B5EF4-FFF2-40B4-BE49-F238E27FC236}">
                  <a16:creationId xmlns:a16="http://schemas.microsoft.com/office/drawing/2014/main" id="{19F21C60-39BF-0184-25ED-CCBA417926D5}"/>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6" name="Oval 91">
              <a:extLst>
                <a:ext uri="{FF2B5EF4-FFF2-40B4-BE49-F238E27FC236}">
                  <a16:creationId xmlns:a16="http://schemas.microsoft.com/office/drawing/2014/main" id="{0578967F-1571-7832-1E3E-7EAD7C2B6755}"/>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45" name="Group 84">
            <a:extLst>
              <a:ext uri="{FF2B5EF4-FFF2-40B4-BE49-F238E27FC236}">
                <a16:creationId xmlns:a16="http://schemas.microsoft.com/office/drawing/2014/main" id="{ECA7672E-61BB-7658-9E0C-B5F4F8EE453E}"/>
              </a:ext>
            </a:extLst>
          </xdr:cNvPr>
          <xdr:cNvGrpSpPr>
            <a:grpSpLocks noChangeAspect="1"/>
          </xdr:cNvGrpSpPr>
        </xdr:nvGrpSpPr>
        <xdr:grpSpPr>
          <a:xfrm>
            <a:off x="962025" y="257175"/>
            <a:ext cx="341768" cy="324000"/>
            <a:chOff x="2419350" y="552450"/>
            <a:chExt cx="1159323" cy="1099050"/>
          </a:xfrm>
        </xdr:grpSpPr>
        <xdr:sp macro="" textlink="">
          <xdr:nvSpPr>
            <xdr:cNvPr id="53" name="Oval 88">
              <a:extLst>
                <a:ext uri="{FF2B5EF4-FFF2-40B4-BE49-F238E27FC236}">
                  <a16:creationId xmlns:a16="http://schemas.microsoft.com/office/drawing/2014/main" id="{3320342E-2EAF-BA99-8FF1-E7945C0FB22A}"/>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Imagem 4">
              <a:extLst>
                <a:ext uri="{FF2B5EF4-FFF2-40B4-BE49-F238E27FC236}">
                  <a16:creationId xmlns:a16="http://schemas.microsoft.com/office/drawing/2014/main" id="{4648555F-9FC9-BB34-B477-3C9CA68C1814}"/>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46" name="Group 85">
            <a:extLst>
              <a:ext uri="{FF2B5EF4-FFF2-40B4-BE49-F238E27FC236}">
                <a16:creationId xmlns:a16="http://schemas.microsoft.com/office/drawing/2014/main" id="{A1429FF5-308C-FBCB-FF89-75244FA878AA}"/>
              </a:ext>
            </a:extLst>
          </xdr:cNvPr>
          <xdr:cNvGrpSpPr>
            <a:grpSpLocks noChangeAspect="1"/>
          </xdr:cNvGrpSpPr>
        </xdr:nvGrpSpPr>
        <xdr:grpSpPr>
          <a:xfrm>
            <a:off x="4333875" y="257175"/>
            <a:ext cx="319661" cy="324000"/>
            <a:chOff x="3539391" y="662841"/>
            <a:chExt cx="1065536" cy="1080000"/>
          </a:xfrm>
        </xdr:grpSpPr>
        <xdr:sp macro="" textlink="">
          <xdr:nvSpPr>
            <xdr:cNvPr id="47" name="Oval 86">
              <a:extLst>
                <a:ext uri="{FF2B5EF4-FFF2-40B4-BE49-F238E27FC236}">
                  <a16:creationId xmlns:a16="http://schemas.microsoft.com/office/drawing/2014/main" id="{A9C6E022-CCEC-4CE7-4EEF-FFE04FD8499A}"/>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2" name="Picture 87">
              <a:hlinkClick xmlns:r="http://schemas.openxmlformats.org/officeDocument/2006/relationships" r:id="rId27"/>
              <a:extLst>
                <a:ext uri="{FF2B5EF4-FFF2-40B4-BE49-F238E27FC236}">
                  <a16:creationId xmlns:a16="http://schemas.microsoft.com/office/drawing/2014/main" id="{05534267-B66E-A58D-BE3D-67B014014768}"/>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xdr:col>
      <xdr:colOff>0</xdr:colOff>
      <xdr:row>169</xdr:row>
      <xdr:rowOff>0</xdr:rowOff>
    </xdr:from>
    <xdr:to>
      <xdr:col>2</xdr:col>
      <xdr:colOff>895350</xdr:colOff>
      <xdr:row>179</xdr:row>
      <xdr:rowOff>0</xdr:rowOff>
    </xdr:to>
    <xdr:pic>
      <xdr:nvPicPr>
        <xdr:cNvPr id="5" name="m_3144513048926651079Imagem 3">
          <a:extLst>
            <a:ext uri="{FF2B5EF4-FFF2-40B4-BE49-F238E27FC236}">
              <a16:creationId xmlns:a16="http://schemas.microsoft.com/office/drawing/2014/main" id="{DBB5B347-E1CF-1646-BEDE-6B4DDBE9A2B7}"/>
            </a:ext>
          </a:extLst>
        </xdr:cNvPr>
        <xdr:cNvPicPr>
          <a:picLocks noChangeAspect="1" noChangeArrowheads="1"/>
        </xdr:cNvPicPr>
      </xdr:nvPicPr>
      <xdr:blipFill>
        <a:blip xmlns:r="http://schemas.openxmlformats.org/officeDocument/2006/relationships" r:embed="rId29" r:link="rId30" cstate="print">
          <a:extLst>
            <a:ext uri="{28A0092B-C50C-407E-A947-70E740481C1C}">
              <a14:useLocalDpi xmlns:a14="http://schemas.microsoft.com/office/drawing/2010/main" val="0"/>
            </a:ext>
          </a:extLst>
        </a:blip>
        <a:srcRect/>
        <a:stretch>
          <a:fillRect/>
        </a:stretch>
      </xdr:blipFill>
      <xdr:spPr bwMode="auto">
        <a:xfrm>
          <a:off x="257175" y="34004250"/>
          <a:ext cx="3810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104775</xdr:colOff>
      <xdr:row>1</xdr:row>
      <xdr:rowOff>0</xdr:rowOff>
    </xdr:from>
    <xdr:to>
      <xdr:col>9</xdr:col>
      <xdr:colOff>2193222</xdr:colOff>
      <xdr:row>2</xdr:row>
      <xdr:rowOff>247650</xdr:rowOff>
    </xdr:to>
    <xdr:grpSp>
      <xdr:nvGrpSpPr>
        <xdr:cNvPr id="30" name="Group 63">
          <a:extLst>
            <a:ext uri="{FF2B5EF4-FFF2-40B4-BE49-F238E27FC236}">
              <a16:creationId xmlns:a16="http://schemas.microsoft.com/office/drawing/2014/main" id="{3A571F3B-8300-4389-A9DC-79B0557AE399}"/>
            </a:ext>
          </a:extLst>
        </xdr:cNvPr>
        <xdr:cNvGrpSpPr/>
      </xdr:nvGrpSpPr>
      <xdr:grpSpPr>
        <a:xfrm>
          <a:off x="361950" y="200025"/>
          <a:ext cx="17880897" cy="676275"/>
          <a:chOff x="371475" y="200025"/>
          <a:chExt cx="17757072" cy="676275"/>
        </a:xfrm>
      </xdr:grpSpPr>
      <xdr:sp macro="" textlink="">
        <xdr:nvSpPr>
          <xdr:cNvPr id="31" name="Retângulo: Cantos Arredondados 80">
            <a:hlinkClick xmlns:r="http://schemas.openxmlformats.org/officeDocument/2006/relationships" r:id="rId1"/>
            <a:extLst>
              <a:ext uri="{FF2B5EF4-FFF2-40B4-BE49-F238E27FC236}">
                <a16:creationId xmlns:a16="http://schemas.microsoft.com/office/drawing/2014/main" id="{16C2A2D7-2113-1CFF-3833-9A3804D45645}"/>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32" name="Retângulo: Cantos Arredondados 80">
            <a:hlinkClick xmlns:r="http://schemas.openxmlformats.org/officeDocument/2006/relationships" r:id="rId2"/>
            <a:extLst>
              <a:ext uri="{FF2B5EF4-FFF2-40B4-BE49-F238E27FC236}">
                <a16:creationId xmlns:a16="http://schemas.microsoft.com/office/drawing/2014/main" id="{113A327C-FF51-9BE7-76A6-96A371F709D9}"/>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33" name="Retângulo: Cantos Arredondados 80">
            <a:hlinkClick xmlns:r="http://schemas.openxmlformats.org/officeDocument/2006/relationships" r:id="rId3"/>
            <a:extLst>
              <a:ext uri="{FF2B5EF4-FFF2-40B4-BE49-F238E27FC236}">
                <a16:creationId xmlns:a16="http://schemas.microsoft.com/office/drawing/2014/main" id="{E997B5CC-E375-B844-1BA4-E01782FC93EF}"/>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34" name="Retângulo: Cantos Arredondados 80">
            <a:hlinkClick xmlns:r="http://schemas.openxmlformats.org/officeDocument/2006/relationships" r:id="rId4"/>
            <a:extLst>
              <a:ext uri="{FF2B5EF4-FFF2-40B4-BE49-F238E27FC236}">
                <a16:creationId xmlns:a16="http://schemas.microsoft.com/office/drawing/2014/main" id="{3B5A1F85-63CE-F24D-B493-C98805F53702}"/>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35" name="Retângulo: Cantos Arredondados 80">
            <a:hlinkClick xmlns:r="http://schemas.openxmlformats.org/officeDocument/2006/relationships" r:id="rId5"/>
            <a:extLst>
              <a:ext uri="{FF2B5EF4-FFF2-40B4-BE49-F238E27FC236}">
                <a16:creationId xmlns:a16="http://schemas.microsoft.com/office/drawing/2014/main" id="{593B3C93-C85A-257A-7520-3DA2F84EC3B8}"/>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6" name="Retângulo: Cantos Arredondados 80">
            <a:hlinkClick xmlns:r="http://schemas.openxmlformats.org/officeDocument/2006/relationships" r:id="rId6"/>
            <a:extLst>
              <a:ext uri="{FF2B5EF4-FFF2-40B4-BE49-F238E27FC236}">
                <a16:creationId xmlns:a16="http://schemas.microsoft.com/office/drawing/2014/main" id="{CFF3ECD2-1975-A060-5723-51DB5FF3B138}"/>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7" name="Retângulo: Cantos Arredondados 80">
            <a:hlinkClick xmlns:r="http://schemas.openxmlformats.org/officeDocument/2006/relationships" r:id="rId7"/>
            <a:extLst>
              <a:ext uri="{FF2B5EF4-FFF2-40B4-BE49-F238E27FC236}">
                <a16:creationId xmlns:a16="http://schemas.microsoft.com/office/drawing/2014/main" id="{BE41B043-6460-4CE7-E4AB-576691C0C61E}"/>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8" name="Retângulo: Cantos Arredondados 80">
            <a:hlinkClick xmlns:r="http://schemas.openxmlformats.org/officeDocument/2006/relationships" r:id="rId8"/>
            <a:extLst>
              <a:ext uri="{FF2B5EF4-FFF2-40B4-BE49-F238E27FC236}">
                <a16:creationId xmlns:a16="http://schemas.microsoft.com/office/drawing/2014/main" id="{8BE18980-8DC5-792C-8FE1-02C2919DB98E}"/>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9" name="Retângulo: Cantos Arredondados 80">
            <a:hlinkClick xmlns:r="http://schemas.openxmlformats.org/officeDocument/2006/relationships" r:id="rId9"/>
            <a:extLst>
              <a:ext uri="{FF2B5EF4-FFF2-40B4-BE49-F238E27FC236}">
                <a16:creationId xmlns:a16="http://schemas.microsoft.com/office/drawing/2014/main" id="{AC94B664-4ABC-788E-DEAB-FB9F9EFD7AC0}"/>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40" name="Retângulo: Cantos Arredondados 80">
            <a:hlinkClick xmlns:r="http://schemas.openxmlformats.org/officeDocument/2006/relationships" r:id="rId10"/>
            <a:extLst>
              <a:ext uri="{FF2B5EF4-FFF2-40B4-BE49-F238E27FC236}">
                <a16:creationId xmlns:a16="http://schemas.microsoft.com/office/drawing/2014/main" id="{75FC7BC4-07ED-02DF-1005-4C310F89DB8B}"/>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41" name="Retângulo: Cantos Arredondados 80">
            <a:hlinkClick xmlns:r="http://schemas.openxmlformats.org/officeDocument/2006/relationships" r:id="rId11"/>
            <a:extLst>
              <a:ext uri="{FF2B5EF4-FFF2-40B4-BE49-F238E27FC236}">
                <a16:creationId xmlns:a16="http://schemas.microsoft.com/office/drawing/2014/main" id="{21D15B84-484C-BBA6-B63D-33DD1E605ECE}"/>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42" name="Retângulo: Cantos Arredondados 80">
            <a:hlinkClick xmlns:r="http://schemas.openxmlformats.org/officeDocument/2006/relationships" r:id="rId12"/>
            <a:extLst>
              <a:ext uri="{FF2B5EF4-FFF2-40B4-BE49-F238E27FC236}">
                <a16:creationId xmlns:a16="http://schemas.microsoft.com/office/drawing/2014/main" id="{D9938F3F-435F-A80E-1DBC-0237D92245F0}"/>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43" name="Retângulo: Cantos Arredondados 80">
            <a:hlinkClick xmlns:r="http://schemas.openxmlformats.org/officeDocument/2006/relationships" r:id="rId13"/>
            <a:extLst>
              <a:ext uri="{FF2B5EF4-FFF2-40B4-BE49-F238E27FC236}">
                <a16:creationId xmlns:a16="http://schemas.microsoft.com/office/drawing/2014/main" id="{6419DECA-CB77-956F-606D-99E9106EBE30}"/>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44" name="Retângulo: Cantos Arredondados 80">
            <a:hlinkClick xmlns:r="http://schemas.openxmlformats.org/officeDocument/2006/relationships" r:id="rId14"/>
            <a:extLst>
              <a:ext uri="{FF2B5EF4-FFF2-40B4-BE49-F238E27FC236}">
                <a16:creationId xmlns:a16="http://schemas.microsoft.com/office/drawing/2014/main" id="{C20C96B5-B988-AA33-F005-9449FB6386A7}"/>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45" name="Retângulo: Cantos Arredondados 80">
            <a:hlinkClick xmlns:r="http://schemas.openxmlformats.org/officeDocument/2006/relationships" r:id="rId15"/>
            <a:extLst>
              <a:ext uri="{FF2B5EF4-FFF2-40B4-BE49-F238E27FC236}">
                <a16:creationId xmlns:a16="http://schemas.microsoft.com/office/drawing/2014/main" id="{227FC2DC-B34A-7D1C-1A39-C006737D6F63}"/>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6" name="Group 79">
            <a:hlinkClick xmlns:r="http://schemas.openxmlformats.org/officeDocument/2006/relationships" r:id="rId16"/>
            <a:extLst>
              <a:ext uri="{FF2B5EF4-FFF2-40B4-BE49-F238E27FC236}">
                <a16:creationId xmlns:a16="http://schemas.microsoft.com/office/drawing/2014/main" id="{78037B34-DC4F-BDBC-0375-8B19745711C7}"/>
              </a:ext>
            </a:extLst>
          </xdr:cNvPr>
          <xdr:cNvGrpSpPr>
            <a:grpSpLocks noChangeAspect="1"/>
          </xdr:cNvGrpSpPr>
        </xdr:nvGrpSpPr>
        <xdr:grpSpPr>
          <a:xfrm>
            <a:off x="1914525" y="200025"/>
            <a:ext cx="530709" cy="450000"/>
            <a:chOff x="13706480" y="1552573"/>
            <a:chExt cx="3352804" cy="3352802"/>
          </a:xfrm>
        </xdr:grpSpPr>
        <xdr:pic>
          <xdr:nvPicPr>
            <xdr:cNvPr id="59" name="Picture 92">
              <a:extLst>
                <a:ext uri="{FF2B5EF4-FFF2-40B4-BE49-F238E27FC236}">
                  <a16:creationId xmlns:a16="http://schemas.microsoft.com/office/drawing/2014/main" id="{3DC75B8B-4C98-62AD-56B6-B7DA3C3056A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0" name="Picture 93">
              <a:extLst>
                <a:ext uri="{FF2B5EF4-FFF2-40B4-BE49-F238E27FC236}">
                  <a16:creationId xmlns:a16="http://schemas.microsoft.com/office/drawing/2014/main" id="{6104F1B2-8EEA-E3B7-5DB9-88A3DA6F5F2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7" name="Picture 80">
            <a:hlinkClick xmlns:r="http://schemas.openxmlformats.org/officeDocument/2006/relationships" r:id="rId19"/>
            <a:extLst>
              <a:ext uri="{FF2B5EF4-FFF2-40B4-BE49-F238E27FC236}">
                <a16:creationId xmlns:a16="http://schemas.microsoft.com/office/drawing/2014/main" id="{BA71B800-8C3D-6BBC-C6F8-74609372159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8" name="Picture 81">
            <a:hlinkClick xmlns:r="http://schemas.openxmlformats.org/officeDocument/2006/relationships" r:id="rId21"/>
            <a:extLst>
              <a:ext uri="{FF2B5EF4-FFF2-40B4-BE49-F238E27FC236}">
                <a16:creationId xmlns:a16="http://schemas.microsoft.com/office/drawing/2014/main" id="{70F7A84B-9DD8-DB43-5475-3D205E21851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49" name="Picture 82">
            <a:hlinkClick xmlns:r="http://schemas.openxmlformats.org/officeDocument/2006/relationships" r:id="rId23"/>
            <a:extLst>
              <a:ext uri="{FF2B5EF4-FFF2-40B4-BE49-F238E27FC236}">
                <a16:creationId xmlns:a16="http://schemas.microsoft.com/office/drawing/2014/main" id="{DAF85553-E899-0C00-BE9A-C1EADFC41BB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50" name="Group 83">
            <a:extLst>
              <a:ext uri="{FF2B5EF4-FFF2-40B4-BE49-F238E27FC236}">
                <a16:creationId xmlns:a16="http://schemas.microsoft.com/office/drawing/2014/main" id="{3A45FAF1-7B2A-6E21-C3DF-4BA1E601A36D}"/>
              </a:ext>
            </a:extLst>
          </xdr:cNvPr>
          <xdr:cNvGrpSpPr>
            <a:grpSpLocks noChangeAspect="1"/>
          </xdr:cNvGrpSpPr>
        </xdr:nvGrpSpPr>
        <xdr:grpSpPr>
          <a:xfrm>
            <a:off x="495300" y="257175"/>
            <a:ext cx="319661" cy="324000"/>
            <a:chOff x="2438400" y="571500"/>
            <a:chExt cx="1065536" cy="1080000"/>
          </a:xfrm>
        </xdr:grpSpPr>
        <xdr:pic>
          <xdr:nvPicPr>
            <xdr:cNvPr id="57" name="Picture 90">
              <a:extLst>
                <a:ext uri="{FF2B5EF4-FFF2-40B4-BE49-F238E27FC236}">
                  <a16:creationId xmlns:a16="http://schemas.microsoft.com/office/drawing/2014/main" id="{0E06468B-7C9D-F958-4A8F-7F1E4DBB245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8" name="Oval 91">
              <a:extLst>
                <a:ext uri="{FF2B5EF4-FFF2-40B4-BE49-F238E27FC236}">
                  <a16:creationId xmlns:a16="http://schemas.microsoft.com/office/drawing/2014/main" id="{7B74DE5C-2C17-59F6-E2F4-4FD9CDAA9C7A}"/>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51" name="Group 84">
            <a:extLst>
              <a:ext uri="{FF2B5EF4-FFF2-40B4-BE49-F238E27FC236}">
                <a16:creationId xmlns:a16="http://schemas.microsoft.com/office/drawing/2014/main" id="{B286685F-1626-0795-B3B9-DC0CE95042DA}"/>
              </a:ext>
            </a:extLst>
          </xdr:cNvPr>
          <xdr:cNvGrpSpPr>
            <a:grpSpLocks noChangeAspect="1"/>
          </xdr:cNvGrpSpPr>
        </xdr:nvGrpSpPr>
        <xdr:grpSpPr>
          <a:xfrm>
            <a:off x="962025" y="257175"/>
            <a:ext cx="341768" cy="324000"/>
            <a:chOff x="2419350" y="552450"/>
            <a:chExt cx="1159323" cy="1099050"/>
          </a:xfrm>
        </xdr:grpSpPr>
        <xdr:sp macro="" textlink="">
          <xdr:nvSpPr>
            <xdr:cNvPr id="55" name="Oval 88">
              <a:extLst>
                <a:ext uri="{FF2B5EF4-FFF2-40B4-BE49-F238E27FC236}">
                  <a16:creationId xmlns:a16="http://schemas.microsoft.com/office/drawing/2014/main" id="{5A5A1894-5874-0BAB-83A1-CF990D674EA7}"/>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6" name="Imagem 4">
              <a:extLst>
                <a:ext uri="{FF2B5EF4-FFF2-40B4-BE49-F238E27FC236}">
                  <a16:creationId xmlns:a16="http://schemas.microsoft.com/office/drawing/2014/main" id="{4BA55DDC-B98C-3E30-B26A-BFF78C2F9053}"/>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52" name="Group 85">
            <a:extLst>
              <a:ext uri="{FF2B5EF4-FFF2-40B4-BE49-F238E27FC236}">
                <a16:creationId xmlns:a16="http://schemas.microsoft.com/office/drawing/2014/main" id="{F8BD64DB-51A3-3E94-D060-1A0F37A88B92}"/>
              </a:ext>
            </a:extLst>
          </xdr:cNvPr>
          <xdr:cNvGrpSpPr>
            <a:grpSpLocks noChangeAspect="1"/>
          </xdr:cNvGrpSpPr>
        </xdr:nvGrpSpPr>
        <xdr:grpSpPr>
          <a:xfrm>
            <a:off x="4333875" y="257175"/>
            <a:ext cx="319661" cy="324000"/>
            <a:chOff x="3539391" y="662841"/>
            <a:chExt cx="1065536" cy="1080000"/>
          </a:xfrm>
        </xdr:grpSpPr>
        <xdr:sp macro="" textlink="">
          <xdr:nvSpPr>
            <xdr:cNvPr id="53" name="Oval 86">
              <a:extLst>
                <a:ext uri="{FF2B5EF4-FFF2-40B4-BE49-F238E27FC236}">
                  <a16:creationId xmlns:a16="http://schemas.microsoft.com/office/drawing/2014/main" id="{A6F05D72-8629-23C2-58C3-F3E71D8C2837}"/>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Picture 87">
              <a:hlinkClick xmlns:r="http://schemas.openxmlformats.org/officeDocument/2006/relationships" r:id="rId27"/>
              <a:extLst>
                <a:ext uri="{FF2B5EF4-FFF2-40B4-BE49-F238E27FC236}">
                  <a16:creationId xmlns:a16="http://schemas.microsoft.com/office/drawing/2014/main" id="{3FE6B014-0698-7256-01E6-1D807F0EA75A}"/>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114300</xdr:colOff>
      <xdr:row>1</xdr:row>
      <xdr:rowOff>0</xdr:rowOff>
    </xdr:from>
    <xdr:to>
      <xdr:col>11</xdr:col>
      <xdr:colOff>1031172</xdr:colOff>
      <xdr:row>2</xdr:row>
      <xdr:rowOff>247650</xdr:rowOff>
    </xdr:to>
    <xdr:grpSp>
      <xdr:nvGrpSpPr>
        <xdr:cNvPr id="5" name="Group 63">
          <a:extLst>
            <a:ext uri="{FF2B5EF4-FFF2-40B4-BE49-F238E27FC236}">
              <a16:creationId xmlns:a16="http://schemas.microsoft.com/office/drawing/2014/main" id="{DE28FE66-1567-40E7-9B9B-71AA27AE337E}"/>
            </a:ext>
          </a:extLst>
        </xdr:cNvPr>
        <xdr:cNvGrpSpPr/>
      </xdr:nvGrpSpPr>
      <xdr:grpSpPr>
        <a:xfrm>
          <a:off x="371475" y="200025"/>
          <a:ext cx="17880897" cy="676275"/>
          <a:chOff x="371475" y="200025"/>
          <a:chExt cx="17757072" cy="676275"/>
        </a:xfrm>
      </xdr:grpSpPr>
      <xdr:sp macro="" textlink="">
        <xdr:nvSpPr>
          <xdr:cNvPr id="6" name="Retângulo: Cantos Arredondados 80">
            <a:hlinkClick xmlns:r="http://schemas.openxmlformats.org/officeDocument/2006/relationships" r:id="rId1"/>
            <a:extLst>
              <a:ext uri="{FF2B5EF4-FFF2-40B4-BE49-F238E27FC236}">
                <a16:creationId xmlns:a16="http://schemas.microsoft.com/office/drawing/2014/main" id="{2FFB8A6C-9F9B-673B-2FDD-1BBDB6CDF2D5}"/>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7" name="Retângulo: Cantos Arredondados 80">
            <a:hlinkClick xmlns:r="http://schemas.openxmlformats.org/officeDocument/2006/relationships" r:id="rId2"/>
            <a:extLst>
              <a:ext uri="{FF2B5EF4-FFF2-40B4-BE49-F238E27FC236}">
                <a16:creationId xmlns:a16="http://schemas.microsoft.com/office/drawing/2014/main" id="{3F1A7BC1-CEC3-9A0E-D1E4-A10BC07559A4}"/>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8" name="Retângulo: Cantos Arredondados 80">
            <a:hlinkClick xmlns:r="http://schemas.openxmlformats.org/officeDocument/2006/relationships" r:id="rId3"/>
            <a:extLst>
              <a:ext uri="{FF2B5EF4-FFF2-40B4-BE49-F238E27FC236}">
                <a16:creationId xmlns:a16="http://schemas.microsoft.com/office/drawing/2014/main" id="{98B41FD8-85B7-05A8-3764-014843C0BC0D}"/>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9" name="Retângulo: Cantos Arredondados 80">
            <a:hlinkClick xmlns:r="http://schemas.openxmlformats.org/officeDocument/2006/relationships" r:id="rId4"/>
            <a:extLst>
              <a:ext uri="{FF2B5EF4-FFF2-40B4-BE49-F238E27FC236}">
                <a16:creationId xmlns:a16="http://schemas.microsoft.com/office/drawing/2014/main" id="{6876AD64-D395-9A4E-9A8D-11B0966E2A55}"/>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10" name="Retângulo: Cantos Arredondados 80">
            <a:hlinkClick xmlns:r="http://schemas.openxmlformats.org/officeDocument/2006/relationships" r:id="rId5"/>
            <a:extLst>
              <a:ext uri="{FF2B5EF4-FFF2-40B4-BE49-F238E27FC236}">
                <a16:creationId xmlns:a16="http://schemas.microsoft.com/office/drawing/2014/main" id="{D16C05C0-6978-CBB2-4C16-E35658E9F3EC}"/>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11" name="Retângulo: Cantos Arredondados 80">
            <a:hlinkClick xmlns:r="http://schemas.openxmlformats.org/officeDocument/2006/relationships" r:id="rId6"/>
            <a:extLst>
              <a:ext uri="{FF2B5EF4-FFF2-40B4-BE49-F238E27FC236}">
                <a16:creationId xmlns:a16="http://schemas.microsoft.com/office/drawing/2014/main" id="{586A4B0C-9AB4-AA46-A16A-1B25990652D8}"/>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12" name="Retângulo: Cantos Arredondados 80">
            <a:hlinkClick xmlns:r="http://schemas.openxmlformats.org/officeDocument/2006/relationships" r:id="rId7"/>
            <a:extLst>
              <a:ext uri="{FF2B5EF4-FFF2-40B4-BE49-F238E27FC236}">
                <a16:creationId xmlns:a16="http://schemas.microsoft.com/office/drawing/2014/main" id="{F334EF24-2142-5DC0-7EF9-2375AE75C6E8}"/>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3" name="Retângulo: Cantos Arredondados 80">
            <a:hlinkClick xmlns:r="http://schemas.openxmlformats.org/officeDocument/2006/relationships" r:id="rId8"/>
            <a:extLst>
              <a:ext uri="{FF2B5EF4-FFF2-40B4-BE49-F238E27FC236}">
                <a16:creationId xmlns:a16="http://schemas.microsoft.com/office/drawing/2014/main" id="{B72E0DF4-6176-4038-8179-19CF8B0B8E9B}"/>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4" name="Retângulo: Cantos Arredondados 80">
            <a:hlinkClick xmlns:r="http://schemas.openxmlformats.org/officeDocument/2006/relationships" r:id="rId9"/>
            <a:extLst>
              <a:ext uri="{FF2B5EF4-FFF2-40B4-BE49-F238E27FC236}">
                <a16:creationId xmlns:a16="http://schemas.microsoft.com/office/drawing/2014/main" id="{73CDD342-C709-270B-83EB-29CE55F04A7F}"/>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5" name="Retângulo: Cantos Arredondados 80">
            <a:hlinkClick xmlns:r="http://schemas.openxmlformats.org/officeDocument/2006/relationships" r:id="rId10"/>
            <a:extLst>
              <a:ext uri="{FF2B5EF4-FFF2-40B4-BE49-F238E27FC236}">
                <a16:creationId xmlns:a16="http://schemas.microsoft.com/office/drawing/2014/main" id="{9CB09CBA-23AD-74D9-07E0-0561548D24DE}"/>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6" name="Retângulo: Cantos Arredondados 80">
            <a:hlinkClick xmlns:r="http://schemas.openxmlformats.org/officeDocument/2006/relationships" r:id="rId11"/>
            <a:extLst>
              <a:ext uri="{FF2B5EF4-FFF2-40B4-BE49-F238E27FC236}">
                <a16:creationId xmlns:a16="http://schemas.microsoft.com/office/drawing/2014/main" id="{02291541-5266-6C80-90D6-B55C8A503FCE}"/>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7" name="Retângulo: Cantos Arredondados 80">
            <a:hlinkClick xmlns:r="http://schemas.openxmlformats.org/officeDocument/2006/relationships" r:id="rId12"/>
            <a:extLst>
              <a:ext uri="{FF2B5EF4-FFF2-40B4-BE49-F238E27FC236}">
                <a16:creationId xmlns:a16="http://schemas.microsoft.com/office/drawing/2014/main" id="{E2674795-3D6C-C210-8801-2F1AEC20C832}"/>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8" name="Retângulo: Cantos Arredondados 80">
            <a:hlinkClick xmlns:r="http://schemas.openxmlformats.org/officeDocument/2006/relationships" r:id="rId13"/>
            <a:extLst>
              <a:ext uri="{FF2B5EF4-FFF2-40B4-BE49-F238E27FC236}">
                <a16:creationId xmlns:a16="http://schemas.microsoft.com/office/drawing/2014/main" id="{6DE0125B-C48C-29A1-250D-0E63BCA43994}"/>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9" name="Retângulo: Cantos Arredondados 80">
            <a:hlinkClick xmlns:r="http://schemas.openxmlformats.org/officeDocument/2006/relationships" r:id="rId14"/>
            <a:extLst>
              <a:ext uri="{FF2B5EF4-FFF2-40B4-BE49-F238E27FC236}">
                <a16:creationId xmlns:a16="http://schemas.microsoft.com/office/drawing/2014/main" id="{9AD8BA76-2894-A3C3-E94C-617AE7DB74E2}"/>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20" name="Retângulo: Cantos Arredondados 80">
            <a:hlinkClick xmlns:r="http://schemas.openxmlformats.org/officeDocument/2006/relationships" r:id="rId15"/>
            <a:extLst>
              <a:ext uri="{FF2B5EF4-FFF2-40B4-BE49-F238E27FC236}">
                <a16:creationId xmlns:a16="http://schemas.microsoft.com/office/drawing/2014/main" id="{F3D84CB4-1442-D7F1-C440-91CB5FFCB64A}"/>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21" name="Group 79">
            <a:hlinkClick xmlns:r="http://schemas.openxmlformats.org/officeDocument/2006/relationships" r:id="rId16"/>
            <a:extLst>
              <a:ext uri="{FF2B5EF4-FFF2-40B4-BE49-F238E27FC236}">
                <a16:creationId xmlns:a16="http://schemas.microsoft.com/office/drawing/2014/main" id="{025E963C-8429-C8E2-F144-1594A30754DF}"/>
              </a:ext>
            </a:extLst>
          </xdr:cNvPr>
          <xdr:cNvGrpSpPr>
            <a:grpSpLocks noChangeAspect="1"/>
          </xdr:cNvGrpSpPr>
        </xdr:nvGrpSpPr>
        <xdr:grpSpPr>
          <a:xfrm>
            <a:off x="1914525" y="200025"/>
            <a:ext cx="530709" cy="450000"/>
            <a:chOff x="13706480" y="1552573"/>
            <a:chExt cx="3352804" cy="3352802"/>
          </a:xfrm>
        </xdr:grpSpPr>
        <xdr:pic>
          <xdr:nvPicPr>
            <xdr:cNvPr id="57" name="Picture 92">
              <a:extLst>
                <a:ext uri="{FF2B5EF4-FFF2-40B4-BE49-F238E27FC236}">
                  <a16:creationId xmlns:a16="http://schemas.microsoft.com/office/drawing/2014/main" id="{DD5DC2D3-967C-66AF-4B1A-A6D5C00441C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8" name="Picture 93">
              <a:extLst>
                <a:ext uri="{FF2B5EF4-FFF2-40B4-BE49-F238E27FC236}">
                  <a16:creationId xmlns:a16="http://schemas.microsoft.com/office/drawing/2014/main" id="{E667671F-F3F9-F72B-7BFB-BC47AC075FA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22" name="Picture 80">
            <a:hlinkClick xmlns:r="http://schemas.openxmlformats.org/officeDocument/2006/relationships" r:id="rId19"/>
            <a:extLst>
              <a:ext uri="{FF2B5EF4-FFF2-40B4-BE49-F238E27FC236}">
                <a16:creationId xmlns:a16="http://schemas.microsoft.com/office/drawing/2014/main" id="{AE60D889-95A6-A6E7-D776-2C5BD3879CA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3" name="Picture 81">
            <a:hlinkClick xmlns:r="http://schemas.openxmlformats.org/officeDocument/2006/relationships" r:id="rId21"/>
            <a:extLst>
              <a:ext uri="{FF2B5EF4-FFF2-40B4-BE49-F238E27FC236}">
                <a16:creationId xmlns:a16="http://schemas.microsoft.com/office/drawing/2014/main" id="{B786BC05-5A3D-775E-3ECC-6C1EA72DE6C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4" name="Picture 82">
            <a:hlinkClick xmlns:r="http://schemas.openxmlformats.org/officeDocument/2006/relationships" r:id="rId23"/>
            <a:extLst>
              <a:ext uri="{FF2B5EF4-FFF2-40B4-BE49-F238E27FC236}">
                <a16:creationId xmlns:a16="http://schemas.microsoft.com/office/drawing/2014/main" id="{B3BF45AD-7EF6-EB0B-E17D-1BCD9F1EB5C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5" name="Group 83">
            <a:extLst>
              <a:ext uri="{FF2B5EF4-FFF2-40B4-BE49-F238E27FC236}">
                <a16:creationId xmlns:a16="http://schemas.microsoft.com/office/drawing/2014/main" id="{8EFFA328-1250-FDEC-5106-D63D1B0F734D}"/>
              </a:ext>
            </a:extLst>
          </xdr:cNvPr>
          <xdr:cNvGrpSpPr>
            <a:grpSpLocks noChangeAspect="1"/>
          </xdr:cNvGrpSpPr>
        </xdr:nvGrpSpPr>
        <xdr:grpSpPr>
          <a:xfrm>
            <a:off x="495300" y="257175"/>
            <a:ext cx="319661" cy="324000"/>
            <a:chOff x="2438400" y="571500"/>
            <a:chExt cx="1065536" cy="1080000"/>
          </a:xfrm>
        </xdr:grpSpPr>
        <xdr:pic>
          <xdr:nvPicPr>
            <xdr:cNvPr id="55" name="Picture 90">
              <a:extLst>
                <a:ext uri="{FF2B5EF4-FFF2-40B4-BE49-F238E27FC236}">
                  <a16:creationId xmlns:a16="http://schemas.microsoft.com/office/drawing/2014/main" id="{CEFF42B9-B0A0-A9BE-770A-EAEAF29FB300}"/>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6" name="Oval 91">
              <a:extLst>
                <a:ext uri="{FF2B5EF4-FFF2-40B4-BE49-F238E27FC236}">
                  <a16:creationId xmlns:a16="http://schemas.microsoft.com/office/drawing/2014/main" id="{ADB117BC-3AC8-D937-D36C-418E118777D1}"/>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6" name="Group 84">
            <a:extLst>
              <a:ext uri="{FF2B5EF4-FFF2-40B4-BE49-F238E27FC236}">
                <a16:creationId xmlns:a16="http://schemas.microsoft.com/office/drawing/2014/main" id="{9CFBC31F-FA09-1C2B-02BB-BAAF340D7FD7}"/>
              </a:ext>
            </a:extLst>
          </xdr:cNvPr>
          <xdr:cNvGrpSpPr>
            <a:grpSpLocks noChangeAspect="1"/>
          </xdr:cNvGrpSpPr>
        </xdr:nvGrpSpPr>
        <xdr:grpSpPr>
          <a:xfrm>
            <a:off x="962025" y="257175"/>
            <a:ext cx="341768" cy="324000"/>
            <a:chOff x="2419350" y="552450"/>
            <a:chExt cx="1159323" cy="1099050"/>
          </a:xfrm>
        </xdr:grpSpPr>
        <xdr:sp macro="" textlink="">
          <xdr:nvSpPr>
            <xdr:cNvPr id="53" name="Oval 88">
              <a:extLst>
                <a:ext uri="{FF2B5EF4-FFF2-40B4-BE49-F238E27FC236}">
                  <a16:creationId xmlns:a16="http://schemas.microsoft.com/office/drawing/2014/main" id="{95C8A578-9C1F-E331-AE78-AC1006F4BD6B}"/>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Imagem 4">
              <a:extLst>
                <a:ext uri="{FF2B5EF4-FFF2-40B4-BE49-F238E27FC236}">
                  <a16:creationId xmlns:a16="http://schemas.microsoft.com/office/drawing/2014/main" id="{E7499803-9269-5441-7B8B-0C06529A649B}"/>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7" name="Group 85">
            <a:extLst>
              <a:ext uri="{FF2B5EF4-FFF2-40B4-BE49-F238E27FC236}">
                <a16:creationId xmlns:a16="http://schemas.microsoft.com/office/drawing/2014/main" id="{16AB93FC-E4A7-2F55-14A2-E705783791D3}"/>
              </a:ext>
            </a:extLst>
          </xdr:cNvPr>
          <xdr:cNvGrpSpPr>
            <a:grpSpLocks noChangeAspect="1"/>
          </xdr:cNvGrpSpPr>
        </xdr:nvGrpSpPr>
        <xdr:grpSpPr>
          <a:xfrm>
            <a:off x="4333875" y="257175"/>
            <a:ext cx="319661" cy="324000"/>
            <a:chOff x="3539391" y="662841"/>
            <a:chExt cx="1065536" cy="1080000"/>
          </a:xfrm>
        </xdr:grpSpPr>
        <xdr:sp macro="" textlink="">
          <xdr:nvSpPr>
            <xdr:cNvPr id="47" name="Oval 86">
              <a:extLst>
                <a:ext uri="{FF2B5EF4-FFF2-40B4-BE49-F238E27FC236}">
                  <a16:creationId xmlns:a16="http://schemas.microsoft.com/office/drawing/2014/main" id="{22C1D70D-C8D2-97A4-5B04-78A7AD9A2006}"/>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2" name="Picture 87">
              <a:hlinkClick xmlns:r="http://schemas.openxmlformats.org/officeDocument/2006/relationships" r:id="rId27"/>
              <a:extLst>
                <a:ext uri="{FF2B5EF4-FFF2-40B4-BE49-F238E27FC236}">
                  <a16:creationId xmlns:a16="http://schemas.microsoft.com/office/drawing/2014/main" id="{CAD80C99-C1AE-2EBC-C4A0-5D8F546D0B8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17.xml><?xml version="1.0" encoding="utf-8"?>
<xdr:wsDr xmlns:xdr="http://schemas.openxmlformats.org/drawingml/2006/spreadsheetDrawing" xmlns:a="http://schemas.openxmlformats.org/drawingml/2006/main">
  <xdr:twoCellAnchor>
    <xdr:from>
      <xdr:col>8</xdr:col>
      <xdr:colOff>57150</xdr:colOff>
      <xdr:row>71</xdr:row>
      <xdr:rowOff>9524</xdr:rowOff>
    </xdr:from>
    <xdr:to>
      <xdr:col>20</xdr:col>
      <xdr:colOff>550334</xdr:colOff>
      <xdr:row>82</xdr:row>
      <xdr:rowOff>28575</xdr:rowOff>
    </xdr:to>
    <xdr:graphicFrame macro="">
      <xdr:nvGraphicFramePr>
        <xdr:cNvPr id="2" name="Gráfico 2">
          <a:extLst>
            <a:ext uri="{FF2B5EF4-FFF2-40B4-BE49-F238E27FC236}">
              <a16:creationId xmlns:a16="http://schemas.microsoft.com/office/drawing/2014/main" id="{1447A45B-E052-4F59-BD95-59FD52E4A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1</xdr:row>
      <xdr:rowOff>0</xdr:rowOff>
    </xdr:from>
    <xdr:to>
      <xdr:col>19</xdr:col>
      <xdr:colOff>88197</xdr:colOff>
      <xdr:row>2</xdr:row>
      <xdr:rowOff>247650</xdr:rowOff>
    </xdr:to>
    <xdr:grpSp>
      <xdr:nvGrpSpPr>
        <xdr:cNvPr id="4" name="Group 63">
          <a:extLst>
            <a:ext uri="{FF2B5EF4-FFF2-40B4-BE49-F238E27FC236}">
              <a16:creationId xmlns:a16="http://schemas.microsoft.com/office/drawing/2014/main" id="{485BF1B8-E41B-4149-9668-A9B0588D8A61}"/>
            </a:ext>
          </a:extLst>
        </xdr:cNvPr>
        <xdr:cNvGrpSpPr/>
      </xdr:nvGrpSpPr>
      <xdr:grpSpPr>
        <a:xfrm>
          <a:off x="323850" y="200025"/>
          <a:ext cx="17880897" cy="676275"/>
          <a:chOff x="371475" y="200025"/>
          <a:chExt cx="17757072" cy="676275"/>
        </a:xfrm>
      </xdr:grpSpPr>
      <xdr:sp macro="" textlink="">
        <xdr:nvSpPr>
          <xdr:cNvPr id="5" name="Retângulo: Cantos Arredondados 80">
            <a:hlinkClick xmlns:r="http://schemas.openxmlformats.org/officeDocument/2006/relationships" r:id="rId2"/>
            <a:extLst>
              <a:ext uri="{FF2B5EF4-FFF2-40B4-BE49-F238E27FC236}">
                <a16:creationId xmlns:a16="http://schemas.microsoft.com/office/drawing/2014/main" id="{59442CE9-093F-00B5-8882-9293D0BC1136}"/>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6" name="Retângulo: Cantos Arredondados 80">
            <a:hlinkClick xmlns:r="http://schemas.openxmlformats.org/officeDocument/2006/relationships" r:id="rId3"/>
            <a:extLst>
              <a:ext uri="{FF2B5EF4-FFF2-40B4-BE49-F238E27FC236}">
                <a16:creationId xmlns:a16="http://schemas.microsoft.com/office/drawing/2014/main" id="{71C8A276-0B98-DA07-0B38-E5AAE289E09F}"/>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7" name="Retângulo: Cantos Arredondados 80">
            <a:hlinkClick xmlns:r="http://schemas.openxmlformats.org/officeDocument/2006/relationships" r:id="rId4"/>
            <a:extLst>
              <a:ext uri="{FF2B5EF4-FFF2-40B4-BE49-F238E27FC236}">
                <a16:creationId xmlns:a16="http://schemas.microsoft.com/office/drawing/2014/main" id="{7AE3C801-244A-E3F9-8555-08B61CB395B3}"/>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8" name="Retângulo: Cantos Arredondados 80">
            <a:hlinkClick xmlns:r="http://schemas.openxmlformats.org/officeDocument/2006/relationships" r:id="rId5"/>
            <a:extLst>
              <a:ext uri="{FF2B5EF4-FFF2-40B4-BE49-F238E27FC236}">
                <a16:creationId xmlns:a16="http://schemas.microsoft.com/office/drawing/2014/main" id="{09483791-B081-702C-B8E1-FC78747BA4AA}"/>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26" name="Retângulo: Cantos Arredondados 80">
            <a:hlinkClick xmlns:r="http://schemas.openxmlformats.org/officeDocument/2006/relationships" r:id="rId6"/>
            <a:extLst>
              <a:ext uri="{FF2B5EF4-FFF2-40B4-BE49-F238E27FC236}">
                <a16:creationId xmlns:a16="http://schemas.microsoft.com/office/drawing/2014/main" id="{A8933D05-6142-CB45-F710-663CD4E78205}"/>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0" name="Retângulo: Cantos Arredondados 80">
            <a:hlinkClick xmlns:r="http://schemas.openxmlformats.org/officeDocument/2006/relationships" r:id="rId7"/>
            <a:extLst>
              <a:ext uri="{FF2B5EF4-FFF2-40B4-BE49-F238E27FC236}">
                <a16:creationId xmlns:a16="http://schemas.microsoft.com/office/drawing/2014/main" id="{A5062543-147B-4DCA-EB12-65A97EF6FB2B}"/>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3" name="Retângulo: Cantos Arredondados 80">
            <a:hlinkClick xmlns:r="http://schemas.openxmlformats.org/officeDocument/2006/relationships" r:id="rId8"/>
            <a:extLst>
              <a:ext uri="{FF2B5EF4-FFF2-40B4-BE49-F238E27FC236}">
                <a16:creationId xmlns:a16="http://schemas.microsoft.com/office/drawing/2014/main" id="{AF4FDDCD-03D4-3E8C-C337-0557B233B3BD}"/>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4" name="Retângulo: Cantos Arredondados 80">
            <a:hlinkClick xmlns:r="http://schemas.openxmlformats.org/officeDocument/2006/relationships" r:id="rId9"/>
            <a:extLst>
              <a:ext uri="{FF2B5EF4-FFF2-40B4-BE49-F238E27FC236}">
                <a16:creationId xmlns:a16="http://schemas.microsoft.com/office/drawing/2014/main" id="{30EC0E66-57FB-DECE-EB53-2DAB911D3077}"/>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5" name="Retângulo: Cantos Arredondados 80">
            <a:hlinkClick xmlns:r="http://schemas.openxmlformats.org/officeDocument/2006/relationships" r:id="rId10"/>
            <a:extLst>
              <a:ext uri="{FF2B5EF4-FFF2-40B4-BE49-F238E27FC236}">
                <a16:creationId xmlns:a16="http://schemas.microsoft.com/office/drawing/2014/main" id="{3A3775FC-2161-45E7-AA3C-CFDB1AC232D9}"/>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36" name="Retângulo: Cantos Arredondados 80">
            <a:hlinkClick xmlns:r="http://schemas.openxmlformats.org/officeDocument/2006/relationships" r:id="rId11"/>
            <a:extLst>
              <a:ext uri="{FF2B5EF4-FFF2-40B4-BE49-F238E27FC236}">
                <a16:creationId xmlns:a16="http://schemas.microsoft.com/office/drawing/2014/main" id="{015FCA93-156C-3964-4052-0413451A0249}"/>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37" name="Retângulo: Cantos Arredondados 80">
            <a:hlinkClick xmlns:r="http://schemas.openxmlformats.org/officeDocument/2006/relationships" r:id="rId12"/>
            <a:extLst>
              <a:ext uri="{FF2B5EF4-FFF2-40B4-BE49-F238E27FC236}">
                <a16:creationId xmlns:a16="http://schemas.microsoft.com/office/drawing/2014/main" id="{C3694B98-B8FF-9E85-52AE-519965ED7CEC}"/>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39" name="Retângulo: Cantos Arredondados 80">
            <a:hlinkClick xmlns:r="http://schemas.openxmlformats.org/officeDocument/2006/relationships" r:id="rId13"/>
            <a:extLst>
              <a:ext uri="{FF2B5EF4-FFF2-40B4-BE49-F238E27FC236}">
                <a16:creationId xmlns:a16="http://schemas.microsoft.com/office/drawing/2014/main" id="{092DB484-4F7C-B177-8850-A89A8638268F}"/>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40" name="Retângulo: Cantos Arredondados 80">
            <a:hlinkClick xmlns:r="http://schemas.openxmlformats.org/officeDocument/2006/relationships" r:id="rId14"/>
            <a:extLst>
              <a:ext uri="{FF2B5EF4-FFF2-40B4-BE49-F238E27FC236}">
                <a16:creationId xmlns:a16="http://schemas.microsoft.com/office/drawing/2014/main" id="{D290375A-C28A-B149-DCFD-8CB8E618658F}"/>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44" name="Retângulo: Cantos Arredondados 80">
            <a:hlinkClick xmlns:r="http://schemas.openxmlformats.org/officeDocument/2006/relationships" r:id="rId15"/>
            <a:extLst>
              <a:ext uri="{FF2B5EF4-FFF2-40B4-BE49-F238E27FC236}">
                <a16:creationId xmlns:a16="http://schemas.microsoft.com/office/drawing/2014/main" id="{645724A3-6258-C9EB-4DEA-2035AA88D237}"/>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45" name="Retângulo: Cantos Arredondados 80">
            <a:hlinkClick xmlns:r="http://schemas.openxmlformats.org/officeDocument/2006/relationships" r:id="rId16"/>
            <a:extLst>
              <a:ext uri="{FF2B5EF4-FFF2-40B4-BE49-F238E27FC236}">
                <a16:creationId xmlns:a16="http://schemas.microsoft.com/office/drawing/2014/main" id="{83AF73EF-AD63-34CE-5292-CB962863C515}"/>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6" name="Group 79">
            <a:hlinkClick xmlns:r="http://schemas.openxmlformats.org/officeDocument/2006/relationships" r:id="rId17"/>
            <a:extLst>
              <a:ext uri="{FF2B5EF4-FFF2-40B4-BE49-F238E27FC236}">
                <a16:creationId xmlns:a16="http://schemas.microsoft.com/office/drawing/2014/main" id="{2A42F61C-849C-DD99-0CD5-AF263F50EC72}"/>
              </a:ext>
            </a:extLst>
          </xdr:cNvPr>
          <xdr:cNvGrpSpPr>
            <a:grpSpLocks noChangeAspect="1"/>
          </xdr:cNvGrpSpPr>
        </xdr:nvGrpSpPr>
        <xdr:grpSpPr>
          <a:xfrm>
            <a:off x="1914525" y="200025"/>
            <a:ext cx="530709" cy="450000"/>
            <a:chOff x="13706480" y="1552573"/>
            <a:chExt cx="3352804" cy="3352802"/>
          </a:xfrm>
        </xdr:grpSpPr>
        <xdr:pic>
          <xdr:nvPicPr>
            <xdr:cNvPr id="60" name="Picture 92">
              <a:extLst>
                <a:ext uri="{FF2B5EF4-FFF2-40B4-BE49-F238E27FC236}">
                  <a16:creationId xmlns:a16="http://schemas.microsoft.com/office/drawing/2014/main" id="{6C2F9013-6AC4-8F2B-DDAC-7EDDAFA5704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1" name="Picture 93">
              <a:extLst>
                <a:ext uri="{FF2B5EF4-FFF2-40B4-BE49-F238E27FC236}">
                  <a16:creationId xmlns:a16="http://schemas.microsoft.com/office/drawing/2014/main" id="{AA5CF7F1-FE01-5897-491D-600E347263B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7" name="Picture 80">
            <a:hlinkClick xmlns:r="http://schemas.openxmlformats.org/officeDocument/2006/relationships" r:id="rId20"/>
            <a:extLst>
              <a:ext uri="{FF2B5EF4-FFF2-40B4-BE49-F238E27FC236}">
                <a16:creationId xmlns:a16="http://schemas.microsoft.com/office/drawing/2014/main" id="{B90AD9D1-C4A0-3C1E-CAA3-6F18A8A136E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8" name="Picture 81">
            <a:hlinkClick xmlns:r="http://schemas.openxmlformats.org/officeDocument/2006/relationships" r:id="rId22"/>
            <a:extLst>
              <a:ext uri="{FF2B5EF4-FFF2-40B4-BE49-F238E27FC236}">
                <a16:creationId xmlns:a16="http://schemas.microsoft.com/office/drawing/2014/main" id="{528CB78F-3AF6-AE6D-314E-C8F540AE581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50" name="Picture 82">
            <a:hlinkClick xmlns:r="http://schemas.openxmlformats.org/officeDocument/2006/relationships" r:id="rId24"/>
            <a:extLst>
              <a:ext uri="{FF2B5EF4-FFF2-40B4-BE49-F238E27FC236}">
                <a16:creationId xmlns:a16="http://schemas.microsoft.com/office/drawing/2014/main" id="{7E925AB3-979A-8FCF-6E60-0022A7C86C4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51" name="Group 83">
            <a:extLst>
              <a:ext uri="{FF2B5EF4-FFF2-40B4-BE49-F238E27FC236}">
                <a16:creationId xmlns:a16="http://schemas.microsoft.com/office/drawing/2014/main" id="{16D1C0D3-C07F-EC8A-5F37-0C3F4B44B769}"/>
              </a:ext>
            </a:extLst>
          </xdr:cNvPr>
          <xdr:cNvGrpSpPr>
            <a:grpSpLocks noChangeAspect="1"/>
          </xdr:cNvGrpSpPr>
        </xdr:nvGrpSpPr>
        <xdr:grpSpPr>
          <a:xfrm>
            <a:off x="495300" y="257175"/>
            <a:ext cx="319661" cy="324000"/>
            <a:chOff x="2438400" y="571500"/>
            <a:chExt cx="1065536" cy="1080000"/>
          </a:xfrm>
        </xdr:grpSpPr>
        <xdr:pic>
          <xdr:nvPicPr>
            <xdr:cNvPr id="58" name="Picture 90">
              <a:extLst>
                <a:ext uri="{FF2B5EF4-FFF2-40B4-BE49-F238E27FC236}">
                  <a16:creationId xmlns:a16="http://schemas.microsoft.com/office/drawing/2014/main" id="{3F7CF47C-E537-CAE2-A66B-E2C1148BADE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9" name="Oval 91">
              <a:extLst>
                <a:ext uri="{FF2B5EF4-FFF2-40B4-BE49-F238E27FC236}">
                  <a16:creationId xmlns:a16="http://schemas.microsoft.com/office/drawing/2014/main" id="{3812489A-DB8F-F2EE-4924-9270B389D928}"/>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52" name="Group 84">
            <a:extLst>
              <a:ext uri="{FF2B5EF4-FFF2-40B4-BE49-F238E27FC236}">
                <a16:creationId xmlns:a16="http://schemas.microsoft.com/office/drawing/2014/main" id="{A68F39E9-3B7B-15E9-6AC1-FC6E3EA682FC}"/>
              </a:ext>
            </a:extLst>
          </xdr:cNvPr>
          <xdr:cNvGrpSpPr>
            <a:grpSpLocks noChangeAspect="1"/>
          </xdr:cNvGrpSpPr>
        </xdr:nvGrpSpPr>
        <xdr:grpSpPr>
          <a:xfrm>
            <a:off x="962025" y="257175"/>
            <a:ext cx="341768" cy="324000"/>
            <a:chOff x="2419350" y="552450"/>
            <a:chExt cx="1159323" cy="1099050"/>
          </a:xfrm>
        </xdr:grpSpPr>
        <xdr:sp macro="" textlink="">
          <xdr:nvSpPr>
            <xdr:cNvPr id="56" name="Oval 88">
              <a:extLst>
                <a:ext uri="{FF2B5EF4-FFF2-40B4-BE49-F238E27FC236}">
                  <a16:creationId xmlns:a16="http://schemas.microsoft.com/office/drawing/2014/main" id="{B89F4448-7C7F-EC43-2402-905AA458B30E}"/>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7" name="Imagem 4">
              <a:extLst>
                <a:ext uri="{FF2B5EF4-FFF2-40B4-BE49-F238E27FC236}">
                  <a16:creationId xmlns:a16="http://schemas.microsoft.com/office/drawing/2014/main" id="{156FF65A-0CF6-B34A-1C72-605530245927}"/>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53" name="Group 85">
            <a:extLst>
              <a:ext uri="{FF2B5EF4-FFF2-40B4-BE49-F238E27FC236}">
                <a16:creationId xmlns:a16="http://schemas.microsoft.com/office/drawing/2014/main" id="{A844246D-F6FE-E006-D8D0-D856D11964E3}"/>
              </a:ext>
            </a:extLst>
          </xdr:cNvPr>
          <xdr:cNvGrpSpPr>
            <a:grpSpLocks noChangeAspect="1"/>
          </xdr:cNvGrpSpPr>
        </xdr:nvGrpSpPr>
        <xdr:grpSpPr>
          <a:xfrm>
            <a:off x="4333875" y="257175"/>
            <a:ext cx="319661" cy="324000"/>
            <a:chOff x="3539391" y="662841"/>
            <a:chExt cx="1065536" cy="1080000"/>
          </a:xfrm>
        </xdr:grpSpPr>
        <xdr:sp macro="" textlink="">
          <xdr:nvSpPr>
            <xdr:cNvPr id="54" name="Oval 86">
              <a:extLst>
                <a:ext uri="{FF2B5EF4-FFF2-40B4-BE49-F238E27FC236}">
                  <a16:creationId xmlns:a16="http://schemas.microsoft.com/office/drawing/2014/main" id="{7D4C2869-FF39-817E-5EE7-E3F9E21F3C23}"/>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5" name="Picture 87">
              <a:hlinkClick xmlns:r="http://schemas.openxmlformats.org/officeDocument/2006/relationships" r:id="rId28"/>
              <a:extLst>
                <a:ext uri="{FF2B5EF4-FFF2-40B4-BE49-F238E27FC236}">
                  <a16:creationId xmlns:a16="http://schemas.microsoft.com/office/drawing/2014/main" id="{1AA4B9F7-8576-063B-3F59-E9444B0C46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384922</xdr:colOff>
      <xdr:row>12</xdr:row>
      <xdr:rowOff>49117</xdr:rowOff>
    </xdr:from>
    <xdr:to>
      <xdr:col>8</xdr:col>
      <xdr:colOff>788418</xdr:colOff>
      <xdr:row>14</xdr:row>
      <xdr:rowOff>21323</xdr:rowOff>
    </xdr:to>
    <xdr:pic>
      <xdr:nvPicPr>
        <xdr:cNvPr id="4" name="Imagem 4">
          <a:extLst>
            <a:ext uri="{FF2B5EF4-FFF2-40B4-BE49-F238E27FC236}">
              <a16:creationId xmlns:a16="http://schemas.microsoft.com/office/drawing/2014/main" id="{786974BB-C67A-46A4-8DC8-C2CF823BFC26}"/>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10157" y="2458382"/>
          <a:ext cx="403496" cy="342000"/>
        </a:xfrm>
        <a:prstGeom prst="rect">
          <a:avLst/>
        </a:prstGeom>
      </xdr:spPr>
    </xdr:pic>
    <xdr:clientData/>
  </xdr:twoCellAnchor>
  <xdr:twoCellAnchor editAs="oneCell">
    <xdr:from>
      <xdr:col>8</xdr:col>
      <xdr:colOff>424817</xdr:colOff>
      <xdr:row>15</xdr:row>
      <xdr:rowOff>27317</xdr:rowOff>
    </xdr:from>
    <xdr:to>
      <xdr:col>8</xdr:col>
      <xdr:colOff>712041</xdr:colOff>
      <xdr:row>15</xdr:row>
      <xdr:rowOff>297317</xdr:rowOff>
    </xdr:to>
    <xdr:pic>
      <xdr:nvPicPr>
        <xdr:cNvPr id="9" name="Picture 8">
          <a:extLst>
            <a:ext uri="{FF2B5EF4-FFF2-40B4-BE49-F238E27FC236}">
              <a16:creationId xmlns:a16="http://schemas.microsoft.com/office/drawing/2014/main" id="{43FB8171-81DC-BB6E-D1EE-B677F1922CD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50052" y="2918435"/>
          <a:ext cx="287224" cy="27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152400</xdr:colOff>
      <xdr:row>72</xdr:row>
      <xdr:rowOff>130518</xdr:rowOff>
    </xdr:from>
    <xdr:to>
      <xdr:col>4</xdr:col>
      <xdr:colOff>152400</xdr:colOff>
      <xdr:row>72</xdr:row>
      <xdr:rowOff>130518</xdr:rowOff>
    </xdr:to>
    <xdr:sp macro="" textlink="">
      <xdr:nvSpPr>
        <xdr:cNvPr id="3" name="Line 4">
          <a:extLst>
            <a:ext uri="{FF2B5EF4-FFF2-40B4-BE49-F238E27FC236}">
              <a16:creationId xmlns:a16="http://schemas.microsoft.com/office/drawing/2014/main" id="{F090E1B7-0909-4F05-9D69-D1E490883B81}"/>
            </a:ext>
          </a:extLst>
        </xdr:cNvPr>
        <xdr:cNvSpPr>
          <a:spLocks noChangeShapeType="1"/>
        </xdr:cNvSpPr>
      </xdr:nvSpPr>
      <xdr:spPr bwMode="auto">
        <a:xfrm>
          <a:off x="2562225" y="8464893"/>
          <a:ext cx="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581025</xdr:colOff>
      <xdr:row>112</xdr:row>
      <xdr:rowOff>45489</xdr:rowOff>
    </xdr:from>
    <xdr:to>
      <xdr:col>10</xdr:col>
      <xdr:colOff>590550</xdr:colOff>
      <xdr:row>113</xdr:row>
      <xdr:rowOff>57450</xdr:rowOff>
    </xdr:to>
    <xdr:cxnSp macro="">
      <xdr:nvCxnSpPr>
        <xdr:cNvPr id="2" name="Straight Arrow Connector 1">
          <a:extLst>
            <a:ext uri="{FF2B5EF4-FFF2-40B4-BE49-F238E27FC236}">
              <a16:creationId xmlns:a16="http://schemas.microsoft.com/office/drawing/2014/main" id="{8BF17C7C-0FA5-4128-8A32-96D73572E866}"/>
            </a:ext>
          </a:extLst>
        </xdr:cNvPr>
        <xdr:cNvCxnSpPr/>
      </xdr:nvCxnSpPr>
      <xdr:spPr>
        <a:xfrm flipV="1">
          <a:off x="9753600" y="9951489"/>
          <a:ext cx="9525" cy="183411"/>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20</xdr:col>
      <xdr:colOff>369792</xdr:colOff>
      <xdr:row>13</xdr:row>
      <xdr:rowOff>89178</xdr:rowOff>
    </xdr:from>
    <xdr:to>
      <xdr:col>20</xdr:col>
      <xdr:colOff>1112182</xdr:colOff>
      <xdr:row>13</xdr:row>
      <xdr:rowOff>273372</xdr:rowOff>
    </xdr:to>
    <xdr:pic>
      <xdr:nvPicPr>
        <xdr:cNvPr id="32" name="Picture 31">
          <a:hlinkClick xmlns:r="http://schemas.openxmlformats.org/officeDocument/2006/relationships" r:id="rId3"/>
          <a:extLst>
            <a:ext uri="{FF2B5EF4-FFF2-40B4-BE49-F238E27FC236}">
              <a16:creationId xmlns:a16="http://schemas.microsoft.com/office/drawing/2014/main" id="{FBBC3E6A-03D1-81E9-698F-97227C84625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7133792" y="2509649"/>
          <a:ext cx="742390" cy="184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334773</xdr:colOff>
      <xdr:row>19</xdr:row>
      <xdr:rowOff>72066</xdr:rowOff>
    </xdr:from>
    <xdr:to>
      <xdr:col>20</xdr:col>
      <xdr:colOff>995920</xdr:colOff>
      <xdr:row>20</xdr:row>
      <xdr:rowOff>0</xdr:rowOff>
    </xdr:to>
    <xdr:pic>
      <xdr:nvPicPr>
        <xdr:cNvPr id="34" name="Picture 33" descr="Licitar Digital - Plataforma de Compras Públicas">
          <a:extLst>
            <a:ext uri="{FF2B5EF4-FFF2-40B4-BE49-F238E27FC236}">
              <a16:creationId xmlns:a16="http://schemas.microsoft.com/office/drawing/2014/main" id="{01C331DA-E267-B3E0-7950-14B8E77AAB2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765523" y="4139241"/>
          <a:ext cx="661147" cy="2327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302361</xdr:colOff>
      <xdr:row>16</xdr:row>
      <xdr:rowOff>282810</xdr:rowOff>
    </xdr:from>
    <xdr:to>
      <xdr:col>20</xdr:col>
      <xdr:colOff>1294558</xdr:colOff>
      <xdr:row>18</xdr:row>
      <xdr:rowOff>170192</xdr:rowOff>
    </xdr:to>
    <xdr:pic>
      <xdr:nvPicPr>
        <xdr:cNvPr id="35" name="Picture 34">
          <a:extLst>
            <a:ext uri="{FF2B5EF4-FFF2-40B4-BE49-F238E27FC236}">
              <a16:creationId xmlns:a16="http://schemas.microsoft.com/office/drawing/2014/main" id="{70287695-0A11-D761-E903-A961729C703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7733111" y="3435585"/>
          <a:ext cx="992197" cy="496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302361</xdr:colOff>
      <xdr:row>21</xdr:row>
      <xdr:rowOff>16800</xdr:rowOff>
    </xdr:from>
    <xdr:to>
      <xdr:col>23</xdr:col>
      <xdr:colOff>353197</xdr:colOff>
      <xdr:row>22</xdr:row>
      <xdr:rowOff>0</xdr:rowOff>
    </xdr:to>
    <xdr:pic>
      <xdr:nvPicPr>
        <xdr:cNvPr id="11" name="Picture 10">
          <a:extLst>
            <a:ext uri="{FF2B5EF4-FFF2-40B4-BE49-F238E27FC236}">
              <a16:creationId xmlns:a16="http://schemas.microsoft.com/office/drawing/2014/main" id="{F620023B-8696-7483-290B-3D27CF304D5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7733111" y="4693575"/>
          <a:ext cx="1717711" cy="288000"/>
        </a:xfrm>
        <a:prstGeom prst="rect">
          <a:avLst/>
        </a:prstGeom>
      </xdr:spPr>
    </xdr:pic>
    <xdr:clientData/>
  </xdr:twoCellAnchor>
  <xdr:twoCellAnchor editAs="oneCell">
    <xdr:from>
      <xdr:col>20</xdr:col>
      <xdr:colOff>268940</xdr:colOff>
      <xdr:row>20</xdr:row>
      <xdr:rowOff>14557</xdr:rowOff>
    </xdr:from>
    <xdr:to>
      <xdr:col>20</xdr:col>
      <xdr:colOff>1329983</xdr:colOff>
      <xdr:row>21</xdr:row>
      <xdr:rowOff>0</xdr:rowOff>
    </xdr:to>
    <xdr:pic>
      <xdr:nvPicPr>
        <xdr:cNvPr id="33" name="Picture 32">
          <a:extLst>
            <a:ext uri="{FF2B5EF4-FFF2-40B4-BE49-F238E27FC236}">
              <a16:creationId xmlns:a16="http://schemas.microsoft.com/office/drawing/2014/main" id="{776BA336-E53C-B100-2E93-748CE668F6BF}"/>
            </a:ext>
          </a:extLst>
        </xdr:cNvPr>
        <xdr:cNvPicPr>
          <a:picLocks noChangeAspect="1"/>
        </xdr:cNvPicPr>
      </xdr:nvPicPr>
      <xdr:blipFill>
        <a:blip xmlns:r="http://schemas.openxmlformats.org/officeDocument/2006/relationships" r:embed="rId8"/>
        <a:stretch>
          <a:fillRect/>
        </a:stretch>
      </xdr:blipFill>
      <xdr:spPr>
        <a:xfrm>
          <a:off x="17699690" y="4386532"/>
          <a:ext cx="1061043" cy="290243"/>
        </a:xfrm>
        <a:prstGeom prst="rect">
          <a:avLst/>
        </a:prstGeom>
      </xdr:spPr>
    </xdr:pic>
    <xdr:clientData/>
  </xdr:twoCellAnchor>
  <xdr:twoCellAnchor editAs="oneCell">
    <xdr:from>
      <xdr:col>20</xdr:col>
      <xdr:colOff>302361</xdr:colOff>
      <xdr:row>16</xdr:row>
      <xdr:rowOff>14559</xdr:rowOff>
    </xdr:from>
    <xdr:to>
      <xdr:col>20</xdr:col>
      <xdr:colOff>1118362</xdr:colOff>
      <xdr:row>17</xdr:row>
      <xdr:rowOff>0</xdr:rowOff>
    </xdr:to>
    <xdr:pic>
      <xdr:nvPicPr>
        <xdr:cNvPr id="36" name="Picture 35">
          <a:extLst>
            <a:ext uri="{FF2B5EF4-FFF2-40B4-BE49-F238E27FC236}">
              <a16:creationId xmlns:a16="http://schemas.microsoft.com/office/drawing/2014/main" id="{3B01766D-79B9-4B9D-259D-CFF564B9DF7F}"/>
            </a:ext>
          </a:extLst>
        </xdr:cNvPr>
        <xdr:cNvPicPr>
          <a:picLocks noChangeAspect="1"/>
        </xdr:cNvPicPr>
      </xdr:nvPicPr>
      <xdr:blipFill>
        <a:blip xmlns:r="http://schemas.openxmlformats.org/officeDocument/2006/relationships" r:embed="rId9"/>
        <a:stretch>
          <a:fillRect/>
        </a:stretch>
      </xdr:blipFill>
      <xdr:spPr>
        <a:xfrm>
          <a:off x="17733111" y="3167334"/>
          <a:ext cx="816001" cy="290241"/>
        </a:xfrm>
        <a:prstGeom prst="rect">
          <a:avLst/>
        </a:prstGeom>
      </xdr:spPr>
    </xdr:pic>
    <xdr:clientData/>
  </xdr:twoCellAnchor>
  <xdr:twoCellAnchor editAs="oneCell">
    <xdr:from>
      <xdr:col>20</xdr:col>
      <xdr:colOff>253688</xdr:colOff>
      <xdr:row>18</xdr:row>
      <xdr:rowOff>23788</xdr:rowOff>
    </xdr:from>
    <xdr:to>
      <xdr:col>21</xdr:col>
      <xdr:colOff>8711</xdr:colOff>
      <xdr:row>19</xdr:row>
      <xdr:rowOff>9229</xdr:rowOff>
    </xdr:to>
    <xdr:pic>
      <xdr:nvPicPr>
        <xdr:cNvPr id="37" name="Picture 36">
          <a:extLst>
            <a:ext uri="{FF2B5EF4-FFF2-40B4-BE49-F238E27FC236}">
              <a16:creationId xmlns:a16="http://schemas.microsoft.com/office/drawing/2014/main" id="{B23A5FE9-8E5A-72C5-1FAD-EBD50A9F67CA}"/>
            </a:ext>
          </a:extLst>
        </xdr:cNvPr>
        <xdr:cNvPicPr>
          <a:picLocks noChangeAspect="1"/>
        </xdr:cNvPicPr>
      </xdr:nvPicPr>
      <xdr:blipFill>
        <a:blip xmlns:r="http://schemas.openxmlformats.org/officeDocument/2006/relationships" r:embed="rId10"/>
        <a:stretch>
          <a:fillRect/>
        </a:stretch>
      </xdr:blipFill>
      <xdr:spPr>
        <a:xfrm>
          <a:off x="17684438" y="3786163"/>
          <a:ext cx="1250448" cy="290241"/>
        </a:xfrm>
        <a:prstGeom prst="rect">
          <a:avLst/>
        </a:prstGeom>
      </xdr:spPr>
    </xdr:pic>
    <xdr:clientData/>
  </xdr:twoCellAnchor>
  <xdr:twoCellAnchor editAs="oneCell">
    <xdr:from>
      <xdr:col>20</xdr:col>
      <xdr:colOff>259546</xdr:colOff>
      <xdr:row>15</xdr:row>
      <xdr:rowOff>14559</xdr:rowOff>
    </xdr:from>
    <xdr:to>
      <xdr:col>20</xdr:col>
      <xdr:colOff>1468279</xdr:colOff>
      <xdr:row>16</xdr:row>
      <xdr:rowOff>0</xdr:rowOff>
    </xdr:to>
    <xdr:pic>
      <xdr:nvPicPr>
        <xdr:cNvPr id="38" name="Picture 37">
          <a:extLst>
            <a:ext uri="{FF2B5EF4-FFF2-40B4-BE49-F238E27FC236}">
              <a16:creationId xmlns:a16="http://schemas.microsoft.com/office/drawing/2014/main" id="{388BE384-D60B-F190-08B6-CA84D8E18828}"/>
            </a:ext>
          </a:extLst>
        </xdr:cNvPr>
        <xdr:cNvPicPr>
          <a:picLocks noChangeAspect="1"/>
        </xdr:cNvPicPr>
      </xdr:nvPicPr>
      <xdr:blipFill>
        <a:blip xmlns:r="http://schemas.openxmlformats.org/officeDocument/2006/relationships" r:embed="rId11"/>
        <a:stretch>
          <a:fillRect/>
        </a:stretch>
      </xdr:blipFill>
      <xdr:spPr>
        <a:xfrm>
          <a:off x="17690296" y="2862534"/>
          <a:ext cx="1208733" cy="290241"/>
        </a:xfrm>
        <a:prstGeom prst="rect">
          <a:avLst/>
        </a:prstGeom>
      </xdr:spPr>
    </xdr:pic>
    <xdr:clientData/>
  </xdr:twoCellAnchor>
  <xdr:twoCellAnchor editAs="oneCell">
    <xdr:from>
      <xdr:col>24</xdr:col>
      <xdr:colOff>54907</xdr:colOff>
      <xdr:row>13</xdr:row>
      <xdr:rowOff>273372</xdr:rowOff>
    </xdr:from>
    <xdr:to>
      <xdr:col>25</xdr:col>
      <xdr:colOff>877000</xdr:colOff>
      <xdr:row>15</xdr:row>
      <xdr:rowOff>192138</xdr:rowOff>
    </xdr:to>
    <xdr:pic>
      <xdr:nvPicPr>
        <xdr:cNvPr id="39" name="Picture 38">
          <a:extLst>
            <a:ext uri="{FF2B5EF4-FFF2-40B4-BE49-F238E27FC236}">
              <a16:creationId xmlns:a16="http://schemas.microsoft.com/office/drawing/2014/main" id="{5B4D0338-01E3-499B-5B74-DACC9259E977}"/>
            </a:ext>
          </a:extLst>
        </xdr:cNvPr>
        <xdr:cNvPicPr>
          <a:picLocks noChangeAspect="1"/>
        </xdr:cNvPicPr>
      </xdr:nvPicPr>
      <xdr:blipFill>
        <a:blip xmlns:r="http://schemas.openxmlformats.org/officeDocument/2006/relationships" r:embed="rId12"/>
        <a:stretch>
          <a:fillRect/>
        </a:stretch>
      </xdr:blipFill>
      <xdr:spPr>
        <a:xfrm>
          <a:off x="20362207" y="2749872"/>
          <a:ext cx="955443" cy="290241"/>
        </a:xfrm>
        <a:prstGeom prst="rect">
          <a:avLst/>
        </a:prstGeom>
      </xdr:spPr>
    </xdr:pic>
    <xdr:clientData/>
  </xdr:twoCellAnchor>
  <xdr:twoCellAnchor editAs="oneCell">
    <xdr:from>
      <xdr:col>4</xdr:col>
      <xdr:colOff>60727</xdr:colOff>
      <xdr:row>17</xdr:row>
      <xdr:rowOff>212911</xdr:rowOff>
    </xdr:from>
    <xdr:to>
      <xdr:col>4</xdr:col>
      <xdr:colOff>937462</xdr:colOff>
      <xdr:row>19</xdr:row>
      <xdr:rowOff>134472</xdr:rowOff>
    </xdr:to>
    <xdr:pic>
      <xdr:nvPicPr>
        <xdr:cNvPr id="40" name="Picture 39">
          <a:hlinkClick xmlns:r="http://schemas.openxmlformats.org/officeDocument/2006/relationships" r:id="rId13"/>
          <a:extLst>
            <a:ext uri="{FF2B5EF4-FFF2-40B4-BE49-F238E27FC236}">
              <a16:creationId xmlns:a16="http://schemas.microsoft.com/office/drawing/2014/main" id="{39662A49-36B1-4B61-D910-15EEC7BECC4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xdr:blipFill>
      <xdr:spPr bwMode="auto">
        <a:xfrm>
          <a:off x="2458786" y="3664323"/>
          <a:ext cx="876735" cy="5266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3175</xdr:colOff>
      <xdr:row>0</xdr:row>
      <xdr:rowOff>3175</xdr:rowOff>
    </xdr:from>
    <xdr:to>
      <xdr:col>0</xdr:col>
      <xdr:colOff>66675</xdr:colOff>
      <xdr:row>0</xdr:row>
      <xdr:rowOff>105767</xdr:rowOff>
    </xdr:to>
    <xdr:sp macro="" textlink="">
      <xdr:nvSpPr>
        <xdr:cNvPr id="5" name="CaixaDeTexto 4">
          <a:extLst>
            <a:ext uri="{FF2B5EF4-FFF2-40B4-BE49-F238E27FC236}">
              <a16:creationId xmlns:a16="http://schemas.microsoft.com/office/drawing/2014/main" id="{DFD17766-CDC7-D9CA-B018-36AEB0068B0C}"/>
            </a:ext>
          </a:extLst>
        </xdr:cNvPr>
        <xdr:cNvSpPr txBox="1"/>
      </xdr:nvSpPr>
      <xdr:spPr>
        <a:xfrm>
          <a:off x="3175" y="3175"/>
          <a:ext cx="63500" cy="102592"/>
        </a:xfrm>
        <a:prstGeom prst="rect">
          <a:avLst/>
        </a:prstGeom>
        <a:noFill/>
        <a:ln w="9525" cmpd="sng">
          <a:noFill/>
        </a:ln>
        <a:effectLst/>
        <a:extLst>
          <a:ext uri="{909E8E84-426E-40DD-AFC4-6F175D3DCCD1}">
            <a14:hiddenFill xmlns:a14="http://schemas.microsoft.com/office/drawing/2010/main">
              <a:solidFill>
                <a:schemeClr val="lt1"/>
              </a:solidFill>
            </a14:hiddenFill>
          </a:ex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spAutoFit/>
        </a:bodyPr>
        <a:lstStyle/>
        <a:p>
          <a:pPr algn="l" rtl="0"/>
          <a:r>
            <a:rPr lang="pt-BR" sz="100">
              <a:latin typeface="ZWAdobeF" pitchFamily="2" charset="0"/>
            </a:rPr>
            <a:t>X0A0T</a:t>
          </a:r>
        </a:p>
      </xdr:txBody>
    </xdr:sp>
    <xdr:clientData/>
  </xdr:twoCellAnchor>
  <xdr:twoCellAnchor>
    <xdr:from>
      <xdr:col>1</xdr:col>
      <xdr:colOff>76200</xdr:colOff>
      <xdr:row>1</xdr:row>
      <xdr:rowOff>0</xdr:rowOff>
    </xdr:from>
    <xdr:to>
      <xdr:col>20</xdr:col>
      <xdr:colOff>783522</xdr:colOff>
      <xdr:row>2</xdr:row>
      <xdr:rowOff>247650</xdr:rowOff>
    </xdr:to>
    <xdr:grpSp>
      <xdr:nvGrpSpPr>
        <xdr:cNvPr id="13" name="Group 63">
          <a:extLst>
            <a:ext uri="{FF2B5EF4-FFF2-40B4-BE49-F238E27FC236}">
              <a16:creationId xmlns:a16="http://schemas.microsoft.com/office/drawing/2014/main" id="{555C7F8D-1F82-44B4-950B-4C59D28CC5F4}"/>
            </a:ext>
          </a:extLst>
        </xdr:cNvPr>
        <xdr:cNvGrpSpPr/>
      </xdr:nvGrpSpPr>
      <xdr:grpSpPr>
        <a:xfrm>
          <a:off x="333935" y="201706"/>
          <a:ext cx="17885940" cy="673473"/>
          <a:chOff x="371475" y="200025"/>
          <a:chExt cx="17757072" cy="676275"/>
        </a:xfrm>
      </xdr:grpSpPr>
      <xdr:sp macro="" textlink="">
        <xdr:nvSpPr>
          <xdr:cNvPr id="14" name="Retângulo: Cantos Arredondados 80">
            <a:hlinkClick xmlns:r="http://schemas.openxmlformats.org/officeDocument/2006/relationships" r:id="rId15"/>
            <a:extLst>
              <a:ext uri="{FF2B5EF4-FFF2-40B4-BE49-F238E27FC236}">
                <a16:creationId xmlns:a16="http://schemas.microsoft.com/office/drawing/2014/main" id="{466F9CC5-FC46-6636-F24E-0F1A16BD258A}"/>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15" name="Retângulo: Cantos Arredondados 80">
            <a:hlinkClick xmlns:r="http://schemas.openxmlformats.org/officeDocument/2006/relationships" r:id="rId16"/>
            <a:extLst>
              <a:ext uri="{FF2B5EF4-FFF2-40B4-BE49-F238E27FC236}">
                <a16:creationId xmlns:a16="http://schemas.microsoft.com/office/drawing/2014/main" id="{9BF00CC9-7A64-E114-CBAB-E5426E21B127}"/>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16" name="Retângulo: Cantos Arredondados 80">
            <a:hlinkClick xmlns:r="http://schemas.openxmlformats.org/officeDocument/2006/relationships" r:id="rId17"/>
            <a:extLst>
              <a:ext uri="{FF2B5EF4-FFF2-40B4-BE49-F238E27FC236}">
                <a16:creationId xmlns:a16="http://schemas.microsoft.com/office/drawing/2014/main" id="{1039CC78-C488-D0C0-A153-01E18F8BA382}"/>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17" name="Retângulo: Cantos Arredondados 80">
            <a:hlinkClick xmlns:r="http://schemas.openxmlformats.org/officeDocument/2006/relationships" r:id="rId18"/>
            <a:extLst>
              <a:ext uri="{FF2B5EF4-FFF2-40B4-BE49-F238E27FC236}">
                <a16:creationId xmlns:a16="http://schemas.microsoft.com/office/drawing/2014/main" id="{8D7508F7-1DBF-B28F-7DDF-6D780AEA669C}"/>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18" name="Retângulo: Cantos Arredondados 80">
            <a:hlinkClick xmlns:r="http://schemas.openxmlformats.org/officeDocument/2006/relationships" r:id="rId19"/>
            <a:extLst>
              <a:ext uri="{FF2B5EF4-FFF2-40B4-BE49-F238E27FC236}">
                <a16:creationId xmlns:a16="http://schemas.microsoft.com/office/drawing/2014/main" id="{E369BA08-DCE7-CDA4-81BF-DF00764E2C93}"/>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19" name="Retângulo: Cantos Arredondados 80">
            <a:hlinkClick xmlns:r="http://schemas.openxmlformats.org/officeDocument/2006/relationships" r:id="rId20"/>
            <a:extLst>
              <a:ext uri="{FF2B5EF4-FFF2-40B4-BE49-F238E27FC236}">
                <a16:creationId xmlns:a16="http://schemas.microsoft.com/office/drawing/2014/main" id="{5245564D-F295-56C6-A6C1-A12D332BDB2F}"/>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20" name="Retângulo: Cantos Arredondados 80">
            <a:hlinkClick xmlns:r="http://schemas.openxmlformats.org/officeDocument/2006/relationships" r:id="rId21"/>
            <a:extLst>
              <a:ext uri="{FF2B5EF4-FFF2-40B4-BE49-F238E27FC236}">
                <a16:creationId xmlns:a16="http://schemas.microsoft.com/office/drawing/2014/main" id="{0B19CB7C-6C5D-678E-4A60-B34C2004F72F}"/>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21" name="Retângulo: Cantos Arredondados 80">
            <a:hlinkClick xmlns:r="http://schemas.openxmlformats.org/officeDocument/2006/relationships" r:id="rId22"/>
            <a:extLst>
              <a:ext uri="{FF2B5EF4-FFF2-40B4-BE49-F238E27FC236}">
                <a16:creationId xmlns:a16="http://schemas.microsoft.com/office/drawing/2014/main" id="{F5D0B55F-2EEE-1742-08D7-3DAFE0012F76}"/>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22" name="Retângulo: Cantos Arredondados 80">
            <a:hlinkClick xmlns:r="http://schemas.openxmlformats.org/officeDocument/2006/relationships" r:id="rId23"/>
            <a:extLst>
              <a:ext uri="{FF2B5EF4-FFF2-40B4-BE49-F238E27FC236}">
                <a16:creationId xmlns:a16="http://schemas.microsoft.com/office/drawing/2014/main" id="{BFD44499-0D76-A568-F4EC-9232DB67233D}"/>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23" name="Retângulo: Cantos Arredondados 80">
            <a:hlinkClick xmlns:r="http://schemas.openxmlformats.org/officeDocument/2006/relationships" r:id="rId24"/>
            <a:extLst>
              <a:ext uri="{FF2B5EF4-FFF2-40B4-BE49-F238E27FC236}">
                <a16:creationId xmlns:a16="http://schemas.microsoft.com/office/drawing/2014/main" id="{DD177163-C035-421D-962B-4A88BA409780}"/>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24" name="Retângulo: Cantos Arredondados 80">
            <a:hlinkClick xmlns:r="http://schemas.openxmlformats.org/officeDocument/2006/relationships" r:id="rId25"/>
            <a:extLst>
              <a:ext uri="{FF2B5EF4-FFF2-40B4-BE49-F238E27FC236}">
                <a16:creationId xmlns:a16="http://schemas.microsoft.com/office/drawing/2014/main" id="{1D431722-B033-2C94-6367-E240A386768A}"/>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25" name="Retângulo: Cantos Arredondados 80">
            <a:hlinkClick xmlns:r="http://schemas.openxmlformats.org/officeDocument/2006/relationships" r:id="rId26"/>
            <a:extLst>
              <a:ext uri="{FF2B5EF4-FFF2-40B4-BE49-F238E27FC236}">
                <a16:creationId xmlns:a16="http://schemas.microsoft.com/office/drawing/2014/main" id="{ADAA76CB-69A3-0604-CE4C-FB796AA46162}"/>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26" name="Retângulo: Cantos Arredondados 80">
            <a:hlinkClick xmlns:r="http://schemas.openxmlformats.org/officeDocument/2006/relationships" r:id="rId27"/>
            <a:extLst>
              <a:ext uri="{FF2B5EF4-FFF2-40B4-BE49-F238E27FC236}">
                <a16:creationId xmlns:a16="http://schemas.microsoft.com/office/drawing/2014/main" id="{DB2D934D-AB59-6DAB-EF06-8C6CED7662AF}"/>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27" name="Retângulo: Cantos Arredondados 80">
            <a:hlinkClick xmlns:r="http://schemas.openxmlformats.org/officeDocument/2006/relationships" r:id="rId28"/>
            <a:extLst>
              <a:ext uri="{FF2B5EF4-FFF2-40B4-BE49-F238E27FC236}">
                <a16:creationId xmlns:a16="http://schemas.microsoft.com/office/drawing/2014/main" id="{D370687F-7EA2-7035-5075-0A59DC1F9659}"/>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28" name="Retângulo: Cantos Arredondados 80">
            <a:hlinkClick xmlns:r="http://schemas.openxmlformats.org/officeDocument/2006/relationships" r:id="rId29"/>
            <a:extLst>
              <a:ext uri="{FF2B5EF4-FFF2-40B4-BE49-F238E27FC236}">
                <a16:creationId xmlns:a16="http://schemas.microsoft.com/office/drawing/2014/main" id="{D01A7747-E122-B7D9-7305-69FCB84B295C}"/>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29" name="Group 79">
            <a:hlinkClick xmlns:r="http://schemas.openxmlformats.org/officeDocument/2006/relationships" r:id="rId30"/>
            <a:extLst>
              <a:ext uri="{FF2B5EF4-FFF2-40B4-BE49-F238E27FC236}">
                <a16:creationId xmlns:a16="http://schemas.microsoft.com/office/drawing/2014/main" id="{4FF3FFAD-8816-4011-F481-D3EC9F2AA27A}"/>
              </a:ext>
            </a:extLst>
          </xdr:cNvPr>
          <xdr:cNvGrpSpPr>
            <a:grpSpLocks noChangeAspect="1"/>
          </xdr:cNvGrpSpPr>
        </xdr:nvGrpSpPr>
        <xdr:grpSpPr>
          <a:xfrm>
            <a:off x="1914525" y="200025"/>
            <a:ext cx="530709" cy="450000"/>
            <a:chOff x="13706480" y="1552573"/>
            <a:chExt cx="3352804" cy="3352802"/>
          </a:xfrm>
        </xdr:grpSpPr>
        <xdr:pic>
          <xdr:nvPicPr>
            <xdr:cNvPr id="5195" name="Picture 92">
              <a:extLst>
                <a:ext uri="{FF2B5EF4-FFF2-40B4-BE49-F238E27FC236}">
                  <a16:creationId xmlns:a16="http://schemas.microsoft.com/office/drawing/2014/main" id="{BD575ED8-ABA1-E862-9FA3-31E1C5DCFE97}"/>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5197" name="Picture 93">
              <a:extLst>
                <a:ext uri="{FF2B5EF4-FFF2-40B4-BE49-F238E27FC236}">
                  <a16:creationId xmlns:a16="http://schemas.microsoft.com/office/drawing/2014/main" id="{468B73A5-25C8-0D67-74B1-DF9ABEA5AEE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30" name="Picture 80">
            <a:hlinkClick xmlns:r="http://schemas.openxmlformats.org/officeDocument/2006/relationships" r:id="rId33"/>
            <a:extLst>
              <a:ext uri="{FF2B5EF4-FFF2-40B4-BE49-F238E27FC236}">
                <a16:creationId xmlns:a16="http://schemas.microsoft.com/office/drawing/2014/main" id="{DA7B7D07-D168-1468-5BBB-46A6A3F315B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31" name="Picture 81">
            <a:hlinkClick xmlns:r="http://schemas.openxmlformats.org/officeDocument/2006/relationships" r:id="rId35"/>
            <a:extLst>
              <a:ext uri="{FF2B5EF4-FFF2-40B4-BE49-F238E27FC236}">
                <a16:creationId xmlns:a16="http://schemas.microsoft.com/office/drawing/2014/main" id="{3FE559B5-6751-9B83-FA67-71703C74EDEE}"/>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58" name="Picture 82">
            <a:hlinkClick xmlns:r="http://schemas.openxmlformats.org/officeDocument/2006/relationships" r:id="rId37"/>
            <a:extLst>
              <a:ext uri="{FF2B5EF4-FFF2-40B4-BE49-F238E27FC236}">
                <a16:creationId xmlns:a16="http://schemas.microsoft.com/office/drawing/2014/main" id="{9B49F182-C12C-EB9C-DF76-E7F83E043331}"/>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59" name="Group 83">
            <a:extLst>
              <a:ext uri="{FF2B5EF4-FFF2-40B4-BE49-F238E27FC236}">
                <a16:creationId xmlns:a16="http://schemas.microsoft.com/office/drawing/2014/main" id="{AF22A915-B955-453B-C854-121568BC2F44}"/>
              </a:ext>
            </a:extLst>
          </xdr:cNvPr>
          <xdr:cNvGrpSpPr>
            <a:grpSpLocks noChangeAspect="1"/>
          </xdr:cNvGrpSpPr>
        </xdr:nvGrpSpPr>
        <xdr:grpSpPr>
          <a:xfrm>
            <a:off x="495300" y="257175"/>
            <a:ext cx="319661" cy="324000"/>
            <a:chOff x="2438400" y="571500"/>
            <a:chExt cx="1065536" cy="1080000"/>
          </a:xfrm>
        </xdr:grpSpPr>
        <xdr:pic>
          <xdr:nvPicPr>
            <xdr:cNvPr id="5193" name="Picture 90">
              <a:extLst>
                <a:ext uri="{FF2B5EF4-FFF2-40B4-BE49-F238E27FC236}">
                  <a16:creationId xmlns:a16="http://schemas.microsoft.com/office/drawing/2014/main" id="{BB21FEF6-ABE5-EBFA-A64B-B4C9606E2E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194" name="Oval 91">
              <a:extLst>
                <a:ext uri="{FF2B5EF4-FFF2-40B4-BE49-F238E27FC236}">
                  <a16:creationId xmlns:a16="http://schemas.microsoft.com/office/drawing/2014/main" id="{CB268F4A-2781-26BD-AC03-1891719BAB2C}"/>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60" name="Group 84">
            <a:extLst>
              <a:ext uri="{FF2B5EF4-FFF2-40B4-BE49-F238E27FC236}">
                <a16:creationId xmlns:a16="http://schemas.microsoft.com/office/drawing/2014/main" id="{761A566A-1931-ECD4-5F09-9B69F9F48A9B}"/>
              </a:ext>
            </a:extLst>
          </xdr:cNvPr>
          <xdr:cNvGrpSpPr>
            <a:grpSpLocks noChangeAspect="1"/>
          </xdr:cNvGrpSpPr>
        </xdr:nvGrpSpPr>
        <xdr:grpSpPr>
          <a:xfrm>
            <a:off x="962025" y="257175"/>
            <a:ext cx="341768" cy="324000"/>
            <a:chOff x="2419350" y="552450"/>
            <a:chExt cx="1159323" cy="1099050"/>
          </a:xfrm>
        </xdr:grpSpPr>
        <xdr:sp macro="" textlink="">
          <xdr:nvSpPr>
            <xdr:cNvPr id="5191" name="Oval 88">
              <a:extLst>
                <a:ext uri="{FF2B5EF4-FFF2-40B4-BE49-F238E27FC236}">
                  <a16:creationId xmlns:a16="http://schemas.microsoft.com/office/drawing/2014/main" id="{2271DB33-17CF-E2A6-A41B-CAC1F75C862A}"/>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192" name="Imagem 4">
              <a:extLst>
                <a:ext uri="{FF2B5EF4-FFF2-40B4-BE49-F238E27FC236}">
                  <a16:creationId xmlns:a16="http://schemas.microsoft.com/office/drawing/2014/main" id="{F4255DA0-A41B-3ADE-B740-A9040CF87B7E}"/>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61" name="Group 85">
            <a:extLst>
              <a:ext uri="{FF2B5EF4-FFF2-40B4-BE49-F238E27FC236}">
                <a16:creationId xmlns:a16="http://schemas.microsoft.com/office/drawing/2014/main" id="{ECFA95CE-C65A-FD51-9778-5BD142B2FF4B}"/>
              </a:ext>
            </a:extLst>
          </xdr:cNvPr>
          <xdr:cNvGrpSpPr>
            <a:grpSpLocks noChangeAspect="1"/>
          </xdr:cNvGrpSpPr>
        </xdr:nvGrpSpPr>
        <xdr:grpSpPr>
          <a:xfrm>
            <a:off x="4333875" y="257175"/>
            <a:ext cx="319661" cy="324000"/>
            <a:chOff x="3539391" y="662841"/>
            <a:chExt cx="1065536" cy="1080000"/>
          </a:xfrm>
        </xdr:grpSpPr>
        <xdr:sp macro="" textlink="">
          <xdr:nvSpPr>
            <xdr:cNvPr id="5189" name="Oval 86">
              <a:extLst>
                <a:ext uri="{FF2B5EF4-FFF2-40B4-BE49-F238E27FC236}">
                  <a16:creationId xmlns:a16="http://schemas.microsoft.com/office/drawing/2014/main" id="{6CCC6765-0072-777C-BE06-350BC59ED4CF}"/>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190" name="Picture 87">
              <a:hlinkClick xmlns:r="http://schemas.openxmlformats.org/officeDocument/2006/relationships" r:id="rId39"/>
              <a:extLst>
                <a:ext uri="{FF2B5EF4-FFF2-40B4-BE49-F238E27FC236}">
                  <a16:creationId xmlns:a16="http://schemas.microsoft.com/office/drawing/2014/main" id="{CC3F70AE-825A-93EE-5456-769941F3ED86}"/>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16</xdr:col>
      <xdr:colOff>104775</xdr:colOff>
      <xdr:row>22</xdr:row>
      <xdr:rowOff>76200</xdr:rowOff>
    </xdr:from>
    <xdr:to>
      <xdr:col>16</xdr:col>
      <xdr:colOff>1224824</xdr:colOff>
      <xdr:row>22</xdr:row>
      <xdr:rowOff>230437</xdr:rowOff>
    </xdr:to>
    <xdr:sp macro="" textlink="">
      <xdr:nvSpPr>
        <xdr:cNvPr id="6" name="Retângulo: Cantos Arredondados 80">
          <a:hlinkClick xmlns:r="http://schemas.openxmlformats.org/officeDocument/2006/relationships" r:id="rId24"/>
          <a:extLst>
            <a:ext uri="{FF2B5EF4-FFF2-40B4-BE49-F238E27FC236}">
              <a16:creationId xmlns:a16="http://schemas.microsoft.com/office/drawing/2014/main" id="{94765C3D-1593-45A3-824C-610F1942D534}"/>
            </a:ext>
          </a:extLst>
        </xdr:cNvPr>
        <xdr:cNvSpPr>
          <a:spLocks/>
        </xdr:cNvSpPr>
      </xdr:nvSpPr>
      <xdr:spPr>
        <a:xfrm>
          <a:off x="14649450" y="5057775"/>
          <a:ext cx="1120049"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clientData/>
  </xdr:twoCellAnchor>
  <xdr:twoCellAnchor>
    <xdr:from>
      <xdr:col>16</xdr:col>
      <xdr:colOff>104775</xdr:colOff>
      <xdr:row>18</xdr:row>
      <xdr:rowOff>23788</xdr:rowOff>
    </xdr:from>
    <xdr:to>
      <xdr:col>16</xdr:col>
      <xdr:colOff>1224824</xdr:colOff>
      <xdr:row>20</xdr:row>
      <xdr:rowOff>287587</xdr:rowOff>
    </xdr:to>
    <xdr:grpSp>
      <xdr:nvGrpSpPr>
        <xdr:cNvPr id="8" name="Agrupar 7">
          <a:extLst>
            <a:ext uri="{FF2B5EF4-FFF2-40B4-BE49-F238E27FC236}">
              <a16:creationId xmlns:a16="http://schemas.microsoft.com/office/drawing/2014/main" id="{F90D8890-7633-CAC5-5513-868D3B8718A9}"/>
            </a:ext>
          </a:extLst>
        </xdr:cNvPr>
        <xdr:cNvGrpSpPr/>
      </xdr:nvGrpSpPr>
      <xdr:grpSpPr>
        <a:xfrm>
          <a:off x="14661216" y="3777759"/>
          <a:ext cx="1120049" cy="868916"/>
          <a:chOff x="14639925" y="3690913"/>
          <a:chExt cx="1120049" cy="873399"/>
        </a:xfrm>
      </xdr:grpSpPr>
      <xdr:pic>
        <xdr:nvPicPr>
          <xdr:cNvPr id="12" name="Picture 63">
            <a:hlinkClick xmlns:r="http://schemas.openxmlformats.org/officeDocument/2006/relationships" r:id="rId41"/>
            <a:extLst>
              <a:ext uri="{FF2B5EF4-FFF2-40B4-BE49-F238E27FC236}">
                <a16:creationId xmlns:a16="http://schemas.microsoft.com/office/drawing/2014/main" id="{76CDF410-BFE0-4AC2-A408-51A26B8393C1}"/>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xdr:blipFill>
        <xdr:spPr bwMode="auto">
          <a:xfrm>
            <a:off x="14873649" y="3690913"/>
            <a:ext cx="575902" cy="719161"/>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 name="Retângulo: Cantos Arredondados 80">
            <a:hlinkClick xmlns:r="http://schemas.openxmlformats.org/officeDocument/2006/relationships" r:id="rId41"/>
            <a:extLst>
              <a:ext uri="{FF2B5EF4-FFF2-40B4-BE49-F238E27FC236}">
                <a16:creationId xmlns:a16="http://schemas.microsoft.com/office/drawing/2014/main" id="{BEC73FC5-3F05-47BB-ACEB-06B09F957E1F}"/>
              </a:ext>
            </a:extLst>
          </xdr:cNvPr>
          <xdr:cNvSpPr>
            <a:spLocks/>
          </xdr:cNvSpPr>
        </xdr:nvSpPr>
        <xdr:spPr>
          <a:xfrm>
            <a:off x="14639925" y="4410075"/>
            <a:ext cx="1120049" cy="154237"/>
          </a:xfrm>
          <a:prstGeom prst="roundRect">
            <a:avLst/>
          </a:prstGeom>
          <a:solidFill>
            <a:srgbClr val="FFC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2">
                    <a:lumMod val="50000"/>
                  </a:schemeClr>
                </a:solidFill>
              </a:rPr>
              <a:t>Extrato</a:t>
            </a:r>
            <a:r>
              <a:rPr lang="pt-BR" sz="900" b="1" i="1" baseline="0">
                <a:solidFill>
                  <a:schemeClr val="bg2">
                    <a:lumMod val="50000"/>
                  </a:schemeClr>
                </a:solidFill>
              </a:rPr>
              <a:t> Compromissos</a:t>
            </a:r>
            <a:endParaRPr lang="pt-BR" sz="900" b="1" i="1">
              <a:solidFill>
                <a:schemeClr val="bg2">
                  <a:lumMod val="50000"/>
                </a:schemeClr>
              </a:solidFill>
            </a:endParaRPr>
          </a:p>
        </xdr:txBody>
      </xdr:sp>
    </xdr:grpSp>
    <xdr:clientData/>
  </xdr:twoCellAnchor>
</xdr:wsDr>
</file>

<file path=xl/drawings/drawing19.xml><?xml version="1.0" encoding="utf-8"?>
<xdr:wsDr xmlns:xdr="http://schemas.openxmlformats.org/drawingml/2006/spreadsheetDrawing" xmlns:a="http://schemas.openxmlformats.org/drawingml/2006/main">
  <xdr:twoCellAnchor editAs="oneCell">
    <xdr:from>
      <xdr:col>5</xdr:col>
      <xdr:colOff>1009651</xdr:colOff>
      <xdr:row>3</xdr:row>
      <xdr:rowOff>57151</xdr:rowOff>
    </xdr:from>
    <xdr:to>
      <xdr:col>6</xdr:col>
      <xdr:colOff>38101</xdr:colOff>
      <xdr:row>6</xdr:row>
      <xdr:rowOff>51749</xdr:rowOff>
    </xdr:to>
    <xdr:pic>
      <xdr:nvPicPr>
        <xdr:cNvPr id="64" name="Picture 63">
          <a:hlinkClick xmlns:r="http://schemas.openxmlformats.org/officeDocument/2006/relationships" r:id="rId1"/>
          <a:extLst>
            <a:ext uri="{FF2B5EF4-FFF2-40B4-BE49-F238E27FC236}">
              <a16:creationId xmlns:a16="http://schemas.microsoft.com/office/drawing/2014/main" id="{90D2E7BA-2D7A-7F24-F0F7-6BF06B1DEC3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bwMode="auto">
        <a:xfrm>
          <a:off x="9629776" y="1009651"/>
          <a:ext cx="514350" cy="642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xdr:row>
      <xdr:rowOff>0</xdr:rowOff>
    </xdr:from>
    <xdr:to>
      <xdr:col>11</xdr:col>
      <xdr:colOff>488247</xdr:colOff>
      <xdr:row>2</xdr:row>
      <xdr:rowOff>247650</xdr:rowOff>
    </xdr:to>
    <xdr:grpSp>
      <xdr:nvGrpSpPr>
        <xdr:cNvPr id="30" name="Group 63">
          <a:extLst>
            <a:ext uri="{FF2B5EF4-FFF2-40B4-BE49-F238E27FC236}">
              <a16:creationId xmlns:a16="http://schemas.microsoft.com/office/drawing/2014/main" id="{7FA06227-42E4-4335-AC77-F4872C2C1787}"/>
            </a:ext>
          </a:extLst>
        </xdr:cNvPr>
        <xdr:cNvGrpSpPr/>
      </xdr:nvGrpSpPr>
      <xdr:grpSpPr>
        <a:xfrm>
          <a:off x="142875" y="200025"/>
          <a:ext cx="17880897" cy="676275"/>
          <a:chOff x="371475" y="200025"/>
          <a:chExt cx="17757072" cy="676275"/>
        </a:xfrm>
      </xdr:grpSpPr>
      <xdr:sp macro="" textlink="">
        <xdr:nvSpPr>
          <xdr:cNvPr id="31" name="Retângulo: Cantos Arredondados 80">
            <a:hlinkClick xmlns:r="http://schemas.openxmlformats.org/officeDocument/2006/relationships" r:id="rId3"/>
            <a:extLst>
              <a:ext uri="{FF2B5EF4-FFF2-40B4-BE49-F238E27FC236}">
                <a16:creationId xmlns:a16="http://schemas.microsoft.com/office/drawing/2014/main" id="{08F00C49-CA3B-355F-699A-225C414B68EA}"/>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32" name="Retângulo: Cantos Arredondados 80">
            <a:hlinkClick xmlns:r="http://schemas.openxmlformats.org/officeDocument/2006/relationships" r:id="rId4"/>
            <a:extLst>
              <a:ext uri="{FF2B5EF4-FFF2-40B4-BE49-F238E27FC236}">
                <a16:creationId xmlns:a16="http://schemas.microsoft.com/office/drawing/2014/main" id="{EA0609BB-8FA0-64C8-9789-D12229D03003}"/>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33" name="Retângulo: Cantos Arredondados 80">
            <a:hlinkClick xmlns:r="http://schemas.openxmlformats.org/officeDocument/2006/relationships" r:id="rId5"/>
            <a:extLst>
              <a:ext uri="{FF2B5EF4-FFF2-40B4-BE49-F238E27FC236}">
                <a16:creationId xmlns:a16="http://schemas.microsoft.com/office/drawing/2014/main" id="{79F30D96-5986-3454-0359-98F1CB84FA8B}"/>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34" name="Retângulo: Cantos Arredondados 80">
            <a:hlinkClick xmlns:r="http://schemas.openxmlformats.org/officeDocument/2006/relationships" r:id="rId6"/>
            <a:extLst>
              <a:ext uri="{FF2B5EF4-FFF2-40B4-BE49-F238E27FC236}">
                <a16:creationId xmlns:a16="http://schemas.microsoft.com/office/drawing/2014/main" id="{1BC14944-A767-EB3D-F9EC-1FAFA2E667D8}"/>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35" name="Retângulo: Cantos Arredondados 80">
            <a:hlinkClick xmlns:r="http://schemas.openxmlformats.org/officeDocument/2006/relationships" r:id="rId7"/>
            <a:extLst>
              <a:ext uri="{FF2B5EF4-FFF2-40B4-BE49-F238E27FC236}">
                <a16:creationId xmlns:a16="http://schemas.microsoft.com/office/drawing/2014/main" id="{661FBEB3-16B1-992D-916F-F9956631708B}"/>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6" name="Retângulo: Cantos Arredondados 80">
            <a:hlinkClick xmlns:r="http://schemas.openxmlformats.org/officeDocument/2006/relationships" r:id="rId8"/>
            <a:extLst>
              <a:ext uri="{FF2B5EF4-FFF2-40B4-BE49-F238E27FC236}">
                <a16:creationId xmlns:a16="http://schemas.microsoft.com/office/drawing/2014/main" id="{8B303F7C-66B8-89B1-F53D-DA77A4359B34}"/>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7" name="Retângulo: Cantos Arredondados 80">
            <a:hlinkClick xmlns:r="http://schemas.openxmlformats.org/officeDocument/2006/relationships" r:id="rId9"/>
            <a:extLst>
              <a:ext uri="{FF2B5EF4-FFF2-40B4-BE49-F238E27FC236}">
                <a16:creationId xmlns:a16="http://schemas.microsoft.com/office/drawing/2014/main" id="{0C82824E-249C-76C6-3D3B-25C98A695052}"/>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8" name="Retângulo: Cantos Arredondados 80">
            <a:hlinkClick xmlns:r="http://schemas.openxmlformats.org/officeDocument/2006/relationships" r:id="rId10"/>
            <a:extLst>
              <a:ext uri="{FF2B5EF4-FFF2-40B4-BE49-F238E27FC236}">
                <a16:creationId xmlns:a16="http://schemas.microsoft.com/office/drawing/2014/main" id="{1CF0324F-BB49-72BC-EC6E-F6110536DAFA}"/>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9" name="Retângulo: Cantos Arredondados 80">
            <a:hlinkClick xmlns:r="http://schemas.openxmlformats.org/officeDocument/2006/relationships" r:id="rId11"/>
            <a:extLst>
              <a:ext uri="{FF2B5EF4-FFF2-40B4-BE49-F238E27FC236}">
                <a16:creationId xmlns:a16="http://schemas.microsoft.com/office/drawing/2014/main" id="{69B2B2D2-D76A-9D0E-69EA-09C6A147C64A}"/>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40" name="Retângulo: Cantos Arredondados 80">
            <a:hlinkClick xmlns:r="http://schemas.openxmlformats.org/officeDocument/2006/relationships" r:id="rId12"/>
            <a:extLst>
              <a:ext uri="{FF2B5EF4-FFF2-40B4-BE49-F238E27FC236}">
                <a16:creationId xmlns:a16="http://schemas.microsoft.com/office/drawing/2014/main" id="{736C6AD6-C144-7B1C-66C4-D49076B02D64}"/>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41" name="Retângulo: Cantos Arredondados 80">
            <a:hlinkClick xmlns:r="http://schemas.openxmlformats.org/officeDocument/2006/relationships" r:id="rId13"/>
            <a:extLst>
              <a:ext uri="{FF2B5EF4-FFF2-40B4-BE49-F238E27FC236}">
                <a16:creationId xmlns:a16="http://schemas.microsoft.com/office/drawing/2014/main" id="{E0FD01AD-5CDA-70B3-5CDE-40C9A96C24E1}"/>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42" name="Retângulo: Cantos Arredondados 80">
            <a:hlinkClick xmlns:r="http://schemas.openxmlformats.org/officeDocument/2006/relationships" r:id="rId14"/>
            <a:extLst>
              <a:ext uri="{FF2B5EF4-FFF2-40B4-BE49-F238E27FC236}">
                <a16:creationId xmlns:a16="http://schemas.microsoft.com/office/drawing/2014/main" id="{A0D8982C-18E6-E1AD-00E2-76A03E04C47F}"/>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43" name="Retângulo: Cantos Arredondados 80">
            <a:hlinkClick xmlns:r="http://schemas.openxmlformats.org/officeDocument/2006/relationships" r:id="rId15"/>
            <a:extLst>
              <a:ext uri="{FF2B5EF4-FFF2-40B4-BE49-F238E27FC236}">
                <a16:creationId xmlns:a16="http://schemas.microsoft.com/office/drawing/2014/main" id="{3F42B5E4-54C0-7120-934F-6D5CBDC87EF3}"/>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44" name="Retângulo: Cantos Arredondados 80">
            <a:hlinkClick xmlns:r="http://schemas.openxmlformats.org/officeDocument/2006/relationships" r:id="rId16"/>
            <a:extLst>
              <a:ext uri="{FF2B5EF4-FFF2-40B4-BE49-F238E27FC236}">
                <a16:creationId xmlns:a16="http://schemas.microsoft.com/office/drawing/2014/main" id="{99D00197-A79C-2861-B8BD-6D8F494F63E2}"/>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45" name="Retângulo: Cantos Arredondados 80">
            <a:hlinkClick xmlns:r="http://schemas.openxmlformats.org/officeDocument/2006/relationships" r:id="rId17"/>
            <a:extLst>
              <a:ext uri="{FF2B5EF4-FFF2-40B4-BE49-F238E27FC236}">
                <a16:creationId xmlns:a16="http://schemas.microsoft.com/office/drawing/2014/main" id="{77BA4672-3BED-67D1-EA5D-73077F483E56}"/>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6" name="Group 79">
            <a:hlinkClick xmlns:r="http://schemas.openxmlformats.org/officeDocument/2006/relationships" r:id="rId18"/>
            <a:extLst>
              <a:ext uri="{FF2B5EF4-FFF2-40B4-BE49-F238E27FC236}">
                <a16:creationId xmlns:a16="http://schemas.microsoft.com/office/drawing/2014/main" id="{EC6EC158-C35A-80E1-097D-1AA07C303827}"/>
              </a:ext>
            </a:extLst>
          </xdr:cNvPr>
          <xdr:cNvGrpSpPr>
            <a:grpSpLocks noChangeAspect="1"/>
          </xdr:cNvGrpSpPr>
        </xdr:nvGrpSpPr>
        <xdr:grpSpPr>
          <a:xfrm>
            <a:off x="1914525" y="200025"/>
            <a:ext cx="530709" cy="450000"/>
            <a:chOff x="13706480" y="1552573"/>
            <a:chExt cx="3352804" cy="3352802"/>
          </a:xfrm>
        </xdr:grpSpPr>
        <xdr:pic>
          <xdr:nvPicPr>
            <xdr:cNvPr id="59" name="Picture 92">
              <a:extLst>
                <a:ext uri="{FF2B5EF4-FFF2-40B4-BE49-F238E27FC236}">
                  <a16:creationId xmlns:a16="http://schemas.microsoft.com/office/drawing/2014/main" id="{44D9D891-B8BD-8693-4CA3-B4AF12A3178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0" name="Picture 93">
              <a:extLst>
                <a:ext uri="{FF2B5EF4-FFF2-40B4-BE49-F238E27FC236}">
                  <a16:creationId xmlns:a16="http://schemas.microsoft.com/office/drawing/2014/main" id="{884FCB34-B1FA-8CF0-8399-A3EE6585F7F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7" name="Picture 80">
            <a:hlinkClick xmlns:r="http://schemas.openxmlformats.org/officeDocument/2006/relationships" r:id="rId21"/>
            <a:extLst>
              <a:ext uri="{FF2B5EF4-FFF2-40B4-BE49-F238E27FC236}">
                <a16:creationId xmlns:a16="http://schemas.microsoft.com/office/drawing/2014/main" id="{C2928BDB-3F17-6ED2-B038-165FB551439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8" name="Picture 81">
            <a:hlinkClick xmlns:r="http://schemas.openxmlformats.org/officeDocument/2006/relationships" r:id="rId23"/>
            <a:extLst>
              <a:ext uri="{FF2B5EF4-FFF2-40B4-BE49-F238E27FC236}">
                <a16:creationId xmlns:a16="http://schemas.microsoft.com/office/drawing/2014/main" id="{BDF67515-75DE-DB99-C687-B6C05B4BC14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49" name="Picture 82">
            <a:hlinkClick xmlns:r="http://schemas.openxmlformats.org/officeDocument/2006/relationships" r:id="rId25"/>
            <a:extLst>
              <a:ext uri="{FF2B5EF4-FFF2-40B4-BE49-F238E27FC236}">
                <a16:creationId xmlns:a16="http://schemas.microsoft.com/office/drawing/2014/main" id="{8E36E8FD-10A9-9484-A015-75651B9FDA7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50" name="Group 83">
            <a:extLst>
              <a:ext uri="{FF2B5EF4-FFF2-40B4-BE49-F238E27FC236}">
                <a16:creationId xmlns:a16="http://schemas.microsoft.com/office/drawing/2014/main" id="{64054F12-0712-0F31-FE67-66634DE9BC97}"/>
              </a:ext>
            </a:extLst>
          </xdr:cNvPr>
          <xdr:cNvGrpSpPr>
            <a:grpSpLocks noChangeAspect="1"/>
          </xdr:cNvGrpSpPr>
        </xdr:nvGrpSpPr>
        <xdr:grpSpPr>
          <a:xfrm>
            <a:off x="495300" y="257175"/>
            <a:ext cx="319661" cy="324000"/>
            <a:chOff x="2438400" y="571500"/>
            <a:chExt cx="1065536" cy="1080000"/>
          </a:xfrm>
        </xdr:grpSpPr>
        <xdr:pic>
          <xdr:nvPicPr>
            <xdr:cNvPr id="57" name="Picture 90">
              <a:extLst>
                <a:ext uri="{FF2B5EF4-FFF2-40B4-BE49-F238E27FC236}">
                  <a16:creationId xmlns:a16="http://schemas.microsoft.com/office/drawing/2014/main" id="{7D42FD24-913C-6897-EBD3-AE8B32F05EBD}"/>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8" name="Oval 91">
              <a:extLst>
                <a:ext uri="{FF2B5EF4-FFF2-40B4-BE49-F238E27FC236}">
                  <a16:creationId xmlns:a16="http://schemas.microsoft.com/office/drawing/2014/main" id="{9190159D-3C25-B0F2-F00E-A37433FB3979}"/>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51" name="Group 84">
            <a:extLst>
              <a:ext uri="{FF2B5EF4-FFF2-40B4-BE49-F238E27FC236}">
                <a16:creationId xmlns:a16="http://schemas.microsoft.com/office/drawing/2014/main" id="{F4305D21-6496-D58B-38DD-80B0244AB275}"/>
              </a:ext>
            </a:extLst>
          </xdr:cNvPr>
          <xdr:cNvGrpSpPr>
            <a:grpSpLocks noChangeAspect="1"/>
          </xdr:cNvGrpSpPr>
        </xdr:nvGrpSpPr>
        <xdr:grpSpPr>
          <a:xfrm>
            <a:off x="962025" y="257175"/>
            <a:ext cx="341768" cy="324000"/>
            <a:chOff x="2419350" y="552450"/>
            <a:chExt cx="1159323" cy="1099050"/>
          </a:xfrm>
        </xdr:grpSpPr>
        <xdr:sp macro="" textlink="">
          <xdr:nvSpPr>
            <xdr:cNvPr id="55" name="Oval 88">
              <a:extLst>
                <a:ext uri="{FF2B5EF4-FFF2-40B4-BE49-F238E27FC236}">
                  <a16:creationId xmlns:a16="http://schemas.microsoft.com/office/drawing/2014/main" id="{ACB44A25-E07D-8E57-7C00-24BBA5C19FDF}"/>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6" name="Imagem 4">
              <a:extLst>
                <a:ext uri="{FF2B5EF4-FFF2-40B4-BE49-F238E27FC236}">
                  <a16:creationId xmlns:a16="http://schemas.microsoft.com/office/drawing/2014/main" id="{1C72B55E-F873-6120-DB88-24E0395CAB6A}"/>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52" name="Group 85">
            <a:extLst>
              <a:ext uri="{FF2B5EF4-FFF2-40B4-BE49-F238E27FC236}">
                <a16:creationId xmlns:a16="http://schemas.microsoft.com/office/drawing/2014/main" id="{ACD2A988-201B-9F1C-1C36-BFF7A6F403FF}"/>
              </a:ext>
            </a:extLst>
          </xdr:cNvPr>
          <xdr:cNvGrpSpPr>
            <a:grpSpLocks noChangeAspect="1"/>
          </xdr:cNvGrpSpPr>
        </xdr:nvGrpSpPr>
        <xdr:grpSpPr>
          <a:xfrm>
            <a:off x="4333875" y="257175"/>
            <a:ext cx="319661" cy="324000"/>
            <a:chOff x="3539391" y="662841"/>
            <a:chExt cx="1065536" cy="1080000"/>
          </a:xfrm>
        </xdr:grpSpPr>
        <xdr:sp macro="" textlink="">
          <xdr:nvSpPr>
            <xdr:cNvPr id="53" name="Oval 86">
              <a:extLst>
                <a:ext uri="{FF2B5EF4-FFF2-40B4-BE49-F238E27FC236}">
                  <a16:creationId xmlns:a16="http://schemas.microsoft.com/office/drawing/2014/main" id="{24FADEA2-BCA5-E4B1-E360-6DD7B9215B83}"/>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Picture 87">
              <a:hlinkClick xmlns:r="http://schemas.openxmlformats.org/officeDocument/2006/relationships" r:id="rId29"/>
              <a:extLst>
                <a:ext uri="{FF2B5EF4-FFF2-40B4-BE49-F238E27FC236}">
                  <a16:creationId xmlns:a16="http://schemas.microsoft.com/office/drawing/2014/main" id="{3141CB1F-4E0E-5170-4EBF-4F71062E347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76200</xdr:colOff>
      <xdr:row>1</xdr:row>
      <xdr:rowOff>0</xdr:rowOff>
    </xdr:from>
    <xdr:to>
      <xdr:col>17</xdr:col>
      <xdr:colOff>126297</xdr:colOff>
      <xdr:row>2</xdr:row>
      <xdr:rowOff>247650</xdr:rowOff>
    </xdr:to>
    <xdr:grpSp>
      <xdr:nvGrpSpPr>
        <xdr:cNvPr id="30" name="Group 63">
          <a:extLst>
            <a:ext uri="{FF2B5EF4-FFF2-40B4-BE49-F238E27FC236}">
              <a16:creationId xmlns:a16="http://schemas.microsoft.com/office/drawing/2014/main" id="{790AD516-865A-4064-87C7-A63F63A00D0C}"/>
            </a:ext>
          </a:extLst>
        </xdr:cNvPr>
        <xdr:cNvGrpSpPr/>
      </xdr:nvGrpSpPr>
      <xdr:grpSpPr>
        <a:xfrm>
          <a:off x="219075" y="200025"/>
          <a:ext cx="17880897" cy="676275"/>
          <a:chOff x="371475" y="200025"/>
          <a:chExt cx="17757072" cy="676275"/>
        </a:xfrm>
      </xdr:grpSpPr>
      <xdr:sp macro="" textlink="">
        <xdr:nvSpPr>
          <xdr:cNvPr id="31" name="Retângulo: Cantos Arredondados 80">
            <a:hlinkClick xmlns:r="http://schemas.openxmlformats.org/officeDocument/2006/relationships" r:id="rId1"/>
            <a:extLst>
              <a:ext uri="{FF2B5EF4-FFF2-40B4-BE49-F238E27FC236}">
                <a16:creationId xmlns:a16="http://schemas.microsoft.com/office/drawing/2014/main" id="{A8C5D1E0-C0A1-2459-A784-45EA72166742}"/>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32" name="Retângulo: Cantos Arredondados 80">
            <a:hlinkClick xmlns:r="http://schemas.openxmlformats.org/officeDocument/2006/relationships" r:id="rId2"/>
            <a:extLst>
              <a:ext uri="{FF2B5EF4-FFF2-40B4-BE49-F238E27FC236}">
                <a16:creationId xmlns:a16="http://schemas.microsoft.com/office/drawing/2014/main" id="{10ED03E8-6E75-D0E8-D991-502A26143D60}"/>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33" name="Retângulo: Cantos Arredondados 80">
            <a:hlinkClick xmlns:r="http://schemas.openxmlformats.org/officeDocument/2006/relationships" r:id="rId3"/>
            <a:extLst>
              <a:ext uri="{FF2B5EF4-FFF2-40B4-BE49-F238E27FC236}">
                <a16:creationId xmlns:a16="http://schemas.microsoft.com/office/drawing/2014/main" id="{1D1B696B-43E5-32ED-68BE-FE738B79A8A2}"/>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34" name="Retângulo: Cantos Arredondados 80">
            <a:hlinkClick xmlns:r="http://schemas.openxmlformats.org/officeDocument/2006/relationships" r:id="rId4"/>
            <a:extLst>
              <a:ext uri="{FF2B5EF4-FFF2-40B4-BE49-F238E27FC236}">
                <a16:creationId xmlns:a16="http://schemas.microsoft.com/office/drawing/2014/main" id="{2748EB6E-1B62-B3C0-66C4-495073250ADA}"/>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35" name="Retângulo: Cantos Arredondados 80">
            <a:hlinkClick xmlns:r="http://schemas.openxmlformats.org/officeDocument/2006/relationships" r:id="rId5"/>
            <a:extLst>
              <a:ext uri="{FF2B5EF4-FFF2-40B4-BE49-F238E27FC236}">
                <a16:creationId xmlns:a16="http://schemas.microsoft.com/office/drawing/2014/main" id="{638FC249-9036-05E3-F84A-292F47692127}"/>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6" name="Retângulo: Cantos Arredondados 80">
            <a:hlinkClick xmlns:r="http://schemas.openxmlformats.org/officeDocument/2006/relationships" r:id="rId6"/>
            <a:extLst>
              <a:ext uri="{FF2B5EF4-FFF2-40B4-BE49-F238E27FC236}">
                <a16:creationId xmlns:a16="http://schemas.microsoft.com/office/drawing/2014/main" id="{9CE7FDB9-A498-686D-DB80-AFE096799AAA}"/>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7" name="Retângulo: Cantos Arredondados 80">
            <a:hlinkClick xmlns:r="http://schemas.openxmlformats.org/officeDocument/2006/relationships" r:id="rId7"/>
            <a:extLst>
              <a:ext uri="{FF2B5EF4-FFF2-40B4-BE49-F238E27FC236}">
                <a16:creationId xmlns:a16="http://schemas.microsoft.com/office/drawing/2014/main" id="{BDC53BEB-C3DF-4833-E90A-BFCC3DA94004}"/>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38" name="Retângulo: Cantos Arredondados 80">
            <a:hlinkClick xmlns:r="http://schemas.openxmlformats.org/officeDocument/2006/relationships" r:id="rId8"/>
            <a:extLst>
              <a:ext uri="{FF2B5EF4-FFF2-40B4-BE49-F238E27FC236}">
                <a16:creationId xmlns:a16="http://schemas.microsoft.com/office/drawing/2014/main" id="{A2D02D82-71E7-0A3E-57E1-E2358E193D6F}"/>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39" name="Retângulo: Cantos Arredondados 80">
            <a:hlinkClick xmlns:r="http://schemas.openxmlformats.org/officeDocument/2006/relationships" r:id="rId9"/>
            <a:extLst>
              <a:ext uri="{FF2B5EF4-FFF2-40B4-BE49-F238E27FC236}">
                <a16:creationId xmlns:a16="http://schemas.microsoft.com/office/drawing/2014/main" id="{DE054D15-6C74-01C1-324B-BF7963D5CF62}"/>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40" name="Retângulo: Cantos Arredondados 80">
            <a:hlinkClick xmlns:r="http://schemas.openxmlformats.org/officeDocument/2006/relationships" r:id="rId10"/>
            <a:extLst>
              <a:ext uri="{FF2B5EF4-FFF2-40B4-BE49-F238E27FC236}">
                <a16:creationId xmlns:a16="http://schemas.microsoft.com/office/drawing/2014/main" id="{6EB7AC43-313A-FB9F-217F-8E6008EF3D6E}"/>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41" name="Retângulo: Cantos Arredondados 80">
            <a:hlinkClick xmlns:r="http://schemas.openxmlformats.org/officeDocument/2006/relationships" r:id="rId11"/>
            <a:extLst>
              <a:ext uri="{FF2B5EF4-FFF2-40B4-BE49-F238E27FC236}">
                <a16:creationId xmlns:a16="http://schemas.microsoft.com/office/drawing/2014/main" id="{55E29D4D-5317-0856-1F51-075B2EDDEB01}"/>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42" name="Retângulo: Cantos Arredondados 80">
            <a:hlinkClick xmlns:r="http://schemas.openxmlformats.org/officeDocument/2006/relationships" r:id="rId12"/>
            <a:extLst>
              <a:ext uri="{FF2B5EF4-FFF2-40B4-BE49-F238E27FC236}">
                <a16:creationId xmlns:a16="http://schemas.microsoft.com/office/drawing/2014/main" id="{33562EA4-36E6-EB30-993C-F1D00E892DD4}"/>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43" name="Retângulo: Cantos Arredondados 80">
            <a:hlinkClick xmlns:r="http://schemas.openxmlformats.org/officeDocument/2006/relationships" r:id="rId13"/>
            <a:extLst>
              <a:ext uri="{FF2B5EF4-FFF2-40B4-BE49-F238E27FC236}">
                <a16:creationId xmlns:a16="http://schemas.microsoft.com/office/drawing/2014/main" id="{4989B9A1-16AA-57C7-9E79-427CF64DE947}"/>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44" name="Retângulo: Cantos Arredondados 80">
            <a:hlinkClick xmlns:r="http://schemas.openxmlformats.org/officeDocument/2006/relationships" r:id="rId14"/>
            <a:extLst>
              <a:ext uri="{FF2B5EF4-FFF2-40B4-BE49-F238E27FC236}">
                <a16:creationId xmlns:a16="http://schemas.microsoft.com/office/drawing/2014/main" id="{AE16F196-7590-8A82-09A8-BA92B8235116}"/>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45" name="Retângulo: Cantos Arredondados 80">
            <a:hlinkClick xmlns:r="http://schemas.openxmlformats.org/officeDocument/2006/relationships" r:id="rId15"/>
            <a:extLst>
              <a:ext uri="{FF2B5EF4-FFF2-40B4-BE49-F238E27FC236}">
                <a16:creationId xmlns:a16="http://schemas.microsoft.com/office/drawing/2014/main" id="{3365E376-0609-C8B3-BBDE-E80C94F01EF6}"/>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6" name="Group 79">
            <a:hlinkClick xmlns:r="http://schemas.openxmlformats.org/officeDocument/2006/relationships" r:id="rId16"/>
            <a:extLst>
              <a:ext uri="{FF2B5EF4-FFF2-40B4-BE49-F238E27FC236}">
                <a16:creationId xmlns:a16="http://schemas.microsoft.com/office/drawing/2014/main" id="{8C5135E9-6896-EAB9-34EB-C167A866D091}"/>
              </a:ext>
            </a:extLst>
          </xdr:cNvPr>
          <xdr:cNvGrpSpPr>
            <a:grpSpLocks noChangeAspect="1"/>
          </xdr:cNvGrpSpPr>
        </xdr:nvGrpSpPr>
        <xdr:grpSpPr>
          <a:xfrm>
            <a:off x="1914525" y="200025"/>
            <a:ext cx="530709" cy="450000"/>
            <a:chOff x="13706480" y="1552573"/>
            <a:chExt cx="3352804" cy="3352802"/>
          </a:xfrm>
        </xdr:grpSpPr>
        <xdr:pic>
          <xdr:nvPicPr>
            <xdr:cNvPr id="59" name="Picture 92">
              <a:extLst>
                <a:ext uri="{FF2B5EF4-FFF2-40B4-BE49-F238E27FC236}">
                  <a16:creationId xmlns:a16="http://schemas.microsoft.com/office/drawing/2014/main" id="{9216618E-E040-4072-4F68-0CEA5C1F8381}"/>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0" name="Picture 93">
              <a:extLst>
                <a:ext uri="{FF2B5EF4-FFF2-40B4-BE49-F238E27FC236}">
                  <a16:creationId xmlns:a16="http://schemas.microsoft.com/office/drawing/2014/main" id="{230CC42C-2004-15C2-4614-D9D853FCFC1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7" name="Picture 80">
            <a:hlinkClick xmlns:r="http://schemas.openxmlformats.org/officeDocument/2006/relationships" r:id="rId19"/>
            <a:extLst>
              <a:ext uri="{FF2B5EF4-FFF2-40B4-BE49-F238E27FC236}">
                <a16:creationId xmlns:a16="http://schemas.microsoft.com/office/drawing/2014/main" id="{7CA61AE6-0188-97B9-5C71-9F9A26EDE8E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48" name="Picture 81">
            <a:hlinkClick xmlns:r="http://schemas.openxmlformats.org/officeDocument/2006/relationships" r:id="rId21"/>
            <a:extLst>
              <a:ext uri="{FF2B5EF4-FFF2-40B4-BE49-F238E27FC236}">
                <a16:creationId xmlns:a16="http://schemas.microsoft.com/office/drawing/2014/main" id="{A4FE9466-2C94-423E-9113-14AA5D3D113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49" name="Picture 82">
            <a:hlinkClick xmlns:r="http://schemas.openxmlformats.org/officeDocument/2006/relationships" r:id="rId23"/>
            <a:extLst>
              <a:ext uri="{FF2B5EF4-FFF2-40B4-BE49-F238E27FC236}">
                <a16:creationId xmlns:a16="http://schemas.microsoft.com/office/drawing/2014/main" id="{E538314C-2D59-EEE7-FB96-37C11A377C47}"/>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50" name="Group 83">
            <a:extLst>
              <a:ext uri="{FF2B5EF4-FFF2-40B4-BE49-F238E27FC236}">
                <a16:creationId xmlns:a16="http://schemas.microsoft.com/office/drawing/2014/main" id="{2E798951-78CF-A895-037F-9199599B6C76}"/>
              </a:ext>
            </a:extLst>
          </xdr:cNvPr>
          <xdr:cNvGrpSpPr>
            <a:grpSpLocks noChangeAspect="1"/>
          </xdr:cNvGrpSpPr>
        </xdr:nvGrpSpPr>
        <xdr:grpSpPr>
          <a:xfrm>
            <a:off x="495300" y="257175"/>
            <a:ext cx="319661" cy="324000"/>
            <a:chOff x="2438400" y="571500"/>
            <a:chExt cx="1065536" cy="1080000"/>
          </a:xfrm>
        </xdr:grpSpPr>
        <xdr:pic>
          <xdr:nvPicPr>
            <xdr:cNvPr id="57" name="Picture 90">
              <a:extLst>
                <a:ext uri="{FF2B5EF4-FFF2-40B4-BE49-F238E27FC236}">
                  <a16:creationId xmlns:a16="http://schemas.microsoft.com/office/drawing/2014/main" id="{DF1CCB8A-A687-FE4A-1E63-AB3A9D1CA66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58" name="Oval 91">
              <a:extLst>
                <a:ext uri="{FF2B5EF4-FFF2-40B4-BE49-F238E27FC236}">
                  <a16:creationId xmlns:a16="http://schemas.microsoft.com/office/drawing/2014/main" id="{D0D22D78-1CDC-A53A-3643-1B4314FB3361}"/>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51" name="Group 84">
            <a:extLst>
              <a:ext uri="{FF2B5EF4-FFF2-40B4-BE49-F238E27FC236}">
                <a16:creationId xmlns:a16="http://schemas.microsoft.com/office/drawing/2014/main" id="{232C2C22-C529-36D4-AFA3-89BEF9315679}"/>
              </a:ext>
            </a:extLst>
          </xdr:cNvPr>
          <xdr:cNvGrpSpPr>
            <a:grpSpLocks noChangeAspect="1"/>
          </xdr:cNvGrpSpPr>
        </xdr:nvGrpSpPr>
        <xdr:grpSpPr>
          <a:xfrm>
            <a:off x="962025" y="257175"/>
            <a:ext cx="341768" cy="324000"/>
            <a:chOff x="2419350" y="552450"/>
            <a:chExt cx="1159323" cy="1099050"/>
          </a:xfrm>
        </xdr:grpSpPr>
        <xdr:sp macro="" textlink="">
          <xdr:nvSpPr>
            <xdr:cNvPr id="55" name="Oval 88">
              <a:extLst>
                <a:ext uri="{FF2B5EF4-FFF2-40B4-BE49-F238E27FC236}">
                  <a16:creationId xmlns:a16="http://schemas.microsoft.com/office/drawing/2014/main" id="{9863DE9C-FC5F-C1A8-1CDD-3AE88E546EB3}"/>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6" name="Imagem 4">
              <a:extLst>
                <a:ext uri="{FF2B5EF4-FFF2-40B4-BE49-F238E27FC236}">
                  <a16:creationId xmlns:a16="http://schemas.microsoft.com/office/drawing/2014/main" id="{5AC4E97D-48C1-CA43-2DB5-D3ED2E52E9E3}"/>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52" name="Group 85">
            <a:extLst>
              <a:ext uri="{FF2B5EF4-FFF2-40B4-BE49-F238E27FC236}">
                <a16:creationId xmlns:a16="http://schemas.microsoft.com/office/drawing/2014/main" id="{1FA08873-1E06-F912-6F3A-F675AC7F1E81}"/>
              </a:ext>
            </a:extLst>
          </xdr:cNvPr>
          <xdr:cNvGrpSpPr>
            <a:grpSpLocks noChangeAspect="1"/>
          </xdr:cNvGrpSpPr>
        </xdr:nvGrpSpPr>
        <xdr:grpSpPr>
          <a:xfrm>
            <a:off x="4333875" y="257175"/>
            <a:ext cx="319661" cy="324000"/>
            <a:chOff x="3539391" y="662841"/>
            <a:chExt cx="1065536" cy="1080000"/>
          </a:xfrm>
        </xdr:grpSpPr>
        <xdr:sp macro="" textlink="">
          <xdr:nvSpPr>
            <xdr:cNvPr id="53" name="Oval 86">
              <a:extLst>
                <a:ext uri="{FF2B5EF4-FFF2-40B4-BE49-F238E27FC236}">
                  <a16:creationId xmlns:a16="http://schemas.microsoft.com/office/drawing/2014/main" id="{CE76FF3E-BBCB-1DAC-BF77-0BA683B680BB}"/>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4" name="Picture 87">
              <a:hlinkClick xmlns:r="http://schemas.openxmlformats.org/officeDocument/2006/relationships" r:id="rId27"/>
              <a:extLst>
                <a:ext uri="{FF2B5EF4-FFF2-40B4-BE49-F238E27FC236}">
                  <a16:creationId xmlns:a16="http://schemas.microsoft.com/office/drawing/2014/main" id="{F0598AF6-2428-5F14-09FE-91FBEADD521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171450</xdr:colOff>
      <xdr:row>52</xdr:row>
      <xdr:rowOff>104775</xdr:rowOff>
    </xdr:from>
    <xdr:to>
      <xdr:col>4</xdr:col>
      <xdr:colOff>65151</xdr:colOff>
      <xdr:row>52</xdr:row>
      <xdr:rowOff>285750</xdr:rowOff>
    </xdr:to>
    <xdr:pic>
      <xdr:nvPicPr>
        <xdr:cNvPr id="3" name="Imagem 2">
          <a:hlinkClick xmlns:r="http://schemas.openxmlformats.org/officeDocument/2006/relationships" r:id="rId1"/>
          <a:extLst>
            <a:ext uri="{FF2B5EF4-FFF2-40B4-BE49-F238E27FC236}">
              <a16:creationId xmlns:a16="http://schemas.microsoft.com/office/drawing/2014/main" id="{2F75CD7F-F41C-4798-AC32-7DFEECC6A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9982200"/>
          <a:ext cx="1122426"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43</xdr:row>
      <xdr:rowOff>95250</xdr:rowOff>
    </xdr:from>
    <xdr:to>
      <xdr:col>14</xdr:col>
      <xdr:colOff>142875</xdr:colOff>
      <xdr:row>48</xdr:row>
      <xdr:rowOff>113933</xdr:rowOff>
    </xdr:to>
    <xdr:pic>
      <xdr:nvPicPr>
        <xdr:cNvPr id="4" name="Imagem 3">
          <a:hlinkClick xmlns:r="http://schemas.openxmlformats.org/officeDocument/2006/relationships" r:id="rId3"/>
          <a:extLst>
            <a:ext uri="{FF2B5EF4-FFF2-40B4-BE49-F238E27FC236}">
              <a16:creationId xmlns:a16="http://schemas.microsoft.com/office/drawing/2014/main" id="{C855F5F2-B388-4409-AB78-97CEBBC6632A}"/>
            </a:ext>
          </a:extLst>
        </xdr:cNvPr>
        <xdr:cNvPicPr>
          <a:picLocks noChangeAspect="1"/>
        </xdr:cNvPicPr>
      </xdr:nvPicPr>
      <xdr:blipFill>
        <a:blip xmlns:r="http://schemas.openxmlformats.org/officeDocument/2006/relationships" r:embed="rId4"/>
        <a:stretch>
          <a:fillRect/>
        </a:stretch>
      </xdr:blipFill>
      <xdr:spPr bwMode="auto">
        <a:xfrm>
          <a:off x="409575" y="8258175"/>
          <a:ext cx="6886575" cy="9711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xdr:from>
      <xdr:col>1</xdr:col>
      <xdr:colOff>66456</xdr:colOff>
      <xdr:row>1</xdr:row>
      <xdr:rowOff>0</xdr:rowOff>
    </xdr:from>
    <xdr:to>
      <xdr:col>31</xdr:col>
      <xdr:colOff>1156772</xdr:colOff>
      <xdr:row>2</xdr:row>
      <xdr:rowOff>244327</xdr:rowOff>
    </xdr:to>
    <xdr:grpSp>
      <xdr:nvGrpSpPr>
        <xdr:cNvPr id="32" name="Group 63">
          <a:extLst>
            <a:ext uri="{FF2B5EF4-FFF2-40B4-BE49-F238E27FC236}">
              <a16:creationId xmlns:a16="http://schemas.microsoft.com/office/drawing/2014/main" id="{A745E20C-8681-45A8-A719-7638D12946C6}"/>
            </a:ext>
          </a:extLst>
        </xdr:cNvPr>
        <xdr:cNvGrpSpPr/>
      </xdr:nvGrpSpPr>
      <xdr:grpSpPr>
        <a:xfrm>
          <a:off x="675613" y="199360"/>
          <a:ext cx="17880897" cy="676275"/>
          <a:chOff x="371475" y="200025"/>
          <a:chExt cx="17757072" cy="676275"/>
        </a:xfrm>
      </xdr:grpSpPr>
      <xdr:sp macro="" textlink="">
        <xdr:nvSpPr>
          <xdr:cNvPr id="33" name="Retângulo: Cantos Arredondados 80">
            <a:hlinkClick xmlns:r="http://schemas.openxmlformats.org/officeDocument/2006/relationships" r:id="rId5"/>
            <a:extLst>
              <a:ext uri="{FF2B5EF4-FFF2-40B4-BE49-F238E27FC236}">
                <a16:creationId xmlns:a16="http://schemas.microsoft.com/office/drawing/2014/main" id="{E15B481C-9F51-3FAF-C3B9-4ED32AF43A4E}"/>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34" name="Retângulo: Cantos Arredondados 80">
            <a:hlinkClick xmlns:r="http://schemas.openxmlformats.org/officeDocument/2006/relationships" r:id="rId6"/>
            <a:extLst>
              <a:ext uri="{FF2B5EF4-FFF2-40B4-BE49-F238E27FC236}">
                <a16:creationId xmlns:a16="http://schemas.microsoft.com/office/drawing/2014/main" id="{D07B8992-3B04-A151-5B76-074F9BBBA020}"/>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35" name="Retângulo: Cantos Arredondados 80">
            <a:hlinkClick xmlns:r="http://schemas.openxmlformats.org/officeDocument/2006/relationships" r:id="rId7"/>
            <a:extLst>
              <a:ext uri="{FF2B5EF4-FFF2-40B4-BE49-F238E27FC236}">
                <a16:creationId xmlns:a16="http://schemas.microsoft.com/office/drawing/2014/main" id="{CF8B7DBA-35AA-410B-C5F2-3BAE948093C7}"/>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36" name="Retângulo: Cantos Arredondados 80">
            <a:hlinkClick xmlns:r="http://schemas.openxmlformats.org/officeDocument/2006/relationships" r:id="rId8"/>
            <a:extLst>
              <a:ext uri="{FF2B5EF4-FFF2-40B4-BE49-F238E27FC236}">
                <a16:creationId xmlns:a16="http://schemas.microsoft.com/office/drawing/2014/main" id="{27CCDAD7-EC11-CB91-3E0B-693035CBE43C}"/>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37" name="Retângulo: Cantos Arredondados 80">
            <a:hlinkClick xmlns:r="http://schemas.openxmlformats.org/officeDocument/2006/relationships" r:id="rId9"/>
            <a:extLst>
              <a:ext uri="{FF2B5EF4-FFF2-40B4-BE49-F238E27FC236}">
                <a16:creationId xmlns:a16="http://schemas.microsoft.com/office/drawing/2014/main" id="{47E571BC-8571-43E1-FCE8-EEB3358A04E7}"/>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38" name="Retângulo: Cantos Arredondados 80">
            <a:hlinkClick xmlns:r="http://schemas.openxmlformats.org/officeDocument/2006/relationships" r:id="rId10"/>
            <a:extLst>
              <a:ext uri="{FF2B5EF4-FFF2-40B4-BE49-F238E27FC236}">
                <a16:creationId xmlns:a16="http://schemas.microsoft.com/office/drawing/2014/main" id="{55394AC2-8AB7-38C3-D158-18E141F9AF11}"/>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39" name="Retângulo: Cantos Arredondados 80">
            <a:hlinkClick xmlns:r="http://schemas.openxmlformats.org/officeDocument/2006/relationships" r:id="rId11"/>
            <a:extLst>
              <a:ext uri="{FF2B5EF4-FFF2-40B4-BE49-F238E27FC236}">
                <a16:creationId xmlns:a16="http://schemas.microsoft.com/office/drawing/2014/main" id="{10A2CDB0-769D-817A-90BB-11DA78372CC7}"/>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40" name="Retângulo: Cantos Arredondados 80">
            <a:hlinkClick xmlns:r="http://schemas.openxmlformats.org/officeDocument/2006/relationships" r:id="rId12"/>
            <a:extLst>
              <a:ext uri="{FF2B5EF4-FFF2-40B4-BE49-F238E27FC236}">
                <a16:creationId xmlns:a16="http://schemas.microsoft.com/office/drawing/2014/main" id="{F2F8F17A-2D8C-0020-B6FF-AB93BF61D1E1}"/>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41" name="Retângulo: Cantos Arredondados 80">
            <a:hlinkClick xmlns:r="http://schemas.openxmlformats.org/officeDocument/2006/relationships" r:id="rId13"/>
            <a:extLst>
              <a:ext uri="{FF2B5EF4-FFF2-40B4-BE49-F238E27FC236}">
                <a16:creationId xmlns:a16="http://schemas.microsoft.com/office/drawing/2014/main" id="{9A4BA1FC-465A-2CEE-E7E5-DDD443518322}"/>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42" name="Retângulo: Cantos Arredondados 80">
            <a:hlinkClick xmlns:r="http://schemas.openxmlformats.org/officeDocument/2006/relationships" r:id="rId14"/>
            <a:extLst>
              <a:ext uri="{FF2B5EF4-FFF2-40B4-BE49-F238E27FC236}">
                <a16:creationId xmlns:a16="http://schemas.microsoft.com/office/drawing/2014/main" id="{CC4A99E5-013D-5658-1ADE-FC0C469178DC}"/>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43" name="Retângulo: Cantos Arredondados 80">
            <a:hlinkClick xmlns:r="http://schemas.openxmlformats.org/officeDocument/2006/relationships" r:id="rId15"/>
            <a:extLst>
              <a:ext uri="{FF2B5EF4-FFF2-40B4-BE49-F238E27FC236}">
                <a16:creationId xmlns:a16="http://schemas.microsoft.com/office/drawing/2014/main" id="{6C47C95C-B829-D694-F957-072E1BFDA959}"/>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44" name="Retângulo: Cantos Arredondados 80">
            <a:hlinkClick xmlns:r="http://schemas.openxmlformats.org/officeDocument/2006/relationships" r:id="rId16"/>
            <a:extLst>
              <a:ext uri="{FF2B5EF4-FFF2-40B4-BE49-F238E27FC236}">
                <a16:creationId xmlns:a16="http://schemas.microsoft.com/office/drawing/2014/main" id="{D5F57190-BBB8-26A2-E68D-FE9857A86E49}"/>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45" name="Retângulo: Cantos Arredondados 80">
            <a:hlinkClick xmlns:r="http://schemas.openxmlformats.org/officeDocument/2006/relationships" r:id="rId17"/>
            <a:extLst>
              <a:ext uri="{FF2B5EF4-FFF2-40B4-BE49-F238E27FC236}">
                <a16:creationId xmlns:a16="http://schemas.microsoft.com/office/drawing/2014/main" id="{5E857E6B-1C97-2CD7-A452-245BB36CA679}"/>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46" name="Retângulo: Cantos Arredondados 80">
            <a:hlinkClick xmlns:r="http://schemas.openxmlformats.org/officeDocument/2006/relationships" r:id="rId18"/>
            <a:extLst>
              <a:ext uri="{FF2B5EF4-FFF2-40B4-BE49-F238E27FC236}">
                <a16:creationId xmlns:a16="http://schemas.microsoft.com/office/drawing/2014/main" id="{0CB0E674-7032-E1AD-27E2-258163337127}"/>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47" name="Retângulo: Cantos Arredondados 80">
            <a:hlinkClick xmlns:r="http://schemas.openxmlformats.org/officeDocument/2006/relationships" r:id="rId19"/>
            <a:extLst>
              <a:ext uri="{FF2B5EF4-FFF2-40B4-BE49-F238E27FC236}">
                <a16:creationId xmlns:a16="http://schemas.microsoft.com/office/drawing/2014/main" id="{0AE231CA-0817-4058-41E3-204B75F2B911}"/>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48" name="Group 79">
            <a:hlinkClick xmlns:r="http://schemas.openxmlformats.org/officeDocument/2006/relationships" r:id="rId20"/>
            <a:extLst>
              <a:ext uri="{FF2B5EF4-FFF2-40B4-BE49-F238E27FC236}">
                <a16:creationId xmlns:a16="http://schemas.microsoft.com/office/drawing/2014/main" id="{68D666BA-A64D-021E-CBE5-E8AD6FEE29DB}"/>
              </a:ext>
            </a:extLst>
          </xdr:cNvPr>
          <xdr:cNvGrpSpPr>
            <a:grpSpLocks noChangeAspect="1"/>
          </xdr:cNvGrpSpPr>
        </xdr:nvGrpSpPr>
        <xdr:grpSpPr>
          <a:xfrm>
            <a:off x="1914525" y="200025"/>
            <a:ext cx="530709" cy="450000"/>
            <a:chOff x="13706480" y="1552573"/>
            <a:chExt cx="3352804" cy="3352802"/>
          </a:xfrm>
        </xdr:grpSpPr>
        <xdr:pic>
          <xdr:nvPicPr>
            <xdr:cNvPr id="61" name="Picture 92">
              <a:extLst>
                <a:ext uri="{FF2B5EF4-FFF2-40B4-BE49-F238E27FC236}">
                  <a16:creationId xmlns:a16="http://schemas.microsoft.com/office/drawing/2014/main" id="{BB14723B-A26B-B5D7-1A5F-4CCAC695639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2" name="Picture 93">
              <a:extLst>
                <a:ext uri="{FF2B5EF4-FFF2-40B4-BE49-F238E27FC236}">
                  <a16:creationId xmlns:a16="http://schemas.microsoft.com/office/drawing/2014/main" id="{F7304309-F5DA-EC35-B78E-88EEC899845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49" name="Picture 80">
            <a:hlinkClick xmlns:r="http://schemas.openxmlformats.org/officeDocument/2006/relationships" r:id="rId23"/>
            <a:extLst>
              <a:ext uri="{FF2B5EF4-FFF2-40B4-BE49-F238E27FC236}">
                <a16:creationId xmlns:a16="http://schemas.microsoft.com/office/drawing/2014/main" id="{FB5140B5-C29A-034E-D639-9023791AE9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50" name="Picture 81">
            <a:hlinkClick xmlns:r="http://schemas.openxmlformats.org/officeDocument/2006/relationships" r:id="rId25"/>
            <a:extLst>
              <a:ext uri="{FF2B5EF4-FFF2-40B4-BE49-F238E27FC236}">
                <a16:creationId xmlns:a16="http://schemas.microsoft.com/office/drawing/2014/main" id="{B6CFFC66-2138-CA22-189D-C384D934D9B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51" name="Picture 82">
            <a:hlinkClick xmlns:r="http://schemas.openxmlformats.org/officeDocument/2006/relationships" r:id="rId27"/>
            <a:extLst>
              <a:ext uri="{FF2B5EF4-FFF2-40B4-BE49-F238E27FC236}">
                <a16:creationId xmlns:a16="http://schemas.microsoft.com/office/drawing/2014/main" id="{40B639AF-EA00-86F8-3FFA-07FD5EDFF31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52" name="Group 83">
            <a:extLst>
              <a:ext uri="{FF2B5EF4-FFF2-40B4-BE49-F238E27FC236}">
                <a16:creationId xmlns:a16="http://schemas.microsoft.com/office/drawing/2014/main" id="{EE33EAFD-0650-D160-5906-8A2E4D9EA89E}"/>
              </a:ext>
            </a:extLst>
          </xdr:cNvPr>
          <xdr:cNvGrpSpPr>
            <a:grpSpLocks noChangeAspect="1"/>
          </xdr:cNvGrpSpPr>
        </xdr:nvGrpSpPr>
        <xdr:grpSpPr>
          <a:xfrm>
            <a:off x="495300" y="257175"/>
            <a:ext cx="319661" cy="324000"/>
            <a:chOff x="2438400" y="571500"/>
            <a:chExt cx="1065536" cy="1080000"/>
          </a:xfrm>
        </xdr:grpSpPr>
        <xdr:pic>
          <xdr:nvPicPr>
            <xdr:cNvPr id="59" name="Picture 90">
              <a:extLst>
                <a:ext uri="{FF2B5EF4-FFF2-40B4-BE49-F238E27FC236}">
                  <a16:creationId xmlns:a16="http://schemas.microsoft.com/office/drawing/2014/main" id="{66ABCBCD-702A-1997-4880-127279AE3354}"/>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60" name="Oval 91">
              <a:extLst>
                <a:ext uri="{FF2B5EF4-FFF2-40B4-BE49-F238E27FC236}">
                  <a16:creationId xmlns:a16="http://schemas.microsoft.com/office/drawing/2014/main" id="{DB80B064-2BCF-82BC-8BC6-8CBC3D8380EB}"/>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53" name="Group 84">
            <a:extLst>
              <a:ext uri="{FF2B5EF4-FFF2-40B4-BE49-F238E27FC236}">
                <a16:creationId xmlns:a16="http://schemas.microsoft.com/office/drawing/2014/main" id="{2F7799DF-800A-445A-054E-CAACE5AF68E8}"/>
              </a:ext>
            </a:extLst>
          </xdr:cNvPr>
          <xdr:cNvGrpSpPr>
            <a:grpSpLocks noChangeAspect="1"/>
          </xdr:cNvGrpSpPr>
        </xdr:nvGrpSpPr>
        <xdr:grpSpPr>
          <a:xfrm>
            <a:off x="962025" y="257175"/>
            <a:ext cx="341768" cy="324000"/>
            <a:chOff x="2419350" y="552450"/>
            <a:chExt cx="1159323" cy="1099050"/>
          </a:xfrm>
        </xdr:grpSpPr>
        <xdr:sp macro="" textlink="">
          <xdr:nvSpPr>
            <xdr:cNvPr id="57" name="Oval 88">
              <a:extLst>
                <a:ext uri="{FF2B5EF4-FFF2-40B4-BE49-F238E27FC236}">
                  <a16:creationId xmlns:a16="http://schemas.microsoft.com/office/drawing/2014/main" id="{5C7027D3-2498-45A0-674B-B8418C203792}"/>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8" name="Imagem 4">
              <a:extLst>
                <a:ext uri="{FF2B5EF4-FFF2-40B4-BE49-F238E27FC236}">
                  <a16:creationId xmlns:a16="http://schemas.microsoft.com/office/drawing/2014/main" id="{BD70F072-47CD-FE52-3E49-EDAF4345D934}"/>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54" name="Group 85">
            <a:extLst>
              <a:ext uri="{FF2B5EF4-FFF2-40B4-BE49-F238E27FC236}">
                <a16:creationId xmlns:a16="http://schemas.microsoft.com/office/drawing/2014/main" id="{D19BFE7F-31E1-1F85-4432-1C998DD0712E}"/>
              </a:ext>
            </a:extLst>
          </xdr:cNvPr>
          <xdr:cNvGrpSpPr>
            <a:grpSpLocks noChangeAspect="1"/>
          </xdr:cNvGrpSpPr>
        </xdr:nvGrpSpPr>
        <xdr:grpSpPr>
          <a:xfrm>
            <a:off x="4333875" y="257175"/>
            <a:ext cx="319661" cy="324000"/>
            <a:chOff x="3539391" y="662841"/>
            <a:chExt cx="1065536" cy="1080000"/>
          </a:xfrm>
        </xdr:grpSpPr>
        <xdr:sp macro="" textlink="">
          <xdr:nvSpPr>
            <xdr:cNvPr id="55" name="Oval 86">
              <a:extLst>
                <a:ext uri="{FF2B5EF4-FFF2-40B4-BE49-F238E27FC236}">
                  <a16:creationId xmlns:a16="http://schemas.microsoft.com/office/drawing/2014/main" id="{E2D61208-2BE2-D607-4F2D-406C5809EC29}"/>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56" name="Picture 87">
              <a:hlinkClick xmlns:r="http://schemas.openxmlformats.org/officeDocument/2006/relationships" r:id="rId31"/>
              <a:extLst>
                <a:ext uri="{FF2B5EF4-FFF2-40B4-BE49-F238E27FC236}">
                  <a16:creationId xmlns:a16="http://schemas.microsoft.com/office/drawing/2014/main" id="{1DBD7A72-4CC6-EA88-84D2-A45CB2AC7EA8}"/>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134</xdr:row>
      <xdr:rowOff>104775</xdr:rowOff>
    </xdr:from>
    <xdr:to>
      <xdr:col>1</xdr:col>
      <xdr:colOff>465201</xdr:colOff>
      <xdr:row>134</xdr:row>
      <xdr:rowOff>285750</xdr:rowOff>
    </xdr:to>
    <xdr:pic>
      <xdr:nvPicPr>
        <xdr:cNvPr id="3" name="Imagem 2">
          <a:hlinkClick xmlns:r="http://schemas.openxmlformats.org/officeDocument/2006/relationships" r:id="rId1"/>
          <a:extLst>
            <a:ext uri="{FF2B5EF4-FFF2-40B4-BE49-F238E27FC236}">
              <a16:creationId xmlns:a16="http://schemas.microsoft.com/office/drawing/2014/main" id="{535C1C58-4633-4E26-B38F-94B30949EF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0" y="24869775"/>
          <a:ext cx="884301" cy="85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142875</xdr:colOff>
      <xdr:row>127</xdr:row>
      <xdr:rowOff>76200</xdr:rowOff>
    </xdr:from>
    <xdr:ext cx="6886575" cy="971183"/>
    <xdr:pic>
      <xdr:nvPicPr>
        <xdr:cNvPr id="4" name="Imagem 3">
          <a:hlinkClick xmlns:r="http://schemas.openxmlformats.org/officeDocument/2006/relationships" r:id="rId3"/>
          <a:extLst>
            <a:ext uri="{FF2B5EF4-FFF2-40B4-BE49-F238E27FC236}">
              <a16:creationId xmlns:a16="http://schemas.microsoft.com/office/drawing/2014/main" id="{BACD864F-41C9-43D7-84B9-910157887F62}"/>
            </a:ext>
          </a:extLst>
        </xdr:cNvPr>
        <xdr:cNvPicPr>
          <a:picLocks noChangeAspect="1"/>
        </xdr:cNvPicPr>
      </xdr:nvPicPr>
      <xdr:blipFill>
        <a:blip xmlns:r="http://schemas.openxmlformats.org/officeDocument/2006/relationships" r:embed="rId4"/>
        <a:stretch>
          <a:fillRect/>
        </a:stretch>
      </xdr:blipFill>
      <xdr:spPr bwMode="auto">
        <a:xfrm>
          <a:off x="142875" y="23507700"/>
          <a:ext cx="6886575" cy="9711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oneCellAnchor>
  <xdr:twoCellAnchor>
    <xdr:from>
      <xdr:col>1</xdr:col>
      <xdr:colOff>85725</xdr:colOff>
      <xdr:row>1</xdr:row>
      <xdr:rowOff>0</xdr:rowOff>
    </xdr:from>
    <xdr:to>
      <xdr:col>21</xdr:col>
      <xdr:colOff>383472</xdr:colOff>
      <xdr:row>2</xdr:row>
      <xdr:rowOff>247650</xdr:rowOff>
    </xdr:to>
    <xdr:grpSp>
      <xdr:nvGrpSpPr>
        <xdr:cNvPr id="2" name="Group 63">
          <a:extLst>
            <a:ext uri="{FF2B5EF4-FFF2-40B4-BE49-F238E27FC236}">
              <a16:creationId xmlns:a16="http://schemas.microsoft.com/office/drawing/2014/main" id="{F92D6948-0B7E-46D7-8CB8-4C3467E4F31D}"/>
            </a:ext>
          </a:extLst>
        </xdr:cNvPr>
        <xdr:cNvGrpSpPr/>
      </xdr:nvGrpSpPr>
      <xdr:grpSpPr>
        <a:xfrm>
          <a:off x="609600" y="200025"/>
          <a:ext cx="17880897" cy="676275"/>
          <a:chOff x="371475" y="200025"/>
          <a:chExt cx="17757072" cy="676275"/>
        </a:xfrm>
      </xdr:grpSpPr>
      <xdr:sp macro="" textlink="">
        <xdr:nvSpPr>
          <xdr:cNvPr id="5" name="Retângulo: Cantos Arredondados 80">
            <a:hlinkClick xmlns:r="http://schemas.openxmlformats.org/officeDocument/2006/relationships" r:id="rId5"/>
            <a:extLst>
              <a:ext uri="{FF2B5EF4-FFF2-40B4-BE49-F238E27FC236}">
                <a16:creationId xmlns:a16="http://schemas.microsoft.com/office/drawing/2014/main" id="{D014FEF6-CEAA-F56B-4A4D-C3711B8ED1E2}"/>
              </a:ext>
            </a:extLst>
          </xdr:cNvPr>
          <xdr:cNvSpPr>
            <a:spLocks/>
          </xdr:cNvSpPr>
        </xdr:nvSpPr>
        <xdr:spPr>
          <a:xfrm>
            <a:off x="512712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PRÉVIO EDITAL</a:t>
            </a:r>
          </a:p>
        </xdr:txBody>
      </xdr:sp>
      <xdr:sp macro="" textlink="">
        <xdr:nvSpPr>
          <xdr:cNvPr id="6" name="Retângulo: Cantos Arredondados 80">
            <a:hlinkClick xmlns:r="http://schemas.openxmlformats.org/officeDocument/2006/relationships" r:id="rId6"/>
            <a:extLst>
              <a:ext uri="{FF2B5EF4-FFF2-40B4-BE49-F238E27FC236}">
                <a16:creationId xmlns:a16="http://schemas.microsoft.com/office/drawing/2014/main" id="{A15B00FD-EC91-1FE4-D9D7-80BC60B30905}"/>
              </a:ext>
            </a:extLst>
          </xdr:cNvPr>
          <xdr:cNvSpPr>
            <a:spLocks/>
          </xdr:cNvSpPr>
        </xdr:nvSpPr>
        <xdr:spPr>
          <a:xfrm>
            <a:off x="371475"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SICAF</a:t>
            </a:r>
          </a:p>
        </xdr:txBody>
      </xdr:sp>
      <xdr:sp macro="" textlink="">
        <xdr:nvSpPr>
          <xdr:cNvPr id="7" name="Retângulo: Cantos Arredondados 80">
            <a:hlinkClick xmlns:r="http://schemas.openxmlformats.org/officeDocument/2006/relationships" r:id="rId7"/>
            <a:extLst>
              <a:ext uri="{FF2B5EF4-FFF2-40B4-BE49-F238E27FC236}">
                <a16:creationId xmlns:a16="http://schemas.microsoft.com/office/drawing/2014/main" id="{56D4CC58-F3DD-E4EB-2EE9-03B64CC406A8}"/>
              </a:ext>
            </a:extLst>
          </xdr:cNvPr>
          <xdr:cNvSpPr>
            <a:spLocks/>
          </xdr:cNvSpPr>
        </xdr:nvSpPr>
        <xdr:spPr>
          <a:xfrm>
            <a:off x="13449516"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EST. VIABILIDADE</a:t>
            </a:r>
          </a:p>
        </xdr:txBody>
      </xdr:sp>
      <xdr:sp macro="" textlink="">
        <xdr:nvSpPr>
          <xdr:cNvPr id="8" name="Retângulo: Cantos Arredondados 80">
            <a:hlinkClick xmlns:r="http://schemas.openxmlformats.org/officeDocument/2006/relationships" r:id="rId8"/>
            <a:extLst>
              <a:ext uri="{FF2B5EF4-FFF2-40B4-BE49-F238E27FC236}">
                <a16:creationId xmlns:a16="http://schemas.microsoft.com/office/drawing/2014/main" id="{947E2416-2DBC-0285-5F9A-DC18FEA3902C}"/>
              </a:ext>
            </a:extLst>
          </xdr:cNvPr>
          <xdr:cNvSpPr>
            <a:spLocks/>
          </xdr:cNvSpPr>
        </xdr:nvSpPr>
        <xdr:spPr>
          <a:xfrm>
            <a:off x="11071690"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FORNECEDORES</a:t>
            </a:r>
          </a:p>
        </xdr:txBody>
      </xdr:sp>
      <xdr:sp macro="" textlink="">
        <xdr:nvSpPr>
          <xdr:cNvPr id="9" name="Retângulo: Cantos Arredondados 80">
            <a:hlinkClick xmlns:r="http://schemas.openxmlformats.org/officeDocument/2006/relationships" r:id="rId9"/>
            <a:extLst>
              <a:ext uri="{FF2B5EF4-FFF2-40B4-BE49-F238E27FC236}">
                <a16:creationId xmlns:a16="http://schemas.microsoft.com/office/drawing/2014/main" id="{FEDAF789-36B3-4B02-9330-222DF4F4388B}"/>
              </a:ext>
            </a:extLst>
          </xdr:cNvPr>
          <xdr:cNvSpPr>
            <a:spLocks/>
          </xdr:cNvSpPr>
        </xdr:nvSpPr>
        <xdr:spPr>
          <a:xfrm>
            <a:off x="15827341"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DECLARAÇÕES</a:t>
            </a:r>
          </a:p>
        </xdr:txBody>
      </xdr:sp>
      <xdr:sp macro="" textlink="">
        <xdr:nvSpPr>
          <xdr:cNvPr id="10" name="Retângulo: Cantos Arredondados 80">
            <a:hlinkClick xmlns:r="http://schemas.openxmlformats.org/officeDocument/2006/relationships" r:id="rId10"/>
            <a:extLst>
              <a:ext uri="{FF2B5EF4-FFF2-40B4-BE49-F238E27FC236}">
                <a16:creationId xmlns:a16="http://schemas.microsoft.com/office/drawing/2014/main" id="{18B4B024-1089-9DA2-E358-EFA0433A2468}"/>
              </a:ext>
            </a:extLst>
          </xdr:cNvPr>
          <xdr:cNvSpPr>
            <a:spLocks/>
          </xdr:cNvSpPr>
        </xdr:nvSpPr>
        <xdr:spPr>
          <a:xfrm>
            <a:off x="8693864"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IMAGENS PROD</a:t>
            </a:r>
          </a:p>
        </xdr:txBody>
      </xdr:sp>
      <xdr:sp macro="" textlink="">
        <xdr:nvSpPr>
          <xdr:cNvPr id="11" name="Retângulo: Cantos Arredondados 80">
            <a:hlinkClick xmlns:r="http://schemas.openxmlformats.org/officeDocument/2006/relationships" r:id="rId11"/>
            <a:extLst>
              <a:ext uri="{FF2B5EF4-FFF2-40B4-BE49-F238E27FC236}">
                <a16:creationId xmlns:a16="http://schemas.microsoft.com/office/drawing/2014/main" id="{788A3A50-E0D2-688A-6D27-CCD53625CCD4}"/>
              </a:ext>
            </a:extLst>
          </xdr:cNvPr>
          <xdr:cNvSpPr>
            <a:spLocks/>
          </xdr:cNvSpPr>
        </xdr:nvSpPr>
        <xdr:spPr>
          <a:xfrm>
            <a:off x="9882777"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R  F Q  - COMPRAS </a:t>
            </a:r>
          </a:p>
        </xdr:txBody>
      </xdr:sp>
      <xdr:sp macro="" textlink="">
        <xdr:nvSpPr>
          <xdr:cNvPr id="12" name="Retângulo: Cantos Arredondados 80">
            <a:hlinkClick xmlns:r="http://schemas.openxmlformats.org/officeDocument/2006/relationships" r:id="rId12"/>
            <a:extLst>
              <a:ext uri="{FF2B5EF4-FFF2-40B4-BE49-F238E27FC236}">
                <a16:creationId xmlns:a16="http://schemas.microsoft.com/office/drawing/2014/main" id="{28C71ED7-9FF4-ACDB-3B09-9453E1D2C1FC}"/>
              </a:ext>
            </a:extLst>
          </xdr:cNvPr>
          <xdr:cNvSpPr>
            <a:spLocks/>
          </xdr:cNvSpPr>
        </xdr:nvSpPr>
        <xdr:spPr>
          <a:xfrm>
            <a:off x="7504952"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ANÁLISE TÉC</a:t>
            </a:r>
            <a:r>
              <a:rPr lang="pt-BR" sz="900" b="1" i="1" baseline="0">
                <a:solidFill>
                  <a:schemeClr val="bg1"/>
                </a:solidFill>
              </a:rPr>
              <a:t> PROD</a:t>
            </a:r>
            <a:endParaRPr lang="pt-BR" sz="900" b="1" i="1">
              <a:solidFill>
                <a:schemeClr val="bg1"/>
              </a:solidFill>
            </a:endParaRPr>
          </a:p>
        </xdr:txBody>
      </xdr:sp>
      <xdr:sp macro="" textlink="">
        <xdr:nvSpPr>
          <xdr:cNvPr id="13" name="Retângulo: Cantos Arredondados 80">
            <a:hlinkClick xmlns:r="http://schemas.openxmlformats.org/officeDocument/2006/relationships" r:id="rId13"/>
            <a:extLst>
              <a:ext uri="{FF2B5EF4-FFF2-40B4-BE49-F238E27FC236}">
                <a16:creationId xmlns:a16="http://schemas.microsoft.com/office/drawing/2014/main" id="{A2AD7785-FB12-E4DB-2722-7CD8CF0A31D6}"/>
              </a:ext>
            </a:extLst>
          </xdr:cNvPr>
          <xdr:cNvSpPr>
            <a:spLocks/>
          </xdr:cNvSpPr>
        </xdr:nvSpPr>
        <xdr:spPr>
          <a:xfrm>
            <a:off x="2749300"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INTELIGÊNCIA</a:t>
            </a:r>
            <a:r>
              <a:rPr lang="pt-BR" sz="900" b="1" i="1" baseline="0">
                <a:solidFill>
                  <a:schemeClr val="bg1"/>
                </a:solidFill>
              </a:rPr>
              <a:t> ME</a:t>
            </a:r>
            <a:endParaRPr lang="pt-BR" sz="900" b="1" i="1">
              <a:solidFill>
                <a:schemeClr val="bg1"/>
              </a:solidFill>
            </a:endParaRPr>
          </a:p>
        </xdr:txBody>
      </xdr:sp>
      <xdr:sp macro="" textlink="">
        <xdr:nvSpPr>
          <xdr:cNvPr id="14" name="Retângulo: Cantos Arredondados 80">
            <a:hlinkClick xmlns:r="http://schemas.openxmlformats.org/officeDocument/2006/relationships" r:id="rId14"/>
            <a:extLst>
              <a:ext uri="{FF2B5EF4-FFF2-40B4-BE49-F238E27FC236}">
                <a16:creationId xmlns:a16="http://schemas.microsoft.com/office/drawing/2014/main" id="{D82681EA-19CE-5115-E2CE-2F4D791FFA51}"/>
              </a:ext>
            </a:extLst>
          </xdr:cNvPr>
          <xdr:cNvSpPr>
            <a:spLocks/>
          </xdr:cNvSpPr>
        </xdr:nvSpPr>
        <xdr:spPr>
          <a:xfrm>
            <a:off x="14638429" y="722063"/>
            <a:ext cx="1112293" cy="154237"/>
          </a:xfrm>
          <a:prstGeom prst="roundRect">
            <a:avLst/>
          </a:prstGeom>
          <a:solidFill>
            <a:srgbClr val="008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FLUXO</a:t>
            </a:r>
            <a:r>
              <a:rPr lang="pt-BR" sz="900" b="1" i="1" baseline="0">
                <a:solidFill>
                  <a:schemeClr val="bg1"/>
                </a:solidFill>
              </a:rPr>
              <a:t> DE CAIXA</a:t>
            </a:r>
            <a:endParaRPr lang="pt-BR" sz="900" b="1" i="1">
              <a:solidFill>
                <a:schemeClr val="bg1"/>
              </a:solidFill>
            </a:endParaRPr>
          </a:p>
        </xdr:txBody>
      </xdr:sp>
      <xdr:sp macro="" textlink="">
        <xdr:nvSpPr>
          <xdr:cNvPr id="15" name="Retângulo: Cantos Arredondados 80">
            <a:hlinkClick xmlns:r="http://schemas.openxmlformats.org/officeDocument/2006/relationships" r:id="rId15"/>
            <a:extLst>
              <a:ext uri="{FF2B5EF4-FFF2-40B4-BE49-F238E27FC236}">
                <a16:creationId xmlns:a16="http://schemas.microsoft.com/office/drawing/2014/main" id="{F269EFD6-EE09-AC4A-0EBB-D1FD406B3234}"/>
              </a:ext>
            </a:extLst>
          </xdr:cNvPr>
          <xdr:cNvSpPr>
            <a:spLocks/>
          </xdr:cNvSpPr>
        </xdr:nvSpPr>
        <xdr:spPr>
          <a:xfrm>
            <a:off x="1560388"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OPORTUNIDADES</a:t>
            </a:r>
          </a:p>
        </xdr:txBody>
      </xdr:sp>
      <xdr:sp macro="" textlink="">
        <xdr:nvSpPr>
          <xdr:cNvPr id="16" name="Retângulo: Cantos Arredondados 80">
            <a:hlinkClick xmlns:r="http://schemas.openxmlformats.org/officeDocument/2006/relationships" r:id="rId16"/>
            <a:extLst>
              <a:ext uri="{FF2B5EF4-FFF2-40B4-BE49-F238E27FC236}">
                <a16:creationId xmlns:a16="http://schemas.microsoft.com/office/drawing/2014/main" id="{03FDD9FD-FC17-C5AF-FBD4-436F008CDE9B}"/>
              </a:ext>
            </a:extLst>
          </xdr:cNvPr>
          <xdr:cNvSpPr>
            <a:spLocks/>
          </xdr:cNvSpPr>
        </xdr:nvSpPr>
        <xdr:spPr>
          <a:xfrm>
            <a:off x="12260602" y="722063"/>
            <a:ext cx="1112293" cy="154237"/>
          </a:xfrm>
          <a:prstGeom prst="roundRect">
            <a:avLst/>
          </a:prstGeom>
          <a:solidFill>
            <a:srgbClr val="99000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COMPARATIVO </a:t>
            </a:r>
          </a:p>
        </xdr:txBody>
      </xdr:sp>
      <xdr:sp macro="" textlink="">
        <xdr:nvSpPr>
          <xdr:cNvPr id="17" name="Retângulo: Cantos Arredondados 80">
            <a:hlinkClick xmlns:r="http://schemas.openxmlformats.org/officeDocument/2006/relationships" r:id="rId17"/>
            <a:extLst>
              <a:ext uri="{FF2B5EF4-FFF2-40B4-BE49-F238E27FC236}">
                <a16:creationId xmlns:a16="http://schemas.microsoft.com/office/drawing/2014/main" id="{F82A46D2-9AB8-BC96-FC3A-67D25ED49BC3}"/>
              </a:ext>
            </a:extLst>
          </xdr:cNvPr>
          <xdr:cNvSpPr>
            <a:spLocks/>
          </xdr:cNvSpPr>
        </xdr:nvSpPr>
        <xdr:spPr>
          <a:xfrm>
            <a:off x="6316039" y="722063"/>
            <a:ext cx="1112293" cy="154237"/>
          </a:xfrm>
          <a:prstGeom prst="roundRect">
            <a:avLst/>
          </a:prstGeom>
          <a:solidFill>
            <a:srgbClr val="002060"/>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 EDITAL &amp; TR</a:t>
            </a:r>
          </a:p>
        </xdr:txBody>
      </xdr:sp>
      <xdr:sp macro="" textlink="">
        <xdr:nvSpPr>
          <xdr:cNvPr id="18" name="Retângulo: Cantos Arredondados 80">
            <a:hlinkClick xmlns:r="http://schemas.openxmlformats.org/officeDocument/2006/relationships" r:id="rId18"/>
            <a:extLst>
              <a:ext uri="{FF2B5EF4-FFF2-40B4-BE49-F238E27FC236}">
                <a16:creationId xmlns:a16="http://schemas.microsoft.com/office/drawing/2014/main" id="{A2887BE9-BCF6-77B8-B689-DE973D2CA849}"/>
              </a:ext>
            </a:extLst>
          </xdr:cNvPr>
          <xdr:cNvSpPr>
            <a:spLocks/>
          </xdr:cNvSpPr>
        </xdr:nvSpPr>
        <xdr:spPr>
          <a:xfrm>
            <a:off x="17016254" y="722063"/>
            <a:ext cx="1112293" cy="154237"/>
          </a:xfrm>
          <a:prstGeom prst="roundRect">
            <a:avLst/>
          </a:prstGeom>
          <a:solidFill>
            <a:schemeClr val="bg2">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CONTATOS CERTAME</a:t>
            </a:r>
          </a:p>
        </xdr:txBody>
      </xdr:sp>
      <xdr:sp macro="" textlink="">
        <xdr:nvSpPr>
          <xdr:cNvPr id="19" name="Retângulo: Cantos Arredondados 80">
            <a:hlinkClick xmlns:r="http://schemas.openxmlformats.org/officeDocument/2006/relationships" r:id="rId19"/>
            <a:extLst>
              <a:ext uri="{FF2B5EF4-FFF2-40B4-BE49-F238E27FC236}">
                <a16:creationId xmlns:a16="http://schemas.microsoft.com/office/drawing/2014/main" id="{CC5A4635-11C1-A443-4076-DB86134155C2}"/>
              </a:ext>
            </a:extLst>
          </xdr:cNvPr>
          <xdr:cNvSpPr>
            <a:spLocks/>
          </xdr:cNvSpPr>
        </xdr:nvSpPr>
        <xdr:spPr>
          <a:xfrm>
            <a:off x="3938213" y="722063"/>
            <a:ext cx="1112293" cy="154237"/>
          </a:xfrm>
          <a:prstGeom prst="roundRect">
            <a:avLst/>
          </a:prstGeom>
          <a:solidFill>
            <a:schemeClr val="accent5">
              <a:lumMod val="50000"/>
            </a:schemeClr>
          </a:solidFill>
          <a:ln>
            <a:solidFill>
              <a:srgbClr val="305496"/>
            </a:solidFill>
          </a:ln>
          <a:scene3d>
            <a:camera prst="orthographicFront"/>
            <a:lightRig rig="threePt" dir="t"/>
          </a:scene3d>
          <a:sp3d>
            <a:bevelT/>
          </a:sp3d>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pt-BR" sz="900" b="1" i="1">
                <a:solidFill>
                  <a:schemeClr val="bg1"/>
                </a:solidFill>
              </a:rPr>
              <a:t>PROMPT</a:t>
            </a:r>
            <a:r>
              <a:rPr lang="pt-BR" sz="900" b="1" i="1" baseline="0">
                <a:solidFill>
                  <a:schemeClr val="bg1"/>
                </a:solidFill>
              </a:rPr>
              <a:t> - IA</a:t>
            </a:r>
            <a:endParaRPr lang="pt-BR" sz="900" b="1" i="1">
              <a:solidFill>
                <a:schemeClr val="bg1"/>
              </a:solidFill>
            </a:endParaRPr>
          </a:p>
        </xdr:txBody>
      </xdr:sp>
      <xdr:grpSp>
        <xdr:nvGrpSpPr>
          <xdr:cNvPr id="20" name="Group 79">
            <a:hlinkClick xmlns:r="http://schemas.openxmlformats.org/officeDocument/2006/relationships" r:id="rId20"/>
            <a:extLst>
              <a:ext uri="{FF2B5EF4-FFF2-40B4-BE49-F238E27FC236}">
                <a16:creationId xmlns:a16="http://schemas.microsoft.com/office/drawing/2014/main" id="{255990CA-1EFB-18CC-7194-6B7B377304B2}"/>
              </a:ext>
            </a:extLst>
          </xdr:cNvPr>
          <xdr:cNvGrpSpPr>
            <a:grpSpLocks noChangeAspect="1"/>
          </xdr:cNvGrpSpPr>
        </xdr:nvGrpSpPr>
        <xdr:grpSpPr>
          <a:xfrm>
            <a:off x="1914525" y="200025"/>
            <a:ext cx="530709" cy="450000"/>
            <a:chOff x="13706480" y="1552573"/>
            <a:chExt cx="3352804" cy="3352802"/>
          </a:xfrm>
        </xdr:grpSpPr>
        <xdr:pic>
          <xdr:nvPicPr>
            <xdr:cNvPr id="61" name="Picture 92">
              <a:extLst>
                <a:ext uri="{FF2B5EF4-FFF2-40B4-BE49-F238E27FC236}">
                  <a16:creationId xmlns:a16="http://schemas.microsoft.com/office/drawing/2014/main" id="{BAD0F43B-F78C-236B-0EEF-2F0D2989EE8F}"/>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706480" y="1552573"/>
              <a:ext cx="3352804" cy="3352802"/>
            </a:xfrm>
            <a:prstGeom prst="rect">
              <a:avLst/>
            </a:prstGeom>
          </xdr:spPr>
        </xdr:pic>
        <xdr:pic>
          <xdr:nvPicPr>
            <xdr:cNvPr id="62" name="Picture 93">
              <a:extLst>
                <a:ext uri="{FF2B5EF4-FFF2-40B4-BE49-F238E27FC236}">
                  <a16:creationId xmlns:a16="http://schemas.microsoft.com/office/drawing/2014/main" id="{30A2ED5E-B5FC-9F00-5FB3-8D5DFC2F656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5002717" y="2543843"/>
              <a:ext cx="1065958" cy="1056608"/>
            </a:xfrm>
            <a:prstGeom prst="rect">
              <a:avLst/>
            </a:prstGeom>
          </xdr:spPr>
        </xdr:pic>
      </xdr:grpSp>
      <xdr:pic>
        <xdr:nvPicPr>
          <xdr:cNvPr id="21" name="Picture 80">
            <a:hlinkClick xmlns:r="http://schemas.openxmlformats.org/officeDocument/2006/relationships" r:id="rId23"/>
            <a:extLst>
              <a:ext uri="{FF2B5EF4-FFF2-40B4-BE49-F238E27FC236}">
                <a16:creationId xmlns:a16="http://schemas.microsoft.com/office/drawing/2014/main" id="{872FB2D9-39CB-72E5-B3A5-8BACA49FA47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xdr:blipFill>
        <xdr:spPr>
          <a:xfrm>
            <a:off x="3057525" y="247650"/>
            <a:ext cx="427145" cy="313099"/>
          </a:xfrm>
          <a:prstGeom prst="rect">
            <a:avLst/>
          </a:prstGeom>
        </xdr:spPr>
      </xdr:pic>
      <xdr:pic>
        <xdr:nvPicPr>
          <xdr:cNvPr id="22" name="Picture 81">
            <a:hlinkClick xmlns:r="http://schemas.openxmlformats.org/officeDocument/2006/relationships" r:id="rId25"/>
            <a:extLst>
              <a:ext uri="{FF2B5EF4-FFF2-40B4-BE49-F238E27FC236}">
                <a16:creationId xmlns:a16="http://schemas.microsoft.com/office/drawing/2014/main" id="{95E25D52-E449-2B77-6B74-5B3CE00916B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1704489" y="275743"/>
            <a:ext cx="275774" cy="288000"/>
          </a:xfrm>
          <a:prstGeom prst="ellipse">
            <a:avLst/>
          </a:prstGeom>
          <a:ln w="63500" cap="rnd">
            <a:solidFill>
              <a:schemeClr val="tx2">
                <a:alpha val="0"/>
              </a:schemeClr>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pic>
        <xdr:nvPicPr>
          <xdr:cNvPr id="23" name="Picture 82">
            <a:hlinkClick xmlns:r="http://schemas.openxmlformats.org/officeDocument/2006/relationships" r:id="rId27"/>
            <a:extLst>
              <a:ext uri="{FF2B5EF4-FFF2-40B4-BE49-F238E27FC236}">
                <a16:creationId xmlns:a16="http://schemas.microsoft.com/office/drawing/2014/main" id="{81712EBC-E8EC-18CA-343F-FA3976F2980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1163151" y="219048"/>
            <a:ext cx="384175" cy="401211"/>
          </a:xfrm>
          <a:prstGeom prst="rect">
            <a:avLst/>
          </a:prstGeom>
        </xdr:spPr>
      </xdr:pic>
      <xdr:grpSp>
        <xdr:nvGrpSpPr>
          <xdr:cNvPr id="24" name="Group 83">
            <a:extLst>
              <a:ext uri="{FF2B5EF4-FFF2-40B4-BE49-F238E27FC236}">
                <a16:creationId xmlns:a16="http://schemas.microsoft.com/office/drawing/2014/main" id="{47F13596-CBF1-1287-7905-66CBB78E2038}"/>
              </a:ext>
            </a:extLst>
          </xdr:cNvPr>
          <xdr:cNvGrpSpPr>
            <a:grpSpLocks noChangeAspect="1"/>
          </xdr:cNvGrpSpPr>
        </xdr:nvGrpSpPr>
        <xdr:grpSpPr>
          <a:xfrm>
            <a:off x="495300" y="257175"/>
            <a:ext cx="319661" cy="324000"/>
            <a:chOff x="2438400" y="571500"/>
            <a:chExt cx="1065536" cy="1080000"/>
          </a:xfrm>
        </xdr:grpSpPr>
        <xdr:pic>
          <xdr:nvPicPr>
            <xdr:cNvPr id="31" name="Picture 90">
              <a:extLst>
                <a:ext uri="{FF2B5EF4-FFF2-40B4-BE49-F238E27FC236}">
                  <a16:creationId xmlns:a16="http://schemas.microsoft.com/office/drawing/2014/main" id="{12906FB9-FEC3-2D49-3E57-1CB22DF9DC71}"/>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2486025" y="626684"/>
              <a:ext cx="984855" cy="967637"/>
            </a:xfrm>
            <a:prstGeom prst="rect">
              <a:avLst/>
            </a:prstGeom>
            <a:noFill/>
            <a:ln>
              <a:noFill/>
            </a:ln>
            <a:extLst>
              <a:ext uri="{909E8E84-426E-40DD-AFC4-6F175D3DCCD1}">
                <a14:hiddenFill xmlns:a14="http://schemas.microsoft.com/office/drawing/2010/main">
                  <a:solidFill>
                    <a:srgbClr val="FFFFFF"/>
                  </a:solidFill>
                </a14:hiddenFill>
              </a:ext>
            </a:extLst>
          </xdr:spPr>
        </xdr:pic>
        <xdr:sp macro="" textlink="">
          <xdr:nvSpPr>
            <xdr:cNvPr id="32" name="Oval 91">
              <a:extLst>
                <a:ext uri="{FF2B5EF4-FFF2-40B4-BE49-F238E27FC236}">
                  <a16:creationId xmlns:a16="http://schemas.microsoft.com/office/drawing/2014/main" id="{BE3D8024-0A8A-8989-56FC-5338A9876661}"/>
                </a:ext>
              </a:extLst>
            </xdr:cNvPr>
            <xdr:cNvSpPr>
              <a:spLocks noChangeAspect="1"/>
            </xdr:cNvSpPr>
          </xdr:nvSpPr>
          <xdr:spPr>
            <a:xfrm>
              <a:off x="2438400" y="571500"/>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grpSp>
        <xdr:nvGrpSpPr>
          <xdr:cNvPr id="25" name="Group 84">
            <a:extLst>
              <a:ext uri="{FF2B5EF4-FFF2-40B4-BE49-F238E27FC236}">
                <a16:creationId xmlns:a16="http://schemas.microsoft.com/office/drawing/2014/main" id="{2C0E3615-96BF-7A2D-E682-FBE2D1B524E6}"/>
              </a:ext>
            </a:extLst>
          </xdr:cNvPr>
          <xdr:cNvGrpSpPr>
            <a:grpSpLocks noChangeAspect="1"/>
          </xdr:cNvGrpSpPr>
        </xdr:nvGrpSpPr>
        <xdr:grpSpPr>
          <a:xfrm>
            <a:off x="962025" y="257175"/>
            <a:ext cx="341768" cy="324000"/>
            <a:chOff x="2419350" y="552450"/>
            <a:chExt cx="1159323" cy="1099050"/>
          </a:xfrm>
        </xdr:grpSpPr>
        <xdr:sp macro="" textlink="">
          <xdr:nvSpPr>
            <xdr:cNvPr id="29" name="Oval 88">
              <a:extLst>
                <a:ext uri="{FF2B5EF4-FFF2-40B4-BE49-F238E27FC236}">
                  <a16:creationId xmlns:a16="http://schemas.microsoft.com/office/drawing/2014/main" id="{3BBDEFFB-9BA8-B75B-5A92-785D301FDD04}"/>
                </a:ext>
              </a:extLst>
            </xdr:cNvPr>
            <xdr:cNvSpPr>
              <a:spLocks noChangeAspect="1"/>
            </xdr:cNvSpPr>
          </xdr:nvSpPr>
          <xdr:spPr>
            <a:xfrm>
              <a:off x="2438401" y="571500"/>
              <a:ext cx="1065537"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30" name="Imagem 4">
              <a:extLst>
                <a:ext uri="{FF2B5EF4-FFF2-40B4-BE49-F238E27FC236}">
                  <a16:creationId xmlns:a16="http://schemas.microsoft.com/office/drawing/2014/main" id="{06165EE6-7FE9-5C1C-0FE9-B8967FB6BB69}"/>
                </a:ext>
                <a:ext uri="{147F2762-F138-4A5C-976F-8EAC2B608ADB}">
                  <a16:predDERef xmlns:a16="http://schemas.microsoft.com/office/drawing/2014/main" pred="{275A03F3-5CB5-4FA2-A24B-05BBC01A87C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419350" y="552450"/>
              <a:ext cx="1159323" cy="1080000"/>
            </a:xfrm>
            <a:prstGeom prst="rect">
              <a:avLst/>
            </a:prstGeom>
          </xdr:spPr>
        </xdr:pic>
      </xdr:grpSp>
      <xdr:grpSp>
        <xdr:nvGrpSpPr>
          <xdr:cNvPr id="26" name="Group 85">
            <a:extLst>
              <a:ext uri="{FF2B5EF4-FFF2-40B4-BE49-F238E27FC236}">
                <a16:creationId xmlns:a16="http://schemas.microsoft.com/office/drawing/2014/main" id="{F106B222-DBE5-1A34-B3E7-EF9F2C6041FF}"/>
              </a:ext>
            </a:extLst>
          </xdr:cNvPr>
          <xdr:cNvGrpSpPr>
            <a:grpSpLocks noChangeAspect="1"/>
          </xdr:cNvGrpSpPr>
        </xdr:nvGrpSpPr>
        <xdr:grpSpPr>
          <a:xfrm>
            <a:off x="4333875" y="257175"/>
            <a:ext cx="319661" cy="324000"/>
            <a:chOff x="3539391" y="662841"/>
            <a:chExt cx="1065536" cy="1080000"/>
          </a:xfrm>
        </xdr:grpSpPr>
        <xdr:sp macro="" textlink="">
          <xdr:nvSpPr>
            <xdr:cNvPr id="27" name="Oval 86">
              <a:extLst>
                <a:ext uri="{FF2B5EF4-FFF2-40B4-BE49-F238E27FC236}">
                  <a16:creationId xmlns:a16="http://schemas.microsoft.com/office/drawing/2014/main" id="{27CD407D-0CE0-F89F-780E-F511EAE6A784}"/>
                </a:ext>
              </a:extLst>
            </xdr:cNvPr>
            <xdr:cNvSpPr>
              <a:spLocks noChangeAspect="1"/>
            </xdr:cNvSpPr>
          </xdr:nvSpPr>
          <xdr:spPr>
            <a:xfrm>
              <a:off x="3539391" y="662841"/>
              <a:ext cx="1065536" cy="1080000"/>
            </a:xfrm>
            <a:prstGeom prst="ellipse">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pic>
          <xdr:nvPicPr>
            <xdr:cNvPr id="28" name="Picture 87">
              <a:hlinkClick xmlns:r="http://schemas.openxmlformats.org/officeDocument/2006/relationships" r:id="rId31"/>
              <a:extLst>
                <a:ext uri="{FF2B5EF4-FFF2-40B4-BE49-F238E27FC236}">
                  <a16:creationId xmlns:a16="http://schemas.microsoft.com/office/drawing/2014/main" id="{6273CBD9-078D-1408-997D-52A9B2E14D7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571875" y="704850"/>
              <a:ext cx="994910" cy="1008000"/>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9525</xdr:colOff>
      <xdr:row>1</xdr:row>
      <xdr:rowOff>76200</xdr:rowOff>
    </xdr:to>
    <xdr:pic>
      <xdr:nvPicPr>
        <xdr:cNvPr id="2" name="Picture 1">
          <a:extLst>
            <a:ext uri="{FF2B5EF4-FFF2-40B4-BE49-F238E27FC236}">
              <a16:creationId xmlns:a16="http://schemas.microsoft.com/office/drawing/2014/main" id="{6096119C-C84C-E525-8F0A-DA4DAD225B8C}"/>
            </a:ext>
          </a:extLst>
        </xdr:cNvPr>
        <xdr:cNvPicPr>
          <a:picLocks noChangeAspect="1"/>
        </xdr:cNvPicPr>
      </xdr:nvPicPr>
      <xdr:blipFill>
        <a:blip xmlns:r="http://schemas.openxmlformats.org/officeDocument/2006/relationships" r:embed="rId1"/>
        <a:stretch>
          <a:fillRect/>
        </a:stretch>
      </xdr:blipFill>
      <xdr:spPr>
        <a:xfrm>
          <a:off x="1743075" y="0"/>
          <a:ext cx="1752600" cy="5619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olvinternacionalcombr-my.sharepoint.com/personal/marcos_oliveira_olvinternacional_com_br/Documents/002%20-%20Vendas%20ao%20Governo/Planilha+precificacao+LEXTREMO.xls" TargetMode="External"/><Relationship Id="rId1" Type="http://schemas.openxmlformats.org/officeDocument/2006/relationships/externalLinkPath" Target="https://olvinternacionalcombr-my.sharepoint.com/personal/marcos_oliveira_olvinternacional_com_br/Documents/002%20-%20Vendas%20ao%20Governo/Planilha+precificacao+LEXTREMO.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olvinternacionalcombr-my.sharepoint.com/personal/marcos_oliveira_olvinternacional_com_br/Documents/001%20-%20XRP%20SOLU&#199;&#213;ES/Vendas%20ao%20Governo/TABELA%20DIFAL%20ESTADOS%20%202025.xlsx" TargetMode="External"/><Relationship Id="rId1" Type="http://schemas.openxmlformats.org/officeDocument/2006/relationships/externalLinkPath" Target="https://olvinternacionalcombr-my.sharepoint.com/personal/marcos_oliveira_olvinternacional_com_br/Documents/001%20-%20XRP%20SOLU&#199;&#213;ES/Vendas%20ao%20Governo/TABELA%20DIFAL%20ESTADOS%20%202025.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olvinternacionalcombr-my.sharepoint.com/personal/marcos_oliveira_olvinternacional_com_br/Documents/001%20-%20XRP%20SOLU&#199;&#213;ES/Vendas%20ao%20Governo/CEPAG/estados-e-municipios-DCL-e-RCL.xlsx" TargetMode="External"/><Relationship Id="rId1" Type="http://schemas.openxmlformats.org/officeDocument/2006/relationships/externalLinkPath" Target="https://olvinternacionalcombr-my.sharepoint.com/personal/marcos_oliveira_olvinternacional_com_br/Documents/001%20-%20XRP%20SOLU&#199;&#213;ES/Vendas%20ao%20Governo/CEPAG/estados-e-municipios-DCL-e-RCL.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olvinternacionalcombr-my.sharepoint.com/personal/marcos_oliveira_olvinternacional_com_br/Documents/001%20-%20XRP%20SOLU&#199;&#213;ES/Vendas%20ao%20Governo/CEPAG/CAPAG-Municipios-posicao-2025-fev-19.xlsx" TargetMode="External"/><Relationship Id="rId1" Type="http://schemas.openxmlformats.org/officeDocument/2006/relationships/externalLinkPath" Target="https://olvinternacionalcombr-my.sharepoint.com/personal/marcos_oliveira_olvinternacional_com_br/Documents/001%20-%20XRP%20SOLU&#199;&#213;ES/Vendas%20ao%20Governo/CEPAG/CAPAG-Municipios-posicao-2025-fev-19.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olvinternacionalcombr-my.sharepoint.com/personal/marcos_oliveira_olvinternacional_com_br/Documents/001%20-%20XRP%20SOLU&#199;&#213;ES/Vendas%20ao%20Governo/CEPAG/Capagdosestados.xlsx" TargetMode="External"/><Relationship Id="rId1" Type="http://schemas.openxmlformats.org/officeDocument/2006/relationships/externalLinkPath" Target="https://olvinternacionalcombr-my.sharepoint.com/personal/marcos_oliveira_olvinternacional_com_br/Documents/001%20-%20XRP%20SOLU&#199;&#213;ES/Vendas%20ao%20Governo/CEPAG/Capagdosestad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lanilha LEX"/>
      <sheetName val="Planilha LEX (2)"/>
    </sheetNames>
    <sheetDataSet>
      <sheetData sheetId="0">
        <row r="13">
          <cell r="B13">
            <v>0.03</v>
          </cell>
        </row>
        <row r="14">
          <cell r="B14">
            <v>0.01</v>
          </cell>
        </row>
        <row r="18">
          <cell r="B18">
            <v>0</v>
          </cell>
        </row>
        <row r="19">
          <cell r="B19">
            <v>0</v>
          </cell>
        </row>
      </sheetData>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r Estado"/>
      <sheetName val="Instruções"/>
      <sheetName val="TABELA DIFAL ESTADOS  2025"/>
    </sheetNames>
    <sheetDataSet>
      <sheetData sheetId="0"/>
      <sheetData sheetId="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stados-e-municipios-DCL-e-RCL"/>
      <sheetName val="FONTE"/>
    </sheetNames>
    <sheetDataSet>
      <sheetData sheetId="0">
        <row r="2">
          <cell r="G2" t="str">
            <v>Quadrimestral</v>
          </cell>
          <cell r="H2" t="str">
            <v>2024-Q2</v>
          </cell>
          <cell r="I2" t="str">
            <v>Sim</v>
          </cell>
          <cell r="J2">
            <v>45535</v>
          </cell>
          <cell r="K2">
            <v>1390162870.8199999</v>
          </cell>
          <cell r="L2">
            <v>9605846954.8700008</v>
          </cell>
          <cell r="M2">
            <v>14.47</v>
          </cell>
          <cell r="N2" t="str">
            <v>Cumpre</v>
          </cell>
        </row>
        <row r="3">
          <cell r="G3" t="str">
            <v>Quadrimestral</v>
          </cell>
          <cell r="H3" t="str">
            <v>2024-Q2</v>
          </cell>
          <cell r="I3" t="str">
            <v>Sim</v>
          </cell>
          <cell r="J3">
            <v>45535</v>
          </cell>
          <cell r="K3">
            <v>11405379817.639999</v>
          </cell>
          <cell r="L3">
            <v>16470530996.450001</v>
          </cell>
          <cell r="M3">
            <v>69.25</v>
          </cell>
          <cell r="N3" t="str">
            <v>Cumpre</v>
          </cell>
        </row>
        <row r="4">
          <cell r="G4" t="str">
            <v>Quadrimestral</v>
          </cell>
          <cell r="H4" t="str">
            <v>2024-Q2</v>
          </cell>
          <cell r="I4" t="str">
            <v>Sim</v>
          </cell>
          <cell r="J4">
            <v>45535</v>
          </cell>
          <cell r="K4">
            <v>5544637496.7299995</v>
          </cell>
          <cell r="L4">
            <v>24773568588.959999</v>
          </cell>
          <cell r="M4">
            <v>22.38</v>
          </cell>
          <cell r="N4" t="str">
            <v>Cumpre</v>
          </cell>
        </row>
        <row r="5">
          <cell r="G5" t="str">
            <v>Quadrimestral</v>
          </cell>
          <cell r="H5" t="str">
            <v>2024-Q2</v>
          </cell>
          <cell r="I5" t="str">
            <v>Sim</v>
          </cell>
          <cell r="J5">
            <v>45535</v>
          </cell>
          <cell r="K5">
            <v>-369235612.27999997</v>
          </cell>
          <cell r="L5">
            <v>8864337774.2700005</v>
          </cell>
          <cell r="M5">
            <v>0</v>
          </cell>
          <cell r="N5" t="str">
            <v>Cumpre</v>
          </cell>
        </row>
        <row r="6">
          <cell r="G6" t="str">
            <v>Quadrimestral</v>
          </cell>
          <cell r="H6" t="str">
            <v>2024-Q2</v>
          </cell>
          <cell r="I6" t="str">
            <v>Sim</v>
          </cell>
          <cell r="J6">
            <v>45535</v>
          </cell>
          <cell r="K6">
            <v>22346355037.73</v>
          </cell>
          <cell r="L6">
            <v>62996849543.510002</v>
          </cell>
          <cell r="M6">
            <v>35.47</v>
          </cell>
          <cell r="N6" t="str">
            <v>Cumpre</v>
          </cell>
        </row>
        <row r="7">
          <cell r="G7" t="str">
            <v>Quadrimestral</v>
          </cell>
          <cell r="H7" t="str">
            <v>2024-Q2</v>
          </cell>
          <cell r="I7" t="str">
            <v>Sim</v>
          </cell>
          <cell r="J7">
            <v>45535</v>
          </cell>
          <cell r="K7">
            <v>8746744369.4200001</v>
          </cell>
          <cell r="L7">
            <v>35343042021.32</v>
          </cell>
          <cell r="M7">
            <v>24.75</v>
          </cell>
          <cell r="N7" t="str">
            <v>Cumpre</v>
          </cell>
        </row>
        <row r="8">
          <cell r="G8" t="str">
            <v>Quadrimestral</v>
          </cell>
          <cell r="H8" t="str">
            <v>2024-Q2</v>
          </cell>
          <cell r="I8" t="str">
            <v>Sim</v>
          </cell>
          <cell r="J8">
            <v>45535</v>
          </cell>
          <cell r="K8">
            <v>7218107636.4899998</v>
          </cell>
          <cell r="L8">
            <v>35864109579.739998</v>
          </cell>
          <cell r="M8">
            <v>20.13</v>
          </cell>
          <cell r="N8" t="str">
            <v>Cumpre</v>
          </cell>
        </row>
        <row r="9">
          <cell r="G9" t="str">
            <v>Quadrimestral</v>
          </cell>
          <cell r="H9" t="str">
            <v>2024-Q2</v>
          </cell>
          <cell r="I9" t="str">
            <v>Sim</v>
          </cell>
          <cell r="J9">
            <v>45535</v>
          </cell>
          <cell r="K9">
            <v>-1947136767.1099999</v>
          </cell>
          <cell r="L9">
            <v>24606667974.540001</v>
          </cell>
          <cell r="M9">
            <v>0</v>
          </cell>
          <cell r="N9" t="str">
            <v>Cumpre</v>
          </cell>
        </row>
        <row r="10">
          <cell r="G10" t="str">
            <v>Quadrimestral</v>
          </cell>
          <cell r="H10" t="str">
            <v>2024-Q2</v>
          </cell>
          <cell r="I10" t="str">
            <v>Sim</v>
          </cell>
          <cell r="J10">
            <v>45535</v>
          </cell>
          <cell r="K10">
            <v>9643343201.6800003</v>
          </cell>
          <cell r="L10">
            <v>40873476822.870003</v>
          </cell>
          <cell r="M10">
            <v>23.59</v>
          </cell>
          <cell r="N10" t="str">
            <v>Cumpre</v>
          </cell>
        </row>
        <row r="11">
          <cell r="G11" t="str">
            <v>Quadrimestral</v>
          </cell>
          <cell r="H11" t="str">
            <v>2024-Q2</v>
          </cell>
          <cell r="I11" t="str">
            <v>Sim</v>
          </cell>
          <cell r="J11">
            <v>45535</v>
          </cell>
          <cell r="K11">
            <v>900421611.25999999</v>
          </cell>
          <cell r="L11">
            <v>27921952181.43</v>
          </cell>
          <cell r="M11">
            <v>3.22</v>
          </cell>
          <cell r="N11" t="str">
            <v>Cumpre</v>
          </cell>
        </row>
        <row r="12">
          <cell r="G12" t="str">
            <v>Quadrimestral</v>
          </cell>
          <cell r="H12" t="str">
            <v>2024-Q2</v>
          </cell>
          <cell r="I12" t="str">
            <v>Sim</v>
          </cell>
          <cell r="J12">
            <v>45535</v>
          </cell>
          <cell r="K12">
            <v>155019023331.82999</v>
          </cell>
          <cell r="L12">
            <v>99136297707.919998</v>
          </cell>
          <cell r="M12">
            <v>156.37</v>
          </cell>
          <cell r="N12" t="str">
            <v>Cumpre</v>
          </cell>
        </row>
        <row r="13">
          <cell r="G13" t="str">
            <v>Quadrimestral</v>
          </cell>
          <cell r="H13" t="str">
            <v>2024-Q2</v>
          </cell>
          <cell r="I13" t="str">
            <v>Sim</v>
          </cell>
          <cell r="J13">
            <v>45535</v>
          </cell>
          <cell r="K13">
            <v>2954794120.9099998</v>
          </cell>
          <cell r="L13">
            <v>20369890744.93</v>
          </cell>
          <cell r="M13">
            <v>14.51</v>
          </cell>
          <cell r="N13" t="str">
            <v>Cumpre</v>
          </cell>
        </row>
        <row r="14">
          <cell r="G14" t="str">
            <v>Quadrimestral</v>
          </cell>
          <cell r="H14" t="str">
            <v>2024-Q2</v>
          </cell>
          <cell r="I14" t="str">
            <v>Sim</v>
          </cell>
          <cell r="J14">
            <v>45535</v>
          </cell>
          <cell r="K14">
            <v>-7070975664.2600002</v>
          </cell>
          <cell r="L14">
            <v>32475421115.5</v>
          </cell>
          <cell r="M14">
            <v>0</v>
          </cell>
          <cell r="N14" t="str">
            <v>Cumpre</v>
          </cell>
        </row>
        <row r="15">
          <cell r="G15" t="str">
            <v>Quadrimestral</v>
          </cell>
          <cell r="H15" t="str">
            <v>2024-Q2</v>
          </cell>
          <cell r="I15" t="str">
            <v>Sim</v>
          </cell>
          <cell r="J15">
            <v>45535</v>
          </cell>
          <cell r="K15">
            <v>425122805.11000001</v>
          </cell>
          <cell r="L15">
            <v>40477735645.93</v>
          </cell>
          <cell r="M15">
            <v>1.05</v>
          </cell>
          <cell r="N15" t="str">
            <v>Cumpre</v>
          </cell>
        </row>
        <row r="16">
          <cell r="G16" t="str">
            <v>Quadrimestral</v>
          </cell>
          <cell r="H16" t="str">
            <v>2024-Q2</v>
          </cell>
          <cell r="I16" t="str">
            <v>Sim</v>
          </cell>
          <cell r="J16">
            <v>45535</v>
          </cell>
          <cell r="K16">
            <v>-2124008580.1900001</v>
          </cell>
          <cell r="L16">
            <v>18428134339.490002</v>
          </cell>
          <cell r="M16">
            <v>0</v>
          </cell>
          <cell r="N16" t="str">
            <v>Cumpre</v>
          </cell>
        </row>
        <row r="17">
          <cell r="G17" t="str">
            <v>Quadrimestral</v>
          </cell>
          <cell r="H17" t="str">
            <v>2024-Q2</v>
          </cell>
          <cell r="I17" t="str">
            <v>Sim</v>
          </cell>
          <cell r="J17">
            <v>45535</v>
          </cell>
          <cell r="K17">
            <v>8892591782.1200008</v>
          </cell>
          <cell r="L17">
            <v>42470512391.139999</v>
          </cell>
          <cell r="M17">
            <v>20.94</v>
          </cell>
          <cell r="N17" t="str">
            <v>Cumpre</v>
          </cell>
        </row>
        <row r="18">
          <cell r="G18" t="str">
            <v>Quadrimestral</v>
          </cell>
          <cell r="H18" t="str">
            <v>2024-Q2</v>
          </cell>
          <cell r="I18" t="str">
            <v>Sim</v>
          </cell>
          <cell r="J18">
            <v>45535</v>
          </cell>
          <cell r="K18">
            <v>8370143206.6400003</v>
          </cell>
          <cell r="L18">
            <v>16488485514.889999</v>
          </cell>
          <cell r="M18">
            <v>50.76</v>
          </cell>
          <cell r="N18" t="str">
            <v>Cumpre</v>
          </cell>
        </row>
        <row r="19">
          <cell r="G19" t="str">
            <v>Quadrimestral</v>
          </cell>
          <cell r="H19" t="str">
            <v>2024-Q2</v>
          </cell>
          <cell r="I19" t="str">
            <v>Sim</v>
          </cell>
          <cell r="J19">
            <v>45535</v>
          </cell>
          <cell r="K19">
            <v>-7047438941.6199999</v>
          </cell>
          <cell r="L19">
            <v>64913246621.730003</v>
          </cell>
          <cell r="M19">
            <v>0</v>
          </cell>
          <cell r="N19" t="str">
            <v>Cumpre</v>
          </cell>
        </row>
        <row r="20">
          <cell r="G20" t="str">
            <v>Quadrimestral</v>
          </cell>
          <cell r="H20" t="str">
            <v>2024-Q2</v>
          </cell>
          <cell r="I20" t="str">
            <v>Sim</v>
          </cell>
          <cell r="J20">
            <v>45535</v>
          </cell>
          <cell r="K20">
            <v>182426591073.62</v>
          </cell>
          <cell r="L20">
            <v>91274590655.800003</v>
          </cell>
          <cell r="M20">
            <v>199.87</v>
          </cell>
          <cell r="N20" t="str">
            <v>Cumpre, em patamar de alerta</v>
          </cell>
        </row>
        <row r="21">
          <cell r="G21" t="str">
            <v>Quadrimestral</v>
          </cell>
          <cell r="H21" t="str">
            <v>2024-Q2</v>
          </cell>
          <cell r="I21" t="str">
            <v>Sim</v>
          </cell>
          <cell r="J21">
            <v>45535</v>
          </cell>
          <cell r="K21">
            <v>3514440351.5700002</v>
          </cell>
          <cell r="L21">
            <v>17269023568.450001</v>
          </cell>
          <cell r="M21">
            <v>20.350000000000001</v>
          </cell>
          <cell r="N21" t="str">
            <v>Cumpre</v>
          </cell>
        </row>
        <row r="22">
          <cell r="G22" t="str">
            <v>Quadrimestral</v>
          </cell>
          <cell r="H22" t="str">
            <v>2024-Q2</v>
          </cell>
          <cell r="I22" t="str">
            <v>Sim</v>
          </cell>
          <cell r="J22">
            <v>45535</v>
          </cell>
          <cell r="K22">
            <v>1706238.59</v>
          </cell>
          <cell r="L22">
            <v>13715017261.99</v>
          </cell>
          <cell r="M22">
            <v>0.01</v>
          </cell>
          <cell r="N22" t="str">
            <v>Cumpre</v>
          </cell>
        </row>
        <row r="23">
          <cell r="G23" t="str">
            <v>Quadrimestral</v>
          </cell>
          <cell r="H23" t="str">
            <v>2024-Q2</v>
          </cell>
          <cell r="I23" t="str">
            <v>Sim</v>
          </cell>
          <cell r="J23">
            <v>45535</v>
          </cell>
          <cell r="K23">
            <v>20130693.030000001</v>
          </cell>
          <cell r="L23">
            <v>7657990106.9200001</v>
          </cell>
          <cell r="M23">
            <v>0.26</v>
          </cell>
          <cell r="N23" t="str">
            <v>Cumpre</v>
          </cell>
        </row>
        <row r="24">
          <cell r="G24" t="str">
            <v>Quadrimestral</v>
          </cell>
          <cell r="H24" t="str">
            <v>2024-Q2</v>
          </cell>
          <cell r="I24" t="str">
            <v>Sim</v>
          </cell>
          <cell r="J24">
            <v>45535</v>
          </cell>
          <cell r="K24">
            <v>107137051176.12</v>
          </cell>
          <cell r="L24">
            <v>58649362277.639999</v>
          </cell>
          <cell r="M24">
            <v>182.67</v>
          </cell>
          <cell r="N24" t="str">
            <v>Cumpre, em patamar de alerta</v>
          </cell>
        </row>
        <row r="25">
          <cell r="G25" t="str">
            <v>Quadrimestral</v>
          </cell>
          <cell r="H25" t="str">
            <v>2024-Q2</v>
          </cell>
          <cell r="I25" t="str">
            <v>Sim</v>
          </cell>
          <cell r="J25">
            <v>45535</v>
          </cell>
          <cell r="K25">
            <v>12283693895.75</v>
          </cell>
          <cell r="L25">
            <v>45188909188.120003</v>
          </cell>
          <cell r="M25">
            <v>27.18</v>
          </cell>
          <cell r="N25" t="str">
            <v>Cumpre</v>
          </cell>
        </row>
        <row r="26">
          <cell r="G26" t="str">
            <v>Quadrimestral</v>
          </cell>
          <cell r="H26" t="str">
            <v>2024-Q2</v>
          </cell>
          <cell r="I26" t="str">
            <v>Sim</v>
          </cell>
          <cell r="J26">
            <v>45535</v>
          </cell>
          <cell r="K26">
            <v>2005967892.4200001</v>
          </cell>
          <cell r="L26">
            <v>13794217333.73</v>
          </cell>
          <cell r="M26">
            <v>14.54</v>
          </cell>
          <cell r="N26" t="str">
            <v>Cumpre</v>
          </cell>
        </row>
        <row r="27">
          <cell r="G27" t="str">
            <v>Quadrimestral</v>
          </cell>
          <cell r="H27" t="str">
            <v>2024-Q2</v>
          </cell>
          <cell r="I27" t="str">
            <v>Sim</v>
          </cell>
          <cell r="J27">
            <v>45535</v>
          </cell>
          <cell r="K27">
            <v>292639212640.17999</v>
          </cell>
          <cell r="L27">
            <v>243776688099.19</v>
          </cell>
          <cell r="M27">
            <v>120.04</v>
          </cell>
          <cell r="N27" t="str">
            <v>Cumpre</v>
          </cell>
        </row>
        <row r="28">
          <cell r="G28" t="str">
            <v>Quadrimestral</v>
          </cell>
          <cell r="H28" t="str">
            <v>2024-Q2</v>
          </cell>
          <cell r="I28" t="str">
            <v>Sim</v>
          </cell>
          <cell r="J28">
            <v>45535</v>
          </cell>
          <cell r="K28">
            <v>506781020.94999999</v>
          </cell>
          <cell r="L28">
            <v>14265100739.67</v>
          </cell>
          <cell r="M28">
            <v>3.55</v>
          </cell>
          <cell r="N28" t="str">
            <v>Cumpre</v>
          </cell>
        </row>
        <row r="29">
          <cell r="F29" t="str">
            <v>Acrelândia/AC</v>
          </cell>
          <cell r="G29" t="str">
            <v>Quadrimestral</v>
          </cell>
          <cell r="H29" t="str">
            <v>2024-Q2</v>
          </cell>
          <cell r="I29" t="str">
            <v>Sim</v>
          </cell>
          <cell r="J29">
            <v>45535</v>
          </cell>
          <cell r="K29">
            <v>-15103646.789999999</v>
          </cell>
          <cell r="L29">
            <v>74330036.409999996</v>
          </cell>
          <cell r="M29">
            <v>0</v>
          </cell>
          <cell r="N29" t="str">
            <v>Cumpre</v>
          </cell>
        </row>
        <row r="30">
          <cell r="F30" t="str">
            <v>Assis Brasil/AC</v>
          </cell>
          <cell r="G30" t="str">
            <v>Quadrimestral</v>
          </cell>
          <cell r="H30" t="str">
            <v>2024-Q2</v>
          </cell>
          <cell r="I30" t="str">
            <v>Sim</v>
          </cell>
          <cell r="J30">
            <v>45535</v>
          </cell>
          <cell r="K30">
            <v>5287769.41</v>
          </cell>
          <cell r="L30">
            <v>55726374.130000003</v>
          </cell>
          <cell r="M30">
            <v>9.49</v>
          </cell>
          <cell r="N30" t="str">
            <v>Cumpre</v>
          </cell>
        </row>
        <row r="31">
          <cell r="F31" t="str">
            <v>Brasiléia/AC</v>
          </cell>
          <cell r="G31" t="str">
            <v>Quadrimestral</v>
          </cell>
          <cell r="H31" t="str">
            <v>2024-Q2</v>
          </cell>
          <cell r="I31" t="str">
            <v>Sim</v>
          </cell>
          <cell r="J31">
            <v>45535</v>
          </cell>
          <cell r="K31">
            <v>-10635339.640000001</v>
          </cell>
          <cell r="L31">
            <v>146311900.59</v>
          </cell>
          <cell r="M31">
            <v>0</v>
          </cell>
          <cell r="N31" t="str">
            <v>Cumpre</v>
          </cell>
        </row>
        <row r="32">
          <cell r="F32" t="str">
            <v>Bujari/AC</v>
          </cell>
          <cell r="G32" t="str">
            <v>Quadrimestral</v>
          </cell>
          <cell r="H32" t="str">
            <v>2024-Q2</v>
          </cell>
          <cell r="I32" t="str">
            <v>Sim</v>
          </cell>
          <cell r="J32">
            <v>45535</v>
          </cell>
          <cell r="K32">
            <v>8850877.3499999996</v>
          </cell>
          <cell r="L32">
            <v>44379900.700000003</v>
          </cell>
          <cell r="M32">
            <v>19.940000000000001</v>
          </cell>
          <cell r="N32" t="str">
            <v>Cumpre</v>
          </cell>
        </row>
        <row r="33">
          <cell r="F33" t="str">
            <v>Capixaba/AC</v>
          </cell>
          <cell r="G33" t="str">
            <v>Quadrimestral</v>
          </cell>
          <cell r="H33" t="str">
            <v>2024-Q2</v>
          </cell>
          <cell r="I33" t="str">
            <v>Sim</v>
          </cell>
          <cell r="J33">
            <v>45535</v>
          </cell>
          <cell r="K33">
            <v>-4819339.1399999997</v>
          </cell>
          <cell r="L33">
            <v>61777364.380000003</v>
          </cell>
          <cell r="M33">
            <v>0</v>
          </cell>
          <cell r="N33" t="str">
            <v>Cumpre</v>
          </cell>
        </row>
        <row r="34">
          <cell r="F34" t="str">
            <v>Cruzeiro do Sul/AC</v>
          </cell>
          <cell r="G34" t="str">
            <v>Quadrimestral</v>
          </cell>
          <cell r="H34" t="str">
            <v>2024-Q2</v>
          </cell>
          <cell r="I34" t="str">
            <v>Sim</v>
          </cell>
          <cell r="J34">
            <v>45535</v>
          </cell>
          <cell r="K34">
            <v>28056450.050000001</v>
          </cell>
          <cell r="L34">
            <v>335594244.25</v>
          </cell>
          <cell r="M34">
            <v>8.36</v>
          </cell>
          <cell r="N34" t="str">
            <v>Cumpre</v>
          </cell>
        </row>
        <row r="35">
          <cell r="F35" t="str">
            <v>Epitaciolândia/AC</v>
          </cell>
          <cell r="G35" t="str">
            <v>Quadrimestral</v>
          </cell>
          <cell r="H35" t="str">
            <v>2024-Q2</v>
          </cell>
          <cell r="I35" t="str">
            <v>Sim</v>
          </cell>
          <cell r="J35">
            <v>45535</v>
          </cell>
          <cell r="K35">
            <v>36267360.530000001</v>
          </cell>
          <cell r="L35">
            <v>86355802.260000005</v>
          </cell>
          <cell r="M35">
            <v>42</v>
          </cell>
          <cell r="N35" t="str">
            <v>Cumpre</v>
          </cell>
        </row>
        <row r="36">
          <cell r="F36" t="str">
            <v>Feijó/AC</v>
          </cell>
          <cell r="G36" t="str">
            <v>Quadrimestral</v>
          </cell>
          <cell r="H36" t="str">
            <v>2024-Q2</v>
          </cell>
          <cell r="I36" t="str">
            <v>Sim</v>
          </cell>
          <cell r="J36">
            <v>45535</v>
          </cell>
          <cell r="K36">
            <v>3467889.6</v>
          </cell>
          <cell r="L36">
            <v>102677644.3</v>
          </cell>
          <cell r="M36">
            <v>3.38</v>
          </cell>
          <cell r="N36" t="str">
            <v>Cumpre</v>
          </cell>
        </row>
        <row r="37">
          <cell r="F37" t="str">
            <v>Jordão/AC</v>
          </cell>
          <cell r="G37" t="str">
            <v>Quadrimestral</v>
          </cell>
          <cell r="H37" t="str">
            <v>2024-Q2</v>
          </cell>
          <cell r="I37" t="str">
            <v>Sim</v>
          </cell>
          <cell r="J37">
            <v>45535</v>
          </cell>
          <cell r="K37">
            <v>-3421049.34</v>
          </cell>
          <cell r="L37">
            <v>58641923.460000001</v>
          </cell>
          <cell r="M37">
            <v>0</v>
          </cell>
          <cell r="N37" t="str">
            <v>Cumpre</v>
          </cell>
        </row>
        <row r="38">
          <cell r="F38" t="str">
            <v>Mâncio Lima/AC</v>
          </cell>
          <cell r="G38" t="str">
            <v>Quadrimestral</v>
          </cell>
          <cell r="H38" t="str">
            <v>2024-Q2</v>
          </cell>
          <cell r="I38" t="str">
            <v>Sim</v>
          </cell>
          <cell r="J38">
            <v>45535</v>
          </cell>
          <cell r="K38">
            <v>9292676.25</v>
          </cell>
          <cell r="L38">
            <v>84607956.890000001</v>
          </cell>
          <cell r="M38">
            <v>10.98</v>
          </cell>
          <cell r="N38" t="str">
            <v>Cumpre</v>
          </cell>
        </row>
        <row r="39">
          <cell r="F39" t="str">
            <v>Manoel Urbano/AC</v>
          </cell>
          <cell r="G39" t="str">
            <v>Quadrimestral</v>
          </cell>
          <cell r="H39" t="str">
            <v>2024-Q2</v>
          </cell>
          <cell r="I39" t="str">
            <v>Sim</v>
          </cell>
          <cell r="J39">
            <v>45535</v>
          </cell>
          <cell r="K39">
            <v>-7271276.46</v>
          </cell>
          <cell r="L39">
            <v>58431792.259999998</v>
          </cell>
          <cell r="M39">
            <v>0</v>
          </cell>
          <cell r="N39" t="str">
            <v>Cumpre</v>
          </cell>
        </row>
        <row r="40">
          <cell r="F40" t="str">
            <v>Marechal Thaumaturgo/AC</v>
          </cell>
          <cell r="G40" t="str">
            <v>Quadrimestral</v>
          </cell>
          <cell r="H40" t="str">
            <v>2024-Q2</v>
          </cell>
          <cell r="I40" t="str">
            <v>Sim</v>
          </cell>
          <cell r="J40">
            <v>45535</v>
          </cell>
          <cell r="K40">
            <v>6359908.5099999998</v>
          </cell>
          <cell r="L40">
            <v>97719260.879999995</v>
          </cell>
          <cell r="M40">
            <v>6.51</v>
          </cell>
          <cell r="N40" t="str">
            <v>Cumpre</v>
          </cell>
        </row>
        <row r="41">
          <cell r="F41" t="str">
            <v>Plácido de Castro/AC</v>
          </cell>
          <cell r="G41" t="str">
            <v>Quadrimestral</v>
          </cell>
          <cell r="H41" t="str">
            <v>2024-Q2</v>
          </cell>
          <cell r="I41" t="str">
            <v>Sim</v>
          </cell>
          <cell r="J41">
            <v>45535</v>
          </cell>
          <cell r="K41">
            <v>18096663.940000001</v>
          </cell>
          <cell r="L41">
            <v>68320764.930000007</v>
          </cell>
          <cell r="M41">
            <v>26.49</v>
          </cell>
          <cell r="N41" t="str">
            <v>Cumpre</v>
          </cell>
        </row>
        <row r="42">
          <cell r="F42" t="str">
            <v>Porto Acre/AC</v>
          </cell>
          <cell r="G42" t="str">
            <v>Quadrimestral</v>
          </cell>
          <cell r="H42" t="str">
            <v>2024-Q2</v>
          </cell>
          <cell r="I42" t="str">
            <v>Sim</v>
          </cell>
          <cell r="J42">
            <v>45535</v>
          </cell>
          <cell r="K42">
            <v>-15167930.58</v>
          </cell>
          <cell r="L42">
            <v>67473986</v>
          </cell>
          <cell r="M42">
            <v>0</v>
          </cell>
          <cell r="N42" t="str">
            <v>Cumpre</v>
          </cell>
        </row>
        <row r="43">
          <cell r="F43" t="str">
            <v>Porto Walter/AC</v>
          </cell>
          <cell r="G43" t="str">
            <v>Quadrimestral</v>
          </cell>
          <cell r="H43" t="str">
            <v>2024-Q2</v>
          </cell>
          <cell r="I43" t="str">
            <v>Sim</v>
          </cell>
          <cell r="J43">
            <v>45535</v>
          </cell>
          <cell r="K43">
            <v>-6075807.71</v>
          </cell>
          <cell r="L43">
            <v>65207407.240000002</v>
          </cell>
          <cell r="M43">
            <v>0</v>
          </cell>
          <cell r="N43" t="str">
            <v>Cumpre</v>
          </cell>
        </row>
        <row r="44">
          <cell r="F44" t="str">
            <v>Rio Branco/AC</v>
          </cell>
          <cell r="G44" t="str">
            <v>Quadrimestral</v>
          </cell>
          <cell r="H44" t="str">
            <v>2024-Q2</v>
          </cell>
          <cell r="I44" t="str">
            <v>Sim</v>
          </cell>
          <cell r="J44">
            <v>45535</v>
          </cell>
          <cell r="K44">
            <v>-318890415.69999999</v>
          </cell>
          <cell r="L44">
            <v>1563427629.6099999</v>
          </cell>
          <cell r="M44">
            <v>0</v>
          </cell>
          <cell r="N44" t="str">
            <v>Cumpre</v>
          </cell>
        </row>
        <row r="45">
          <cell r="F45" t="str">
            <v>Rodrigues Alves/AC</v>
          </cell>
          <cell r="G45" t="str">
            <v>Quadrimestral</v>
          </cell>
          <cell r="H45" t="str">
            <v>2024-Q2</v>
          </cell>
          <cell r="I45" t="str">
            <v>Sim</v>
          </cell>
          <cell r="J45">
            <v>45535</v>
          </cell>
          <cell r="K45">
            <v>-15156108.380000001</v>
          </cell>
          <cell r="L45">
            <v>96589746.819999993</v>
          </cell>
          <cell r="M45">
            <v>0</v>
          </cell>
          <cell r="N45" t="str">
            <v>Cumpre</v>
          </cell>
        </row>
        <row r="46">
          <cell r="F46" t="str">
            <v>Santa Rosa do Purus/AC</v>
          </cell>
          <cell r="G46" t="str">
            <v>Quadrimestral</v>
          </cell>
          <cell r="H46" t="str">
            <v>2024-Q2</v>
          </cell>
          <cell r="I46" t="str">
            <v>Sim</v>
          </cell>
          <cell r="J46">
            <v>45535</v>
          </cell>
          <cell r="K46">
            <v>-6288819.1200000001</v>
          </cell>
          <cell r="L46">
            <v>49731897.840000004</v>
          </cell>
          <cell r="M46">
            <v>0</v>
          </cell>
          <cell r="N46" t="str">
            <v>Cumpre</v>
          </cell>
        </row>
        <row r="47">
          <cell r="F47" t="str">
            <v>Sena Madureira/AC</v>
          </cell>
          <cell r="G47" t="str">
            <v>Quadrimestral</v>
          </cell>
          <cell r="H47" t="str">
            <v>2024-Q2</v>
          </cell>
          <cell r="I47" t="str">
            <v>Sim</v>
          </cell>
          <cell r="J47">
            <v>45535</v>
          </cell>
          <cell r="K47">
            <v>145461277.87</v>
          </cell>
          <cell r="L47">
            <v>198123838.97</v>
          </cell>
          <cell r="M47">
            <v>73.42</v>
          </cell>
          <cell r="N47" t="str">
            <v>Cumpre</v>
          </cell>
        </row>
        <row r="48">
          <cell r="F48" t="str">
            <v>Senador Guiomard/AC</v>
          </cell>
          <cell r="G48" t="str">
            <v>Quadrimestral</v>
          </cell>
          <cell r="H48" t="str">
            <v>2024-Q2</v>
          </cell>
          <cell r="I48" t="str">
            <v>Sim</v>
          </cell>
          <cell r="J48">
            <v>45535</v>
          </cell>
          <cell r="K48">
            <v>41374987.25</v>
          </cell>
          <cell r="L48">
            <v>85455711.299999997</v>
          </cell>
          <cell r="M48">
            <v>48.42</v>
          </cell>
          <cell r="N48" t="str">
            <v>Cumpre</v>
          </cell>
        </row>
        <row r="49">
          <cell r="F49" t="str">
            <v>Tarauacá/AC</v>
          </cell>
          <cell r="G49" t="str">
            <v>Quadrimestral</v>
          </cell>
          <cell r="H49" t="str">
            <v>2024-Q2</v>
          </cell>
          <cell r="I49" t="str">
            <v>Sim</v>
          </cell>
          <cell r="J49">
            <v>45535</v>
          </cell>
          <cell r="K49">
            <v>41066346.200000003</v>
          </cell>
          <cell r="L49">
            <v>158967304.84</v>
          </cell>
          <cell r="M49">
            <v>25.83</v>
          </cell>
          <cell r="N49" t="str">
            <v>Cumpre</v>
          </cell>
        </row>
        <row r="50">
          <cell r="F50" t="str">
            <v>Xapuri/AC</v>
          </cell>
          <cell r="G50" t="str">
            <v>Quadrimestral</v>
          </cell>
          <cell r="H50" t="str">
            <v>2024-Q2</v>
          </cell>
          <cell r="I50" t="str">
            <v>Sim</v>
          </cell>
          <cell r="J50">
            <v>45535</v>
          </cell>
          <cell r="K50">
            <v>-16815560.27</v>
          </cell>
          <cell r="L50">
            <v>73795155.650000006</v>
          </cell>
          <cell r="M50">
            <v>0</v>
          </cell>
          <cell r="N50" t="str">
            <v>Cumpre</v>
          </cell>
        </row>
        <row r="51">
          <cell r="F51" t="str">
            <v>Água Branca/AL</v>
          </cell>
          <cell r="G51" t="str">
            <v>Quadrimestral</v>
          </cell>
          <cell r="H51" t="str">
            <v>2024-Q2</v>
          </cell>
          <cell r="I51" t="str">
            <v>Sim</v>
          </cell>
          <cell r="J51">
            <v>45535</v>
          </cell>
          <cell r="K51">
            <v>-46213276.450000003</v>
          </cell>
          <cell r="L51">
            <v>148729144.77000001</v>
          </cell>
          <cell r="M51">
            <v>0</v>
          </cell>
          <cell r="N51" t="str">
            <v>Cumpre</v>
          </cell>
        </row>
        <row r="52">
          <cell r="F52" t="str">
            <v>Anadia/AL</v>
          </cell>
          <cell r="G52" t="str">
            <v>Quadrimestral</v>
          </cell>
          <cell r="H52" t="str">
            <v>2024-Q2</v>
          </cell>
          <cell r="I52" t="str">
            <v>Sim</v>
          </cell>
          <cell r="J52">
            <v>45535</v>
          </cell>
          <cell r="K52">
            <v>-7669841.75</v>
          </cell>
          <cell r="L52">
            <v>84438184.540000007</v>
          </cell>
          <cell r="M52">
            <v>0</v>
          </cell>
          <cell r="N52" t="str">
            <v>Cumpre</v>
          </cell>
        </row>
        <row r="53">
          <cell r="F53" t="str">
            <v>Arapiraca/AL</v>
          </cell>
          <cell r="G53" t="str">
            <v>Quadrimestral</v>
          </cell>
          <cell r="H53" t="str">
            <v>2024-Q2</v>
          </cell>
          <cell r="I53" t="str">
            <v>Sim</v>
          </cell>
          <cell r="J53">
            <v>45535</v>
          </cell>
          <cell r="K53">
            <v>-301058457.31999999</v>
          </cell>
          <cell r="L53">
            <v>1066789923.0599999</v>
          </cell>
          <cell r="M53">
            <v>0</v>
          </cell>
          <cell r="N53" t="str">
            <v>Cumpre</v>
          </cell>
        </row>
        <row r="54">
          <cell r="F54" t="str">
            <v>Atalaia/AL</v>
          </cell>
          <cell r="G54" t="str">
            <v>Quadrimestral</v>
          </cell>
          <cell r="H54" t="str">
            <v>2024-Q2</v>
          </cell>
          <cell r="I54" t="str">
            <v>Sim</v>
          </cell>
          <cell r="J54">
            <v>45535</v>
          </cell>
          <cell r="K54">
            <v>-39922364.43</v>
          </cell>
          <cell r="L54">
            <v>285122312.38</v>
          </cell>
          <cell r="M54">
            <v>0</v>
          </cell>
          <cell r="N54" t="str">
            <v>Cumpre</v>
          </cell>
        </row>
        <row r="55">
          <cell r="F55" t="str">
            <v>Barra de Santo Antônio/AL</v>
          </cell>
          <cell r="G55" t="str">
            <v>Quadrimestral</v>
          </cell>
          <cell r="H55" t="str">
            <v>2024-Q2</v>
          </cell>
          <cell r="I55" t="str">
            <v>Sim</v>
          </cell>
          <cell r="J55">
            <v>45535</v>
          </cell>
          <cell r="K55">
            <v>-5956836.0899999999</v>
          </cell>
          <cell r="L55">
            <v>134720244.81</v>
          </cell>
          <cell r="M55">
            <v>0</v>
          </cell>
          <cell r="N55" t="str">
            <v>Cumpre</v>
          </cell>
        </row>
        <row r="56">
          <cell r="F56" t="str">
            <v>Barra de São Miguel/AL</v>
          </cell>
          <cell r="G56" t="str">
            <v>Quadrimestral</v>
          </cell>
          <cell r="H56" t="str">
            <v>2024-Q2</v>
          </cell>
          <cell r="I56" t="str">
            <v>Sim</v>
          </cell>
          <cell r="J56">
            <v>45535</v>
          </cell>
          <cell r="K56">
            <v>-59461163.979999997</v>
          </cell>
          <cell r="L56">
            <v>120680718.59999999</v>
          </cell>
          <cell r="M56">
            <v>0</v>
          </cell>
          <cell r="N56" t="str">
            <v>Cumpre</v>
          </cell>
        </row>
        <row r="57">
          <cell r="F57" t="str">
            <v>Batalha/AL</v>
          </cell>
          <cell r="G57" t="str">
            <v>Quadrimestral</v>
          </cell>
          <cell r="H57" t="str">
            <v>2024-Q1</v>
          </cell>
          <cell r="I57" t="str">
            <v>Não</v>
          </cell>
          <cell r="J57">
            <v>45412</v>
          </cell>
          <cell r="K57">
            <v>-6678565.7400000002</v>
          </cell>
          <cell r="L57">
            <v>107102448.59</v>
          </cell>
          <cell r="M57">
            <v>0</v>
          </cell>
          <cell r="N57" t="str">
            <v>Cumpre</v>
          </cell>
        </row>
        <row r="58">
          <cell r="F58" t="str">
            <v>Belém/AL</v>
          </cell>
          <cell r="G58" t="str">
            <v>Quadrimestral</v>
          </cell>
          <cell r="H58" t="str">
            <v>2024-Q2</v>
          </cell>
          <cell r="I58" t="str">
            <v>Sim</v>
          </cell>
          <cell r="J58">
            <v>45535</v>
          </cell>
          <cell r="K58">
            <v>-6752784.0800000001</v>
          </cell>
          <cell r="L58">
            <v>45318906</v>
          </cell>
          <cell r="M58">
            <v>0</v>
          </cell>
          <cell r="N58" t="str">
            <v>Cumpre</v>
          </cell>
        </row>
        <row r="59">
          <cell r="F59" t="str">
            <v>Belo Monte/AL</v>
          </cell>
          <cell r="G59" t="str">
            <v>Quadrimestral</v>
          </cell>
          <cell r="H59" t="str">
            <v>2024-Q2</v>
          </cell>
          <cell r="I59" t="str">
            <v>Sim</v>
          </cell>
          <cell r="J59">
            <v>45535</v>
          </cell>
          <cell r="K59">
            <v>-11786351.140000001</v>
          </cell>
          <cell r="L59">
            <v>63102073.630000003</v>
          </cell>
          <cell r="M59">
            <v>0</v>
          </cell>
          <cell r="N59" t="str">
            <v>Cumpre</v>
          </cell>
        </row>
        <row r="60">
          <cell r="F60" t="str">
            <v>Boca da Mata/AL</v>
          </cell>
          <cell r="G60" t="str">
            <v>Quadrimestral</v>
          </cell>
          <cell r="H60" t="str">
            <v>2024-Q2</v>
          </cell>
          <cell r="I60" t="str">
            <v>Sim</v>
          </cell>
          <cell r="J60">
            <v>45535</v>
          </cell>
          <cell r="K60">
            <v>-34192143.5</v>
          </cell>
          <cell r="L60">
            <v>168980759.63</v>
          </cell>
          <cell r="M60">
            <v>0</v>
          </cell>
          <cell r="N60" t="str">
            <v>Cumpre</v>
          </cell>
        </row>
        <row r="61">
          <cell r="F61" t="str">
            <v>Branquinha/AL</v>
          </cell>
          <cell r="G61" t="str">
            <v>Quadrimestral</v>
          </cell>
          <cell r="H61" t="str">
            <v>2024-Q1</v>
          </cell>
          <cell r="I61" t="str">
            <v>Não</v>
          </cell>
          <cell r="J61">
            <v>45412</v>
          </cell>
          <cell r="K61">
            <v>5158527.63</v>
          </cell>
          <cell r="L61">
            <v>76311529.069999993</v>
          </cell>
          <cell r="M61">
            <v>6.76</v>
          </cell>
          <cell r="N61" t="str">
            <v>Cumpre</v>
          </cell>
        </row>
        <row r="62">
          <cell r="F62" t="str">
            <v>Cacimbinhas/AL</v>
          </cell>
          <cell r="G62" t="str">
            <v>Semestral</v>
          </cell>
          <cell r="H62" t="str">
            <v>2023-S2</v>
          </cell>
          <cell r="I62" t="str">
            <v>Não</v>
          </cell>
          <cell r="J62">
            <v>45291</v>
          </cell>
          <cell r="K62">
            <v>1744506.54</v>
          </cell>
          <cell r="L62">
            <v>72537892.459999993</v>
          </cell>
          <cell r="M62">
            <v>2.4</v>
          </cell>
          <cell r="N62" t="str">
            <v>Cumpre</v>
          </cell>
        </row>
        <row r="63">
          <cell r="F63" t="str">
            <v>Cajueiro/AL</v>
          </cell>
          <cell r="G63" t="str">
            <v>Quadrimestral</v>
          </cell>
          <cell r="H63" t="str">
            <v>2024-Q1</v>
          </cell>
          <cell r="I63" t="str">
            <v>Não</v>
          </cell>
          <cell r="J63">
            <v>45412</v>
          </cell>
          <cell r="K63">
            <v>14335950.32</v>
          </cell>
          <cell r="L63">
            <v>100668378.04000001</v>
          </cell>
          <cell r="M63">
            <v>14.24</v>
          </cell>
          <cell r="N63" t="str">
            <v>Cumpre</v>
          </cell>
        </row>
        <row r="64">
          <cell r="F64" t="str">
            <v>Campestre/AL</v>
          </cell>
          <cell r="G64" t="str">
            <v>Semestral</v>
          </cell>
          <cell r="H64" t="str">
            <v>2023-S2</v>
          </cell>
          <cell r="I64" t="str">
            <v>Não</v>
          </cell>
          <cell r="J64">
            <v>45291</v>
          </cell>
          <cell r="K64">
            <v>27778633.93</v>
          </cell>
          <cell r="L64">
            <v>60888412.399999999</v>
          </cell>
          <cell r="M64">
            <v>45.62</v>
          </cell>
          <cell r="N64" t="str">
            <v>Cumpre</v>
          </cell>
        </row>
        <row r="65">
          <cell r="F65" t="str">
            <v>Campo Alegre/AL</v>
          </cell>
          <cell r="G65" t="str">
            <v>Quadrimestral</v>
          </cell>
          <cell r="H65" t="str">
            <v>2024-Q2</v>
          </cell>
          <cell r="I65" t="str">
            <v>Sim</v>
          </cell>
          <cell r="J65">
            <v>45535</v>
          </cell>
          <cell r="K65">
            <v>9226286.3499999996</v>
          </cell>
          <cell r="L65">
            <v>268432661.72</v>
          </cell>
          <cell r="M65">
            <v>3.44</v>
          </cell>
          <cell r="N65" t="str">
            <v>Cumpre</v>
          </cell>
        </row>
        <row r="66">
          <cell r="F66" t="str">
            <v>Campo Grande/AL</v>
          </cell>
          <cell r="G66" t="str">
            <v>Quadrimestral</v>
          </cell>
          <cell r="H66" t="str">
            <v>2020-Q3</v>
          </cell>
          <cell r="I66" t="str">
            <v>Não</v>
          </cell>
          <cell r="J66">
            <v>44196</v>
          </cell>
          <cell r="K66">
            <v>903146</v>
          </cell>
          <cell r="L66">
            <v>31419096.920000002</v>
          </cell>
          <cell r="M66">
            <v>2.87</v>
          </cell>
          <cell r="N66" t="str">
            <v>Cumpre</v>
          </cell>
        </row>
        <row r="67">
          <cell r="F67" t="str">
            <v>Canapi/AL</v>
          </cell>
          <cell r="G67" t="str">
            <v>Quadrimestral</v>
          </cell>
          <cell r="H67" t="str">
            <v>2023-Q3</v>
          </cell>
          <cell r="I67" t="str">
            <v>Não</v>
          </cell>
          <cell r="J67">
            <v>45291</v>
          </cell>
          <cell r="K67">
            <v>-35643781.700000003</v>
          </cell>
          <cell r="L67">
            <v>113474621.97</v>
          </cell>
          <cell r="M67">
            <v>0</v>
          </cell>
          <cell r="N67" t="str">
            <v>Cumpre</v>
          </cell>
        </row>
        <row r="68">
          <cell r="F68" t="str">
            <v>Capela/AL</v>
          </cell>
          <cell r="G68" t="str">
            <v>Quadrimestral</v>
          </cell>
          <cell r="H68" t="str">
            <v>2024-Q2</v>
          </cell>
          <cell r="I68" t="str">
            <v>Sim</v>
          </cell>
          <cell r="J68">
            <v>45535</v>
          </cell>
          <cell r="K68">
            <v>-3469122.83</v>
          </cell>
          <cell r="L68">
            <v>104975840.34</v>
          </cell>
          <cell r="M68">
            <v>0</v>
          </cell>
          <cell r="N68" t="str">
            <v>Cumpre</v>
          </cell>
        </row>
        <row r="69">
          <cell r="F69" t="str">
            <v>Carneiros/AL</v>
          </cell>
          <cell r="G69" t="str">
            <v>Quadrimestral</v>
          </cell>
          <cell r="H69" t="str">
            <v>2024-Q2</v>
          </cell>
          <cell r="I69" t="str">
            <v>Sim</v>
          </cell>
          <cell r="J69">
            <v>45535</v>
          </cell>
          <cell r="K69">
            <v>6755764.29</v>
          </cell>
          <cell r="L69">
            <v>63798999.390000001</v>
          </cell>
          <cell r="M69">
            <v>10.59</v>
          </cell>
          <cell r="N69" t="str">
            <v>Cumpre</v>
          </cell>
        </row>
        <row r="70">
          <cell r="F70" t="str">
            <v>Chã Preta/AL</v>
          </cell>
          <cell r="G70" t="str">
            <v>Semestral</v>
          </cell>
          <cell r="H70" t="str">
            <v>2024-S1</v>
          </cell>
          <cell r="I70" t="str">
            <v>Sim</v>
          </cell>
          <cell r="J70">
            <v>45473</v>
          </cell>
          <cell r="K70">
            <v>-12106876.050000001</v>
          </cell>
          <cell r="L70">
            <v>47614708.280000001</v>
          </cell>
          <cell r="M70">
            <v>0</v>
          </cell>
          <cell r="N70" t="str">
            <v>Cumpre</v>
          </cell>
        </row>
        <row r="71">
          <cell r="F71" t="str">
            <v>Coité do Nóia/AL</v>
          </cell>
          <cell r="G71" t="str">
            <v>Quadrimestral</v>
          </cell>
          <cell r="H71" t="str">
            <v>2024-Q2</v>
          </cell>
          <cell r="I71" t="str">
            <v>Sim</v>
          </cell>
          <cell r="J71">
            <v>45535</v>
          </cell>
          <cell r="K71">
            <v>-3023476</v>
          </cell>
          <cell r="L71">
            <v>68022111.120000005</v>
          </cell>
          <cell r="M71">
            <v>0</v>
          </cell>
          <cell r="N71" t="str">
            <v>Cumpre</v>
          </cell>
        </row>
        <row r="72">
          <cell r="F72" t="str">
            <v>Colônia Leopoldina/AL</v>
          </cell>
          <cell r="G72" t="str">
            <v>Quadrimestral</v>
          </cell>
          <cell r="H72" t="str">
            <v>2024-Q1</v>
          </cell>
          <cell r="I72" t="str">
            <v>Não</v>
          </cell>
          <cell r="J72">
            <v>45412</v>
          </cell>
          <cell r="K72">
            <v>7723704.8200000003</v>
          </cell>
          <cell r="L72">
            <v>101696530.09999999</v>
          </cell>
          <cell r="M72">
            <v>7.59</v>
          </cell>
          <cell r="N72" t="str">
            <v>Cumpre</v>
          </cell>
        </row>
        <row r="73">
          <cell r="F73" t="str">
            <v>Coqueiro Seco/AL</v>
          </cell>
          <cell r="G73" t="str">
            <v>Quadrimestral</v>
          </cell>
          <cell r="H73" t="str">
            <v>2024-Q1</v>
          </cell>
          <cell r="I73" t="str">
            <v>Não</v>
          </cell>
          <cell r="J73">
            <v>45412</v>
          </cell>
          <cell r="K73">
            <v>-25478083.789999999</v>
          </cell>
          <cell r="L73">
            <v>81412372.219999999</v>
          </cell>
          <cell r="M73">
            <v>0</v>
          </cell>
          <cell r="N73" t="str">
            <v>Cumpre</v>
          </cell>
        </row>
        <row r="74">
          <cell r="F74" t="str">
            <v>Coruripe/AL</v>
          </cell>
          <cell r="G74" t="str">
            <v>Quadrimestral</v>
          </cell>
          <cell r="H74" t="str">
            <v>2024-Q2</v>
          </cell>
          <cell r="I74" t="str">
            <v>Sim</v>
          </cell>
          <cell r="J74">
            <v>45535</v>
          </cell>
          <cell r="K74">
            <v>10545517.539999999</v>
          </cell>
          <cell r="L74">
            <v>385861591.74000001</v>
          </cell>
          <cell r="M74">
            <v>2.73</v>
          </cell>
          <cell r="N74" t="str">
            <v>Cumpre</v>
          </cell>
        </row>
        <row r="75">
          <cell r="F75" t="str">
            <v>Craíbas/AL</v>
          </cell>
          <cell r="G75" t="str">
            <v>Semestral</v>
          </cell>
          <cell r="H75" t="str">
            <v>2024-S1</v>
          </cell>
          <cell r="I75" t="str">
            <v>Sim</v>
          </cell>
          <cell r="J75">
            <v>45473</v>
          </cell>
          <cell r="K75">
            <v>-7070006.2999999998</v>
          </cell>
          <cell r="L75">
            <v>174719321.91</v>
          </cell>
          <cell r="M75">
            <v>0</v>
          </cell>
          <cell r="N75" t="str">
            <v>Cumpre</v>
          </cell>
        </row>
        <row r="76">
          <cell r="F76" t="str">
            <v>Delmiro Gouveia/AL</v>
          </cell>
          <cell r="G76" t="str">
            <v>Quadrimestral</v>
          </cell>
          <cell r="H76" t="str">
            <v>2024-Q2</v>
          </cell>
          <cell r="I76" t="str">
            <v>Sim</v>
          </cell>
          <cell r="J76">
            <v>45535</v>
          </cell>
          <cell r="K76">
            <v>-67873774.739999995</v>
          </cell>
          <cell r="L76">
            <v>297345788.57999998</v>
          </cell>
          <cell r="M76">
            <v>0</v>
          </cell>
          <cell r="N76" t="str">
            <v>Cumpre</v>
          </cell>
        </row>
        <row r="77">
          <cell r="F77" t="str">
            <v>Dois Riachos/AL</v>
          </cell>
          <cell r="G77" t="str">
            <v>Quadrimestral</v>
          </cell>
          <cell r="H77" t="str">
            <v>2024-Q2</v>
          </cell>
          <cell r="I77" t="str">
            <v>Sim</v>
          </cell>
          <cell r="J77">
            <v>45535</v>
          </cell>
          <cell r="K77">
            <v>1032589.62</v>
          </cell>
          <cell r="L77">
            <v>77650158.579999998</v>
          </cell>
          <cell r="M77">
            <v>1.33</v>
          </cell>
          <cell r="N77" t="str">
            <v>Cumpre</v>
          </cell>
        </row>
        <row r="78">
          <cell r="F78" t="str">
            <v>Estrela de Alagoas/AL</v>
          </cell>
          <cell r="G78" t="str">
            <v>Quadrimestral</v>
          </cell>
          <cell r="H78" t="str">
            <v>2024-Q2</v>
          </cell>
          <cell r="I78" t="str">
            <v>Sim</v>
          </cell>
          <cell r="J78">
            <v>45535</v>
          </cell>
          <cell r="K78">
            <v>3015310.99</v>
          </cell>
          <cell r="L78">
            <v>85908197.189999998</v>
          </cell>
          <cell r="M78">
            <v>3.51</v>
          </cell>
          <cell r="N78" t="str">
            <v>Cumpre</v>
          </cell>
        </row>
        <row r="79">
          <cell r="F79" t="str">
            <v>Feira Grande/AL</v>
          </cell>
          <cell r="G79" t="str">
            <v>Quadrimestral</v>
          </cell>
          <cell r="H79" t="str">
            <v>2024-Q1</v>
          </cell>
          <cell r="I79" t="str">
            <v>Não</v>
          </cell>
          <cell r="J79">
            <v>45412</v>
          </cell>
          <cell r="K79">
            <v>8102.02</v>
          </cell>
          <cell r="L79">
            <v>91768107.989999995</v>
          </cell>
          <cell r="M79">
            <v>0.01</v>
          </cell>
          <cell r="N79" t="str">
            <v>Cumpre</v>
          </cell>
        </row>
        <row r="80">
          <cell r="F80" t="str">
            <v>Feliz Deserto/AL</v>
          </cell>
          <cell r="G80" t="str">
            <v>Quadrimestral</v>
          </cell>
          <cell r="H80" t="str">
            <v>2024-Q2</v>
          </cell>
          <cell r="I80" t="str">
            <v>Sim</v>
          </cell>
          <cell r="J80">
            <v>45535</v>
          </cell>
          <cell r="K80">
            <v>2714012.86</v>
          </cell>
          <cell r="L80">
            <v>48382639.549999997</v>
          </cell>
          <cell r="M80">
            <v>5.61</v>
          </cell>
          <cell r="N80" t="str">
            <v>Cumpre</v>
          </cell>
        </row>
        <row r="81">
          <cell r="F81" t="str">
            <v>Flexeiras/AL</v>
          </cell>
          <cell r="G81" t="str">
            <v>Quadrimestral</v>
          </cell>
          <cell r="H81" t="str">
            <v>2023-Q3</v>
          </cell>
          <cell r="I81" t="str">
            <v>Não</v>
          </cell>
          <cell r="J81">
            <v>45291</v>
          </cell>
          <cell r="K81">
            <v>-10933338.550000001</v>
          </cell>
          <cell r="L81">
            <v>63892539.289999999</v>
          </cell>
          <cell r="M81">
            <v>0</v>
          </cell>
          <cell r="N81" t="str">
            <v>Cumpre</v>
          </cell>
        </row>
        <row r="82">
          <cell r="F82" t="str">
            <v>Girau do Ponciano/AL</v>
          </cell>
          <cell r="G82" t="str">
            <v>Quadrimestral</v>
          </cell>
          <cell r="H82" t="str">
            <v>2024-Q1</v>
          </cell>
          <cell r="I82" t="str">
            <v>Não</v>
          </cell>
          <cell r="J82">
            <v>45412</v>
          </cell>
          <cell r="K82">
            <v>5984848.9100000001</v>
          </cell>
          <cell r="L82">
            <v>286045355.60000002</v>
          </cell>
          <cell r="M82">
            <v>2.09</v>
          </cell>
          <cell r="N82" t="str">
            <v>Cumpre</v>
          </cell>
        </row>
        <row r="83">
          <cell r="F83" t="str">
            <v>Ibateguara/AL</v>
          </cell>
          <cell r="G83" t="str">
            <v>Quadrimestral</v>
          </cell>
          <cell r="H83" t="str">
            <v>2024-Q2</v>
          </cell>
          <cell r="I83" t="str">
            <v>Sim</v>
          </cell>
          <cell r="J83">
            <v>45535</v>
          </cell>
          <cell r="K83">
            <v>-29695047.02</v>
          </cell>
          <cell r="L83">
            <v>84092035.450000003</v>
          </cell>
          <cell r="M83">
            <v>0</v>
          </cell>
          <cell r="N83" t="str">
            <v>Cumpre</v>
          </cell>
        </row>
        <row r="84">
          <cell r="F84" t="str">
            <v>Igaci/AL</v>
          </cell>
          <cell r="G84" t="str">
            <v>Quadrimestral</v>
          </cell>
          <cell r="H84" t="str">
            <v>2024-Q2</v>
          </cell>
          <cell r="I84" t="str">
            <v>Sim</v>
          </cell>
          <cell r="J84">
            <v>45535</v>
          </cell>
          <cell r="K84">
            <v>-27667223.16</v>
          </cell>
          <cell r="L84">
            <v>126340835.40000001</v>
          </cell>
          <cell r="M84">
            <v>0</v>
          </cell>
          <cell r="N84" t="str">
            <v>Cumpre</v>
          </cell>
        </row>
        <row r="85">
          <cell r="F85" t="str">
            <v>Igreja Nova/AL</v>
          </cell>
          <cell r="G85" t="str">
            <v>Semestral</v>
          </cell>
          <cell r="H85" t="str">
            <v>2023-S2</v>
          </cell>
          <cell r="I85" t="str">
            <v>Não</v>
          </cell>
          <cell r="J85">
            <v>45291</v>
          </cell>
          <cell r="K85">
            <v>42023678.729999997</v>
          </cell>
          <cell r="L85">
            <v>118516654.83</v>
          </cell>
          <cell r="M85">
            <v>35.46</v>
          </cell>
          <cell r="N85" t="str">
            <v>Cumpre</v>
          </cell>
        </row>
        <row r="86">
          <cell r="F86" t="str">
            <v>Inhapi/AL</v>
          </cell>
          <cell r="G86" t="str">
            <v>Quadrimestral</v>
          </cell>
          <cell r="H86" t="str">
            <v>2024-Q2</v>
          </cell>
          <cell r="I86" t="str">
            <v>Sim</v>
          </cell>
          <cell r="J86">
            <v>45535</v>
          </cell>
          <cell r="K86">
            <v>-20657033.18</v>
          </cell>
          <cell r="L86">
            <v>129823643.03</v>
          </cell>
          <cell r="M86">
            <v>0</v>
          </cell>
          <cell r="N86" t="str">
            <v>Cumpre</v>
          </cell>
        </row>
        <row r="87">
          <cell r="F87" t="str">
            <v>Jacaré dos Homens/AL</v>
          </cell>
          <cell r="G87" t="str">
            <v>Quadrimestral</v>
          </cell>
          <cell r="H87" t="str">
            <v>2024-Q2</v>
          </cell>
          <cell r="I87" t="str">
            <v>Sim</v>
          </cell>
          <cell r="J87">
            <v>45535</v>
          </cell>
          <cell r="K87">
            <v>10597530.99</v>
          </cell>
          <cell r="L87">
            <v>51939918.969999999</v>
          </cell>
          <cell r="M87">
            <v>20.399999999999999</v>
          </cell>
          <cell r="N87" t="str">
            <v>Cumpre</v>
          </cell>
        </row>
        <row r="88">
          <cell r="F88" t="str">
            <v>Jacuípe/AL</v>
          </cell>
          <cell r="G88" t="str">
            <v>Quadrimestral</v>
          </cell>
          <cell r="H88" t="str">
            <v>2024-Q2</v>
          </cell>
          <cell r="I88" t="str">
            <v>Sim</v>
          </cell>
          <cell r="J88">
            <v>45535</v>
          </cell>
          <cell r="K88">
            <v>11502488.92</v>
          </cell>
          <cell r="L88">
            <v>48294037.049999997</v>
          </cell>
          <cell r="M88">
            <v>23.82</v>
          </cell>
          <cell r="N88" t="str">
            <v>Cumpre</v>
          </cell>
        </row>
        <row r="89">
          <cell r="F89" t="str">
            <v>Japaratinga/AL</v>
          </cell>
          <cell r="G89" t="str">
            <v>Quadrimestral</v>
          </cell>
          <cell r="H89" t="str">
            <v>2024-Q2</v>
          </cell>
          <cell r="I89" t="str">
            <v>Sim</v>
          </cell>
          <cell r="J89">
            <v>45535</v>
          </cell>
          <cell r="K89">
            <v>-2284269.44</v>
          </cell>
          <cell r="L89">
            <v>67862761.519999996</v>
          </cell>
          <cell r="M89">
            <v>0</v>
          </cell>
          <cell r="N89" t="str">
            <v>Cumpre</v>
          </cell>
        </row>
        <row r="90">
          <cell r="F90" t="str">
            <v>Jaramataia/AL</v>
          </cell>
          <cell r="G90" t="str">
            <v>Quadrimestral</v>
          </cell>
          <cell r="H90" t="str">
            <v>2024-Q1</v>
          </cell>
          <cell r="I90" t="str">
            <v>Não</v>
          </cell>
          <cell r="J90">
            <v>45412</v>
          </cell>
          <cell r="K90">
            <v>-16570944.039999999</v>
          </cell>
          <cell r="L90">
            <v>37441168.670000002</v>
          </cell>
          <cell r="M90">
            <v>0</v>
          </cell>
          <cell r="N90" t="str">
            <v>Cumpre</v>
          </cell>
        </row>
        <row r="91">
          <cell r="F91" t="str">
            <v>Jequiá da Praia/AL</v>
          </cell>
          <cell r="G91" t="str">
            <v>Quadrimestral</v>
          </cell>
          <cell r="H91" t="str">
            <v>2024-Q2</v>
          </cell>
          <cell r="I91" t="str">
            <v>Sim</v>
          </cell>
          <cell r="J91">
            <v>45535</v>
          </cell>
          <cell r="K91">
            <v>784061.22</v>
          </cell>
          <cell r="L91">
            <v>88716317.670000002</v>
          </cell>
          <cell r="M91">
            <v>0.88</v>
          </cell>
          <cell r="N91" t="str">
            <v>Cumpre</v>
          </cell>
        </row>
        <row r="92">
          <cell r="F92" t="str">
            <v>Joaquim Gomes/AL</v>
          </cell>
          <cell r="G92" t="str">
            <v>Quadrimestral</v>
          </cell>
          <cell r="H92" t="str">
            <v>2023-Q3</v>
          </cell>
          <cell r="I92" t="str">
            <v>Não</v>
          </cell>
          <cell r="J92">
            <v>45291</v>
          </cell>
          <cell r="K92">
            <v>41200839.979999997</v>
          </cell>
          <cell r="L92">
            <v>88710768.25</v>
          </cell>
          <cell r="M92">
            <v>46.44</v>
          </cell>
          <cell r="N92" t="str">
            <v>Cumpre</v>
          </cell>
        </row>
        <row r="93">
          <cell r="F93" t="str">
            <v>Jundiá/AL</v>
          </cell>
          <cell r="G93" t="str">
            <v>Quadrimestral</v>
          </cell>
          <cell r="H93" t="str">
            <v>2024-Q1</v>
          </cell>
          <cell r="I93" t="str">
            <v>Não</v>
          </cell>
          <cell r="J93">
            <v>45412</v>
          </cell>
          <cell r="K93">
            <v>-20528674.620000001</v>
          </cell>
          <cell r="L93">
            <v>47846450.920000002</v>
          </cell>
          <cell r="M93">
            <v>0</v>
          </cell>
          <cell r="N93" t="str">
            <v>Cumpre</v>
          </cell>
        </row>
        <row r="94">
          <cell r="F94" t="str">
            <v>Junqueiro/AL</v>
          </cell>
          <cell r="G94" t="str">
            <v>Quadrimestral</v>
          </cell>
          <cell r="H94" t="str">
            <v>2024-Q2</v>
          </cell>
          <cell r="I94" t="str">
            <v>Sim</v>
          </cell>
          <cell r="J94">
            <v>45535</v>
          </cell>
          <cell r="K94">
            <v>19277363.760000002</v>
          </cell>
          <cell r="L94">
            <v>167091471.63999999</v>
          </cell>
          <cell r="M94">
            <v>11.54</v>
          </cell>
          <cell r="N94" t="str">
            <v>Cumpre</v>
          </cell>
        </row>
        <row r="95">
          <cell r="F95" t="str">
            <v>Lagoa da Canoa/AL</v>
          </cell>
          <cell r="G95" t="str">
            <v>Quadrimestral</v>
          </cell>
          <cell r="H95" t="str">
            <v>2024-Q2</v>
          </cell>
          <cell r="I95" t="str">
            <v>Sim</v>
          </cell>
          <cell r="J95">
            <v>45535</v>
          </cell>
          <cell r="K95">
            <v>-6708662.4400000004</v>
          </cell>
          <cell r="L95">
            <v>143193941.25</v>
          </cell>
          <cell r="M95">
            <v>0</v>
          </cell>
          <cell r="N95" t="str">
            <v>Cumpre</v>
          </cell>
        </row>
        <row r="96">
          <cell r="F96" t="str">
            <v>Limoeiro de Anadia/AL</v>
          </cell>
          <cell r="G96" t="str">
            <v>Quadrimestral</v>
          </cell>
          <cell r="H96" t="str">
            <v>2024-Q2</v>
          </cell>
          <cell r="I96" t="str">
            <v>Sim</v>
          </cell>
          <cell r="J96">
            <v>45535</v>
          </cell>
          <cell r="K96">
            <v>-5333539.5599999996</v>
          </cell>
          <cell r="L96">
            <v>162222650.66999999</v>
          </cell>
          <cell r="M96">
            <v>0</v>
          </cell>
          <cell r="N96" t="str">
            <v>Cumpre</v>
          </cell>
        </row>
        <row r="97">
          <cell r="F97" t="str">
            <v>Maceió/AL</v>
          </cell>
          <cell r="G97" t="str">
            <v>Quadrimestral</v>
          </cell>
          <cell r="H97" t="str">
            <v>2024-Q2</v>
          </cell>
          <cell r="I97" t="str">
            <v>Sim</v>
          </cell>
          <cell r="J97">
            <v>45535</v>
          </cell>
          <cell r="K97">
            <v>-641178554.88999999</v>
          </cell>
          <cell r="L97">
            <v>4563716536.2200003</v>
          </cell>
          <cell r="M97">
            <v>0</v>
          </cell>
          <cell r="N97" t="str">
            <v>Cumpre</v>
          </cell>
        </row>
        <row r="98">
          <cell r="F98" t="str">
            <v>Major Isidoro/AL</v>
          </cell>
          <cell r="G98" t="str">
            <v>Quadrimestral</v>
          </cell>
          <cell r="H98" t="str">
            <v>2024-Q1</v>
          </cell>
          <cell r="I98" t="str">
            <v>Não</v>
          </cell>
          <cell r="J98">
            <v>45412</v>
          </cell>
          <cell r="K98">
            <v>-30123626.289999999</v>
          </cell>
          <cell r="L98">
            <v>111505298.23999999</v>
          </cell>
          <cell r="M98">
            <v>0</v>
          </cell>
          <cell r="N98" t="str">
            <v>Cumpre</v>
          </cell>
        </row>
        <row r="99">
          <cell r="F99" t="str">
            <v>Mar Vermelho/AL</v>
          </cell>
          <cell r="G99" t="str">
            <v>Quadrimestral</v>
          </cell>
          <cell r="H99" t="str">
            <v>2024-Q2</v>
          </cell>
          <cell r="I99" t="str">
            <v>Sim</v>
          </cell>
          <cell r="J99">
            <v>45535</v>
          </cell>
          <cell r="K99">
            <v>4925927.25</v>
          </cell>
          <cell r="L99">
            <v>32942929.66</v>
          </cell>
          <cell r="M99">
            <v>14.95</v>
          </cell>
          <cell r="N99" t="str">
            <v>Cumpre</v>
          </cell>
        </row>
        <row r="100">
          <cell r="F100" t="str">
            <v>Maragogi/AL</v>
          </cell>
          <cell r="G100" t="str">
            <v>Semestral</v>
          </cell>
          <cell r="H100" t="str">
            <v>2024-S1</v>
          </cell>
          <cell r="I100" t="str">
            <v>Sim</v>
          </cell>
          <cell r="J100">
            <v>45473</v>
          </cell>
          <cell r="K100">
            <v>15576469.59</v>
          </cell>
          <cell r="L100">
            <v>213681687.36000001</v>
          </cell>
          <cell r="M100">
            <v>7.29</v>
          </cell>
          <cell r="N100" t="str">
            <v>Cumpre</v>
          </cell>
        </row>
        <row r="101">
          <cell r="F101" t="str">
            <v>Maravilha/AL</v>
          </cell>
          <cell r="G101" t="str">
            <v>Quadrimestral</v>
          </cell>
          <cell r="H101" t="str">
            <v>2024-Q2</v>
          </cell>
          <cell r="I101" t="str">
            <v>Sim</v>
          </cell>
          <cell r="J101">
            <v>45535</v>
          </cell>
          <cell r="K101">
            <v>5771089.2199999997</v>
          </cell>
          <cell r="L101">
            <v>81572112.810000002</v>
          </cell>
          <cell r="M101">
            <v>7.07</v>
          </cell>
          <cell r="N101" t="str">
            <v>Cumpre</v>
          </cell>
        </row>
        <row r="102">
          <cell r="F102" t="str">
            <v>Marechal Deodoro/AL</v>
          </cell>
          <cell r="G102" t="str">
            <v>Quadrimestral</v>
          </cell>
          <cell r="H102" t="str">
            <v>2024-Q2</v>
          </cell>
          <cell r="I102" t="str">
            <v>Sim</v>
          </cell>
          <cell r="J102">
            <v>45535</v>
          </cell>
          <cell r="K102">
            <v>-97738702.180000007</v>
          </cell>
          <cell r="L102">
            <v>529154888.44999999</v>
          </cell>
          <cell r="M102">
            <v>0</v>
          </cell>
          <cell r="N102" t="str">
            <v>Cumpre</v>
          </cell>
        </row>
        <row r="103">
          <cell r="F103" t="str">
            <v>Maribondo/AL</v>
          </cell>
          <cell r="G103" t="str">
            <v>Semestral</v>
          </cell>
          <cell r="H103" t="str">
            <v>2024-S1</v>
          </cell>
          <cell r="I103" t="str">
            <v>Sim</v>
          </cell>
          <cell r="J103">
            <v>45473</v>
          </cell>
          <cell r="K103">
            <v>-11956334.310000001</v>
          </cell>
          <cell r="L103">
            <v>88042120.319999993</v>
          </cell>
          <cell r="M103">
            <v>0</v>
          </cell>
          <cell r="N103" t="str">
            <v>Cumpre</v>
          </cell>
        </row>
        <row r="104">
          <cell r="F104" t="str">
            <v>Mata Grande/AL</v>
          </cell>
          <cell r="G104" t="str">
            <v>Quadrimestral</v>
          </cell>
          <cell r="H104" t="str">
            <v>2024-Q2</v>
          </cell>
          <cell r="I104" t="str">
            <v>Sim</v>
          </cell>
          <cell r="J104">
            <v>45535</v>
          </cell>
          <cell r="K104">
            <v>-15022775.029999999</v>
          </cell>
          <cell r="L104">
            <v>155435089.24000001</v>
          </cell>
          <cell r="M104">
            <v>0</v>
          </cell>
          <cell r="N104" t="str">
            <v>Cumpre</v>
          </cell>
        </row>
        <row r="105">
          <cell r="F105" t="str">
            <v>Matriz de Camaragibe/AL</v>
          </cell>
          <cell r="G105" t="str">
            <v>Quadrimestral</v>
          </cell>
          <cell r="H105" t="str">
            <v>2021-Q1</v>
          </cell>
          <cell r="I105" t="str">
            <v>Não</v>
          </cell>
          <cell r="J105">
            <v>44316</v>
          </cell>
          <cell r="K105">
            <v>-10255909.91</v>
          </cell>
          <cell r="L105">
            <v>30456741.66</v>
          </cell>
          <cell r="M105">
            <v>0</v>
          </cell>
          <cell r="N105" t="str">
            <v>Cumpre</v>
          </cell>
        </row>
        <row r="106">
          <cell r="F106" t="str">
            <v>Messias/AL</v>
          </cell>
          <cell r="G106" t="str">
            <v>Quadrimestral</v>
          </cell>
          <cell r="H106" t="str">
            <v>2023-Q3</v>
          </cell>
          <cell r="I106" t="str">
            <v>Não</v>
          </cell>
          <cell r="J106">
            <v>45291</v>
          </cell>
          <cell r="K106">
            <v>-6075223.5</v>
          </cell>
          <cell r="L106">
            <v>85627720.780000001</v>
          </cell>
          <cell r="M106">
            <v>0</v>
          </cell>
          <cell r="N106" t="str">
            <v>Cumpre</v>
          </cell>
        </row>
        <row r="107">
          <cell r="F107" t="str">
            <v>Minador do Negrão/AL</v>
          </cell>
          <cell r="G107" t="str">
            <v>Quadrimestral</v>
          </cell>
          <cell r="H107" t="str">
            <v>2024-Q2</v>
          </cell>
          <cell r="I107" t="str">
            <v>Sim</v>
          </cell>
          <cell r="J107">
            <v>45535</v>
          </cell>
          <cell r="K107">
            <v>-8301327.7000000002</v>
          </cell>
          <cell r="L107">
            <v>46572871.890000001</v>
          </cell>
          <cell r="M107">
            <v>0</v>
          </cell>
          <cell r="N107" t="str">
            <v>Cumpre</v>
          </cell>
        </row>
        <row r="108">
          <cell r="F108" t="str">
            <v>Monteirópolis/AL</v>
          </cell>
          <cell r="G108" t="str">
            <v>Quadrimestral</v>
          </cell>
          <cell r="H108" t="str">
            <v>2024-Q2</v>
          </cell>
          <cell r="I108" t="str">
            <v>Sim</v>
          </cell>
          <cell r="J108">
            <v>45535</v>
          </cell>
          <cell r="K108">
            <v>-4400699.4400000004</v>
          </cell>
          <cell r="L108">
            <v>53588813.899999999</v>
          </cell>
          <cell r="M108">
            <v>0</v>
          </cell>
          <cell r="N108" t="str">
            <v>Cumpre</v>
          </cell>
        </row>
        <row r="109">
          <cell r="F109" t="str">
            <v>Murici/AL</v>
          </cell>
          <cell r="G109" t="str">
            <v>Semestral</v>
          </cell>
          <cell r="H109" t="str">
            <v>2024-S1</v>
          </cell>
          <cell r="I109" t="str">
            <v>Sim</v>
          </cell>
          <cell r="J109">
            <v>45473</v>
          </cell>
          <cell r="K109">
            <v>-52916986.009999998</v>
          </cell>
          <cell r="L109">
            <v>274203333.57999998</v>
          </cell>
          <cell r="M109">
            <v>0</v>
          </cell>
          <cell r="N109" t="str">
            <v>Cumpre</v>
          </cell>
        </row>
        <row r="110">
          <cell r="F110" t="str">
            <v>Novo Lino/AL</v>
          </cell>
          <cell r="G110" t="str">
            <v>Quadrimestral</v>
          </cell>
          <cell r="H110" t="str">
            <v>2024-Q2</v>
          </cell>
          <cell r="I110" t="str">
            <v>Sim</v>
          </cell>
          <cell r="J110">
            <v>45535</v>
          </cell>
          <cell r="K110">
            <v>10786424.939999999</v>
          </cell>
          <cell r="L110">
            <v>88492807.329999998</v>
          </cell>
          <cell r="M110">
            <v>12.19</v>
          </cell>
          <cell r="N110" t="str">
            <v>Cumpre</v>
          </cell>
        </row>
        <row r="111">
          <cell r="F111" t="str">
            <v>Olho da Água das Flores/AL</v>
          </cell>
          <cell r="G111" t="str">
            <v>Quadrimestral</v>
          </cell>
          <cell r="H111" t="str">
            <v>2024-Q2</v>
          </cell>
          <cell r="I111" t="str">
            <v>Sim</v>
          </cell>
          <cell r="J111">
            <v>45535</v>
          </cell>
          <cell r="K111">
            <v>-24933717.219999999</v>
          </cell>
          <cell r="L111">
            <v>133128400.06999999</v>
          </cell>
          <cell r="M111">
            <v>0</v>
          </cell>
          <cell r="N111" t="str">
            <v>Cumpre</v>
          </cell>
        </row>
        <row r="112">
          <cell r="F112" t="str">
            <v>Olho da Água do Casado/AL</v>
          </cell>
          <cell r="G112" t="str">
            <v>Quadrimestral</v>
          </cell>
          <cell r="H112" t="str">
            <v>2024-Q2</v>
          </cell>
          <cell r="I112" t="str">
            <v>Sim</v>
          </cell>
          <cell r="J112">
            <v>45535</v>
          </cell>
          <cell r="K112">
            <v>29865027.329999998</v>
          </cell>
          <cell r="L112">
            <v>38640626.859999999</v>
          </cell>
          <cell r="M112">
            <v>77.290000000000006</v>
          </cell>
          <cell r="N112" t="str">
            <v>Cumpre</v>
          </cell>
        </row>
        <row r="113">
          <cell r="F113" t="str">
            <v>Olho da Água Grande/AL</v>
          </cell>
          <cell r="G113" t="str">
            <v>Semestral</v>
          </cell>
          <cell r="H113" t="str">
            <v>2023-S2</v>
          </cell>
          <cell r="I113" t="str">
            <v>Não</v>
          </cell>
          <cell r="J113">
            <v>45291</v>
          </cell>
          <cell r="K113">
            <v>1329866.54</v>
          </cell>
          <cell r="L113">
            <v>48550620.100000001</v>
          </cell>
          <cell r="M113">
            <v>2.74</v>
          </cell>
          <cell r="N113" t="str">
            <v>Cumpre</v>
          </cell>
        </row>
        <row r="114">
          <cell r="F114" t="str">
            <v>Olivença/AL</v>
          </cell>
          <cell r="G114" t="str">
            <v>Quadrimestral</v>
          </cell>
          <cell r="H114" t="str">
            <v>2024-Q2</v>
          </cell>
          <cell r="I114" t="str">
            <v>Sim</v>
          </cell>
          <cell r="J114">
            <v>45535</v>
          </cell>
          <cell r="K114">
            <v>-4321390.68</v>
          </cell>
          <cell r="L114">
            <v>76451007.379999995</v>
          </cell>
          <cell r="M114">
            <v>0</v>
          </cell>
          <cell r="N114" t="str">
            <v>Cumpre</v>
          </cell>
        </row>
        <row r="115">
          <cell r="F115" t="str">
            <v>Ouro Branco/AL</v>
          </cell>
          <cell r="G115" t="str">
            <v>Quadrimestral</v>
          </cell>
          <cell r="H115" t="str">
            <v>2024-Q2</v>
          </cell>
          <cell r="I115" t="str">
            <v>Sim</v>
          </cell>
          <cell r="J115">
            <v>45535</v>
          </cell>
          <cell r="K115">
            <v>-20183305.73</v>
          </cell>
          <cell r="L115">
            <v>76121230.409999996</v>
          </cell>
          <cell r="M115">
            <v>0</v>
          </cell>
          <cell r="N115" t="str">
            <v>Cumpre</v>
          </cell>
        </row>
        <row r="116">
          <cell r="F116" t="str">
            <v>Palestina/AL</v>
          </cell>
          <cell r="G116" t="str">
            <v>Quadrimestral</v>
          </cell>
          <cell r="H116" t="str">
            <v>2024-Q2</v>
          </cell>
          <cell r="I116" t="str">
            <v>Sim</v>
          </cell>
          <cell r="J116">
            <v>45535</v>
          </cell>
          <cell r="K116">
            <v>-8578228.1199999992</v>
          </cell>
          <cell r="L116">
            <v>51037326.359999999</v>
          </cell>
          <cell r="M116">
            <v>0</v>
          </cell>
          <cell r="N116" t="str">
            <v>Cumpre</v>
          </cell>
        </row>
        <row r="117">
          <cell r="F117" t="str">
            <v>Palmeira dos Índios/AL</v>
          </cell>
          <cell r="G117" t="str">
            <v>Quadrimestral</v>
          </cell>
          <cell r="H117" t="str">
            <v>2024-Q2</v>
          </cell>
          <cell r="I117" t="str">
            <v>Sim</v>
          </cell>
          <cell r="J117">
            <v>45535</v>
          </cell>
          <cell r="K117">
            <v>-18370497.739999998</v>
          </cell>
          <cell r="L117">
            <v>375858665.49000001</v>
          </cell>
          <cell r="M117">
            <v>0</v>
          </cell>
          <cell r="N117" t="str">
            <v>Cumpre</v>
          </cell>
        </row>
        <row r="118">
          <cell r="F118" t="str">
            <v>Pão de Açúcar/AL</v>
          </cell>
          <cell r="G118" t="str">
            <v>Quadrimestral</v>
          </cell>
          <cell r="H118" t="str">
            <v>2024-Q2</v>
          </cell>
          <cell r="I118" t="str">
            <v>Sim</v>
          </cell>
          <cell r="J118">
            <v>45535</v>
          </cell>
          <cell r="K118">
            <v>-50029234.359999999</v>
          </cell>
          <cell r="L118">
            <v>129049153.45</v>
          </cell>
          <cell r="M118">
            <v>0</v>
          </cell>
          <cell r="N118" t="str">
            <v>Cumpre</v>
          </cell>
        </row>
        <row r="119">
          <cell r="F119" t="str">
            <v>Pariconha/AL</v>
          </cell>
          <cell r="G119" t="str">
            <v>Quadrimestral</v>
          </cell>
          <cell r="H119" t="str">
            <v>2024-Q2</v>
          </cell>
          <cell r="I119" t="str">
            <v>Sim</v>
          </cell>
          <cell r="J119">
            <v>45535</v>
          </cell>
          <cell r="K119">
            <v>-29792006.190000001</v>
          </cell>
          <cell r="L119">
            <v>65596156.659999996</v>
          </cell>
          <cell r="M119">
            <v>0</v>
          </cell>
          <cell r="N119" t="str">
            <v>Cumpre</v>
          </cell>
        </row>
        <row r="120">
          <cell r="F120" t="str">
            <v>Paripueira/AL</v>
          </cell>
          <cell r="G120" t="str">
            <v>Quadrimestral</v>
          </cell>
          <cell r="H120" t="str">
            <v>2024-Q2</v>
          </cell>
          <cell r="I120" t="str">
            <v>Sim</v>
          </cell>
          <cell r="J120">
            <v>45535</v>
          </cell>
          <cell r="K120">
            <v>-16217829.66</v>
          </cell>
          <cell r="L120">
            <v>16876366.050000001</v>
          </cell>
          <cell r="M120">
            <v>0</v>
          </cell>
          <cell r="N120" t="str">
            <v>Cumpre</v>
          </cell>
        </row>
        <row r="121">
          <cell r="F121" t="str">
            <v>Passo de Camaragibe/AL</v>
          </cell>
          <cell r="G121" t="str">
            <v>Quadrimestral</v>
          </cell>
          <cell r="H121" t="str">
            <v>2021-Q2</v>
          </cell>
          <cell r="I121" t="str">
            <v>Não</v>
          </cell>
          <cell r="J121">
            <v>44439</v>
          </cell>
          <cell r="K121">
            <v>-4440921.43</v>
          </cell>
          <cell r="L121">
            <v>38883545.420000002</v>
          </cell>
          <cell r="M121">
            <v>0</v>
          </cell>
          <cell r="N121" t="str">
            <v>Cumpre</v>
          </cell>
        </row>
        <row r="122">
          <cell r="F122" t="str">
            <v>Paulo Jacinto/AL</v>
          </cell>
          <cell r="G122" t="str">
            <v>Quadrimestral</v>
          </cell>
          <cell r="H122" t="str">
            <v>2023-Q3</v>
          </cell>
          <cell r="I122" t="str">
            <v>Não</v>
          </cell>
          <cell r="J122">
            <v>45291</v>
          </cell>
          <cell r="K122">
            <v>1521487.38</v>
          </cell>
          <cell r="L122">
            <v>36897122.039999999</v>
          </cell>
          <cell r="M122">
            <v>4.12</v>
          </cell>
          <cell r="N122" t="str">
            <v>Cumpre</v>
          </cell>
        </row>
        <row r="123">
          <cell r="F123" t="str">
            <v>Penedo/AL</v>
          </cell>
          <cell r="G123" t="str">
            <v>Quadrimestral</v>
          </cell>
          <cell r="H123" t="str">
            <v>2024-Q2</v>
          </cell>
          <cell r="I123" t="str">
            <v>Sim</v>
          </cell>
          <cell r="J123">
            <v>45535</v>
          </cell>
          <cell r="K123">
            <v>23362583</v>
          </cell>
          <cell r="L123">
            <v>329827102.56</v>
          </cell>
          <cell r="M123">
            <v>7.08</v>
          </cell>
          <cell r="N123" t="str">
            <v>Cumpre</v>
          </cell>
        </row>
        <row r="124">
          <cell r="F124" t="str">
            <v>Piaçabuçu/AL</v>
          </cell>
          <cell r="G124" t="str">
            <v>Quadrimestral</v>
          </cell>
          <cell r="H124" t="str">
            <v>2024-Q1</v>
          </cell>
          <cell r="I124" t="str">
            <v>Não</v>
          </cell>
          <cell r="J124">
            <v>45412</v>
          </cell>
          <cell r="K124">
            <v>29522182.760000002</v>
          </cell>
          <cell r="L124">
            <v>95044078.560000002</v>
          </cell>
          <cell r="M124">
            <v>31.06</v>
          </cell>
          <cell r="N124" t="str">
            <v>Cumpre</v>
          </cell>
        </row>
        <row r="125">
          <cell r="F125" t="str">
            <v>Pilar/AL</v>
          </cell>
          <cell r="G125" t="str">
            <v>Quadrimestral</v>
          </cell>
          <cell r="H125" t="str">
            <v>2024-Q2</v>
          </cell>
          <cell r="I125" t="str">
            <v>Sim</v>
          </cell>
          <cell r="J125">
            <v>45535</v>
          </cell>
          <cell r="K125">
            <v>37969906.759999998</v>
          </cell>
          <cell r="L125">
            <v>416340942.99000001</v>
          </cell>
          <cell r="M125">
            <v>9.1199999999999992</v>
          </cell>
          <cell r="N125" t="str">
            <v>Cumpre</v>
          </cell>
        </row>
        <row r="126">
          <cell r="F126" t="str">
            <v>Pindoba/AL</v>
          </cell>
          <cell r="G126" t="str">
            <v>Semestral</v>
          </cell>
          <cell r="H126" t="str">
            <v>2024-S1</v>
          </cell>
          <cell r="I126" t="str">
            <v>Sim</v>
          </cell>
          <cell r="J126">
            <v>45473</v>
          </cell>
          <cell r="K126">
            <v>2703099.4</v>
          </cell>
          <cell r="L126">
            <v>31081361.57</v>
          </cell>
          <cell r="M126">
            <v>8.6999999999999993</v>
          </cell>
          <cell r="N126" t="str">
            <v>Cumpre</v>
          </cell>
        </row>
        <row r="127">
          <cell r="F127" t="str">
            <v>Piranhas/AL</v>
          </cell>
          <cell r="G127" t="str">
            <v>Quadrimestral</v>
          </cell>
          <cell r="H127" t="str">
            <v>2024-Q2</v>
          </cell>
          <cell r="I127" t="str">
            <v>Sim</v>
          </cell>
          <cell r="J127">
            <v>45535</v>
          </cell>
          <cell r="K127">
            <v>-42128701.939999998</v>
          </cell>
          <cell r="L127">
            <v>163665477.58000001</v>
          </cell>
          <cell r="M127">
            <v>0</v>
          </cell>
          <cell r="N127" t="str">
            <v>Cumpre</v>
          </cell>
        </row>
        <row r="128">
          <cell r="F128" t="str">
            <v>Poço das Trincheiras/AL</v>
          </cell>
          <cell r="G128" t="str">
            <v>Quadrimestral</v>
          </cell>
          <cell r="H128" t="str">
            <v>2024-Q2</v>
          </cell>
          <cell r="I128" t="str">
            <v>Sim</v>
          </cell>
          <cell r="J128">
            <v>45535</v>
          </cell>
          <cell r="K128">
            <v>12149661.619999999</v>
          </cell>
          <cell r="L128">
            <v>92529276.430000007</v>
          </cell>
          <cell r="M128">
            <v>13.13</v>
          </cell>
          <cell r="N128" t="str">
            <v>Cumpre</v>
          </cell>
        </row>
        <row r="129">
          <cell r="F129" t="str">
            <v>Porto Calvo/AL</v>
          </cell>
          <cell r="G129" t="str">
            <v>Semestral</v>
          </cell>
          <cell r="H129" t="str">
            <v>2023-S2</v>
          </cell>
          <cell r="I129" t="str">
            <v>Não</v>
          </cell>
          <cell r="J129">
            <v>45291</v>
          </cell>
          <cell r="K129">
            <v>5389886.1299999999</v>
          </cell>
          <cell r="L129">
            <v>142510889.46000001</v>
          </cell>
          <cell r="M129">
            <v>3.78</v>
          </cell>
          <cell r="N129" t="str">
            <v>Cumpre</v>
          </cell>
        </row>
        <row r="130">
          <cell r="F130" t="str">
            <v>Porto de Pedras/AL</v>
          </cell>
          <cell r="G130" t="str">
            <v>Quadrimestral</v>
          </cell>
          <cell r="H130" t="str">
            <v>2024-Q2</v>
          </cell>
          <cell r="I130" t="str">
            <v>Sim</v>
          </cell>
          <cell r="J130">
            <v>45535</v>
          </cell>
          <cell r="K130">
            <v>39558051.469999999</v>
          </cell>
          <cell r="L130">
            <v>79858338.780000001</v>
          </cell>
          <cell r="M130">
            <v>49.54</v>
          </cell>
          <cell r="N130" t="str">
            <v>Cumpre</v>
          </cell>
        </row>
        <row r="131">
          <cell r="F131" t="str">
            <v>Porto Real do Colégio/AL</v>
          </cell>
          <cell r="G131" t="str">
            <v>Semestral</v>
          </cell>
          <cell r="H131" t="str">
            <v>2024-S1</v>
          </cell>
          <cell r="I131" t="str">
            <v>Sim</v>
          </cell>
          <cell r="J131">
            <v>45473</v>
          </cell>
          <cell r="K131">
            <v>37862407.799999997</v>
          </cell>
          <cell r="L131">
            <v>96583461.650000006</v>
          </cell>
          <cell r="M131">
            <v>39.200000000000003</v>
          </cell>
          <cell r="N131" t="str">
            <v>Cumpre</v>
          </cell>
        </row>
        <row r="132">
          <cell r="F132" t="str">
            <v>Quebrangulo/AL</v>
          </cell>
          <cell r="G132" t="str">
            <v>Semestral</v>
          </cell>
          <cell r="H132" t="str">
            <v>2024-S1</v>
          </cell>
          <cell r="I132" t="str">
            <v>Sim</v>
          </cell>
          <cell r="J132">
            <v>45473</v>
          </cell>
          <cell r="K132">
            <v>-27561951.489999998</v>
          </cell>
          <cell r="L132">
            <v>89941904.829999998</v>
          </cell>
          <cell r="M132">
            <v>0</v>
          </cell>
          <cell r="N132" t="str">
            <v>Cumpre</v>
          </cell>
        </row>
        <row r="133">
          <cell r="F133" t="str">
            <v>Rio Largo/AL</v>
          </cell>
          <cell r="G133" t="str">
            <v>Quadrimestral</v>
          </cell>
          <cell r="H133" t="str">
            <v>2024-Q2</v>
          </cell>
          <cell r="I133" t="str">
            <v>Sim</v>
          </cell>
          <cell r="J133">
            <v>45535</v>
          </cell>
          <cell r="K133">
            <v>1696672.65</v>
          </cell>
          <cell r="L133">
            <v>495295764.10000002</v>
          </cell>
          <cell r="M133">
            <v>0.34</v>
          </cell>
          <cell r="N133" t="str">
            <v>Cumpre</v>
          </cell>
        </row>
        <row r="134">
          <cell r="F134" t="str">
            <v>Roteiro/AL</v>
          </cell>
          <cell r="G134" t="str">
            <v>Quadrimestral</v>
          </cell>
          <cell r="H134" t="str">
            <v>2024-Q2</v>
          </cell>
          <cell r="I134" t="str">
            <v>Sim</v>
          </cell>
          <cell r="J134">
            <v>45535</v>
          </cell>
          <cell r="K134">
            <v>-3859342.29</v>
          </cell>
          <cell r="L134">
            <v>70625845.430000007</v>
          </cell>
          <cell r="M134">
            <v>0</v>
          </cell>
          <cell r="N134" t="str">
            <v>Cumpre</v>
          </cell>
        </row>
        <row r="135">
          <cell r="F135" t="str">
            <v>Santa Luzia do Norte/AL</v>
          </cell>
          <cell r="G135" t="str">
            <v>Quadrimestral</v>
          </cell>
          <cell r="H135" t="str">
            <v>2024-Q2</v>
          </cell>
          <cell r="I135" t="str">
            <v>Sim</v>
          </cell>
          <cell r="J135">
            <v>45535</v>
          </cell>
          <cell r="K135">
            <v>-5514732.0800000001</v>
          </cell>
          <cell r="L135">
            <v>93564587.760000005</v>
          </cell>
          <cell r="M135">
            <v>0</v>
          </cell>
          <cell r="N135" t="str">
            <v>Cumpre</v>
          </cell>
        </row>
        <row r="136">
          <cell r="F136" t="str">
            <v>Santana do Ipanema/AL</v>
          </cell>
          <cell r="G136" t="str">
            <v>Quadrimestral</v>
          </cell>
          <cell r="H136" t="str">
            <v>2024-Q2</v>
          </cell>
          <cell r="I136" t="str">
            <v>Sim</v>
          </cell>
          <cell r="J136">
            <v>45535</v>
          </cell>
          <cell r="K136">
            <v>573160090.71000004</v>
          </cell>
          <cell r="L136">
            <v>288164726.82999998</v>
          </cell>
          <cell r="M136">
            <v>198.9</v>
          </cell>
          <cell r="N136" t="str">
            <v>Descumpre</v>
          </cell>
        </row>
        <row r="137">
          <cell r="F137" t="str">
            <v>Santana do Mundaú/AL</v>
          </cell>
          <cell r="G137" t="str">
            <v>Quadrimestral</v>
          </cell>
          <cell r="H137" t="str">
            <v>2024-Q2</v>
          </cell>
          <cell r="I137" t="str">
            <v>Sim</v>
          </cell>
          <cell r="J137">
            <v>45535</v>
          </cell>
          <cell r="K137">
            <v>-7350214.2400000002</v>
          </cell>
          <cell r="L137">
            <v>94767171.540000007</v>
          </cell>
          <cell r="M137">
            <v>0</v>
          </cell>
          <cell r="N137" t="str">
            <v>Cumpre</v>
          </cell>
        </row>
        <row r="138">
          <cell r="F138" t="str">
            <v>São Brás/AL</v>
          </cell>
          <cell r="G138" t="str">
            <v>Semestral</v>
          </cell>
          <cell r="H138" t="str">
            <v>2023-S2</v>
          </cell>
          <cell r="I138" t="str">
            <v>Não</v>
          </cell>
          <cell r="J138">
            <v>45291</v>
          </cell>
          <cell r="K138">
            <v>6672409.1500000004</v>
          </cell>
          <cell r="L138">
            <v>68998748.120000005</v>
          </cell>
          <cell r="M138">
            <v>9.67</v>
          </cell>
          <cell r="N138" t="str">
            <v>Cumpre</v>
          </cell>
        </row>
        <row r="139">
          <cell r="F139" t="str">
            <v>São José da Laje/AL</v>
          </cell>
          <cell r="G139" t="str">
            <v>Quadrimestral</v>
          </cell>
          <cell r="H139" t="str">
            <v>2024-Q2</v>
          </cell>
          <cell r="I139" t="str">
            <v>Sim</v>
          </cell>
          <cell r="J139">
            <v>45535</v>
          </cell>
          <cell r="K139">
            <v>36454166.479999997</v>
          </cell>
          <cell r="L139">
            <v>130396343.79000001</v>
          </cell>
          <cell r="M139">
            <v>27.96</v>
          </cell>
          <cell r="N139" t="str">
            <v>Cumpre</v>
          </cell>
        </row>
        <row r="140">
          <cell r="F140" t="str">
            <v>São José da Tapera/AL</v>
          </cell>
          <cell r="G140" t="str">
            <v>Quadrimestral</v>
          </cell>
          <cell r="H140" t="str">
            <v>2024-Q2</v>
          </cell>
          <cell r="I140" t="str">
            <v>Sim</v>
          </cell>
          <cell r="J140">
            <v>45535</v>
          </cell>
          <cell r="K140">
            <v>2240870.3999999999</v>
          </cell>
          <cell r="L140">
            <v>177541131.59999999</v>
          </cell>
          <cell r="M140">
            <v>1.26</v>
          </cell>
          <cell r="N140" t="str">
            <v>Cumpre</v>
          </cell>
        </row>
        <row r="141">
          <cell r="F141" t="str">
            <v>São Luís do Quitunde/AL</v>
          </cell>
          <cell r="G141" t="str">
            <v>Semestral</v>
          </cell>
          <cell r="H141" t="str">
            <v>2020-S2</v>
          </cell>
          <cell r="I141" t="str">
            <v>Não</v>
          </cell>
          <cell r="J141">
            <v>44196</v>
          </cell>
          <cell r="K141">
            <v>-3710544.11</v>
          </cell>
          <cell r="L141">
            <v>96333652.569999993</v>
          </cell>
          <cell r="M141">
            <v>0</v>
          </cell>
          <cell r="N141" t="str">
            <v>Cumpre</v>
          </cell>
        </row>
        <row r="142">
          <cell r="F142" t="str">
            <v>São Miguel dos Campos/AL</v>
          </cell>
          <cell r="G142" t="str">
            <v>Quadrimestral</v>
          </cell>
          <cell r="H142" t="str">
            <v>2024-Q2</v>
          </cell>
          <cell r="I142" t="str">
            <v>Sim</v>
          </cell>
          <cell r="J142">
            <v>45535</v>
          </cell>
          <cell r="K142">
            <v>119750418.41</v>
          </cell>
          <cell r="L142">
            <v>379495939.5</v>
          </cell>
          <cell r="M142">
            <v>31.56</v>
          </cell>
          <cell r="N142" t="str">
            <v>Cumpre</v>
          </cell>
        </row>
        <row r="143">
          <cell r="F143" t="str">
            <v>São Miguel dos Milagres/AL</v>
          </cell>
          <cell r="G143" t="str">
            <v>Quadrimestral</v>
          </cell>
          <cell r="H143" t="str">
            <v>2023-Q3</v>
          </cell>
          <cell r="I143" t="str">
            <v>Não</v>
          </cell>
          <cell r="J143">
            <v>45291</v>
          </cell>
          <cell r="K143">
            <v>-3869141.79</v>
          </cell>
          <cell r="L143">
            <v>65222360.189999998</v>
          </cell>
          <cell r="M143">
            <v>0</v>
          </cell>
          <cell r="N143" t="str">
            <v>Cumpre</v>
          </cell>
        </row>
        <row r="144">
          <cell r="F144" t="str">
            <v>São Sebastião/AL</v>
          </cell>
          <cell r="G144" t="str">
            <v>Quadrimestral</v>
          </cell>
          <cell r="H144" t="str">
            <v>2024-Q2</v>
          </cell>
          <cell r="I144" t="str">
            <v>Sim</v>
          </cell>
          <cell r="J144">
            <v>45535</v>
          </cell>
          <cell r="K144">
            <v>34672387.960000001</v>
          </cell>
          <cell r="L144">
            <v>177277817.28</v>
          </cell>
          <cell r="M144">
            <v>19.559999999999999</v>
          </cell>
          <cell r="N144" t="str">
            <v>Cumpre</v>
          </cell>
        </row>
        <row r="145">
          <cell r="F145" t="str">
            <v>Satuba/AL</v>
          </cell>
          <cell r="G145" t="str">
            <v>Semestral</v>
          </cell>
          <cell r="H145" t="str">
            <v>2023-S2</v>
          </cell>
          <cell r="I145" t="str">
            <v>Não</v>
          </cell>
          <cell r="J145">
            <v>45291</v>
          </cell>
          <cell r="K145">
            <v>48891178.479999997</v>
          </cell>
          <cell r="L145">
            <v>90020780.989999995</v>
          </cell>
          <cell r="M145">
            <v>54.31</v>
          </cell>
          <cell r="N145" t="str">
            <v>Cumpre</v>
          </cell>
        </row>
        <row r="146">
          <cell r="F146" t="str">
            <v>Senador Rui Palmeira/AL</v>
          </cell>
          <cell r="G146" t="str">
            <v>Quadrimestral</v>
          </cell>
          <cell r="H146" t="str">
            <v>2024-Q2</v>
          </cell>
          <cell r="I146" t="str">
            <v>Sim</v>
          </cell>
          <cell r="J146">
            <v>45535</v>
          </cell>
          <cell r="K146">
            <v>3534918.78</v>
          </cell>
          <cell r="L146">
            <v>77774057.879999995</v>
          </cell>
          <cell r="M146">
            <v>4.55</v>
          </cell>
          <cell r="N146" t="str">
            <v>Cumpre</v>
          </cell>
        </row>
        <row r="147">
          <cell r="F147" t="str">
            <v>Tanque da Arca/AL</v>
          </cell>
          <cell r="G147" t="str">
            <v>Quadrimestral</v>
          </cell>
          <cell r="H147" t="str">
            <v>2024-Q2</v>
          </cell>
          <cell r="I147" t="str">
            <v>Sim</v>
          </cell>
          <cell r="J147">
            <v>45535</v>
          </cell>
          <cell r="K147">
            <v>3680249.27</v>
          </cell>
          <cell r="L147">
            <v>49827658.920000002</v>
          </cell>
          <cell r="M147">
            <v>7.39</v>
          </cell>
          <cell r="N147" t="str">
            <v>Cumpre</v>
          </cell>
        </row>
        <row r="148">
          <cell r="F148" t="str">
            <v>Taquarana/AL</v>
          </cell>
          <cell r="G148" t="str">
            <v>Quadrimestral</v>
          </cell>
          <cell r="H148" t="str">
            <v>2024-Q2</v>
          </cell>
          <cell r="I148" t="str">
            <v>Sim</v>
          </cell>
          <cell r="J148">
            <v>45535</v>
          </cell>
          <cell r="K148">
            <v>-19989897.98</v>
          </cell>
          <cell r="L148">
            <v>125179111.81999999</v>
          </cell>
          <cell r="M148">
            <v>0</v>
          </cell>
          <cell r="N148" t="str">
            <v>Cumpre</v>
          </cell>
        </row>
        <row r="149">
          <cell r="F149" t="str">
            <v>Teotônio Vilela/AL</v>
          </cell>
          <cell r="G149" t="str">
            <v>Quadrimestral</v>
          </cell>
          <cell r="H149" t="str">
            <v>2024-Q2</v>
          </cell>
          <cell r="I149" t="str">
            <v>Sim</v>
          </cell>
          <cell r="J149">
            <v>45535</v>
          </cell>
          <cell r="K149">
            <v>-34491662.789999999</v>
          </cell>
          <cell r="L149">
            <v>287159523.58999997</v>
          </cell>
          <cell r="M149">
            <v>0</v>
          </cell>
          <cell r="N149" t="str">
            <v>Cumpre</v>
          </cell>
        </row>
        <row r="150">
          <cell r="F150" t="str">
            <v>Traipu/AL</v>
          </cell>
          <cell r="G150" t="str">
            <v>Quadrimestral</v>
          </cell>
          <cell r="H150" t="str">
            <v>2024-Q2</v>
          </cell>
          <cell r="I150" t="str">
            <v>Sim</v>
          </cell>
          <cell r="J150">
            <v>45535</v>
          </cell>
          <cell r="K150">
            <v>-45332475.869999997</v>
          </cell>
          <cell r="L150">
            <v>152630472.44</v>
          </cell>
          <cell r="M150">
            <v>0</v>
          </cell>
          <cell r="N150" t="str">
            <v>Cumpre</v>
          </cell>
        </row>
        <row r="151">
          <cell r="F151" t="str">
            <v>União dos Palmares/AL</v>
          </cell>
          <cell r="G151" t="str">
            <v>Quadrimestral</v>
          </cell>
          <cell r="H151" t="str">
            <v>2024-Q2</v>
          </cell>
          <cell r="I151" t="str">
            <v>Sim</v>
          </cell>
          <cell r="J151">
            <v>45535</v>
          </cell>
          <cell r="K151">
            <v>114147639.58</v>
          </cell>
          <cell r="L151">
            <v>298145861.5</v>
          </cell>
          <cell r="M151">
            <v>38.29</v>
          </cell>
          <cell r="N151" t="str">
            <v>Cumpre</v>
          </cell>
        </row>
        <row r="152">
          <cell r="F152" t="str">
            <v>Viçosa/AL</v>
          </cell>
          <cell r="G152" t="str">
            <v>Quadrimestral</v>
          </cell>
          <cell r="H152" t="str">
            <v>2024-Q2</v>
          </cell>
          <cell r="I152" t="str">
            <v>Sim</v>
          </cell>
          <cell r="J152">
            <v>45535</v>
          </cell>
          <cell r="K152">
            <v>16498384.83</v>
          </cell>
          <cell r="L152">
            <v>137223116.72999999</v>
          </cell>
          <cell r="M152">
            <v>12.02</v>
          </cell>
          <cell r="N152" t="str">
            <v>Cumpre</v>
          </cell>
        </row>
        <row r="153">
          <cell r="F153" t="str">
            <v>Alvarães/AM</v>
          </cell>
          <cell r="G153" t="str">
            <v>Quadrimestral</v>
          </cell>
          <cell r="H153" t="str">
            <v>2024-Q2</v>
          </cell>
          <cell r="I153" t="str">
            <v>Sim</v>
          </cell>
          <cell r="J153">
            <v>45535</v>
          </cell>
          <cell r="K153">
            <v>28210523.370000001</v>
          </cell>
          <cell r="L153">
            <v>132802555.90000001</v>
          </cell>
          <cell r="M153">
            <v>21.24</v>
          </cell>
          <cell r="N153" t="str">
            <v>Cumpre</v>
          </cell>
        </row>
        <row r="154">
          <cell r="F154" t="str">
            <v>Amaturá/AM</v>
          </cell>
          <cell r="G154" t="str">
            <v>Semestral</v>
          </cell>
          <cell r="H154" t="str">
            <v>2024-S1</v>
          </cell>
          <cell r="I154" t="str">
            <v>Sim</v>
          </cell>
          <cell r="J154">
            <v>45473</v>
          </cell>
          <cell r="K154">
            <v>-8457064.25</v>
          </cell>
          <cell r="L154">
            <v>64770874.82</v>
          </cell>
          <cell r="M154">
            <v>0</v>
          </cell>
          <cell r="N154" t="str">
            <v>Cumpre</v>
          </cell>
        </row>
        <row r="155">
          <cell r="F155" t="str">
            <v>Anamã/AM</v>
          </cell>
          <cell r="G155" t="str">
            <v>Semestral</v>
          </cell>
          <cell r="H155" t="str">
            <v>2024-S1</v>
          </cell>
          <cell r="I155" t="str">
            <v>Sim</v>
          </cell>
          <cell r="J155">
            <v>45473</v>
          </cell>
          <cell r="K155">
            <v>-2413967.19</v>
          </cell>
          <cell r="L155">
            <v>64376938.590000004</v>
          </cell>
          <cell r="M155">
            <v>0</v>
          </cell>
          <cell r="N155" t="str">
            <v>Cumpre</v>
          </cell>
        </row>
        <row r="156">
          <cell r="F156" t="str">
            <v>Anori/AM</v>
          </cell>
          <cell r="G156" t="str">
            <v>Semestral</v>
          </cell>
          <cell r="H156" t="str">
            <v>2024-S1</v>
          </cell>
          <cell r="I156" t="str">
            <v>Sim</v>
          </cell>
          <cell r="J156">
            <v>45473</v>
          </cell>
          <cell r="K156">
            <v>9802211.6500000004</v>
          </cell>
          <cell r="L156">
            <v>94409683.609999999</v>
          </cell>
          <cell r="M156">
            <v>10.38</v>
          </cell>
          <cell r="N156" t="str">
            <v>Cumpre</v>
          </cell>
        </row>
        <row r="157">
          <cell r="F157" t="str">
            <v>Apuí/AM</v>
          </cell>
          <cell r="G157" t="str">
            <v>Semestral</v>
          </cell>
          <cell r="H157" t="str">
            <v>2024-S1</v>
          </cell>
          <cell r="I157" t="str">
            <v>Sim</v>
          </cell>
          <cell r="J157">
            <v>45473</v>
          </cell>
          <cell r="K157">
            <v>741532.36</v>
          </cell>
          <cell r="L157">
            <v>77857204.859999999</v>
          </cell>
          <cell r="M157">
            <v>0.95</v>
          </cell>
          <cell r="N157" t="str">
            <v>Cumpre</v>
          </cell>
        </row>
        <row r="158">
          <cell r="F158" t="str">
            <v>Atalaia do Norte/AM</v>
          </cell>
          <cell r="G158" t="str">
            <v>Quadrimestral</v>
          </cell>
          <cell r="H158" t="str">
            <v>2024-Q2</v>
          </cell>
          <cell r="I158" t="str">
            <v>Sim</v>
          </cell>
          <cell r="J158">
            <v>45535</v>
          </cell>
          <cell r="K158">
            <v>40199.11</v>
          </cell>
          <cell r="L158">
            <v>112664825.48999999</v>
          </cell>
          <cell r="M158">
            <v>0.04</v>
          </cell>
          <cell r="N158" t="str">
            <v>Cumpre</v>
          </cell>
        </row>
        <row r="159">
          <cell r="F159" t="str">
            <v>Autazes/AM</v>
          </cell>
          <cell r="G159" t="str">
            <v>Quadrimestral</v>
          </cell>
          <cell r="H159" t="str">
            <v>2024-Q1</v>
          </cell>
          <cell r="I159" t="str">
            <v>Não</v>
          </cell>
          <cell r="J159">
            <v>45412</v>
          </cell>
          <cell r="K159">
            <v>-30157267.800000001</v>
          </cell>
          <cell r="L159">
            <v>186023200.84999999</v>
          </cell>
          <cell r="M159">
            <v>0</v>
          </cell>
          <cell r="N159" t="str">
            <v>Cumpre</v>
          </cell>
        </row>
        <row r="160">
          <cell r="F160" t="str">
            <v>Barcelos/AM</v>
          </cell>
          <cell r="G160" t="str">
            <v>Quadrimestral</v>
          </cell>
          <cell r="H160" t="str">
            <v>2024-Q2</v>
          </cell>
          <cell r="I160" t="str">
            <v>Sim</v>
          </cell>
          <cell r="J160">
            <v>45535</v>
          </cell>
          <cell r="K160">
            <v>16194389.42</v>
          </cell>
          <cell r="L160">
            <v>108408190.33</v>
          </cell>
          <cell r="M160">
            <v>14.94</v>
          </cell>
          <cell r="N160" t="str">
            <v>Cumpre</v>
          </cell>
        </row>
        <row r="161">
          <cell r="F161" t="str">
            <v>Barreirinha/AM</v>
          </cell>
          <cell r="G161" t="str">
            <v>Quadrimestral</v>
          </cell>
          <cell r="H161" t="str">
            <v>2023-Q2</v>
          </cell>
          <cell r="I161" t="str">
            <v>Não</v>
          </cell>
          <cell r="J161">
            <v>45169</v>
          </cell>
          <cell r="K161">
            <v>13111428.85</v>
          </cell>
          <cell r="L161">
            <v>133348214.02</v>
          </cell>
          <cell r="M161">
            <v>9.83</v>
          </cell>
          <cell r="N161" t="str">
            <v>Cumpre</v>
          </cell>
        </row>
        <row r="162">
          <cell r="F162" t="str">
            <v>Benjamin Constant/AM</v>
          </cell>
          <cell r="G162" t="str">
            <v>Quadrimestral</v>
          </cell>
          <cell r="H162" t="str">
            <v>2024-Q2</v>
          </cell>
          <cell r="I162" t="str">
            <v>Sim</v>
          </cell>
          <cell r="J162">
            <v>45535</v>
          </cell>
          <cell r="K162">
            <v>3435027.62</v>
          </cell>
          <cell r="L162">
            <v>223924826.49000001</v>
          </cell>
          <cell r="M162">
            <v>1.53</v>
          </cell>
          <cell r="N162" t="str">
            <v>Cumpre</v>
          </cell>
        </row>
        <row r="163">
          <cell r="F163" t="str">
            <v>Beruri/AM</v>
          </cell>
          <cell r="G163" t="str">
            <v>Quadrimestral</v>
          </cell>
          <cell r="H163" t="str">
            <v>2024-Q1</v>
          </cell>
          <cell r="I163" t="str">
            <v>Não</v>
          </cell>
          <cell r="J163">
            <v>45412</v>
          </cell>
          <cell r="K163">
            <v>9738950.6400000006</v>
          </cell>
          <cell r="L163">
            <v>103288650.15000001</v>
          </cell>
          <cell r="M163">
            <v>9.43</v>
          </cell>
          <cell r="N163" t="str">
            <v>Cumpre</v>
          </cell>
        </row>
        <row r="164">
          <cell r="F164" t="str">
            <v>Boa Vista do Ramos/AM</v>
          </cell>
          <cell r="G164" t="str">
            <v>Quadrimestral</v>
          </cell>
          <cell r="H164" t="str">
            <v>2023-Q3</v>
          </cell>
          <cell r="I164" t="str">
            <v>Não</v>
          </cell>
          <cell r="J164">
            <v>45291</v>
          </cell>
          <cell r="K164">
            <v>37551377.789999999</v>
          </cell>
          <cell r="L164">
            <v>83083229.870000005</v>
          </cell>
          <cell r="M164">
            <v>45.2</v>
          </cell>
          <cell r="N164" t="str">
            <v>Cumpre</v>
          </cell>
        </row>
        <row r="165">
          <cell r="F165" t="str">
            <v>Boca do Acre/AM</v>
          </cell>
          <cell r="G165" t="str">
            <v>Quadrimestral</v>
          </cell>
          <cell r="H165" t="str">
            <v>2024-Q1</v>
          </cell>
          <cell r="I165" t="str">
            <v>Não</v>
          </cell>
          <cell r="J165">
            <v>45412</v>
          </cell>
          <cell r="K165">
            <v>36509.120000000003</v>
          </cell>
          <cell r="L165">
            <v>136851731.78</v>
          </cell>
          <cell r="M165">
            <v>0.03</v>
          </cell>
          <cell r="N165" t="str">
            <v>Cumpre</v>
          </cell>
        </row>
        <row r="166">
          <cell r="F166" t="str">
            <v>Borba/AM</v>
          </cell>
          <cell r="G166" t="str">
            <v>Quadrimestral</v>
          </cell>
          <cell r="H166" t="str">
            <v>2024-Q1</v>
          </cell>
          <cell r="I166" t="str">
            <v>Não</v>
          </cell>
          <cell r="J166">
            <v>45412</v>
          </cell>
          <cell r="K166">
            <v>1787824.61</v>
          </cell>
          <cell r="L166">
            <v>156818050.87</v>
          </cell>
          <cell r="M166">
            <v>1.1399999999999999</v>
          </cell>
          <cell r="N166" t="str">
            <v>Cumpre</v>
          </cell>
        </row>
        <row r="167">
          <cell r="F167" t="str">
            <v>Caapiranga/AM</v>
          </cell>
          <cell r="G167" t="str">
            <v>Quadrimestral</v>
          </cell>
          <cell r="H167" t="str">
            <v>2023-Q3</v>
          </cell>
          <cell r="I167" t="str">
            <v>Não</v>
          </cell>
          <cell r="J167">
            <v>45291</v>
          </cell>
          <cell r="K167">
            <v>10138811.369999999</v>
          </cell>
          <cell r="L167">
            <v>78322144.790000007</v>
          </cell>
          <cell r="M167">
            <v>12.95</v>
          </cell>
          <cell r="N167" t="str">
            <v>Cumpre</v>
          </cell>
        </row>
        <row r="168">
          <cell r="F168" t="str">
            <v>Canutama/AM</v>
          </cell>
          <cell r="G168" t="str">
            <v>Semestral</v>
          </cell>
          <cell r="H168" t="str">
            <v>2024-S1</v>
          </cell>
          <cell r="I168" t="str">
            <v>Sim</v>
          </cell>
          <cell r="J168">
            <v>45473</v>
          </cell>
          <cell r="K168">
            <v>915652.65</v>
          </cell>
          <cell r="L168">
            <v>73810397.799999997</v>
          </cell>
          <cell r="M168">
            <v>1.24</v>
          </cell>
          <cell r="N168" t="str">
            <v>Cumpre</v>
          </cell>
        </row>
        <row r="169">
          <cell r="F169" t="str">
            <v>Carauari/AM</v>
          </cell>
          <cell r="G169" t="str">
            <v>Semestral</v>
          </cell>
          <cell r="H169" t="str">
            <v>2024-S1</v>
          </cell>
          <cell r="I169" t="str">
            <v>Sim</v>
          </cell>
          <cell r="J169">
            <v>45473</v>
          </cell>
          <cell r="K169">
            <v>8978347.5299999993</v>
          </cell>
          <cell r="L169">
            <v>139791248.71000001</v>
          </cell>
          <cell r="M169">
            <v>6.42</v>
          </cell>
          <cell r="N169" t="str">
            <v>Cumpre</v>
          </cell>
        </row>
        <row r="170">
          <cell r="F170" t="str">
            <v>Careiro/AM</v>
          </cell>
          <cell r="G170" t="str">
            <v>Semestral</v>
          </cell>
          <cell r="H170" t="str">
            <v>2024-S1</v>
          </cell>
          <cell r="I170" t="str">
            <v>Sim</v>
          </cell>
          <cell r="J170">
            <v>45473</v>
          </cell>
          <cell r="K170">
            <v>54688892.990000002</v>
          </cell>
          <cell r="L170">
            <v>213458708.38999999</v>
          </cell>
          <cell r="M170">
            <v>25.62</v>
          </cell>
          <cell r="N170" t="str">
            <v>Cumpre</v>
          </cell>
        </row>
        <row r="171">
          <cell r="F171" t="str">
            <v>Careiro da Várzea/AM</v>
          </cell>
          <cell r="G171" t="str">
            <v>Semestral</v>
          </cell>
          <cell r="H171" t="str">
            <v>2024-S1</v>
          </cell>
          <cell r="I171" t="str">
            <v>Sim</v>
          </cell>
          <cell r="J171">
            <v>45473</v>
          </cell>
          <cell r="K171">
            <v>-8714917.6199999992</v>
          </cell>
          <cell r="L171">
            <v>106428404.81999999</v>
          </cell>
          <cell r="M171">
            <v>0</v>
          </cell>
          <cell r="N171" t="str">
            <v>Cumpre</v>
          </cell>
        </row>
        <row r="172">
          <cell r="F172" t="str">
            <v>Coari/AM</v>
          </cell>
          <cell r="G172" t="str">
            <v>Quadrimestral</v>
          </cell>
          <cell r="H172" t="str">
            <v>2024-Q2</v>
          </cell>
          <cell r="I172" t="str">
            <v>Sim</v>
          </cell>
          <cell r="J172">
            <v>45535</v>
          </cell>
          <cell r="K172">
            <v>96678005.299999997</v>
          </cell>
          <cell r="L172">
            <v>530123915.37</v>
          </cell>
          <cell r="M172">
            <v>18.239999999999998</v>
          </cell>
          <cell r="N172" t="str">
            <v>Cumpre</v>
          </cell>
        </row>
        <row r="173">
          <cell r="F173" t="str">
            <v>Codajás/AM</v>
          </cell>
          <cell r="G173" t="str">
            <v>Semestral</v>
          </cell>
          <cell r="H173" t="str">
            <v>2024-S1</v>
          </cell>
          <cell r="I173" t="str">
            <v>Sim</v>
          </cell>
          <cell r="J173">
            <v>45473</v>
          </cell>
          <cell r="K173">
            <v>3253280.79</v>
          </cell>
          <cell r="L173">
            <v>108117416.47</v>
          </cell>
          <cell r="M173">
            <v>3.01</v>
          </cell>
          <cell r="N173" t="str">
            <v>Cumpre</v>
          </cell>
        </row>
        <row r="174">
          <cell r="F174" t="str">
            <v>Eirunepé/AM</v>
          </cell>
          <cell r="G174" t="str">
            <v>Semestral</v>
          </cell>
          <cell r="H174" t="str">
            <v>2024-S1</v>
          </cell>
          <cell r="I174" t="str">
            <v>Sim</v>
          </cell>
          <cell r="J174">
            <v>45473</v>
          </cell>
          <cell r="K174">
            <v>99350086.810000002</v>
          </cell>
          <cell r="L174">
            <v>161593673.19</v>
          </cell>
          <cell r="M174">
            <v>61.48</v>
          </cell>
          <cell r="N174" t="str">
            <v>Cumpre</v>
          </cell>
        </row>
        <row r="175">
          <cell r="F175" t="str">
            <v>Envira/AM</v>
          </cell>
          <cell r="G175" t="str">
            <v>Semestral</v>
          </cell>
          <cell r="H175" t="str">
            <v>2023-S2</v>
          </cell>
          <cell r="I175" t="str">
            <v>Não</v>
          </cell>
          <cell r="J175">
            <v>45291</v>
          </cell>
          <cell r="K175">
            <v>-9239350.9700000007</v>
          </cell>
          <cell r="L175">
            <v>77437747.540000007</v>
          </cell>
          <cell r="M175">
            <v>0</v>
          </cell>
          <cell r="N175" t="str">
            <v>Cumpre</v>
          </cell>
        </row>
        <row r="176">
          <cell r="F176" t="str">
            <v>Fonte Boa/AM</v>
          </cell>
          <cell r="G176" t="str">
            <v>Semestral</v>
          </cell>
          <cell r="H176" t="str">
            <v>2024-S1</v>
          </cell>
          <cell r="I176" t="str">
            <v>Sim</v>
          </cell>
          <cell r="J176">
            <v>45473</v>
          </cell>
          <cell r="K176">
            <v>60696739.82</v>
          </cell>
          <cell r="L176">
            <v>142061312.72999999</v>
          </cell>
          <cell r="M176">
            <v>42.73</v>
          </cell>
          <cell r="N176" t="str">
            <v>Cumpre</v>
          </cell>
        </row>
        <row r="177">
          <cell r="F177" t="str">
            <v>Guajará/AM</v>
          </cell>
          <cell r="G177" t="str">
            <v>Semestral</v>
          </cell>
          <cell r="H177" t="str">
            <v>2024-S1</v>
          </cell>
          <cell r="I177" t="str">
            <v>Sim</v>
          </cell>
          <cell r="J177">
            <v>45473</v>
          </cell>
          <cell r="K177">
            <v>7584547.4100000001</v>
          </cell>
          <cell r="L177">
            <v>71949352.670000002</v>
          </cell>
          <cell r="M177">
            <v>10.54</v>
          </cell>
          <cell r="N177" t="str">
            <v>Cumpre</v>
          </cell>
        </row>
        <row r="178">
          <cell r="F178" t="str">
            <v>Humaitá/AM</v>
          </cell>
          <cell r="G178" t="str">
            <v>Quadrimestral</v>
          </cell>
          <cell r="H178" t="str">
            <v>2023-Q3</v>
          </cell>
          <cell r="I178" t="str">
            <v>Não</v>
          </cell>
          <cell r="J178">
            <v>45291</v>
          </cell>
          <cell r="K178">
            <v>-6773249.4400000004</v>
          </cell>
          <cell r="L178">
            <v>215146973.28</v>
          </cell>
          <cell r="M178">
            <v>0</v>
          </cell>
          <cell r="N178" t="str">
            <v>Cumpre</v>
          </cell>
        </row>
        <row r="179">
          <cell r="F179" t="str">
            <v>Ipixuna/AM</v>
          </cell>
          <cell r="G179" t="str">
            <v>Quadrimestral</v>
          </cell>
          <cell r="H179" t="str">
            <v>2023-Q3</v>
          </cell>
          <cell r="I179" t="str">
            <v>Não</v>
          </cell>
          <cell r="J179">
            <v>45291</v>
          </cell>
          <cell r="K179">
            <v>9138003.4299999997</v>
          </cell>
          <cell r="L179">
            <v>99145747.030000001</v>
          </cell>
          <cell r="M179">
            <v>9.2200000000000006</v>
          </cell>
          <cell r="N179" t="str">
            <v>Cumpre</v>
          </cell>
        </row>
        <row r="180">
          <cell r="F180" t="str">
            <v>Iranduba/AM</v>
          </cell>
          <cell r="G180" t="str">
            <v>Quadrimestral</v>
          </cell>
          <cell r="H180" t="str">
            <v>2024-Q2</v>
          </cell>
          <cell r="I180" t="str">
            <v>Sim</v>
          </cell>
          <cell r="J180">
            <v>45535</v>
          </cell>
          <cell r="K180">
            <v>-9252224.5500000007</v>
          </cell>
          <cell r="L180">
            <v>249458935.71000001</v>
          </cell>
          <cell r="M180">
            <v>0</v>
          </cell>
          <cell r="N180" t="str">
            <v>Cumpre</v>
          </cell>
        </row>
        <row r="181">
          <cell r="F181" t="str">
            <v>Itacoatiara/AM</v>
          </cell>
          <cell r="G181" t="str">
            <v>Quadrimestral</v>
          </cell>
          <cell r="H181" t="str">
            <v>2024-Q2</v>
          </cell>
          <cell r="I181" t="str">
            <v>Sim</v>
          </cell>
          <cell r="J181">
            <v>45535</v>
          </cell>
          <cell r="K181">
            <v>-22067988.640000001</v>
          </cell>
          <cell r="L181">
            <v>439836866.88</v>
          </cell>
          <cell r="M181">
            <v>0</v>
          </cell>
          <cell r="N181" t="str">
            <v>Cumpre</v>
          </cell>
        </row>
        <row r="182">
          <cell r="F182" t="str">
            <v>Itamarati/AM</v>
          </cell>
          <cell r="G182" t="str">
            <v>Semestral</v>
          </cell>
          <cell r="H182" t="str">
            <v>2024-S1</v>
          </cell>
          <cell r="I182" t="str">
            <v>Sim</v>
          </cell>
          <cell r="J182">
            <v>45473</v>
          </cell>
          <cell r="K182">
            <v>2377327.92</v>
          </cell>
          <cell r="L182">
            <v>85609342.510000005</v>
          </cell>
          <cell r="M182">
            <v>2.78</v>
          </cell>
          <cell r="N182" t="str">
            <v>Cumpre</v>
          </cell>
        </row>
        <row r="183">
          <cell r="F183" t="str">
            <v>Itapiranga/AM</v>
          </cell>
          <cell r="G183" t="str">
            <v>Quadrimestral</v>
          </cell>
          <cell r="H183" t="str">
            <v>2023-Q3</v>
          </cell>
          <cell r="I183" t="str">
            <v>Não</v>
          </cell>
          <cell r="J183">
            <v>45291</v>
          </cell>
          <cell r="K183">
            <v>2837283.75</v>
          </cell>
          <cell r="L183">
            <v>60797827.5</v>
          </cell>
          <cell r="M183">
            <v>4.67</v>
          </cell>
          <cell r="N183" t="str">
            <v>Cumpre</v>
          </cell>
        </row>
        <row r="184">
          <cell r="F184" t="str">
            <v>Japurá/AM</v>
          </cell>
          <cell r="G184" t="str">
            <v>Quadrimestral</v>
          </cell>
          <cell r="H184" t="str">
            <v>2024-Q2</v>
          </cell>
          <cell r="I184" t="str">
            <v>Sim</v>
          </cell>
          <cell r="J184">
            <v>45535</v>
          </cell>
          <cell r="K184">
            <v>17750957.079999998</v>
          </cell>
          <cell r="L184">
            <v>77832397.689999998</v>
          </cell>
          <cell r="M184">
            <v>22.81</v>
          </cell>
          <cell r="N184" t="str">
            <v>Cumpre</v>
          </cell>
        </row>
        <row r="185">
          <cell r="F185" t="str">
            <v>Juruá/AM</v>
          </cell>
          <cell r="G185" t="str">
            <v>Quadrimestral</v>
          </cell>
          <cell r="H185" t="str">
            <v>2024-Q1</v>
          </cell>
          <cell r="I185" t="str">
            <v>Não</v>
          </cell>
          <cell r="J185">
            <v>45412</v>
          </cell>
          <cell r="K185">
            <v>-2295818.6800000002</v>
          </cell>
          <cell r="L185">
            <v>76957084.560000002</v>
          </cell>
          <cell r="M185">
            <v>0</v>
          </cell>
          <cell r="N185" t="str">
            <v>Cumpre</v>
          </cell>
        </row>
        <row r="186">
          <cell r="F186" t="str">
            <v>Jutaí/AM</v>
          </cell>
          <cell r="G186" t="str">
            <v>Quadrimestral</v>
          </cell>
          <cell r="H186" t="str">
            <v>2023-Q3</v>
          </cell>
          <cell r="I186" t="str">
            <v>Não</v>
          </cell>
          <cell r="J186">
            <v>45291</v>
          </cell>
          <cell r="K186">
            <v>9798803.4299999997</v>
          </cell>
          <cell r="L186">
            <v>133470070.66</v>
          </cell>
          <cell r="M186">
            <v>7.34</v>
          </cell>
          <cell r="N186" t="str">
            <v>Cumpre</v>
          </cell>
        </row>
        <row r="187">
          <cell r="F187" t="str">
            <v>Lábrea/AM</v>
          </cell>
          <cell r="G187" t="str">
            <v>Quadrimestral</v>
          </cell>
          <cell r="H187" t="str">
            <v>2024-Q1</v>
          </cell>
          <cell r="I187" t="str">
            <v>Não</v>
          </cell>
          <cell r="J187">
            <v>45412</v>
          </cell>
          <cell r="K187">
            <v>3400504.76</v>
          </cell>
          <cell r="L187">
            <v>46035491.399999999</v>
          </cell>
          <cell r="M187">
            <v>7.39</v>
          </cell>
          <cell r="N187" t="str">
            <v>Cumpre</v>
          </cell>
        </row>
        <row r="188">
          <cell r="F188" t="str">
            <v>Manacapuru/AM</v>
          </cell>
          <cell r="G188" t="str">
            <v>Quadrimestral</v>
          </cell>
          <cell r="H188" t="str">
            <v>2024-Q2</v>
          </cell>
          <cell r="I188" t="str">
            <v>Sim</v>
          </cell>
          <cell r="J188">
            <v>45535</v>
          </cell>
          <cell r="K188">
            <v>61257445.719999999</v>
          </cell>
          <cell r="L188">
            <v>446731785.29000002</v>
          </cell>
          <cell r="M188">
            <v>13.71</v>
          </cell>
          <cell r="N188" t="str">
            <v>Cumpre</v>
          </cell>
        </row>
        <row r="189">
          <cell r="F189" t="str">
            <v>Manaquiri/AM</v>
          </cell>
          <cell r="G189" t="str">
            <v>Semestral</v>
          </cell>
          <cell r="H189" t="str">
            <v>2024-S1</v>
          </cell>
          <cell r="I189" t="str">
            <v>Sim</v>
          </cell>
          <cell r="J189">
            <v>45473</v>
          </cell>
          <cell r="K189">
            <v>-8429287.3300000001</v>
          </cell>
          <cell r="L189">
            <v>101410053.22</v>
          </cell>
          <cell r="M189">
            <v>0</v>
          </cell>
          <cell r="N189" t="str">
            <v>Cumpre</v>
          </cell>
        </row>
        <row r="190">
          <cell r="F190" t="str">
            <v>Manaus/AM</v>
          </cell>
          <cell r="G190" t="str">
            <v>Quadrimestral</v>
          </cell>
          <cell r="H190" t="str">
            <v>2024-Q2</v>
          </cell>
          <cell r="I190" t="str">
            <v>Sim</v>
          </cell>
          <cell r="J190">
            <v>45535</v>
          </cell>
          <cell r="K190">
            <v>2459666326.5500002</v>
          </cell>
          <cell r="L190">
            <v>8882146488.2199993</v>
          </cell>
          <cell r="M190">
            <v>27.69</v>
          </cell>
          <cell r="N190" t="str">
            <v>Cumpre</v>
          </cell>
        </row>
        <row r="191">
          <cell r="F191" t="str">
            <v>Manicoré/AM</v>
          </cell>
          <cell r="G191" t="str">
            <v>Quadrimestral</v>
          </cell>
          <cell r="H191" t="str">
            <v>2024-Q2</v>
          </cell>
          <cell r="I191" t="str">
            <v>Sim</v>
          </cell>
          <cell r="J191">
            <v>45535</v>
          </cell>
          <cell r="K191">
            <v>48080419.609999999</v>
          </cell>
          <cell r="L191">
            <v>263846572.47999999</v>
          </cell>
          <cell r="M191">
            <v>18.22</v>
          </cell>
          <cell r="N191" t="str">
            <v>Cumpre</v>
          </cell>
        </row>
        <row r="192">
          <cell r="F192" t="str">
            <v>Maraã/AM</v>
          </cell>
          <cell r="G192" t="str">
            <v>Quadrimestral</v>
          </cell>
          <cell r="H192" t="str">
            <v>2023-Q3</v>
          </cell>
          <cell r="I192" t="str">
            <v>Não</v>
          </cell>
          <cell r="J192">
            <v>45291</v>
          </cell>
          <cell r="K192">
            <v>18050189.109999999</v>
          </cell>
          <cell r="L192">
            <v>90772700.939999998</v>
          </cell>
          <cell r="M192">
            <v>19.89</v>
          </cell>
          <cell r="N192" t="str">
            <v>Cumpre</v>
          </cell>
        </row>
        <row r="193">
          <cell r="F193" t="str">
            <v>Maués/AM</v>
          </cell>
          <cell r="G193" t="str">
            <v>Quadrimestral</v>
          </cell>
          <cell r="H193" t="str">
            <v>2024-Q2</v>
          </cell>
          <cell r="I193" t="str">
            <v>Sim</v>
          </cell>
          <cell r="J193">
            <v>45535</v>
          </cell>
          <cell r="K193">
            <v>82056818.5</v>
          </cell>
          <cell r="L193">
            <v>307017558.72000003</v>
          </cell>
          <cell r="M193">
            <v>26.73</v>
          </cell>
          <cell r="N193" t="str">
            <v>Cumpre</v>
          </cell>
        </row>
        <row r="194">
          <cell r="F194" t="str">
            <v>Nhamundá/AM</v>
          </cell>
          <cell r="G194" t="str">
            <v>Quadrimestral</v>
          </cell>
          <cell r="H194" t="str">
            <v>2024-Q2</v>
          </cell>
          <cell r="I194" t="str">
            <v>Sim</v>
          </cell>
          <cell r="J194">
            <v>45535</v>
          </cell>
          <cell r="K194">
            <v>-8468165.6099999994</v>
          </cell>
          <cell r="L194">
            <v>137669302.87</v>
          </cell>
          <cell r="M194">
            <v>0</v>
          </cell>
          <cell r="N194" t="str">
            <v>Cumpre</v>
          </cell>
        </row>
        <row r="195">
          <cell r="F195" t="str">
            <v>Nova Olinda do Norte/AM</v>
          </cell>
          <cell r="G195" t="str">
            <v>Semestral</v>
          </cell>
          <cell r="H195" t="str">
            <v>2024-S1</v>
          </cell>
          <cell r="I195" t="str">
            <v>Sim</v>
          </cell>
          <cell r="J195">
            <v>45473</v>
          </cell>
          <cell r="K195">
            <v>26824458.719999999</v>
          </cell>
          <cell r="L195">
            <v>159112700.06999999</v>
          </cell>
          <cell r="M195">
            <v>16.86</v>
          </cell>
          <cell r="N195" t="str">
            <v>Cumpre</v>
          </cell>
        </row>
        <row r="196">
          <cell r="F196" t="str">
            <v>Novo Airão/AM</v>
          </cell>
          <cell r="G196" t="str">
            <v>Quadrimestral</v>
          </cell>
          <cell r="H196" t="str">
            <v>2024-Q2</v>
          </cell>
          <cell r="I196" t="str">
            <v>Sim</v>
          </cell>
          <cell r="J196">
            <v>45535</v>
          </cell>
          <cell r="K196">
            <v>-2835421.56</v>
          </cell>
          <cell r="L196">
            <v>94293966.430000007</v>
          </cell>
          <cell r="M196">
            <v>0</v>
          </cell>
          <cell r="N196" t="str">
            <v>Cumpre</v>
          </cell>
        </row>
        <row r="197">
          <cell r="F197" t="str">
            <v>Novo Aripuanã/AM</v>
          </cell>
          <cell r="G197" t="str">
            <v>Semestral</v>
          </cell>
          <cell r="H197" t="str">
            <v>2024-S1</v>
          </cell>
          <cell r="I197" t="str">
            <v>Sim</v>
          </cell>
          <cell r="J197">
            <v>45473</v>
          </cell>
          <cell r="K197">
            <v>7545063.5599999996</v>
          </cell>
          <cell r="L197">
            <v>94813000.079999998</v>
          </cell>
          <cell r="M197">
            <v>7.96</v>
          </cell>
          <cell r="N197" t="str">
            <v>Cumpre</v>
          </cell>
        </row>
        <row r="198">
          <cell r="F198" t="str">
            <v>Parintins/AM</v>
          </cell>
          <cell r="G198" t="str">
            <v>Quadrimestral</v>
          </cell>
          <cell r="H198" t="str">
            <v>2024-Q2</v>
          </cell>
          <cell r="I198" t="str">
            <v>Sim</v>
          </cell>
          <cell r="J198">
            <v>45535</v>
          </cell>
          <cell r="K198">
            <v>-20442259.780000001</v>
          </cell>
          <cell r="L198">
            <v>461482755.54000002</v>
          </cell>
          <cell r="M198">
            <v>0</v>
          </cell>
          <cell r="N198" t="str">
            <v>Cumpre</v>
          </cell>
        </row>
        <row r="199">
          <cell r="F199" t="str">
            <v>Pauini/AM</v>
          </cell>
          <cell r="G199" t="str">
            <v>Quadrimestral</v>
          </cell>
          <cell r="H199" t="str">
            <v>2023-Q3</v>
          </cell>
          <cell r="I199" t="str">
            <v>Não</v>
          </cell>
          <cell r="J199">
            <v>45291</v>
          </cell>
          <cell r="K199">
            <v>11641419.359999999</v>
          </cell>
          <cell r="L199">
            <v>75750753.939999998</v>
          </cell>
          <cell r="M199">
            <v>15.37</v>
          </cell>
          <cell r="N199" t="str">
            <v>Cumpre</v>
          </cell>
        </row>
        <row r="200">
          <cell r="F200" t="str">
            <v>Presidente Figueiredo/AM</v>
          </cell>
          <cell r="G200" t="str">
            <v>Semestral</v>
          </cell>
          <cell r="H200" t="str">
            <v>2024-S1</v>
          </cell>
          <cell r="I200" t="str">
            <v>Sim</v>
          </cell>
          <cell r="J200">
            <v>45473</v>
          </cell>
          <cell r="K200">
            <v>-13306440.68</v>
          </cell>
          <cell r="L200">
            <v>313429451.37</v>
          </cell>
          <cell r="M200">
            <v>0</v>
          </cell>
          <cell r="N200" t="str">
            <v>Cumpre</v>
          </cell>
        </row>
        <row r="201">
          <cell r="F201" t="str">
            <v>Rio Preto da Eva/AM</v>
          </cell>
          <cell r="G201" t="str">
            <v>Semestral</v>
          </cell>
          <cell r="H201" t="str">
            <v>2024-S1</v>
          </cell>
          <cell r="I201" t="str">
            <v>Sim</v>
          </cell>
          <cell r="J201">
            <v>45473</v>
          </cell>
          <cell r="K201">
            <v>21321946.309999999</v>
          </cell>
          <cell r="L201">
            <v>155221769.02000001</v>
          </cell>
          <cell r="M201">
            <v>13.74</v>
          </cell>
          <cell r="N201" t="str">
            <v>Cumpre</v>
          </cell>
        </row>
        <row r="202">
          <cell r="F202" t="str">
            <v>Santa Isabel do Rio Negro/AM</v>
          </cell>
          <cell r="G202" t="str">
            <v>Semestral</v>
          </cell>
          <cell r="H202" t="str">
            <v>2024-S1</v>
          </cell>
          <cell r="I202" t="str">
            <v>Sim</v>
          </cell>
          <cell r="J202">
            <v>45473</v>
          </cell>
          <cell r="K202">
            <v>23091661.02</v>
          </cell>
          <cell r="L202">
            <v>106828722.94</v>
          </cell>
          <cell r="M202">
            <v>21.62</v>
          </cell>
          <cell r="N202" t="str">
            <v>Cumpre</v>
          </cell>
        </row>
        <row r="203">
          <cell r="F203" t="str">
            <v>Santo Antônio do Içá/AM</v>
          </cell>
          <cell r="G203" t="str">
            <v>Semestral</v>
          </cell>
          <cell r="H203" t="str">
            <v>2024-S1</v>
          </cell>
          <cell r="I203" t="str">
            <v>Sim</v>
          </cell>
          <cell r="J203">
            <v>45473</v>
          </cell>
          <cell r="K203">
            <v>10605108.960000001</v>
          </cell>
          <cell r="L203">
            <v>161983446.38999999</v>
          </cell>
          <cell r="M203">
            <v>6.55</v>
          </cell>
          <cell r="N203" t="str">
            <v>Cumpre</v>
          </cell>
        </row>
        <row r="204">
          <cell r="F204" t="str">
            <v>São Gabriel da Cachoeira/AM</v>
          </cell>
          <cell r="G204" t="str">
            <v>Quadrimestral</v>
          </cell>
          <cell r="H204" t="str">
            <v>2024-Q1</v>
          </cell>
          <cell r="I204" t="str">
            <v>Não</v>
          </cell>
          <cell r="J204">
            <v>45412</v>
          </cell>
          <cell r="K204">
            <v>92801591.799999997</v>
          </cell>
          <cell r="L204">
            <v>206064836.56</v>
          </cell>
          <cell r="M204">
            <v>45.04</v>
          </cell>
          <cell r="N204" t="str">
            <v>Cumpre</v>
          </cell>
        </row>
        <row r="205">
          <cell r="F205" t="str">
            <v>São Paulo de Olivença/AM</v>
          </cell>
          <cell r="G205" t="str">
            <v>Quadrimestral</v>
          </cell>
          <cell r="H205" t="str">
            <v>2024-Q2</v>
          </cell>
          <cell r="I205" t="str">
            <v>Sim</v>
          </cell>
          <cell r="J205">
            <v>45535</v>
          </cell>
          <cell r="K205">
            <v>-7647194.2300000004</v>
          </cell>
          <cell r="L205">
            <v>202997885.90000001</v>
          </cell>
          <cell r="M205">
            <v>0</v>
          </cell>
          <cell r="N205" t="str">
            <v>Cumpre</v>
          </cell>
        </row>
        <row r="206">
          <cell r="F206" t="str">
            <v>São Sebastião do Uatumã/AM</v>
          </cell>
          <cell r="G206" t="str">
            <v>Semestral</v>
          </cell>
          <cell r="H206" t="str">
            <v>2023-S2</v>
          </cell>
          <cell r="I206" t="str">
            <v>Não</v>
          </cell>
          <cell r="J206">
            <v>45291</v>
          </cell>
          <cell r="K206">
            <v>4373148.4400000004</v>
          </cell>
          <cell r="L206">
            <v>58275043.590000004</v>
          </cell>
          <cell r="M206">
            <v>7.5</v>
          </cell>
          <cell r="N206" t="str">
            <v>Cumpre</v>
          </cell>
        </row>
        <row r="207">
          <cell r="F207" t="str">
            <v>Silves/AM</v>
          </cell>
          <cell r="G207" t="str">
            <v>Semestral</v>
          </cell>
          <cell r="H207" t="str">
            <v>2024-S1</v>
          </cell>
          <cell r="I207" t="str">
            <v>Sim</v>
          </cell>
          <cell r="J207">
            <v>45473</v>
          </cell>
          <cell r="K207">
            <v>-24982794.059999999</v>
          </cell>
          <cell r="L207">
            <v>75717100.590000004</v>
          </cell>
          <cell r="M207">
            <v>0</v>
          </cell>
          <cell r="N207" t="str">
            <v>Cumpre</v>
          </cell>
        </row>
        <row r="208">
          <cell r="F208" t="str">
            <v>Tabatinga/AM</v>
          </cell>
          <cell r="G208" t="str">
            <v>Quadrimestral</v>
          </cell>
          <cell r="H208" t="str">
            <v>2024-Q2</v>
          </cell>
          <cell r="I208" t="str">
            <v>Sim</v>
          </cell>
          <cell r="J208">
            <v>45535</v>
          </cell>
          <cell r="K208">
            <v>-40939361.590000004</v>
          </cell>
          <cell r="L208">
            <v>378486907.22000003</v>
          </cell>
          <cell r="M208">
            <v>0</v>
          </cell>
          <cell r="N208" t="str">
            <v>Cumpre</v>
          </cell>
        </row>
        <row r="209">
          <cell r="F209" t="str">
            <v>Tapauá/AM</v>
          </cell>
          <cell r="G209" t="str">
            <v>Semestral</v>
          </cell>
          <cell r="H209" t="str">
            <v>2023-S2</v>
          </cell>
          <cell r="I209" t="str">
            <v>Não</v>
          </cell>
          <cell r="J209">
            <v>45291</v>
          </cell>
          <cell r="K209">
            <v>8896586.8100000005</v>
          </cell>
          <cell r="L209">
            <v>111991408.84</v>
          </cell>
          <cell r="M209">
            <v>7.94</v>
          </cell>
          <cell r="N209" t="str">
            <v>Cumpre</v>
          </cell>
        </row>
        <row r="210">
          <cell r="F210" t="str">
            <v>Tefé/AM</v>
          </cell>
          <cell r="G210" t="str">
            <v>Quadrimestral</v>
          </cell>
          <cell r="H210" t="str">
            <v>2024-Q1</v>
          </cell>
          <cell r="I210" t="str">
            <v>Não</v>
          </cell>
          <cell r="J210">
            <v>45412</v>
          </cell>
          <cell r="K210">
            <v>109656219.84999999</v>
          </cell>
          <cell r="L210">
            <v>352848987.94999999</v>
          </cell>
          <cell r="M210">
            <v>31.08</v>
          </cell>
          <cell r="N210" t="str">
            <v>Cumpre</v>
          </cell>
        </row>
        <row r="211">
          <cell r="F211" t="str">
            <v>Tonantins/AM</v>
          </cell>
          <cell r="G211" t="str">
            <v>Semestral</v>
          </cell>
          <cell r="H211" t="str">
            <v>2024-S1</v>
          </cell>
          <cell r="I211" t="str">
            <v>Sim</v>
          </cell>
          <cell r="J211">
            <v>45473</v>
          </cell>
          <cell r="K211">
            <v>16848244.859999999</v>
          </cell>
          <cell r="L211">
            <v>111520678.33</v>
          </cell>
          <cell r="M211">
            <v>15.11</v>
          </cell>
          <cell r="N211" t="str">
            <v>Cumpre</v>
          </cell>
        </row>
        <row r="212">
          <cell r="F212" t="str">
            <v>Uarini/AM</v>
          </cell>
          <cell r="G212" t="str">
            <v>Quadrimestral</v>
          </cell>
          <cell r="H212" t="str">
            <v>2024-Q1</v>
          </cell>
          <cell r="I212" t="str">
            <v>Não</v>
          </cell>
          <cell r="J212">
            <v>45412</v>
          </cell>
          <cell r="K212">
            <v>6381038.5700000003</v>
          </cell>
          <cell r="L212">
            <v>84004962.370000005</v>
          </cell>
          <cell r="M212">
            <v>7.6</v>
          </cell>
          <cell r="N212" t="str">
            <v>Cumpre</v>
          </cell>
        </row>
        <row r="213">
          <cell r="F213" t="str">
            <v>Urucará/AM</v>
          </cell>
          <cell r="G213" t="str">
            <v>Semestral</v>
          </cell>
          <cell r="H213" t="str">
            <v>2023-S2</v>
          </cell>
          <cell r="I213" t="str">
            <v>Não</v>
          </cell>
          <cell r="J213">
            <v>45291</v>
          </cell>
          <cell r="K213">
            <v>-5565588.9199999999</v>
          </cell>
          <cell r="L213">
            <v>77824947.900000006</v>
          </cell>
          <cell r="M213">
            <v>0</v>
          </cell>
          <cell r="N213" t="str">
            <v>Cumpre</v>
          </cell>
        </row>
        <row r="214">
          <cell r="F214" t="str">
            <v>Urucurituba/AM</v>
          </cell>
          <cell r="G214" t="str">
            <v>Quadrimestral</v>
          </cell>
          <cell r="H214" t="str">
            <v>2024-Q2</v>
          </cell>
          <cell r="I214" t="str">
            <v>Sim</v>
          </cell>
          <cell r="J214">
            <v>45535</v>
          </cell>
          <cell r="K214">
            <v>43560288.450000003</v>
          </cell>
          <cell r="L214">
            <v>112458582.48999999</v>
          </cell>
          <cell r="M214">
            <v>38.729999999999997</v>
          </cell>
          <cell r="N214" t="str">
            <v>Cumpre</v>
          </cell>
        </row>
        <row r="215">
          <cell r="F215" t="str">
            <v>Amapá/AP</v>
          </cell>
          <cell r="G215" t="str">
            <v>Quadrimestral</v>
          </cell>
          <cell r="H215" t="str">
            <v>2023-Q3</v>
          </cell>
          <cell r="I215" t="str">
            <v>Não</v>
          </cell>
          <cell r="J215">
            <v>45291</v>
          </cell>
          <cell r="K215">
            <v>-24266527.059999999</v>
          </cell>
          <cell r="L215">
            <v>35679655.490000002</v>
          </cell>
          <cell r="M215">
            <v>0</v>
          </cell>
          <cell r="N215" t="str">
            <v>Cumpre</v>
          </cell>
        </row>
        <row r="216">
          <cell r="F216" t="str">
            <v>Calçoene/AP</v>
          </cell>
          <cell r="G216" t="str">
            <v>Quadrimestral</v>
          </cell>
          <cell r="H216" t="str">
            <v>2018-Q3</v>
          </cell>
          <cell r="I216" t="str">
            <v>Não</v>
          </cell>
          <cell r="J216">
            <v>43465</v>
          </cell>
          <cell r="K216">
            <v>4159916.79</v>
          </cell>
          <cell r="L216">
            <v>20790335.25</v>
          </cell>
          <cell r="M216">
            <v>20.010000000000002</v>
          </cell>
          <cell r="N216" t="str">
            <v>Cumpre</v>
          </cell>
        </row>
        <row r="217">
          <cell r="F217" t="str">
            <v>Cutias/AP</v>
          </cell>
          <cell r="G217" t="str">
            <v>Quadrimestral</v>
          </cell>
          <cell r="H217" t="str">
            <v>2023-Q2</v>
          </cell>
          <cell r="I217" t="str">
            <v>Não</v>
          </cell>
          <cell r="J217">
            <v>45169</v>
          </cell>
          <cell r="K217">
            <v>0</v>
          </cell>
          <cell r="L217">
            <v>7069745.0800000001</v>
          </cell>
          <cell r="M217">
            <v>0</v>
          </cell>
          <cell r="N217" t="str">
            <v>Cumpre</v>
          </cell>
        </row>
        <row r="218">
          <cell r="F218" t="str">
            <v>Ferreira Gomes/AP</v>
          </cell>
          <cell r="G218" t="str">
            <v>Quadrimestral</v>
          </cell>
          <cell r="H218" t="str">
            <v>2024-Q2</v>
          </cell>
          <cell r="I218" t="str">
            <v>Sim</v>
          </cell>
          <cell r="J218">
            <v>45535</v>
          </cell>
          <cell r="K218">
            <v>10827756.279999999</v>
          </cell>
          <cell r="L218">
            <v>83331499.390000001</v>
          </cell>
          <cell r="M218">
            <v>12.99</v>
          </cell>
          <cell r="N218" t="str">
            <v>Cumpre</v>
          </cell>
        </row>
        <row r="219">
          <cell r="F219" t="str">
            <v>Itaubal/AP</v>
          </cell>
          <cell r="G219" t="str">
            <v>Quadrimestral</v>
          </cell>
          <cell r="H219" t="str">
            <v>2024-Q2</v>
          </cell>
          <cell r="I219" t="str">
            <v>Sim</v>
          </cell>
          <cell r="J219">
            <v>45535</v>
          </cell>
          <cell r="K219">
            <v>-2255476.86</v>
          </cell>
          <cell r="L219">
            <v>36004066.170000002</v>
          </cell>
          <cell r="M219">
            <v>0</v>
          </cell>
          <cell r="N219" t="str">
            <v>Cumpre</v>
          </cell>
        </row>
        <row r="220">
          <cell r="F220" t="str">
            <v>Laranjal do Jari/AP</v>
          </cell>
          <cell r="G220" t="str">
            <v>Quadrimestral</v>
          </cell>
          <cell r="H220" t="str">
            <v>2023-Q1</v>
          </cell>
          <cell r="I220" t="str">
            <v>Não</v>
          </cell>
          <cell r="J220">
            <v>45046</v>
          </cell>
          <cell r="K220">
            <v>15735271.58</v>
          </cell>
          <cell r="L220">
            <v>156603062.44999999</v>
          </cell>
          <cell r="M220">
            <v>10.050000000000001</v>
          </cell>
          <cell r="N220" t="str">
            <v>Cumpre</v>
          </cell>
        </row>
        <row r="221">
          <cell r="F221" t="str">
            <v>Macapá/AP</v>
          </cell>
          <cell r="G221" t="str">
            <v>Quadrimestral</v>
          </cell>
          <cell r="H221" t="str">
            <v>2024-Q2</v>
          </cell>
          <cell r="I221" t="str">
            <v>Sim</v>
          </cell>
          <cell r="J221">
            <v>45535</v>
          </cell>
          <cell r="K221">
            <v>168820673.38</v>
          </cell>
          <cell r="L221">
            <v>1818987472.6400001</v>
          </cell>
          <cell r="M221">
            <v>9.2799999999999994</v>
          </cell>
          <cell r="N221" t="str">
            <v>Cumpre</v>
          </cell>
        </row>
        <row r="222">
          <cell r="F222" t="str">
            <v>Mazagão/AP</v>
          </cell>
          <cell r="G222" t="str">
            <v>Quadrimestral</v>
          </cell>
          <cell r="H222" t="str">
            <v>2024-Q1</v>
          </cell>
          <cell r="I222" t="str">
            <v>Não</v>
          </cell>
          <cell r="J222">
            <v>45412</v>
          </cell>
          <cell r="K222">
            <v>-7950034.5099999998</v>
          </cell>
          <cell r="L222">
            <v>21214664.170000002</v>
          </cell>
          <cell r="M222">
            <v>0</v>
          </cell>
          <cell r="N222" t="str">
            <v>Cumpre</v>
          </cell>
        </row>
        <row r="223">
          <cell r="F223" t="str">
            <v>Oiapoque/AP</v>
          </cell>
          <cell r="G223" t="str">
            <v>Quadrimestral</v>
          </cell>
          <cell r="H223" t="str">
            <v>2023-Q2</v>
          </cell>
          <cell r="I223" t="str">
            <v>Não</v>
          </cell>
          <cell r="J223">
            <v>45169</v>
          </cell>
          <cell r="K223">
            <v>-25426942.25</v>
          </cell>
          <cell r="L223">
            <v>89465195</v>
          </cell>
          <cell r="M223">
            <v>0</v>
          </cell>
          <cell r="N223" t="str">
            <v>Cumpre</v>
          </cell>
        </row>
        <row r="224">
          <cell r="F224" t="str">
            <v>Pedra Branca do Amaparí/AP</v>
          </cell>
          <cell r="G224" t="str">
            <v>Quadrimestral</v>
          </cell>
          <cell r="H224" t="str">
            <v>2024-Q1</v>
          </cell>
          <cell r="I224" t="str">
            <v>Não</v>
          </cell>
          <cell r="J224">
            <v>45412</v>
          </cell>
          <cell r="K224">
            <v>25448887.129999999</v>
          </cell>
          <cell r="L224">
            <v>13854608.890000001</v>
          </cell>
          <cell r="M224">
            <v>183.69</v>
          </cell>
          <cell r="N224" t="str">
            <v>Descumpre</v>
          </cell>
        </row>
        <row r="225">
          <cell r="F225" t="str">
            <v>Porto Grande/AP</v>
          </cell>
          <cell r="G225" t="str">
            <v>Quadrimestral</v>
          </cell>
          <cell r="H225" t="str">
            <v>2023-Q3</v>
          </cell>
          <cell r="I225" t="str">
            <v>Não</v>
          </cell>
          <cell r="J225">
            <v>45291</v>
          </cell>
          <cell r="K225">
            <v>-4945569.7300000004</v>
          </cell>
          <cell r="L225">
            <v>98010158.459999993</v>
          </cell>
          <cell r="M225">
            <v>0</v>
          </cell>
          <cell r="N225" t="str">
            <v>Cumpre</v>
          </cell>
        </row>
        <row r="226">
          <cell r="F226" t="str">
            <v>Pracuúba/AP</v>
          </cell>
          <cell r="G226" t="str">
            <v>Quadrimestral</v>
          </cell>
          <cell r="H226" t="str">
            <v>2024-Q2</v>
          </cell>
          <cell r="I226" t="str">
            <v>Sim</v>
          </cell>
          <cell r="J226">
            <v>45535</v>
          </cell>
          <cell r="K226">
            <v>-15988574.960000001</v>
          </cell>
          <cell r="L226">
            <v>25509609.670000002</v>
          </cell>
          <cell r="M226">
            <v>0</v>
          </cell>
          <cell r="N226" t="str">
            <v>Cumpre</v>
          </cell>
        </row>
        <row r="227">
          <cell r="F227" t="str">
            <v>Santana/AP</v>
          </cell>
          <cell r="G227" t="str">
            <v>Quadrimestral</v>
          </cell>
          <cell r="H227" t="str">
            <v>2024-Q2</v>
          </cell>
          <cell r="I227" t="str">
            <v>Sim</v>
          </cell>
          <cell r="J227">
            <v>45535</v>
          </cell>
          <cell r="K227">
            <v>-132875016.56999999</v>
          </cell>
          <cell r="L227">
            <v>356633767.67000002</v>
          </cell>
          <cell r="M227">
            <v>0</v>
          </cell>
          <cell r="N227" t="str">
            <v>Cumpre</v>
          </cell>
        </row>
        <row r="228">
          <cell r="F228" t="str">
            <v>Serra do Navio/AP</v>
          </cell>
          <cell r="G228" t="str">
            <v>Quadrimestral</v>
          </cell>
          <cell r="H228" t="str">
            <v>2024-Q2</v>
          </cell>
          <cell r="I228" t="str">
            <v>Sim</v>
          </cell>
          <cell r="J228">
            <v>45535</v>
          </cell>
          <cell r="K228">
            <v>16277647.539999999</v>
          </cell>
          <cell r="L228">
            <v>28481689.609999999</v>
          </cell>
          <cell r="M228">
            <v>57.15</v>
          </cell>
          <cell r="N228" t="str">
            <v>Cumpre</v>
          </cell>
        </row>
        <row r="229">
          <cell r="F229" t="str">
            <v>Tartarugalzinho/AP</v>
          </cell>
          <cell r="G229" t="str">
            <v>Quadrimestral</v>
          </cell>
          <cell r="H229" t="str">
            <v>2024-Q2</v>
          </cell>
          <cell r="I229" t="str">
            <v>Sim</v>
          </cell>
          <cell r="J229">
            <v>45535</v>
          </cell>
          <cell r="K229">
            <v>-9226810.0399999991</v>
          </cell>
          <cell r="L229">
            <v>91708910.140000001</v>
          </cell>
          <cell r="M229">
            <v>0</v>
          </cell>
          <cell r="N229" t="str">
            <v>Cumpre</v>
          </cell>
        </row>
        <row r="230">
          <cell r="F230" t="str">
            <v>Vitória do Jari/AP</v>
          </cell>
          <cell r="G230" t="str">
            <v>Quadrimestral</v>
          </cell>
          <cell r="H230" t="str">
            <v>2024-Q1</v>
          </cell>
          <cell r="I230" t="str">
            <v>Não</v>
          </cell>
          <cell r="J230">
            <v>45412</v>
          </cell>
          <cell r="K230">
            <v>27929015.48</v>
          </cell>
          <cell r="L230">
            <v>67154926.579999998</v>
          </cell>
          <cell r="M230">
            <v>41.59</v>
          </cell>
          <cell r="N230" t="str">
            <v>Cumpre</v>
          </cell>
        </row>
        <row r="231">
          <cell r="F231" t="str">
            <v>Abaíra/BA</v>
          </cell>
          <cell r="G231" t="str">
            <v>Quadrimestral</v>
          </cell>
          <cell r="H231" t="str">
            <v>2024-Q2</v>
          </cell>
          <cell r="I231" t="str">
            <v>Sim</v>
          </cell>
          <cell r="J231">
            <v>45535</v>
          </cell>
          <cell r="K231">
            <v>18579208.640000001</v>
          </cell>
          <cell r="L231">
            <v>34163514.829999998</v>
          </cell>
          <cell r="M231">
            <v>54.38</v>
          </cell>
          <cell r="N231" t="str">
            <v>Cumpre</v>
          </cell>
        </row>
        <row r="232">
          <cell r="F232" t="str">
            <v>Abaré/BA</v>
          </cell>
          <cell r="G232" t="str">
            <v>Quadrimestral</v>
          </cell>
          <cell r="H232" t="str">
            <v>2024-Q2</v>
          </cell>
          <cell r="I232" t="str">
            <v>Sim</v>
          </cell>
          <cell r="J232">
            <v>45535</v>
          </cell>
          <cell r="K232">
            <v>22376155.91</v>
          </cell>
          <cell r="L232">
            <v>88279183.569999993</v>
          </cell>
          <cell r="M232">
            <v>25.35</v>
          </cell>
          <cell r="N232" t="str">
            <v>Cumpre</v>
          </cell>
        </row>
        <row r="233">
          <cell r="F233" t="str">
            <v>Acajutiba/BA</v>
          </cell>
          <cell r="G233" t="str">
            <v>Quadrimestral</v>
          </cell>
          <cell r="H233" t="str">
            <v>2024-Q2</v>
          </cell>
          <cell r="I233" t="str">
            <v>Sim</v>
          </cell>
          <cell r="J233">
            <v>45535</v>
          </cell>
          <cell r="K233">
            <v>50039634.770000003</v>
          </cell>
          <cell r="L233">
            <v>94788831</v>
          </cell>
          <cell r="M233">
            <v>52.79</v>
          </cell>
          <cell r="N233" t="str">
            <v>Cumpre</v>
          </cell>
        </row>
        <row r="234">
          <cell r="F234" t="str">
            <v>Adustina/BA</v>
          </cell>
          <cell r="G234" t="str">
            <v>Quadrimestral</v>
          </cell>
          <cell r="H234" t="str">
            <v>2024-Q2</v>
          </cell>
          <cell r="I234" t="str">
            <v>Sim</v>
          </cell>
          <cell r="J234">
            <v>45535</v>
          </cell>
          <cell r="K234">
            <v>19503914.370000001</v>
          </cell>
          <cell r="L234">
            <v>93468761.420000002</v>
          </cell>
          <cell r="M234">
            <v>20.87</v>
          </cell>
          <cell r="N234" t="str">
            <v>Cumpre</v>
          </cell>
        </row>
        <row r="235">
          <cell r="F235" t="str">
            <v>Água Fria/BA</v>
          </cell>
          <cell r="G235" t="str">
            <v>Quadrimestral</v>
          </cell>
          <cell r="H235" t="str">
            <v>2024-Q2</v>
          </cell>
          <cell r="I235" t="str">
            <v>Sim</v>
          </cell>
          <cell r="J235">
            <v>45535</v>
          </cell>
          <cell r="K235">
            <v>19970745.629999999</v>
          </cell>
          <cell r="L235">
            <v>90399289.609999999</v>
          </cell>
          <cell r="M235">
            <v>22.09</v>
          </cell>
          <cell r="N235" t="str">
            <v>Cumpre</v>
          </cell>
        </row>
        <row r="236">
          <cell r="F236" t="str">
            <v>Aiquara/BA</v>
          </cell>
          <cell r="G236" t="str">
            <v>Quadrimestral</v>
          </cell>
          <cell r="H236" t="str">
            <v>2024-Q2</v>
          </cell>
          <cell r="I236" t="str">
            <v>Sim</v>
          </cell>
          <cell r="J236">
            <v>45535</v>
          </cell>
          <cell r="K236">
            <v>15395356.18</v>
          </cell>
          <cell r="L236">
            <v>42947432.450000003</v>
          </cell>
          <cell r="M236">
            <v>35.85</v>
          </cell>
          <cell r="N236" t="str">
            <v>Cumpre</v>
          </cell>
        </row>
        <row r="237">
          <cell r="F237" t="str">
            <v>Alagoinhas/BA</v>
          </cell>
          <cell r="G237" t="str">
            <v>Quadrimestral</v>
          </cell>
          <cell r="H237" t="str">
            <v>2024-Q2</v>
          </cell>
          <cell r="I237" t="str">
            <v>Sim</v>
          </cell>
          <cell r="J237">
            <v>45535</v>
          </cell>
          <cell r="K237">
            <v>117669413.37</v>
          </cell>
          <cell r="L237">
            <v>685043702.34000003</v>
          </cell>
          <cell r="M237">
            <v>17.18</v>
          </cell>
          <cell r="N237" t="str">
            <v>Cumpre</v>
          </cell>
        </row>
        <row r="238">
          <cell r="F238" t="str">
            <v>Alcobaça/BA</v>
          </cell>
          <cell r="G238" t="str">
            <v>Quadrimestral</v>
          </cell>
          <cell r="H238" t="str">
            <v>2024-Q2</v>
          </cell>
          <cell r="I238" t="str">
            <v>Sim</v>
          </cell>
          <cell r="J238">
            <v>45535</v>
          </cell>
          <cell r="K238">
            <v>17023508.719999999</v>
          </cell>
          <cell r="L238">
            <v>141556152.81999999</v>
          </cell>
          <cell r="M238">
            <v>12.03</v>
          </cell>
          <cell r="N238" t="str">
            <v>Cumpre</v>
          </cell>
        </row>
        <row r="239">
          <cell r="F239" t="str">
            <v>Almadina/BA</v>
          </cell>
          <cell r="G239" t="str">
            <v>Quadrimestral</v>
          </cell>
          <cell r="H239" t="str">
            <v>2024-Q2</v>
          </cell>
          <cell r="I239" t="str">
            <v>Sim</v>
          </cell>
          <cell r="J239">
            <v>45535</v>
          </cell>
          <cell r="K239">
            <v>13184345.609999999</v>
          </cell>
          <cell r="L239">
            <v>32671185.25</v>
          </cell>
          <cell r="M239">
            <v>40.35</v>
          </cell>
          <cell r="N239" t="str">
            <v>Cumpre</v>
          </cell>
        </row>
        <row r="240">
          <cell r="F240" t="str">
            <v>Amargosa/BA</v>
          </cell>
          <cell r="G240" t="str">
            <v>Quadrimestral</v>
          </cell>
          <cell r="H240" t="str">
            <v>2024-Q2</v>
          </cell>
          <cell r="I240" t="str">
            <v>Sim</v>
          </cell>
          <cell r="J240">
            <v>45535</v>
          </cell>
          <cell r="K240">
            <v>59409660.130000003</v>
          </cell>
          <cell r="L240">
            <v>167011349.00999999</v>
          </cell>
          <cell r="M240">
            <v>35.57</v>
          </cell>
          <cell r="N240" t="str">
            <v>Cumpre</v>
          </cell>
        </row>
        <row r="241">
          <cell r="F241" t="str">
            <v>Amélia Rodrigues/BA</v>
          </cell>
          <cell r="G241" t="str">
            <v>Quadrimestral</v>
          </cell>
          <cell r="H241" t="str">
            <v>2024-Q2</v>
          </cell>
          <cell r="I241" t="str">
            <v>Sim</v>
          </cell>
          <cell r="J241">
            <v>45535</v>
          </cell>
          <cell r="K241">
            <v>72405308.430000007</v>
          </cell>
          <cell r="L241">
            <v>109396748.43000001</v>
          </cell>
          <cell r="M241">
            <v>66.19</v>
          </cell>
          <cell r="N241" t="str">
            <v>Cumpre</v>
          </cell>
        </row>
        <row r="242">
          <cell r="F242" t="str">
            <v>América Dourada/BA</v>
          </cell>
          <cell r="G242" t="str">
            <v>Quadrimestral</v>
          </cell>
          <cell r="H242" t="str">
            <v>2024-Q2</v>
          </cell>
          <cell r="I242" t="str">
            <v>Sim</v>
          </cell>
          <cell r="J242">
            <v>45535</v>
          </cell>
          <cell r="K242">
            <v>8056151.3899999997</v>
          </cell>
          <cell r="L242">
            <v>87353128.159999996</v>
          </cell>
          <cell r="M242">
            <v>9.2200000000000006</v>
          </cell>
          <cell r="N242" t="str">
            <v>Cumpre</v>
          </cell>
        </row>
        <row r="243">
          <cell r="F243" t="str">
            <v>Anagé/BA</v>
          </cell>
          <cell r="G243" t="str">
            <v>Quadrimestral</v>
          </cell>
          <cell r="H243" t="str">
            <v>2024-Q1</v>
          </cell>
          <cell r="I243" t="str">
            <v>Não</v>
          </cell>
          <cell r="J243">
            <v>45412</v>
          </cell>
          <cell r="K243">
            <v>73039568.709999993</v>
          </cell>
          <cell r="L243">
            <v>86961660.319999993</v>
          </cell>
          <cell r="M243">
            <v>83.99</v>
          </cell>
          <cell r="N243" t="str">
            <v>Cumpre</v>
          </cell>
        </row>
        <row r="244">
          <cell r="F244" t="str">
            <v>Andaraí/BA</v>
          </cell>
          <cell r="G244" t="str">
            <v>Quadrimestral</v>
          </cell>
          <cell r="H244" t="str">
            <v>2024-Q2</v>
          </cell>
          <cell r="I244" t="str">
            <v>Sim</v>
          </cell>
          <cell r="J244">
            <v>45535</v>
          </cell>
          <cell r="K244">
            <v>21764119.260000002</v>
          </cell>
          <cell r="L244">
            <v>78175732.799999997</v>
          </cell>
          <cell r="M244">
            <v>27.84</v>
          </cell>
          <cell r="N244" t="str">
            <v>Cumpre</v>
          </cell>
        </row>
        <row r="245">
          <cell r="F245" t="str">
            <v>Andorinha/BA</v>
          </cell>
          <cell r="G245" t="str">
            <v>Quadrimestral</v>
          </cell>
          <cell r="H245" t="str">
            <v>2024-Q2</v>
          </cell>
          <cell r="I245" t="str">
            <v>Sim</v>
          </cell>
          <cell r="J245">
            <v>45535</v>
          </cell>
          <cell r="K245">
            <v>-12238103.949999999</v>
          </cell>
          <cell r="L245">
            <v>107419660.64</v>
          </cell>
          <cell r="M245">
            <v>0</v>
          </cell>
          <cell r="N245" t="str">
            <v>Cumpre</v>
          </cell>
        </row>
        <row r="246">
          <cell r="F246" t="str">
            <v>Angical/BA</v>
          </cell>
          <cell r="G246" t="str">
            <v>Quadrimestral</v>
          </cell>
          <cell r="H246" t="str">
            <v>2024-Q2</v>
          </cell>
          <cell r="I246" t="str">
            <v>Sim</v>
          </cell>
          <cell r="J246">
            <v>45535</v>
          </cell>
          <cell r="K246">
            <v>54027140.899999999</v>
          </cell>
          <cell r="L246">
            <v>68428422.25</v>
          </cell>
          <cell r="M246">
            <v>78.95</v>
          </cell>
          <cell r="N246" t="str">
            <v>Cumpre</v>
          </cell>
        </row>
        <row r="247">
          <cell r="F247" t="str">
            <v>Anguera/BA</v>
          </cell>
          <cell r="G247" t="str">
            <v>Quadrimestral</v>
          </cell>
          <cell r="H247" t="str">
            <v>2024-Q2</v>
          </cell>
          <cell r="I247" t="str">
            <v>Sim</v>
          </cell>
          <cell r="J247">
            <v>45535</v>
          </cell>
          <cell r="K247">
            <v>27936270.350000001</v>
          </cell>
          <cell r="L247">
            <v>66593215.630000003</v>
          </cell>
          <cell r="M247">
            <v>41.95</v>
          </cell>
          <cell r="N247" t="str">
            <v>Cumpre</v>
          </cell>
        </row>
        <row r="248">
          <cell r="F248" t="str">
            <v>Antas/BA</v>
          </cell>
          <cell r="G248" t="str">
            <v>Quadrimestral</v>
          </cell>
          <cell r="H248" t="str">
            <v>2024-Q2</v>
          </cell>
          <cell r="I248" t="str">
            <v>Sim</v>
          </cell>
          <cell r="J248">
            <v>45535</v>
          </cell>
          <cell r="K248">
            <v>-1966067.73</v>
          </cell>
          <cell r="L248">
            <v>90659317.810000002</v>
          </cell>
          <cell r="M248">
            <v>0</v>
          </cell>
          <cell r="N248" t="str">
            <v>Cumpre</v>
          </cell>
        </row>
        <row r="249">
          <cell r="F249" t="str">
            <v>Antônio Cardoso/BA</v>
          </cell>
          <cell r="G249" t="str">
            <v>Quadrimestral</v>
          </cell>
          <cell r="H249" t="str">
            <v>2024-Q2</v>
          </cell>
          <cell r="I249" t="str">
            <v>Sim</v>
          </cell>
          <cell r="J249">
            <v>45535</v>
          </cell>
          <cell r="K249">
            <v>8456900.3100000005</v>
          </cell>
          <cell r="L249">
            <v>55010148.75</v>
          </cell>
          <cell r="M249">
            <v>15.37</v>
          </cell>
          <cell r="N249" t="str">
            <v>Cumpre</v>
          </cell>
        </row>
        <row r="250">
          <cell r="F250" t="str">
            <v>Antônio Gonçalves/BA</v>
          </cell>
          <cell r="G250" t="str">
            <v>Quadrimestral</v>
          </cell>
          <cell r="H250" t="str">
            <v>2024-Q1</v>
          </cell>
          <cell r="I250" t="str">
            <v>Não</v>
          </cell>
          <cell r="J250">
            <v>45412</v>
          </cell>
          <cell r="K250">
            <v>703814.68</v>
          </cell>
          <cell r="L250">
            <v>55287025.57</v>
          </cell>
          <cell r="M250">
            <v>1.27</v>
          </cell>
          <cell r="N250" t="str">
            <v>Cumpre</v>
          </cell>
        </row>
        <row r="251">
          <cell r="F251" t="str">
            <v>Aporá/BA</v>
          </cell>
          <cell r="G251" t="str">
            <v>Quadrimestral</v>
          </cell>
          <cell r="H251" t="str">
            <v>2024-Q2</v>
          </cell>
          <cell r="I251" t="str">
            <v>Sim</v>
          </cell>
          <cell r="J251">
            <v>45535</v>
          </cell>
          <cell r="K251">
            <v>33135722.949999999</v>
          </cell>
          <cell r="L251">
            <v>79200624.109999999</v>
          </cell>
          <cell r="M251">
            <v>41.84</v>
          </cell>
          <cell r="N251" t="str">
            <v>Cumpre</v>
          </cell>
        </row>
        <row r="252">
          <cell r="F252" t="str">
            <v>Apuarema/BA</v>
          </cell>
          <cell r="G252" t="str">
            <v>Quadrimestral</v>
          </cell>
          <cell r="H252" t="str">
            <v>2024-Q2</v>
          </cell>
          <cell r="I252" t="str">
            <v>Sim</v>
          </cell>
          <cell r="J252">
            <v>45535</v>
          </cell>
          <cell r="K252">
            <v>43512645.07</v>
          </cell>
          <cell r="L252">
            <v>39353508.060000002</v>
          </cell>
          <cell r="M252">
            <v>110.57</v>
          </cell>
          <cell r="N252" t="str">
            <v>Cumpre, em patamar de alerta</v>
          </cell>
        </row>
        <row r="253">
          <cell r="F253" t="str">
            <v>Araças/BA</v>
          </cell>
          <cell r="G253" t="str">
            <v>Quadrimestral</v>
          </cell>
          <cell r="H253" t="str">
            <v>2024-Q2</v>
          </cell>
          <cell r="I253" t="str">
            <v>Sim</v>
          </cell>
          <cell r="J253">
            <v>45535</v>
          </cell>
          <cell r="K253">
            <v>-23852930.379999999</v>
          </cell>
          <cell r="L253">
            <v>80663037.299999997</v>
          </cell>
          <cell r="M253">
            <v>0</v>
          </cell>
          <cell r="N253" t="str">
            <v>Cumpre</v>
          </cell>
        </row>
        <row r="254">
          <cell r="F254" t="str">
            <v>Aracatu/BA</v>
          </cell>
          <cell r="G254" t="str">
            <v>Quadrimestral</v>
          </cell>
          <cell r="H254" t="str">
            <v>2024-Q2</v>
          </cell>
          <cell r="I254" t="str">
            <v>Sim</v>
          </cell>
          <cell r="J254">
            <v>45535</v>
          </cell>
          <cell r="K254">
            <v>29017459.539999999</v>
          </cell>
          <cell r="L254">
            <v>69568195.049999997</v>
          </cell>
          <cell r="M254">
            <v>41.71</v>
          </cell>
          <cell r="N254" t="str">
            <v>Cumpre</v>
          </cell>
        </row>
        <row r="255">
          <cell r="F255" t="str">
            <v>Araci/BA</v>
          </cell>
          <cell r="G255" t="str">
            <v>Quadrimestral</v>
          </cell>
          <cell r="H255" t="str">
            <v>2024-Q2</v>
          </cell>
          <cell r="I255" t="str">
            <v>Sim</v>
          </cell>
          <cell r="J255">
            <v>45535</v>
          </cell>
          <cell r="K255">
            <v>165782359.5</v>
          </cell>
          <cell r="L255">
            <v>281971747.11000001</v>
          </cell>
          <cell r="M255">
            <v>58.79</v>
          </cell>
          <cell r="N255" t="str">
            <v>Cumpre</v>
          </cell>
        </row>
        <row r="256">
          <cell r="F256" t="str">
            <v>Aramari/BA</v>
          </cell>
          <cell r="G256" t="str">
            <v>Quadrimestral</v>
          </cell>
          <cell r="H256" t="str">
            <v>2024-Q2</v>
          </cell>
          <cell r="I256" t="str">
            <v>Sim</v>
          </cell>
          <cell r="J256">
            <v>45535</v>
          </cell>
          <cell r="K256">
            <v>19603280.52</v>
          </cell>
          <cell r="L256">
            <v>60013093.030000001</v>
          </cell>
          <cell r="M256">
            <v>32.67</v>
          </cell>
          <cell r="N256" t="str">
            <v>Cumpre</v>
          </cell>
        </row>
        <row r="257">
          <cell r="F257" t="str">
            <v>Arataca/BA</v>
          </cell>
          <cell r="G257" t="str">
            <v>Quadrimestral</v>
          </cell>
          <cell r="H257" t="str">
            <v>2024-Q2</v>
          </cell>
          <cell r="I257" t="str">
            <v>Sim</v>
          </cell>
          <cell r="J257">
            <v>45535</v>
          </cell>
          <cell r="K257">
            <v>27958911.289999999</v>
          </cell>
          <cell r="L257">
            <v>68868353.359999999</v>
          </cell>
          <cell r="M257">
            <v>40.6</v>
          </cell>
          <cell r="N257" t="str">
            <v>Cumpre</v>
          </cell>
        </row>
        <row r="258">
          <cell r="F258" t="str">
            <v>Aratuípe/BA</v>
          </cell>
          <cell r="G258" t="str">
            <v>Quadrimestral</v>
          </cell>
          <cell r="H258" t="str">
            <v>2024-Q2</v>
          </cell>
          <cell r="I258" t="str">
            <v>Sim</v>
          </cell>
          <cell r="J258">
            <v>45535</v>
          </cell>
          <cell r="K258">
            <v>13381244.369999999</v>
          </cell>
          <cell r="L258">
            <v>47666901.850000001</v>
          </cell>
          <cell r="M258">
            <v>28.07</v>
          </cell>
          <cell r="N258" t="str">
            <v>Cumpre</v>
          </cell>
        </row>
        <row r="259">
          <cell r="F259" t="str">
            <v>Aurelino Leal/BA</v>
          </cell>
          <cell r="G259" t="str">
            <v>Quadrimestral</v>
          </cell>
          <cell r="H259" t="str">
            <v>2024-Q2</v>
          </cell>
          <cell r="I259" t="str">
            <v>Sim</v>
          </cell>
          <cell r="J259">
            <v>45535</v>
          </cell>
          <cell r="K259">
            <v>54029395.25</v>
          </cell>
          <cell r="L259">
            <v>78499998.840000004</v>
          </cell>
          <cell r="M259">
            <v>68.83</v>
          </cell>
          <cell r="N259" t="str">
            <v>Cumpre</v>
          </cell>
        </row>
        <row r="260">
          <cell r="F260" t="str">
            <v>Baianópolis/BA</v>
          </cell>
          <cell r="G260" t="str">
            <v>Quadrimestral</v>
          </cell>
          <cell r="H260" t="str">
            <v>2024-Q2</v>
          </cell>
          <cell r="I260" t="str">
            <v>Sim</v>
          </cell>
          <cell r="J260">
            <v>45535</v>
          </cell>
          <cell r="K260">
            <v>17703268.859999999</v>
          </cell>
          <cell r="L260">
            <v>83519616.650000006</v>
          </cell>
          <cell r="M260">
            <v>21.2</v>
          </cell>
          <cell r="N260" t="str">
            <v>Cumpre</v>
          </cell>
        </row>
        <row r="261">
          <cell r="F261" t="str">
            <v>Baixa Grande/BA</v>
          </cell>
          <cell r="G261" t="str">
            <v>Quadrimestral</v>
          </cell>
          <cell r="H261" t="str">
            <v>2024-Q2</v>
          </cell>
          <cell r="I261" t="str">
            <v>Sim</v>
          </cell>
          <cell r="J261">
            <v>45535</v>
          </cell>
          <cell r="K261">
            <v>-528510.28</v>
          </cell>
          <cell r="L261">
            <v>79787876.079999998</v>
          </cell>
          <cell r="M261">
            <v>0</v>
          </cell>
          <cell r="N261" t="str">
            <v>Cumpre</v>
          </cell>
        </row>
        <row r="262">
          <cell r="F262" t="str">
            <v>Banzaê/BA</v>
          </cell>
          <cell r="G262" t="str">
            <v>Quadrimestral</v>
          </cell>
          <cell r="H262" t="str">
            <v>2024-Q2</v>
          </cell>
          <cell r="I262" t="str">
            <v>Sim</v>
          </cell>
          <cell r="J262">
            <v>45535</v>
          </cell>
          <cell r="K262">
            <v>-7872575.9900000002</v>
          </cell>
          <cell r="L262">
            <v>86847204.930000007</v>
          </cell>
          <cell r="M262">
            <v>0</v>
          </cell>
          <cell r="N262" t="str">
            <v>Cumpre</v>
          </cell>
        </row>
        <row r="263">
          <cell r="F263" t="str">
            <v>Barra/BA</v>
          </cell>
          <cell r="G263" t="str">
            <v>Quadrimestral</v>
          </cell>
          <cell r="H263" t="str">
            <v>2024-Q2</v>
          </cell>
          <cell r="I263" t="str">
            <v>Sim</v>
          </cell>
          <cell r="J263">
            <v>45535</v>
          </cell>
          <cell r="K263">
            <v>-16217480.73</v>
          </cell>
          <cell r="L263">
            <v>229839953.80000001</v>
          </cell>
          <cell r="M263">
            <v>0</v>
          </cell>
          <cell r="N263" t="str">
            <v>Cumpre</v>
          </cell>
        </row>
        <row r="264">
          <cell r="F264" t="str">
            <v>Barra da Estiva/BA</v>
          </cell>
          <cell r="G264" t="str">
            <v>Quadrimestral</v>
          </cell>
          <cell r="H264" t="str">
            <v>2024-Q2</v>
          </cell>
          <cell r="I264" t="str">
            <v>Sim</v>
          </cell>
          <cell r="J264">
            <v>45535</v>
          </cell>
          <cell r="K264">
            <v>-2052163.64</v>
          </cell>
          <cell r="L264">
            <v>105934285.53</v>
          </cell>
          <cell r="M264">
            <v>0</v>
          </cell>
          <cell r="N264" t="str">
            <v>Cumpre</v>
          </cell>
        </row>
        <row r="265">
          <cell r="F265" t="str">
            <v>Barra do Choça/BA</v>
          </cell>
          <cell r="G265" t="str">
            <v>Quadrimestral</v>
          </cell>
          <cell r="H265" t="str">
            <v>2024-Q2</v>
          </cell>
          <cell r="I265" t="str">
            <v>Sim</v>
          </cell>
          <cell r="J265">
            <v>45535</v>
          </cell>
          <cell r="K265">
            <v>-11107884.550000001</v>
          </cell>
          <cell r="L265">
            <v>174692221.77000001</v>
          </cell>
          <cell r="M265">
            <v>0</v>
          </cell>
          <cell r="N265" t="str">
            <v>Cumpre</v>
          </cell>
        </row>
        <row r="266">
          <cell r="F266" t="str">
            <v>Barra do Mendes/BA</v>
          </cell>
          <cell r="G266" t="str">
            <v>Quadrimestral</v>
          </cell>
          <cell r="H266" t="str">
            <v>2024-Q2</v>
          </cell>
          <cell r="I266" t="str">
            <v>Sim</v>
          </cell>
          <cell r="J266">
            <v>45535</v>
          </cell>
          <cell r="K266">
            <v>16628330.48</v>
          </cell>
          <cell r="L266">
            <v>66686475.159999996</v>
          </cell>
          <cell r="M266">
            <v>24.94</v>
          </cell>
          <cell r="N266" t="str">
            <v>Cumpre</v>
          </cell>
        </row>
        <row r="267">
          <cell r="F267" t="str">
            <v>Barra do Rocha/BA</v>
          </cell>
          <cell r="G267" t="str">
            <v>Quadrimestral</v>
          </cell>
          <cell r="H267" t="str">
            <v>2024-Q2</v>
          </cell>
          <cell r="I267" t="str">
            <v>Sim</v>
          </cell>
          <cell r="J267">
            <v>45535</v>
          </cell>
          <cell r="K267">
            <v>32547770.129999999</v>
          </cell>
          <cell r="L267">
            <v>48299787.090000004</v>
          </cell>
          <cell r="M267">
            <v>67.39</v>
          </cell>
          <cell r="N267" t="str">
            <v>Cumpre</v>
          </cell>
        </row>
        <row r="268">
          <cell r="F268" t="str">
            <v>Barreiras/BA</v>
          </cell>
          <cell r="G268" t="str">
            <v>Quadrimestral</v>
          </cell>
          <cell r="H268" t="str">
            <v>2024-Q2</v>
          </cell>
          <cell r="I268" t="str">
            <v>Sim</v>
          </cell>
          <cell r="J268">
            <v>45535</v>
          </cell>
          <cell r="K268">
            <v>728506219.45000005</v>
          </cell>
          <cell r="L268">
            <v>877115850.53999996</v>
          </cell>
          <cell r="M268">
            <v>83.06</v>
          </cell>
          <cell r="N268" t="str">
            <v>Cumpre</v>
          </cell>
        </row>
        <row r="269">
          <cell r="F269" t="str">
            <v>Barro Alto/BA</v>
          </cell>
          <cell r="G269" t="str">
            <v>Quadrimestral</v>
          </cell>
          <cell r="H269" t="str">
            <v>2024-Q2</v>
          </cell>
          <cell r="I269" t="str">
            <v>Sim</v>
          </cell>
          <cell r="J269">
            <v>45535</v>
          </cell>
          <cell r="K269">
            <v>0</v>
          </cell>
          <cell r="L269">
            <v>54741110.630000003</v>
          </cell>
          <cell r="M269">
            <v>0</v>
          </cell>
          <cell r="N269" t="str">
            <v>Cumpre</v>
          </cell>
        </row>
        <row r="270">
          <cell r="F270" t="str">
            <v>Barro Preto/BA</v>
          </cell>
          <cell r="G270" t="str">
            <v>Quadrimestral</v>
          </cell>
          <cell r="H270" t="str">
            <v>2024-Q2</v>
          </cell>
          <cell r="I270" t="str">
            <v>Sim</v>
          </cell>
          <cell r="J270">
            <v>45535</v>
          </cell>
          <cell r="K270">
            <v>6803093.4800000004</v>
          </cell>
          <cell r="L270">
            <v>48681025.759999998</v>
          </cell>
          <cell r="M270">
            <v>13.97</v>
          </cell>
          <cell r="N270" t="str">
            <v>Cumpre</v>
          </cell>
        </row>
        <row r="271">
          <cell r="F271" t="str">
            <v>Barrocas/BA</v>
          </cell>
          <cell r="G271" t="str">
            <v>Quadrimestral</v>
          </cell>
          <cell r="H271" t="str">
            <v>2024-Q2</v>
          </cell>
          <cell r="I271" t="str">
            <v>Sim</v>
          </cell>
          <cell r="J271">
            <v>45535</v>
          </cell>
          <cell r="K271">
            <v>1390335.16</v>
          </cell>
          <cell r="L271">
            <v>97851054.980000004</v>
          </cell>
          <cell r="M271">
            <v>1.42</v>
          </cell>
          <cell r="N271" t="str">
            <v>Cumpre</v>
          </cell>
        </row>
        <row r="272">
          <cell r="F272" t="str">
            <v>Belmonte/BA</v>
          </cell>
          <cell r="G272" t="str">
            <v>Quadrimestral</v>
          </cell>
          <cell r="H272" t="str">
            <v>2024-Q2</v>
          </cell>
          <cell r="I272" t="str">
            <v>Sim</v>
          </cell>
          <cell r="J272">
            <v>45535</v>
          </cell>
          <cell r="K272">
            <v>173727776.21000001</v>
          </cell>
          <cell r="L272">
            <v>95406241.189999998</v>
          </cell>
          <cell r="M272">
            <v>182.09</v>
          </cell>
          <cell r="N272" t="str">
            <v>Descumpre</v>
          </cell>
        </row>
        <row r="273">
          <cell r="F273" t="str">
            <v>Belo Campo/BA</v>
          </cell>
          <cell r="G273" t="str">
            <v>Quadrimestral</v>
          </cell>
          <cell r="H273" t="str">
            <v>2024-Q2</v>
          </cell>
          <cell r="I273" t="str">
            <v>Sim</v>
          </cell>
          <cell r="J273">
            <v>45535</v>
          </cell>
          <cell r="K273">
            <v>6655620.9900000002</v>
          </cell>
          <cell r="L273">
            <v>102572824.56999999</v>
          </cell>
          <cell r="M273">
            <v>6.49</v>
          </cell>
          <cell r="N273" t="str">
            <v>Cumpre</v>
          </cell>
        </row>
        <row r="274">
          <cell r="F274" t="str">
            <v>Biritinga/BA</v>
          </cell>
          <cell r="G274" t="str">
            <v>Quadrimestral</v>
          </cell>
          <cell r="H274" t="str">
            <v>2024-Q2</v>
          </cell>
          <cell r="I274" t="str">
            <v>Sim</v>
          </cell>
          <cell r="J274">
            <v>45535</v>
          </cell>
          <cell r="K274">
            <v>75292439.439999998</v>
          </cell>
          <cell r="L274">
            <v>101936026.31</v>
          </cell>
          <cell r="M274">
            <v>73.86</v>
          </cell>
          <cell r="N274" t="str">
            <v>Cumpre</v>
          </cell>
        </row>
        <row r="275">
          <cell r="F275" t="str">
            <v>Boa Nova/BA</v>
          </cell>
          <cell r="G275" t="str">
            <v>Quadrimestral</v>
          </cell>
          <cell r="H275" t="str">
            <v>2024-Q2</v>
          </cell>
          <cell r="I275" t="str">
            <v>Sim</v>
          </cell>
          <cell r="J275">
            <v>45535</v>
          </cell>
          <cell r="K275">
            <v>33717055.030000001</v>
          </cell>
          <cell r="L275">
            <v>69602549</v>
          </cell>
          <cell r="M275">
            <v>48.44</v>
          </cell>
          <cell r="N275" t="str">
            <v>Cumpre</v>
          </cell>
        </row>
        <row r="276">
          <cell r="F276" t="str">
            <v>Boa Vista do Tupim/BA</v>
          </cell>
          <cell r="G276" t="str">
            <v>Quadrimestral</v>
          </cell>
          <cell r="H276" t="str">
            <v>2024-Q2</v>
          </cell>
          <cell r="I276" t="str">
            <v>Sim</v>
          </cell>
          <cell r="J276">
            <v>45535</v>
          </cell>
          <cell r="K276">
            <v>68091886.109999999</v>
          </cell>
          <cell r="L276">
            <v>84070465.680000007</v>
          </cell>
          <cell r="M276">
            <v>80.989999999999995</v>
          </cell>
          <cell r="N276" t="str">
            <v>Cumpre</v>
          </cell>
        </row>
        <row r="277">
          <cell r="F277" t="str">
            <v>Bom Jesus da Lapa/BA</v>
          </cell>
          <cell r="G277" t="str">
            <v>Quadrimestral</v>
          </cell>
          <cell r="H277" t="str">
            <v>2024-Q1</v>
          </cell>
          <cell r="I277" t="str">
            <v>Não</v>
          </cell>
          <cell r="J277">
            <v>45412</v>
          </cell>
          <cell r="K277">
            <v>75392361.359999999</v>
          </cell>
          <cell r="L277">
            <v>305703570.01999998</v>
          </cell>
          <cell r="M277">
            <v>24.66</v>
          </cell>
          <cell r="N277" t="str">
            <v>Cumpre</v>
          </cell>
        </row>
        <row r="278">
          <cell r="F278" t="str">
            <v>Bom Jesus da Serra/BA</v>
          </cell>
          <cell r="G278" t="str">
            <v>Quadrimestral</v>
          </cell>
          <cell r="H278" t="str">
            <v>2024-Q2</v>
          </cell>
          <cell r="I278" t="str">
            <v>Sim</v>
          </cell>
          <cell r="J278">
            <v>45535</v>
          </cell>
          <cell r="K278">
            <v>13148941.609999999</v>
          </cell>
          <cell r="L278">
            <v>49064707.060000002</v>
          </cell>
          <cell r="M278">
            <v>26.8</v>
          </cell>
          <cell r="N278" t="str">
            <v>Cumpre</v>
          </cell>
        </row>
        <row r="279">
          <cell r="F279" t="str">
            <v>Boninal/BA</v>
          </cell>
          <cell r="G279" t="str">
            <v>Quadrimestral</v>
          </cell>
          <cell r="H279" t="str">
            <v>2024-Q2</v>
          </cell>
          <cell r="I279" t="str">
            <v>Sim</v>
          </cell>
          <cell r="J279">
            <v>45535</v>
          </cell>
          <cell r="K279">
            <v>14543404.970000001</v>
          </cell>
          <cell r="L279">
            <v>65492520.109999999</v>
          </cell>
          <cell r="M279">
            <v>22.21</v>
          </cell>
          <cell r="N279" t="str">
            <v>Cumpre</v>
          </cell>
        </row>
        <row r="280">
          <cell r="F280" t="str">
            <v>Bonito/BA</v>
          </cell>
          <cell r="G280" t="str">
            <v>Quadrimestral</v>
          </cell>
          <cell r="H280" t="str">
            <v>2024-Q1</v>
          </cell>
          <cell r="I280" t="str">
            <v>Não</v>
          </cell>
          <cell r="J280">
            <v>45412</v>
          </cell>
          <cell r="K280">
            <v>-26480551.23</v>
          </cell>
          <cell r="L280">
            <v>83724646.890000001</v>
          </cell>
          <cell r="M280">
            <v>0</v>
          </cell>
          <cell r="N280" t="str">
            <v>Cumpre</v>
          </cell>
        </row>
        <row r="281">
          <cell r="F281" t="str">
            <v>Boquira/BA</v>
          </cell>
          <cell r="G281" t="str">
            <v>Quadrimestral</v>
          </cell>
          <cell r="H281" t="str">
            <v>2024-Q2</v>
          </cell>
          <cell r="I281" t="str">
            <v>Sim</v>
          </cell>
          <cell r="J281">
            <v>45535</v>
          </cell>
          <cell r="K281">
            <v>66857581.240000002</v>
          </cell>
          <cell r="L281">
            <v>81936950.239999995</v>
          </cell>
          <cell r="M281">
            <v>81.599999999999994</v>
          </cell>
          <cell r="N281" t="str">
            <v>Cumpre</v>
          </cell>
        </row>
        <row r="282">
          <cell r="F282" t="str">
            <v>Botuporã/BA</v>
          </cell>
          <cell r="G282" t="str">
            <v>Quadrimestral</v>
          </cell>
          <cell r="H282" t="str">
            <v>2024-Q2</v>
          </cell>
          <cell r="I282" t="str">
            <v>Sim</v>
          </cell>
          <cell r="J282">
            <v>45535</v>
          </cell>
          <cell r="K282">
            <v>14044758.01</v>
          </cell>
          <cell r="L282">
            <v>67342016.480000004</v>
          </cell>
          <cell r="M282">
            <v>20.86</v>
          </cell>
          <cell r="N282" t="str">
            <v>Cumpre</v>
          </cell>
        </row>
        <row r="283">
          <cell r="F283" t="str">
            <v>Brejões/BA</v>
          </cell>
          <cell r="G283" t="str">
            <v>Quadrimestral</v>
          </cell>
          <cell r="H283" t="str">
            <v>2024-Q2</v>
          </cell>
          <cell r="I283" t="str">
            <v>Sim</v>
          </cell>
          <cell r="J283">
            <v>45535</v>
          </cell>
          <cell r="K283">
            <v>65774616.560000002</v>
          </cell>
          <cell r="L283">
            <v>73054097.810000002</v>
          </cell>
          <cell r="M283">
            <v>90.04</v>
          </cell>
          <cell r="N283" t="str">
            <v>Cumpre</v>
          </cell>
        </row>
        <row r="284">
          <cell r="F284" t="str">
            <v>Brejolândia/BA</v>
          </cell>
          <cell r="G284" t="str">
            <v>Quadrimestral</v>
          </cell>
          <cell r="H284" t="str">
            <v>2024-Q2</v>
          </cell>
          <cell r="I284" t="str">
            <v>Sim</v>
          </cell>
          <cell r="J284">
            <v>45535</v>
          </cell>
          <cell r="K284">
            <v>8757265.2799999993</v>
          </cell>
          <cell r="L284">
            <v>40254395.82</v>
          </cell>
          <cell r="M284">
            <v>21.75</v>
          </cell>
          <cell r="N284" t="str">
            <v>Cumpre</v>
          </cell>
        </row>
        <row r="285">
          <cell r="F285" t="str">
            <v>Brotas de Macaúbas/BA</v>
          </cell>
          <cell r="G285" t="str">
            <v>Quadrimestral</v>
          </cell>
          <cell r="H285" t="str">
            <v>2024-Q2</v>
          </cell>
          <cell r="I285" t="str">
            <v>Sim</v>
          </cell>
          <cell r="J285">
            <v>45535</v>
          </cell>
          <cell r="K285">
            <v>-11957910.82</v>
          </cell>
          <cell r="L285">
            <v>65096835.390000001</v>
          </cell>
          <cell r="M285">
            <v>0</v>
          </cell>
          <cell r="N285" t="str">
            <v>Cumpre</v>
          </cell>
        </row>
        <row r="286">
          <cell r="F286" t="str">
            <v>Brumado/BA</v>
          </cell>
          <cell r="G286" t="str">
            <v>Quadrimestral</v>
          </cell>
          <cell r="H286" t="str">
            <v>2024-Q2</v>
          </cell>
          <cell r="I286" t="str">
            <v>Sim</v>
          </cell>
          <cell r="J286">
            <v>45535</v>
          </cell>
          <cell r="K286">
            <v>14729246.310000001</v>
          </cell>
          <cell r="L286">
            <v>329293328.79000002</v>
          </cell>
          <cell r="M286">
            <v>4.47</v>
          </cell>
          <cell r="N286" t="str">
            <v>Cumpre</v>
          </cell>
        </row>
        <row r="287">
          <cell r="F287" t="str">
            <v>Buerarema/BA</v>
          </cell>
          <cell r="G287" t="str">
            <v>Quadrimestral</v>
          </cell>
          <cell r="H287" t="str">
            <v>2024-Q2</v>
          </cell>
          <cell r="I287" t="str">
            <v>Sim</v>
          </cell>
          <cell r="J287">
            <v>45535</v>
          </cell>
          <cell r="K287">
            <v>37417292.009999998</v>
          </cell>
          <cell r="L287">
            <v>73624297.879999995</v>
          </cell>
          <cell r="M287">
            <v>50.82</v>
          </cell>
          <cell r="N287" t="str">
            <v>Cumpre</v>
          </cell>
        </row>
        <row r="288">
          <cell r="F288" t="str">
            <v>Buritirama/BA</v>
          </cell>
          <cell r="G288" t="str">
            <v>Quadrimestral</v>
          </cell>
          <cell r="H288" t="str">
            <v>2024-Q2</v>
          </cell>
          <cell r="I288" t="str">
            <v>Sim</v>
          </cell>
          <cell r="J288">
            <v>45535</v>
          </cell>
          <cell r="K288">
            <v>-2122583.5</v>
          </cell>
          <cell r="L288">
            <v>94280394.890000001</v>
          </cell>
          <cell r="M288">
            <v>0</v>
          </cell>
          <cell r="N288" t="str">
            <v>Cumpre</v>
          </cell>
        </row>
        <row r="289">
          <cell r="F289" t="str">
            <v>Caatiba/BA</v>
          </cell>
          <cell r="G289" t="str">
            <v>Quadrimestral</v>
          </cell>
          <cell r="H289" t="str">
            <v>2024-Q2</v>
          </cell>
          <cell r="I289" t="str">
            <v>Sim</v>
          </cell>
          <cell r="J289">
            <v>45535</v>
          </cell>
          <cell r="K289">
            <v>5803843.8300000001</v>
          </cell>
          <cell r="L289">
            <v>40813627.57</v>
          </cell>
          <cell r="M289">
            <v>14.22</v>
          </cell>
          <cell r="N289" t="str">
            <v>Cumpre</v>
          </cell>
        </row>
        <row r="290">
          <cell r="F290" t="str">
            <v>Cabaceiras do Paraguaçu/BA</v>
          </cell>
          <cell r="G290" t="str">
            <v>Quadrimestral</v>
          </cell>
          <cell r="H290" t="str">
            <v>2024-Q2</v>
          </cell>
          <cell r="I290" t="str">
            <v>Sim</v>
          </cell>
          <cell r="J290">
            <v>45535</v>
          </cell>
          <cell r="K290">
            <v>42156585.609999999</v>
          </cell>
          <cell r="L290">
            <v>96853192.920000002</v>
          </cell>
          <cell r="M290">
            <v>43.53</v>
          </cell>
          <cell r="N290" t="str">
            <v>Cumpre</v>
          </cell>
        </row>
        <row r="291">
          <cell r="F291" t="str">
            <v>Cachoeira/BA</v>
          </cell>
          <cell r="G291" t="str">
            <v>Quadrimestral</v>
          </cell>
          <cell r="H291" t="str">
            <v>2024-Q2</v>
          </cell>
          <cell r="I291" t="str">
            <v>Sim</v>
          </cell>
          <cell r="J291">
            <v>45535</v>
          </cell>
          <cell r="K291">
            <v>22120845.140000001</v>
          </cell>
          <cell r="L291">
            <v>118052125.34</v>
          </cell>
          <cell r="M291">
            <v>18.739999999999998</v>
          </cell>
          <cell r="N291" t="str">
            <v>Cumpre</v>
          </cell>
        </row>
        <row r="292">
          <cell r="F292" t="str">
            <v>Caculé/BA</v>
          </cell>
          <cell r="G292" t="str">
            <v>Quadrimestral</v>
          </cell>
          <cell r="H292" t="str">
            <v>2024-Q2</v>
          </cell>
          <cell r="I292" t="str">
            <v>Sim</v>
          </cell>
          <cell r="J292">
            <v>45535</v>
          </cell>
          <cell r="K292">
            <v>15924606.42</v>
          </cell>
          <cell r="L292">
            <v>106568850.70999999</v>
          </cell>
          <cell r="M292">
            <v>14.94</v>
          </cell>
          <cell r="N292" t="str">
            <v>Cumpre</v>
          </cell>
        </row>
        <row r="293">
          <cell r="F293" t="str">
            <v>Caém/BA</v>
          </cell>
          <cell r="G293" t="str">
            <v>Quadrimestral</v>
          </cell>
          <cell r="H293" t="str">
            <v>2024-Q2</v>
          </cell>
          <cell r="I293" t="str">
            <v>Sim</v>
          </cell>
          <cell r="J293">
            <v>45535</v>
          </cell>
          <cell r="K293">
            <v>4771958.28</v>
          </cell>
          <cell r="L293">
            <v>63635811.390000001</v>
          </cell>
          <cell r="M293">
            <v>7.5</v>
          </cell>
          <cell r="N293" t="str">
            <v>Cumpre</v>
          </cell>
        </row>
        <row r="294">
          <cell r="F294" t="str">
            <v>Caetanos/BA</v>
          </cell>
          <cell r="G294" t="str">
            <v>Quadrimestral</v>
          </cell>
          <cell r="H294" t="str">
            <v>2024-Q2</v>
          </cell>
          <cell r="I294" t="str">
            <v>Sim</v>
          </cell>
          <cell r="J294">
            <v>45535</v>
          </cell>
          <cell r="K294">
            <v>6399814.6100000003</v>
          </cell>
          <cell r="L294">
            <v>58362155.780000001</v>
          </cell>
          <cell r="M294">
            <v>10.97</v>
          </cell>
          <cell r="N294" t="str">
            <v>Cumpre</v>
          </cell>
        </row>
        <row r="295">
          <cell r="F295" t="str">
            <v>Caetité/BA</v>
          </cell>
          <cell r="G295" t="str">
            <v>Quadrimestral</v>
          </cell>
          <cell r="H295" t="str">
            <v>2023-Q3</v>
          </cell>
          <cell r="I295" t="str">
            <v>Não</v>
          </cell>
          <cell r="J295">
            <v>45291</v>
          </cell>
          <cell r="K295">
            <v>41190783.030000001</v>
          </cell>
          <cell r="L295">
            <v>198872910.88</v>
          </cell>
          <cell r="M295">
            <v>20.71</v>
          </cell>
          <cell r="N295" t="str">
            <v>Cumpre</v>
          </cell>
        </row>
        <row r="296">
          <cell r="F296" t="str">
            <v>Cafarnaum/BA</v>
          </cell>
          <cell r="G296" t="str">
            <v>Quadrimestral</v>
          </cell>
          <cell r="H296" t="str">
            <v>2024-Q2</v>
          </cell>
          <cell r="I296" t="str">
            <v>Sim</v>
          </cell>
          <cell r="J296">
            <v>45535</v>
          </cell>
          <cell r="K296">
            <v>45849687.219999999</v>
          </cell>
          <cell r="L296">
            <v>98507803.109999999</v>
          </cell>
          <cell r="M296">
            <v>46.54</v>
          </cell>
          <cell r="N296" t="str">
            <v>Cumpre</v>
          </cell>
        </row>
        <row r="297">
          <cell r="F297" t="str">
            <v>Cairu/BA</v>
          </cell>
          <cell r="G297" t="str">
            <v>Quadrimestral</v>
          </cell>
          <cell r="H297" t="str">
            <v>2024-Q2</v>
          </cell>
          <cell r="I297" t="str">
            <v>Sim</v>
          </cell>
          <cell r="J297">
            <v>45535</v>
          </cell>
          <cell r="K297">
            <v>16647163.939999999</v>
          </cell>
          <cell r="L297">
            <v>147431499.96000001</v>
          </cell>
          <cell r="M297">
            <v>11.29</v>
          </cell>
          <cell r="N297" t="str">
            <v>Cumpre</v>
          </cell>
        </row>
        <row r="298">
          <cell r="F298" t="str">
            <v>Caldeirão Grande/BA</v>
          </cell>
          <cell r="G298" t="str">
            <v>Quadrimestral</v>
          </cell>
          <cell r="H298" t="str">
            <v>2024-Q2</v>
          </cell>
          <cell r="I298" t="str">
            <v>Sim</v>
          </cell>
          <cell r="J298">
            <v>45535</v>
          </cell>
          <cell r="K298">
            <v>14409340.359999999</v>
          </cell>
          <cell r="L298">
            <v>79849067.480000004</v>
          </cell>
          <cell r="M298">
            <v>18.05</v>
          </cell>
          <cell r="N298" t="str">
            <v>Cumpre</v>
          </cell>
        </row>
        <row r="299">
          <cell r="F299" t="str">
            <v>Camacan/BA</v>
          </cell>
          <cell r="G299" t="str">
            <v>Quadrimestral</v>
          </cell>
          <cell r="H299" t="str">
            <v>2024-Q2</v>
          </cell>
          <cell r="I299" t="str">
            <v>Sim</v>
          </cell>
          <cell r="J299">
            <v>45535</v>
          </cell>
          <cell r="K299">
            <v>70572265.900000006</v>
          </cell>
          <cell r="L299">
            <v>121052596.20999999</v>
          </cell>
          <cell r="M299">
            <v>58.3</v>
          </cell>
          <cell r="N299" t="str">
            <v>Cumpre</v>
          </cell>
        </row>
        <row r="300">
          <cell r="F300" t="str">
            <v>Camaçari/BA</v>
          </cell>
          <cell r="G300" t="str">
            <v>Quadrimestral</v>
          </cell>
          <cell r="H300" t="str">
            <v>2024-Q2</v>
          </cell>
          <cell r="I300" t="str">
            <v>Sim</v>
          </cell>
          <cell r="J300">
            <v>45535</v>
          </cell>
          <cell r="K300">
            <v>792734456.74000001</v>
          </cell>
          <cell r="L300">
            <v>1912556195.1199999</v>
          </cell>
          <cell r="M300">
            <v>41.45</v>
          </cell>
          <cell r="N300" t="str">
            <v>Cumpre</v>
          </cell>
        </row>
        <row r="301">
          <cell r="F301" t="str">
            <v>Camamu/BA</v>
          </cell>
          <cell r="G301" t="str">
            <v>Quadrimestral</v>
          </cell>
          <cell r="H301" t="str">
            <v>2024-Q2</v>
          </cell>
          <cell r="I301" t="str">
            <v>Sim</v>
          </cell>
          <cell r="J301">
            <v>45535</v>
          </cell>
          <cell r="K301">
            <v>77438592.670000002</v>
          </cell>
          <cell r="L301">
            <v>139420834.28</v>
          </cell>
          <cell r="M301">
            <v>55.54</v>
          </cell>
          <cell r="N301" t="str">
            <v>Cumpre</v>
          </cell>
        </row>
        <row r="302">
          <cell r="F302" t="str">
            <v>Campo Alegre de Lourdes/BA</v>
          </cell>
          <cell r="G302" t="str">
            <v>Quadrimestral</v>
          </cell>
          <cell r="H302" t="str">
            <v>2024-Q2</v>
          </cell>
          <cell r="I302" t="str">
            <v>Sim</v>
          </cell>
          <cell r="J302">
            <v>45535</v>
          </cell>
          <cell r="K302">
            <v>7736558.54</v>
          </cell>
          <cell r="L302">
            <v>136749297.91999999</v>
          </cell>
          <cell r="M302">
            <v>5.66</v>
          </cell>
          <cell r="N302" t="str">
            <v>Cumpre</v>
          </cell>
        </row>
        <row r="303">
          <cell r="F303" t="str">
            <v>Campo Formoso/BA</v>
          </cell>
          <cell r="G303" t="str">
            <v>Quadrimestral</v>
          </cell>
          <cell r="H303" t="str">
            <v>2024-Q2</v>
          </cell>
          <cell r="I303" t="str">
            <v>Sim</v>
          </cell>
          <cell r="J303">
            <v>45535</v>
          </cell>
          <cell r="K303">
            <v>160442456.44999999</v>
          </cell>
          <cell r="L303">
            <v>353758884.73000002</v>
          </cell>
          <cell r="M303">
            <v>45.35</v>
          </cell>
          <cell r="N303" t="str">
            <v>Cumpre</v>
          </cell>
        </row>
        <row r="304">
          <cell r="F304" t="str">
            <v>Canápolis/BA</v>
          </cell>
          <cell r="G304" t="str">
            <v>Quadrimestral</v>
          </cell>
          <cell r="H304" t="str">
            <v>2024-Q2</v>
          </cell>
          <cell r="I304" t="str">
            <v>Sim</v>
          </cell>
          <cell r="J304">
            <v>45535</v>
          </cell>
          <cell r="K304">
            <v>39294720.829999998</v>
          </cell>
          <cell r="L304">
            <v>50224034.030000001</v>
          </cell>
          <cell r="M304">
            <v>78.239999999999995</v>
          </cell>
          <cell r="N304" t="str">
            <v>Cumpre</v>
          </cell>
        </row>
        <row r="305">
          <cell r="F305" t="str">
            <v>Canarana/BA</v>
          </cell>
          <cell r="G305" t="str">
            <v>Quadrimestral</v>
          </cell>
          <cell r="H305" t="str">
            <v>2024-Q2</v>
          </cell>
          <cell r="I305" t="str">
            <v>Sim</v>
          </cell>
          <cell r="J305">
            <v>45535</v>
          </cell>
          <cell r="K305">
            <v>59511130.450000003</v>
          </cell>
          <cell r="L305">
            <v>120420500.48999999</v>
          </cell>
          <cell r="M305">
            <v>49.42</v>
          </cell>
          <cell r="N305" t="str">
            <v>Cumpre</v>
          </cell>
        </row>
        <row r="306">
          <cell r="F306" t="str">
            <v>Canavieiras/BA</v>
          </cell>
          <cell r="G306" t="str">
            <v>Quadrimestral</v>
          </cell>
          <cell r="H306" t="str">
            <v>2023-Q3</v>
          </cell>
          <cell r="I306" t="str">
            <v>Não</v>
          </cell>
          <cell r="J306">
            <v>45291</v>
          </cell>
          <cell r="K306">
            <v>51121520.380000003</v>
          </cell>
          <cell r="L306">
            <v>114224493.18000001</v>
          </cell>
          <cell r="M306">
            <v>44.76</v>
          </cell>
          <cell r="N306" t="str">
            <v>Cumpre</v>
          </cell>
        </row>
        <row r="307">
          <cell r="F307" t="str">
            <v>Candeal/BA</v>
          </cell>
          <cell r="G307" t="str">
            <v>Quadrimestral</v>
          </cell>
          <cell r="H307" t="str">
            <v>2024-Q2</v>
          </cell>
          <cell r="I307" t="str">
            <v>Sim</v>
          </cell>
          <cell r="J307">
            <v>45535</v>
          </cell>
          <cell r="K307">
            <v>34260337.619999997</v>
          </cell>
          <cell r="L307">
            <v>35503219.890000001</v>
          </cell>
          <cell r="M307">
            <v>96.5</v>
          </cell>
          <cell r="N307" t="str">
            <v>Cumpre</v>
          </cell>
        </row>
        <row r="308">
          <cell r="F308" t="str">
            <v>Candeias/BA</v>
          </cell>
          <cell r="G308" t="str">
            <v>Quadrimestral</v>
          </cell>
          <cell r="H308" t="str">
            <v>2024-Q2</v>
          </cell>
          <cell r="I308" t="str">
            <v>Sim</v>
          </cell>
          <cell r="J308">
            <v>45535</v>
          </cell>
          <cell r="K308">
            <v>44362611.289999999</v>
          </cell>
          <cell r="L308">
            <v>584877803.76999998</v>
          </cell>
          <cell r="M308">
            <v>7.58</v>
          </cell>
          <cell r="N308" t="str">
            <v>Cumpre</v>
          </cell>
        </row>
        <row r="309">
          <cell r="F309" t="str">
            <v>Candiba/BA</v>
          </cell>
          <cell r="G309" t="str">
            <v>Quadrimestral</v>
          </cell>
          <cell r="H309" t="str">
            <v>2024-Q2</v>
          </cell>
          <cell r="I309" t="str">
            <v>Sim</v>
          </cell>
          <cell r="J309">
            <v>45535</v>
          </cell>
          <cell r="K309">
            <v>2055136.03</v>
          </cell>
          <cell r="L309">
            <v>60801985.18</v>
          </cell>
          <cell r="M309">
            <v>3.38</v>
          </cell>
          <cell r="N309" t="str">
            <v>Cumpre</v>
          </cell>
        </row>
        <row r="310">
          <cell r="F310" t="str">
            <v>Cândido Sales/BA</v>
          </cell>
          <cell r="G310" t="str">
            <v>Quadrimestral</v>
          </cell>
          <cell r="H310" t="str">
            <v>2024-Q2</v>
          </cell>
          <cell r="I310" t="str">
            <v>Sim</v>
          </cell>
          <cell r="J310">
            <v>45535</v>
          </cell>
          <cell r="K310">
            <v>64845409.710000001</v>
          </cell>
          <cell r="L310">
            <v>114481003.2</v>
          </cell>
          <cell r="M310">
            <v>56.64</v>
          </cell>
          <cell r="N310" t="str">
            <v>Cumpre</v>
          </cell>
        </row>
        <row r="311">
          <cell r="F311" t="str">
            <v>Cansanção/BA</v>
          </cell>
          <cell r="G311" t="str">
            <v>Quadrimestral</v>
          </cell>
          <cell r="H311" t="str">
            <v>2024-Q2</v>
          </cell>
          <cell r="I311" t="str">
            <v>Sim</v>
          </cell>
          <cell r="J311">
            <v>45535</v>
          </cell>
          <cell r="K311">
            <v>32841142.460000001</v>
          </cell>
          <cell r="L311">
            <v>243798767.84</v>
          </cell>
          <cell r="M311">
            <v>13.47</v>
          </cell>
          <cell r="N311" t="str">
            <v>Cumpre</v>
          </cell>
        </row>
        <row r="312">
          <cell r="F312" t="str">
            <v>Canudos/BA</v>
          </cell>
          <cell r="G312" t="str">
            <v>Quadrimestral</v>
          </cell>
          <cell r="H312" t="str">
            <v>2024-Q2</v>
          </cell>
          <cell r="I312" t="str">
            <v>Sim</v>
          </cell>
          <cell r="J312">
            <v>45535</v>
          </cell>
          <cell r="K312">
            <v>876113.42</v>
          </cell>
          <cell r="L312">
            <v>95302132.099999994</v>
          </cell>
          <cell r="M312">
            <v>0.92</v>
          </cell>
          <cell r="N312" t="str">
            <v>Cumpre</v>
          </cell>
        </row>
        <row r="313">
          <cell r="F313" t="str">
            <v>Capela do Alto Alegre/BA</v>
          </cell>
          <cell r="G313" t="str">
            <v>Quadrimestral</v>
          </cell>
          <cell r="H313" t="str">
            <v>2024-Q2</v>
          </cell>
          <cell r="I313" t="str">
            <v>Sim</v>
          </cell>
          <cell r="J313">
            <v>45535</v>
          </cell>
          <cell r="K313">
            <v>21788999.780000001</v>
          </cell>
          <cell r="L313">
            <v>48992432.390000001</v>
          </cell>
          <cell r="M313">
            <v>44.47</v>
          </cell>
          <cell r="N313" t="str">
            <v>Cumpre</v>
          </cell>
        </row>
        <row r="314">
          <cell r="F314" t="str">
            <v>Capim Grosso/BA</v>
          </cell>
          <cell r="G314" t="str">
            <v>Quadrimestral</v>
          </cell>
          <cell r="H314" t="str">
            <v>2024-Q2</v>
          </cell>
          <cell r="I314" t="str">
            <v>Sim</v>
          </cell>
          <cell r="J314">
            <v>45535</v>
          </cell>
          <cell r="K314">
            <v>37164551.07</v>
          </cell>
          <cell r="L314">
            <v>157095838.19</v>
          </cell>
          <cell r="M314">
            <v>23.66</v>
          </cell>
          <cell r="N314" t="str">
            <v>Cumpre</v>
          </cell>
        </row>
        <row r="315">
          <cell r="F315" t="str">
            <v>Caraíbas/BA</v>
          </cell>
          <cell r="G315" t="str">
            <v>Quadrimestral</v>
          </cell>
          <cell r="H315" t="str">
            <v>2023-Q3</v>
          </cell>
          <cell r="I315" t="str">
            <v>Não</v>
          </cell>
          <cell r="J315">
            <v>45291</v>
          </cell>
          <cell r="K315">
            <v>-2844313.29</v>
          </cell>
          <cell r="L315">
            <v>47114119.920000002</v>
          </cell>
          <cell r="M315">
            <v>0</v>
          </cell>
          <cell r="N315" t="str">
            <v>Cumpre</v>
          </cell>
        </row>
        <row r="316">
          <cell r="F316" t="str">
            <v>Caravelas/BA</v>
          </cell>
          <cell r="G316" t="str">
            <v>Quadrimestral</v>
          </cell>
          <cell r="H316" t="str">
            <v>2024-Q2</v>
          </cell>
          <cell r="I316" t="str">
            <v>Sim</v>
          </cell>
          <cell r="J316">
            <v>45535</v>
          </cell>
          <cell r="K316">
            <v>39590725.640000001</v>
          </cell>
          <cell r="L316">
            <v>121355653.56999999</v>
          </cell>
          <cell r="M316">
            <v>32.619999999999997</v>
          </cell>
          <cell r="N316" t="str">
            <v>Cumpre</v>
          </cell>
        </row>
        <row r="317">
          <cell r="F317" t="str">
            <v>Cardeal da Silva/BA</v>
          </cell>
          <cell r="G317" t="str">
            <v>Quadrimestral</v>
          </cell>
          <cell r="H317" t="str">
            <v>2024-Q2</v>
          </cell>
          <cell r="I317" t="str">
            <v>Sim</v>
          </cell>
          <cell r="J317">
            <v>45535</v>
          </cell>
          <cell r="K317">
            <v>174876.72</v>
          </cell>
          <cell r="L317">
            <v>69305967.870000005</v>
          </cell>
          <cell r="M317">
            <v>0.25</v>
          </cell>
          <cell r="N317" t="str">
            <v>Cumpre</v>
          </cell>
        </row>
        <row r="318">
          <cell r="F318" t="str">
            <v>Carinhanha/BA</v>
          </cell>
          <cell r="G318" t="str">
            <v>Quadrimestral</v>
          </cell>
          <cell r="H318" t="str">
            <v>2024-Q2</v>
          </cell>
          <cell r="I318" t="str">
            <v>Sim</v>
          </cell>
          <cell r="J318">
            <v>45535</v>
          </cell>
          <cell r="K318">
            <v>35188849.469999999</v>
          </cell>
          <cell r="L318">
            <v>134845989.94999999</v>
          </cell>
          <cell r="M318">
            <v>26.1</v>
          </cell>
          <cell r="N318" t="str">
            <v>Cumpre</v>
          </cell>
        </row>
        <row r="319">
          <cell r="F319" t="str">
            <v>Casa Nova/BA</v>
          </cell>
          <cell r="G319" t="str">
            <v>Quadrimestral</v>
          </cell>
          <cell r="H319" t="str">
            <v>2024-Q2</v>
          </cell>
          <cell r="I319" t="str">
            <v>Sim</v>
          </cell>
          <cell r="J319">
            <v>45535</v>
          </cell>
          <cell r="K319">
            <v>209229750.25</v>
          </cell>
          <cell r="L319">
            <v>268203414.58000001</v>
          </cell>
          <cell r="M319">
            <v>78.010000000000005</v>
          </cell>
          <cell r="N319" t="str">
            <v>Cumpre</v>
          </cell>
        </row>
        <row r="320">
          <cell r="F320" t="str">
            <v>Castro Alves/BA</v>
          </cell>
          <cell r="G320" t="str">
            <v>Quadrimestral</v>
          </cell>
          <cell r="H320" t="str">
            <v>2024-Q2</v>
          </cell>
          <cell r="I320" t="str">
            <v>Sim</v>
          </cell>
          <cell r="J320">
            <v>45535</v>
          </cell>
          <cell r="K320">
            <v>92281429.849999994</v>
          </cell>
          <cell r="L320">
            <v>139506131.44</v>
          </cell>
          <cell r="M320">
            <v>66.150000000000006</v>
          </cell>
          <cell r="N320" t="str">
            <v>Cumpre</v>
          </cell>
        </row>
        <row r="321">
          <cell r="F321" t="str">
            <v>Catolândia/BA</v>
          </cell>
          <cell r="G321" t="str">
            <v>Quadrimestral</v>
          </cell>
          <cell r="H321" t="str">
            <v>2024-Q2</v>
          </cell>
          <cell r="I321" t="str">
            <v>Sim</v>
          </cell>
          <cell r="J321">
            <v>45535</v>
          </cell>
          <cell r="K321">
            <v>-139472.94</v>
          </cell>
          <cell r="L321">
            <v>27711671.149999999</v>
          </cell>
          <cell r="M321">
            <v>0</v>
          </cell>
          <cell r="N321" t="str">
            <v>Cumpre</v>
          </cell>
        </row>
        <row r="322">
          <cell r="F322" t="str">
            <v>Catu/BA</v>
          </cell>
          <cell r="G322" t="str">
            <v>Quadrimestral</v>
          </cell>
          <cell r="H322" t="str">
            <v>2024-Q2</v>
          </cell>
          <cell r="I322" t="str">
            <v>Sim</v>
          </cell>
          <cell r="J322">
            <v>45535</v>
          </cell>
          <cell r="K322">
            <v>39416666.409999996</v>
          </cell>
          <cell r="L322">
            <v>225952090.93000001</v>
          </cell>
          <cell r="M322">
            <v>17.440000000000001</v>
          </cell>
          <cell r="N322" t="str">
            <v>Cumpre</v>
          </cell>
        </row>
        <row r="323">
          <cell r="F323" t="str">
            <v>Caturama/BA</v>
          </cell>
          <cell r="G323" t="str">
            <v>Quadrimestral</v>
          </cell>
          <cell r="H323" t="str">
            <v>2024-Q2</v>
          </cell>
          <cell r="I323" t="str">
            <v>Sim</v>
          </cell>
          <cell r="J323">
            <v>45535</v>
          </cell>
          <cell r="K323">
            <v>12063294.300000001</v>
          </cell>
          <cell r="L323">
            <v>45545486.780000001</v>
          </cell>
          <cell r="M323">
            <v>26.49</v>
          </cell>
          <cell r="N323" t="str">
            <v>Cumpre</v>
          </cell>
        </row>
        <row r="324">
          <cell r="F324" t="str">
            <v>Central/BA</v>
          </cell>
          <cell r="G324" t="str">
            <v>Quadrimestral</v>
          </cell>
          <cell r="H324" t="str">
            <v>2024-Q2</v>
          </cell>
          <cell r="I324" t="str">
            <v>Sim</v>
          </cell>
          <cell r="J324">
            <v>45535</v>
          </cell>
          <cell r="K324">
            <v>28777353</v>
          </cell>
          <cell r="L324">
            <v>80119408.790000007</v>
          </cell>
          <cell r="M324">
            <v>35.92</v>
          </cell>
          <cell r="N324" t="str">
            <v>Cumpre</v>
          </cell>
        </row>
        <row r="325">
          <cell r="F325" t="str">
            <v>Chorrochó/BA</v>
          </cell>
          <cell r="G325" t="str">
            <v>Quadrimestral</v>
          </cell>
          <cell r="H325" t="str">
            <v>2024-Q2</v>
          </cell>
          <cell r="I325" t="str">
            <v>Sim</v>
          </cell>
          <cell r="J325">
            <v>45535</v>
          </cell>
          <cell r="K325">
            <v>-3828886.49</v>
          </cell>
          <cell r="L325">
            <v>65897962.030000001</v>
          </cell>
          <cell r="M325">
            <v>0</v>
          </cell>
          <cell r="N325" t="str">
            <v>Cumpre</v>
          </cell>
        </row>
        <row r="326">
          <cell r="F326" t="str">
            <v>Cícero Dantas/BA</v>
          </cell>
          <cell r="G326" t="str">
            <v>Quadrimestral</v>
          </cell>
          <cell r="H326" t="str">
            <v>2024-Q2</v>
          </cell>
          <cell r="I326" t="str">
            <v>Sim</v>
          </cell>
          <cell r="J326">
            <v>45535</v>
          </cell>
          <cell r="K326">
            <v>92618162.329999998</v>
          </cell>
          <cell r="L326">
            <v>160038389.41</v>
          </cell>
          <cell r="M326">
            <v>57.87</v>
          </cell>
          <cell r="N326" t="str">
            <v>Cumpre</v>
          </cell>
        </row>
        <row r="327">
          <cell r="F327" t="str">
            <v>Cipó/BA</v>
          </cell>
          <cell r="G327" t="str">
            <v>Quadrimestral</v>
          </cell>
          <cell r="H327" t="str">
            <v>2024-Q2</v>
          </cell>
          <cell r="I327" t="str">
            <v>Sim</v>
          </cell>
          <cell r="J327">
            <v>45535</v>
          </cell>
          <cell r="K327">
            <v>26174241.98</v>
          </cell>
          <cell r="L327">
            <v>135252288.34</v>
          </cell>
          <cell r="M327">
            <v>19.350000000000001</v>
          </cell>
          <cell r="N327" t="str">
            <v>Cumpre</v>
          </cell>
        </row>
        <row r="328">
          <cell r="F328" t="str">
            <v>Coaraci/BA</v>
          </cell>
          <cell r="G328" t="str">
            <v>Quadrimestral</v>
          </cell>
          <cell r="H328" t="str">
            <v>2024-Q2</v>
          </cell>
          <cell r="I328" t="str">
            <v>Sim</v>
          </cell>
          <cell r="J328">
            <v>45535</v>
          </cell>
          <cell r="K328">
            <v>74660473.299999997</v>
          </cell>
          <cell r="L328">
            <v>85214909.260000005</v>
          </cell>
          <cell r="M328">
            <v>87.61</v>
          </cell>
          <cell r="N328" t="str">
            <v>Cumpre</v>
          </cell>
        </row>
        <row r="329">
          <cell r="F329" t="str">
            <v>Cocos/BA</v>
          </cell>
          <cell r="G329" t="str">
            <v>Quadrimestral</v>
          </cell>
          <cell r="H329" t="str">
            <v>2024-Q2</v>
          </cell>
          <cell r="I329" t="str">
            <v>Sim</v>
          </cell>
          <cell r="J329">
            <v>45535</v>
          </cell>
          <cell r="K329">
            <v>22093944.170000002</v>
          </cell>
          <cell r="L329">
            <v>115995409.37</v>
          </cell>
          <cell r="M329">
            <v>19.05</v>
          </cell>
          <cell r="N329" t="str">
            <v>Cumpre</v>
          </cell>
        </row>
        <row r="330">
          <cell r="F330" t="str">
            <v>Conceição da Feira/BA</v>
          </cell>
          <cell r="G330" t="str">
            <v>Quadrimestral</v>
          </cell>
          <cell r="H330" t="str">
            <v>2024-Q2</v>
          </cell>
          <cell r="I330" t="str">
            <v>Sim</v>
          </cell>
          <cell r="J330">
            <v>45535</v>
          </cell>
          <cell r="K330">
            <v>67472739.659999996</v>
          </cell>
          <cell r="L330">
            <v>96589493.629999995</v>
          </cell>
          <cell r="M330">
            <v>69.86</v>
          </cell>
          <cell r="N330" t="str">
            <v>Cumpre</v>
          </cell>
        </row>
        <row r="331">
          <cell r="F331" t="str">
            <v>Conceição do Almeida/BA</v>
          </cell>
          <cell r="G331" t="str">
            <v>Quadrimestral</v>
          </cell>
          <cell r="H331" t="str">
            <v>2024-Q2</v>
          </cell>
          <cell r="I331" t="str">
            <v>Sim</v>
          </cell>
          <cell r="J331">
            <v>45535</v>
          </cell>
          <cell r="K331">
            <v>66237570.869999997</v>
          </cell>
          <cell r="L331">
            <v>76448726.25</v>
          </cell>
          <cell r="M331">
            <v>86.64</v>
          </cell>
          <cell r="N331" t="str">
            <v>Cumpre</v>
          </cell>
        </row>
        <row r="332">
          <cell r="F332" t="str">
            <v>Conceição do Coité/BA</v>
          </cell>
          <cell r="G332" t="str">
            <v>Quadrimestral</v>
          </cell>
          <cell r="H332" t="str">
            <v>2024-Q2</v>
          </cell>
          <cell r="I332" t="str">
            <v>Sim</v>
          </cell>
          <cell r="J332">
            <v>45535</v>
          </cell>
          <cell r="K332">
            <v>96014196.780000001</v>
          </cell>
          <cell r="L332">
            <v>255138917.91999999</v>
          </cell>
          <cell r="M332">
            <v>37.630000000000003</v>
          </cell>
          <cell r="N332" t="str">
            <v>Cumpre</v>
          </cell>
        </row>
        <row r="333">
          <cell r="F333" t="str">
            <v>Conceição do Jacuípe/BA</v>
          </cell>
          <cell r="G333" t="str">
            <v>Quadrimestral</v>
          </cell>
          <cell r="H333" t="str">
            <v>2024-Q2</v>
          </cell>
          <cell r="I333" t="str">
            <v>Sim</v>
          </cell>
          <cell r="J333">
            <v>45535</v>
          </cell>
          <cell r="K333">
            <v>62704304.719999999</v>
          </cell>
          <cell r="L333">
            <v>183721376.27000001</v>
          </cell>
          <cell r="M333">
            <v>34.130000000000003</v>
          </cell>
          <cell r="N333" t="str">
            <v>Cumpre</v>
          </cell>
        </row>
        <row r="334">
          <cell r="F334" t="str">
            <v>Conde/BA</v>
          </cell>
          <cell r="G334" t="str">
            <v>Quadrimestral</v>
          </cell>
          <cell r="H334" t="str">
            <v>2024-Q2</v>
          </cell>
          <cell r="I334" t="str">
            <v>Sim</v>
          </cell>
          <cell r="J334">
            <v>45535</v>
          </cell>
          <cell r="K334">
            <v>102514846.83</v>
          </cell>
          <cell r="L334">
            <v>115525350.31</v>
          </cell>
          <cell r="M334">
            <v>88.74</v>
          </cell>
          <cell r="N334" t="str">
            <v>Cumpre</v>
          </cell>
        </row>
        <row r="335">
          <cell r="F335" t="str">
            <v>Condeúba/BA</v>
          </cell>
          <cell r="G335" t="str">
            <v>Quadrimestral</v>
          </cell>
          <cell r="H335" t="str">
            <v>2024-Q1</v>
          </cell>
          <cell r="I335" t="str">
            <v>Não</v>
          </cell>
          <cell r="J335">
            <v>45412</v>
          </cell>
          <cell r="K335">
            <v>78902557.640000001</v>
          </cell>
          <cell r="L335">
            <v>76916505.530000001</v>
          </cell>
          <cell r="M335">
            <v>102.58</v>
          </cell>
          <cell r="N335" t="str">
            <v>Cumpre</v>
          </cell>
        </row>
        <row r="336">
          <cell r="F336" t="str">
            <v>Contendas do Sincorá/BA</v>
          </cell>
          <cell r="G336" t="str">
            <v>Quadrimestral</v>
          </cell>
          <cell r="H336" t="str">
            <v>2024-Q2</v>
          </cell>
          <cell r="I336" t="str">
            <v>Sim</v>
          </cell>
          <cell r="J336">
            <v>45535</v>
          </cell>
          <cell r="K336">
            <v>2811463.52</v>
          </cell>
          <cell r="L336">
            <v>33937198.399999999</v>
          </cell>
          <cell r="M336">
            <v>8.2799999999999994</v>
          </cell>
          <cell r="N336" t="str">
            <v>Cumpre</v>
          </cell>
        </row>
        <row r="337">
          <cell r="F337" t="str">
            <v>Coração de Maria/BA</v>
          </cell>
          <cell r="G337" t="str">
            <v>Quadrimestral</v>
          </cell>
          <cell r="H337" t="str">
            <v>2024-Q2</v>
          </cell>
          <cell r="I337" t="str">
            <v>Sim</v>
          </cell>
          <cell r="J337">
            <v>45535</v>
          </cell>
          <cell r="K337">
            <v>13245234.24</v>
          </cell>
          <cell r="L337">
            <v>123977188.70999999</v>
          </cell>
          <cell r="M337">
            <v>10.68</v>
          </cell>
          <cell r="N337" t="str">
            <v>Cumpre</v>
          </cell>
        </row>
        <row r="338">
          <cell r="F338" t="str">
            <v>Cordeiros/BA</v>
          </cell>
          <cell r="G338" t="str">
            <v>Quadrimestral</v>
          </cell>
          <cell r="H338" t="str">
            <v>2024-Q2</v>
          </cell>
          <cell r="I338" t="str">
            <v>Sim</v>
          </cell>
          <cell r="J338">
            <v>45535</v>
          </cell>
          <cell r="K338">
            <v>3119337.25</v>
          </cell>
          <cell r="L338">
            <v>43943829.32</v>
          </cell>
          <cell r="M338">
            <v>7.1</v>
          </cell>
          <cell r="N338" t="str">
            <v>Cumpre</v>
          </cell>
        </row>
        <row r="339">
          <cell r="F339" t="str">
            <v>Coribe/BA</v>
          </cell>
          <cell r="G339" t="str">
            <v>Quadrimestral</v>
          </cell>
          <cell r="H339" t="str">
            <v>2024-Q2</v>
          </cell>
          <cell r="I339" t="str">
            <v>Sim</v>
          </cell>
          <cell r="J339">
            <v>45535</v>
          </cell>
          <cell r="K339">
            <v>36902883.75</v>
          </cell>
          <cell r="L339">
            <v>83110577.709999993</v>
          </cell>
          <cell r="M339">
            <v>44.4</v>
          </cell>
          <cell r="N339" t="str">
            <v>Cumpre</v>
          </cell>
        </row>
        <row r="340">
          <cell r="F340" t="str">
            <v>Coronel João Sá/BA</v>
          </cell>
          <cell r="G340" t="str">
            <v>Quadrimestral</v>
          </cell>
          <cell r="H340" t="str">
            <v>2024-Q2</v>
          </cell>
          <cell r="I340" t="str">
            <v>Sim</v>
          </cell>
          <cell r="J340">
            <v>45535</v>
          </cell>
          <cell r="K340">
            <v>41659051.939999998</v>
          </cell>
          <cell r="L340">
            <v>126783207.81</v>
          </cell>
          <cell r="M340">
            <v>32.86</v>
          </cell>
          <cell r="N340" t="str">
            <v>Cumpre</v>
          </cell>
        </row>
        <row r="341">
          <cell r="F341" t="str">
            <v>Correntina/BA</v>
          </cell>
          <cell r="G341" t="str">
            <v>Quadrimestral</v>
          </cell>
          <cell r="H341" t="str">
            <v>2024-Q2</v>
          </cell>
          <cell r="I341" t="str">
            <v>Sim</v>
          </cell>
          <cell r="J341">
            <v>45535</v>
          </cell>
          <cell r="K341">
            <v>105794389.48999999</v>
          </cell>
          <cell r="L341">
            <v>271164266.19</v>
          </cell>
          <cell r="M341">
            <v>39.01</v>
          </cell>
          <cell r="N341" t="str">
            <v>Cumpre</v>
          </cell>
        </row>
        <row r="342">
          <cell r="F342" t="str">
            <v>Cotegipe/BA</v>
          </cell>
          <cell r="G342" t="str">
            <v>Quadrimestral</v>
          </cell>
          <cell r="H342" t="str">
            <v>2024-Q2</v>
          </cell>
          <cell r="I342" t="str">
            <v>Sim</v>
          </cell>
          <cell r="J342">
            <v>45535</v>
          </cell>
          <cell r="K342">
            <v>20188801.920000002</v>
          </cell>
          <cell r="L342">
            <v>67462252.489999995</v>
          </cell>
          <cell r="M342">
            <v>29.93</v>
          </cell>
          <cell r="N342" t="str">
            <v>Cumpre</v>
          </cell>
        </row>
        <row r="343">
          <cell r="F343" t="str">
            <v>Cravolândia/BA</v>
          </cell>
          <cell r="G343" t="str">
            <v>Quadrimestral</v>
          </cell>
          <cell r="H343" t="str">
            <v>2024-Q2</v>
          </cell>
          <cell r="I343" t="str">
            <v>Sim</v>
          </cell>
          <cell r="J343">
            <v>45535</v>
          </cell>
          <cell r="K343">
            <v>22210847.73</v>
          </cell>
          <cell r="L343">
            <v>35692161.329999998</v>
          </cell>
          <cell r="M343">
            <v>62.23</v>
          </cell>
          <cell r="N343" t="str">
            <v>Cumpre</v>
          </cell>
        </row>
        <row r="344">
          <cell r="F344" t="str">
            <v>Crisópolis/BA</v>
          </cell>
          <cell r="G344" t="str">
            <v>Quadrimestral</v>
          </cell>
          <cell r="H344" t="str">
            <v>2024-Q2</v>
          </cell>
          <cell r="I344" t="str">
            <v>Sim</v>
          </cell>
          <cell r="J344">
            <v>45535</v>
          </cell>
          <cell r="K344">
            <v>-6467559.8700000001</v>
          </cell>
          <cell r="L344">
            <v>150420216.47</v>
          </cell>
          <cell r="M344">
            <v>0</v>
          </cell>
          <cell r="N344" t="str">
            <v>Cumpre</v>
          </cell>
        </row>
        <row r="345">
          <cell r="F345" t="str">
            <v>Cristópolis/BA</v>
          </cell>
          <cell r="G345" t="str">
            <v>Quadrimestral</v>
          </cell>
          <cell r="H345" t="str">
            <v>2024-Q2</v>
          </cell>
          <cell r="I345" t="str">
            <v>Sim</v>
          </cell>
          <cell r="J345">
            <v>45535</v>
          </cell>
          <cell r="K345">
            <v>256931.96</v>
          </cell>
          <cell r="L345">
            <v>66044056.729999997</v>
          </cell>
          <cell r="M345">
            <v>0.39</v>
          </cell>
          <cell r="N345" t="str">
            <v>Cumpre</v>
          </cell>
        </row>
        <row r="346">
          <cell r="F346" t="str">
            <v>Cruz Das Almas/BA</v>
          </cell>
          <cell r="G346" t="str">
            <v>Quadrimestral</v>
          </cell>
          <cell r="H346" t="str">
            <v>2024-Q2</v>
          </cell>
          <cell r="I346" t="str">
            <v>Sim</v>
          </cell>
          <cell r="J346">
            <v>45535</v>
          </cell>
          <cell r="K346">
            <v>34966226.439999998</v>
          </cell>
          <cell r="L346">
            <v>217508692.24000001</v>
          </cell>
          <cell r="M346">
            <v>16.079999999999998</v>
          </cell>
          <cell r="N346" t="str">
            <v>Cumpre</v>
          </cell>
        </row>
        <row r="347">
          <cell r="F347" t="str">
            <v>Curaçá/BA</v>
          </cell>
          <cell r="G347" t="str">
            <v>Quadrimestral</v>
          </cell>
          <cell r="H347" t="str">
            <v>2024-Q2</v>
          </cell>
          <cell r="I347" t="str">
            <v>Sim</v>
          </cell>
          <cell r="J347">
            <v>45535</v>
          </cell>
          <cell r="K347">
            <v>100277336.22</v>
          </cell>
          <cell r="L347">
            <v>163571376.56999999</v>
          </cell>
          <cell r="M347">
            <v>61.3</v>
          </cell>
          <cell r="N347" t="str">
            <v>Cumpre</v>
          </cell>
        </row>
        <row r="348">
          <cell r="F348" t="str">
            <v>Dário Meira/BA</v>
          </cell>
          <cell r="G348" t="str">
            <v>Quadrimestral</v>
          </cell>
          <cell r="H348" t="str">
            <v>2024-Q2</v>
          </cell>
          <cell r="I348" t="str">
            <v>Sim</v>
          </cell>
          <cell r="J348">
            <v>45535</v>
          </cell>
          <cell r="K348">
            <v>56767303.719999999</v>
          </cell>
          <cell r="L348">
            <v>71107151.340000004</v>
          </cell>
          <cell r="M348">
            <v>79.83</v>
          </cell>
          <cell r="N348" t="str">
            <v>Cumpre</v>
          </cell>
        </row>
        <row r="349">
          <cell r="F349" t="str">
            <v>Dias d'Ávila/BA</v>
          </cell>
          <cell r="G349" t="str">
            <v>Quadrimestral</v>
          </cell>
          <cell r="H349" t="str">
            <v>2024-Q2</v>
          </cell>
          <cell r="I349" t="str">
            <v>Sim</v>
          </cell>
          <cell r="J349">
            <v>45535</v>
          </cell>
          <cell r="K349">
            <v>8065594.2800000003</v>
          </cell>
          <cell r="L349">
            <v>353197239.56</v>
          </cell>
          <cell r="M349">
            <v>2.2799999999999998</v>
          </cell>
          <cell r="N349" t="str">
            <v>Cumpre</v>
          </cell>
        </row>
        <row r="350">
          <cell r="F350" t="str">
            <v>Dom Basílio/BA</v>
          </cell>
          <cell r="G350" t="str">
            <v>Quadrimestral</v>
          </cell>
          <cell r="H350" t="str">
            <v>2024-Q2</v>
          </cell>
          <cell r="I350" t="str">
            <v>Sim</v>
          </cell>
          <cell r="J350">
            <v>45535</v>
          </cell>
          <cell r="K350">
            <v>5566997.3799999999</v>
          </cell>
          <cell r="L350">
            <v>62863787.740000002</v>
          </cell>
          <cell r="M350">
            <v>8.86</v>
          </cell>
          <cell r="N350" t="str">
            <v>Cumpre</v>
          </cell>
        </row>
        <row r="351">
          <cell r="F351" t="str">
            <v>Dom Macedo Costa/BA</v>
          </cell>
          <cell r="G351" t="str">
            <v>Quadrimestral</v>
          </cell>
          <cell r="H351" t="str">
            <v>2024-Q2</v>
          </cell>
          <cell r="I351" t="str">
            <v>Sim</v>
          </cell>
          <cell r="J351">
            <v>45535</v>
          </cell>
          <cell r="K351">
            <v>-2760607.82</v>
          </cell>
          <cell r="L351">
            <v>30007981.149999999</v>
          </cell>
          <cell r="M351">
            <v>0</v>
          </cell>
          <cell r="N351" t="str">
            <v>Cumpre</v>
          </cell>
        </row>
        <row r="352">
          <cell r="F352" t="str">
            <v>Elísio Medrado/BA</v>
          </cell>
          <cell r="G352" t="str">
            <v>Quadrimestral</v>
          </cell>
          <cell r="H352" t="str">
            <v>2024-Q2</v>
          </cell>
          <cell r="I352" t="str">
            <v>Sim</v>
          </cell>
          <cell r="J352">
            <v>45535</v>
          </cell>
          <cell r="K352">
            <v>11538054.060000001</v>
          </cell>
          <cell r="L352">
            <v>46379246.939999998</v>
          </cell>
          <cell r="M352">
            <v>24.88</v>
          </cell>
          <cell r="N352" t="str">
            <v>Cumpre</v>
          </cell>
        </row>
        <row r="353">
          <cell r="F353" t="str">
            <v>Encruzilhada/BA</v>
          </cell>
          <cell r="G353" t="str">
            <v>Quadrimestral</v>
          </cell>
          <cell r="H353" t="str">
            <v>2024-Q2</v>
          </cell>
          <cell r="I353" t="str">
            <v>Sim</v>
          </cell>
          <cell r="J353">
            <v>45535</v>
          </cell>
          <cell r="K353">
            <v>5765535.6200000001</v>
          </cell>
          <cell r="L353">
            <v>93484063.390000001</v>
          </cell>
          <cell r="M353">
            <v>6.17</v>
          </cell>
          <cell r="N353" t="str">
            <v>Cumpre</v>
          </cell>
        </row>
        <row r="354">
          <cell r="F354" t="str">
            <v>Entre Rios/BA</v>
          </cell>
          <cell r="G354" t="str">
            <v>Quadrimestral</v>
          </cell>
          <cell r="H354" t="str">
            <v>2024-Q1</v>
          </cell>
          <cell r="I354" t="str">
            <v>Não</v>
          </cell>
          <cell r="J354">
            <v>45412</v>
          </cell>
          <cell r="K354">
            <v>147616546.09</v>
          </cell>
          <cell r="L354">
            <v>167514488.46000001</v>
          </cell>
          <cell r="M354">
            <v>88.12</v>
          </cell>
          <cell r="N354" t="str">
            <v>Cumpre</v>
          </cell>
        </row>
        <row r="355">
          <cell r="F355" t="str">
            <v>Érico Cardoso/BA</v>
          </cell>
          <cell r="G355" t="str">
            <v>Quadrimestral</v>
          </cell>
          <cell r="H355" t="str">
            <v>2024-Q2</v>
          </cell>
          <cell r="I355" t="str">
            <v>Sim</v>
          </cell>
          <cell r="J355">
            <v>45535</v>
          </cell>
          <cell r="K355">
            <v>11460488.91</v>
          </cell>
          <cell r="L355">
            <v>58384275.590000004</v>
          </cell>
          <cell r="M355">
            <v>19.63</v>
          </cell>
          <cell r="N355" t="str">
            <v>Cumpre</v>
          </cell>
        </row>
        <row r="356">
          <cell r="F356" t="str">
            <v>Esplanada/BA</v>
          </cell>
          <cell r="G356" t="str">
            <v>Quadrimestral</v>
          </cell>
          <cell r="H356" t="str">
            <v>2024-Q2</v>
          </cell>
          <cell r="I356" t="str">
            <v>Sim</v>
          </cell>
          <cell r="J356">
            <v>45535</v>
          </cell>
          <cell r="K356">
            <v>159154277.97</v>
          </cell>
          <cell r="L356">
            <v>183363839.44999999</v>
          </cell>
          <cell r="M356">
            <v>86.8</v>
          </cell>
          <cell r="N356" t="str">
            <v>Cumpre</v>
          </cell>
        </row>
        <row r="357">
          <cell r="F357" t="str">
            <v>Euclides da Cunha/BA</v>
          </cell>
          <cell r="G357" t="str">
            <v>Quadrimestral</v>
          </cell>
          <cell r="H357" t="str">
            <v>2024-Q2</v>
          </cell>
          <cell r="I357" t="str">
            <v>Sim</v>
          </cell>
          <cell r="J357">
            <v>45535</v>
          </cell>
          <cell r="K357">
            <v>213537211.59</v>
          </cell>
          <cell r="L357">
            <v>308162084.31</v>
          </cell>
          <cell r="M357">
            <v>69.290000000000006</v>
          </cell>
          <cell r="N357" t="str">
            <v>Cumpre</v>
          </cell>
        </row>
        <row r="358">
          <cell r="F358" t="str">
            <v>Eunápolis/BA</v>
          </cell>
          <cell r="G358" t="str">
            <v>Quadrimestral</v>
          </cell>
          <cell r="H358" t="str">
            <v>2024-Q2</v>
          </cell>
          <cell r="I358" t="str">
            <v>Sim</v>
          </cell>
          <cell r="J358">
            <v>45535</v>
          </cell>
          <cell r="K358">
            <v>221886225.69999999</v>
          </cell>
          <cell r="L358">
            <v>500092103.52999997</v>
          </cell>
          <cell r="M358">
            <v>44.37</v>
          </cell>
          <cell r="N358" t="str">
            <v>Cumpre</v>
          </cell>
        </row>
        <row r="359">
          <cell r="F359" t="str">
            <v>Fátima/BA</v>
          </cell>
          <cell r="G359" t="str">
            <v>Quadrimestral</v>
          </cell>
          <cell r="H359" t="str">
            <v>2024-Q2</v>
          </cell>
          <cell r="I359" t="str">
            <v>Sim</v>
          </cell>
          <cell r="J359">
            <v>45535</v>
          </cell>
          <cell r="K359">
            <v>20585197.710000001</v>
          </cell>
          <cell r="L359">
            <v>104740302.14</v>
          </cell>
          <cell r="M359">
            <v>19.649999999999999</v>
          </cell>
          <cell r="N359" t="str">
            <v>Cumpre</v>
          </cell>
        </row>
        <row r="360">
          <cell r="F360" t="str">
            <v>Feira da Mata/BA</v>
          </cell>
          <cell r="G360" t="str">
            <v>Quadrimestral</v>
          </cell>
          <cell r="H360" t="str">
            <v>2024-Q2</v>
          </cell>
          <cell r="I360" t="str">
            <v>Sim</v>
          </cell>
          <cell r="J360">
            <v>45535</v>
          </cell>
          <cell r="K360">
            <v>20024754.140000001</v>
          </cell>
          <cell r="L360">
            <v>36414728.789999999</v>
          </cell>
          <cell r="M360">
            <v>54.99</v>
          </cell>
          <cell r="N360" t="str">
            <v>Cumpre</v>
          </cell>
        </row>
        <row r="361">
          <cell r="F361" t="str">
            <v>Feira de Santana/BA</v>
          </cell>
          <cell r="G361" t="str">
            <v>Quadrimestral</v>
          </cell>
          <cell r="H361" t="str">
            <v>2024-Q2</v>
          </cell>
          <cell r="I361" t="str">
            <v>Sim</v>
          </cell>
          <cell r="J361">
            <v>45535</v>
          </cell>
          <cell r="K361">
            <v>174081561.63999999</v>
          </cell>
          <cell r="L361">
            <v>317246065.49000001</v>
          </cell>
          <cell r="M361">
            <v>54.87</v>
          </cell>
          <cell r="N361" t="str">
            <v>Cumpre</v>
          </cell>
        </row>
        <row r="362">
          <cell r="F362" t="str">
            <v>Filadélfia/BA</v>
          </cell>
          <cell r="G362" t="str">
            <v>Quadrimestral</v>
          </cell>
          <cell r="H362" t="str">
            <v>2024-Q2</v>
          </cell>
          <cell r="I362" t="str">
            <v>Sim</v>
          </cell>
          <cell r="J362">
            <v>45535</v>
          </cell>
          <cell r="K362">
            <v>23698259.109999999</v>
          </cell>
          <cell r="L362">
            <v>109973519.63</v>
          </cell>
          <cell r="M362">
            <v>21.55</v>
          </cell>
          <cell r="N362" t="str">
            <v>Cumpre</v>
          </cell>
        </row>
        <row r="363">
          <cell r="F363" t="str">
            <v>Firmino Alves/BA</v>
          </cell>
          <cell r="G363" t="str">
            <v>Quadrimestral</v>
          </cell>
          <cell r="H363" t="str">
            <v>2024-Q2</v>
          </cell>
          <cell r="I363" t="str">
            <v>Sim</v>
          </cell>
          <cell r="J363">
            <v>45535</v>
          </cell>
          <cell r="K363">
            <v>16400881.85</v>
          </cell>
          <cell r="L363">
            <v>40980103.539999999</v>
          </cell>
          <cell r="M363">
            <v>40.020000000000003</v>
          </cell>
          <cell r="N363" t="str">
            <v>Cumpre</v>
          </cell>
        </row>
        <row r="364">
          <cell r="F364" t="str">
            <v>Floresta Azul/BA</v>
          </cell>
          <cell r="G364" t="str">
            <v>Quadrimestral</v>
          </cell>
          <cell r="H364" t="str">
            <v>2024-Q2</v>
          </cell>
          <cell r="I364" t="str">
            <v>Sim</v>
          </cell>
          <cell r="J364">
            <v>45535</v>
          </cell>
          <cell r="K364">
            <v>55242432.289999999</v>
          </cell>
          <cell r="L364">
            <v>45009171.990000002</v>
          </cell>
          <cell r="M364">
            <v>122.74</v>
          </cell>
          <cell r="N364" t="str">
            <v>Descumpre</v>
          </cell>
        </row>
        <row r="365">
          <cell r="F365" t="str">
            <v>Formosa do Rio Preto/BA</v>
          </cell>
          <cell r="G365" t="str">
            <v>Quadrimestral</v>
          </cell>
          <cell r="H365" t="str">
            <v>2024-Q2</v>
          </cell>
          <cell r="I365" t="str">
            <v>Sim</v>
          </cell>
          <cell r="J365">
            <v>45535</v>
          </cell>
          <cell r="K365">
            <v>-9644773.1699999999</v>
          </cell>
          <cell r="L365">
            <v>278973363.13</v>
          </cell>
          <cell r="M365">
            <v>0</v>
          </cell>
          <cell r="N365" t="str">
            <v>Cumpre</v>
          </cell>
        </row>
        <row r="366">
          <cell r="F366" t="str">
            <v>Gandu/BA</v>
          </cell>
          <cell r="G366" t="str">
            <v>Quadrimestral</v>
          </cell>
          <cell r="H366" t="str">
            <v>2024-Q2</v>
          </cell>
          <cell r="I366" t="str">
            <v>Sim</v>
          </cell>
          <cell r="J366">
            <v>45535</v>
          </cell>
          <cell r="K366">
            <v>27461008.16</v>
          </cell>
          <cell r="L366">
            <v>167803913.86000001</v>
          </cell>
          <cell r="M366">
            <v>16.36</v>
          </cell>
          <cell r="N366" t="str">
            <v>Cumpre</v>
          </cell>
        </row>
        <row r="367">
          <cell r="F367" t="str">
            <v>Gavião/BA</v>
          </cell>
          <cell r="G367" t="str">
            <v>Quadrimestral</v>
          </cell>
          <cell r="H367" t="str">
            <v>2024-Q2</v>
          </cell>
          <cell r="I367" t="str">
            <v>Sim</v>
          </cell>
          <cell r="J367">
            <v>45535</v>
          </cell>
          <cell r="K367">
            <v>-6326891.4500000002</v>
          </cell>
          <cell r="L367">
            <v>38343816.609999999</v>
          </cell>
          <cell r="M367">
            <v>0</v>
          </cell>
          <cell r="N367" t="str">
            <v>Cumpre</v>
          </cell>
        </row>
        <row r="368">
          <cell r="F368" t="str">
            <v>Gentio do Ouro/BA</v>
          </cell>
          <cell r="G368" t="str">
            <v>Quadrimestral</v>
          </cell>
          <cell r="H368" t="str">
            <v>2024-Q2</v>
          </cell>
          <cell r="I368" t="str">
            <v>Sim</v>
          </cell>
          <cell r="J368">
            <v>45535</v>
          </cell>
          <cell r="K368">
            <v>39862.699999999997</v>
          </cell>
          <cell r="L368">
            <v>96535322.359999999</v>
          </cell>
          <cell r="M368">
            <v>0.04</v>
          </cell>
          <cell r="N368" t="str">
            <v>Cumpre</v>
          </cell>
        </row>
        <row r="369">
          <cell r="F369" t="str">
            <v>Glória/BA</v>
          </cell>
          <cell r="G369" t="str">
            <v>Semestral</v>
          </cell>
          <cell r="H369" t="str">
            <v>2023-S2</v>
          </cell>
          <cell r="I369" t="str">
            <v>Não</v>
          </cell>
          <cell r="J369">
            <v>45291</v>
          </cell>
          <cell r="K369">
            <v>13646012.91</v>
          </cell>
          <cell r="L369">
            <v>75099856.640000001</v>
          </cell>
          <cell r="M369">
            <v>18.170000000000002</v>
          </cell>
          <cell r="N369" t="str">
            <v>Cumpre</v>
          </cell>
        </row>
        <row r="370">
          <cell r="F370" t="str">
            <v>Gongogi/BA</v>
          </cell>
          <cell r="G370" t="str">
            <v>Quadrimestral</v>
          </cell>
          <cell r="H370" t="str">
            <v>2024-Q2</v>
          </cell>
          <cell r="I370" t="str">
            <v>Sim</v>
          </cell>
          <cell r="J370">
            <v>45535</v>
          </cell>
          <cell r="K370">
            <v>1876316.91</v>
          </cell>
          <cell r="L370">
            <v>51259283.68</v>
          </cell>
          <cell r="M370">
            <v>3.66</v>
          </cell>
          <cell r="N370" t="str">
            <v>Cumpre</v>
          </cell>
        </row>
        <row r="371">
          <cell r="F371" t="str">
            <v>Governador Mangabeira/BA</v>
          </cell>
          <cell r="G371" t="str">
            <v>Quadrimestral</v>
          </cell>
          <cell r="H371" t="str">
            <v>2024-Q2</v>
          </cell>
          <cell r="I371" t="str">
            <v>Sim</v>
          </cell>
          <cell r="J371">
            <v>45535</v>
          </cell>
          <cell r="K371">
            <v>65184648.299999997</v>
          </cell>
          <cell r="L371">
            <v>104948355.76000001</v>
          </cell>
          <cell r="M371">
            <v>62.11</v>
          </cell>
          <cell r="N371" t="str">
            <v>Cumpre</v>
          </cell>
        </row>
        <row r="372">
          <cell r="F372" t="str">
            <v>Guajeru/BA</v>
          </cell>
          <cell r="G372" t="str">
            <v>Quadrimestral</v>
          </cell>
          <cell r="H372" t="str">
            <v>2024-Q2</v>
          </cell>
          <cell r="I372" t="str">
            <v>Sim</v>
          </cell>
          <cell r="J372">
            <v>45535</v>
          </cell>
          <cell r="K372">
            <v>-5529186.0199999996</v>
          </cell>
          <cell r="L372">
            <v>46021588.670000002</v>
          </cell>
          <cell r="M372">
            <v>0</v>
          </cell>
          <cell r="N372" t="str">
            <v>Cumpre</v>
          </cell>
        </row>
        <row r="373">
          <cell r="F373" t="str">
            <v>Guanambi/BA</v>
          </cell>
          <cell r="G373" t="str">
            <v>Quadrimestral</v>
          </cell>
          <cell r="H373" t="str">
            <v>2024-Q2</v>
          </cell>
          <cell r="I373" t="str">
            <v>Sim</v>
          </cell>
          <cell r="J373">
            <v>45535</v>
          </cell>
          <cell r="K373">
            <v>65954455.670000002</v>
          </cell>
          <cell r="L373">
            <v>364008014.52999997</v>
          </cell>
          <cell r="M373">
            <v>18.12</v>
          </cell>
          <cell r="N373" t="str">
            <v>Cumpre</v>
          </cell>
        </row>
        <row r="374">
          <cell r="F374" t="str">
            <v>Guaratinga/BA</v>
          </cell>
          <cell r="G374" t="str">
            <v>Quadrimestral</v>
          </cell>
          <cell r="H374" t="str">
            <v>2024-Q2</v>
          </cell>
          <cell r="I374" t="str">
            <v>Sim</v>
          </cell>
          <cell r="J374">
            <v>45535</v>
          </cell>
          <cell r="K374">
            <v>5548667.5599999996</v>
          </cell>
          <cell r="L374">
            <v>27540318.66</v>
          </cell>
          <cell r="M374">
            <v>20.149999999999999</v>
          </cell>
          <cell r="N374" t="str">
            <v>Cumpre</v>
          </cell>
        </row>
        <row r="375">
          <cell r="F375" t="str">
            <v>Heliópolis/BA</v>
          </cell>
          <cell r="G375" t="str">
            <v>Quadrimestral</v>
          </cell>
          <cell r="H375" t="str">
            <v>2024-Q2</v>
          </cell>
          <cell r="I375" t="str">
            <v>Sim</v>
          </cell>
          <cell r="J375">
            <v>45535</v>
          </cell>
          <cell r="K375">
            <v>35489900.090000004</v>
          </cell>
          <cell r="L375">
            <v>67000255.07</v>
          </cell>
          <cell r="M375">
            <v>52.97</v>
          </cell>
          <cell r="N375" t="str">
            <v>Cumpre</v>
          </cell>
        </row>
        <row r="376">
          <cell r="F376" t="str">
            <v>Iaçu/BA</v>
          </cell>
          <cell r="G376" t="str">
            <v>Quadrimestral</v>
          </cell>
          <cell r="H376" t="str">
            <v>2024-Q2</v>
          </cell>
          <cell r="I376" t="str">
            <v>Sim</v>
          </cell>
          <cell r="J376">
            <v>45535</v>
          </cell>
          <cell r="K376">
            <v>25985616.300000001</v>
          </cell>
          <cell r="L376">
            <v>129098395.36</v>
          </cell>
          <cell r="M376">
            <v>20.13</v>
          </cell>
          <cell r="N376" t="str">
            <v>Cumpre</v>
          </cell>
        </row>
        <row r="377">
          <cell r="F377" t="str">
            <v>Ibiassucê/BA</v>
          </cell>
          <cell r="G377" t="str">
            <v>Quadrimestral</v>
          </cell>
          <cell r="H377" t="str">
            <v>2024-Q2</v>
          </cell>
          <cell r="I377" t="str">
            <v>Sim</v>
          </cell>
          <cell r="J377">
            <v>45535</v>
          </cell>
          <cell r="K377">
            <v>14572268.66</v>
          </cell>
          <cell r="L377">
            <v>49913185.609999999</v>
          </cell>
          <cell r="M377">
            <v>29.2</v>
          </cell>
          <cell r="N377" t="str">
            <v>Cumpre</v>
          </cell>
        </row>
        <row r="378">
          <cell r="F378" t="str">
            <v>Ibicaraí/BA</v>
          </cell>
          <cell r="G378" t="str">
            <v>Quadrimestral</v>
          </cell>
          <cell r="H378" t="str">
            <v>2024-Q2</v>
          </cell>
          <cell r="I378" t="str">
            <v>Sim</v>
          </cell>
          <cell r="J378">
            <v>45535</v>
          </cell>
          <cell r="K378">
            <v>108565620.81</v>
          </cell>
          <cell r="L378">
            <v>97555532.730000004</v>
          </cell>
          <cell r="M378">
            <v>111.29</v>
          </cell>
          <cell r="N378" t="str">
            <v>Cumpre, em patamar de alerta</v>
          </cell>
        </row>
        <row r="379">
          <cell r="F379" t="str">
            <v>Ibicoara/BA</v>
          </cell>
          <cell r="G379" t="str">
            <v>Quadrimestral</v>
          </cell>
          <cell r="H379" t="str">
            <v>2024-Q2</v>
          </cell>
          <cell r="I379" t="str">
            <v>Sim</v>
          </cell>
          <cell r="J379">
            <v>45535</v>
          </cell>
          <cell r="K379">
            <v>-66279096.479999997</v>
          </cell>
          <cell r="L379">
            <v>119508351.16</v>
          </cell>
          <cell r="M379">
            <v>0</v>
          </cell>
          <cell r="N379" t="str">
            <v>Cumpre</v>
          </cell>
        </row>
        <row r="380">
          <cell r="F380" t="str">
            <v>Ibicuí/BA</v>
          </cell>
          <cell r="G380" t="str">
            <v>Quadrimestral</v>
          </cell>
          <cell r="H380" t="str">
            <v>2024-Q2</v>
          </cell>
          <cell r="I380" t="str">
            <v>Sim</v>
          </cell>
          <cell r="J380">
            <v>45535</v>
          </cell>
          <cell r="K380">
            <v>31607443.129999999</v>
          </cell>
          <cell r="L380">
            <v>83735389</v>
          </cell>
          <cell r="M380">
            <v>37.75</v>
          </cell>
          <cell r="N380" t="str">
            <v>Cumpre</v>
          </cell>
        </row>
        <row r="381">
          <cell r="F381" t="str">
            <v>Ibipeba/BA</v>
          </cell>
          <cell r="G381" t="str">
            <v>Quadrimestral</v>
          </cell>
          <cell r="H381" t="str">
            <v>2024-Q2</v>
          </cell>
          <cell r="I381" t="str">
            <v>Sim</v>
          </cell>
          <cell r="J381">
            <v>45535</v>
          </cell>
          <cell r="K381">
            <v>12388334.029999999</v>
          </cell>
          <cell r="L381">
            <v>78490491.040000007</v>
          </cell>
          <cell r="M381">
            <v>15.78</v>
          </cell>
          <cell r="N381" t="str">
            <v>Cumpre</v>
          </cell>
        </row>
        <row r="382">
          <cell r="F382" t="str">
            <v>Ibipitanga/BA</v>
          </cell>
          <cell r="G382" t="str">
            <v>Quadrimestral</v>
          </cell>
          <cell r="H382" t="str">
            <v>2024-Q2</v>
          </cell>
          <cell r="I382" t="str">
            <v>Sim</v>
          </cell>
          <cell r="J382">
            <v>45535</v>
          </cell>
          <cell r="K382">
            <v>403317.35</v>
          </cell>
          <cell r="L382">
            <v>95169622.390000001</v>
          </cell>
          <cell r="M382">
            <v>0.42</v>
          </cell>
          <cell r="N382" t="str">
            <v>Cumpre</v>
          </cell>
        </row>
        <row r="383">
          <cell r="F383" t="str">
            <v>Ibiquera/BA</v>
          </cell>
          <cell r="G383" t="str">
            <v>Quadrimestral</v>
          </cell>
          <cell r="H383" t="str">
            <v>2024-Q2</v>
          </cell>
          <cell r="I383" t="str">
            <v>Sim</v>
          </cell>
          <cell r="J383">
            <v>45535</v>
          </cell>
          <cell r="K383">
            <v>-2551068.17</v>
          </cell>
          <cell r="L383">
            <v>28119071.620000001</v>
          </cell>
          <cell r="M383">
            <v>0</v>
          </cell>
          <cell r="N383" t="str">
            <v>Cumpre</v>
          </cell>
        </row>
        <row r="384">
          <cell r="F384" t="str">
            <v>Ibirapitanga/BA</v>
          </cell>
          <cell r="G384" t="str">
            <v>Quadrimestral</v>
          </cell>
          <cell r="H384" t="str">
            <v>2024-Q2</v>
          </cell>
          <cell r="I384" t="str">
            <v>Sim</v>
          </cell>
          <cell r="J384">
            <v>45535</v>
          </cell>
          <cell r="K384">
            <v>87701632.969999999</v>
          </cell>
          <cell r="L384">
            <v>111145332.48999999</v>
          </cell>
          <cell r="M384">
            <v>78.91</v>
          </cell>
          <cell r="N384" t="str">
            <v>Cumpre</v>
          </cell>
        </row>
        <row r="385">
          <cell r="F385" t="str">
            <v>Ibirapuã/BA</v>
          </cell>
          <cell r="G385" t="str">
            <v>Quadrimestral</v>
          </cell>
          <cell r="H385" t="str">
            <v>2024-Q2</v>
          </cell>
          <cell r="I385" t="str">
            <v>Sim</v>
          </cell>
          <cell r="J385">
            <v>45535</v>
          </cell>
          <cell r="K385">
            <v>-8145507.3899999997</v>
          </cell>
          <cell r="L385">
            <v>66114122.420000002</v>
          </cell>
          <cell r="M385">
            <v>0</v>
          </cell>
          <cell r="N385" t="str">
            <v>Cumpre</v>
          </cell>
        </row>
        <row r="386">
          <cell r="F386" t="str">
            <v>Ibirataia/BA</v>
          </cell>
          <cell r="G386" t="str">
            <v>Quadrimestral</v>
          </cell>
          <cell r="H386" t="str">
            <v>2024-Q2</v>
          </cell>
          <cell r="I386" t="str">
            <v>Sim</v>
          </cell>
          <cell r="J386">
            <v>45535</v>
          </cell>
          <cell r="K386">
            <v>51911997.619999997</v>
          </cell>
          <cell r="L386">
            <v>95333371.340000004</v>
          </cell>
          <cell r="M386">
            <v>54.45</v>
          </cell>
          <cell r="N386" t="str">
            <v>Cumpre</v>
          </cell>
        </row>
        <row r="387">
          <cell r="F387" t="str">
            <v>Ibitiara/BA</v>
          </cell>
          <cell r="G387" t="str">
            <v>Quadrimestral</v>
          </cell>
          <cell r="H387" t="str">
            <v>2024-Q2</v>
          </cell>
          <cell r="I387" t="str">
            <v>Sim</v>
          </cell>
          <cell r="J387">
            <v>45535</v>
          </cell>
          <cell r="K387">
            <v>7752959.9500000002</v>
          </cell>
          <cell r="L387">
            <v>74177445.959999993</v>
          </cell>
          <cell r="M387">
            <v>10.45</v>
          </cell>
          <cell r="N387" t="str">
            <v>Cumpre</v>
          </cell>
        </row>
        <row r="388">
          <cell r="F388" t="str">
            <v>Ibititá/BA</v>
          </cell>
          <cell r="G388" t="str">
            <v>Quadrimestral</v>
          </cell>
          <cell r="H388" t="str">
            <v>2023-Q3</v>
          </cell>
          <cell r="I388" t="str">
            <v>Não</v>
          </cell>
          <cell r="J388">
            <v>45291</v>
          </cell>
          <cell r="K388">
            <v>36395992.939999998</v>
          </cell>
          <cell r="L388">
            <v>62830546.869999997</v>
          </cell>
          <cell r="M388">
            <v>57.93</v>
          </cell>
          <cell r="N388" t="str">
            <v>Cumpre</v>
          </cell>
        </row>
        <row r="389">
          <cell r="F389" t="str">
            <v>Ibotirama/BA</v>
          </cell>
          <cell r="G389" t="str">
            <v>Quadrimestral</v>
          </cell>
          <cell r="H389" t="str">
            <v>2024-Q2</v>
          </cell>
          <cell r="I389" t="str">
            <v>Sim</v>
          </cell>
          <cell r="J389">
            <v>45535</v>
          </cell>
          <cell r="K389">
            <v>67640758.629999995</v>
          </cell>
          <cell r="L389">
            <v>171019714.47</v>
          </cell>
          <cell r="M389">
            <v>39.549999999999997</v>
          </cell>
          <cell r="N389" t="str">
            <v>Cumpre</v>
          </cell>
        </row>
        <row r="390">
          <cell r="F390" t="str">
            <v>Ichu/BA</v>
          </cell>
          <cell r="G390" t="str">
            <v>Quadrimestral</v>
          </cell>
          <cell r="H390" t="str">
            <v>2024-Q2</v>
          </cell>
          <cell r="I390" t="str">
            <v>Sim</v>
          </cell>
          <cell r="J390">
            <v>45535</v>
          </cell>
          <cell r="K390">
            <v>10191110.720000001</v>
          </cell>
          <cell r="L390">
            <v>37103151.289999999</v>
          </cell>
          <cell r="M390">
            <v>27.47</v>
          </cell>
          <cell r="N390" t="str">
            <v>Cumpre</v>
          </cell>
        </row>
        <row r="391">
          <cell r="F391" t="str">
            <v>Igaporã/BA</v>
          </cell>
          <cell r="G391" t="str">
            <v>Quadrimestral</v>
          </cell>
          <cell r="H391" t="str">
            <v>2024-Q2</v>
          </cell>
          <cell r="I391" t="str">
            <v>Sim</v>
          </cell>
          <cell r="J391">
            <v>45535</v>
          </cell>
          <cell r="K391">
            <v>42872797.689999998</v>
          </cell>
          <cell r="L391">
            <v>77653694.459999993</v>
          </cell>
          <cell r="M391">
            <v>55.21</v>
          </cell>
          <cell r="N391" t="str">
            <v>Cumpre</v>
          </cell>
        </row>
        <row r="392">
          <cell r="F392" t="str">
            <v>Igrapiúna/BA</v>
          </cell>
          <cell r="G392" t="str">
            <v>Quadrimestral</v>
          </cell>
          <cell r="H392" t="str">
            <v>2024-Q2</v>
          </cell>
          <cell r="I392" t="str">
            <v>Sim</v>
          </cell>
          <cell r="J392">
            <v>45535</v>
          </cell>
          <cell r="K392">
            <v>12718749.1</v>
          </cell>
          <cell r="L392">
            <v>72900997.900000006</v>
          </cell>
          <cell r="M392">
            <v>17.45</v>
          </cell>
          <cell r="N392" t="str">
            <v>Cumpre</v>
          </cell>
        </row>
        <row r="393">
          <cell r="F393" t="str">
            <v>Iguaí/BA</v>
          </cell>
          <cell r="G393" t="str">
            <v>Quadrimestral</v>
          </cell>
          <cell r="H393" t="str">
            <v>2024-Q2</v>
          </cell>
          <cell r="I393" t="str">
            <v>Sim</v>
          </cell>
          <cell r="J393">
            <v>45535</v>
          </cell>
          <cell r="K393">
            <v>46794827.880000003</v>
          </cell>
          <cell r="L393">
            <v>97846350.920000002</v>
          </cell>
          <cell r="M393">
            <v>47.82</v>
          </cell>
          <cell r="N393" t="str">
            <v>Cumpre</v>
          </cell>
        </row>
        <row r="394">
          <cell r="F394" t="str">
            <v>Ilhéus/BA</v>
          </cell>
          <cell r="G394" t="str">
            <v>Quadrimestral</v>
          </cell>
          <cell r="H394" t="str">
            <v>2024-Q2</v>
          </cell>
          <cell r="I394" t="str">
            <v>Sim</v>
          </cell>
          <cell r="J394">
            <v>45535</v>
          </cell>
          <cell r="K394">
            <v>419924323.06999999</v>
          </cell>
          <cell r="L394">
            <v>711586682.49000001</v>
          </cell>
          <cell r="M394">
            <v>59.01</v>
          </cell>
          <cell r="N394" t="str">
            <v>Cumpre</v>
          </cell>
        </row>
        <row r="395">
          <cell r="F395" t="str">
            <v>Inhambupe/BA</v>
          </cell>
          <cell r="G395" t="str">
            <v>Quadrimestral</v>
          </cell>
          <cell r="H395" t="str">
            <v>2024-Q2</v>
          </cell>
          <cell r="I395" t="str">
            <v>Sim</v>
          </cell>
          <cell r="J395">
            <v>45535</v>
          </cell>
          <cell r="K395">
            <v>80161429.659999996</v>
          </cell>
          <cell r="L395">
            <v>177172241.88999999</v>
          </cell>
          <cell r="M395">
            <v>45.24</v>
          </cell>
          <cell r="N395" t="str">
            <v>Cumpre</v>
          </cell>
        </row>
        <row r="396">
          <cell r="F396" t="str">
            <v>Ipecaetá/BA</v>
          </cell>
          <cell r="G396" t="str">
            <v>Quadrimestral</v>
          </cell>
          <cell r="H396" t="str">
            <v>2024-Q2</v>
          </cell>
          <cell r="I396" t="str">
            <v>Sim</v>
          </cell>
          <cell r="J396">
            <v>45535</v>
          </cell>
          <cell r="K396">
            <v>27826510.539999999</v>
          </cell>
          <cell r="L396">
            <v>86355600.760000005</v>
          </cell>
          <cell r="M396">
            <v>32.22</v>
          </cell>
          <cell r="N396" t="str">
            <v>Cumpre</v>
          </cell>
        </row>
        <row r="397">
          <cell r="F397" t="str">
            <v>Ipiaú/BA</v>
          </cell>
          <cell r="G397" t="str">
            <v>Quadrimestral</v>
          </cell>
          <cell r="H397" t="str">
            <v>2024-Q2</v>
          </cell>
          <cell r="I397" t="str">
            <v>Sim</v>
          </cell>
          <cell r="J397">
            <v>45535</v>
          </cell>
          <cell r="K397">
            <v>11355324.460000001</v>
          </cell>
          <cell r="L397">
            <v>171423519.49000001</v>
          </cell>
          <cell r="M397">
            <v>6.62</v>
          </cell>
          <cell r="N397" t="str">
            <v>Cumpre</v>
          </cell>
        </row>
        <row r="398">
          <cell r="F398" t="str">
            <v>Ipirá/BA</v>
          </cell>
          <cell r="G398" t="str">
            <v>Quadrimestral</v>
          </cell>
          <cell r="H398" t="str">
            <v>2024-Q2</v>
          </cell>
          <cell r="I398" t="str">
            <v>Sim</v>
          </cell>
          <cell r="J398">
            <v>45535</v>
          </cell>
          <cell r="K398">
            <v>21737688.350000001</v>
          </cell>
          <cell r="L398">
            <v>226372246.13999999</v>
          </cell>
          <cell r="M398">
            <v>9.6</v>
          </cell>
          <cell r="N398" t="str">
            <v>Cumpre</v>
          </cell>
        </row>
        <row r="399">
          <cell r="F399" t="str">
            <v>Ipupiara/BA</v>
          </cell>
          <cell r="G399" t="str">
            <v>Quadrimestral</v>
          </cell>
          <cell r="H399" t="str">
            <v>2024-Q2</v>
          </cell>
          <cell r="I399" t="str">
            <v>Sim</v>
          </cell>
          <cell r="J399">
            <v>45535</v>
          </cell>
          <cell r="K399">
            <v>3874901.06</v>
          </cell>
          <cell r="L399">
            <v>45689208.409999996</v>
          </cell>
          <cell r="M399">
            <v>8.48</v>
          </cell>
          <cell r="N399" t="str">
            <v>Cumpre</v>
          </cell>
        </row>
        <row r="400">
          <cell r="F400" t="str">
            <v>Irajuba/BA</v>
          </cell>
          <cell r="G400" t="str">
            <v>Quadrimestral</v>
          </cell>
          <cell r="H400" t="str">
            <v>2024-Q2</v>
          </cell>
          <cell r="I400" t="str">
            <v>Sim</v>
          </cell>
          <cell r="J400">
            <v>45535</v>
          </cell>
          <cell r="K400">
            <v>6500091.7300000004</v>
          </cell>
          <cell r="L400">
            <v>50868708.619999997</v>
          </cell>
          <cell r="M400">
            <v>12.78</v>
          </cell>
          <cell r="N400" t="str">
            <v>Cumpre</v>
          </cell>
        </row>
        <row r="401">
          <cell r="F401" t="str">
            <v>Iramaia/BA</v>
          </cell>
          <cell r="G401" t="str">
            <v>Quadrimestral</v>
          </cell>
          <cell r="H401" t="str">
            <v>2024-Q2</v>
          </cell>
          <cell r="I401" t="str">
            <v>Sim</v>
          </cell>
          <cell r="J401">
            <v>45535</v>
          </cell>
          <cell r="K401">
            <v>14975133.5</v>
          </cell>
          <cell r="L401">
            <v>72064296.450000003</v>
          </cell>
          <cell r="M401">
            <v>20.78</v>
          </cell>
          <cell r="N401" t="str">
            <v>Cumpre</v>
          </cell>
        </row>
        <row r="402">
          <cell r="F402" t="str">
            <v>Iraquara/BA</v>
          </cell>
          <cell r="G402" t="str">
            <v>Quadrimestral</v>
          </cell>
          <cell r="H402" t="str">
            <v>2024-Q2</v>
          </cell>
          <cell r="I402" t="str">
            <v>Sim</v>
          </cell>
          <cell r="J402">
            <v>45535</v>
          </cell>
          <cell r="K402">
            <v>3206625.11</v>
          </cell>
          <cell r="L402">
            <v>118486918.95999999</v>
          </cell>
          <cell r="M402">
            <v>2.71</v>
          </cell>
          <cell r="N402" t="str">
            <v>Cumpre</v>
          </cell>
        </row>
        <row r="403">
          <cell r="F403" t="str">
            <v>Irará/BA</v>
          </cell>
          <cell r="G403" t="str">
            <v>Quadrimestral</v>
          </cell>
          <cell r="H403" t="str">
            <v>2024-Q2</v>
          </cell>
          <cell r="I403" t="str">
            <v>Sim</v>
          </cell>
          <cell r="J403">
            <v>45535</v>
          </cell>
          <cell r="K403">
            <v>58215311.090000004</v>
          </cell>
          <cell r="L403">
            <v>126385895.28</v>
          </cell>
          <cell r="M403">
            <v>46.06</v>
          </cell>
          <cell r="N403" t="str">
            <v>Cumpre</v>
          </cell>
        </row>
        <row r="404">
          <cell r="F404" t="str">
            <v>Irecê/BA</v>
          </cell>
          <cell r="G404" t="str">
            <v>Quadrimestral</v>
          </cell>
          <cell r="H404" t="str">
            <v>2024-Q2</v>
          </cell>
          <cell r="I404" t="str">
            <v>Sim</v>
          </cell>
          <cell r="J404">
            <v>45535</v>
          </cell>
          <cell r="K404">
            <v>72914256.090000004</v>
          </cell>
          <cell r="L404">
            <v>318086497.69999999</v>
          </cell>
          <cell r="M404">
            <v>22.92</v>
          </cell>
          <cell r="N404" t="str">
            <v>Cumpre</v>
          </cell>
        </row>
        <row r="405">
          <cell r="F405" t="str">
            <v>Itabela/BA</v>
          </cell>
          <cell r="G405" t="str">
            <v>Quadrimestral</v>
          </cell>
          <cell r="H405" t="str">
            <v>2024-Q2</v>
          </cell>
          <cell r="I405" t="str">
            <v>Sim</v>
          </cell>
          <cell r="J405">
            <v>45535</v>
          </cell>
          <cell r="K405">
            <v>147059991.46000001</v>
          </cell>
          <cell r="L405">
            <v>138310750.15000001</v>
          </cell>
          <cell r="M405">
            <v>106.33</v>
          </cell>
          <cell r="N405" t="str">
            <v>Cumpre</v>
          </cell>
        </row>
        <row r="406">
          <cell r="F406" t="str">
            <v>Itaberaba/BA</v>
          </cell>
          <cell r="G406" t="str">
            <v>Quadrimestral</v>
          </cell>
          <cell r="H406" t="str">
            <v>2024-Q2</v>
          </cell>
          <cell r="I406" t="str">
            <v>Sim</v>
          </cell>
          <cell r="J406">
            <v>45535</v>
          </cell>
          <cell r="K406">
            <v>20719514.530000001</v>
          </cell>
          <cell r="L406">
            <v>279497698.30000001</v>
          </cell>
          <cell r="M406">
            <v>7.41</v>
          </cell>
          <cell r="N406" t="str">
            <v>Cumpre</v>
          </cell>
        </row>
        <row r="407">
          <cell r="F407" t="str">
            <v>Itabuna/BA</v>
          </cell>
          <cell r="G407" t="str">
            <v>Quadrimestral</v>
          </cell>
          <cell r="H407" t="str">
            <v>2024-Q2</v>
          </cell>
          <cell r="I407" t="str">
            <v>Sim</v>
          </cell>
          <cell r="J407">
            <v>45535</v>
          </cell>
          <cell r="K407">
            <v>134821797.80000001</v>
          </cell>
          <cell r="L407">
            <v>978551248.70000005</v>
          </cell>
          <cell r="M407">
            <v>13.78</v>
          </cell>
          <cell r="N407" t="str">
            <v>Cumpre</v>
          </cell>
        </row>
        <row r="408">
          <cell r="F408" t="str">
            <v>Itacaré/BA</v>
          </cell>
          <cell r="G408" t="str">
            <v>Quadrimestral</v>
          </cell>
          <cell r="H408" t="str">
            <v>2024-Q2</v>
          </cell>
          <cell r="I408" t="str">
            <v>Sim</v>
          </cell>
          <cell r="J408">
            <v>45535</v>
          </cell>
          <cell r="K408">
            <v>111253580.16</v>
          </cell>
          <cell r="L408">
            <v>157178912.94</v>
          </cell>
          <cell r="M408">
            <v>70.78</v>
          </cell>
          <cell r="N408" t="str">
            <v>Cumpre</v>
          </cell>
        </row>
        <row r="409">
          <cell r="F409" t="str">
            <v>Itaeté/BA</v>
          </cell>
          <cell r="G409" t="str">
            <v>Quadrimestral</v>
          </cell>
          <cell r="H409" t="str">
            <v>2024-Q2</v>
          </cell>
          <cell r="I409" t="str">
            <v>Sim</v>
          </cell>
          <cell r="J409">
            <v>45535</v>
          </cell>
          <cell r="K409">
            <v>11226480.5</v>
          </cell>
          <cell r="L409">
            <v>72931500.469999999</v>
          </cell>
          <cell r="M409">
            <v>15.39</v>
          </cell>
          <cell r="N409" t="str">
            <v>Cumpre</v>
          </cell>
        </row>
        <row r="410">
          <cell r="F410" t="str">
            <v>Itagi/BA</v>
          </cell>
          <cell r="G410" t="str">
            <v>Quadrimestral</v>
          </cell>
          <cell r="H410" t="str">
            <v>2024-Q2</v>
          </cell>
          <cell r="I410" t="str">
            <v>Sim</v>
          </cell>
          <cell r="J410">
            <v>45535</v>
          </cell>
          <cell r="K410">
            <v>29553635.93</v>
          </cell>
          <cell r="L410">
            <v>84469221.480000004</v>
          </cell>
          <cell r="M410">
            <v>34.99</v>
          </cell>
          <cell r="N410" t="str">
            <v>Cumpre</v>
          </cell>
        </row>
        <row r="411">
          <cell r="F411" t="str">
            <v>Itagibá/BA</v>
          </cell>
          <cell r="G411" t="str">
            <v>Quadrimestral</v>
          </cell>
          <cell r="H411" t="str">
            <v>2024-Q2</v>
          </cell>
          <cell r="I411" t="str">
            <v>Sim</v>
          </cell>
          <cell r="J411">
            <v>45535</v>
          </cell>
          <cell r="K411">
            <v>28251376.41</v>
          </cell>
          <cell r="L411">
            <v>134083232.23999999</v>
          </cell>
          <cell r="M411">
            <v>21.07</v>
          </cell>
          <cell r="N411" t="str">
            <v>Cumpre</v>
          </cell>
        </row>
        <row r="412">
          <cell r="F412" t="str">
            <v>Itagimirim/BA</v>
          </cell>
          <cell r="G412" t="str">
            <v>Quadrimestral</v>
          </cell>
          <cell r="H412" t="str">
            <v>2024-Q2</v>
          </cell>
          <cell r="I412" t="str">
            <v>Sim</v>
          </cell>
          <cell r="J412">
            <v>45535</v>
          </cell>
          <cell r="K412">
            <v>18064705.170000002</v>
          </cell>
          <cell r="L412">
            <v>49496318.520000003</v>
          </cell>
          <cell r="M412">
            <v>36.5</v>
          </cell>
          <cell r="N412" t="str">
            <v>Cumpre</v>
          </cell>
        </row>
        <row r="413">
          <cell r="F413" t="str">
            <v>Itaguaçu da Bahia/BA</v>
          </cell>
          <cell r="G413" t="str">
            <v>Quadrimestral</v>
          </cell>
          <cell r="H413" t="str">
            <v>2024-Q2</v>
          </cell>
          <cell r="I413" t="str">
            <v>Sim</v>
          </cell>
          <cell r="J413">
            <v>45535</v>
          </cell>
          <cell r="K413">
            <v>67076776.280000001</v>
          </cell>
          <cell r="L413">
            <v>84065686.129999995</v>
          </cell>
          <cell r="M413">
            <v>79.790000000000006</v>
          </cell>
          <cell r="N413" t="str">
            <v>Cumpre</v>
          </cell>
        </row>
        <row r="414">
          <cell r="F414" t="str">
            <v>Itaju do Colônia/BA</v>
          </cell>
          <cell r="G414" t="str">
            <v>Quadrimestral</v>
          </cell>
          <cell r="H414" t="str">
            <v>2024-Q2</v>
          </cell>
          <cell r="I414" t="str">
            <v>Sim</v>
          </cell>
          <cell r="J414">
            <v>45535</v>
          </cell>
          <cell r="K414">
            <v>20191415.100000001</v>
          </cell>
          <cell r="L414">
            <v>42023807.509999998</v>
          </cell>
          <cell r="M414">
            <v>48.05</v>
          </cell>
          <cell r="N414" t="str">
            <v>Cumpre</v>
          </cell>
        </row>
        <row r="415">
          <cell r="F415" t="str">
            <v>Itajuípe/BA</v>
          </cell>
          <cell r="G415" t="str">
            <v>Quadrimestral</v>
          </cell>
          <cell r="H415" t="str">
            <v>2024-Q1</v>
          </cell>
          <cell r="I415" t="str">
            <v>Não</v>
          </cell>
          <cell r="J415">
            <v>45412</v>
          </cell>
          <cell r="K415">
            <v>-15577294.880000001</v>
          </cell>
          <cell r="L415">
            <v>113117118.39</v>
          </cell>
          <cell r="M415">
            <v>0</v>
          </cell>
          <cell r="N415" t="str">
            <v>Cumpre</v>
          </cell>
        </row>
        <row r="416">
          <cell r="F416" t="str">
            <v>Itamaraju/BA</v>
          </cell>
          <cell r="G416" t="str">
            <v>Quadrimestral</v>
          </cell>
          <cell r="H416" t="str">
            <v>2024-Q2</v>
          </cell>
          <cell r="I416" t="str">
            <v>Sim</v>
          </cell>
          <cell r="J416">
            <v>45535</v>
          </cell>
          <cell r="K416">
            <v>90268558.75</v>
          </cell>
          <cell r="L416">
            <v>256195262.34999999</v>
          </cell>
          <cell r="M416">
            <v>35.229999999999997</v>
          </cell>
          <cell r="N416" t="str">
            <v>Cumpre</v>
          </cell>
        </row>
        <row r="417">
          <cell r="F417" t="str">
            <v>Itamari/BA</v>
          </cell>
          <cell r="G417" t="str">
            <v>Quadrimestral</v>
          </cell>
          <cell r="H417" t="str">
            <v>2024-Q2</v>
          </cell>
          <cell r="I417" t="str">
            <v>Sim</v>
          </cell>
          <cell r="J417">
            <v>45535</v>
          </cell>
          <cell r="K417">
            <v>39544007.119999997</v>
          </cell>
          <cell r="L417">
            <v>35117151</v>
          </cell>
          <cell r="M417">
            <v>112.61</v>
          </cell>
          <cell r="N417" t="str">
            <v>Cumpre, em patamar de alerta</v>
          </cell>
        </row>
        <row r="418">
          <cell r="F418" t="str">
            <v>Itambé/BA</v>
          </cell>
          <cell r="G418" t="str">
            <v>Quadrimestral</v>
          </cell>
          <cell r="H418" t="str">
            <v>2024-Q2</v>
          </cell>
          <cell r="I418" t="str">
            <v>Sim</v>
          </cell>
          <cell r="J418">
            <v>45535</v>
          </cell>
          <cell r="K418">
            <v>77700480.099999994</v>
          </cell>
          <cell r="L418">
            <v>107994498.47</v>
          </cell>
          <cell r="M418">
            <v>71.95</v>
          </cell>
          <cell r="N418" t="str">
            <v>Cumpre</v>
          </cell>
        </row>
        <row r="419">
          <cell r="F419" t="str">
            <v>Itanagra/BA</v>
          </cell>
          <cell r="G419" t="str">
            <v>Quadrimestral</v>
          </cell>
          <cell r="H419" t="str">
            <v>2024-Q2</v>
          </cell>
          <cell r="I419" t="str">
            <v>Sim</v>
          </cell>
          <cell r="J419">
            <v>45535</v>
          </cell>
          <cell r="K419">
            <v>28091903.309999999</v>
          </cell>
          <cell r="L419">
            <v>50388099.840000004</v>
          </cell>
          <cell r="M419">
            <v>55.75</v>
          </cell>
          <cell r="N419" t="str">
            <v>Cumpre</v>
          </cell>
        </row>
        <row r="420">
          <cell r="F420" t="str">
            <v>Itanhém/BA</v>
          </cell>
          <cell r="G420" t="str">
            <v>Quadrimestral</v>
          </cell>
          <cell r="H420" t="str">
            <v>2024-Q2</v>
          </cell>
          <cell r="I420" t="str">
            <v>Sim</v>
          </cell>
          <cell r="J420">
            <v>45535</v>
          </cell>
          <cell r="K420">
            <v>18152352.800000001</v>
          </cell>
          <cell r="L420">
            <v>84262463.569999993</v>
          </cell>
          <cell r="M420">
            <v>21.54</v>
          </cell>
          <cell r="N420" t="str">
            <v>Cumpre</v>
          </cell>
        </row>
        <row r="421">
          <cell r="F421" t="str">
            <v>Itaparica/BA</v>
          </cell>
          <cell r="G421" t="str">
            <v>Quadrimestral</v>
          </cell>
          <cell r="H421" t="str">
            <v>2024-Q2</v>
          </cell>
          <cell r="I421" t="str">
            <v>Sim</v>
          </cell>
          <cell r="J421">
            <v>45535</v>
          </cell>
          <cell r="K421">
            <v>14643721.050000001</v>
          </cell>
          <cell r="L421">
            <v>112903829.56999999</v>
          </cell>
          <cell r="M421">
            <v>12.97</v>
          </cell>
          <cell r="N421" t="str">
            <v>Cumpre</v>
          </cell>
        </row>
        <row r="422">
          <cell r="F422" t="str">
            <v>Itapé/BA</v>
          </cell>
          <cell r="G422" t="str">
            <v>Quadrimestral</v>
          </cell>
          <cell r="H422" t="str">
            <v>2024-Q2</v>
          </cell>
          <cell r="I422" t="str">
            <v>Sim</v>
          </cell>
          <cell r="J422">
            <v>45535</v>
          </cell>
          <cell r="K422">
            <v>37612041.340000004</v>
          </cell>
          <cell r="L422">
            <v>51804672.659999996</v>
          </cell>
          <cell r="M422">
            <v>72.599999999999994</v>
          </cell>
          <cell r="N422" t="str">
            <v>Cumpre</v>
          </cell>
        </row>
        <row r="423">
          <cell r="F423" t="str">
            <v>Itapebi/BA</v>
          </cell>
          <cell r="G423" t="str">
            <v>Quadrimestral</v>
          </cell>
          <cell r="H423" t="str">
            <v>2024-Q2</v>
          </cell>
          <cell r="I423" t="str">
            <v>Sim</v>
          </cell>
          <cell r="J423">
            <v>45535</v>
          </cell>
          <cell r="K423">
            <v>48671330.909999996</v>
          </cell>
          <cell r="L423">
            <v>62977245.520000003</v>
          </cell>
          <cell r="M423">
            <v>77.28</v>
          </cell>
          <cell r="N423" t="str">
            <v>Cumpre</v>
          </cell>
        </row>
        <row r="424">
          <cell r="F424" t="str">
            <v>Itapetinga/BA</v>
          </cell>
          <cell r="G424" t="str">
            <v>Quadrimestral</v>
          </cell>
          <cell r="H424" t="str">
            <v>2024-Q2</v>
          </cell>
          <cell r="I424" t="str">
            <v>Sim</v>
          </cell>
          <cell r="J424">
            <v>45535</v>
          </cell>
          <cell r="K424">
            <v>87874600.260000005</v>
          </cell>
          <cell r="L424">
            <v>288351411.39999998</v>
          </cell>
          <cell r="M424">
            <v>30.47</v>
          </cell>
          <cell r="N424" t="str">
            <v>Cumpre</v>
          </cell>
        </row>
        <row r="425">
          <cell r="F425" t="str">
            <v>Itapicuru/BA</v>
          </cell>
          <cell r="G425" t="str">
            <v>Quadrimestral</v>
          </cell>
          <cell r="H425" t="str">
            <v>2024-Q2</v>
          </cell>
          <cell r="I425" t="str">
            <v>Sim</v>
          </cell>
          <cell r="J425">
            <v>45535</v>
          </cell>
          <cell r="K425">
            <v>69283794</v>
          </cell>
          <cell r="L425">
            <v>179765613.81999999</v>
          </cell>
          <cell r="M425">
            <v>38.54</v>
          </cell>
          <cell r="N425" t="str">
            <v>Cumpre</v>
          </cell>
        </row>
        <row r="426">
          <cell r="F426" t="str">
            <v>Itapitanga/BA</v>
          </cell>
          <cell r="G426" t="str">
            <v>Quadrimestral</v>
          </cell>
          <cell r="H426" t="str">
            <v>2024-Q2</v>
          </cell>
          <cell r="I426" t="str">
            <v>Sim</v>
          </cell>
          <cell r="J426">
            <v>45535</v>
          </cell>
          <cell r="K426">
            <v>27170100.870000001</v>
          </cell>
          <cell r="L426">
            <v>59592965.479999997</v>
          </cell>
          <cell r="M426">
            <v>45.59</v>
          </cell>
          <cell r="N426" t="str">
            <v>Cumpre</v>
          </cell>
        </row>
        <row r="427">
          <cell r="F427" t="str">
            <v>Itaquara/BA</v>
          </cell>
          <cell r="G427" t="str">
            <v>Quadrimestral</v>
          </cell>
          <cell r="H427" t="str">
            <v>2024-Q2</v>
          </cell>
          <cell r="I427" t="str">
            <v>Sim</v>
          </cell>
          <cell r="J427">
            <v>45535</v>
          </cell>
          <cell r="K427">
            <v>21665870.59</v>
          </cell>
          <cell r="L427">
            <v>39186037.310000002</v>
          </cell>
          <cell r="M427">
            <v>55.29</v>
          </cell>
          <cell r="N427" t="str">
            <v>Cumpre</v>
          </cell>
        </row>
        <row r="428">
          <cell r="F428" t="str">
            <v>Itarantim/BA</v>
          </cell>
          <cell r="G428" t="str">
            <v>Quadrimestral</v>
          </cell>
          <cell r="H428" t="str">
            <v>2023-Q3</v>
          </cell>
          <cell r="I428" t="str">
            <v>Não</v>
          </cell>
          <cell r="J428">
            <v>45291</v>
          </cell>
          <cell r="K428">
            <v>44485366.710000001</v>
          </cell>
          <cell r="L428">
            <v>80465839.230000004</v>
          </cell>
          <cell r="M428">
            <v>55.28</v>
          </cell>
          <cell r="N428" t="str">
            <v>Cumpre</v>
          </cell>
        </row>
        <row r="429">
          <cell r="F429" t="str">
            <v>Itatim/BA</v>
          </cell>
          <cell r="G429" t="str">
            <v>Quadrimestral</v>
          </cell>
          <cell r="H429" t="str">
            <v>2024-Q2</v>
          </cell>
          <cell r="I429" t="str">
            <v>Sim</v>
          </cell>
          <cell r="J429">
            <v>45535</v>
          </cell>
          <cell r="K429">
            <v>10846983.77</v>
          </cell>
          <cell r="L429">
            <v>97895275.120000005</v>
          </cell>
          <cell r="M429">
            <v>11.08</v>
          </cell>
          <cell r="N429" t="str">
            <v>Cumpre</v>
          </cell>
        </row>
        <row r="430">
          <cell r="F430" t="str">
            <v>Itiruçu/BA</v>
          </cell>
          <cell r="G430" t="str">
            <v>Quadrimestral</v>
          </cell>
          <cell r="H430" t="str">
            <v>2024-Q2</v>
          </cell>
          <cell r="I430" t="str">
            <v>Sim</v>
          </cell>
          <cell r="J430">
            <v>45535</v>
          </cell>
          <cell r="K430">
            <v>24936308.809999999</v>
          </cell>
          <cell r="L430">
            <v>53158418.5</v>
          </cell>
          <cell r="M430">
            <v>46.91</v>
          </cell>
          <cell r="N430" t="str">
            <v>Cumpre</v>
          </cell>
        </row>
        <row r="431">
          <cell r="F431" t="str">
            <v>Itiúba/BA</v>
          </cell>
          <cell r="G431" t="str">
            <v>Quadrimestral</v>
          </cell>
          <cell r="H431" t="str">
            <v>2024-Q2</v>
          </cell>
          <cell r="I431" t="str">
            <v>Sim</v>
          </cell>
          <cell r="J431">
            <v>45535</v>
          </cell>
          <cell r="K431">
            <v>143046640.63</v>
          </cell>
          <cell r="L431">
            <v>178100152.63999999</v>
          </cell>
          <cell r="M431">
            <v>80.319999999999993</v>
          </cell>
          <cell r="N431" t="str">
            <v>Cumpre</v>
          </cell>
        </row>
        <row r="432">
          <cell r="F432" t="str">
            <v>Itororó/BA</v>
          </cell>
          <cell r="G432" t="str">
            <v>Quadrimestral</v>
          </cell>
          <cell r="H432" t="str">
            <v>2024-Q2</v>
          </cell>
          <cell r="I432" t="str">
            <v>Sim</v>
          </cell>
          <cell r="J432">
            <v>45535</v>
          </cell>
          <cell r="K432">
            <v>91284194.5</v>
          </cell>
          <cell r="L432">
            <v>91540736.030000001</v>
          </cell>
          <cell r="M432">
            <v>99.72</v>
          </cell>
          <cell r="N432" t="str">
            <v>Cumpre</v>
          </cell>
        </row>
        <row r="433">
          <cell r="F433" t="str">
            <v>Ituaçu/BA</v>
          </cell>
          <cell r="G433" t="str">
            <v>Quadrimestral</v>
          </cell>
          <cell r="H433" t="str">
            <v>2024-Q2</v>
          </cell>
          <cell r="I433" t="str">
            <v>Sim</v>
          </cell>
          <cell r="J433">
            <v>45535</v>
          </cell>
          <cell r="K433">
            <v>-9277001.1500000004</v>
          </cell>
          <cell r="L433">
            <v>97179071.200000003</v>
          </cell>
          <cell r="M433">
            <v>0</v>
          </cell>
          <cell r="N433" t="str">
            <v>Cumpre</v>
          </cell>
        </row>
        <row r="434">
          <cell r="F434" t="str">
            <v>Ituberá/BA</v>
          </cell>
          <cell r="G434" t="str">
            <v>Quadrimestral</v>
          </cell>
          <cell r="H434" t="str">
            <v>2024-Q2</v>
          </cell>
          <cell r="I434" t="str">
            <v>Sim</v>
          </cell>
          <cell r="J434">
            <v>45535</v>
          </cell>
          <cell r="K434">
            <v>-3494925.09</v>
          </cell>
          <cell r="L434">
            <v>112149021.73999999</v>
          </cell>
          <cell r="M434">
            <v>0</v>
          </cell>
          <cell r="N434" t="str">
            <v>Cumpre</v>
          </cell>
        </row>
        <row r="435">
          <cell r="F435" t="str">
            <v>Iuiú/BA</v>
          </cell>
          <cell r="G435" t="str">
            <v>Quadrimestral</v>
          </cell>
          <cell r="H435" t="str">
            <v>2024-Q2</v>
          </cell>
          <cell r="I435" t="str">
            <v>Sim</v>
          </cell>
          <cell r="J435">
            <v>45535</v>
          </cell>
          <cell r="K435">
            <v>1474363.37</v>
          </cell>
          <cell r="L435">
            <v>57115851.369999997</v>
          </cell>
          <cell r="M435">
            <v>2.58</v>
          </cell>
          <cell r="N435" t="str">
            <v>Cumpre</v>
          </cell>
        </row>
        <row r="436">
          <cell r="F436" t="str">
            <v>Jaborandi/BA</v>
          </cell>
          <cell r="G436" t="str">
            <v>Quadrimestral</v>
          </cell>
          <cell r="H436" t="str">
            <v>2024-Q2</v>
          </cell>
          <cell r="I436" t="str">
            <v>Sim</v>
          </cell>
          <cell r="J436">
            <v>45535</v>
          </cell>
          <cell r="K436">
            <v>-12485788.25</v>
          </cell>
          <cell r="L436">
            <v>105119404.43000001</v>
          </cell>
          <cell r="M436">
            <v>0</v>
          </cell>
          <cell r="N436" t="str">
            <v>Cumpre</v>
          </cell>
        </row>
        <row r="437">
          <cell r="F437" t="str">
            <v>Jacaraci/BA</v>
          </cell>
          <cell r="G437" t="str">
            <v>Quadrimestral</v>
          </cell>
          <cell r="H437" t="str">
            <v>2024-Q2</v>
          </cell>
          <cell r="I437" t="str">
            <v>Sim</v>
          </cell>
          <cell r="J437">
            <v>45535</v>
          </cell>
          <cell r="K437">
            <v>5796318.3600000003</v>
          </cell>
          <cell r="L437">
            <v>74739505.640000001</v>
          </cell>
          <cell r="M437">
            <v>7.76</v>
          </cell>
          <cell r="N437" t="str">
            <v>Cumpre</v>
          </cell>
        </row>
        <row r="438">
          <cell r="F438" t="str">
            <v>Jacobina/BA</v>
          </cell>
          <cell r="G438" t="str">
            <v>Quadrimestral</v>
          </cell>
          <cell r="H438" t="str">
            <v>2024-Q2</v>
          </cell>
          <cell r="I438" t="str">
            <v>Sim</v>
          </cell>
          <cell r="J438">
            <v>45535</v>
          </cell>
          <cell r="K438">
            <v>70210019.879999995</v>
          </cell>
          <cell r="L438">
            <v>388437080.35000002</v>
          </cell>
          <cell r="M438">
            <v>18.079999999999998</v>
          </cell>
          <cell r="N438" t="str">
            <v>Cumpre</v>
          </cell>
        </row>
        <row r="439">
          <cell r="F439" t="str">
            <v>Jaguaquara/BA</v>
          </cell>
          <cell r="G439" t="str">
            <v>Quadrimestral</v>
          </cell>
          <cell r="H439" t="str">
            <v>2024-Q2</v>
          </cell>
          <cell r="I439" t="str">
            <v>Sim</v>
          </cell>
          <cell r="J439">
            <v>45535</v>
          </cell>
          <cell r="K439">
            <v>184501994.50999999</v>
          </cell>
          <cell r="L439">
            <v>188427466.97999999</v>
          </cell>
          <cell r="M439">
            <v>97.92</v>
          </cell>
          <cell r="N439" t="str">
            <v>Cumpre</v>
          </cell>
        </row>
        <row r="440">
          <cell r="F440" t="str">
            <v>Jaguarari/BA</v>
          </cell>
          <cell r="G440" t="str">
            <v>Quadrimestral</v>
          </cell>
          <cell r="H440" t="str">
            <v>2024-Q2</v>
          </cell>
          <cell r="I440" t="str">
            <v>Sim</v>
          </cell>
          <cell r="J440">
            <v>45535</v>
          </cell>
          <cell r="K440">
            <v>13525056.42</v>
          </cell>
          <cell r="L440">
            <v>198687016.13</v>
          </cell>
          <cell r="M440">
            <v>6.81</v>
          </cell>
          <cell r="N440" t="str">
            <v>Cumpre</v>
          </cell>
        </row>
        <row r="441">
          <cell r="F441" t="str">
            <v>Jaguaripe/BA</v>
          </cell>
          <cell r="G441" t="str">
            <v>Quadrimestral</v>
          </cell>
          <cell r="H441" t="str">
            <v>2024-Q2</v>
          </cell>
          <cell r="I441" t="str">
            <v>Sim</v>
          </cell>
          <cell r="J441">
            <v>45535</v>
          </cell>
          <cell r="K441">
            <v>-24723587.719999999</v>
          </cell>
          <cell r="L441">
            <v>102803947.64</v>
          </cell>
          <cell r="M441">
            <v>0</v>
          </cell>
          <cell r="N441" t="str">
            <v>Cumpre</v>
          </cell>
        </row>
        <row r="442">
          <cell r="F442" t="str">
            <v>Jandaíra/BA</v>
          </cell>
          <cell r="G442" t="str">
            <v>Quadrimestral</v>
          </cell>
          <cell r="H442" t="str">
            <v>2024-Q2</v>
          </cell>
          <cell r="I442" t="str">
            <v>Sim</v>
          </cell>
          <cell r="J442">
            <v>45535</v>
          </cell>
          <cell r="K442">
            <v>19045454.32</v>
          </cell>
          <cell r="L442">
            <v>67091441.950000003</v>
          </cell>
          <cell r="M442">
            <v>28.39</v>
          </cell>
          <cell r="N442" t="str">
            <v>Cumpre</v>
          </cell>
        </row>
        <row r="443">
          <cell r="F443" t="str">
            <v>Jequié/BA</v>
          </cell>
          <cell r="G443" t="str">
            <v>Quadrimestral</v>
          </cell>
          <cell r="H443" t="str">
            <v>2024-Q2</v>
          </cell>
          <cell r="I443" t="str">
            <v>Sim</v>
          </cell>
          <cell r="J443">
            <v>45535</v>
          </cell>
          <cell r="K443">
            <v>235309482.88</v>
          </cell>
          <cell r="L443">
            <v>635517399.58000004</v>
          </cell>
          <cell r="M443">
            <v>37.03</v>
          </cell>
          <cell r="N443" t="str">
            <v>Cumpre</v>
          </cell>
        </row>
        <row r="444">
          <cell r="F444" t="str">
            <v>Jeremoabo/BA</v>
          </cell>
          <cell r="G444" t="str">
            <v>Quadrimestral</v>
          </cell>
          <cell r="H444" t="str">
            <v>2024-Q2</v>
          </cell>
          <cell r="I444" t="str">
            <v>Sim</v>
          </cell>
          <cell r="J444">
            <v>45535</v>
          </cell>
          <cell r="K444">
            <v>46810186.460000001</v>
          </cell>
          <cell r="L444">
            <v>174342663.69</v>
          </cell>
          <cell r="M444">
            <v>26.85</v>
          </cell>
          <cell r="N444" t="str">
            <v>Cumpre</v>
          </cell>
        </row>
        <row r="445">
          <cell r="F445" t="str">
            <v>Jiquiriçá/BA</v>
          </cell>
          <cell r="G445" t="str">
            <v>Quadrimestral</v>
          </cell>
          <cell r="H445" t="str">
            <v>2024-Q2</v>
          </cell>
          <cell r="I445" t="str">
            <v>Sim</v>
          </cell>
          <cell r="J445">
            <v>45535</v>
          </cell>
          <cell r="K445">
            <v>13303611.529999999</v>
          </cell>
          <cell r="L445">
            <v>87588199.030000001</v>
          </cell>
          <cell r="M445">
            <v>15.19</v>
          </cell>
          <cell r="N445" t="str">
            <v>Cumpre</v>
          </cell>
        </row>
        <row r="446">
          <cell r="F446" t="str">
            <v>Jitaúna/BA</v>
          </cell>
          <cell r="G446" t="str">
            <v>Quadrimestral</v>
          </cell>
          <cell r="H446" t="str">
            <v>2024-Q2</v>
          </cell>
          <cell r="I446" t="str">
            <v>Sim</v>
          </cell>
          <cell r="J446">
            <v>45535</v>
          </cell>
          <cell r="K446">
            <v>44750468.530000001</v>
          </cell>
          <cell r="L446">
            <v>93483660.569999993</v>
          </cell>
          <cell r="M446">
            <v>47.87</v>
          </cell>
          <cell r="N446" t="str">
            <v>Cumpre</v>
          </cell>
        </row>
        <row r="447">
          <cell r="F447" t="str">
            <v>João Dourado/BA</v>
          </cell>
          <cell r="G447" t="str">
            <v>Quadrimestral</v>
          </cell>
          <cell r="H447" t="str">
            <v>2024-Q2</v>
          </cell>
          <cell r="I447" t="str">
            <v>Sim</v>
          </cell>
          <cell r="J447">
            <v>45535</v>
          </cell>
          <cell r="K447">
            <v>6878739.4000000004</v>
          </cell>
          <cell r="L447">
            <v>119902829.45</v>
          </cell>
          <cell r="M447">
            <v>5.74</v>
          </cell>
          <cell r="N447" t="str">
            <v>Cumpre</v>
          </cell>
        </row>
        <row r="448">
          <cell r="F448" t="str">
            <v>Juazeiro/BA</v>
          </cell>
          <cell r="G448" t="str">
            <v>Quadrimestral</v>
          </cell>
          <cell r="H448" t="str">
            <v>2024-Q2</v>
          </cell>
          <cell r="I448" t="str">
            <v>Sim</v>
          </cell>
          <cell r="J448">
            <v>45535</v>
          </cell>
          <cell r="K448">
            <v>186405376.36000001</v>
          </cell>
          <cell r="L448">
            <v>1129788703.3</v>
          </cell>
          <cell r="M448">
            <v>16.5</v>
          </cell>
          <cell r="N448" t="str">
            <v>Cumpre</v>
          </cell>
        </row>
        <row r="449">
          <cell r="F449" t="str">
            <v>Jucuruçu/BA</v>
          </cell>
          <cell r="G449" t="str">
            <v>Quadrimestral</v>
          </cell>
          <cell r="H449" t="str">
            <v>2024-Q2</v>
          </cell>
          <cell r="I449" t="str">
            <v>Sim</v>
          </cell>
          <cell r="J449">
            <v>45535</v>
          </cell>
          <cell r="K449">
            <v>30538660.899999999</v>
          </cell>
          <cell r="L449">
            <v>46687907.539999999</v>
          </cell>
          <cell r="M449">
            <v>65.41</v>
          </cell>
          <cell r="N449" t="str">
            <v>Cumpre</v>
          </cell>
        </row>
        <row r="450">
          <cell r="F450" t="str">
            <v>Jussara/BA</v>
          </cell>
          <cell r="G450" t="str">
            <v>Quadrimestral</v>
          </cell>
          <cell r="H450" t="str">
            <v>2024-Q2</v>
          </cell>
          <cell r="I450" t="str">
            <v>Sim</v>
          </cell>
          <cell r="J450">
            <v>45535</v>
          </cell>
          <cell r="K450">
            <v>17490622.199999999</v>
          </cell>
          <cell r="L450">
            <v>75891308.170000002</v>
          </cell>
          <cell r="M450">
            <v>23.05</v>
          </cell>
          <cell r="N450" t="str">
            <v>Cumpre</v>
          </cell>
        </row>
        <row r="451">
          <cell r="F451" t="str">
            <v>Jussari/BA</v>
          </cell>
          <cell r="G451" t="str">
            <v>Quadrimestral</v>
          </cell>
          <cell r="H451" t="str">
            <v>2024-Q2</v>
          </cell>
          <cell r="I451" t="str">
            <v>Sim</v>
          </cell>
          <cell r="J451">
            <v>45535</v>
          </cell>
          <cell r="K451">
            <v>34587269.469999999</v>
          </cell>
          <cell r="L451">
            <v>48702278.090000004</v>
          </cell>
          <cell r="M451">
            <v>71.02</v>
          </cell>
          <cell r="N451" t="str">
            <v>Cumpre</v>
          </cell>
        </row>
        <row r="452">
          <cell r="F452" t="str">
            <v>Jussiape/BA</v>
          </cell>
          <cell r="G452" t="str">
            <v>Quadrimestral</v>
          </cell>
          <cell r="H452" t="str">
            <v>2024-Q2</v>
          </cell>
          <cell r="I452" t="str">
            <v>Sim</v>
          </cell>
          <cell r="J452">
            <v>45535</v>
          </cell>
          <cell r="K452">
            <v>11074661.52</v>
          </cell>
          <cell r="L452">
            <v>37647590.149999999</v>
          </cell>
          <cell r="M452">
            <v>29.42</v>
          </cell>
          <cell r="N452" t="str">
            <v>Cumpre</v>
          </cell>
        </row>
        <row r="453">
          <cell r="F453" t="str">
            <v>Lafaiete Coutinho/BA</v>
          </cell>
          <cell r="G453" t="str">
            <v>Quadrimestral</v>
          </cell>
          <cell r="H453" t="str">
            <v>2024-Q2</v>
          </cell>
          <cell r="I453" t="str">
            <v>Sim</v>
          </cell>
          <cell r="J453">
            <v>45535</v>
          </cell>
          <cell r="K453">
            <v>14827801.050000001</v>
          </cell>
          <cell r="L453">
            <v>35492824.57</v>
          </cell>
          <cell r="M453">
            <v>41.78</v>
          </cell>
          <cell r="N453" t="str">
            <v>Cumpre</v>
          </cell>
        </row>
        <row r="454">
          <cell r="F454" t="str">
            <v>Lagoa Real/BA</v>
          </cell>
          <cell r="G454" t="str">
            <v>Quadrimestral</v>
          </cell>
          <cell r="H454" t="str">
            <v>2024-Q2</v>
          </cell>
          <cell r="I454" t="str">
            <v>Sim</v>
          </cell>
          <cell r="J454">
            <v>45535</v>
          </cell>
          <cell r="K454">
            <v>35931586.729999997</v>
          </cell>
          <cell r="L454">
            <v>57534727.079999998</v>
          </cell>
          <cell r="M454">
            <v>62.45</v>
          </cell>
          <cell r="N454" t="str">
            <v>Cumpre</v>
          </cell>
        </row>
        <row r="455">
          <cell r="F455" t="str">
            <v>Laje/BA</v>
          </cell>
          <cell r="G455" t="str">
            <v>Quadrimestral</v>
          </cell>
          <cell r="H455" t="str">
            <v>2024-Q2</v>
          </cell>
          <cell r="I455" t="str">
            <v>Sim</v>
          </cell>
          <cell r="J455">
            <v>45535</v>
          </cell>
          <cell r="K455">
            <v>22600709.079999998</v>
          </cell>
          <cell r="L455">
            <v>119813195.97</v>
          </cell>
          <cell r="M455">
            <v>18.86</v>
          </cell>
          <cell r="N455" t="str">
            <v>Cumpre</v>
          </cell>
        </row>
        <row r="456">
          <cell r="F456" t="str">
            <v>Lajedão/BA</v>
          </cell>
          <cell r="G456" t="str">
            <v>Quadrimestral</v>
          </cell>
          <cell r="H456" t="str">
            <v>2024-Q2</v>
          </cell>
          <cell r="I456" t="str">
            <v>Sim</v>
          </cell>
          <cell r="J456">
            <v>45535</v>
          </cell>
          <cell r="K456">
            <v>1752173.67</v>
          </cell>
          <cell r="L456">
            <v>34262891.369999997</v>
          </cell>
          <cell r="M456">
            <v>5.1100000000000003</v>
          </cell>
          <cell r="N456" t="str">
            <v>Cumpre</v>
          </cell>
        </row>
        <row r="457">
          <cell r="F457" t="str">
            <v>Lajedinho/BA</v>
          </cell>
          <cell r="G457" t="str">
            <v>Quadrimestral</v>
          </cell>
          <cell r="H457" t="str">
            <v>2024-Q2</v>
          </cell>
          <cell r="I457" t="str">
            <v>Sim</v>
          </cell>
          <cell r="J457">
            <v>45535</v>
          </cell>
          <cell r="K457">
            <v>-7028075</v>
          </cell>
          <cell r="L457">
            <v>28246207.82</v>
          </cell>
          <cell r="M457">
            <v>0</v>
          </cell>
          <cell r="N457" t="str">
            <v>Cumpre</v>
          </cell>
        </row>
        <row r="458">
          <cell r="F458" t="str">
            <v>Lajedo do Tabocal/BA</v>
          </cell>
          <cell r="G458" t="str">
            <v>Quadrimestral</v>
          </cell>
          <cell r="H458" t="str">
            <v>2024-Q2</v>
          </cell>
          <cell r="I458" t="str">
            <v>Sim</v>
          </cell>
          <cell r="J458">
            <v>45535</v>
          </cell>
          <cell r="K458">
            <v>13335060.58</v>
          </cell>
          <cell r="L458">
            <v>50828918.100000001</v>
          </cell>
          <cell r="M458">
            <v>26.24</v>
          </cell>
          <cell r="N458" t="str">
            <v>Cumpre</v>
          </cell>
        </row>
        <row r="459">
          <cell r="F459" t="str">
            <v>Lamarão/BA</v>
          </cell>
          <cell r="G459" t="str">
            <v>Quadrimestral</v>
          </cell>
          <cell r="H459" t="str">
            <v>2024-Q2</v>
          </cell>
          <cell r="I459" t="str">
            <v>Sim</v>
          </cell>
          <cell r="J459">
            <v>45535</v>
          </cell>
          <cell r="K459">
            <v>12099096.310000001</v>
          </cell>
          <cell r="L459">
            <v>45139893.43</v>
          </cell>
          <cell r="M459">
            <v>26.8</v>
          </cell>
          <cell r="N459" t="str">
            <v>Cumpre</v>
          </cell>
        </row>
        <row r="460">
          <cell r="F460" t="str">
            <v>Lapão/BA</v>
          </cell>
          <cell r="G460" t="str">
            <v>Quadrimestral</v>
          </cell>
          <cell r="H460" t="str">
            <v>2024-Q2</v>
          </cell>
          <cell r="I460" t="str">
            <v>Sim</v>
          </cell>
          <cell r="J460">
            <v>45535</v>
          </cell>
          <cell r="K460">
            <v>-10838623.050000001</v>
          </cell>
          <cell r="L460">
            <v>126440160.51000001</v>
          </cell>
          <cell r="M460">
            <v>0</v>
          </cell>
          <cell r="N460" t="str">
            <v>Cumpre</v>
          </cell>
        </row>
        <row r="461">
          <cell r="F461" t="str">
            <v>Lauro de Freitas/BA</v>
          </cell>
          <cell r="G461" t="str">
            <v>Quadrimestral</v>
          </cell>
          <cell r="H461" t="str">
            <v>2024-Q2</v>
          </cell>
          <cell r="I461" t="str">
            <v>Sim</v>
          </cell>
          <cell r="J461">
            <v>45535</v>
          </cell>
          <cell r="K461">
            <v>636843499.65999997</v>
          </cell>
          <cell r="L461">
            <v>1004113896.9400001</v>
          </cell>
          <cell r="M461">
            <v>63.42</v>
          </cell>
          <cell r="N461" t="str">
            <v>Cumpre</v>
          </cell>
        </row>
        <row r="462">
          <cell r="F462" t="str">
            <v>Lençóis/BA</v>
          </cell>
          <cell r="G462" t="str">
            <v>Quadrimestral</v>
          </cell>
          <cell r="H462" t="str">
            <v>2024-Q2</v>
          </cell>
          <cell r="I462" t="str">
            <v>Sim</v>
          </cell>
          <cell r="J462">
            <v>45535</v>
          </cell>
          <cell r="K462">
            <v>12931586.73</v>
          </cell>
          <cell r="L462">
            <v>64470899.259999998</v>
          </cell>
          <cell r="M462">
            <v>20.059999999999999</v>
          </cell>
          <cell r="N462" t="str">
            <v>Cumpre</v>
          </cell>
        </row>
        <row r="463">
          <cell r="F463" t="str">
            <v>Licínio de Almeida/BA</v>
          </cell>
          <cell r="G463" t="str">
            <v>Quadrimestral</v>
          </cell>
          <cell r="H463" t="str">
            <v>2024-Q1</v>
          </cell>
          <cell r="I463" t="str">
            <v>Não</v>
          </cell>
          <cell r="J463">
            <v>45412</v>
          </cell>
          <cell r="K463">
            <v>41006073.210000001</v>
          </cell>
          <cell r="L463">
            <v>51826338.920000002</v>
          </cell>
          <cell r="M463">
            <v>79.12</v>
          </cell>
          <cell r="N463" t="str">
            <v>Cumpre</v>
          </cell>
        </row>
        <row r="464">
          <cell r="F464" t="str">
            <v>Livramento de Nossa Senhora/BA</v>
          </cell>
          <cell r="G464" t="str">
            <v>Quadrimestral</v>
          </cell>
          <cell r="H464" t="str">
            <v>2024-Q2</v>
          </cell>
          <cell r="I464" t="str">
            <v>Sim</v>
          </cell>
          <cell r="J464">
            <v>45535</v>
          </cell>
          <cell r="K464">
            <v>21130772.149999999</v>
          </cell>
          <cell r="L464">
            <v>198574146.99000001</v>
          </cell>
          <cell r="M464">
            <v>10.64</v>
          </cell>
          <cell r="N464" t="str">
            <v>Cumpre</v>
          </cell>
        </row>
        <row r="465">
          <cell r="F465" t="str">
            <v>Luís Eduardo Magalhães/BA</v>
          </cell>
          <cell r="G465" t="str">
            <v>Quadrimestral</v>
          </cell>
          <cell r="H465" t="str">
            <v>2024-Q2</v>
          </cell>
          <cell r="I465" t="str">
            <v>Sim</v>
          </cell>
          <cell r="J465">
            <v>45535</v>
          </cell>
          <cell r="K465">
            <v>54317427.560000002</v>
          </cell>
          <cell r="L465">
            <v>790743203.38999999</v>
          </cell>
          <cell r="M465">
            <v>6.87</v>
          </cell>
          <cell r="N465" t="str">
            <v>Cumpre</v>
          </cell>
        </row>
        <row r="466">
          <cell r="F466" t="str">
            <v>Macajuba/BA</v>
          </cell>
          <cell r="G466" t="str">
            <v>Quadrimestral</v>
          </cell>
          <cell r="H466" t="str">
            <v>2024-Q2</v>
          </cell>
          <cell r="I466" t="str">
            <v>Sim</v>
          </cell>
          <cell r="J466">
            <v>45535</v>
          </cell>
          <cell r="K466">
            <v>-2484051.91</v>
          </cell>
          <cell r="L466">
            <v>65010344.969999999</v>
          </cell>
          <cell r="M466">
            <v>0</v>
          </cell>
          <cell r="N466" t="str">
            <v>Cumpre</v>
          </cell>
        </row>
        <row r="467">
          <cell r="F467" t="str">
            <v>Macarani/BA</v>
          </cell>
          <cell r="G467" t="str">
            <v>Quadrimestral</v>
          </cell>
          <cell r="H467" t="str">
            <v>2024-Q2</v>
          </cell>
          <cell r="I467" t="str">
            <v>Sim</v>
          </cell>
          <cell r="J467">
            <v>45535</v>
          </cell>
          <cell r="K467">
            <v>23225870.100000001</v>
          </cell>
          <cell r="L467">
            <v>80511975.930000007</v>
          </cell>
          <cell r="M467">
            <v>28.85</v>
          </cell>
          <cell r="N467" t="str">
            <v>Cumpre</v>
          </cell>
        </row>
        <row r="468">
          <cell r="F468" t="str">
            <v>Macaúbas/BA</v>
          </cell>
          <cell r="G468" t="str">
            <v>Quadrimestral</v>
          </cell>
          <cell r="H468" t="str">
            <v>2024-Q2</v>
          </cell>
          <cell r="I468" t="str">
            <v>Sim</v>
          </cell>
          <cell r="J468">
            <v>45535</v>
          </cell>
          <cell r="K468">
            <v>74072222.349999994</v>
          </cell>
          <cell r="L468">
            <v>192204474.75</v>
          </cell>
          <cell r="M468">
            <v>38.54</v>
          </cell>
          <cell r="N468" t="str">
            <v>Cumpre</v>
          </cell>
        </row>
        <row r="469">
          <cell r="F469" t="str">
            <v>Macururé/BA</v>
          </cell>
          <cell r="G469" t="str">
            <v>Quadrimestral</v>
          </cell>
          <cell r="H469" t="str">
            <v>2024-Q2</v>
          </cell>
          <cell r="I469" t="str">
            <v>Sim</v>
          </cell>
          <cell r="J469">
            <v>45535</v>
          </cell>
          <cell r="K469">
            <v>17837252.170000002</v>
          </cell>
          <cell r="L469">
            <v>44875323.090000004</v>
          </cell>
          <cell r="M469">
            <v>39.75</v>
          </cell>
          <cell r="N469" t="str">
            <v>Cumpre</v>
          </cell>
        </row>
        <row r="470">
          <cell r="F470" t="str">
            <v>Madre de Deus/BA</v>
          </cell>
          <cell r="G470" t="str">
            <v>Quadrimestral</v>
          </cell>
          <cell r="H470" t="str">
            <v>2024-Q2</v>
          </cell>
          <cell r="I470" t="str">
            <v>Sim</v>
          </cell>
          <cell r="J470">
            <v>45535</v>
          </cell>
          <cell r="K470">
            <v>-7643608.2199999997</v>
          </cell>
          <cell r="L470">
            <v>264407449.52000001</v>
          </cell>
          <cell r="M470">
            <v>0</v>
          </cell>
          <cell r="N470" t="str">
            <v>Cumpre</v>
          </cell>
        </row>
        <row r="471">
          <cell r="F471" t="str">
            <v>Maetinga/BA</v>
          </cell>
          <cell r="G471" t="str">
            <v>Quadrimestral</v>
          </cell>
          <cell r="H471" t="str">
            <v>2024-Q2</v>
          </cell>
          <cell r="I471" t="str">
            <v>Sim</v>
          </cell>
          <cell r="J471">
            <v>45535</v>
          </cell>
          <cell r="K471">
            <v>11090368</v>
          </cell>
          <cell r="L471">
            <v>38206033.729999997</v>
          </cell>
          <cell r="M471">
            <v>29.03</v>
          </cell>
          <cell r="N471" t="str">
            <v>Cumpre</v>
          </cell>
        </row>
        <row r="472">
          <cell r="F472" t="str">
            <v>Maiquinique/BA</v>
          </cell>
          <cell r="G472" t="str">
            <v>Quadrimestral</v>
          </cell>
          <cell r="H472" t="str">
            <v>2024-Q2</v>
          </cell>
          <cell r="I472" t="str">
            <v>Sim</v>
          </cell>
          <cell r="J472">
            <v>45535</v>
          </cell>
          <cell r="K472">
            <v>25074400.559999999</v>
          </cell>
          <cell r="L472">
            <v>57034996.719999999</v>
          </cell>
          <cell r="M472">
            <v>43.96</v>
          </cell>
          <cell r="N472" t="str">
            <v>Cumpre</v>
          </cell>
        </row>
        <row r="473">
          <cell r="F473" t="str">
            <v>Mairi/BA</v>
          </cell>
          <cell r="G473" t="str">
            <v>Quadrimestral</v>
          </cell>
          <cell r="H473" t="str">
            <v>2024-Q2</v>
          </cell>
          <cell r="I473" t="str">
            <v>Sim</v>
          </cell>
          <cell r="J473">
            <v>45535</v>
          </cell>
          <cell r="K473">
            <v>6673301.3499999996</v>
          </cell>
          <cell r="L473">
            <v>76073309.329999998</v>
          </cell>
          <cell r="M473">
            <v>8.77</v>
          </cell>
          <cell r="N473" t="str">
            <v>Cumpre</v>
          </cell>
        </row>
        <row r="474">
          <cell r="F474" t="str">
            <v>Malhada/BA</v>
          </cell>
          <cell r="G474" t="str">
            <v>Quadrimestral</v>
          </cell>
          <cell r="H474" t="str">
            <v>2024-Q2</v>
          </cell>
          <cell r="I474" t="str">
            <v>Sim</v>
          </cell>
          <cell r="J474">
            <v>45535</v>
          </cell>
          <cell r="K474">
            <v>-10786450.02</v>
          </cell>
          <cell r="L474">
            <v>106379541.31999999</v>
          </cell>
          <cell r="M474">
            <v>0</v>
          </cell>
          <cell r="N474" t="str">
            <v>Cumpre</v>
          </cell>
        </row>
        <row r="475">
          <cell r="F475" t="str">
            <v>Malhada de Pedras/BA</v>
          </cell>
          <cell r="G475" t="str">
            <v>Quadrimestral</v>
          </cell>
          <cell r="H475" t="str">
            <v>2024-Q2</v>
          </cell>
          <cell r="I475" t="str">
            <v>Sim</v>
          </cell>
          <cell r="J475">
            <v>45535</v>
          </cell>
          <cell r="K475">
            <v>-6049252.7800000003</v>
          </cell>
          <cell r="L475">
            <v>59496145.450000003</v>
          </cell>
          <cell r="M475">
            <v>0</v>
          </cell>
          <cell r="N475" t="str">
            <v>Cumpre</v>
          </cell>
        </row>
        <row r="476">
          <cell r="F476" t="str">
            <v>Manoel Vitorino/BA</v>
          </cell>
          <cell r="G476" t="str">
            <v>Quadrimestral</v>
          </cell>
          <cell r="H476" t="str">
            <v>2024-Q2</v>
          </cell>
          <cell r="I476" t="str">
            <v>Sim</v>
          </cell>
          <cell r="J476">
            <v>45535</v>
          </cell>
          <cell r="K476">
            <v>32021510.73</v>
          </cell>
          <cell r="L476">
            <v>64381729.530000001</v>
          </cell>
          <cell r="M476">
            <v>49.74</v>
          </cell>
          <cell r="N476" t="str">
            <v>Cumpre</v>
          </cell>
        </row>
        <row r="477">
          <cell r="F477" t="str">
            <v>Mansidão/BA</v>
          </cell>
          <cell r="G477" t="str">
            <v>Quadrimestral</v>
          </cell>
          <cell r="H477" t="str">
            <v>2024-Q2</v>
          </cell>
          <cell r="I477" t="str">
            <v>Sim</v>
          </cell>
          <cell r="J477">
            <v>45535</v>
          </cell>
          <cell r="K477">
            <v>6237392.9699999997</v>
          </cell>
          <cell r="L477">
            <v>57280544.07</v>
          </cell>
          <cell r="M477">
            <v>10.89</v>
          </cell>
          <cell r="N477" t="str">
            <v>Cumpre</v>
          </cell>
        </row>
        <row r="478">
          <cell r="F478" t="str">
            <v>Maracás/BA</v>
          </cell>
          <cell r="G478" t="str">
            <v>Quadrimestral</v>
          </cell>
          <cell r="H478" t="str">
            <v>2024-Q2</v>
          </cell>
          <cell r="I478" t="str">
            <v>Sim</v>
          </cell>
          <cell r="J478">
            <v>45535</v>
          </cell>
          <cell r="K478">
            <v>-12537068.18</v>
          </cell>
          <cell r="L478">
            <v>142721591.53999999</v>
          </cell>
          <cell r="M478">
            <v>0</v>
          </cell>
          <cell r="N478" t="str">
            <v>Cumpre</v>
          </cell>
        </row>
        <row r="479">
          <cell r="F479" t="str">
            <v>Maragogipe/BA</v>
          </cell>
          <cell r="G479" t="str">
            <v>Quadrimestral</v>
          </cell>
          <cell r="H479" t="str">
            <v>2024-Q2</v>
          </cell>
          <cell r="I479" t="str">
            <v>Sim</v>
          </cell>
          <cell r="J479">
            <v>45535</v>
          </cell>
          <cell r="K479">
            <v>88722268.280000001</v>
          </cell>
          <cell r="L479">
            <v>159534591.88999999</v>
          </cell>
          <cell r="M479">
            <v>55.61</v>
          </cell>
          <cell r="N479" t="str">
            <v>Cumpre</v>
          </cell>
        </row>
        <row r="480">
          <cell r="F480" t="str">
            <v>Maraú/BA</v>
          </cell>
          <cell r="G480" t="str">
            <v>Quadrimestral</v>
          </cell>
          <cell r="H480" t="str">
            <v>2024-Q2</v>
          </cell>
          <cell r="I480" t="str">
            <v>Sim</v>
          </cell>
          <cell r="J480">
            <v>45535</v>
          </cell>
          <cell r="K480">
            <v>22740251.48</v>
          </cell>
          <cell r="L480">
            <v>127852081.3</v>
          </cell>
          <cell r="M480">
            <v>17.79</v>
          </cell>
          <cell r="N480" t="str">
            <v>Cumpre</v>
          </cell>
        </row>
        <row r="481">
          <cell r="F481" t="str">
            <v>Marcionílio Souza/BA</v>
          </cell>
          <cell r="G481" t="str">
            <v>Quadrimestral</v>
          </cell>
          <cell r="H481" t="str">
            <v>2024-Q2</v>
          </cell>
          <cell r="I481" t="str">
            <v>Sim</v>
          </cell>
          <cell r="J481">
            <v>45535</v>
          </cell>
          <cell r="K481">
            <v>30745220</v>
          </cell>
          <cell r="L481">
            <v>63817884.899999999</v>
          </cell>
          <cell r="M481">
            <v>48.18</v>
          </cell>
          <cell r="N481" t="str">
            <v>Cumpre</v>
          </cell>
        </row>
        <row r="482">
          <cell r="F482" t="str">
            <v>Mascote/BA</v>
          </cell>
          <cell r="G482" t="str">
            <v>Quadrimestral</v>
          </cell>
          <cell r="H482" t="str">
            <v>2024-Q2</v>
          </cell>
          <cell r="I482" t="str">
            <v>Sim</v>
          </cell>
          <cell r="J482">
            <v>45535</v>
          </cell>
          <cell r="K482">
            <v>34034163.109999999</v>
          </cell>
          <cell r="L482">
            <v>74610863.980000004</v>
          </cell>
          <cell r="M482">
            <v>45.62</v>
          </cell>
          <cell r="N482" t="str">
            <v>Cumpre</v>
          </cell>
        </row>
        <row r="483">
          <cell r="F483" t="str">
            <v>Mata de São João/BA</v>
          </cell>
          <cell r="G483" t="str">
            <v>Quadrimestral</v>
          </cell>
          <cell r="H483" t="str">
            <v>2024-Q2</v>
          </cell>
          <cell r="I483" t="str">
            <v>Sim</v>
          </cell>
          <cell r="J483">
            <v>45535</v>
          </cell>
          <cell r="K483">
            <v>-137678796.75999999</v>
          </cell>
          <cell r="L483">
            <v>413366794.70999998</v>
          </cell>
          <cell r="M483">
            <v>0</v>
          </cell>
          <cell r="N483" t="str">
            <v>Cumpre</v>
          </cell>
        </row>
        <row r="484">
          <cell r="F484" t="str">
            <v>Matina/BA</v>
          </cell>
          <cell r="G484" t="str">
            <v>Quadrimestral</v>
          </cell>
          <cell r="H484" t="str">
            <v>2024-Q2</v>
          </cell>
          <cell r="I484" t="str">
            <v>Sim</v>
          </cell>
          <cell r="J484">
            <v>45535</v>
          </cell>
          <cell r="K484">
            <v>-3525090.98</v>
          </cell>
          <cell r="L484">
            <v>62946687.890000001</v>
          </cell>
          <cell r="M484">
            <v>0</v>
          </cell>
          <cell r="N484" t="str">
            <v>Cumpre</v>
          </cell>
        </row>
        <row r="485">
          <cell r="F485" t="str">
            <v>Medeiros Neto/BA</v>
          </cell>
          <cell r="G485" t="str">
            <v>Quadrimestral</v>
          </cell>
          <cell r="H485" t="str">
            <v>2024-Q2</v>
          </cell>
          <cell r="I485" t="str">
            <v>Sim</v>
          </cell>
          <cell r="J485">
            <v>45535</v>
          </cell>
          <cell r="K485">
            <v>54175566.130000003</v>
          </cell>
          <cell r="L485">
            <v>105780932.59999999</v>
          </cell>
          <cell r="M485">
            <v>51.21</v>
          </cell>
          <cell r="N485" t="str">
            <v>Cumpre</v>
          </cell>
        </row>
        <row r="486">
          <cell r="F486" t="str">
            <v>Miguel Calmon/BA</v>
          </cell>
          <cell r="G486" t="str">
            <v>Quadrimestral</v>
          </cell>
          <cell r="H486" t="str">
            <v>2024-Q2</v>
          </cell>
          <cell r="I486" t="str">
            <v>Sim</v>
          </cell>
          <cell r="J486">
            <v>45535</v>
          </cell>
          <cell r="K486">
            <v>-95270005.840000004</v>
          </cell>
          <cell r="L486">
            <v>131302921.67</v>
          </cell>
          <cell r="M486">
            <v>0</v>
          </cell>
          <cell r="N486" t="str">
            <v>Cumpre</v>
          </cell>
        </row>
        <row r="487">
          <cell r="F487" t="str">
            <v>Milagres/BA</v>
          </cell>
          <cell r="G487" t="str">
            <v>Quadrimestral</v>
          </cell>
          <cell r="H487" t="str">
            <v>2024-Q2</v>
          </cell>
          <cell r="I487" t="str">
            <v>Sim</v>
          </cell>
          <cell r="J487">
            <v>45535</v>
          </cell>
          <cell r="K487">
            <v>4063936.53</v>
          </cell>
          <cell r="L487">
            <v>52002458.390000001</v>
          </cell>
          <cell r="M487">
            <v>7.81</v>
          </cell>
          <cell r="N487" t="str">
            <v>Cumpre</v>
          </cell>
        </row>
        <row r="488">
          <cell r="F488" t="str">
            <v>Mirangaba/BA</v>
          </cell>
          <cell r="G488" t="str">
            <v>Quadrimestral</v>
          </cell>
          <cell r="H488" t="str">
            <v>2024-Q2</v>
          </cell>
          <cell r="I488" t="str">
            <v>Sim</v>
          </cell>
          <cell r="J488">
            <v>45535</v>
          </cell>
          <cell r="K488">
            <v>2365926.2200000002</v>
          </cell>
          <cell r="L488">
            <v>96955584.370000005</v>
          </cell>
          <cell r="M488">
            <v>2.44</v>
          </cell>
          <cell r="N488" t="str">
            <v>Cumpre</v>
          </cell>
        </row>
        <row r="489">
          <cell r="F489" t="str">
            <v>Mirante/BA</v>
          </cell>
          <cell r="G489" t="str">
            <v>Quadrimestral</v>
          </cell>
          <cell r="H489" t="str">
            <v>2024-Q2</v>
          </cell>
          <cell r="I489" t="str">
            <v>Sim</v>
          </cell>
          <cell r="J489">
            <v>45535</v>
          </cell>
          <cell r="K489">
            <v>-5518511.5800000001</v>
          </cell>
          <cell r="L489">
            <v>43819544.93</v>
          </cell>
          <cell r="M489">
            <v>0</v>
          </cell>
          <cell r="N489" t="str">
            <v>Cumpre</v>
          </cell>
        </row>
        <row r="490">
          <cell r="F490" t="str">
            <v>Monte Santo/BA</v>
          </cell>
          <cell r="G490" t="str">
            <v>Quadrimestral</v>
          </cell>
          <cell r="H490" t="str">
            <v>2024-Q2</v>
          </cell>
          <cell r="I490" t="str">
            <v>Sim</v>
          </cell>
          <cell r="J490">
            <v>45535</v>
          </cell>
          <cell r="K490">
            <v>14300110.220000001</v>
          </cell>
          <cell r="L490">
            <v>283285062.89999998</v>
          </cell>
          <cell r="M490">
            <v>5.05</v>
          </cell>
          <cell r="N490" t="str">
            <v>Cumpre</v>
          </cell>
        </row>
        <row r="491">
          <cell r="F491" t="str">
            <v>Morpará/BA</v>
          </cell>
          <cell r="G491" t="str">
            <v>Quadrimestral</v>
          </cell>
          <cell r="H491" t="str">
            <v>2024-Q2</v>
          </cell>
          <cell r="I491" t="str">
            <v>Sim</v>
          </cell>
          <cell r="J491">
            <v>45535</v>
          </cell>
          <cell r="K491">
            <v>-7094855.7599999998</v>
          </cell>
          <cell r="L491">
            <v>42729088.490000002</v>
          </cell>
          <cell r="M491">
            <v>0</v>
          </cell>
          <cell r="N491" t="str">
            <v>Cumpre</v>
          </cell>
        </row>
        <row r="492">
          <cell r="F492" t="str">
            <v>Morro do Chapéu/BA</v>
          </cell>
          <cell r="G492" t="str">
            <v>Quadrimestral</v>
          </cell>
          <cell r="H492" t="str">
            <v>2024-Q2</v>
          </cell>
          <cell r="I492" t="str">
            <v>Sim</v>
          </cell>
          <cell r="J492">
            <v>45535</v>
          </cell>
          <cell r="K492">
            <v>87663663.280000001</v>
          </cell>
          <cell r="L492">
            <v>185130604.63</v>
          </cell>
          <cell r="M492">
            <v>47.35</v>
          </cell>
          <cell r="N492" t="str">
            <v>Cumpre</v>
          </cell>
        </row>
        <row r="493">
          <cell r="F493" t="str">
            <v>Mortugaba/BA</v>
          </cell>
          <cell r="G493" t="str">
            <v>Quadrimestral</v>
          </cell>
          <cell r="H493" t="str">
            <v>2024-Q2</v>
          </cell>
          <cell r="I493" t="str">
            <v>Sim</v>
          </cell>
          <cell r="J493">
            <v>45535</v>
          </cell>
          <cell r="K493">
            <v>-4848407.9000000004</v>
          </cell>
          <cell r="L493">
            <v>59422427.119999997</v>
          </cell>
          <cell r="M493">
            <v>0</v>
          </cell>
          <cell r="N493" t="str">
            <v>Cumpre</v>
          </cell>
        </row>
        <row r="494">
          <cell r="F494" t="str">
            <v>Mucugê/BA</v>
          </cell>
          <cell r="G494" t="str">
            <v>Quadrimestral</v>
          </cell>
          <cell r="H494" t="str">
            <v>2024-Q2</v>
          </cell>
          <cell r="I494" t="str">
            <v>Sim</v>
          </cell>
          <cell r="J494">
            <v>45535</v>
          </cell>
          <cell r="K494">
            <v>7886340.2000000002</v>
          </cell>
          <cell r="L494">
            <v>81374583.109999999</v>
          </cell>
          <cell r="M494">
            <v>9.69</v>
          </cell>
          <cell r="N494" t="str">
            <v>Cumpre</v>
          </cell>
        </row>
        <row r="495">
          <cell r="F495" t="str">
            <v>Mucuri/BA</v>
          </cell>
          <cell r="G495" t="str">
            <v>Quadrimestral</v>
          </cell>
          <cell r="H495" t="str">
            <v>2024-Q2</v>
          </cell>
          <cell r="I495" t="str">
            <v>Sim</v>
          </cell>
          <cell r="J495">
            <v>45535</v>
          </cell>
          <cell r="K495">
            <v>74511213.239999995</v>
          </cell>
          <cell r="L495">
            <v>239111317.94</v>
          </cell>
          <cell r="M495">
            <v>31.16</v>
          </cell>
          <cell r="N495" t="str">
            <v>Cumpre</v>
          </cell>
        </row>
        <row r="496">
          <cell r="F496" t="str">
            <v>Mulungu do Morro/BA</v>
          </cell>
          <cell r="G496" t="str">
            <v>Quadrimestral</v>
          </cell>
          <cell r="H496" t="str">
            <v>2024-Q2</v>
          </cell>
          <cell r="I496" t="str">
            <v>Sim</v>
          </cell>
          <cell r="J496">
            <v>45535</v>
          </cell>
          <cell r="K496">
            <v>3517881.32</v>
          </cell>
          <cell r="L496">
            <v>77434883.890000001</v>
          </cell>
          <cell r="M496">
            <v>4.54</v>
          </cell>
          <cell r="N496" t="str">
            <v>Cumpre</v>
          </cell>
        </row>
        <row r="497">
          <cell r="F497" t="str">
            <v>Mundo Novo/BA</v>
          </cell>
          <cell r="G497" t="str">
            <v>Quadrimestral</v>
          </cell>
          <cell r="H497" t="str">
            <v>2024-Q2</v>
          </cell>
          <cell r="I497" t="str">
            <v>Sim</v>
          </cell>
          <cell r="J497">
            <v>45535</v>
          </cell>
          <cell r="K497">
            <v>38287842.280000001</v>
          </cell>
          <cell r="L497">
            <v>102227303.79000001</v>
          </cell>
          <cell r="M497">
            <v>37.450000000000003</v>
          </cell>
          <cell r="N497" t="str">
            <v>Cumpre</v>
          </cell>
        </row>
        <row r="498">
          <cell r="F498" t="str">
            <v>Muniz Ferreira/BA</v>
          </cell>
          <cell r="G498" t="str">
            <v>Quadrimestral</v>
          </cell>
          <cell r="H498" t="str">
            <v>2024-Q2</v>
          </cell>
          <cell r="I498" t="str">
            <v>Sim</v>
          </cell>
          <cell r="J498">
            <v>45535</v>
          </cell>
          <cell r="K498">
            <v>9064235.0899999999</v>
          </cell>
          <cell r="L498">
            <v>44353323.990000002</v>
          </cell>
          <cell r="M498">
            <v>20.440000000000001</v>
          </cell>
          <cell r="N498" t="str">
            <v>Cumpre</v>
          </cell>
        </row>
        <row r="499">
          <cell r="F499" t="str">
            <v>Muquém de São Francisco/BA</v>
          </cell>
          <cell r="G499" t="str">
            <v>Quadrimestral</v>
          </cell>
          <cell r="H499" t="str">
            <v>2024-Q2</v>
          </cell>
          <cell r="I499" t="str">
            <v>Sim</v>
          </cell>
          <cell r="J499">
            <v>45535</v>
          </cell>
          <cell r="K499">
            <v>14770727.960000001</v>
          </cell>
          <cell r="L499">
            <v>68314429.709999993</v>
          </cell>
          <cell r="M499">
            <v>21.62</v>
          </cell>
          <cell r="N499" t="str">
            <v>Cumpre</v>
          </cell>
        </row>
        <row r="500">
          <cell r="F500" t="str">
            <v>Muritiba/BA</v>
          </cell>
          <cell r="G500" t="str">
            <v>Quadrimestral</v>
          </cell>
          <cell r="H500" t="str">
            <v>2024-Q2</v>
          </cell>
          <cell r="I500" t="str">
            <v>Sim</v>
          </cell>
          <cell r="J500">
            <v>45535</v>
          </cell>
          <cell r="K500">
            <v>92571055.329999998</v>
          </cell>
          <cell r="L500">
            <v>137764047.66999999</v>
          </cell>
          <cell r="M500">
            <v>67.2</v>
          </cell>
          <cell r="N500" t="str">
            <v>Cumpre</v>
          </cell>
        </row>
        <row r="501">
          <cell r="F501" t="str">
            <v>Mutuípe/BA</v>
          </cell>
          <cell r="G501" t="str">
            <v>Quadrimestral</v>
          </cell>
          <cell r="H501" t="str">
            <v>2024-Q2</v>
          </cell>
          <cell r="I501" t="str">
            <v>Sim</v>
          </cell>
          <cell r="J501">
            <v>45535</v>
          </cell>
          <cell r="K501">
            <v>22519860.850000001</v>
          </cell>
          <cell r="L501">
            <v>103715246.06</v>
          </cell>
          <cell r="M501">
            <v>21.71</v>
          </cell>
          <cell r="N501" t="str">
            <v>Cumpre</v>
          </cell>
        </row>
        <row r="502">
          <cell r="F502" t="str">
            <v>Nazaré/BA</v>
          </cell>
          <cell r="G502" t="str">
            <v>Quadrimestral</v>
          </cell>
          <cell r="H502" t="str">
            <v>2024-Q2</v>
          </cell>
          <cell r="I502" t="str">
            <v>Sim</v>
          </cell>
          <cell r="J502">
            <v>45535</v>
          </cell>
          <cell r="K502">
            <v>79660255.459999993</v>
          </cell>
          <cell r="L502">
            <v>176356498.86000001</v>
          </cell>
          <cell r="M502">
            <v>45.17</v>
          </cell>
          <cell r="N502" t="str">
            <v>Cumpre</v>
          </cell>
        </row>
        <row r="503">
          <cell r="F503" t="str">
            <v>Nilo Peçanha/BA</v>
          </cell>
          <cell r="G503" t="str">
            <v>Quadrimestral</v>
          </cell>
          <cell r="H503" t="str">
            <v>2024-Q2</v>
          </cell>
          <cell r="I503" t="str">
            <v>Sim</v>
          </cell>
          <cell r="J503">
            <v>45535</v>
          </cell>
          <cell r="K503">
            <v>28342566.640000001</v>
          </cell>
          <cell r="L503">
            <v>78445840.670000002</v>
          </cell>
          <cell r="M503">
            <v>36.130000000000003</v>
          </cell>
          <cell r="N503" t="str">
            <v>Cumpre</v>
          </cell>
        </row>
        <row r="504">
          <cell r="F504" t="str">
            <v>Nordestina/BA</v>
          </cell>
          <cell r="G504" t="str">
            <v>Quadrimestral</v>
          </cell>
          <cell r="H504" t="str">
            <v>2024-Q2</v>
          </cell>
          <cell r="I504" t="str">
            <v>Sim</v>
          </cell>
          <cell r="J504">
            <v>45535</v>
          </cell>
          <cell r="K504">
            <v>-27345721.800000001</v>
          </cell>
          <cell r="L504">
            <v>115174818.59</v>
          </cell>
          <cell r="M504">
            <v>0</v>
          </cell>
          <cell r="N504" t="str">
            <v>Cumpre</v>
          </cell>
        </row>
        <row r="505">
          <cell r="F505" t="str">
            <v>Nova Canaã/BA</v>
          </cell>
          <cell r="G505" t="str">
            <v>Quadrimestral</v>
          </cell>
          <cell r="H505" t="str">
            <v>2024-Q2</v>
          </cell>
          <cell r="I505" t="str">
            <v>Sim</v>
          </cell>
          <cell r="J505">
            <v>45535</v>
          </cell>
          <cell r="K505">
            <v>34510027.399999999</v>
          </cell>
          <cell r="L505">
            <v>81836248.189999998</v>
          </cell>
          <cell r="M505">
            <v>42.17</v>
          </cell>
          <cell r="N505" t="str">
            <v>Cumpre</v>
          </cell>
        </row>
        <row r="506">
          <cell r="F506" t="str">
            <v>Nova Fátima/BA</v>
          </cell>
          <cell r="G506" t="str">
            <v>Quadrimestral</v>
          </cell>
          <cell r="H506" t="str">
            <v>2024-Q2</v>
          </cell>
          <cell r="I506" t="str">
            <v>Sim</v>
          </cell>
          <cell r="J506">
            <v>45535</v>
          </cell>
          <cell r="K506">
            <v>-1514756.19</v>
          </cell>
          <cell r="L506">
            <v>42048197.159999996</v>
          </cell>
          <cell r="M506">
            <v>0</v>
          </cell>
          <cell r="N506" t="str">
            <v>Cumpre</v>
          </cell>
        </row>
        <row r="507">
          <cell r="F507" t="str">
            <v>Nova Ibiá/BA</v>
          </cell>
          <cell r="G507" t="str">
            <v>Quadrimestral</v>
          </cell>
          <cell r="H507" t="str">
            <v>2024-Q2</v>
          </cell>
          <cell r="I507" t="str">
            <v>Sim</v>
          </cell>
          <cell r="J507">
            <v>45535</v>
          </cell>
          <cell r="K507">
            <v>34147927.850000001</v>
          </cell>
          <cell r="L507">
            <v>47876052.039999999</v>
          </cell>
          <cell r="M507">
            <v>71.33</v>
          </cell>
          <cell r="N507" t="str">
            <v>Cumpre</v>
          </cell>
        </row>
        <row r="508">
          <cell r="F508" t="str">
            <v>Nova Itarana/BA</v>
          </cell>
          <cell r="G508" t="str">
            <v>Quadrimestral</v>
          </cell>
          <cell r="H508" t="str">
            <v>2024-Q2</v>
          </cell>
          <cell r="I508" t="str">
            <v>Sim</v>
          </cell>
          <cell r="J508">
            <v>45535</v>
          </cell>
          <cell r="K508">
            <v>21582617.350000001</v>
          </cell>
          <cell r="L508">
            <v>52688037.270000003</v>
          </cell>
          <cell r="M508">
            <v>40.96</v>
          </cell>
          <cell r="N508" t="str">
            <v>Cumpre</v>
          </cell>
        </row>
        <row r="509">
          <cell r="F509" t="str">
            <v>Nova Redenção/BA</v>
          </cell>
          <cell r="G509" t="str">
            <v>Quadrimestral</v>
          </cell>
          <cell r="H509" t="str">
            <v>2024-Q2</v>
          </cell>
          <cell r="I509" t="str">
            <v>Sim</v>
          </cell>
          <cell r="J509">
            <v>45535</v>
          </cell>
          <cell r="K509">
            <v>16746152.5</v>
          </cell>
          <cell r="L509">
            <v>36868939.920000002</v>
          </cell>
          <cell r="M509">
            <v>45.42</v>
          </cell>
          <cell r="N509" t="str">
            <v>Cumpre</v>
          </cell>
        </row>
        <row r="510">
          <cell r="F510" t="str">
            <v>Nova Soure/BA</v>
          </cell>
          <cell r="G510" t="str">
            <v>Quadrimestral</v>
          </cell>
          <cell r="H510" t="str">
            <v>2024-Q2</v>
          </cell>
          <cell r="I510" t="str">
            <v>Sim</v>
          </cell>
          <cell r="J510">
            <v>45535</v>
          </cell>
          <cell r="K510">
            <v>54080854.060000002</v>
          </cell>
          <cell r="L510">
            <v>116314575.18000001</v>
          </cell>
          <cell r="M510">
            <v>46.5</v>
          </cell>
          <cell r="N510" t="str">
            <v>Cumpre</v>
          </cell>
        </row>
        <row r="511">
          <cell r="F511" t="str">
            <v>Nova Viçosa/BA</v>
          </cell>
          <cell r="G511" t="str">
            <v>Quadrimestral</v>
          </cell>
          <cell r="H511" t="str">
            <v>2024-Q2</v>
          </cell>
          <cell r="I511" t="str">
            <v>Sim</v>
          </cell>
          <cell r="J511">
            <v>45535</v>
          </cell>
          <cell r="K511">
            <v>25802812.600000001</v>
          </cell>
          <cell r="L511">
            <v>190621445.71000001</v>
          </cell>
          <cell r="M511">
            <v>13.54</v>
          </cell>
          <cell r="N511" t="str">
            <v>Cumpre</v>
          </cell>
        </row>
        <row r="512">
          <cell r="F512" t="str">
            <v>Novo Horizonte/BA</v>
          </cell>
          <cell r="G512" t="str">
            <v>Quadrimestral</v>
          </cell>
          <cell r="H512" t="str">
            <v>2024-Q2</v>
          </cell>
          <cell r="I512" t="str">
            <v>Sim</v>
          </cell>
          <cell r="J512">
            <v>45535</v>
          </cell>
          <cell r="K512">
            <v>12277379.300000001</v>
          </cell>
          <cell r="L512">
            <v>68804832.659999996</v>
          </cell>
          <cell r="M512">
            <v>17.84</v>
          </cell>
          <cell r="N512" t="str">
            <v>Cumpre</v>
          </cell>
        </row>
        <row r="513">
          <cell r="F513" t="str">
            <v>Novo Triunfo/BA</v>
          </cell>
          <cell r="G513" t="str">
            <v>Quadrimestral</v>
          </cell>
          <cell r="H513" t="str">
            <v>2024-Q2</v>
          </cell>
          <cell r="I513" t="str">
            <v>Sim</v>
          </cell>
          <cell r="J513">
            <v>45535</v>
          </cell>
          <cell r="K513">
            <v>22125050.390000001</v>
          </cell>
          <cell r="L513">
            <v>81067797.959999993</v>
          </cell>
          <cell r="M513">
            <v>27.29</v>
          </cell>
          <cell r="N513" t="str">
            <v>Cumpre</v>
          </cell>
        </row>
        <row r="514">
          <cell r="F514" t="str">
            <v>Olindina/BA</v>
          </cell>
          <cell r="G514" t="str">
            <v>Quadrimestral</v>
          </cell>
          <cell r="H514" t="str">
            <v>2024-Q2</v>
          </cell>
          <cell r="I514" t="str">
            <v>Sim</v>
          </cell>
          <cell r="J514">
            <v>45535</v>
          </cell>
          <cell r="K514">
            <v>-13541260.199999999</v>
          </cell>
          <cell r="L514">
            <v>115463433.94</v>
          </cell>
          <cell r="M514">
            <v>0</v>
          </cell>
          <cell r="N514" t="str">
            <v>Cumpre</v>
          </cell>
        </row>
        <row r="515">
          <cell r="F515" t="str">
            <v>Oliveira dos Brejinhos/BA</v>
          </cell>
          <cell r="G515" t="str">
            <v>Quadrimestral</v>
          </cell>
          <cell r="H515" t="str">
            <v>2024-Q2</v>
          </cell>
          <cell r="I515" t="str">
            <v>Sim</v>
          </cell>
          <cell r="J515">
            <v>45535</v>
          </cell>
          <cell r="K515">
            <v>-3230181.05</v>
          </cell>
          <cell r="L515">
            <v>130059635.23</v>
          </cell>
          <cell r="M515">
            <v>0</v>
          </cell>
          <cell r="N515" t="str">
            <v>Cumpre</v>
          </cell>
        </row>
        <row r="516">
          <cell r="F516" t="str">
            <v>Ouriçangas/BA</v>
          </cell>
          <cell r="G516" t="str">
            <v>Quadrimestral</v>
          </cell>
          <cell r="H516" t="str">
            <v>2024-Q2</v>
          </cell>
          <cell r="I516" t="str">
            <v>Sim</v>
          </cell>
          <cell r="J516">
            <v>45535</v>
          </cell>
          <cell r="K516">
            <v>14749666.68</v>
          </cell>
          <cell r="L516">
            <v>51464167.549999997</v>
          </cell>
          <cell r="M516">
            <v>28.66</v>
          </cell>
          <cell r="N516" t="str">
            <v>Cumpre</v>
          </cell>
        </row>
        <row r="517">
          <cell r="F517" t="str">
            <v>Ourolândia/BA</v>
          </cell>
          <cell r="G517" t="str">
            <v>Quadrimestral</v>
          </cell>
          <cell r="H517" t="str">
            <v>2024-Q2</v>
          </cell>
          <cell r="I517" t="str">
            <v>Sim</v>
          </cell>
          <cell r="J517">
            <v>45535</v>
          </cell>
          <cell r="K517">
            <v>20855725.690000001</v>
          </cell>
          <cell r="L517">
            <v>109718402.72</v>
          </cell>
          <cell r="M517">
            <v>19.010000000000002</v>
          </cell>
          <cell r="N517" t="str">
            <v>Cumpre</v>
          </cell>
        </row>
        <row r="518">
          <cell r="F518" t="str">
            <v>Palmas de Monte Alto/BA</v>
          </cell>
          <cell r="G518" t="str">
            <v>Quadrimestral</v>
          </cell>
          <cell r="H518" t="str">
            <v>2024-Q2</v>
          </cell>
          <cell r="I518" t="str">
            <v>Sim</v>
          </cell>
          <cell r="J518">
            <v>45535</v>
          </cell>
          <cell r="K518">
            <v>2393822.6</v>
          </cell>
          <cell r="L518">
            <v>87586399.620000005</v>
          </cell>
          <cell r="M518">
            <v>2.73</v>
          </cell>
          <cell r="N518" t="str">
            <v>Cumpre</v>
          </cell>
        </row>
        <row r="519">
          <cell r="F519" t="str">
            <v>Palmeiras/BA</v>
          </cell>
          <cell r="G519" t="str">
            <v>Quadrimestral</v>
          </cell>
          <cell r="H519" t="str">
            <v>2024-Q2</v>
          </cell>
          <cell r="I519" t="str">
            <v>Sim</v>
          </cell>
          <cell r="J519">
            <v>45535</v>
          </cell>
          <cell r="K519">
            <v>11480166.15</v>
          </cell>
          <cell r="L519">
            <v>51284767.350000001</v>
          </cell>
          <cell r="M519">
            <v>22.39</v>
          </cell>
          <cell r="N519" t="str">
            <v>Cumpre</v>
          </cell>
        </row>
        <row r="520">
          <cell r="F520" t="str">
            <v>Paramirim/BA</v>
          </cell>
          <cell r="G520" t="str">
            <v>Quadrimestral</v>
          </cell>
          <cell r="H520" t="str">
            <v>2024-Q2</v>
          </cell>
          <cell r="I520" t="str">
            <v>Sim</v>
          </cell>
          <cell r="J520">
            <v>45535</v>
          </cell>
          <cell r="K520">
            <v>52851296.780000001</v>
          </cell>
          <cell r="L520">
            <v>109561423.18000001</v>
          </cell>
          <cell r="M520">
            <v>48.24</v>
          </cell>
          <cell r="N520" t="str">
            <v>Cumpre</v>
          </cell>
        </row>
        <row r="521">
          <cell r="F521" t="str">
            <v>Paratinga/BA</v>
          </cell>
          <cell r="G521" t="str">
            <v>Quadrimestral</v>
          </cell>
          <cell r="H521" t="str">
            <v>2024-Q2</v>
          </cell>
          <cell r="I521" t="str">
            <v>Sim</v>
          </cell>
          <cell r="J521">
            <v>45535</v>
          </cell>
          <cell r="K521">
            <v>104212939.62</v>
          </cell>
          <cell r="L521">
            <v>131241493.39</v>
          </cell>
          <cell r="M521">
            <v>79.41</v>
          </cell>
          <cell r="N521" t="str">
            <v>Cumpre</v>
          </cell>
        </row>
        <row r="522">
          <cell r="F522" t="str">
            <v>Paripiranga/BA</v>
          </cell>
          <cell r="G522" t="str">
            <v>Quadrimestral</v>
          </cell>
          <cell r="H522" t="str">
            <v>2024-Q2</v>
          </cell>
          <cell r="I522" t="str">
            <v>Sim</v>
          </cell>
          <cell r="J522">
            <v>45535</v>
          </cell>
          <cell r="K522">
            <v>-1821718.61</v>
          </cell>
          <cell r="L522">
            <v>137658549.02000001</v>
          </cell>
          <cell r="M522">
            <v>0</v>
          </cell>
          <cell r="N522" t="str">
            <v>Cumpre</v>
          </cell>
        </row>
        <row r="523">
          <cell r="F523" t="str">
            <v>Pau Brasil/BA</v>
          </cell>
          <cell r="G523" t="str">
            <v>Quadrimestral</v>
          </cell>
          <cell r="H523" t="str">
            <v>2024-Q2</v>
          </cell>
          <cell r="I523" t="str">
            <v>Sim</v>
          </cell>
          <cell r="J523">
            <v>45535</v>
          </cell>
          <cell r="K523">
            <v>32935734.469999999</v>
          </cell>
          <cell r="L523">
            <v>45508098.890000001</v>
          </cell>
          <cell r="M523">
            <v>72.37</v>
          </cell>
          <cell r="N523" t="str">
            <v>Cumpre</v>
          </cell>
        </row>
        <row r="524">
          <cell r="F524" t="str">
            <v>Paulo Afonso/BA</v>
          </cell>
          <cell r="G524" t="str">
            <v>Quadrimestral</v>
          </cell>
          <cell r="H524" t="str">
            <v>2024-Q2</v>
          </cell>
          <cell r="I524" t="str">
            <v>Sim</v>
          </cell>
          <cell r="J524">
            <v>45535</v>
          </cell>
          <cell r="K524">
            <v>92651547.629999995</v>
          </cell>
          <cell r="L524">
            <v>514095664.95999998</v>
          </cell>
          <cell r="M524">
            <v>18.02</v>
          </cell>
          <cell r="N524" t="str">
            <v>Cumpre</v>
          </cell>
        </row>
        <row r="525">
          <cell r="F525" t="str">
            <v>Pé de Serra/BA</v>
          </cell>
          <cell r="G525" t="str">
            <v>Quadrimestral</v>
          </cell>
          <cell r="H525" t="str">
            <v>2024-Q2</v>
          </cell>
          <cell r="I525" t="str">
            <v>Sim</v>
          </cell>
          <cell r="J525">
            <v>45535</v>
          </cell>
          <cell r="K525">
            <v>50864423.299999997</v>
          </cell>
          <cell r="L525">
            <v>69061684.439999998</v>
          </cell>
          <cell r="M525">
            <v>73.650000000000006</v>
          </cell>
          <cell r="N525" t="str">
            <v>Cumpre</v>
          </cell>
        </row>
        <row r="526">
          <cell r="F526" t="str">
            <v>Pedrão/BA</v>
          </cell>
          <cell r="G526" t="str">
            <v>Quadrimestral</v>
          </cell>
          <cell r="H526" t="str">
            <v>2024-Q2</v>
          </cell>
          <cell r="I526" t="str">
            <v>Sim</v>
          </cell>
          <cell r="J526">
            <v>45535</v>
          </cell>
          <cell r="K526">
            <v>2153418.79</v>
          </cell>
          <cell r="L526">
            <v>35474369.810000002</v>
          </cell>
          <cell r="M526">
            <v>6.07</v>
          </cell>
          <cell r="N526" t="str">
            <v>Cumpre</v>
          </cell>
        </row>
        <row r="527">
          <cell r="F527" t="str">
            <v>Pedro Alexandre/BA</v>
          </cell>
          <cell r="G527" t="str">
            <v>Quadrimestral</v>
          </cell>
          <cell r="H527" t="str">
            <v>2024-Q2</v>
          </cell>
          <cell r="I527" t="str">
            <v>Sim</v>
          </cell>
          <cell r="J527">
            <v>45535</v>
          </cell>
          <cell r="K527">
            <v>54863809.780000001</v>
          </cell>
          <cell r="L527">
            <v>80217619.909999996</v>
          </cell>
          <cell r="M527">
            <v>68.39</v>
          </cell>
          <cell r="N527" t="str">
            <v>Cumpre</v>
          </cell>
        </row>
        <row r="528">
          <cell r="F528" t="str">
            <v>Piatã/BA</v>
          </cell>
          <cell r="G528" t="str">
            <v>Quadrimestral</v>
          </cell>
          <cell r="H528" t="str">
            <v>2024-Q2</v>
          </cell>
          <cell r="I528" t="str">
            <v>Sim</v>
          </cell>
          <cell r="J528">
            <v>45535</v>
          </cell>
          <cell r="K528">
            <v>45621854.509999998</v>
          </cell>
          <cell r="L528">
            <v>106370259.01000001</v>
          </cell>
          <cell r="M528">
            <v>42.89</v>
          </cell>
          <cell r="N528" t="str">
            <v>Cumpre</v>
          </cell>
        </row>
        <row r="529">
          <cell r="F529" t="str">
            <v>Pilão Arcado/BA</v>
          </cell>
          <cell r="G529" t="str">
            <v>Quadrimestral</v>
          </cell>
          <cell r="H529" t="str">
            <v>2024-Q2</v>
          </cell>
          <cell r="I529" t="str">
            <v>Sim</v>
          </cell>
          <cell r="J529">
            <v>45535</v>
          </cell>
          <cell r="K529">
            <v>100733599.56999999</v>
          </cell>
          <cell r="L529">
            <v>150814263.06999999</v>
          </cell>
          <cell r="M529">
            <v>66.790000000000006</v>
          </cell>
          <cell r="N529" t="str">
            <v>Cumpre</v>
          </cell>
        </row>
        <row r="530">
          <cell r="F530" t="str">
            <v>Pindaí/BA</v>
          </cell>
          <cell r="G530" t="str">
            <v>Quadrimestral</v>
          </cell>
          <cell r="H530" t="str">
            <v>2024-Q2</v>
          </cell>
          <cell r="I530" t="str">
            <v>Sim</v>
          </cell>
          <cell r="J530">
            <v>45535</v>
          </cell>
          <cell r="K530">
            <v>41392957.289999999</v>
          </cell>
          <cell r="L530">
            <v>86325765.379999995</v>
          </cell>
          <cell r="M530">
            <v>47.95</v>
          </cell>
          <cell r="N530" t="str">
            <v>Cumpre</v>
          </cell>
        </row>
        <row r="531">
          <cell r="F531" t="str">
            <v>Pindobaçu/BA</v>
          </cell>
          <cell r="G531" t="str">
            <v>Quadrimestral</v>
          </cell>
          <cell r="H531" t="str">
            <v>2024-Q2</v>
          </cell>
          <cell r="I531" t="str">
            <v>Sim</v>
          </cell>
          <cell r="J531">
            <v>45535</v>
          </cell>
          <cell r="K531">
            <v>-166672.9</v>
          </cell>
          <cell r="L531">
            <v>124369432.73</v>
          </cell>
          <cell r="M531">
            <v>0</v>
          </cell>
          <cell r="N531" t="str">
            <v>Cumpre</v>
          </cell>
        </row>
        <row r="532">
          <cell r="F532" t="str">
            <v>Pintadas/BA</v>
          </cell>
          <cell r="G532" t="str">
            <v>Quadrimestral</v>
          </cell>
          <cell r="H532" t="str">
            <v>2024-Q2</v>
          </cell>
          <cell r="I532" t="str">
            <v>Sim</v>
          </cell>
          <cell r="J532">
            <v>45535</v>
          </cell>
          <cell r="K532">
            <v>4618157.5599999996</v>
          </cell>
          <cell r="L532">
            <v>49704926.899999999</v>
          </cell>
          <cell r="M532">
            <v>9.2899999999999991</v>
          </cell>
          <cell r="N532" t="str">
            <v>Cumpre</v>
          </cell>
        </row>
        <row r="533">
          <cell r="F533" t="str">
            <v>Piraí do Norte/BA</v>
          </cell>
          <cell r="G533" t="str">
            <v>Quadrimestral</v>
          </cell>
          <cell r="H533" t="str">
            <v>2024-Q2</v>
          </cell>
          <cell r="I533" t="str">
            <v>Sim</v>
          </cell>
          <cell r="J533">
            <v>45535</v>
          </cell>
          <cell r="K533">
            <v>7052430.8899999997</v>
          </cell>
          <cell r="L533">
            <v>49736075.100000001</v>
          </cell>
          <cell r="M533">
            <v>14.18</v>
          </cell>
          <cell r="N533" t="str">
            <v>Cumpre</v>
          </cell>
        </row>
        <row r="534">
          <cell r="F534" t="str">
            <v>Piripá/BA</v>
          </cell>
          <cell r="G534" t="str">
            <v>Quadrimestral</v>
          </cell>
          <cell r="H534" t="str">
            <v>2024-Q2</v>
          </cell>
          <cell r="I534" t="str">
            <v>Sim</v>
          </cell>
          <cell r="J534">
            <v>45535</v>
          </cell>
          <cell r="K534">
            <v>-5085527.92</v>
          </cell>
          <cell r="L534">
            <v>53029476.82</v>
          </cell>
          <cell r="M534">
            <v>0</v>
          </cell>
          <cell r="N534" t="str">
            <v>Cumpre</v>
          </cell>
        </row>
        <row r="535">
          <cell r="F535" t="str">
            <v>Piritiba/BA</v>
          </cell>
          <cell r="G535" t="str">
            <v>Quadrimestral</v>
          </cell>
          <cell r="H535" t="str">
            <v>2024-Q2</v>
          </cell>
          <cell r="I535" t="str">
            <v>Sim</v>
          </cell>
          <cell r="J535">
            <v>45535</v>
          </cell>
          <cell r="K535">
            <v>11104953.6</v>
          </cell>
          <cell r="L535">
            <v>83249041.909999996</v>
          </cell>
          <cell r="M535">
            <v>13.34</v>
          </cell>
          <cell r="N535" t="str">
            <v>Cumpre</v>
          </cell>
        </row>
        <row r="536">
          <cell r="F536" t="str">
            <v>Planaltino/BA</v>
          </cell>
          <cell r="G536" t="str">
            <v>Quadrimestral</v>
          </cell>
          <cell r="H536" t="str">
            <v>2024-Q2</v>
          </cell>
          <cell r="I536" t="str">
            <v>Sim</v>
          </cell>
          <cell r="J536">
            <v>45535</v>
          </cell>
          <cell r="K536">
            <v>6325373.6500000004</v>
          </cell>
          <cell r="L536">
            <v>41576937.5</v>
          </cell>
          <cell r="M536">
            <v>15.21</v>
          </cell>
          <cell r="N536" t="str">
            <v>Cumpre</v>
          </cell>
        </row>
        <row r="537">
          <cell r="F537" t="str">
            <v>Planalto/BA</v>
          </cell>
          <cell r="G537" t="str">
            <v>Quadrimestral</v>
          </cell>
          <cell r="H537" t="str">
            <v>2024-Q1</v>
          </cell>
          <cell r="I537" t="str">
            <v>Não</v>
          </cell>
          <cell r="J537">
            <v>45412</v>
          </cell>
          <cell r="K537">
            <v>82750213.209999993</v>
          </cell>
          <cell r="L537">
            <v>98200786.280000001</v>
          </cell>
          <cell r="M537">
            <v>84.27</v>
          </cell>
          <cell r="N537" t="str">
            <v>Cumpre</v>
          </cell>
        </row>
        <row r="538">
          <cell r="F538" t="str">
            <v>Poções/BA</v>
          </cell>
          <cell r="G538" t="str">
            <v>Quadrimestral</v>
          </cell>
          <cell r="H538" t="str">
            <v>2024-Q2</v>
          </cell>
          <cell r="I538" t="str">
            <v>Sim</v>
          </cell>
          <cell r="J538">
            <v>45535</v>
          </cell>
          <cell r="K538">
            <v>149158251.12</v>
          </cell>
          <cell r="L538">
            <v>184309587.46000001</v>
          </cell>
          <cell r="M538">
            <v>80.930000000000007</v>
          </cell>
          <cell r="N538" t="str">
            <v>Cumpre</v>
          </cell>
        </row>
        <row r="539">
          <cell r="F539" t="str">
            <v>Pojuca/BA</v>
          </cell>
          <cell r="G539" t="str">
            <v>Quadrimestral</v>
          </cell>
          <cell r="H539" t="str">
            <v>2024-Q2</v>
          </cell>
          <cell r="I539" t="str">
            <v>Sim</v>
          </cell>
          <cell r="J539">
            <v>45535</v>
          </cell>
          <cell r="K539">
            <v>75837813.810000002</v>
          </cell>
          <cell r="L539">
            <v>243421738.38</v>
          </cell>
          <cell r="M539">
            <v>31.15</v>
          </cell>
          <cell r="N539" t="str">
            <v>Cumpre</v>
          </cell>
        </row>
        <row r="540">
          <cell r="F540" t="str">
            <v>Ponto Novo/BA</v>
          </cell>
          <cell r="G540" t="str">
            <v>Quadrimestral</v>
          </cell>
          <cell r="H540" t="str">
            <v>2024-Q2</v>
          </cell>
          <cell r="I540" t="str">
            <v>Sim</v>
          </cell>
          <cell r="J540">
            <v>45535</v>
          </cell>
          <cell r="K540">
            <v>64356022.109999999</v>
          </cell>
          <cell r="L540">
            <v>107935599.20999999</v>
          </cell>
          <cell r="M540">
            <v>59.62</v>
          </cell>
          <cell r="N540" t="str">
            <v>Cumpre</v>
          </cell>
        </row>
        <row r="541">
          <cell r="F541" t="str">
            <v>Porto Seguro/BA</v>
          </cell>
          <cell r="G541" t="str">
            <v>Quadrimestral</v>
          </cell>
          <cell r="H541" t="str">
            <v>2024-Q2</v>
          </cell>
          <cell r="I541" t="str">
            <v>Sim</v>
          </cell>
          <cell r="J541">
            <v>45535</v>
          </cell>
          <cell r="K541">
            <v>434825042.56</v>
          </cell>
          <cell r="L541">
            <v>934987470.52999997</v>
          </cell>
          <cell r="M541">
            <v>46.51</v>
          </cell>
          <cell r="N541" t="str">
            <v>Cumpre</v>
          </cell>
        </row>
        <row r="542">
          <cell r="F542" t="str">
            <v>Potiraguá/BA</v>
          </cell>
          <cell r="G542" t="str">
            <v>Quadrimestral</v>
          </cell>
          <cell r="H542" t="str">
            <v>2024-Q2</v>
          </cell>
          <cell r="I542" t="str">
            <v>Sim</v>
          </cell>
          <cell r="J542">
            <v>45535</v>
          </cell>
          <cell r="K542">
            <v>23359802.41</v>
          </cell>
          <cell r="L542">
            <v>51353723.289999999</v>
          </cell>
          <cell r="M542">
            <v>45.49</v>
          </cell>
          <cell r="N542" t="str">
            <v>Cumpre</v>
          </cell>
        </row>
        <row r="543">
          <cell r="F543" t="str">
            <v>Prado/BA</v>
          </cell>
          <cell r="G543" t="str">
            <v>Quadrimestral</v>
          </cell>
          <cell r="H543" t="str">
            <v>2024-Q2</v>
          </cell>
          <cell r="I543" t="str">
            <v>Sim</v>
          </cell>
          <cell r="J543">
            <v>45535</v>
          </cell>
          <cell r="K543">
            <v>39935522.850000001</v>
          </cell>
          <cell r="L543">
            <v>177176057.94999999</v>
          </cell>
          <cell r="M543">
            <v>22.54</v>
          </cell>
          <cell r="N543" t="str">
            <v>Cumpre</v>
          </cell>
        </row>
        <row r="544">
          <cell r="F544" t="str">
            <v>Presidente Dutra/BA</v>
          </cell>
          <cell r="G544" t="str">
            <v>Quadrimestral</v>
          </cell>
          <cell r="H544" t="str">
            <v>2024-Q2</v>
          </cell>
          <cell r="I544" t="str">
            <v>Sim</v>
          </cell>
          <cell r="J544">
            <v>45535</v>
          </cell>
          <cell r="K544">
            <v>25671526.149999999</v>
          </cell>
          <cell r="L544">
            <v>71496386.879999995</v>
          </cell>
          <cell r="M544">
            <v>35.909999999999997</v>
          </cell>
          <cell r="N544" t="str">
            <v>Cumpre</v>
          </cell>
        </row>
        <row r="545">
          <cell r="F545" t="str">
            <v>Presidente Jânio Quadros/BA</v>
          </cell>
          <cell r="G545" t="str">
            <v>Quadrimestral</v>
          </cell>
          <cell r="H545" t="str">
            <v>2024-Q2</v>
          </cell>
          <cell r="I545" t="str">
            <v>Sim</v>
          </cell>
          <cell r="J545">
            <v>45535</v>
          </cell>
          <cell r="K545">
            <v>24042509.460000001</v>
          </cell>
          <cell r="L545">
            <v>61376965.880000003</v>
          </cell>
          <cell r="M545">
            <v>39.17</v>
          </cell>
          <cell r="N545" t="str">
            <v>Cumpre</v>
          </cell>
        </row>
        <row r="546">
          <cell r="F546" t="str">
            <v>Presidente Tancredo Neves/BA</v>
          </cell>
          <cell r="G546" t="str">
            <v>Quadrimestral</v>
          </cell>
          <cell r="H546" t="str">
            <v>2024-Q2</v>
          </cell>
          <cell r="I546" t="str">
            <v>Sim</v>
          </cell>
          <cell r="J546">
            <v>45535</v>
          </cell>
          <cell r="K546">
            <v>101123938.06</v>
          </cell>
          <cell r="L546">
            <v>140501190.11000001</v>
          </cell>
          <cell r="M546">
            <v>71.97</v>
          </cell>
          <cell r="N546" t="str">
            <v>Cumpre</v>
          </cell>
        </row>
        <row r="547">
          <cell r="F547" t="str">
            <v>Queimadas/BA</v>
          </cell>
          <cell r="G547" t="str">
            <v>Quadrimestral</v>
          </cell>
          <cell r="H547" t="str">
            <v>2024-Q2</v>
          </cell>
          <cell r="I547" t="str">
            <v>Sim</v>
          </cell>
          <cell r="J547">
            <v>45535</v>
          </cell>
          <cell r="K547">
            <v>77606097.989999995</v>
          </cell>
          <cell r="L547">
            <v>117242727.06</v>
          </cell>
          <cell r="M547">
            <v>66.19</v>
          </cell>
          <cell r="N547" t="str">
            <v>Cumpre</v>
          </cell>
        </row>
        <row r="548">
          <cell r="F548" t="str">
            <v>Quijingue/BA</v>
          </cell>
          <cell r="G548" t="str">
            <v>Quadrimestral</v>
          </cell>
          <cell r="H548" t="str">
            <v>2024-Q2</v>
          </cell>
          <cell r="I548" t="str">
            <v>Sim</v>
          </cell>
          <cell r="J548">
            <v>45535</v>
          </cell>
          <cell r="K548">
            <v>17745168.850000001</v>
          </cell>
          <cell r="L548">
            <v>121442724.25</v>
          </cell>
          <cell r="M548">
            <v>14.61</v>
          </cell>
          <cell r="N548" t="str">
            <v>Cumpre</v>
          </cell>
        </row>
        <row r="549">
          <cell r="F549" t="str">
            <v>Quixabeira/BA</v>
          </cell>
          <cell r="G549" t="str">
            <v>Quadrimestral</v>
          </cell>
          <cell r="H549" t="str">
            <v>2024-Q2</v>
          </cell>
          <cell r="I549" t="str">
            <v>Sim</v>
          </cell>
          <cell r="J549">
            <v>45535</v>
          </cell>
          <cell r="K549">
            <v>-5021510.54</v>
          </cell>
          <cell r="L549">
            <v>75893541.489999995</v>
          </cell>
          <cell r="M549">
            <v>0</v>
          </cell>
          <cell r="N549" t="str">
            <v>Cumpre</v>
          </cell>
        </row>
        <row r="550">
          <cell r="F550" t="str">
            <v>Rafael Jambeiro/BA</v>
          </cell>
          <cell r="G550" t="str">
            <v>Quadrimestral</v>
          </cell>
          <cell r="H550" t="str">
            <v>2024-Q2</v>
          </cell>
          <cell r="I550" t="str">
            <v>Sim</v>
          </cell>
          <cell r="J550">
            <v>45535</v>
          </cell>
          <cell r="K550">
            <v>60459655.75</v>
          </cell>
          <cell r="L550">
            <v>95689110.819999993</v>
          </cell>
          <cell r="M550">
            <v>63.18</v>
          </cell>
          <cell r="N550" t="str">
            <v>Cumpre</v>
          </cell>
        </row>
        <row r="551">
          <cell r="F551" t="str">
            <v>Remanso/BA</v>
          </cell>
          <cell r="G551" t="str">
            <v>Quadrimestral</v>
          </cell>
          <cell r="H551" t="str">
            <v>2024-Q2</v>
          </cell>
          <cell r="I551" t="str">
            <v>Sim</v>
          </cell>
          <cell r="J551">
            <v>45535</v>
          </cell>
          <cell r="K551">
            <v>196892.51</v>
          </cell>
          <cell r="L551">
            <v>183464970.38999999</v>
          </cell>
          <cell r="M551">
            <v>0.11</v>
          </cell>
          <cell r="N551" t="str">
            <v>Cumpre</v>
          </cell>
        </row>
        <row r="552">
          <cell r="F552" t="str">
            <v>Retirolândia/BA</v>
          </cell>
          <cell r="G552" t="str">
            <v>Quadrimestral</v>
          </cell>
          <cell r="H552" t="str">
            <v>2024-Q2</v>
          </cell>
          <cell r="I552" t="str">
            <v>Sim</v>
          </cell>
          <cell r="J552">
            <v>45535</v>
          </cell>
          <cell r="K552">
            <v>12690503.58</v>
          </cell>
          <cell r="L552">
            <v>67162599.370000005</v>
          </cell>
          <cell r="M552">
            <v>18.899999999999999</v>
          </cell>
          <cell r="N552" t="str">
            <v>Cumpre</v>
          </cell>
        </row>
        <row r="553">
          <cell r="F553" t="str">
            <v>Riachão das Neves/BA</v>
          </cell>
          <cell r="G553" t="str">
            <v>Quadrimestral</v>
          </cell>
          <cell r="H553" t="str">
            <v>2024-Q2</v>
          </cell>
          <cell r="I553" t="str">
            <v>Sim</v>
          </cell>
          <cell r="J553">
            <v>45535</v>
          </cell>
          <cell r="K553">
            <v>8071370.4500000002</v>
          </cell>
          <cell r="L553">
            <v>145398980.19999999</v>
          </cell>
          <cell r="M553">
            <v>5.55</v>
          </cell>
          <cell r="N553" t="str">
            <v>Cumpre</v>
          </cell>
        </row>
        <row r="554">
          <cell r="F554" t="str">
            <v>Riachão do Jacuípe/BA</v>
          </cell>
          <cell r="G554" t="str">
            <v>Quadrimestral</v>
          </cell>
          <cell r="H554" t="str">
            <v>2024-Q2</v>
          </cell>
          <cell r="I554" t="str">
            <v>Sim</v>
          </cell>
          <cell r="J554">
            <v>45535</v>
          </cell>
          <cell r="K554">
            <v>102778625.02</v>
          </cell>
          <cell r="L554">
            <v>121014988.87</v>
          </cell>
          <cell r="M554">
            <v>84.93</v>
          </cell>
          <cell r="N554" t="str">
            <v>Cumpre</v>
          </cell>
        </row>
        <row r="555">
          <cell r="F555" t="str">
            <v>Riacho de Santana/BA</v>
          </cell>
          <cell r="G555" t="str">
            <v>Quadrimestral</v>
          </cell>
          <cell r="H555" t="str">
            <v>2024-Q2</v>
          </cell>
          <cell r="I555" t="str">
            <v>Sim</v>
          </cell>
          <cell r="J555">
            <v>45535</v>
          </cell>
          <cell r="K555">
            <v>52724118.950000003</v>
          </cell>
          <cell r="L555">
            <v>121873362.76000001</v>
          </cell>
          <cell r="M555">
            <v>43.26</v>
          </cell>
          <cell r="N555" t="str">
            <v>Cumpre</v>
          </cell>
        </row>
        <row r="556">
          <cell r="F556" t="str">
            <v>Ribeira do Amparo/BA</v>
          </cell>
          <cell r="G556" t="str">
            <v>Quadrimestral</v>
          </cell>
          <cell r="H556" t="str">
            <v>2024-Q2</v>
          </cell>
          <cell r="I556" t="str">
            <v>Sim</v>
          </cell>
          <cell r="J556">
            <v>45535</v>
          </cell>
          <cell r="K556">
            <v>12107166.439999999</v>
          </cell>
          <cell r="L556">
            <v>84998770.329999998</v>
          </cell>
          <cell r="M556">
            <v>14.24</v>
          </cell>
          <cell r="N556" t="str">
            <v>Cumpre</v>
          </cell>
        </row>
        <row r="557">
          <cell r="F557" t="str">
            <v>Ribeira do Pombal/BA</v>
          </cell>
          <cell r="G557" t="str">
            <v>Quadrimestral</v>
          </cell>
          <cell r="H557" t="str">
            <v>2024-Q2</v>
          </cell>
          <cell r="I557" t="str">
            <v>Sim</v>
          </cell>
          <cell r="J557">
            <v>45535</v>
          </cell>
          <cell r="K557">
            <v>135684031.13</v>
          </cell>
          <cell r="L557">
            <v>233730854.99000001</v>
          </cell>
          <cell r="M557">
            <v>58.05</v>
          </cell>
          <cell r="N557" t="str">
            <v>Cumpre</v>
          </cell>
        </row>
        <row r="558">
          <cell r="F558" t="str">
            <v>Ribeirão do Largo/BA</v>
          </cell>
          <cell r="G558" t="str">
            <v>Quadrimestral</v>
          </cell>
          <cell r="H558" t="str">
            <v>2024-Q2</v>
          </cell>
          <cell r="I558" t="str">
            <v>Sim</v>
          </cell>
          <cell r="J558">
            <v>45535</v>
          </cell>
          <cell r="K558">
            <v>23091872.739999998</v>
          </cell>
          <cell r="L558">
            <v>51993783.079999998</v>
          </cell>
          <cell r="M558">
            <v>44.41</v>
          </cell>
          <cell r="N558" t="str">
            <v>Cumpre</v>
          </cell>
        </row>
        <row r="559">
          <cell r="F559" t="str">
            <v>Rio de Contas/BA</v>
          </cell>
          <cell r="G559" t="str">
            <v>Quadrimestral</v>
          </cell>
          <cell r="H559" t="str">
            <v>2024-Q2</v>
          </cell>
          <cell r="I559" t="str">
            <v>Sim</v>
          </cell>
          <cell r="J559">
            <v>45535</v>
          </cell>
          <cell r="K559">
            <v>27135589.530000001</v>
          </cell>
          <cell r="L559">
            <v>61712792.030000001</v>
          </cell>
          <cell r="M559">
            <v>43.97</v>
          </cell>
          <cell r="N559" t="str">
            <v>Cumpre</v>
          </cell>
        </row>
        <row r="560">
          <cell r="F560" t="str">
            <v>Rio do Antônio/BA</v>
          </cell>
          <cell r="G560" t="str">
            <v>Quadrimestral</v>
          </cell>
          <cell r="H560" t="str">
            <v>2024-Q1</v>
          </cell>
          <cell r="I560" t="str">
            <v>Não</v>
          </cell>
          <cell r="J560">
            <v>45412</v>
          </cell>
          <cell r="K560">
            <v>8005518.4900000002</v>
          </cell>
          <cell r="L560">
            <v>70377506.900000006</v>
          </cell>
          <cell r="M560">
            <v>11.38</v>
          </cell>
          <cell r="N560" t="str">
            <v>Cumpre</v>
          </cell>
        </row>
        <row r="561">
          <cell r="F561" t="str">
            <v>Rio do Pires/BA</v>
          </cell>
          <cell r="G561" t="str">
            <v>Quadrimestral</v>
          </cell>
          <cell r="H561" t="str">
            <v>2024-Q2</v>
          </cell>
          <cell r="I561" t="str">
            <v>Sim</v>
          </cell>
          <cell r="J561">
            <v>45535</v>
          </cell>
          <cell r="K561">
            <v>32769934.02</v>
          </cell>
          <cell r="L561">
            <v>59303376.700000003</v>
          </cell>
          <cell r="M561">
            <v>55.26</v>
          </cell>
          <cell r="N561" t="str">
            <v>Cumpre</v>
          </cell>
        </row>
        <row r="562">
          <cell r="F562" t="str">
            <v>Rio Real/BA</v>
          </cell>
          <cell r="G562" t="str">
            <v>Quadrimestral</v>
          </cell>
          <cell r="H562" t="str">
            <v>2024-Q2</v>
          </cell>
          <cell r="I562" t="str">
            <v>Sim</v>
          </cell>
          <cell r="J562">
            <v>45535</v>
          </cell>
          <cell r="K562">
            <v>-10517174.300000001</v>
          </cell>
          <cell r="L562">
            <v>155549588.44</v>
          </cell>
          <cell r="M562">
            <v>0</v>
          </cell>
          <cell r="N562" t="str">
            <v>Cumpre</v>
          </cell>
        </row>
        <row r="563">
          <cell r="F563" t="str">
            <v>Rodelas/BA</v>
          </cell>
          <cell r="G563" t="str">
            <v>Quadrimestral</v>
          </cell>
          <cell r="H563" t="str">
            <v>2024-Q2</v>
          </cell>
          <cell r="I563" t="str">
            <v>Sim</v>
          </cell>
          <cell r="J563">
            <v>45535</v>
          </cell>
          <cell r="K563">
            <v>20260982.260000002</v>
          </cell>
          <cell r="L563">
            <v>56466567.369999997</v>
          </cell>
          <cell r="M563">
            <v>35.880000000000003</v>
          </cell>
          <cell r="N563" t="str">
            <v>Cumpre</v>
          </cell>
        </row>
        <row r="564">
          <cell r="F564" t="str">
            <v>Ruy Barbosa/BA</v>
          </cell>
          <cell r="G564" t="str">
            <v>Quadrimestral</v>
          </cell>
          <cell r="H564" t="str">
            <v>2024-Q2</v>
          </cell>
          <cell r="I564" t="str">
            <v>Sim</v>
          </cell>
          <cell r="J564">
            <v>45535</v>
          </cell>
          <cell r="K564">
            <v>66508983.210000001</v>
          </cell>
          <cell r="L564">
            <v>111517248.41</v>
          </cell>
          <cell r="M564">
            <v>59.64</v>
          </cell>
          <cell r="N564" t="str">
            <v>Cumpre</v>
          </cell>
        </row>
        <row r="565">
          <cell r="F565" t="str">
            <v>Salinas da Margarida/BA</v>
          </cell>
          <cell r="G565" t="str">
            <v>Quadrimestral</v>
          </cell>
          <cell r="H565" t="str">
            <v>2024-Q2</v>
          </cell>
          <cell r="I565" t="str">
            <v>Sim</v>
          </cell>
          <cell r="J565">
            <v>45535</v>
          </cell>
          <cell r="K565">
            <v>-20476110.140000001</v>
          </cell>
          <cell r="L565">
            <v>92692586.989999995</v>
          </cell>
          <cell r="M565">
            <v>0</v>
          </cell>
          <cell r="N565" t="str">
            <v>Cumpre</v>
          </cell>
        </row>
        <row r="566">
          <cell r="F566" t="str">
            <v>Salvador/BA</v>
          </cell>
          <cell r="G566" t="str">
            <v>Quadrimestral</v>
          </cell>
          <cell r="H566" t="str">
            <v>2024-Q2</v>
          </cell>
          <cell r="I566" t="str">
            <v>Sim</v>
          </cell>
          <cell r="J566">
            <v>45535</v>
          </cell>
          <cell r="K566">
            <v>2054027610.6600001</v>
          </cell>
          <cell r="L566">
            <v>10077936849.860001</v>
          </cell>
          <cell r="M566">
            <v>20.38</v>
          </cell>
          <cell r="N566" t="str">
            <v>Cumpre</v>
          </cell>
        </row>
        <row r="567">
          <cell r="F567" t="str">
            <v>Santa Bárbara/BA</v>
          </cell>
          <cell r="G567" t="str">
            <v>Quadrimestral</v>
          </cell>
          <cell r="H567" t="str">
            <v>2024-Q2</v>
          </cell>
          <cell r="I567" t="str">
            <v>Sim</v>
          </cell>
          <cell r="J567">
            <v>45535</v>
          </cell>
          <cell r="K567">
            <v>15513298.039999999</v>
          </cell>
          <cell r="L567">
            <v>96952515.450000003</v>
          </cell>
          <cell r="M567">
            <v>16</v>
          </cell>
          <cell r="N567" t="str">
            <v>Cumpre</v>
          </cell>
        </row>
        <row r="568">
          <cell r="F568" t="str">
            <v>Santa Brígida/BA</v>
          </cell>
          <cell r="G568" t="str">
            <v>Quadrimestral</v>
          </cell>
          <cell r="H568" t="str">
            <v>2024-Q2</v>
          </cell>
          <cell r="I568" t="str">
            <v>Sim</v>
          </cell>
          <cell r="J568">
            <v>45535</v>
          </cell>
          <cell r="K568">
            <v>-11185209.01</v>
          </cell>
          <cell r="L568">
            <v>80782207.739999995</v>
          </cell>
          <cell r="M568">
            <v>0</v>
          </cell>
          <cell r="N568" t="str">
            <v>Cumpre</v>
          </cell>
        </row>
        <row r="569">
          <cell r="F569" t="str">
            <v>Santa Cruz Cabrália/BA</v>
          </cell>
          <cell r="G569" t="str">
            <v>Quadrimestral</v>
          </cell>
          <cell r="H569" t="str">
            <v>2024-Q2</v>
          </cell>
          <cell r="I569" t="str">
            <v>Sim</v>
          </cell>
          <cell r="J569">
            <v>45535</v>
          </cell>
          <cell r="K569">
            <v>-3008291.05</v>
          </cell>
          <cell r="L569">
            <v>172076095.58000001</v>
          </cell>
          <cell r="M569">
            <v>0</v>
          </cell>
          <cell r="N569" t="str">
            <v>Cumpre</v>
          </cell>
        </row>
        <row r="570">
          <cell r="F570" t="str">
            <v>Santa Cruz da Vitória/BA</v>
          </cell>
          <cell r="G570" t="str">
            <v>Quadrimestral</v>
          </cell>
          <cell r="H570" t="str">
            <v>2024-Q2</v>
          </cell>
          <cell r="I570" t="str">
            <v>Sim</v>
          </cell>
          <cell r="J570">
            <v>45535</v>
          </cell>
          <cell r="K570">
            <v>32725093.399999999</v>
          </cell>
          <cell r="L570">
            <v>37065931.009999998</v>
          </cell>
          <cell r="M570">
            <v>88.29</v>
          </cell>
          <cell r="N570" t="str">
            <v>Cumpre</v>
          </cell>
        </row>
        <row r="571">
          <cell r="F571" t="str">
            <v>Santa Inês/BA</v>
          </cell>
          <cell r="G571" t="str">
            <v>Quadrimestral</v>
          </cell>
          <cell r="H571" t="str">
            <v>2024-Q2</v>
          </cell>
          <cell r="I571" t="str">
            <v>Sim</v>
          </cell>
          <cell r="J571">
            <v>45535</v>
          </cell>
          <cell r="K571">
            <v>-7220396.5</v>
          </cell>
          <cell r="L571">
            <v>70335767.959999993</v>
          </cell>
          <cell r="M571">
            <v>0</v>
          </cell>
          <cell r="N571" t="str">
            <v>Cumpre</v>
          </cell>
        </row>
        <row r="572">
          <cell r="F572" t="str">
            <v>Santa Luzia/BA</v>
          </cell>
          <cell r="G572" t="str">
            <v>Quadrimestral</v>
          </cell>
          <cell r="H572" t="str">
            <v>2024-Q2</v>
          </cell>
          <cell r="I572" t="str">
            <v>Sim</v>
          </cell>
          <cell r="J572">
            <v>45535</v>
          </cell>
          <cell r="K572">
            <v>83152622.439999998</v>
          </cell>
          <cell r="L572">
            <v>69640832.829999998</v>
          </cell>
          <cell r="M572">
            <v>119.4</v>
          </cell>
          <cell r="N572" t="str">
            <v>Cumpre, em patamar de alerta</v>
          </cell>
        </row>
        <row r="573">
          <cell r="F573" t="str">
            <v>Santa Maria da Vitória/BA</v>
          </cell>
          <cell r="G573" t="str">
            <v>Quadrimestral</v>
          </cell>
          <cell r="H573" t="str">
            <v>2024-Q2</v>
          </cell>
          <cell r="I573" t="str">
            <v>Sim</v>
          </cell>
          <cell r="J573">
            <v>45535</v>
          </cell>
          <cell r="K573">
            <v>8016649.7300000004</v>
          </cell>
          <cell r="L573">
            <v>192692175.63999999</v>
          </cell>
          <cell r="M573">
            <v>4.16</v>
          </cell>
          <cell r="N573" t="str">
            <v>Cumpre</v>
          </cell>
        </row>
        <row r="574">
          <cell r="F574" t="str">
            <v>Santa Rita de Cássia/BA</v>
          </cell>
          <cell r="G574" t="str">
            <v>Quadrimestral</v>
          </cell>
          <cell r="H574" t="str">
            <v>2024-Q2</v>
          </cell>
          <cell r="I574" t="str">
            <v>Sim</v>
          </cell>
          <cell r="J574">
            <v>45535</v>
          </cell>
          <cell r="K574">
            <v>56270599.380000003</v>
          </cell>
          <cell r="L574">
            <v>119642683.55</v>
          </cell>
          <cell r="M574">
            <v>47.03</v>
          </cell>
          <cell r="N574" t="str">
            <v>Cumpre</v>
          </cell>
        </row>
        <row r="575">
          <cell r="F575" t="str">
            <v>Santa Teresinha/BA</v>
          </cell>
          <cell r="G575" t="str">
            <v>Quadrimestral</v>
          </cell>
          <cell r="H575" t="str">
            <v>2024-Q2</v>
          </cell>
          <cell r="I575" t="str">
            <v>Sim</v>
          </cell>
          <cell r="J575">
            <v>45535</v>
          </cell>
          <cell r="K575">
            <v>32332236.989999998</v>
          </cell>
          <cell r="L575">
            <v>54429521.060000002</v>
          </cell>
          <cell r="M575">
            <v>59.4</v>
          </cell>
          <cell r="N575" t="str">
            <v>Cumpre</v>
          </cell>
        </row>
        <row r="576">
          <cell r="F576" t="str">
            <v>Santaluz/BA</v>
          </cell>
          <cell r="G576" t="str">
            <v>Quadrimestral</v>
          </cell>
          <cell r="H576" t="str">
            <v>2024-Q2</v>
          </cell>
          <cell r="I576" t="str">
            <v>Sim</v>
          </cell>
          <cell r="J576">
            <v>45535</v>
          </cell>
          <cell r="K576">
            <v>35715138.270000003</v>
          </cell>
          <cell r="L576">
            <v>203603639.08000001</v>
          </cell>
          <cell r="M576">
            <v>17.54</v>
          </cell>
          <cell r="N576" t="str">
            <v>Cumpre</v>
          </cell>
        </row>
        <row r="577">
          <cell r="F577" t="str">
            <v>Santana/BA</v>
          </cell>
          <cell r="G577" t="str">
            <v>Quadrimestral</v>
          </cell>
          <cell r="H577" t="str">
            <v>2024-Q2</v>
          </cell>
          <cell r="I577" t="str">
            <v>Sim</v>
          </cell>
          <cell r="J577">
            <v>45535</v>
          </cell>
          <cell r="K577">
            <v>23084314.879999999</v>
          </cell>
          <cell r="L577">
            <v>120791206.13</v>
          </cell>
          <cell r="M577">
            <v>19.11</v>
          </cell>
          <cell r="N577" t="str">
            <v>Cumpre</v>
          </cell>
        </row>
        <row r="578">
          <cell r="F578" t="str">
            <v>Santanópolis/BA</v>
          </cell>
          <cell r="G578" t="str">
            <v>Quadrimestral</v>
          </cell>
          <cell r="H578" t="str">
            <v>2024-Q2</v>
          </cell>
          <cell r="I578" t="str">
            <v>Sim</v>
          </cell>
          <cell r="J578">
            <v>45535</v>
          </cell>
          <cell r="K578">
            <v>32563890.829999998</v>
          </cell>
          <cell r="L578">
            <v>45324725.229999997</v>
          </cell>
          <cell r="M578">
            <v>71.849999999999994</v>
          </cell>
          <cell r="N578" t="str">
            <v>Cumpre</v>
          </cell>
        </row>
        <row r="579">
          <cell r="F579" t="str">
            <v>Santo Amaro/BA</v>
          </cell>
          <cell r="G579" t="str">
            <v>Quadrimestral</v>
          </cell>
          <cell r="H579" t="str">
            <v>2024-Q2</v>
          </cell>
          <cell r="I579" t="str">
            <v>Sim</v>
          </cell>
          <cell r="J579">
            <v>45535</v>
          </cell>
          <cell r="K579">
            <v>70732342.299999997</v>
          </cell>
          <cell r="L579">
            <v>226685507.83000001</v>
          </cell>
          <cell r="M579">
            <v>31.2</v>
          </cell>
          <cell r="N579" t="str">
            <v>Cumpre</v>
          </cell>
        </row>
        <row r="580">
          <cell r="F580" t="str">
            <v>Santo Antônio de Jesus/BA</v>
          </cell>
          <cell r="G580" t="str">
            <v>Quadrimestral</v>
          </cell>
          <cell r="H580" t="str">
            <v>2024-Q2</v>
          </cell>
          <cell r="I580" t="str">
            <v>Sim</v>
          </cell>
          <cell r="J580">
            <v>45535</v>
          </cell>
          <cell r="K580">
            <v>22556666.93</v>
          </cell>
          <cell r="L580">
            <v>396227033.02999997</v>
          </cell>
          <cell r="M580">
            <v>5.69</v>
          </cell>
          <cell r="N580" t="str">
            <v>Cumpre</v>
          </cell>
        </row>
        <row r="581">
          <cell r="F581" t="str">
            <v>Santo Estêvão/BA</v>
          </cell>
          <cell r="G581" t="str">
            <v>Quadrimestral</v>
          </cell>
          <cell r="H581" t="str">
            <v>2024-Q2</v>
          </cell>
          <cell r="I581" t="str">
            <v>Sim</v>
          </cell>
          <cell r="J581">
            <v>45535</v>
          </cell>
          <cell r="K581">
            <v>-21984784.41</v>
          </cell>
          <cell r="L581">
            <v>247162387.88999999</v>
          </cell>
          <cell r="M581">
            <v>0</v>
          </cell>
          <cell r="N581" t="str">
            <v>Cumpre</v>
          </cell>
        </row>
        <row r="582">
          <cell r="F582" t="str">
            <v>São Desidério/BA</v>
          </cell>
          <cell r="G582" t="str">
            <v>Quadrimestral</v>
          </cell>
          <cell r="H582" t="str">
            <v>2024-Q2</v>
          </cell>
          <cell r="I582" t="str">
            <v>Sim</v>
          </cell>
          <cell r="J582">
            <v>45535</v>
          </cell>
          <cell r="K582">
            <v>7724631.1399999997</v>
          </cell>
          <cell r="L582">
            <v>381494174.89999998</v>
          </cell>
          <cell r="M582">
            <v>2.02</v>
          </cell>
          <cell r="N582" t="str">
            <v>Cumpre</v>
          </cell>
        </row>
        <row r="583">
          <cell r="F583" t="str">
            <v>São Domingos/BA</v>
          </cell>
          <cell r="G583" t="str">
            <v>Quadrimestral</v>
          </cell>
          <cell r="H583" t="str">
            <v>2024-Q2</v>
          </cell>
          <cell r="I583" t="str">
            <v>Sim</v>
          </cell>
          <cell r="J583">
            <v>45535</v>
          </cell>
          <cell r="K583">
            <v>5769005.2199999997</v>
          </cell>
          <cell r="L583">
            <v>49948226.880000003</v>
          </cell>
          <cell r="M583">
            <v>11.55</v>
          </cell>
          <cell r="N583" t="str">
            <v>Cumpre</v>
          </cell>
        </row>
        <row r="584">
          <cell r="F584" t="str">
            <v>São Felipe/BA</v>
          </cell>
          <cell r="G584" t="str">
            <v>Quadrimestral</v>
          </cell>
          <cell r="H584" t="str">
            <v>2024-Q2</v>
          </cell>
          <cell r="I584" t="str">
            <v>Sim</v>
          </cell>
          <cell r="J584">
            <v>45535</v>
          </cell>
          <cell r="K584">
            <v>65587260.740000002</v>
          </cell>
          <cell r="L584">
            <v>120343815.62</v>
          </cell>
          <cell r="M584">
            <v>54.5</v>
          </cell>
          <cell r="N584" t="str">
            <v>Cumpre</v>
          </cell>
        </row>
        <row r="585">
          <cell r="F585" t="str">
            <v>São Félix/BA</v>
          </cell>
          <cell r="G585" t="str">
            <v>Quadrimestral</v>
          </cell>
          <cell r="H585" t="str">
            <v>2024-Q2</v>
          </cell>
          <cell r="I585" t="str">
            <v>Sim</v>
          </cell>
          <cell r="J585">
            <v>45535</v>
          </cell>
          <cell r="K585">
            <v>47235426.670000002</v>
          </cell>
          <cell r="L585">
            <v>77612570.689999998</v>
          </cell>
          <cell r="M585">
            <v>60.86</v>
          </cell>
          <cell r="N585" t="str">
            <v>Cumpre</v>
          </cell>
        </row>
        <row r="586">
          <cell r="F586" t="str">
            <v>São Félix do Coribe/BA</v>
          </cell>
          <cell r="G586" t="str">
            <v>Quadrimestral</v>
          </cell>
          <cell r="H586" t="str">
            <v>2024-Q2</v>
          </cell>
          <cell r="I586" t="str">
            <v>Sim</v>
          </cell>
          <cell r="J586">
            <v>45535</v>
          </cell>
          <cell r="K586">
            <v>23442242.800000001</v>
          </cell>
          <cell r="L586">
            <v>89457747.670000002</v>
          </cell>
          <cell r="M586">
            <v>26.2</v>
          </cell>
          <cell r="N586" t="str">
            <v>Cumpre</v>
          </cell>
        </row>
        <row r="587">
          <cell r="F587" t="str">
            <v>São Francisco do Conde/BA</v>
          </cell>
          <cell r="G587" t="str">
            <v>Quadrimestral</v>
          </cell>
          <cell r="H587" t="str">
            <v>2024-Q2</v>
          </cell>
          <cell r="I587" t="str">
            <v>Sim</v>
          </cell>
          <cell r="J587">
            <v>45535</v>
          </cell>
          <cell r="K587">
            <v>175160368.53999999</v>
          </cell>
          <cell r="L587">
            <v>618413491.60000002</v>
          </cell>
          <cell r="M587">
            <v>28.32</v>
          </cell>
          <cell r="N587" t="str">
            <v>Cumpre</v>
          </cell>
        </row>
        <row r="588">
          <cell r="F588" t="str">
            <v>São Gabriel/BA</v>
          </cell>
          <cell r="G588" t="str">
            <v>Quadrimestral</v>
          </cell>
          <cell r="H588" t="str">
            <v>2024-Q2</v>
          </cell>
          <cell r="I588" t="str">
            <v>Sim</v>
          </cell>
          <cell r="J588">
            <v>45535</v>
          </cell>
          <cell r="K588">
            <v>43777263.240000002</v>
          </cell>
          <cell r="L588">
            <v>84966056.790000007</v>
          </cell>
          <cell r="M588">
            <v>51.52</v>
          </cell>
          <cell r="N588" t="str">
            <v>Cumpre</v>
          </cell>
        </row>
        <row r="589">
          <cell r="F589" t="str">
            <v>São Gonçalo dos Campos/BA</v>
          </cell>
          <cell r="G589" t="str">
            <v>Quadrimestral</v>
          </cell>
          <cell r="H589" t="str">
            <v>2024-Q2</v>
          </cell>
          <cell r="I589" t="str">
            <v>Sim</v>
          </cell>
          <cell r="J589">
            <v>45535</v>
          </cell>
          <cell r="K589">
            <v>56916988.890000001</v>
          </cell>
          <cell r="L589">
            <v>144897799.68000001</v>
          </cell>
          <cell r="M589">
            <v>39.28</v>
          </cell>
          <cell r="N589" t="str">
            <v>Cumpre</v>
          </cell>
        </row>
        <row r="590">
          <cell r="F590" t="str">
            <v>São José da Vitória/BA</v>
          </cell>
          <cell r="G590" t="str">
            <v>Quadrimestral</v>
          </cell>
          <cell r="H590" t="str">
            <v>2024-Q2</v>
          </cell>
          <cell r="I590" t="str">
            <v>Sim</v>
          </cell>
          <cell r="J590">
            <v>45535</v>
          </cell>
          <cell r="K590">
            <v>29591897.120000001</v>
          </cell>
          <cell r="L590">
            <v>30893283.329999998</v>
          </cell>
          <cell r="M590">
            <v>95.79</v>
          </cell>
          <cell r="N590" t="str">
            <v>Cumpre</v>
          </cell>
        </row>
        <row r="591">
          <cell r="F591" t="str">
            <v>São José do Jacuípe/BA</v>
          </cell>
          <cell r="G591" t="str">
            <v>Quadrimestral</v>
          </cell>
          <cell r="H591" t="str">
            <v>2024-Q2</v>
          </cell>
          <cell r="I591" t="str">
            <v>Sim</v>
          </cell>
          <cell r="J591">
            <v>45535</v>
          </cell>
          <cell r="K591">
            <v>2568081.38</v>
          </cell>
          <cell r="L591">
            <v>65100995.200000003</v>
          </cell>
          <cell r="M591">
            <v>3.94</v>
          </cell>
          <cell r="N591" t="str">
            <v>Cumpre</v>
          </cell>
        </row>
        <row r="592">
          <cell r="F592" t="str">
            <v>São Miguel das Matas/BA</v>
          </cell>
          <cell r="G592" t="str">
            <v>Quadrimestral</v>
          </cell>
          <cell r="H592" t="str">
            <v>2024-Q2</v>
          </cell>
          <cell r="I592" t="str">
            <v>Sim</v>
          </cell>
          <cell r="J592">
            <v>45535</v>
          </cell>
          <cell r="K592">
            <v>12554075.810000001</v>
          </cell>
          <cell r="L592">
            <v>50587835.810000002</v>
          </cell>
          <cell r="M592">
            <v>24.82</v>
          </cell>
          <cell r="N592" t="str">
            <v>Cumpre</v>
          </cell>
        </row>
        <row r="593">
          <cell r="F593" t="str">
            <v>São Sebastião do Passé/BA</v>
          </cell>
          <cell r="G593" t="str">
            <v>Quadrimestral</v>
          </cell>
          <cell r="H593" t="str">
            <v>2024-Q2</v>
          </cell>
          <cell r="I593" t="str">
            <v>Sim</v>
          </cell>
          <cell r="J593">
            <v>45535</v>
          </cell>
          <cell r="K593">
            <v>81122948.129999995</v>
          </cell>
          <cell r="L593">
            <v>207646947.06</v>
          </cell>
          <cell r="M593">
            <v>39.07</v>
          </cell>
          <cell r="N593" t="str">
            <v>Cumpre</v>
          </cell>
        </row>
        <row r="594">
          <cell r="F594" t="str">
            <v>Sapeaçu/BA</v>
          </cell>
          <cell r="G594" t="str">
            <v>Quadrimestral</v>
          </cell>
          <cell r="H594" t="str">
            <v>2024-Q2</v>
          </cell>
          <cell r="I594" t="str">
            <v>Sim</v>
          </cell>
          <cell r="J594">
            <v>45535</v>
          </cell>
          <cell r="K594">
            <v>35123408.520000003</v>
          </cell>
          <cell r="L594">
            <v>135769501.88</v>
          </cell>
          <cell r="M594">
            <v>25.87</v>
          </cell>
          <cell r="N594" t="str">
            <v>Cumpre</v>
          </cell>
        </row>
        <row r="595">
          <cell r="F595" t="str">
            <v>Sátiro Dias/BA</v>
          </cell>
          <cell r="G595" t="str">
            <v>Quadrimestral</v>
          </cell>
          <cell r="H595" t="str">
            <v>2024-Q2</v>
          </cell>
          <cell r="I595" t="str">
            <v>Sim</v>
          </cell>
          <cell r="J595">
            <v>45535</v>
          </cell>
          <cell r="K595">
            <v>20950913.140000001</v>
          </cell>
          <cell r="L595">
            <v>137407629.19999999</v>
          </cell>
          <cell r="M595">
            <v>15.25</v>
          </cell>
          <cell r="N595" t="str">
            <v>Cumpre</v>
          </cell>
        </row>
        <row r="596">
          <cell r="F596" t="str">
            <v>Saubara/BA</v>
          </cell>
          <cell r="G596" t="str">
            <v>Quadrimestral</v>
          </cell>
          <cell r="H596" t="str">
            <v>2024-Q2</v>
          </cell>
          <cell r="I596" t="str">
            <v>Sim</v>
          </cell>
          <cell r="J596">
            <v>45535</v>
          </cell>
          <cell r="K596">
            <v>8078030.9900000002</v>
          </cell>
          <cell r="L596">
            <v>62660914.530000001</v>
          </cell>
          <cell r="M596">
            <v>12.89</v>
          </cell>
          <cell r="N596" t="str">
            <v>Cumpre</v>
          </cell>
        </row>
        <row r="597">
          <cell r="F597" t="str">
            <v>Saúde/BA</v>
          </cell>
          <cell r="G597" t="str">
            <v>Quadrimestral</v>
          </cell>
          <cell r="H597" t="str">
            <v>2024-Q2</v>
          </cell>
          <cell r="I597" t="str">
            <v>Sim</v>
          </cell>
          <cell r="J597">
            <v>45535</v>
          </cell>
          <cell r="K597">
            <v>16033551.210000001</v>
          </cell>
          <cell r="L597">
            <v>51512319.780000001</v>
          </cell>
          <cell r="M597">
            <v>31.13</v>
          </cell>
          <cell r="N597" t="str">
            <v>Cumpre</v>
          </cell>
        </row>
        <row r="598">
          <cell r="F598" t="str">
            <v>Seabra/BA</v>
          </cell>
          <cell r="G598" t="str">
            <v>Quadrimestral</v>
          </cell>
          <cell r="H598" t="str">
            <v>2024-Q2</v>
          </cell>
          <cell r="I598" t="str">
            <v>Sim</v>
          </cell>
          <cell r="J598">
            <v>45535</v>
          </cell>
          <cell r="K598">
            <v>53647561.859999999</v>
          </cell>
          <cell r="L598">
            <v>180054383.41999999</v>
          </cell>
          <cell r="M598">
            <v>29.8</v>
          </cell>
          <cell r="N598" t="str">
            <v>Cumpre</v>
          </cell>
        </row>
        <row r="599">
          <cell r="F599" t="str">
            <v>Sebastião Laranjeiras/BA</v>
          </cell>
          <cell r="G599" t="str">
            <v>Quadrimestral</v>
          </cell>
          <cell r="H599" t="str">
            <v>2024-Q2</v>
          </cell>
          <cell r="I599" t="str">
            <v>Sim</v>
          </cell>
          <cell r="J599">
            <v>45535</v>
          </cell>
          <cell r="K599">
            <v>31644090.079999998</v>
          </cell>
          <cell r="L599">
            <v>49961248.369999997</v>
          </cell>
          <cell r="M599">
            <v>63.34</v>
          </cell>
          <cell r="N599" t="str">
            <v>Cumpre</v>
          </cell>
        </row>
        <row r="600">
          <cell r="F600" t="str">
            <v>Senhor do Bonfim/BA</v>
          </cell>
          <cell r="G600" t="str">
            <v>Quadrimestral</v>
          </cell>
          <cell r="H600" t="str">
            <v>2024-Q2</v>
          </cell>
          <cell r="I600" t="str">
            <v>Sim</v>
          </cell>
          <cell r="J600">
            <v>45535</v>
          </cell>
          <cell r="K600">
            <v>12715304.029999999</v>
          </cell>
          <cell r="L600">
            <v>308310413.16000003</v>
          </cell>
          <cell r="M600">
            <v>4.12</v>
          </cell>
          <cell r="N600" t="str">
            <v>Cumpre</v>
          </cell>
        </row>
        <row r="601">
          <cell r="F601" t="str">
            <v>Sento Sé/BA</v>
          </cell>
          <cell r="G601" t="str">
            <v>Quadrimestral</v>
          </cell>
          <cell r="H601" t="str">
            <v>2024-Q2</v>
          </cell>
          <cell r="I601" t="str">
            <v>Sim</v>
          </cell>
          <cell r="J601">
            <v>45535</v>
          </cell>
          <cell r="K601">
            <v>53463553.200000003</v>
          </cell>
          <cell r="L601">
            <v>251586043.47999999</v>
          </cell>
          <cell r="M601">
            <v>21.25</v>
          </cell>
          <cell r="N601" t="str">
            <v>Cumpre</v>
          </cell>
        </row>
        <row r="602">
          <cell r="F602" t="str">
            <v>Serra do Ramalho/BA</v>
          </cell>
          <cell r="G602" t="str">
            <v>Quadrimestral</v>
          </cell>
          <cell r="H602" t="str">
            <v>2024-Q2</v>
          </cell>
          <cell r="I602" t="str">
            <v>Sim</v>
          </cell>
          <cell r="J602">
            <v>45535</v>
          </cell>
          <cell r="K602">
            <v>4066265.17</v>
          </cell>
          <cell r="L602">
            <v>157265784.63</v>
          </cell>
          <cell r="M602">
            <v>2.59</v>
          </cell>
          <cell r="N602" t="str">
            <v>Cumpre</v>
          </cell>
        </row>
        <row r="603">
          <cell r="F603" t="str">
            <v>Serra Dourada/BA</v>
          </cell>
          <cell r="G603" t="str">
            <v>Quadrimestral</v>
          </cell>
          <cell r="H603" t="str">
            <v>2024-Q2</v>
          </cell>
          <cell r="I603" t="str">
            <v>Sim</v>
          </cell>
          <cell r="J603">
            <v>45535</v>
          </cell>
          <cell r="K603">
            <v>35056070.210000001</v>
          </cell>
          <cell r="L603">
            <v>76270430.799999997</v>
          </cell>
          <cell r="M603">
            <v>45.96</v>
          </cell>
          <cell r="N603" t="str">
            <v>Cumpre</v>
          </cell>
        </row>
        <row r="604">
          <cell r="F604" t="str">
            <v>Serra Preta/BA</v>
          </cell>
          <cell r="G604" t="str">
            <v>Quadrimestral</v>
          </cell>
          <cell r="H604" t="str">
            <v>2024-Q2</v>
          </cell>
          <cell r="I604" t="str">
            <v>Sim</v>
          </cell>
          <cell r="J604">
            <v>45535</v>
          </cell>
          <cell r="K604">
            <v>34558401.640000001</v>
          </cell>
          <cell r="L604">
            <v>82322893.439999998</v>
          </cell>
          <cell r="M604">
            <v>41.98</v>
          </cell>
          <cell r="N604" t="str">
            <v>Cumpre</v>
          </cell>
        </row>
        <row r="605">
          <cell r="F605" t="str">
            <v>Serrinha/BA</v>
          </cell>
          <cell r="G605" t="str">
            <v>Quadrimestral</v>
          </cell>
          <cell r="H605" t="str">
            <v>2024-Q2</v>
          </cell>
          <cell r="I605" t="str">
            <v>Sim</v>
          </cell>
          <cell r="J605">
            <v>45535</v>
          </cell>
          <cell r="K605">
            <v>203670580.63999999</v>
          </cell>
          <cell r="L605">
            <v>367955134.72000003</v>
          </cell>
          <cell r="M605">
            <v>55.35</v>
          </cell>
          <cell r="N605" t="str">
            <v>Cumpre</v>
          </cell>
        </row>
        <row r="606">
          <cell r="F606" t="str">
            <v>Serrolândia/BA</v>
          </cell>
          <cell r="G606" t="str">
            <v>Quadrimestral</v>
          </cell>
          <cell r="H606" t="str">
            <v>2024-Q2</v>
          </cell>
          <cell r="I606" t="str">
            <v>Sim</v>
          </cell>
          <cell r="J606">
            <v>45535</v>
          </cell>
          <cell r="K606">
            <v>5839867</v>
          </cell>
          <cell r="L606">
            <v>68953943.299999997</v>
          </cell>
          <cell r="M606">
            <v>8.4700000000000006</v>
          </cell>
          <cell r="N606" t="str">
            <v>Cumpre</v>
          </cell>
        </row>
        <row r="607">
          <cell r="F607" t="str">
            <v>Simões Filho/BA</v>
          </cell>
          <cell r="G607" t="str">
            <v>Quadrimestral</v>
          </cell>
          <cell r="H607" t="str">
            <v>2024-Q2</v>
          </cell>
          <cell r="I607" t="str">
            <v>Sim</v>
          </cell>
          <cell r="J607">
            <v>45535</v>
          </cell>
          <cell r="K607">
            <v>223529878.91</v>
          </cell>
          <cell r="L607">
            <v>619192376.80999994</v>
          </cell>
          <cell r="M607">
            <v>36.1</v>
          </cell>
          <cell r="N607" t="str">
            <v>Cumpre</v>
          </cell>
        </row>
        <row r="608">
          <cell r="F608" t="str">
            <v>Sítio do Mato/BA</v>
          </cell>
          <cell r="G608" t="str">
            <v>Quadrimestral</v>
          </cell>
          <cell r="H608" t="str">
            <v>2024-Q2</v>
          </cell>
          <cell r="I608" t="str">
            <v>Sim</v>
          </cell>
          <cell r="J608">
            <v>45535</v>
          </cell>
          <cell r="K608">
            <v>21227253.09</v>
          </cell>
          <cell r="L608">
            <v>78642543.930000007</v>
          </cell>
          <cell r="M608">
            <v>26.99</v>
          </cell>
          <cell r="N608" t="str">
            <v>Cumpre</v>
          </cell>
        </row>
        <row r="609">
          <cell r="F609" t="str">
            <v>Sítio do Quinto/BA</v>
          </cell>
          <cell r="G609" t="str">
            <v>Quadrimestral</v>
          </cell>
          <cell r="H609" t="str">
            <v>2024-Q2</v>
          </cell>
          <cell r="I609" t="str">
            <v>Sim</v>
          </cell>
          <cell r="J609">
            <v>45535</v>
          </cell>
          <cell r="K609">
            <v>40631278.219999999</v>
          </cell>
          <cell r="L609">
            <v>68820634.150000006</v>
          </cell>
          <cell r="M609">
            <v>59.04</v>
          </cell>
          <cell r="N609" t="str">
            <v>Cumpre</v>
          </cell>
        </row>
        <row r="610">
          <cell r="F610" t="str">
            <v>Sobradinho/BA</v>
          </cell>
          <cell r="G610" t="str">
            <v>Quadrimestral</v>
          </cell>
          <cell r="H610" t="str">
            <v>2024-Q2</v>
          </cell>
          <cell r="I610" t="str">
            <v>Sim</v>
          </cell>
          <cell r="J610">
            <v>45535</v>
          </cell>
          <cell r="K610">
            <v>13017610.26</v>
          </cell>
          <cell r="L610">
            <v>134788688.63999999</v>
          </cell>
          <cell r="M610">
            <v>9.66</v>
          </cell>
          <cell r="N610" t="str">
            <v>Cumpre</v>
          </cell>
        </row>
        <row r="611">
          <cell r="F611" t="str">
            <v>Souto Soares/BA</v>
          </cell>
          <cell r="G611" t="str">
            <v>Quadrimestral</v>
          </cell>
          <cell r="H611" t="str">
            <v>2024-Q2</v>
          </cell>
          <cell r="I611" t="str">
            <v>Sim</v>
          </cell>
          <cell r="J611">
            <v>45535</v>
          </cell>
          <cell r="K611">
            <v>22904472.149999999</v>
          </cell>
          <cell r="L611">
            <v>89336979.530000001</v>
          </cell>
          <cell r="M611">
            <v>25.64</v>
          </cell>
          <cell r="N611" t="str">
            <v>Cumpre</v>
          </cell>
        </row>
        <row r="612">
          <cell r="F612" t="str">
            <v>Tabocas do Brejo Velho/BA</v>
          </cell>
          <cell r="G612" t="str">
            <v>Quadrimestral</v>
          </cell>
          <cell r="H612" t="str">
            <v>2024-Q2</v>
          </cell>
          <cell r="I612" t="str">
            <v>Sim</v>
          </cell>
          <cell r="J612">
            <v>45535</v>
          </cell>
          <cell r="K612">
            <v>3336792.33</v>
          </cell>
          <cell r="L612">
            <v>68311211.939999998</v>
          </cell>
          <cell r="M612">
            <v>4.88</v>
          </cell>
          <cell r="N612" t="str">
            <v>Cumpre</v>
          </cell>
        </row>
        <row r="613">
          <cell r="F613" t="str">
            <v>Tanhaçu/BA</v>
          </cell>
          <cell r="G613" t="str">
            <v>Quadrimestral</v>
          </cell>
          <cell r="H613" t="str">
            <v>2024-Q2</v>
          </cell>
          <cell r="I613" t="str">
            <v>Sim</v>
          </cell>
          <cell r="J613">
            <v>45535</v>
          </cell>
          <cell r="K613">
            <v>38571632.799999997</v>
          </cell>
          <cell r="L613">
            <v>82772123.200000003</v>
          </cell>
          <cell r="M613">
            <v>46.6</v>
          </cell>
          <cell r="N613" t="str">
            <v>Cumpre</v>
          </cell>
        </row>
        <row r="614">
          <cell r="F614" t="str">
            <v>Tanque Novo/BA</v>
          </cell>
          <cell r="G614" t="str">
            <v>Quadrimestral</v>
          </cell>
          <cell r="H614" t="str">
            <v>2024-Q2</v>
          </cell>
          <cell r="I614" t="str">
            <v>Sim</v>
          </cell>
          <cell r="J614">
            <v>45535</v>
          </cell>
          <cell r="K614">
            <v>99035880.150000006</v>
          </cell>
          <cell r="L614">
            <v>90309193</v>
          </cell>
          <cell r="M614">
            <v>109.66</v>
          </cell>
          <cell r="N614" t="str">
            <v>Cumpre, em patamar de alerta</v>
          </cell>
        </row>
        <row r="615">
          <cell r="F615" t="str">
            <v>Tanquinho/BA</v>
          </cell>
          <cell r="G615" t="str">
            <v>Quadrimestral</v>
          </cell>
          <cell r="H615" t="str">
            <v>2024-Q2</v>
          </cell>
          <cell r="I615" t="str">
            <v>Sim</v>
          </cell>
          <cell r="J615">
            <v>45535</v>
          </cell>
          <cell r="K615">
            <v>796964.4</v>
          </cell>
          <cell r="L615">
            <v>43039174.82</v>
          </cell>
          <cell r="M615">
            <v>1.85</v>
          </cell>
          <cell r="N615" t="str">
            <v>Cumpre</v>
          </cell>
        </row>
        <row r="616">
          <cell r="F616" t="str">
            <v>Taperoá/BA</v>
          </cell>
          <cell r="G616" t="str">
            <v>Quadrimestral</v>
          </cell>
          <cell r="H616" t="str">
            <v>2024-Q2</v>
          </cell>
          <cell r="I616" t="str">
            <v>Sim</v>
          </cell>
          <cell r="J616">
            <v>45535</v>
          </cell>
          <cell r="K616">
            <v>54623561.920000002</v>
          </cell>
          <cell r="L616">
            <v>105304106.75</v>
          </cell>
          <cell r="M616">
            <v>51.87</v>
          </cell>
          <cell r="N616" t="str">
            <v>Cumpre</v>
          </cell>
        </row>
        <row r="617">
          <cell r="F617" t="str">
            <v>Tapiramutá/BA</v>
          </cell>
          <cell r="G617" t="str">
            <v>Quadrimestral</v>
          </cell>
          <cell r="H617" t="str">
            <v>2024-Q2</v>
          </cell>
          <cell r="I617" t="str">
            <v>Sim</v>
          </cell>
          <cell r="J617">
            <v>45535</v>
          </cell>
          <cell r="K617">
            <v>-2814473.58</v>
          </cell>
          <cell r="L617">
            <v>81517571.450000003</v>
          </cell>
          <cell r="M617">
            <v>0</v>
          </cell>
          <cell r="N617" t="str">
            <v>Cumpre</v>
          </cell>
        </row>
        <row r="618">
          <cell r="F618" t="str">
            <v>Teixeira de Freitas/BA</v>
          </cell>
          <cell r="G618" t="str">
            <v>Quadrimestral</v>
          </cell>
          <cell r="H618" t="str">
            <v>2024-Q2</v>
          </cell>
          <cell r="I618" t="str">
            <v>Sim</v>
          </cell>
          <cell r="J618">
            <v>45535</v>
          </cell>
          <cell r="K618">
            <v>108350337.84</v>
          </cell>
          <cell r="L618">
            <v>612882663.42999995</v>
          </cell>
          <cell r="M618">
            <v>17.68</v>
          </cell>
          <cell r="N618" t="str">
            <v>Cumpre</v>
          </cell>
        </row>
        <row r="619">
          <cell r="F619" t="str">
            <v>Teodoro Sampaio/BA</v>
          </cell>
          <cell r="G619" t="str">
            <v>Quadrimestral</v>
          </cell>
          <cell r="H619" t="str">
            <v>2024-Q2</v>
          </cell>
          <cell r="I619" t="str">
            <v>Sim</v>
          </cell>
          <cell r="J619">
            <v>45535</v>
          </cell>
          <cell r="K619">
            <v>12866338.07</v>
          </cell>
          <cell r="L619">
            <v>42423952.420000002</v>
          </cell>
          <cell r="M619">
            <v>30.33</v>
          </cell>
          <cell r="N619" t="str">
            <v>Cumpre</v>
          </cell>
        </row>
        <row r="620">
          <cell r="F620" t="str">
            <v>Teofilândia/BA</v>
          </cell>
          <cell r="G620" t="str">
            <v>Quadrimestral</v>
          </cell>
          <cell r="H620" t="str">
            <v>2024-Q2</v>
          </cell>
          <cell r="I620" t="str">
            <v>Sim</v>
          </cell>
          <cell r="J620">
            <v>45535</v>
          </cell>
          <cell r="K620">
            <v>30417060.719999999</v>
          </cell>
          <cell r="L620">
            <v>104096484.97</v>
          </cell>
          <cell r="M620">
            <v>29.22</v>
          </cell>
          <cell r="N620" t="str">
            <v>Cumpre</v>
          </cell>
        </row>
        <row r="621">
          <cell r="F621" t="str">
            <v>Teolândia/BA</v>
          </cell>
          <cell r="G621" t="str">
            <v>Quadrimestral</v>
          </cell>
          <cell r="H621" t="str">
            <v>2024-Q2</v>
          </cell>
          <cell r="I621" t="str">
            <v>Sim</v>
          </cell>
          <cell r="J621">
            <v>45535</v>
          </cell>
          <cell r="K621">
            <v>50183364.109999999</v>
          </cell>
          <cell r="L621">
            <v>96294343.430000007</v>
          </cell>
          <cell r="M621">
            <v>52.11</v>
          </cell>
          <cell r="N621" t="str">
            <v>Cumpre</v>
          </cell>
        </row>
        <row r="622">
          <cell r="F622" t="str">
            <v>Terra Nova/BA</v>
          </cell>
          <cell r="G622" t="str">
            <v>Quadrimestral</v>
          </cell>
          <cell r="H622" t="str">
            <v>2024-Q2</v>
          </cell>
          <cell r="I622" t="str">
            <v>Sim</v>
          </cell>
          <cell r="J622">
            <v>45535</v>
          </cell>
          <cell r="K622">
            <v>35962828.329999998</v>
          </cell>
          <cell r="L622">
            <v>53878744.219999999</v>
          </cell>
          <cell r="M622">
            <v>66.75</v>
          </cell>
          <cell r="N622" t="str">
            <v>Cumpre</v>
          </cell>
        </row>
        <row r="623">
          <cell r="F623" t="str">
            <v>Tremedal/BA</v>
          </cell>
          <cell r="G623" t="str">
            <v>Quadrimestral</v>
          </cell>
          <cell r="H623" t="str">
            <v>2024-Q2</v>
          </cell>
          <cell r="I623" t="str">
            <v>Sim</v>
          </cell>
          <cell r="J623">
            <v>45535</v>
          </cell>
          <cell r="K623">
            <v>33714988.609999999</v>
          </cell>
          <cell r="L623">
            <v>86653264.859999999</v>
          </cell>
          <cell r="M623">
            <v>38.909999999999997</v>
          </cell>
          <cell r="N623" t="str">
            <v>Cumpre</v>
          </cell>
        </row>
        <row r="624">
          <cell r="F624" t="str">
            <v>Tucano/BA</v>
          </cell>
          <cell r="G624" t="str">
            <v>Quadrimestral</v>
          </cell>
          <cell r="H624" t="str">
            <v>2024-Q2</v>
          </cell>
          <cell r="I624" t="str">
            <v>Sim</v>
          </cell>
          <cell r="J624">
            <v>45535</v>
          </cell>
          <cell r="K624">
            <v>109832481.34</v>
          </cell>
          <cell r="L624">
            <v>230479601.27000001</v>
          </cell>
          <cell r="M624">
            <v>47.65</v>
          </cell>
          <cell r="N624" t="str">
            <v>Cumpre</v>
          </cell>
        </row>
        <row r="625">
          <cell r="F625" t="str">
            <v>Uauá/BA</v>
          </cell>
          <cell r="G625" t="str">
            <v>Quadrimestral</v>
          </cell>
          <cell r="H625" t="str">
            <v>2024-Q2</v>
          </cell>
          <cell r="I625" t="str">
            <v>Sim</v>
          </cell>
          <cell r="J625">
            <v>45535</v>
          </cell>
          <cell r="K625">
            <v>-19437107.190000001</v>
          </cell>
          <cell r="L625">
            <v>171993537.74000001</v>
          </cell>
          <cell r="M625">
            <v>0</v>
          </cell>
          <cell r="N625" t="str">
            <v>Cumpre</v>
          </cell>
        </row>
        <row r="626">
          <cell r="F626" t="str">
            <v>Ubaíra/BA</v>
          </cell>
          <cell r="G626" t="str">
            <v>Quadrimestral</v>
          </cell>
          <cell r="H626" t="str">
            <v>2024-Q2</v>
          </cell>
          <cell r="I626" t="str">
            <v>Sim</v>
          </cell>
          <cell r="J626">
            <v>45535</v>
          </cell>
          <cell r="K626">
            <v>-21776712.93</v>
          </cell>
          <cell r="L626">
            <v>93425689.75</v>
          </cell>
          <cell r="M626">
            <v>0</v>
          </cell>
          <cell r="N626" t="str">
            <v>Cumpre</v>
          </cell>
        </row>
        <row r="627">
          <cell r="F627" t="str">
            <v>Ubaitaba/BA</v>
          </cell>
          <cell r="G627" t="str">
            <v>Quadrimestral</v>
          </cell>
          <cell r="H627" t="str">
            <v>2024-Q2</v>
          </cell>
          <cell r="I627" t="str">
            <v>Sim</v>
          </cell>
          <cell r="J627">
            <v>45535</v>
          </cell>
          <cell r="K627">
            <v>101062430.04000001</v>
          </cell>
          <cell r="L627">
            <v>83026360.870000005</v>
          </cell>
          <cell r="M627">
            <v>121.72</v>
          </cell>
          <cell r="N627" t="str">
            <v>Descumpre</v>
          </cell>
        </row>
        <row r="628">
          <cell r="F628" t="str">
            <v>Ubatã/BA</v>
          </cell>
          <cell r="G628" t="str">
            <v>Quadrimestral</v>
          </cell>
          <cell r="H628" t="str">
            <v>2024-Q2</v>
          </cell>
          <cell r="I628" t="str">
            <v>Sim</v>
          </cell>
          <cell r="J628">
            <v>45535</v>
          </cell>
          <cell r="K628">
            <v>59212510.840000004</v>
          </cell>
          <cell r="L628">
            <v>87339565.769999996</v>
          </cell>
          <cell r="M628">
            <v>67.8</v>
          </cell>
          <cell r="N628" t="str">
            <v>Cumpre</v>
          </cell>
        </row>
        <row r="629">
          <cell r="F629" t="str">
            <v>Uibaí/BA</v>
          </cell>
          <cell r="G629" t="str">
            <v>Quadrimestral</v>
          </cell>
          <cell r="H629" t="str">
            <v>2024-Q2</v>
          </cell>
          <cell r="I629" t="str">
            <v>Sim</v>
          </cell>
          <cell r="J629">
            <v>45535</v>
          </cell>
          <cell r="K629">
            <v>4965748.99</v>
          </cell>
          <cell r="L629">
            <v>57635862.869999997</v>
          </cell>
          <cell r="M629">
            <v>8.6199999999999992</v>
          </cell>
          <cell r="N629" t="str">
            <v>Cumpre</v>
          </cell>
        </row>
        <row r="630">
          <cell r="F630" t="str">
            <v>Umburanas/BA</v>
          </cell>
          <cell r="G630" t="str">
            <v>Quadrimestral</v>
          </cell>
          <cell r="H630" t="str">
            <v>2024-Q2</v>
          </cell>
          <cell r="I630" t="str">
            <v>Sim</v>
          </cell>
          <cell r="J630">
            <v>45535</v>
          </cell>
          <cell r="K630">
            <v>19108817.989999998</v>
          </cell>
          <cell r="L630">
            <v>76687997.969999999</v>
          </cell>
          <cell r="M630">
            <v>24.92</v>
          </cell>
          <cell r="N630" t="str">
            <v>Cumpre</v>
          </cell>
        </row>
        <row r="631">
          <cell r="F631" t="str">
            <v>Una/BA</v>
          </cell>
          <cell r="G631" t="str">
            <v>Quadrimestral</v>
          </cell>
          <cell r="H631" t="str">
            <v>2024-Q2</v>
          </cell>
          <cell r="I631" t="str">
            <v>Sim</v>
          </cell>
          <cell r="J631">
            <v>45535</v>
          </cell>
          <cell r="K631">
            <v>75463881.549999997</v>
          </cell>
          <cell r="L631">
            <v>113578594.34</v>
          </cell>
          <cell r="M631">
            <v>66.44</v>
          </cell>
          <cell r="N631" t="str">
            <v>Cumpre</v>
          </cell>
        </row>
        <row r="632">
          <cell r="F632" t="str">
            <v>Urandi/BA</v>
          </cell>
          <cell r="G632" t="str">
            <v>Quadrimestral</v>
          </cell>
          <cell r="H632" t="str">
            <v>2024-Q2</v>
          </cell>
          <cell r="I632" t="str">
            <v>Sim</v>
          </cell>
          <cell r="J632">
            <v>45535</v>
          </cell>
          <cell r="K632">
            <v>25751976.059999999</v>
          </cell>
          <cell r="L632">
            <v>102611161.34999999</v>
          </cell>
          <cell r="M632">
            <v>25.1</v>
          </cell>
          <cell r="N632" t="str">
            <v>Cumpre</v>
          </cell>
        </row>
        <row r="633">
          <cell r="F633" t="str">
            <v>Uruçuca/BA</v>
          </cell>
          <cell r="G633" t="str">
            <v>Quadrimestral</v>
          </cell>
          <cell r="H633" t="str">
            <v>2024-Q2</v>
          </cell>
          <cell r="I633" t="str">
            <v>Sim</v>
          </cell>
          <cell r="J633">
            <v>45535</v>
          </cell>
          <cell r="K633">
            <v>69459257.650000006</v>
          </cell>
          <cell r="L633">
            <v>98073026.930000007</v>
          </cell>
          <cell r="M633">
            <v>70.819999999999993</v>
          </cell>
          <cell r="N633" t="str">
            <v>Cumpre</v>
          </cell>
        </row>
        <row r="634">
          <cell r="F634" t="str">
            <v>Utinga/BA</v>
          </cell>
          <cell r="G634" t="str">
            <v>Quadrimestral</v>
          </cell>
          <cell r="H634" t="str">
            <v>2024-Q2</v>
          </cell>
          <cell r="I634" t="str">
            <v>Sim</v>
          </cell>
          <cell r="J634">
            <v>45535</v>
          </cell>
          <cell r="K634">
            <v>5975976.2599999998</v>
          </cell>
          <cell r="L634">
            <v>66472185.259999998</v>
          </cell>
          <cell r="M634">
            <v>8.99</v>
          </cell>
          <cell r="N634" t="str">
            <v>Cumpre</v>
          </cell>
        </row>
        <row r="635">
          <cell r="F635" t="str">
            <v>Valença/BA</v>
          </cell>
          <cell r="G635" t="str">
            <v>Quadrimestral</v>
          </cell>
          <cell r="H635" t="str">
            <v>2024-Q2</v>
          </cell>
          <cell r="I635" t="str">
            <v>Sim</v>
          </cell>
          <cell r="J635">
            <v>45535</v>
          </cell>
          <cell r="K635">
            <v>96837040.540000007</v>
          </cell>
          <cell r="L635">
            <v>355190896.38</v>
          </cell>
          <cell r="M635">
            <v>27.26</v>
          </cell>
          <cell r="N635" t="str">
            <v>Cumpre</v>
          </cell>
        </row>
        <row r="636">
          <cell r="F636" t="str">
            <v>Valente/BA</v>
          </cell>
          <cell r="G636" t="str">
            <v>Quadrimestral</v>
          </cell>
          <cell r="H636" t="str">
            <v>2024-Q2</v>
          </cell>
          <cell r="I636" t="str">
            <v>Sim</v>
          </cell>
          <cell r="J636">
            <v>45535</v>
          </cell>
          <cell r="K636">
            <v>50680506.32</v>
          </cell>
          <cell r="L636">
            <v>123568967.59</v>
          </cell>
          <cell r="M636">
            <v>41.01</v>
          </cell>
          <cell r="N636" t="str">
            <v>Cumpre</v>
          </cell>
        </row>
        <row r="637">
          <cell r="F637" t="str">
            <v>Várzea da Roça/BA</v>
          </cell>
          <cell r="G637" t="str">
            <v>Quadrimestral</v>
          </cell>
          <cell r="H637" t="str">
            <v>2024-Q2</v>
          </cell>
          <cell r="I637" t="str">
            <v>Sim</v>
          </cell>
          <cell r="J637">
            <v>45535</v>
          </cell>
          <cell r="K637">
            <v>19875072.149999999</v>
          </cell>
          <cell r="L637">
            <v>73143443.879999995</v>
          </cell>
          <cell r="M637">
            <v>27.17</v>
          </cell>
          <cell r="N637" t="str">
            <v>Cumpre</v>
          </cell>
        </row>
        <row r="638">
          <cell r="F638" t="str">
            <v>Várzea do Poço/BA</v>
          </cell>
          <cell r="G638" t="str">
            <v>Quadrimestral</v>
          </cell>
          <cell r="H638" t="str">
            <v>2024-Q2</v>
          </cell>
          <cell r="I638" t="str">
            <v>Sim</v>
          </cell>
          <cell r="J638">
            <v>45535</v>
          </cell>
          <cell r="K638">
            <v>-172440.66</v>
          </cell>
          <cell r="L638">
            <v>37770774.259999998</v>
          </cell>
          <cell r="M638">
            <v>0</v>
          </cell>
          <cell r="N638" t="str">
            <v>Cumpre</v>
          </cell>
        </row>
        <row r="639">
          <cell r="F639" t="str">
            <v>Várzea Nova/BA</v>
          </cell>
          <cell r="G639" t="str">
            <v>Quadrimestral</v>
          </cell>
          <cell r="H639" t="str">
            <v>2024-Q2</v>
          </cell>
          <cell r="I639" t="str">
            <v>Sim</v>
          </cell>
          <cell r="J639">
            <v>45535</v>
          </cell>
          <cell r="K639">
            <v>-33544633.280000001</v>
          </cell>
          <cell r="L639">
            <v>64482140.670000002</v>
          </cell>
          <cell r="M639">
            <v>0</v>
          </cell>
          <cell r="N639" t="str">
            <v>Cumpre</v>
          </cell>
        </row>
        <row r="640">
          <cell r="F640" t="str">
            <v>Varzedo/BA</v>
          </cell>
          <cell r="G640" t="str">
            <v>Quadrimestral</v>
          </cell>
          <cell r="H640" t="str">
            <v>2024-Q2</v>
          </cell>
          <cell r="I640" t="str">
            <v>Sim</v>
          </cell>
          <cell r="J640">
            <v>45535</v>
          </cell>
          <cell r="K640">
            <v>-12148186.18</v>
          </cell>
          <cell r="L640">
            <v>45946958.829999998</v>
          </cell>
          <cell r="M640">
            <v>0</v>
          </cell>
          <cell r="N640" t="str">
            <v>Cumpre</v>
          </cell>
        </row>
        <row r="641">
          <cell r="F641" t="str">
            <v>Vera Cruz/BA</v>
          </cell>
          <cell r="G641" t="str">
            <v>Quadrimestral</v>
          </cell>
          <cell r="H641" t="str">
            <v>2024-Q2</v>
          </cell>
          <cell r="I641" t="str">
            <v>Sim</v>
          </cell>
          <cell r="J641">
            <v>45535</v>
          </cell>
          <cell r="K641">
            <v>38237804.710000001</v>
          </cell>
          <cell r="L641">
            <v>194936684.40000001</v>
          </cell>
          <cell r="M641">
            <v>19.62</v>
          </cell>
          <cell r="N641" t="str">
            <v>Cumpre</v>
          </cell>
        </row>
        <row r="642">
          <cell r="F642" t="str">
            <v>Vereda/BA</v>
          </cell>
          <cell r="G642" t="str">
            <v>Quadrimestral</v>
          </cell>
          <cell r="H642" t="str">
            <v>2024-Q2</v>
          </cell>
          <cell r="I642" t="str">
            <v>Sim</v>
          </cell>
          <cell r="J642">
            <v>45535</v>
          </cell>
          <cell r="K642">
            <v>15193.7</v>
          </cell>
          <cell r="L642">
            <v>39580765.289999999</v>
          </cell>
          <cell r="M642">
            <v>0.04</v>
          </cell>
          <cell r="N642" t="str">
            <v>Cumpre</v>
          </cell>
        </row>
        <row r="643">
          <cell r="F643" t="str">
            <v>Vitória da Conquista/BA</v>
          </cell>
          <cell r="G643" t="str">
            <v>Quadrimestral</v>
          </cell>
          <cell r="H643" t="str">
            <v>2024-Q2</v>
          </cell>
          <cell r="I643" t="str">
            <v>Sim</v>
          </cell>
          <cell r="J643">
            <v>45535</v>
          </cell>
          <cell r="K643">
            <v>254153557.78999999</v>
          </cell>
          <cell r="L643">
            <v>1333722781.01</v>
          </cell>
          <cell r="M643">
            <v>19.059999999999999</v>
          </cell>
          <cell r="N643" t="str">
            <v>Cumpre</v>
          </cell>
        </row>
        <row r="644">
          <cell r="F644" t="str">
            <v>Wagner/BA</v>
          </cell>
          <cell r="G644" t="str">
            <v>Quadrimestral</v>
          </cell>
          <cell r="H644" t="str">
            <v>2024-Q2</v>
          </cell>
          <cell r="I644" t="str">
            <v>Sim</v>
          </cell>
          <cell r="J644">
            <v>45535</v>
          </cell>
          <cell r="K644">
            <v>10816371.460000001</v>
          </cell>
          <cell r="L644">
            <v>39595271.159999996</v>
          </cell>
          <cell r="M644">
            <v>27.32</v>
          </cell>
          <cell r="N644" t="str">
            <v>Cumpre</v>
          </cell>
        </row>
        <row r="645">
          <cell r="F645" t="str">
            <v>Wanderley/BA</v>
          </cell>
          <cell r="G645" t="str">
            <v>Quadrimestral</v>
          </cell>
          <cell r="H645" t="str">
            <v>2024-Q2</v>
          </cell>
          <cell r="I645" t="str">
            <v>Sim</v>
          </cell>
          <cell r="J645">
            <v>45535</v>
          </cell>
          <cell r="K645">
            <v>-5146138.8499999996</v>
          </cell>
          <cell r="L645">
            <v>77379719.939999998</v>
          </cell>
          <cell r="M645">
            <v>0</v>
          </cell>
          <cell r="N645" t="str">
            <v>Cumpre</v>
          </cell>
        </row>
        <row r="646">
          <cell r="F646" t="str">
            <v>Wenceslau Guimarães/BA</v>
          </cell>
          <cell r="G646" t="str">
            <v>Quadrimestral</v>
          </cell>
          <cell r="H646" t="str">
            <v>2024-Q2</v>
          </cell>
          <cell r="I646" t="str">
            <v>Sim</v>
          </cell>
          <cell r="J646">
            <v>45535</v>
          </cell>
          <cell r="K646">
            <v>62377602.210000001</v>
          </cell>
          <cell r="L646">
            <v>114751077.59999999</v>
          </cell>
          <cell r="M646">
            <v>54.36</v>
          </cell>
          <cell r="N646" t="str">
            <v>Cumpre</v>
          </cell>
        </row>
        <row r="647">
          <cell r="F647" t="str">
            <v>Xique-Xique/BA</v>
          </cell>
          <cell r="G647" t="str">
            <v>Quadrimestral</v>
          </cell>
          <cell r="H647" t="str">
            <v>2024-Q2</v>
          </cell>
          <cell r="I647" t="str">
            <v>Sim</v>
          </cell>
          <cell r="J647">
            <v>45535</v>
          </cell>
          <cell r="K647">
            <v>68201681.560000002</v>
          </cell>
          <cell r="L647">
            <v>222723908.46000001</v>
          </cell>
          <cell r="M647">
            <v>30.62</v>
          </cell>
          <cell r="N647" t="str">
            <v>Cumpre</v>
          </cell>
        </row>
        <row r="648">
          <cell r="F648" t="str">
            <v>Abaiara/CE</v>
          </cell>
          <cell r="G648" t="str">
            <v>Quadrimestral</v>
          </cell>
          <cell r="H648" t="str">
            <v>2024-Q2</v>
          </cell>
          <cell r="I648" t="str">
            <v>Sim</v>
          </cell>
          <cell r="J648">
            <v>45535</v>
          </cell>
          <cell r="K648">
            <v>10199510.609999999</v>
          </cell>
          <cell r="L648">
            <v>52869192.140000001</v>
          </cell>
          <cell r="M648">
            <v>19.29</v>
          </cell>
          <cell r="N648" t="str">
            <v>Cumpre</v>
          </cell>
        </row>
        <row r="649">
          <cell r="F649" t="str">
            <v>Acarapé/CE</v>
          </cell>
          <cell r="G649" t="str">
            <v>Quadrimestral</v>
          </cell>
          <cell r="H649" t="str">
            <v>2024-Q2</v>
          </cell>
          <cell r="I649" t="str">
            <v>Sim</v>
          </cell>
          <cell r="J649">
            <v>45535</v>
          </cell>
          <cell r="K649">
            <v>20865909.640000001</v>
          </cell>
          <cell r="L649">
            <v>76695417.200000003</v>
          </cell>
          <cell r="M649">
            <v>27.21</v>
          </cell>
          <cell r="N649" t="str">
            <v>Cumpre</v>
          </cell>
        </row>
        <row r="650">
          <cell r="F650" t="str">
            <v>Acaraú/CE</v>
          </cell>
          <cell r="G650" t="str">
            <v>Quadrimestral</v>
          </cell>
          <cell r="H650" t="str">
            <v>2024-Q2</v>
          </cell>
          <cell r="I650" t="str">
            <v>Sim</v>
          </cell>
          <cell r="J650">
            <v>45535</v>
          </cell>
          <cell r="K650">
            <v>86017381.400000006</v>
          </cell>
          <cell r="L650">
            <v>300924773.64999998</v>
          </cell>
          <cell r="M650">
            <v>28.58</v>
          </cell>
          <cell r="N650" t="str">
            <v>Cumpre</v>
          </cell>
        </row>
        <row r="651">
          <cell r="F651" t="str">
            <v>Acopiara/CE</v>
          </cell>
          <cell r="G651" t="str">
            <v>Quadrimestral</v>
          </cell>
          <cell r="H651" t="str">
            <v>2024-Q2</v>
          </cell>
          <cell r="I651" t="str">
            <v>Sim</v>
          </cell>
          <cell r="J651">
            <v>45535</v>
          </cell>
          <cell r="K651">
            <v>59388821.43</v>
          </cell>
          <cell r="L651">
            <v>182191161.69</v>
          </cell>
          <cell r="M651">
            <v>32.6</v>
          </cell>
          <cell r="N651" t="str">
            <v>Cumpre</v>
          </cell>
        </row>
        <row r="652">
          <cell r="F652" t="str">
            <v>Aiuaba/CE</v>
          </cell>
          <cell r="G652" t="str">
            <v>Quadrimestral</v>
          </cell>
          <cell r="H652" t="str">
            <v>2024-Q2</v>
          </cell>
          <cell r="I652" t="str">
            <v>Sim</v>
          </cell>
          <cell r="J652">
            <v>45535</v>
          </cell>
          <cell r="K652">
            <v>-4903437.37</v>
          </cell>
          <cell r="L652">
            <v>70163743.799999997</v>
          </cell>
          <cell r="M652">
            <v>0</v>
          </cell>
          <cell r="N652" t="str">
            <v>Cumpre</v>
          </cell>
        </row>
        <row r="653">
          <cell r="F653" t="str">
            <v>Alcântaras/CE</v>
          </cell>
          <cell r="G653" t="str">
            <v>Quadrimestral</v>
          </cell>
          <cell r="H653" t="str">
            <v>2024-Q2</v>
          </cell>
          <cell r="I653" t="str">
            <v>Sim</v>
          </cell>
          <cell r="J653">
            <v>45535</v>
          </cell>
          <cell r="K653">
            <v>-2686728.97</v>
          </cell>
          <cell r="L653">
            <v>55648712.530000001</v>
          </cell>
          <cell r="M653">
            <v>0</v>
          </cell>
          <cell r="N653" t="str">
            <v>Cumpre</v>
          </cell>
        </row>
        <row r="654">
          <cell r="F654" t="str">
            <v>Altaneira/CE</v>
          </cell>
          <cell r="G654" t="str">
            <v>Quadrimestral</v>
          </cell>
          <cell r="H654" t="str">
            <v>2024-Q2</v>
          </cell>
          <cell r="I654" t="str">
            <v>Sim</v>
          </cell>
          <cell r="J654">
            <v>45535</v>
          </cell>
          <cell r="K654">
            <v>4185963.16</v>
          </cell>
          <cell r="L654">
            <v>52081490.799999997</v>
          </cell>
          <cell r="M654">
            <v>8.0399999999999991</v>
          </cell>
          <cell r="N654" t="str">
            <v>Cumpre</v>
          </cell>
        </row>
        <row r="655">
          <cell r="F655" t="str">
            <v>Alto Santo/CE</v>
          </cell>
          <cell r="G655" t="str">
            <v>Quadrimestral</v>
          </cell>
          <cell r="H655" t="str">
            <v>2024-Q2</v>
          </cell>
          <cell r="I655" t="str">
            <v>Sim</v>
          </cell>
          <cell r="J655">
            <v>45535</v>
          </cell>
          <cell r="K655">
            <v>31412551.870000001</v>
          </cell>
          <cell r="L655">
            <v>85029800.189999998</v>
          </cell>
          <cell r="M655">
            <v>36.94</v>
          </cell>
          <cell r="N655" t="str">
            <v>Cumpre</v>
          </cell>
        </row>
        <row r="656">
          <cell r="F656" t="str">
            <v>Amontada/CE</v>
          </cell>
          <cell r="G656" t="str">
            <v>Quadrimestral</v>
          </cell>
          <cell r="H656" t="str">
            <v>2024-Q2</v>
          </cell>
          <cell r="I656" t="str">
            <v>Sim</v>
          </cell>
          <cell r="J656">
            <v>45535</v>
          </cell>
          <cell r="K656">
            <v>32468316.239999998</v>
          </cell>
          <cell r="L656">
            <v>222273034.53</v>
          </cell>
          <cell r="M656">
            <v>14.61</v>
          </cell>
          <cell r="N656" t="str">
            <v>Cumpre</v>
          </cell>
        </row>
        <row r="657">
          <cell r="F657" t="str">
            <v>Antonina do Norte/CE</v>
          </cell>
          <cell r="G657" t="str">
            <v>Quadrimestral</v>
          </cell>
          <cell r="H657" t="str">
            <v>2024-Q2</v>
          </cell>
          <cell r="I657" t="str">
            <v>Sim</v>
          </cell>
          <cell r="J657">
            <v>45535</v>
          </cell>
          <cell r="K657">
            <v>10124466.470000001</v>
          </cell>
          <cell r="L657">
            <v>47763171.520000003</v>
          </cell>
          <cell r="M657">
            <v>21.2</v>
          </cell>
          <cell r="N657" t="str">
            <v>Cumpre</v>
          </cell>
        </row>
        <row r="658">
          <cell r="F658" t="str">
            <v>Apuiarés/CE</v>
          </cell>
          <cell r="G658" t="str">
            <v>Quadrimestral</v>
          </cell>
          <cell r="H658" t="str">
            <v>2024-Q2</v>
          </cell>
          <cell r="I658" t="str">
            <v>Sim</v>
          </cell>
          <cell r="J658">
            <v>45535</v>
          </cell>
          <cell r="K658">
            <v>3776623.77</v>
          </cell>
          <cell r="L658">
            <v>63483762.710000001</v>
          </cell>
          <cell r="M658">
            <v>5.95</v>
          </cell>
          <cell r="N658" t="str">
            <v>Cumpre</v>
          </cell>
        </row>
        <row r="659">
          <cell r="F659" t="str">
            <v>Aquiraz/CE</v>
          </cell>
          <cell r="G659" t="str">
            <v>Quadrimestral</v>
          </cell>
          <cell r="H659" t="str">
            <v>2024-Q2</v>
          </cell>
          <cell r="I659" t="str">
            <v>Sim</v>
          </cell>
          <cell r="J659">
            <v>45535</v>
          </cell>
          <cell r="K659">
            <v>-13815584.130000001</v>
          </cell>
          <cell r="L659">
            <v>475835558.13</v>
          </cell>
          <cell r="M659">
            <v>0</v>
          </cell>
          <cell r="N659" t="str">
            <v>Cumpre</v>
          </cell>
        </row>
        <row r="660">
          <cell r="F660" t="str">
            <v>Aracati/CE</v>
          </cell>
          <cell r="G660" t="str">
            <v>Quadrimestral</v>
          </cell>
          <cell r="H660" t="str">
            <v>2024-Q2</v>
          </cell>
          <cell r="I660" t="str">
            <v>Sim</v>
          </cell>
          <cell r="J660">
            <v>45535</v>
          </cell>
          <cell r="K660">
            <v>40531203.969999999</v>
          </cell>
          <cell r="L660">
            <v>355152358.33999997</v>
          </cell>
          <cell r="M660">
            <v>11.41</v>
          </cell>
          <cell r="N660" t="str">
            <v>Cumpre</v>
          </cell>
        </row>
        <row r="661">
          <cell r="F661" t="str">
            <v>Aracoiaba/CE</v>
          </cell>
          <cell r="G661" t="str">
            <v>Quadrimestral</v>
          </cell>
          <cell r="H661" t="str">
            <v>2024-Q2</v>
          </cell>
          <cell r="I661" t="str">
            <v>Sim</v>
          </cell>
          <cell r="J661">
            <v>45535</v>
          </cell>
          <cell r="K661">
            <v>26612828.739999998</v>
          </cell>
          <cell r="L661">
            <v>151165558.15000001</v>
          </cell>
          <cell r="M661">
            <v>17.61</v>
          </cell>
          <cell r="N661" t="str">
            <v>Cumpre</v>
          </cell>
        </row>
        <row r="662">
          <cell r="F662" t="str">
            <v>Ararendá/CE</v>
          </cell>
          <cell r="G662" t="str">
            <v>Semestral</v>
          </cell>
          <cell r="H662" t="str">
            <v>2024-S1</v>
          </cell>
          <cell r="I662" t="str">
            <v>Sim</v>
          </cell>
          <cell r="J662">
            <v>45473</v>
          </cell>
          <cell r="K662">
            <v>-14851356.630000001</v>
          </cell>
          <cell r="L662">
            <v>73820236.019999996</v>
          </cell>
          <cell r="M662">
            <v>0</v>
          </cell>
          <cell r="N662" t="str">
            <v>Cumpre</v>
          </cell>
        </row>
        <row r="663">
          <cell r="F663" t="str">
            <v>Araripe/CE</v>
          </cell>
          <cell r="G663" t="str">
            <v>Quadrimestral</v>
          </cell>
          <cell r="H663" t="str">
            <v>2024-Q2</v>
          </cell>
          <cell r="I663" t="str">
            <v>Sim</v>
          </cell>
          <cell r="J663">
            <v>45535</v>
          </cell>
          <cell r="K663">
            <v>20786066.170000002</v>
          </cell>
          <cell r="L663">
            <v>103321365.28</v>
          </cell>
          <cell r="M663">
            <v>20.12</v>
          </cell>
          <cell r="N663" t="str">
            <v>Cumpre</v>
          </cell>
        </row>
        <row r="664">
          <cell r="F664" t="str">
            <v>Aratuba/CE</v>
          </cell>
          <cell r="G664" t="str">
            <v>Quadrimestral</v>
          </cell>
          <cell r="H664" t="str">
            <v>2024-Q2</v>
          </cell>
          <cell r="I664" t="str">
            <v>Sim</v>
          </cell>
          <cell r="J664">
            <v>45535</v>
          </cell>
          <cell r="K664">
            <v>-2664438.35</v>
          </cell>
          <cell r="L664">
            <v>70181278.280000001</v>
          </cell>
          <cell r="M664">
            <v>0</v>
          </cell>
          <cell r="N664" t="str">
            <v>Cumpre</v>
          </cell>
        </row>
        <row r="665">
          <cell r="F665" t="str">
            <v>Arneiroz/CE</v>
          </cell>
          <cell r="G665" t="str">
            <v>Semestral</v>
          </cell>
          <cell r="H665" t="str">
            <v>2024-S1</v>
          </cell>
          <cell r="I665" t="str">
            <v>Sim</v>
          </cell>
          <cell r="J665">
            <v>45473</v>
          </cell>
          <cell r="K665">
            <v>-9381718.1400000006</v>
          </cell>
          <cell r="L665">
            <v>39517182.969999999</v>
          </cell>
          <cell r="M665">
            <v>0</v>
          </cell>
          <cell r="N665" t="str">
            <v>Cumpre</v>
          </cell>
        </row>
        <row r="666">
          <cell r="F666" t="str">
            <v>Assaré/CE</v>
          </cell>
          <cell r="G666" t="str">
            <v>Quadrimestral</v>
          </cell>
          <cell r="H666" t="str">
            <v>2024-Q2</v>
          </cell>
          <cell r="I666" t="str">
            <v>Sim</v>
          </cell>
          <cell r="J666">
            <v>45535</v>
          </cell>
          <cell r="K666">
            <v>3677111.83</v>
          </cell>
          <cell r="L666">
            <v>106737308.59</v>
          </cell>
          <cell r="M666">
            <v>3.45</v>
          </cell>
          <cell r="N666" t="str">
            <v>Cumpre</v>
          </cell>
        </row>
        <row r="667">
          <cell r="F667" t="str">
            <v>Aurora/CE</v>
          </cell>
          <cell r="G667" t="str">
            <v>Quadrimestral</v>
          </cell>
          <cell r="H667" t="str">
            <v>2024-Q2</v>
          </cell>
          <cell r="I667" t="str">
            <v>Sim</v>
          </cell>
          <cell r="J667">
            <v>45535</v>
          </cell>
          <cell r="K667">
            <v>14909195.199999999</v>
          </cell>
          <cell r="L667">
            <v>92072575.670000002</v>
          </cell>
          <cell r="M667">
            <v>16.190000000000001</v>
          </cell>
          <cell r="N667" t="str">
            <v>Cumpre</v>
          </cell>
        </row>
        <row r="668">
          <cell r="F668" t="str">
            <v>Baixio/CE</v>
          </cell>
          <cell r="G668" t="str">
            <v>Quadrimestral</v>
          </cell>
          <cell r="H668" t="str">
            <v>2024-Q2</v>
          </cell>
          <cell r="I668" t="str">
            <v>Sim</v>
          </cell>
          <cell r="J668">
            <v>45535</v>
          </cell>
          <cell r="K668">
            <v>21230658.219999999</v>
          </cell>
          <cell r="L668">
            <v>37839185.149999999</v>
          </cell>
          <cell r="M668">
            <v>56.11</v>
          </cell>
          <cell r="N668" t="str">
            <v>Cumpre</v>
          </cell>
        </row>
        <row r="669">
          <cell r="F669" t="str">
            <v>Banabuiú/CE</v>
          </cell>
          <cell r="G669" t="str">
            <v>Quadrimestral</v>
          </cell>
          <cell r="H669" t="str">
            <v>2024-Q2</v>
          </cell>
          <cell r="I669" t="str">
            <v>Sim</v>
          </cell>
          <cell r="J669">
            <v>45535</v>
          </cell>
          <cell r="K669">
            <v>33257379.440000001</v>
          </cell>
          <cell r="L669">
            <v>98812512.909999996</v>
          </cell>
          <cell r="M669">
            <v>33.659999999999997</v>
          </cell>
          <cell r="N669" t="str">
            <v>Cumpre</v>
          </cell>
        </row>
        <row r="670">
          <cell r="F670" t="str">
            <v>Barbalha/CE</v>
          </cell>
          <cell r="G670" t="str">
            <v>Quadrimestral</v>
          </cell>
          <cell r="H670" t="str">
            <v>2024-Q2</v>
          </cell>
          <cell r="I670" t="str">
            <v>Sim</v>
          </cell>
          <cell r="J670">
            <v>45535</v>
          </cell>
          <cell r="K670">
            <v>4410561.45</v>
          </cell>
          <cell r="L670">
            <v>477578795.56999999</v>
          </cell>
          <cell r="M670">
            <v>0.92</v>
          </cell>
          <cell r="N670" t="str">
            <v>Cumpre</v>
          </cell>
        </row>
        <row r="671">
          <cell r="F671" t="str">
            <v>Barreira/CE</v>
          </cell>
          <cell r="G671" t="str">
            <v>Quadrimestral</v>
          </cell>
          <cell r="H671" t="str">
            <v>2024-Q2</v>
          </cell>
          <cell r="I671" t="str">
            <v>Sim</v>
          </cell>
          <cell r="J671">
            <v>45535</v>
          </cell>
          <cell r="K671">
            <v>22336852.920000002</v>
          </cell>
          <cell r="L671">
            <v>103777951.05</v>
          </cell>
          <cell r="M671">
            <v>21.52</v>
          </cell>
          <cell r="N671" t="str">
            <v>Cumpre</v>
          </cell>
        </row>
        <row r="672">
          <cell r="F672" t="str">
            <v>Barro/CE</v>
          </cell>
          <cell r="G672" t="str">
            <v>Quadrimestral</v>
          </cell>
          <cell r="H672" t="str">
            <v>2024-Q2</v>
          </cell>
          <cell r="I672" t="str">
            <v>Sim</v>
          </cell>
          <cell r="J672">
            <v>45535</v>
          </cell>
          <cell r="K672">
            <v>41469475.759999998</v>
          </cell>
          <cell r="L672">
            <v>83743484.769999996</v>
          </cell>
          <cell r="M672">
            <v>49.52</v>
          </cell>
          <cell r="N672" t="str">
            <v>Cumpre</v>
          </cell>
        </row>
        <row r="673">
          <cell r="F673" t="str">
            <v>Barroquinha/CE</v>
          </cell>
          <cell r="G673" t="str">
            <v>Quadrimestral</v>
          </cell>
          <cell r="H673" t="str">
            <v>2024-Q2</v>
          </cell>
          <cell r="I673" t="str">
            <v>Sim</v>
          </cell>
          <cell r="J673">
            <v>45535</v>
          </cell>
          <cell r="K673">
            <v>6852198.1699999999</v>
          </cell>
          <cell r="L673">
            <v>79163526.579999998</v>
          </cell>
          <cell r="M673">
            <v>8.66</v>
          </cell>
          <cell r="N673" t="str">
            <v>Cumpre</v>
          </cell>
        </row>
        <row r="674">
          <cell r="F674" t="str">
            <v>Baturité/CE</v>
          </cell>
          <cell r="G674" t="str">
            <v>Semestral</v>
          </cell>
          <cell r="H674" t="str">
            <v>2024-S1</v>
          </cell>
          <cell r="I674" t="str">
            <v>Sim</v>
          </cell>
          <cell r="J674">
            <v>45473</v>
          </cell>
          <cell r="K674">
            <v>70334869.530000001</v>
          </cell>
          <cell r="L674">
            <v>175364335.40000001</v>
          </cell>
          <cell r="M674">
            <v>40.11</v>
          </cell>
          <cell r="N674" t="str">
            <v>Cumpre</v>
          </cell>
        </row>
        <row r="675">
          <cell r="F675" t="str">
            <v>Beberibe/CE</v>
          </cell>
          <cell r="G675" t="str">
            <v>Quadrimestral</v>
          </cell>
          <cell r="H675" t="str">
            <v>2024-Q2</v>
          </cell>
          <cell r="I675" t="str">
            <v>Sim</v>
          </cell>
          <cell r="J675">
            <v>45535</v>
          </cell>
          <cell r="K675">
            <v>5838162.3200000003</v>
          </cell>
          <cell r="L675">
            <v>235068810.36000001</v>
          </cell>
          <cell r="M675">
            <v>2.48</v>
          </cell>
          <cell r="N675" t="str">
            <v>Cumpre</v>
          </cell>
        </row>
        <row r="676">
          <cell r="F676" t="str">
            <v>Bela Cruz/CE</v>
          </cell>
          <cell r="G676" t="str">
            <v>Quadrimestral</v>
          </cell>
          <cell r="H676" t="str">
            <v>2024-Q2</v>
          </cell>
          <cell r="I676" t="str">
            <v>Sim</v>
          </cell>
          <cell r="J676">
            <v>45535</v>
          </cell>
          <cell r="K676">
            <v>62166594.439999998</v>
          </cell>
          <cell r="L676">
            <v>123150057.61</v>
          </cell>
          <cell r="M676">
            <v>50.48</v>
          </cell>
          <cell r="N676" t="str">
            <v>Cumpre</v>
          </cell>
        </row>
        <row r="677">
          <cell r="F677" t="str">
            <v>Boa Viagem/CE</v>
          </cell>
          <cell r="G677" t="str">
            <v>Quadrimestral</v>
          </cell>
          <cell r="H677" t="str">
            <v>2024-Q2</v>
          </cell>
          <cell r="I677" t="str">
            <v>Sim</v>
          </cell>
          <cell r="J677">
            <v>45535</v>
          </cell>
          <cell r="K677">
            <v>3562590.33</v>
          </cell>
          <cell r="L677">
            <v>243993141.41</v>
          </cell>
          <cell r="M677">
            <v>1.46</v>
          </cell>
          <cell r="N677" t="str">
            <v>Cumpre</v>
          </cell>
        </row>
        <row r="678">
          <cell r="F678" t="str">
            <v>Brejo Santo/CE</v>
          </cell>
          <cell r="G678" t="str">
            <v>Quadrimestral</v>
          </cell>
          <cell r="H678" t="str">
            <v>2024-Q2</v>
          </cell>
          <cell r="I678" t="str">
            <v>Sim</v>
          </cell>
          <cell r="J678">
            <v>45535</v>
          </cell>
          <cell r="K678">
            <v>-48930293</v>
          </cell>
          <cell r="L678">
            <v>300197543.54000002</v>
          </cell>
          <cell r="M678">
            <v>0</v>
          </cell>
          <cell r="N678" t="str">
            <v>Cumpre</v>
          </cell>
        </row>
        <row r="679">
          <cell r="F679" t="str">
            <v>Camocim/CE</v>
          </cell>
          <cell r="G679" t="str">
            <v>Quadrimestral</v>
          </cell>
          <cell r="H679" t="str">
            <v>2024-Q2</v>
          </cell>
          <cell r="I679" t="str">
            <v>Sim</v>
          </cell>
          <cell r="J679">
            <v>45535</v>
          </cell>
          <cell r="K679">
            <v>19710581.469999999</v>
          </cell>
          <cell r="L679">
            <v>251872174.28999999</v>
          </cell>
          <cell r="M679">
            <v>7.83</v>
          </cell>
          <cell r="N679" t="str">
            <v>Cumpre</v>
          </cell>
        </row>
        <row r="680">
          <cell r="F680" t="str">
            <v>Campos Sales/CE</v>
          </cell>
          <cell r="G680" t="str">
            <v>Quadrimestral</v>
          </cell>
          <cell r="H680" t="str">
            <v>2024-Q2</v>
          </cell>
          <cell r="I680" t="str">
            <v>Sim</v>
          </cell>
          <cell r="J680">
            <v>45535</v>
          </cell>
          <cell r="K680">
            <v>-3756446.67</v>
          </cell>
          <cell r="L680">
            <v>106058617.73</v>
          </cell>
          <cell r="M680">
            <v>0</v>
          </cell>
          <cell r="N680" t="str">
            <v>Cumpre</v>
          </cell>
        </row>
        <row r="681">
          <cell r="F681" t="str">
            <v>Canindé/CE</v>
          </cell>
          <cell r="G681" t="str">
            <v>Quadrimestral</v>
          </cell>
          <cell r="H681" t="str">
            <v>2024-Q2</v>
          </cell>
          <cell r="I681" t="str">
            <v>Sim</v>
          </cell>
          <cell r="J681">
            <v>45535</v>
          </cell>
          <cell r="K681">
            <v>191710859.47999999</v>
          </cell>
          <cell r="L681">
            <v>357404370.63999999</v>
          </cell>
          <cell r="M681">
            <v>53.64</v>
          </cell>
          <cell r="N681" t="str">
            <v>Cumpre</v>
          </cell>
        </row>
        <row r="682">
          <cell r="F682" t="str">
            <v>Capistrano/CE</v>
          </cell>
          <cell r="G682" t="str">
            <v>Quadrimestral</v>
          </cell>
          <cell r="H682" t="str">
            <v>2024-Q2</v>
          </cell>
          <cell r="I682" t="str">
            <v>Sim</v>
          </cell>
          <cell r="J682">
            <v>45535</v>
          </cell>
          <cell r="K682">
            <v>28176637.140000001</v>
          </cell>
          <cell r="L682">
            <v>78228291.730000004</v>
          </cell>
          <cell r="M682">
            <v>36.020000000000003</v>
          </cell>
          <cell r="N682" t="str">
            <v>Cumpre</v>
          </cell>
        </row>
        <row r="683">
          <cell r="F683" t="str">
            <v>Caridade/CE</v>
          </cell>
          <cell r="G683" t="str">
            <v>Quadrimestral</v>
          </cell>
          <cell r="H683" t="str">
            <v>2024-Q2</v>
          </cell>
          <cell r="I683" t="str">
            <v>Sim</v>
          </cell>
          <cell r="J683">
            <v>45535</v>
          </cell>
          <cell r="K683">
            <v>52169552.170000002</v>
          </cell>
          <cell r="L683">
            <v>112127182.01000001</v>
          </cell>
          <cell r="M683">
            <v>46.53</v>
          </cell>
          <cell r="N683" t="str">
            <v>Cumpre</v>
          </cell>
        </row>
        <row r="684">
          <cell r="F684" t="str">
            <v>Cariré/CE</v>
          </cell>
          <cell r="G684" t="str">
            <v>Semestral</v>
          </cell>
          <cell r="H684" t="str">
            <v>2024-S1</v>
          </cell>
          <cell r="I684" t="str">
            <v>Sim</v>
          </cell>
          <cell r="J684">
            <v>45473</v>
          </cell>
          <cell r="K684">
            <v>-5105767.37</v>
          </cell>
          <cell r="L684">
            <v>105769315.27</v>
          </cell>
          <cell r="M684">
            <v>0</v>
          </cell>
          <cell r="N684" t="str">
            <v>Cumpre</v>
          </cell>
        </row>
        <row r="685">
          <cell r="F685" t="str">
            <v>Caririaçu/CE</v>
          </cell>
          <cell r="G685" t="str">
            <v>Quadrimestral</v>
          </cell>
          <cell r="H685" t="str">
            <v>2024-Q2</v>
          </cell>
          <cell r="I685" t="str">
            <v>Sim</v>
          </cell>
          <cell r="J685">
            <v>45535</v>
          </cell>
          <cell r="K685">
            <v>1833598.68</v>
          </cell>
          <cell r="L685">
            <v>116549504.23</v>
          </cell>
          <cell r="M685">
            <v>1.57</v>
          </cell>
          <cell r="N685" t="str">
            <v>Cumpre</v>
          </cell>
        </row>
        <row r="686">
          <cell r="F686" t="str">
            <v>Cariús/CE</v>
          </cell>
          <cell r="G686" t="str">
            <v>Semestral</v>
          </cell>
          <cell r="H686" t="str">
            <v>2024-S1</v>
          </cell>
          <cell r="I686" t="str">
            <v>Sim</v>
          </cell>
          <cell r="J686">
            <v>45473</v>
          </cell>
          <cell r="K686">
            <v>-21897221.02</v>
          </cell>
          <cell r="L686">
            <v>83978441.609999999</v>
          </cell>
          <cell r="M686">
            <v>0</v>
          </cell>
          <cell r="N686" t="str">
            <v>Cumpre</v>
          </cell>
        </row>
        <row r="687">
          <cell r="F687" t="str">
            <v>Carnaubal/CE</v>
          </cell>
          <cell r="G687" t="str">
            <v>Quadrimestral</v>
          </cell>
          <cell r="H687" t="str">
            <v>2024-Q2</v>
          </cell>
          <cell r="I687" t="str">
            <v>Sim</v>
          </cell>
          <cell r="J687">
            <v>45535</v>
          </cell>
          <cell r="K687">
            <v>-5694518.5300000003</v>
          </cell>
          <cell r="L687">
            <v>92741833.400000006</v>
          </cell>
          <cell r="M687">
            <v>0</v>
          </cell>
          <cell r="N687" t="str">
            <v>Cumpre</v>
          </cell>
        </row>
        <row r="688">
          <cell r="F688" t="str">
            <v>Cascavel/CE</v>
          </cell>
          <cell r="G688" t="str">
            <v>Quadrimestral</v>
          </cell>
          <cell r="H688" t="str">
            <v>2024-Q2</v>
          </cell>
          <cell r="I688" t="str">
            <v>Sim</v>
          </cell>
          <cell r="J688">
            <v>45535</v>
          </cell>
          <cell r="K688">
            <v>41362992.100000001</v>
          </cell>
          <cell r="L688">
            <v>334311244.25999999</v>
          </cell>
          <cell r="M688">
            <v>12.37</v>
          </cell>
          <cell r="N688" t="str">
            <v>Cumpre</v>
          </cell>
        </row>
        <row r="689">
          <cell r="F689" t="str">
            <v>Catarina/CE</v>
          </cell>
          <cell r="G689" t="str">
            <v>Quadrimestral</v>
          </cell>
          <cell r="H689" t="str">
            <v>2024-Q2</v>
          </cell>
          <cell r="I689" t="str">
            <v>Sim</v>
          </cell>
          <cell r="J689">
            <v>45535</v>
          </cell>
          <cell r="K689">
            <v>-6424502.7999999998</v>
          </cell>
          <cell r="L689">
            <v>70614712.549999997</v>
          </cell>
          <cell r="M689">
            <v>0</v>
          </cell>
          <cell r="N689" t="str">
            <v>Cumpre</v>
          </cell>
        </row>
        <row r="690">
          <cell r="F690" t="str">
            <v>Catunda/CE</v>
          </cell>
          <cell r="G690" t="str">
            <v>Quadrimestral</v>
          </cell>
          <cell r="H690" t="str">
            <v>2024-Q2</v>
          </cell>
          <cell r="I690" t="str">
            <v>Sim</v>
          </cell>
          <cell r="J690">
            <v>45535</v>
          </cell>
          <cell r="K690">
            <v>43823032.75</v>
          </cell>
          <cell r="L690">
            <v>83544161.650000006</v>
          </cell>
          <cell r="M690">
            <v>52.45</v>
          </cell>
          <cell r="N690" t="str">
            <v>Cumpre</v>
          </cell>
        </row>
        <row r="691">
          <cell r="F691" t="str">
            <v>Caucaia/CE</v>
          </cell>
          <cell r="G691" t="str">
            <v>Quadrimestral</v>
          </cell>
          <cell r="H691" t="str">
            <v>2024-Q2</v>
          </cell>
          <cell r="I691" t="str">
            <v>Sim</v>
          </cell>
          <cell r="J691">
            <v>45535</v>
          </cell>
          <cell r="K691">
            <v>529313025.45999998</v>
          </cell>
          <cell r="L691">
            <v>1331618208.9400001</v>
          </cell>
          <cell r="M691">
            <v>39.75</v>
          </cell>
          <cell r="N691" t="str">
            <v>Cumpre</v>
          </cell>
        </row>
        <row r="692">
          <cell r="F692" t="str">
            <v>Cedro/CE</v>
          </cell>
          <cell r="G692" t="str">
            <v>Quadrimestral</v>
          </cell>
          <cell r="H692" t="str">
            <v>2024-Q2</v>
          </cell>
          <cell r="I692" t="str">
            <v>Sim</v>
          </cell>
          <cell r="J692">
            <v>45535</v>
          </cell>
          <cell r="K692">
            <v>20788838.129999999</v>
          </cell>
          <cell r="L692">
            <v>101406620.73999999</v>
          </cell>
          <cell r="M692">
            <v>20.5</v>
          </cell>
          <cell r="N692" t="str">
            <v>Cumpre</v>
          </cell>
        </row>
        <row r="693">
          <cell r="F693" t="str">
            <v>Chaval/CE</v>
          </cell>
          <cell r="G693" t="str">
            <v>Quadrimestral</v>
          </cell>
          <cell r="H693" t="str">
            <v>2024-Q2</v>
          </cell>
          <cell r="I693" t="str">
            <v>Sim</v>
          </cell>
          <cell r="J693">
            <v>45535</v>
          </cell>
          <cell r="K693">
            <v>6502513.7199999997</v>
          </cell>
          <cell r="L693">
            <v>68013386.650000006</v>
          </cell>
          <cell r="M693">
            <v>9.56</v>
          </cell>
          <cell r="N693" t="str">
            <v>Cumpre</v>
          </cell>
        </row>
        <row r="694">
          <cell r="F694" t="str">
            <v>Choró/CE</v>
          </cell>
          <cell r="G694" t="str">
            <v>Quadrimestral</v>
          </cell>
          <cell r="H694" t="str">
            <v>2024-Q2</v>
          </cell>
          <cell r="I694" t="str">
            <v>Sim</v>
          </cell>
          <cell r="J694">
            <v>45535</v>
          </cell>
          <cell r="K694">
            <v>34425105.57</v>
          </cell>
          <cell r="L694">
            <v>73107504.140000001</v>
          </cell>
          <cell r="M694">
            <v>47.09</v>
          </cell>
          <cell r="N694" t="str">
            <v>Cumpre</v>
          </cell>
        </row>
        <row r="695">
          <cell r="F695" t="str">
            <v>Chorozinho/CE</v>
          </cell>
          <cell r="G695" t="str">
            <v>Quadrimestral</v>
          </cell>
          <cell r="H695" t="str">
            <v>2024-Q2</v>
          </cell>
          <cell r="I695" t="str">
            <v>Sim</v>
          </cell>
          <cell r="J695">
            <v>45535</v>
          </cell>
          <cell r="K695">
            <v>4130022.8</v>
          </cell>
          <cell r="L695">
            <v>102208150.59999999</v>
          </cell>
          <cell r="M695">
            <v>4.04</v>
          </cell>
          <cell r="N695" t="str">
            <v>Cumpre</v>
          </cell>
        </row>
        <row r="696">
          <cell r="F696" t="str">
            <v>Coreaú/CE</v>
          </cell>
          <cell r="G696" t="str">
            <v>Semestral</v>
          </cell>
          <cell r="H696" t="str">
            <v>2024-S1</v>
          </cell>
          <cell r="I696" t="str">
            <v>Sim</v>
          </cell>
          <cell r="J696">
            <v>45473</v>
          </cell>
          <cell r="K696">
            <v>-16293745.43</v>
          </cell>
          <cell r="L696">
            <v>130938388.45</v>
          </cell>
          <cell r="M696">
            <v>0</v>
          </cell>
          <cell r="N696" t="str">
            <v>Cumpre</v>
          </cell>
        </row>
        <row r="697">
          <cell r="F697" t="str">
            <v>Crateús/CE</v>
          </cell>
          <cell r="G697" t="str">
            <v>Quadrimestral</v>
          </cell>
          <cell r="H697" t="str">
            <v>2024-Q2</v>
          </cell>
          <cell r="I697" t="str">
            <v>Sim</v>
          </cell>
          <cell r="J697">
            <v>45535</v>
          </cell>
          <cell r="K697">
            <v>-19800184.489999998</v>
          </cell>
          <cell r="L697">
            <v>341498211.89999998</v>
          </cell>
          <cell r="M697">
            <v>0</v>
          </cell>
          <cell r="N697" t="str">
            <v>Cumpre</v>
          </cell>
        </row>
        <row r="698">
          <cell r="F698" t="str">
            <v>Crato/CE</v>
          </cell>
          <cell r="G698" t="str">
            <v>Quadrimestral</v>
          </cell>
          <cell r="H698" t="str">
            <v>2024-Q2</v>
          </cell>
          <cell r="I698" t="str">
            <v>Sim</v>
          </cell>
          <cell r="J698">
            <v>45535</v>
          </cell>
          <cell r="K698">
            <v>-21578360.489999998</v>
          </cell>
          <cell r="L698">
            <v>523605090.55000001</v>
          </cell>
          <cell r="M698">
            <v>0</v>
          </cell>
          <cell r="N698" t="str">
            <v>Cumpre</v>
          </cell>
        </row>
        <row r="699">
          <cell r="F699" t="str">
            <v>Croatá/CE</v>
          </cell>
          <cell r="G699" t="str">
            <v>Quadrimestral</v>
          </cell>
          <cell r="H699" t="str">
            <v>2024-Q2</v>
          </cell>
          <cell r="I699" t="str">
            <v>Sim</v>
          </cell>
          <cell r="J699">
            <v>45535</v>
          </cell>
          <cell r="K699">
            <v>-13316871.16</v>
          </cell>
          <cell r="L699">
            <v>109596738.03</v>
          </cell>
          <cell r="M699">
            <v>0</v>
          </cell>
          <cell r="N699" t="str">
            <v>Cumpre</v>
          </cell>
        </row>
        <row r="700">
          <cell r="F700" t="str">
            <v>Cruz/CE</v>
          </cell>
          <cell r="G700" t="str">
            <v>Quadrimestral</v>
          </cell>
          <cell r="H700" t="str">
            <v>2024-Q2</v>
          </cell>
          <cell r="I700" t="str">
            <v>Sim</v>
          </cell>
          <cell r="J700">
            <v>45535</v>
          </cell>
          <cell r="K700">
            <v>-36051308.57</v>
          </cell>
          <cell r="L700">
            <v>160585454.77000001</v>
          </cell>
          <cell r="M700">
            <v>0</v>
          </cell>
          <cell r="N700" t="str">
            <v>Cumpre</v>
          </cell>
        </row>
        <row r="701">
          <cell r="F701" t="str">
            <v>Deputado Irapuan Pinheiro/CE</v>
          </cell>
          <cell r="G701" t="str">
            <v>Quadrimestral</v>
          </cell>
          <cell r="H701" t="str">
            <v>2024-Q2</v>
          </cell>
          <cell r="I701" t="str">
            <v>Sim</v>
          </cell>
          <cell r="J701">
            <v>45535</v>
          </cell>
          <cell r="K701">
            <v>-8472431.4299999997</v>
          </cell>
          <cell r="L701">
            <v>60910754.030000001</v>
          </cell>
          <cell r="M701">
            <v>0</v>
          </cell>
          <cell r="N701" t="str">
            <v>Cumpre</v>
          </cell>
        </row>
        <row r="702">
          <cell r="F702" t="str">
            <v>Ererê/CE</v>
          </cell>
          <cell r="G702" t="str">
            <v>Quadrimestral</v>
          </cell>
          <cell r="H702" t="str">
            <v>2024-Q2</v>
          </cell>
          <cell r="I702" t="str">
            <v>Sim</v>
          </cell>
          <cell r="J702">
            <v>45535</v>
          </cell>
          <cell r="K702">
            <v>2066512.85</v>
          </cell>
          <cell r="L702">
            <v>41983288.799999997</v>
          </cell>
          <cell r="M702">
            <v>4.92</v>
          </cell>
          <cell r="N702" t="str">
            <v>Cumpre</v>
          </cell>
        </row>
        <row r="703">
          <cell r="F703" t="str">
            <v>Eusébio/CE</v>
          </cell>
          <cell r="G703" t="str">
            <v>Quadrimestral</v>
          </cell>
          <cell r="H703" t="str">
            <v>2024-Q2</v>
          </cell>
          <cell r="I703" t="str">
            <v>Sim</v>
          </cell>
          <cell r="J703">
            <v>45535</v>
          </cell>
          <cell r="K703">
            <v>-202136958.27000001</v>
          </cell>
          <cell r="L703">
            <v>602365777.67999995</v>
          </cell>
          <cell r="M703">
            <v>0</v>
          </cell>
          <cell r="N703" t="str">
            <v>Cumpre</v>
          </cell>
        </row>
        <row r="704">
          <cell r="F704" t="str">
            <v>Farias Brito/CE</v>
          </cell>
          <cell r="G704" t="str">
            <v>Quadrimestral</v>
          </cell>
          <cell r="H704" t="str">
            <v>2024-Q2</v>
          </cell>
          <cell r="I704" t="str">
            <v>Sim</v>
          </cell>
          <cell r="J704">
            <v>45535</v>
          </cell>
          <cell r="K704">
            <v>-14705432.24</v>
          </cell>
          <cell r="L704">
            <v>98185490.519999996</v>
          </cell>
          <cell r="M704">
            <v>0</v>
          </cell>
          <cell r="N704" t="str">
            <v>Cumpre</v>
          </cell>
        </row>
        <row r="705">
          <cell r="F705" t="str">
            <v>Forquilha/CE</v>
          </cell>
          <cell r="G705" t="str">
            <v>Quadrimestral</v>
          </cell>
          <cell r="H705" t="str">
            <v>2024-Q2</v>
          </cell>
          <cell r="I705" t="str">
            <v>Sim</v>
          </cell>
          <cell r="J705">
            <v>45535</v>
          </cell>
          <cell r="K705">
            <v>9997825.4399999995</v>
          </cell>
          <cell r="L705">
            <v>121646158.72</v>
          </cell>
          <cell r="M705">
            <v>8.2200000000000006</v>
          </cell>
          <cell r="N705" t="str">
            <v>Cumpre</v>
          </cell>
        </row>
        <row r="706">
          <cell r="F706" t="str">
            <v>Fortaleza/CE</v>
          </cell>
          <cell r="G706" t="str">
            <v>Quadrimestral</v>
          </cell>
          <cell r="H706" t="str">
            <v>2024-Q2</v>
          </cell>
          <cell r="I706" t="str">
            <v>Sim</v>
          </cell>
          <cell r="J706">
            <v>45535</v>
          </cell>
          <cell r="K706">
            <v>3131066759.96</v>
          </cell>
          <cell r="L706">
            <v>11237956296.85</v>
          </cell>
          <cell r="M706">
            <v>27.86</v>
          </cell>
          <cell r="N706" t="str">
            <v>Cumpre</v>
          </cell>
        </row>
        <row r="707">
          <cell r="F707" t="str">
            <v>Fortim/CE</v>
          </cell>
          <cell r="G707" t="str">
            <v>Quadrimestral</v>
          </cell>
          <cell r="H707" t="str">
            <v>2024-Q2</v>
          </cell>
          <cell r="I707" t="str">
            <v>Sim</v>
          </cell>
          <cell r="J707">
            <v>45535</v>
          </cell>
          <cell r="K707">
            <v>21035845.43</v>
          </cell>
          <cell r="L707">
            <v>90719375.030000001</v>
          </cell>
          <cell r="M707">
            <v>23.19</v>
          </cell>
          <cell r="N707" t="str">
            <v>Cumpre</v>
          </cell>
        </row>
        <row r="708">
          <cell r="F708" t="str">
            <v>Frecheirinha/CE</v>
          </cell>
          <cell r="G708" t="str">
            <v>Quadrimestral</v>
          </cell>
          <cell r="H708" t="str">
            <v>2024-Q2</v>
          </cell>
          <cell r="I708" t="str">
            <v>Sim</v>
          </cell>
          <cell r="J708">
            <v>45535</v>
          </cell>
          <cell r="K708">
            <v>8636689.5899999999</v>
          </cell>
          <cell r="L708">
            <v>85644812.189999998</v>
          </cell>
          <cell r="M708">
            <v>10.08</v>
          </cell>
          <cell r="N708" t="str">
            <v>Cumpre</v>
          </cell>
        </row>
        <row r="709">
          <cell r="F709" t="str">
            <v>General Sampaio/CE</v>
          </cell>
          <cell r="G709" t="str">
            <v>Quadrimestral</v>
          </cell>
          <cell r="H709" t="str">
            <v>2024-Q2</v>
          </cell>
          <cell r="I709" t="str">
            <v>Sim</v>
          </cell>
          <cell r="J709">
            <v>45535</v>
          </cell>
          <cell r="K709">
            <v>5456829.3399999999</v>
          </cell>
          <cell r="L709">
            <v>52762594.609999999</v>
          </cell>
          <cell r="M709">
            <v>10.34</v>
          </cell>
          <cell r="N709" t="str">
            <v>Cumpre</v>
          </cell>
        </row>
        <row r="710">
          <cell r="F710" t="str">
            <v>Graça/CE</v>
          </cell>
          <cell r="G710" t="str">
            <v>Quadrimestral</v>
          </cell>
          <cell r="H710" t="str">
            <v>2024-Q2</v>
          </cell>
          <cell r="I710" t="str">
            <v>Sim</v>
          </cell>
          <cell r="J710">
            <v>45535</v>
          </cell>
          <cell r="K710">
            <v>-9284765.3699999992</v>
          </cell>
          <cell r="L710">
            <v>87065076.680000007</v>
          </cell>
          <cell r="M710">
            <v>0</v>
          </cell>
          <cell r="N710" t="str">
            <v>Cumpre</v>
          </cell>
        </row>
        <row r="711">
          <cell r="F711" t="str">
            <v>Granja/CE</v>
          </cell>
          <cell r="G711" t="str">
            <v>Quadrimestral</v>
          </cell>
          <cell r="H711" t="str">
            <v>2024-Q2</v>
          </cell>
          <cell r="I711" t="str">
            <v>Sim</v>
          </cell>
          <cell r="J711">
            <v>45535</v>
          </cell>
          <cell r="K711">
            <v>34509656.409999996</v>
          </cell>
          <cell r="L711">
            <v>263360825.97999999</v>
          </cell>
          <cell r="M711">
            <v>13.1</v>
          </cell>
          <cell r="N711" t="str">
            <v>Cumpre</v>
          </cell>
        </row>
        <row r="712">
          <cell r="F712" t="str">
            <v>Granjeiro/CE</v>
          </cell>
          <cell r="G712" t="str">
            <v>Quadrimestral</v>
          </cell>
          <cell r="H712" t="str">
            <v>2024-Q2</v>
          </cell>
          <cell r="I712" t="str">
            <v>Sim</v>
          </cell>
          <cell r="J712">
            <v>45535</v>
          </cell>
          <cell r="K712">
            <v>4934338.6399999997</v>
          </cell>
          <cell r="L712">
            <v>40412028.950000003</v>
          </cell>
          <cell r="M712">
            <v>12.21</v>
          </cell>
          <cell r="N712" t="str">
            <v>Cumpre</v>
          </cell>
        </row>
        <row r="713">
          <cell r="F713" t="str">
            <v>Groaíras/CE</v>
          </cell>
          <cell r="G713" t="str">
            <v>Quadrimestral</v>
          </cell>
          <cell r="H713" t="str">
            <v>2024-Q2</v>
          </cell>
          <cell r="I713" t="str">
            <v>Sim</v>
          </cell>
          <cell r="J713">
            <v>45535</v>
          </cell>
          <cell r="K713">
            <v>-513424.07</v>
          </cell>
          <cell r="L713">
            <v>59764661.25</v>
          </cell>
          <cell r="M713">
            <v>0</v>
          </cell>
          <cell r="N713" t="str">
            <v>Cumpre</v>
          </cell>
        </row>
        <row r="714">
          <cell r="F714" t="str">
            <v>Guaiúba/CE</v>
          </cell>
          <cell r="G714" t="str">
            <v>Quadrimestral</v>
          </cell>
          <cell r="H714" t="str">
            <v>2024-Q2</v>
          </cell>
          <cell r="I714" t="str">
            <v>Sim</v>
          </cell>
          <cell r="J714">
            <v>45535</v>
          </cell>
          <cell r="K714">
            <v>3229955.3</v>
          </cell>
          <cell r="L714">
            <v>115025463.41</v>
          </cell>
          <cell r="M714">
            <v>2.81</v>
          </cell>
          <cell r="N714" t="str">
            <v>Cumpre</v>
          </cell>
        </row>
        <row r="715">
          <cell r="F715" t="str">
            <v>Guaraciaba do Norte/CE</v>
          </cell>
          <cell r="G715" t="str">
            <v>Quadrimestral</v>
          </cell>
          <cell r="H715" t="str">
            <v>2024-Q2</v>
          </cell>
          <cell r="I715" t="str">
            <v>Sim</v>
          </cell>
          <cell r="J715">
            <v>45535</v>
          </cell>
          <cell r="K715">
            <v>-1466115.62</v>
          </cell>
          <cell r="L715">
            <v>186060124.44999999</v>
          </cell>
          <cell r="M715">
            <v>0</v>
          </cell>
          <cell r="N715" t="str">
            <v>Cumpre</v>
          </cell>
        </row>
        <row r="716">
          <cell r="F716" t="str">
            <v>Guaramiranga/CE</v>
          </cell>
          <cell r="G716" t="str">
            <v>Quadrimestral</v>
          </cell>
          <cell r="H716" t="str">
            <v>2024-Q2</v>
          </cell>
          <cell r="I716" t="str">
            <v>Sim</v>
          </cell>
          <cell r="J716">
            <v>45535</v>
          </cell>
          <cell r="K716">
            <v>5221179.34</v>
          </cell>
          <cell r="L716">
            <v>45416953.799999997</v>
          </cell>
          <cell r="M716">
            <v>11.5</v>
          </cell>
          <cell r="N716" t="str">
            <v>Cumpre</v>
          </cell>
        </row>
        <row r="717">
          <cell r="F717" t="str">
            <v>Hidrolândia/CE</v>
          </cell>
          <cell r="G717" t="str">
            <v>Quadrimestral</v>
          </cell>
          <cell r="H717" t="str">
            <v>2024-Q2</v>
          </cell>
          <cell r="I717" t="str">
            <v>Sim</v>
          </cell>
          <cell r="J717">
            <v>45535</v>
          </cell>
          <cell r="K717">
            <v>454150.99</v>
          </cell>
          <cell r="L717">
            <v>85091586.180000007</v>
          </cell>
          <cell r="M717">
            <v>0.53</v>
          </cell>
          <cell r="N717" t="str">
            <v>Cumpre</v>
          </cell>
        </row>
        <row r="718">
          <cell r="F718" t="str">
            <v>Horizonte/CE</v>
          </cell>
          <cell r="G718" t="str">
            <v>Quadrimestral</v>
          </cell>
          <cell r="H718" t="str">
            <v>2024-Q2</v>
          </cell>
          <cell r="I718" t="str">
            <v>Sim</v>
          </cell>
          <cell r="J718">
            <v>45535</v>
          </cell>
          <cell r="K718">
            <v>35077307.950000003</v>
          </cell>
          <cell r="L718">
            <v>385069608.01999998</v>
          </cell>
          <cell r="M718">
            <v>9.11</v>
          </cell>
          <cell r="N718" t="str">
            <v>Cumpre</v>
          </cell>
        </row>
        <row r="719">
          <cell r="F719" t="str">
            <v>Ibaretama/CE</v>
          </cell>
          <cell r="G719" t="str">
            <v>Quadrimestral</v>
          </cell>
          <cell r="H719" t="str">
            <v>2024-Q2</v>
          </cell>
          <cell r="I719" t="str">
            <v>Sim</v>
          </cell>
          <cell r="J719">
            <v>45535</v>
          </cell>
          <cell r="K719">
            <v>18176769.620000001</v>
          </cell>
          <cell r="L719">
            <v>68432795.450000003</v>
          </cell>
          <cell r="M719">
            <v>26.56</v>
          </cell>
          <cell r="N719" t="str">
            <v>Cumpre</v>
          </cell>
        </row>
        <row r="720">
          <cell r="F720" t="str">
            <v>Ibiapina/CE</v>
          </cell>
          <cell r="G720" t="str">
            <v>Quadrimestral</v>
          </cell>
          <cell r="H720" t="str">
            <v>2024-Q2</v>
          </cell>
          <cell r="I720" t="str">
            <v>Sim</v>
          </cell>
          <cell r="J720">
            <v>45535</v>
          </cell>
          <cell r="K720">
            <v>6618200.9100000001</v>
          </cell>
          <cell r="L720">
            <v>122391212.25</v>
          </cell>
          <cell r="M720">
            <v>5.41</v>
          </cell>
          <cell r="N720" t="str">
            <v>Cumpre</v>
          </cell>
        </row>
        <row r="721">
          <cell r="F721" t="str">
            <v>Ibicuitinga/CE</v>
          </cell>
          <cell r="G721" t="str">
            <v>Quadrimestral</v>
          </cell>
          <cell r="H721" t="str">
            <v>2024-Q2</v>
          </cell>
          <cell r="I721" t="str">
            <v>Sim</v>
          </cell>
          <cell r="J721">
            <v>45535</v>
          </cell>
          <cell r="K721">
            <v>14179954.6</v>
          </cell>
          <cell r="L721">
            <v>76224393.920000002</v>
          </cell>
          <cell r="M721">
            <v>18.600000000000001</v>
          </cell>
          <cell r="N721" t="str">
            <v>Cumpre</v>
          </cell>
        </row>
        <row r="722">
          <cell r="F722" t="str">
            <v>Icapuí/CE</v>
          </cell>
          <cell r="G722" t="str">
            <v>Quadrimestral</v>
          </cell>
          <cell r="H722" t="str">
            <v>2024-Q2</v>
          </cell>
          <cell r="I722" t="str">
            <v>Sim</v>
          </cell>
          <cell r="J722">
            <v>45535</v>
          </cell>
          <cell r="K722">
            <v>50626645.219999999</v>
          </cell>
          <cell r="L722">
            <v>124773447.37</v>
          </cell>
          <cell r="M722">
            <v>40.57</v>
          </cell>
          <cell r="N722" t="str">
            <v>Cumpre</v>
          </cell>
        </row>
        <row r="723">
          <cell r="F723" t="str">
            <v>Icó/CE</v>
          </cell>
          <cell r="G723" t="str">
            <v>Quadrimestral</v>
          </cell>
          <cell r="H723" t="str">
            <v>2024-Q2</v>
          </cell>
          <cell r="I723" t="str">
            <v>Sim</v>
          </cell>
          <cell r="J723">
            <v>45535</v>
          </cell>
          <cell r="K723">
            <v>32223040.739999998</v>
          </cell>
          <cell r="L723">
            <v>289502683.25</v>
          </cell>
          <cell r="M723">
            <v>11.13</v>
          </cell>
          <cell r="N723" t="str">
            <v>Cumpre</v>
          </cell>
        </row>
        <row r="724">
          <cell r="F724" t="str">
            <v>Iguatu/CE</v>
          </cell>
          <cell r="G724" t="str">
            <v>Quadrimestral</v>
          </cell>
          <cell r="H724" t="str">
            <v>2024-Q2</v>
          </cell>
          <cell r="I724" t="str">
            <v>Sim</v>
          </cell>
          <cell r="J724">
            <v>45535</v>
          </cell>
          <cell r="K724">
            <v>68341430.590000004</v>
          </cell>
          <cell r="L724">
            <v>470093234.47000003</v>
          </cell>
          <cell r="M724">
            <v>14.54</v>
          </cell>
          <cell r="N724" t="str">
            <v>Cumpre</v>
          </cell>
        </row>
        <row r="725">
          <cell r="F725" t="str">
            <v>Independência/CE</v>
          </cell>
          <cell r="G725" t="str">
            <v>Quadrimestral</v>
          </cell>
          <cell r="H725" t="str">
            <v>2024-Q2</v>
          </cell>
          <cell r="I725" t="str">
            <v>Sim</v>
          </cell>
          <cell r="J725">
            <v>45535</v>
          </cell>
          <cell r="K725">
            <v>-10881801.1</v>
          </cell>
          <cell r="L725">
            <v>98537615.989999995</v>
          </cell>
          <cell r="M725">
            <v>0</v>
          </cell>
          <cell r="N725" t="str">
            <v>Cumpre</v>
          </cell>
        </row>
        <row r="726">
          <cell r="F726" t="str">
            <v>Ipaporanga/CE</v>
          </cell>
          <cell r="G726" t="str">
            <v>Quadrimestral</v>
          </cell>
          <cell r="H726" t="str">
            <v>2024-Q2</v>
          </cell>
          <cell r="I726" t="str">
            <v>Sim</v>
          </cell>
          <cell r="J726">
            <v>45535</v>
          </cell>
          <cell r="K726">
            <v>2664244.44</v>
          </cell>
          <cell r="L726">
            <v>73598163.269999996</v>
          </cell>
          <cell r="M726">
            <v>3.62</v>
          </cell>
          <cell r="N726" t="str">
            <v>Cumpre</v>
          </cell>
        </row>
        <row r="727">
          <cell r="F727" t="str">
            <v>Ipaumirim/CE</v>
          </cell>
          <cell r="G727" t="str">
            <v>Quadrimestral</v>
          </cell>
          <cell r="H727" t="str">
            <v>2024-Q2</v>
          </cell>
          <cell r="I727" t="str">
            <v>Sim</v>
          </cell>
          <cell r="J727">
            <v>45535</v>
          </cell>
          <cell r="K727">
            <v>49956.66</v>
          </cell>
          <cell r="L727">
            <v>60725294.719999999</v>
          </cell>
          <cell r="M727">
            <v>0.08</v>
          </cell>
          <cell r="N727" t="str">
            <v>Cumpre</v>
          </cell>
        </row>
        <row r="728">
          <cell r="F728" t="str">
            <v>Ipu/CE</v>
          </cell>
          <cell r="G728" t="str">
            <v>Quadrimestral</v>
          </cell>
          <cell r="H728" t="str">
            <v>2024-Q2</v>
          </cell>
          <cell r="I728" t="str">
            <v>Sim</v>
          </cell>
          <cell r="J728">
            <v>45535</v>
          </cell>
          <cell r="K728">
            <v>-48115559.530000001</v>
          </cell>
          <cell r="L728">
            <v>189926992.69999999</v>
          </cell>
          <cell r="M728">
            <v>0</v>
          </cell>
          <cell r="N728" t="str">
            <v>Cumpre</v>
          </cell>
        </row>
        <row r="729">
          <cell r="F729" t="str">
            <v>Ipueiras/CE</v>
          </cell>
          <cell r="G729" t="str">
            <v>Quadrimestral</v>
          </cell>
          <cell r="H729" t="str">
            <v>2024-Q2</v>
          </cell>
          <cell r="I729" t="str">
            <v>Sim</v>
          </cell>
          <cell r="J729">
            <v>45535</v>
          </cell>
          <cell r="K729">
            <v>6786259.4699999997</v>
          </cell>
          <cell r="L729">
            <v>170867593.56999999</v>
          </cell>
          <cell r="M729">
            <v>3.97</v>
          </cell>
          <cell r="N729" t="str">
            <v>Cumpre</v>
          </cell>
        </row>
        <row r="730">
          <cell r="F730" t="str">
            <v>Iracema/CE</v>
          </cell>
          <cell r="G730" t="str">
            <v>Quadrimestral</v>
          </cell>
          <cell r="H730" t="str">
            <v>2024-Q2</v>
          </cell>
          <cell r="I730" t="str">
            <v>Sim</v>
          </cell>
          <cell r="J730">
            <v>45535</v>
          </cell>
          <cell r="K730">
            <v>20014458.510000002</v>
          </cell>
          <cell r="L730">
            <v>80338571.950000003</v>
          </cell>
          <cell r="M730">
            <v>24.91</v>
          </cell>
          <cell r="N730" t="str">
            <v>Cumpre</v>
          </cell>
        </row>
        <row r="731">
          <cell r="F731" t="str">
            <v>Irauçuba/CE</v>
          </cell>
          <cell r="G731" t="str">
            <v>Quadrimestral</v>
          </cell>
          <cell r="H731" t="str">
            <v>2024-Q2</v>
          </cell>
          <cell r="I731" t="str">
            <v>Sim</v>
          </cell>
          <cell r="J731">
            <v>45535</v>
          </cell>
          <cell r="K731">
            <v>-5427891.9000000004</v>
          </cell>
          <cell r="L731">
            <v>125626095.98</v>
          </cell>
          <cell r="M731">
            <v>0</v>
          </cell>
          <cell r="N731" t="str">
            <v>Cumpre</v>
          </cell>
        </row>
        <row r="732">
          <cell r="F732" t="str">
            <v>Itaiçaba/CE</v>
          </cell>
          <cell r="G732" t="str">
            <v>Quadrimestral</v>
          </cell>
          <cell r="H732" t="str">
            <v>2024-Q2</v>
          </cell>
          <cell r="I732" t="str">
            <v>Sim</v>
          </cell>
          <cell r="J732">
            <v>45535</v>
          </cell>
          <cell r="K732">
            <v>12744348.23</v>
          </cell>
          <cell r="L732">
            <v>40720357.43</v>
          </cell>
          <cell r="M732">
            <v>31.3</v>
          </cell>
          <cell r="N732" t="str">
            <v>Cumpre</v>
          </cell>
        </row>
        <row r="733">
          <cell r="F733" t="str">
            <v>Itaitinga/CE</v>
          </cell>
          <cell r="G733" t="str">
            <v>Quadrimestral</v>
          </cell>
          <cell r="H733" t="str">
            <v>2024-Q2</v>
          </cell>
          <cell r="I733" t="str">
            <v>Sim</v>
          </cell>
          <cell r="J733">
            <v>45535</v>
          </cell>
          <cell r="K733">
            <v>-21763962.93</v>
          </cell>
          <cell r="L733">
            <v>281053504.27999997</v>
          </cell>
          <cell r="M733">
            <v>0</v>
          </cell>
          <cell r="N733" t="str">
            <v>Cumpre</v>
          </cell>
        </row>
        <row r="734">
          <cell r="F734" t="str">
            <v>Itapagé/CE</v>
          </cell>
          <cell r="G734" t="str">
            <v>Quadrimestral</v>
          </cell>
          <cell r="H734" t="str">
            <v>2024-Q2</v>
          </cell>
          <cell r="I734" t="str">
            <v>Sim</v>
          </cell>
          <cell r="J734">
            <v>45535</v>
          </cell>
          <cell r="K734">
            <v>18129674.710000001</v>
          </cell>
          <cell r="L734">
            <v>199410758.18000001</v>
          </cell>
          <cell r="M734">
            <v>9.09</v>
          </cell>
          <cell r="N734" t="str">
            <v>Cumpre</v>
          </cell>
        </row>
        <row r="735">
          <cell r="F735" t="str">
            <v>Itapipoca/CE</v>
          </cell>
          <cell r="G735" t="str">
            <v>Quadrimestral</v>
          </cell>
          <cell r="H735" t="str">
            <v>2024-Q2</v>
          </cell>
          <cell r="I735" t="str">
            <v>Sim</v>
          </cell>
          <cell r="J735">
            <v>45535</v>
          </cell>
          <cell r="K735">
            <v>140099610.16999999</v>
          </cell>
          <cell r="L735">
            <v>691096805.13</v>
          </cell>
          <cell r="M735">
            <v>20.27</v>
          </cell>
          <cell r="N735" t="str">
            <v>Cumpre</v>
          </cell>
        </row>
        <row r="736">
          <cell r="F736" t="str">
            <v>Itapiúna/CE</v>
          </cell>
          <cell r="G736" t="str">
            <v>Quadrimestral</v>
          </cell>
          <cell r="H736" t="str">
            <v>2024-Q2</v>
          </cell>
          <cell r="I736" t="str">
            <v>Sim</v>
          </cell>
          <cell r="J736">
            <v>45535</v>
          </cell>
          <cell r="K736">
            <v>9113774.5299999993</v>
          </cell>
          <cell r="L736">
            <v>84467936.659999996</v>
          </cell>
          <cell r="M736">
            <v>10.79</v>
          </cell>
          <cell r="N736" t="str">
            <v>Cumpre</v>
          </cell>
        </row>
        <row r="737">
          <cell r="F737" t="str">
            <v>Itarema/CE</v>
          </cell>
          <cell r="G737" t="str">
            <v>Quadrimestral</v>
          </cell>
          <cell r="H737" t="str">
            <v>2024-Q2</v>
          </cell>
          <cell r="I737" t="str">
            <v>Sim</v>
          </cell>
          <cell r="J737">
            <v>45535</v>
          </cell>
          <cell r="K737">
            <v>42731948.850000001</v>
          </cell>
          <cell r="L737">
            <v>188354510.19999999</v>
          </cell>
          <cell r="M737">
            <v>22.69</v>
          </cell>
          <cell r="N737" t="str">
            <v>Cumpre</v>
          </cell>
        </row>
        <row r="738">
          <cell r="F738" t="str">
            <v>Itatira/CE</v>
          </cell>
          <cell r="G738" t="str">
            <v>Quadrimestral</v>
          </cell>
          <cell r="H738" t="str">
            <v>2024-Q2</v>
          </cell>
          <cell r="I738" t="str">
            <v>Sim</v>
          </cell>
          <cell r="J738">
            <v>45535</v>
          </cell>
          <cell r="K738">
            <v>26173070.850000001</v>
          </cell>
          <cell r="L738">
            <v>157757605.22999999</v>
          </cell>
          <cell r="M738">
            <v>16.59</v>
          </cell>
          <cell r="N738" t="str">
            <v>Cumpre</v>
          </cell>
        </row>
        <row r="739">
          <cell r="F739" t="str">
            <v>Jaguaretama/CE</v>
          </cell>
          <cell r="G739" t="str">
            <v>Quadrimestral</v>
          </cell>
          <cell r="H739" t="str">
            <v>2024-Q2</v>
          </cell>
          <cell r="I739" t="str">
            <v>Sim</v>
          </cell>
          <cell r="J739">
            <v>45535</v>
          </cell>
          <cell r="K739">
            <v>11548561.91</v>
          </cell>
          <cell r="L739">
            <v>108477563.45999999</v>
          </cell>
          <cell r="M739">
            <v>10.65</v>
          </cell>
          <cell r="N739" t="str">
            <v>Cumpre</v>
          </cell>
        </row>
        <row r="740">
          <cell r="F740" t="str">
            <v>Jaguaribara/CE</v>
          </cell>
          <cell r="G740" t="str">
            <v>Quadrimestral</v>
          </cell>
          <cell r="H740" t="str">
            <v>2024-Q2</v>
          </cell>
          <cell r="I740" t="str">
            <v>Sim</v>
          </cell>
          <cell r="J740">
            <v>45535</v>
          </cell>
          <cell r="K740">
            <v>13208624.630000001</v>
          </cell>
          <cell r="L740">
            <v>73341543.920000002</v>
          </cell>
          <cell r="M740">
            <v>18.010000000000002</v>
          </cell>
          <cell r="N740" t="str">
            <v>Cumpre</v>
          </cell>
        </row>
        <row r="741">
          <cell r="F741" t="str">
            <v>Jaguaribe/CE</v>
          </cell>
          <cell r="G741" t="str">
            <v>Semestral</v>
          </cell>
          <cell r="H741" t="str">
            <v>2024-S1</v>
          </cell>
          <cell r="I741" t="str">
            <v>Sim</v>
          </cell>
          <cell r="J741">
            <v>45473</v>
          </cell>
          <cell r="K741">
            <v>9592528.3300000001</v>
          </cell>
          <cell r="L741">
            <v>212895856.84999999</v>
          </cell>
          <cell r="M741">
            <v>4.51</v>
          </cell>
          <cell r="N741" t="str">
            <v>Cumpre</v>
          </cell>
        </row>
        <row r="742">
          <cell r="F742" t="str">
            <v>Jaguaruana/CE</v>
          </cell>
          <cell r="G742" t="str">
            <v>Quadrimestral</v>
          </cell>
          <cell r="H742" t="str">
            <v>2024-Q2</v>
          </cell>
          <cell r="I742" t="str">
            <v>Sim</v>
          </cell>
          <cell r="J742">
            <v>45535</v>
          </cell>
          <cell r="K742">
            <v>69499218.540000007</v>
          </cell>
          <cell r="L742">
            <v>148087560.11000001</v>
          </cell>
          <cell r="M742">
            <v>46.93</v>
          </cell>
          <cell r="N742" t="str">
            <v>Cumpre</v>
          </cell>
        </row>
        <row r="743">
          <cell r="F743" t="str">
            <v>Jardim/CE</v>
          </cell>
          <cell r="G743" t="str">
            <v>Quadrimestral</v>
          </cell>
          <cell r="H743" t="str">
            <v>2024-Q2</v>
          </cell>
          <cell r="I743" t="str">
            <v>Sim</v>
          </cell>
          <cell r="J743">
            <v>45535</v>
          </cell>
          <cell r="K743">
            <v>24311486.780000001</v>
          </cell>
          <cell r="L743">
            <v>117568259.09999999</v>
          </cell>
          <cell r="M743">
            <v>20.68</v>
          </cell>
          <cell r="N743" t="str">
            <v>Cumpre</v>
          </cell>
        </row>
        <row r="744">
          <cell r="F744" t="str">
            <v>Jati/CE</v>
          </cell>
          <cell r="G744" t="str">
            <v>Quadrimestral</v>
          </cell>
          <cell r="H744" t="str">
            <v>2024-Q2</v>
          </cell>
          <cell r="I744" t="str">
            <v>Sim</v>
          </cell>
          <cell r="J744">
            <v>45535</v>
          </cell>
          <cell r="K744">
            <v>6667172.6900000004</v>
          </cell>
          <cell r="L744">
            <v>44343880.170000002</v>
          </cell>
          <cell r="M744">
            <v>15.04</v>
          </cell>
          <cell r="N744" t="str">
            <v>Cumpre</v>
          </cell>
        </row>
        <row r="745">
          <cell r="F745" t="str">
            <v>Jijoca de Jericoacoara/CE</v>
          </cell>
          <cell r="G745" t="str">
            <v>Quadrimestral</v>
          </cell>
          <cell r="H745" t="str">
            <v>2024-Q2</v>
          </cell>
          <cell r="I745" t="str">
            <v>Sim</v>
          </cell>
          <cell r="J745">
            <v>45535</v>
          </cell>
          <cell r="K745">
            <v>14703802.560000001</v>
          </cell>
          <cell r="L745">
            <v>184047454.06999999</v>
          </cell>
          <cell r="M745">
            <v>7.99</v>
          </cell>
          <cell r="N745" t="str">
            <v>Cumpre</v>
          </cell>
        </row>
        <row r="746">
          <cell r="F746" t="str">
            <v>Juazeiro do Norte/CE</v>
          </cell>
          <cell r="G746" t="str">
            <v>Quadrimestral</v>
          </cell>
          <cell r="H746" t="str">
            <v>2024-Q2</v>
          </cell>
          <cell r="I746" t="str">
            <v>Sim</v>
          </cell>
          <cell r="J746">
            <v>45535</v>
          </cell>
          <cell r="K746">
            <v>543525557.19000006</v>
          </cell>
          <cell r="L746">
            <v>908169015.25999999</v>
          </cell>
          <cell r="M746">
            <v>59.85</v>
          </cell>
          <cell r="N746" t="str">
            <v>Cumpre</v>
          </cell>
        </row>
        <row r="747">
          <cell r="F747" t="str">
            <v>Jucás/CE</v>
          </cell>
          <cell r="G747" t="str">
            <v>Quadrimestral</v>
          </cell>
          <cell r="H747" t="str">
            <v>2024-Q2</v>
          </cell>
          <cell r="I747" t="str">
            <v>Sim</v>
          </cell>
          <cell r="J747">
            <v>45535</v>
          </cell>
          <cell r="K747">
            <v>32446921.629999999</v>
          </cell>
          <cell r="L747">
            <v>125688876.83</v>
          </cell>
          <cell r="M747">
            <v>25.82</v>
          </cell>
          <cell r="N747" t="str">
            <v>Cumpre</v>
          </cell>
        </row>
        <row r="748">
          <cell r="F748" t="str">
            <v>Lavras da Mangabeira/CE</v>
          </cell>
          <cell r="G748" t="str">
            <v>Quadrimestral</v>
          </cell>
          <cell r="H748" t="str">
            <v>2024-Q2</v>
          </cell>
          <cell r="I748" t="str">
            <v>Sim</v>
          </cell>
          <cell r="J748">
            <v>45535</v>
          </cell>
          <cell r="K748">
            <v>9159320.1899999995</v>
          </cell>
          <cell r="L748">
            <v>123261274.15000001</v>
          </cell>
          <cell r="M748">
            <v>7.43</v>
          </cell>
          <cell r="N748" t="str">
            <v>Cumpre</v>
          </cell>
        </row>
        <row r="749">
          <cell r="F749" t="str">
            <v>Limoeiro do Norte/CE</v>
          </cell>
          <cell r="G749" t="str">
            <v>Quadrimestral</v>
          </cell>
          <cell r="H749" t="str">
            <v>2024-Q2</v>
          </cell>
          <cell r="I749" t="str">
            <v>Sim</v>
          </cell>
          <cell r="J749">
            <v>45535</v>
          </cell>
          <cell r="K749">
            <v>64198249.109999999</v>
          </cell>
          <cell r="L749">
            <v>251059846.19</v>
          </cell>
          <cell r="M749">
            <v>25.57</v>
          </cell>
          <cell r="N749" t="str">
            <v>Cumpre</v>
          </cell>
        </row>
        <row r="750">
          <cell r="F750" t="str">
            <v>Madalena/CE</v>
          </cell>
          <cell r="G750" t="str">
            <v>Quadrimestral</v>
          </cell>
          <cell r="H750" t="str">
            <v>2024-Q2</v>
          </cell>
          <cell r="I750" t="str">
            <v>Sim</v>
          </cell>
          <cell r="J750">
            <v>45535</v>
          </cell>
          <cell r="K750">
            <v>19439313.050000001</v>
          </cell>
          <cell r="L750">
            <v>100798058.54000001</v>
          </cell>
          <cell r="M750">
            <v>19.29</v>
          </cell>
          <cell r="N750" t="str">
            <v>Cumpre</v>
          </cell>
        </row>
        <row r="751">
          <cell r="F751" t="str">
            <v>Maracanaú/CE</v>
          </cell>
          <cell r="G751" t="str">
            <v>Quadrimestral</v>
          </cell>
          <cell r="H751" t="str">
            <v>2024-Q2</v>
          </cell>
          <cell r="I751" t="str">
            <v>Sim</v>
          </cell>
          <cell r="J751">
            <v>45535</v>
          </cell>
          <cell r="K751">
            <v>203920534.49000001</v>
          </cell>
          <cell r="L751">
            <v>1234575998.8900001</v>
          </cell>
          <cell r="M751">
            <v>16.52</v>
          </cell>
          <cell r="N751" t="str">
            <v>Cumpre</v>
          </cell>
        </row>
        <row r="752">
          <cell r="F752" t="str">
            <v>Maranguape/CE</v>
          </cell>
          <cell r="G752" t="str">
            <v>Quadrimestral</v>
          </cell>
          <cell r="H752" t="str">
            <v>2024-Q2</v>
          </cell>
          <cell r="I752" t="str">
            <v>Sim</v>
          </cell>
          <cell r="J752">
            <v>45535</v>
          </cell>
          <cell r="K752">
            <v>-25802047.289999999</v>
          </cell>
          <cell r="L752">
            <v>402014434.02999997</v>
          </cell>
          <cell r="M752">
            <v>0</v>
          </cell>
          <cell r="N752" t="str">
            <v>Cumpre</v>
          </cell>
        </row>
        <row r="753">
          <cell r="F753" t="str">
            <v>Marco/CE</v>
          </cell>
          <cell r="G753" t="str">
            <v>Quadrimestral</v>
          </cell>
          <cell r="H753" t="str">
            <v>2024-Q2</v>
          </cell>
          <cell r="I753" t="str">
            <v>Sim</v>
          </cell>
          <cell r="J753">
            <v>45535</v>
          </cell>
          <cell r="K753">
            <v>-23770575.129999999</v>
          </cell>
          <cell r="L753">
            <v>140491714.61000001</v>
          </cell>
          <cell r="M753">
            <v>0</v>
          </cell>
          <cell r="N753" t="str">
            <v>Cumpre</v>
          </cell>
        </row>
        <row r="754">
          <cell r="F754" t="str">
            <v>Martinópole/CE</v>
          </cell>
          <cell r="G754" t="str">
            <v>Quadrimestral</v>
          </cell>
          <cell r="H754" t="str">
            <v>2024-Q2</v>
          </cell>
          <cell r="I754" t="str">
            <v>Sim</v>
          </cell>
          <cell r="J754">
            <v>45535</v>
          </cell>
          <cell r="K754">
            <v>2296964.7000000002</v>
          </cell>
          <cell r="L754">
            <v>70955642.010000005</v>
          </cell>
          <cell r="M754">
            <v>3.24</v>
          </cell>
          <cell r="N754" t="str">
            <v>Cumpre</v>
          </cell>
        </row>
        <row r="755">
          <cell r="F755" t="str">
            <v>Massapê/CE</v>
          </cell>
          <cell r="G755" t="str">
            <v>Quadrimestral</v>
          </cell>
          <cell r="H755" t="str">
            <v>2024-Q2</v>
          </cell>
          <cell r="I755" t="str">
            <v>Sim</v>
          </cell>
          <cell r="J755">
            <v>45535</v>
          </cell>
          <cell r="K755">
            <v>6234230.25</v>
          </cell>
          <cell r="L755">
            <v>176409767.69</v>
          </cell>
          <cell r="M755">
            <v>3.53</v>
          </cell>
          <cell r="N755" t="str">
            <v>Cumpre</v>
          </cell>
        </row>
        <row r="756">
          <cell r="F756" t="str">
            <v>Mauriti/CE</v>
          </cell>
          <cell r="G756" t="str">
            <v>Quadrimestral</v>
          </cell>
          <cell r="H756" t="str">
            <v>2024-Q2</v>
          </cell>
          <cell r="I756" t="str">
            <v>Sim</v>
          </cell>
          <cell r="J756">
            <v>45535</v>
          </cell>
          <cell r="K756">
            <v>17534697.149999999</v>
          </cell>
          <cell r="L756">
            <v>206878241.44</v>
          </cell>
          <cell r="M756">
            <v>8.48</v>
          </cell>
          <cell r="N756" t="str">
            <v>Cumpre</v>
          </cell>
        </row>
        <row r="757">
          <cell r="F757" t="str">
            <v>Meruoca/CE</v>
          </cell>
          <cell r="G757" t="str">
            <v>Quadrimestral</v>
          </cell>
          <cell r="H757" t="str">
            <v>2024-Q2</v>
          </cell>
          <cell r="I757" t="str">
            <v>Sim</v>
          </cell>
          <cell r="J757">
            <v>45535</v>
          </cell>
          <cell r="K757">
            <v>20669162.859999999</v>
          </cell>
          <cell r="L757">
            <v>88433056.599999994</v>
          </cell>
          <cell r="M757">
            <v>23.37</v>
          </cell>
          <cell r="N757" t="str">
            <v>Cumpre</v>
          </cell>
        </row>
        <row r="758">
          <cell r="F758" t="str">
            <v>Milagres/CE</v>
          </cell>
          <cell r="G758" t="str">
            <v>Quadrimestral</v>
          </cell>
          <cell r="H758" t="str">
            <v>2024-Q2</v>
          </cell>
          <cell r="I758" t="str">
            <v>Sim</v>
          </cell>
          <cell r="J758">
            <v>45535</v>
          </cell>
          <cell r="K758">
            <v>-59617100</v>
          </cell>
          <cell r="L758">
            <v>142397213.75</v>
          </cell>
          <cell r="M758">
            <v>0</v>
          </cell>
          <cell r="N758" t="str">
            <v>Cumpre</v>
          </cell>
        </row>
        <row r="759">
          <cell r="F759" t="str">
            <v>Milhã/CE</v>
          </cell>
          <cell r="G759" t="str">
            <v>Quadrimestral</v>
          </cell>
          <cell r="H759" t="str">
            <v>2024-Q2</v>
          </cell>
          <cell r="I759" t="str">
            <v>Sim</v>
          </cell>
          <cell r="J759">
            <v>45535</v>
          </cell>
          <cell r="K759">
            <v>4538857.6500000004</v>
          </cell>
          <cell r="L759">
            <v>83075713.780000001</v>
          </cell>
          <cell r="M759">
            <v>5.46</v>
          </cell>
          <cell r="N759" t="str">
            <v>Cumpre</v>
          </cell>
        </row>
        <row r="760">
          <cell r="F760" t="str">
            <v>Miraíma/CE</v>
          </cell>
          <cell r="G760" t="str">
            <v>Quadrimestral</v>
          </cell>
          <cell r="H760" t="str">
            <v>2024-Q2</v>
          </cell>
          <cell r="I760" t="str">
            <v>Sim</v>
          </cell>
          <cell r="J760">
            <v>45535</v>
          </cell>
          <cell r="K760">
            <v>11871522.369999999</v>
          </cell>
          <cell r="L760">
            <v>66877377.25</v>
          </cell>
          <cell r="M760">
            <v>17.75</v>
          </cell>
          <cell r="N760" t="str">
            <v>Cumpre</v>
          </cell>
        </row>
        <row r="761">
          <cell r="F761" t="str">
            <v>Missão Velha/CE</v>
          </cell>
          <cell r="G761" t="str">
            <v>Quadrimestral</v>
          </cell>
          <cell r="H761" t="str">
            <v>2024-Q2</v>
          </cell>
          <cell r="I761" t="str">
            <v>Sim</v>
          </cell>
          <cell r="J761">
            <v>45535</v>
          </cell>
          <cell r="K761">
            <v>108562287.33</v>
          </cell>
          <cell r="L761">
            <v>154275649.66999999</v>
          </cell>
          <cell r="M761">
            <v>70.37</v>
          </cell>
          <cell r="N761" t="str">
            <v>Cumpre</v>
          </cell>
        </row>
        <row r="762">
          <cell r="F762" t="str">
            <v>Mombaça/CE</v>
          </cell>
          <cell r="G762" t="str">
            <v>Quadrimestral</v>
          </cell>
          <cell r="H762" t="str">
            <v>2024-Q2</v>
          </cell>
          <cell r="I762" t="str">
            <v>Sim</v>
          </cell>
          <cell r="J762">
            <v>45535</v>
          </cell>
          <cell r="K762">
            <v>45862975.25</v>
          </cell>
          <cell r="L762">
            <v>167510879.86000001</v>
          </cell>
          <cell r="M762">
            <v>27.38</v>
          </cell>
          <cell r="N762" t="str">
            <v>Cumpre</v>
          </cell>
        </row>
        <row r="763">
          <cell r="F763" t="str">
            <v>Monsenhor Tabosa/CE</v>
          </cell>
          <cell r="G763" t="str">
            <v>Quadrimestral</v>
          </cell>
          <cell r="H763" t="str">
            <v>2024-Q2</v>
          </cell>
          <cell r="I763" t="str">
            <v>Sim</v>
          </cell>
          <cell r="J763">
            <v>45535</v>
          </cell>
          <cell r="K763">
            <v>11921628.300000001</v>
          </cell>
          <cell r="L763">
            <v>119371377.16</v>
          </cell>
          <cell r="M763">
            <v>9.99</v>
          </cell>
          <cell r="N763" t="str">
            <v>Cumpre</v>
          </cell>
        </row>
        <row r="764">
          <cell r="F764" t="str">
            <v>Morada Nova/CE</v>
          </cell>
          <cell r="G764" t="str">
            <v>Quadrimestral</v>
          </cell>
          <cell r="H764" t="str">
            <v>2024-Q2</v>
          </cell>
          <cell r="I764" t="str">
            <v>Sim</v>
          </cell>
          <cell r="J764">
            <v>45535</v>
          </cell>
          <cell r="K764">
            <v>20319748.41</v>
          </cell>
          <cell r="L764">
            <v>265702847.00999999</v>
          </cell>
          <cell r="M764">
            <v>7.65</v>
          </cell>
          <cell r="N764" t="str">
            <v>Cumpre</v>
          </cell>
        </row>
        <row r="765">
          <cell r="F765" t="str">
            <v>Moraújo/CE</v>
          </cell>
          <cell r="G765" t="str">
            <v>Semestral</v>
          </cell>
          <cell r="H765" t="str">
            <v>2024-S1</v>
          </cell>
          <cell r="I765" t="str">
            <v>Sim</v>
          </cell>
          <cell r="J765">
            <v>45473</v>
          </cell>
          <cell r="K765">
            <v>-7075745.5499999998</v>
          </cell>
          <cell r="L765">
            <v>46832733.259999998</v>
          </cell>
          <cell r="M765">
            <v>0</v>
          </cell>
          <cell r="N765" t="str">
            <v>Cumpre</v>
          </cell>
        </row>
        <row r="766">
          <cell r="F766" t="str">
            <v>Morrinhos/CE</v>
          </cell>
          <cell r="G766" t="str">
            <v>Quadrimestral</v>
          </cell>
          <cell r="H766" t="str">
            <v>2024-Q2</v>
          </cell>
          <cell r="I766" t="str">
            <v>Sim</v>
          </cell>
          <cell r="J766">
            <v>45535</v>
          </cell>
          <cell r="K766">
            <v>-6766499.7800000003</v>
          </cell>
          <cell r="L766">
            <v>99674021.129999995</v>
          </cell>
          <cell r="M766">
            <v>0</v>
          </cell>
          <cell r="N766" t="str">
            <v>Cumpre</v>
          </cell>
        </row>
        <row r="767">
          <cell r="F767" t="str">
            <v>Mucambo/CE</v>
          </cell>
          <cell r="G767" t="str">
            <v>Semestral</v>
          </cell>
          <cell r="H767" t="str">
            <v>2024-S1</v>
          </cell>
          <cell r="I767" t="str">
            <v>Sim</v>
          </cell>
          <cell r="J767">
            <v>45473</v>
          </cell>
          <cell r="K767">
            <v>-11336418.029999999</v>
          </cell>
          <cell r="L767">
            <v>78255832.829999998</v>
          </cell>
          <cell r="M767">
            <v>0</v>
          </cell>
          <cell r="N767" t="str">
            <v>Cumpre</v>
          </cell>
        </row>
        <row r="768">
          <cell r="F768" t="str">
            <v>Mulungu/CE</v>
          </cell>
          <cell r="G768" t="str">
            <v>Quadrimestral</v>
          </cell>
          <cell r="H768" t="str">
            <v>2024-Q2</v>
          </cell>
          <cell r="I768" t="str">
            <v>Sim</v>
          </cell>
          <cell r="J768">
            <v>45535</v>
          </cell>
          <cell r="K768">
            <v>15813197.35</v>
          </cell>
          <cell r="L768">
            <v>60638913.189999998</v>
          </cell>
          <cell r="M768">
            <v>26.08</v>
          </cell>
          <cell r="N768" t="str">
            <v>Cumpre</v>
          </cell>
        </row>
        <row r="769">
          <cell r="F769" t="str">
            <v>Nova Olinda/CE</v>
          </cell>
          <cell r="G769" t="str">
            <v>Quadrimestral</v>
          </cell>
          <cell r="H769" t="str">
            <v>2024-Q2</v>
          </cell>
          <cell r="I769" t="str">
            <v>Sim</v>
          </cell>
          <cell r="J769">
            <v>45535</v>
          </cell>
          <cell r="K769">
            <v>-736698.96</v>
          </cell>
          <cell r="L769">
            <v>75493445.75</v>
          </cell>
          <cell r="M769">
            <v>0</v>
          </cell>
          <cell r="N769" t="str">
            <v>Cumpre</v>
          </cell>
        </row>
        <row r="770">
          <cell r="F770" t="str">
            <v>Nova Russas/CE</v>
          </cell>
          <cell r="G770" t="str">
            <v>Quadrimestral</v>
          </cell>
          <cell r="H770" t="str">
            <v>2024-Q2</v>
          </cell>
          <cell r="I770" t="str">
            <v>Sim</v>
          </cell>
          <cell r="J770">
            <v>45535</v>
          </cell>
          <cell r="K770">
            <v>-10042300.07</v>
          </cell>
          <cell r="L770">
            <v>163802071.25</v>
          </cell>
          <cell r="M770">
            <v>0</v>
          </cell>
          <cell r="N770" t="str">
            <v>Cumpre</v>
          </cell>
        </row>
        <row r="771">
          <cell r="F771" t="str">
            <v>Novo Oriente/CE</v>
          </cell>
          <cell r="G771" t="str">
            <v>Quadrimestral</v>
          </cell>
          <cell r="H771" t="str">
            <v>2024-Q2</v>
          </cell>
          <cell r="I771" t="str">
            <v>Sim</v>
          </cell>
          <cell r="J771">
            <v>45535</v>
          </cell>
          <cell r="K771">
            <v>9266905.3499999996</v>
          </cell>
          <cell r="L771">
            <v>148875327.83000001</v>
          </cell>
          <cell r="M771">
            <v>6.22</v>
          </cell>
          <cell r="N771" t="str">
            <v>Cumpre</v>
          </cell>
        </row>
        <row r="772">
          <cell r="F772" t="str">
            <v>Ocara/CE</v>
          </cell>
          <cell r="G772" t="str">
            <v>Quadrimestral</v>
          </cell>
          <cell r="H772" t="str">
            <v>2024-Q2</v>
          </cell>
          <cell r="I772" t="str">
            <v>Sim</v>
          </cell>
          <cell r="J772">
            <v>45535</v>
          </cell>
          <cell r="K772">
            <v>9139826.9000000004</v>
          </cell>
          <cell r="L772">
            <v>101609509.2</v>
          </cell>
          <cell r="M772">
            <v>9</v>
          </cell>
          <cell r="N772" t="str">
            <v>Cumpre</v>
          </cell>
        </row>
        <row r="773">
          <cell r="F773" t="str">
            <v>Orós/CE</v>
          </cell>
          <cell r="G773" t="str">
            <v>Semestral</v>
          </cell>
          <cell r="H773" t="str">
            <v>2024-S1</v>
          </cell>
          <cell r="I773" t="str">
            <v>Sim</v>
          </cell>
          <cell r="J773">
            <v>45473</v>
          </cell>
          <cell r="K773">
            <v>41913088.07</v>
          </cell>
          <cell r="L773">
            <v>107009762.27</v>
          </cell>
          <cell r="M773">
            <v>39.17</v>
          </cell>
          <cell r="N773" t="str">
            <v>Cumpre</v>
          </cell>
        </row>
        <row r="774">
          <cell r="F774" t="str">
            <v>Pacajus/CE</v>
          </cell>
          <cell r="G774" t="str">
            <v>Quadrimestral</v>
          </cell>
          <cell r="H774" t="str">
            <v>2024-Q2</v>
          </cell>
          <cell r="I774" t="str">
            <v>Sim</v>
          </cell>
          <cell r="J774">
            <v>45535</v>
          </cell>
          <cell r="K774">
            <v>149124558.88</v>
          </cell>
          <cell r="L774">
            <v>258715806.24000001</v>
          </cell>
          <cell r="M774">
            <v>57.64</v>
          </cell>
          <cell r="N774" t="str">
            <v>Cumpre</v>
          </cell>
        </row>
        <row r="775">
          <cell r="F775" t="str">
            <v>Pacatuba/CE</v>
          </cell>
          <cell r="G775" t="str">
            <v>Quadrimestral</v>
          </cell>
          <cell r="H775" t="str">
            <v>2024-Q2</v>
          </cell>
          <cell r="I775" t="str">
            <v>Sim</v>
          </cell>
          <cell r="J775">
            <v>45535</v>
          </cell>
          <cell r="K775">
            <v>92898717.989999995</v>
          </cell>
          <cell r="L775">
            <v>305075175.55000001</v>
          </cell>
          <cell r="M775">
            <v>30.45</v>
          </cell>
          <cell r="N775" t="str">
            <v>Cumpre</v>
          </cell>
        </row>
        <row r="776">
          <cell r="F776" t="str">
            <v>Pacoti/CE</v>
          </cell>
          <cell r="G776" t="str">
            <v>Quadrimestral</v>
          </cell>
          <cell r="H776" t="str">
            <v>2024-Q2</v>
          </cell>
          <cell r="I776" t="str">
            <v>Sim</v>
          </cell>
          <cell r="J776">
            <v>45535</v>
          </cell>
          <cell r="K776">
            <v>9599975.2599999998</v>
          </cell>
          <cell r="L776">
            <v>63635568.450000003</v>
          </cell>
          <cell r="M776">
            <v>15.09</v>
          </cell>
          <cell r="N776" t="str">
            <v>Cumpre</v>
          </cell>
        </row>
        <row r="777">
          <cell r="F777" t="str">
            <v>Pacujá/CE</v>
          </cell>
          <cell r="G777" t="str">
            <v>Quadrimestral</v>
          </cell>
          <cell r="H777" t="str">
            <v>2024-Q2</v>
          </cell>
          <cell r="I777" t="str">
            <v>Sim</v>
          </cell>
          <cell r="J777">
            <v>45535</v>
          </cell>
          <cell r="K777">
            <v>10840041.65</v>
          </cell>
          <cell r="L777">
            <v>49219390.710000001</v>
          </cell>
          <cell r="M777">
            <v>22.02</v>
          </cell>
          <cell r="N777" t="str">
            <v>Cumpre</v>
          </cell>
        </row>
        <row r="778">
          <cell r="F778" t="str">
            <v>Palhano/CE</v>
          </cell>
          <cell r="G778" t="str">
            <v>Quadrimestral</v>
          </cell>
          <cell r="H778" t="str">
            <v>2024-Q2</v>
          </cell>
          <cell r="I778" t="str">
            <v>Sim</v>
          </cell>
          <cell r="J778">
            <v>45535</v>
          </cell>
          <cell r="K778">
            <v>16070936.939999999</v>
          </cell>
          <cell r="L778">
            <v>43782421.119999997</v>
          </cell>
          <cell r="M778">
            <v>36.71</v>
          </cell>
          <cell r="N778" t="str">
            <v>Cumpre</v>
          </cell>
        </row>
        <row r="779">
          <cell r="F779" t="str">
            <v>Palmácia/CE</v>
          </cell>
          <cell r="G779" t="str">
            <v>Quadrimestral</v>
          </cell>
          <cell r="H779" t="str">
            <v>2024-Q2</v>
          </cell>
          <cell r="I779" t="str">
            <v>Sim</v>
          </cell>
          <cell r="J779">
            <v>45535</v>
          </cell>
          <cell r="K779">
            <v>23761525.079999998</v>
          </cell>
          <cell r="L779">
            <v>55713546.640000001</v>
          </cell>
          <cell r="M779">
            <v>42.65</v>
          </cell>
          <cell r="N779" t="str">
            <v>Cumpre</v>
          </cell>
        </row>
        <row r="780">
          <cell r="F780" t="str">
            <v>Paracuru/CE</v>
          </cell>
          <cell r="G780" t="str">
            <v>Quadrimestral</v>
          </cell>
          <cell r="H780" t="str">
            <v>2024-Q2</v>
          </cell>
          <cell r="I780" t="str">
            <v>Sim</v>
          </cell>
          <cell r="J780">
            <v>45535</v>
          </cell>
          <cell r="K780">
            <v>60012501.969999999</v>
          </cell>
          <cell r="L780">
            <v>177302848.34999999</v>
          </cell>
          <cell r="M780">
            <v>33.85</v>
          </cell>
          <cell r="N780" t="str">
            <v>Cumpre</v>
          </cell>
        </row>
        <row r="781">
          <cell r="F781" t="str">
            <v>Paraipaba/CE</v>
          </cell>
          <cell r="G781" t="str">
            <v>Quadrimestral</v>
          </cell>
          <cell r="H781" t="str">
            <v>2024-Q2</v>
          </cell>
          <cell r="I781" t="str">
            <v>Sim</v>
          </cell>
          <cell r="J781">
            <v>45535</v>
          </cell>
          <cell r="K781">
            <v>11577970.699999999</v>
          </cell>
          <cell r="L781">
            <v>170351725.22999999</v>
          </cell>
          <cell r="M781">
            <v>6.8</v>
          </cell>
          <cell r="N781" t="str">
            <v>Cumpre</v>
          </cell>
        </row>
        <row r="782">
          <cell r="F782" t="str">
            <v>Parambu/CE</v>
          </cell>
          <cell r="G782" t="str">
            <v>Semestral</v>
          </cell>
          <cell r="H782" t="str">
            <v>2024-S1</v>
          </cell>
          <cell r="I782" t="str">
            <v>Sim</v>
          </cell>
          <cell r="J782">
            <v>45473</v>
          </cell>
          <cell r="K782">
            <v>-71448562.920000002</v>
          </cell>
          <cell r="L782">
            <v>134389910.53999999</v>
          </cell>
          <cell r="M782">
            <v>0</v>
          </cell>
          <cell r="N782" t="str">
            <v>Cumpre</v>
          </cell>
        </row>
        <row r="783">
          <cell r="F783" t="str">
            <v>Paramoti/CE</v>
          </cell>
          <cell r="G783" t="str">
            <v>Quadrimestral</v>
          </cell>
          <cell r="H783" t="str">
            <v>2024-Q2</v>
          </cell>
          <cell r="I783" t="str">
            <v>Sim</v>
          </cell>
          <cell r="J783">
            <v>45535</v>
          </cell>
          <cell r="K783">
            <v>6584794.6600000001</v>
          </cell>
          <cell r="L783">
            <v>62325789.130000003</v>
          </cell>
          <cell r="M783">
            <v>10.57</v>
          </cell>
          <cell r="N783" t="str">
            <v>Cumpre</v>
          </cell>
        </row>
        <row r="784">
          <cell r="F784" t="str">
            <v>Pedra Branca/CE</v>
          </cell>
          <cell r="G784" t="str">
            <v>Quadrimestral</v>
          </cell>
          <cell r="H784" t="str">
            <v>2024-Q2</v>
          </cell>
          <cell r="I784" t="str">
            <v>Sim</v>
          </cell>
          <cell r="J784">
            <v>45535</v>
          </cell>
          <cell r="K784">
            <v>18370945.609999999</v>
          </cell>
          <cell r="L784">
            <v>184664411.53999999</v>
          </cell>
          <cell r="M784">
            <v>9.9499999999999993</v>
          </cell>
          <cell r="N784" t="str">
            <v>Cumpre</v>
          </cell>
        </row>
        <row r="785">
          <cell r="F785" t="str">
            <v>Penaforte/CE</v>
          </cell>
          <cell r="G785" t="str">
            <v>Quadrimestral</v>
          </cell>
          <cell r="H785" t="str">
            <v>2024-Q2</v>
          </cell>
          <cell r="I785" t="str">
            <v>Sim</v>
          </cell>
          <cell r="J785">
            <v>45535</v>
          </cell>
          <cell r="K785">
            <v>21905987.010000002</v>
          </cell>
          <cell r="L785">
            <v>46762662.310000002</v>
          </cell>
          <cell r="M785">
            <v>46.85</v>
          </cell>
          <cell r="N785" t="str">
            <v>Cumpre</v>
          </cell>
        </row>
        <row r="786">
          <cell r="F786" t="str">
            <v>Pentecoste/CE</v>
          </cell>
          <cell r="G786" t="str">
            <v>Quadrimestral</v>
          </cell>
          <cell r="H786" t="str">
            <v>2024-Q2</v>
          </cell>
          <cell r="I786" t="str">
            <v>Sim</v>
          </cell>
          <cell r="J786">
            <v>45535</v>
          </cell>
          <cell r="K786">
            <v>3861380.46</v>
          </cell>
          <cell r="L786">
            <v>158495713.91</v>
          </cell>
          <cell r="M786">
            <v>2.44</v>
          </cell>
          <cell r="N786" t="str">
            <v>Cumpre</v>
          </cell>
        </row>
        <row r="787">
          <cell r="F787" t="str">
            <v>Pereiro/CE</v>
          </cell>
          <cell r="G787" t="str">
            <v>Quadrimestral</v>
          </cell>
          <cell r="H787" t="str">
            <v>2024-Q2</v>
          </cell>
          <cell r="I787" t="str">
            <v>Sim</v>
          </cell>
          <cell r="J787">
            <v>45535</v>
          </cell>
          <cell r="K787">
            <v>-35660230.5</v>
          </cell>
          <cell r="L787">
            <v>97061286.950000003</v>
          </cell>
          <cell r="M787">
            <v>0</v>
          </cell>
          <cell r="N787" t="str">
            <v>Cumpre</v>
          </cell>
        </row>
        <row r="788">
          <cell r="F788" t="str">
            <v>Pindoretama/CE</v>
          </cell>
          <cell r="G788" t="str">
            <v>Quadrimestral</v>
          </cell>
          <cell r="H788" t="str">
            <v>2024-Q2</v>
          </cell>
          <cell r="I788" t="str">
            <v>Sim</v>
          </cell>
          <cell r="J788">
            <v>45535</v>
          </cell>
          <cell r="K788">
            <v>31907040.859999999</v>
          </cell>
          <cell r="L788">
            <v>113248869.17</v>
          </cell>
          <cell r="M788">
            <v>28.17</v>
          </cell>
          <cell r="N788" t="str">
            <v>Cumpre</v>
          </cell>
        </row>
        <row r="789">
          <cell r="F789" t="str">
            <v>Piquet Carneiro/CE</v>
          </cell>
          <cell r="G789" t="str">
            <v>Quadrimestral</v>
          </cell>
          <cell r="H789" t="str">
            <v>2024-Q2</v>
          </cell>
          <cell r="I789" t="str">
            <v>Sim</v>
          </cell>
          <cell r="J789">
            <v>45535</v>
          </cell>
          <cell r="K789">
            <v>7478419.8200000003</v>
          </cell>
          <cell r="L789">
            <v>87243467.269999996</v>
          </cell>
          <cell r="M789">
            <v>8.57</v>
          </cell>
          <cell r="N789" t="str">
            <v>Cumpre</v>
          </cell>
        </row>
        <row r="790">
          <cell r="F790" t="str">
            <v>Pires Ferreira/CE</v>
          </cell>
          <cell r="G790" t="str">
            <v>Quadrimestral</v>
          </cell>
          <cell r="H790" t="str">
            <v>2024-Q2</v>
          </cell>
          <cell r="I790" t="str">
            <v>Sim</v>
          </cell>
          <cell r="J790">
            <v>45535</v>
          </cell>
          <cell r="K790">
            <v>3949299.88</v>
          </cell>
          <cell r="L790">
            <v>57419177.789999999</v>
          </cell>
          <cell r="M790">
            <v>6.88</v>
          </cell>
          <cell r="N790" t="str">
            <v>Cumpre</v>
          </cell>
        </row>
        <row r="791">
          <cell r="F791" t="str">
            <v>Poranga/CE</v>
          </cell>
          <cell r="G791" t="str">
            <v>Semestral</v>
          </cell>
          <cell r="H791" t="str">
            <v>2024-S1</v>
          </cell>
          <cell r="I791" t="str">
            <v>Sim</v>
          </cell>
          <cell r="J791">
            <v>45473</v>
          </cell>
          <cell r="K791">
            <v>6887211.6699999999</v>
          </cell>
          <cell r="L791">
            <v>71278864.209999993</v>
          </cell>
          <cell r="M791">
            <v>9.66</v>
          </cell>
          <cell r="N791" t="str">
            <v>Cumpre</v>
          </cell>
        </row>
        <row r="792">
          <cell r="F792" t="str">
            <v>Porteiras/CE</v>
          </cell>
          <cell r="G792" t="str">
            <v>Quadrimestral</v>
          </cell>
          <cell r="H792" t="str">
            <v>2024-Q2</v>
          </cell>
          <cell r="I792" t="str">
            <v>Sim</v>
          </cell>
          <cell r="J792">
            <v>45535</v>
          </cell>
          <cell r="K792">
            <v>-12927207.6</v>
          </cell>
          <cell r="L792">
            <v>92992679.370000005</v>
          </cell>
          <cell r="M792">
            <v>0</v>
          </cell>
          <cell r="N792" t="str">
            <v>Cumpre</v>
          </cell>
        </row>
        <row r="793">
          <cell r="F793" t="str">
            <v>Potengi/CE</v>
          </cell>
          <cell r="G793" t="str">
            <v>Quadrimestral</v>
          </cell>
          <cell r="H793" t="str">
            <v>2024-Q2</v>
          </cell>
          <cell r="I793" t="str">
            <v>Sim</v>
          </cell>
          <cell r="J793">
            <v>45535</v>
          </cell>
          <cell r="K793">
            <v>6461217.7999999998</v>
          </cell>
          <cell r="L793">
            <v>51176136.840000004</v>
          </cell>
          <cell r="M793">
            <v>12.63</v>
          </cell>
          <cell r="N793" t="str">
            <v>Cumpre</v>
          </cell>
        </row>
        <row r="794">
          <cell r="F794" t="str">
            <v>Potiretama/CE</v>
          </cell>
          <cell r="G794" t="str">
            <v>Quadrimestral</v>
          </cell>
          <cell r="H794" t="str">
            <v>2024-Q2</v>
          </cell>
          <cell r="I794" t="str">
            <v>Sim</v>
          </cell>
          <cell r="J794">
            <v>45535</v>
          </cell>
          <cell r="K794">
            <v>8969426.9900000002</v>
          </cell>
          <cell r="L794">
            <v>50073699.630000003</v>
          </cell>
          <cell r="M794">
            <v>17.91</v>
          </cell>
          <cell r="N794" t="str">
            <v>Cumpre</v>
          </cell>
        </row>
        <row r="795">
          <cell r="F795" t="str">
            <v>Quiterianópolis/CE</v>
          </cell>
          <cell r="G795" t="str">
            <v>Semestral</v>
          </cell>
          <cell r="H795" t="str">
            <v>2024-S1</v>
          </cell>
          <cell r="I795" t="str">
            <v>Sim</v>
          </cell>
          <cell r="J795">
            <v>45473</v>
          </cell>
          <cell r="K795">
            <v>-9079968.2200000007</v>
          </cell>
          <cell r="L795">
            <v>135363814.59</v>
          </cell>
          <cell r="M795">
            <v>0</v>
          </cell>
          <cell r="N795" t="str">
            <v>Cumpre</v>
          </cell>
        </row>
        <row r="796">
          <cell r="F796" t="str">
            <v>Quixadá/CE</v>
          </cell>
          <cell r="G796" t="str">
            <v>Quadrimestral</v>
          </cell>
          <cell r="H796" t="str">
            <v>2024-Q2</v>
          </cell>
          <cell r="I796" t="str">
            <v>Sim</v>
          </cell>
          <cell r="J796">
            <v>45535</v>
          </cell>
          <cell r="K796">
            <v>4280671.05</v>
          </cell>
          <cell r="L796">
            <v>343471266.13</v>
          </cell>
          <cell r="M796">
            <v>1.25</v>
          </cell>
          <cell r="N796" t="str">
            <v>Cumpre</v>
          </cell>
        </row>
        <row r="797">
          <cell r="F797" t="str">
            <v>Quixelô/CE</v>
          </cell>
          <cell r="G797" t="str">
            <v>Quadrimestral</v>
          </cell>
          <cell r="H797" t="str">
            <v>2024-Q2</v>
          </cell>
          <cell r="I797" t="str">
            <v>Sim</v>
          </cell>
          <cell r="J797">
            <v>45535</v>
          </cell>
          <cell r="K797">
            <v>-3130690.98</v>
          </cell>
          <cell r="L797">
            <v>87920191.129999995</v>
          </cell>
          <cell r="M797">
            <v>0</v>
          </cell>
          <cell r="N797" t="str">
            <v>Cumpre</v>
          </cell>
        </row>
        <row r="798">
          <cell r="F798" t="str">
            <v>Quixeramobim/CE</v>
          </cell>
          <cell r="G798" t="str">
            <v>Quadrimestral</v>
          </cell>
          <cell r="H798" t="str">
            <v>2024-Q2</v>
          </cell>
          <cell r="I798" t="str">
            <v>Sim</v>
          </cell>
          <cell r="J798">
            <v>45535</v>
          </cell>
          <cell r="K798">
            <v>63775449.68</v>
          </cell>
          <cell r="L798">
            <v>382822533.47000003</v>
          </cell>
          <cell r="M798">
            <v>16.66</v>
          </cell>
          <cell r="N798" t="str">
            <v>Cumpre</v>
          </cell>
        </row>
        <row r="799">
          <cell r="F799" t="str">
            <v>Quixeré/CE</v>
          </cell>
          <cell r="G799" t="str">
            <v>Quadrimestral</v>
          </cell>
          <cell r="H799" t="str">
            <v>2024-Q2</v>
          </cell>
          <cell r="I799" t="str">
            <v>Sim</v>
          </cell>
          <cell r="J799">
            <v>45535</v>
          </cell>
          <cell r="K799">
            <v>-13741265.15</v>
          </cell>
          <cell r="L799">
            <v>111882810.51000001</v>
          </cell>
          <cell r="M799">
            <v>0</v>
          </cell>
          <cell r="N799" t="str">
            <v>Cumpre</v>
          </cell>
        </row>
        <row r="800">
          <cell r="F800" t="str">
            <v>Redenção/CE</v>
          </cell>
          <cell r="G800" t="str">
            <v>Quadrimestral</v>
          </cell>
          <cell r="H800" t="str">
            <v>2024-Q2</v>
          </cell>
          <cell r="I800" t="str">
            <v>Sim</v>
          </cell>
          <cell r="J800">
            <v>45535</v>
          </cell>
          <cell r="K800">
            <v>84373450.629999995</v>
          </cell>
          <cell r="L800">
            <v>137139566.18000001</v>
          </cell>
          <cell r="M800">
            <v>61.52</v>
          </cell>
          <cell r="N800" t="str">
            <v>Cumpre</v>
          </cell>
        </row>
        <row r="801">
          <cell r="F801" t="str">
            <v>Reriutaba/CE</v>
          </cell>
          <cell r="G801" t="str">
            <v>Quadrimestral</v>
          </cell>
          <cell r="H801" t="str">
            <v>2024-Q2</v>
          </cell>
          <cell r="I801" t="str">
            <v>Sim</v>
          </cell>
          <cell r="J801">
            <v>45535</v>
          </cell>
          <cell r="K801">
            <v>18981995.75</v>
          </cell>
          <cell r="L801">
            <v>104329328.70999999</v>
          </cell>
          <cell r="M801">
            <v>18.190000000000001</v>
          </cell>
          <cell r="N801" t="str">
            <v>Cumpre</v>
          </cell>
        </row>
        <row r="802">
          <cell r="F802" t="str">
            <v>Russas/CE</v>
          </cell>
          <cell r="G802" t="str">
            <v>Quadrimestral</v>
          </cell>
          <cell r="H802" t="str">
            <v>2024-Q2</v>
          </cell>
          <cell r="I802" t="str">
            <v>Sim</v>
          </cell>
          <cell r="J802">
            <v>45535</v>
          </cell>
          <cell r="K802">
            <v>-26878256.510000002</v>
          </cell>
          <cell r="L802">
            <v>328020080.70999998</v>
          </cell>
          <cell r="M802">
            <v>0</v>
          </cell>
          <cell r="N802" t="str">
            <v>Cumpre</v>
          </cell>
        </row>
        <row r="803">
          <cell r="F803" t="str">
            <v>Saboeiro/CE</v>
          </cell>
          <cell r="G803" t="str">
            <v>Quadrimestral</v>
          </cell>
          <cell r="H803" t="str">
            <v>2024-Q2</v>
          </cell>
          <cell r="I803" t="str">
            <v>Sim</v>
          </cell>
          <cell r="J803">
            <v>45535</v>
          </cell>
          <cell r="K803">
            <v>-5313701.05</v>
          </cell>
          <cell r="L803">
            <v>81001580.650000006</v>
          </cell>
          <cell r="M803">
            <v>0</v>
          </cell>
          <cell r="N803" t="str">
            <v>Cumpre</v>
          </cell>
        </row>
        <row r="804">
          <cell r="F804" t="str">
            <v>Salitre/CE</v>
          </cell>
          <cell r="G804" t="str">
            <v>Quadrimestral</v>
          </cell>
          <cell r="H804" t="str">
            <v>2024-Q2</v>
          </cell>
          <cell r="I804" t="str">
            <v>Sim</v>
          </cell>
          <cell r="J804">
            <v>45535</v>
          </cell>
          <cell r="K804">
            <v>12296706.869999999</v>
          </cell>
          <cell r="L804">
            <v>92454661.159999996</v>
          </cell>
          <cell r="M804">
            <v>13.3</v>
          </cell>
          <cell r="N804" t="str">
            <v>Cumpre</v>
          </cell>
        </row>
        <row r="805">
          <cell r="F805" t="str">
            <v>Santa Quitéria/CE</v>
          </cell>
          <cell r="G805" t="str">
            <v>Quadrimestral</v>
          </cell>
          <cell r="H805" t="str">
            <v>2024-Q2</v>
          </cell>
          <cell r="I805" t="str">
            <v>Sim</v>
          </cell>
          <cell r="J805">
            <v>45535</v>
          </cell>
          <cell r="K805">
            <v>97637142.290000007</v>
          </cell>
          <cell r="L805">
            <v>175989627.66</v>
          </cell>
          <cell r="M805">
            <v>55.48</v>
          </cell>
          <cell r="N805" t="str">
            <v>Cumpre</v>
          </cell>
        </row>
        <row r="806">
          <cell r="F806" t="str">
            <v>Santana do Acaraú/CE</v>
          </cell>
          <cell r="G806" t="str">
            <v>Quadrimestral</v>
          </cell>
          <cell r="H806" t="str">
            <v>2024-Q2</v>
          </cell>
          <cell r="I806" t="str">
            <v>Sim</v>
          </cell>
          <cell r="J806">
            <v>45535</v>
          </cell>
          <cell r="K806">
            <v>29374920.98</v>
          </cell>
          <cell r="L806">
            <v>117586335.03</v>
          </cell>
          <cell r="M806">
            <v>24.98</v>
          </cell>
          <cell r="N806" t="str">
            <v>Cumpre</v>
          </cell>
        </row>
        <row r="807">
          <cell r="F807" t="str">
            <v>Santana do Cariri/CE</v>
          </cell>
          <cell r="G807" t="str">
            <v>Quadrimestral</v>
          </cell>
          <cell r="H807" t="str">
            <v>2024-Q2</v>
          </cell>
          <cell r="I807" t="str">
            <v>Sim</v>
          </cell>
          <cell r="J807">
            <v>45535</v>
          </cell>
          <cell r="K807">
            <v>-10583847.470000001</v>
          </cell>
          <cell r="L807">
            <v>82991012.189999998</v>
          </cell>
          <cell r="M807">
            <v>0</v>
          </cell>
          <cell r="N807" t="str">
            <v>Cumpre</v>
          </cell>
        </row>
        <row r="808">
          <cell r="F808" t="str">
            <v>São Benedito/CE</v>
          </cell>
          <cell r="G808" t="str">
            <v>Quadrimestral</v>
          </cell>
          <cell r="H808" t="str">
            <v>2024-Q2</v>
          </cell>
          <cell r="I808" t="str">
            <v>Sim</v>
          </cell>
          <cell r="J808">
            <v>45535</v>
          </cell>
          <cell r="K808">
            <v>38027705.479999997</v>
          </cell>
          <cell r="L808">
            <v>194233687.25999999</v>
          </cell>
          <cell r="M808">
            <v>19.579999999999998</v>
          </cell>
          <cell r="N808" t="str">
            <v>Cumpre</v>
          </cell>
        </row>
        <row r="809">
          <cell r="F809" t="str">
            <v>São Gonçalo do Amarante/CE</v>
          </cell>
          <cell r="G809" t="str">
            <v>Quadrimestral</v>
          </cell>
          <cell r="H809" t="str">
            <v>2024-Q2</v>
          </cell>
          <cell r="I809" t="str">
            <v>Sim</v>
          </cell>
          <cell r="J809">
            <v>45535</v>
          </cell>
          <cell r="K809">
            <v>73350466.390000001</v>
          </cell>
          <cell r="L809">
            <v>587989497.77999997</v>
          </cell>
          <cell r="M809">
            <v>12.47</v>
          </cell>
          <cell r="N809" t="str">
            <v>Cumpre</v>
          </cell>
        </row>
        <row r="810">
          <cell r="F810" t="str">
            <v>São João do Jaguaribe/CE</v>
          </cell>
          <cell r="G810" t="str">
            <v>Quadrimestral</v>
          </cell>
          <cell r="H810" t="str">
            <v>2024-Q2</v>
          </cell>
          <cell r="I810" t="str">
            <v>Sim</v>
          </cell>
          <cell r="J810">
            <v>45535</v>
          </cell>
          <cell r="K810">
            <v>-5031225.6900000004</v>
          </cell>
          <cell r="L810">
            <v>38500118.43</v>
          </cell>
          <cell r="M810">
            <v>0</v>
          </cell>
          <cell r="N810" t="str">
            <v>Cumpre</v>
          </cell>
        </row>
        <row r="811">
          <cell r="F811" t="str">
            <v>São Luís do Curu/CE</v>
          </cell>
          <cell r="G811" t="str">
            <v>Quadrimestral</v>
          </cell>
          <cell r="H811" t="str">
            <v>2024-Q2</v>
          </cell>
          <cell r="I811" t="str">
            <v>Sim</v>
          </cell>
          <cell r="J811">
            <v>45535</v>
          </cell>
          <cell r="K811">
            <v>9005426.8599999994</v>
          </cell>
          <cell r="L811">
            <v>51858519.210000001</v>
          </cell>
          <cell r="M811">
            <v>17.37</v>
          </cell>
          <cell r="N811" t="str">
            <v>Cumpre</v>
          </cell>
        </row>
        <row r="812">
          <cell r="F812" t="str">
            <v>Senador Pompeu/CE</v>
          </cell>
          <cell r="G812" t="str">
            <v>Quadrimestral</v>
          </cell>
          <cell r="H812" t="str">
            <v>2024-Q2</v>
          </cell>
          <cell r="I812" t="str">
            <v>Sim</v>
          </cell>
          <cell r="J812">
            <v>45535</v>
          </cell>
          <cell r="K812">
            <v>-531653.39</v>
          </cell>
          <cell r="L812">
            <v>110268698.06</v>
          </cell>
          <cell r="M812">
            <v>0</v>
          </cell>
          <cell r="N812" t="str">
            <v>Cumpre</v>
          </cell>
        </row>
        <row r="813">
          <cell r="F813" t="str">
            <v>Senador Sá/CE</v>
          </cell>
          <cell r="G813" t="str">
            <v>Semestral</v>
          </cell>
          <cell r="H813" t="str">
            <v>2024-S1</v>
          </cell>
          <cell r="I813" t="str">
            <v>Sim</v>
          </cell>
          <cell r="J813">
            <v>45473</v>
          </cell>
          <cell r="K813">
            <v>-2915250.73</v>
          </cell>
          <cell r="L813">
            <v>53311213.640000001</v>
          </cell>
          <cell r="M813">
            <v>0</v>
          </cell>
          <cell r="N813" t="str">
            <v>Cumpre</v>
          </cell>
        </row>
        <row r="814">
          <cell r="F814" t="str">
            <v>Sobral/CE</v>
          </cell>
          <cell r="G814" t="str">
            <v>Quadrimestral</v>
          </cell>
          <cell r="H814" t="str">
            <v>2024-Q2</v>
          </cell>
          <cell r="I814" t="str">
            <v>Sim</v>
          </cell>
          <cell r="J814">
            <v>45535</v>
          </cell>
          <cell r="K814">
            <v>52983300.259999998</v>
          </cell>
          <cell r="L814">
            <v>1234518038.6199999</v>
          </cell>
          <cell r="M814">
            <v>4.29</v>
          </cell>
          <cell r="N814" t="str">
            <v>Cumpre</v>
          </cell>
        </row>
        <row r="815">
          <cell r="F815" t="str">
            <v>Solonópole/CE</v>
          </cell>
          <cell r="G815" t="str">
            <v>Quadrimestral</v>
          </cell>
          <cell r="H815" t="str">
            <v>2024-Q2</v>
          </cell>
          <cell r="I815" t="str">
            <v>Sim</v>
          </cell>
          <cell r="J815">
            <v>45535</v>
          </cell>
          <cell r="K815">
            <v>-6098829.0999999996</v>
          </cell>
          <cell r="L815">
            <v>116971569.69</v>
          </cell>
          <cell r="M815">
            <v>0</v>
          </cell>
          <cell r="N815" t="str">
            <v>Cumpre</v>
          </cell>
        </row>
        <row r="816">
          <cell r="F816" t="str">
            <v>Tabuleiro do Norte/CE</v>
          </cell>
          <cell r="G816" t="str">
            <v>Quadrimestral</v>
          </cell>
          <cell r="H816" t="str">
            <v>2024-Q2</v>
          </cell>
          <cell r="I816" t="str">
            <v>Sim</v>
          </cell>
          <cell r="J816">
            <v>45535</v>
          </cell>
          <cell r="K816">
            <v>11277584.33</v>
          </cell>
          <cell r="L816">
            <v>144449464.08000001</v>
          </cell>
          <cell r="M816">
            <v>7.81</v>
          </cell>
          <cell r="N816" t="str">
            <v>Cumpre</v>
          </cell>
        </row>
        <row r="817">
          <cell r="F817" t="str">
            <v>Tamboril/CE</v>
          </cell>
          <cell r="G817" t="str">
            <v>Quadrimestral</v>
          </cell>
          <cell r="H817" t="str">
            <v>2024-Q2</v>
          </cell>
          <cell r="I817" t="str">
            <v>Sim</v>
          </cell>
          <cell r="J817">
            <v>45535</v>
          </cell>
          <cell r="K817">
            <v>25992039.800000001</v>
          </cell>
          <cell r="L817">
            <v>127680388.98</v>
          </cell>
          <cell r="M817">
            <v>20.36</v>
          </cell>
          <cell r="N817" t="str">
            <v>Cumpre</v>
          </cell>
        </row>
        <row r="818">
          <cell r="F818" t="str">
            <v>Tarrafas/CE</v>
          </cell>
          <cell r="G818" t="str">
            <v>Quadrimestral</v>
          </cell>
          <cell r="H818" t="str">
            <v>2024-Q2</v>
          </cell>
          <cell r="I818" t="str">
            <v>Sim</v>
          </cell>
          <cell r="J818">
            <v>45535</v>
          </cell>
          <cell r="K818">
            <v>16397845.27</v>
          </cell>
          <cell r="L818">
            <v>40029275.350000001</v>
          </cell>
          <cell r="M818">
            <v>40.96</v>
          </cell>
          <cell r="N818" t="str">
            <v>Cumpre</v>
          </cell>
        </row>
        <row r="819">
          <cell r="F819" t="str">
            <v>Tauá/CE</v>
          </cell>
          <cell r="G819" t="str">
            <v>Quadrimestral</v>
          </cell>
          <cell r="H819" t="str">
            <v>2024-Q2</v>
          </cell>
          <cell r="I819" t="str">
            <v>Sim</v>
          </cell>
          <cell r="J819">
            <v>45535</v>
          </cell>
          <cell r="K819">
            <v>-102597756.91</v>
          </cell>
          <cell r="L819">
            <v>342962853.25</v>
          </cell>
          <cell r="M819">
            <v>0</v>
          </cell>
          <cell r="N819" t="str">
            <v>Cumpre</v>
          </cell>
        </row>
        <row r="820">
          <cell r="F820" t="str">
            <v>Tejuçuoca/CE</v>
          </cell>
          <cell r="G820" t="str">
            <v>Quadrimestral</v>
          </cell>
          <cell r="H820" t="str">
            <v>2024-Q2</v>
          </cell>
          <cell r="I820" t="str">
            <v>Sim</v>
          </cell>
          <cell r="J820">
            <v>45535</v>
          </cell>
          <cell r="K820">
            <v>-6940691.1500000004</v>
          </cell>
          <cell r="L820">
            <v>113741795.09</v>
          </cell>
          <cell r="M820">
            <v>0</v>
          </cell>
          <cell r="N820" t="str">
            <v>Cumpre</v>
          </cell>
        </row>
        <row r="821">
          <cell r="F821" t="str">
            <v>Tianguá/CE</v>
          </cell>
          <cell r="G821" t="str">
            <v>Quadrimestral</v>
          </cell>
          <cell r="H821" t="str">
            <v>2024-Q2</v>
          </cell>
          <cell r="I821" t="str">
            <v>Sim</v>
          </cell>
          <cell r="J821">
            <v>45535</v>
          </cell>
          <cell r="K821">
            <v>-13354150.060000001</v>
          </cell>
          <cell r="L821">
            <v>373835550.14999998</v>
          </cell>
          <cell r="M821">
            <v>0</v>
          </cell>
          <cell r="N821" t="str">
            <v>Cumpre</v>
          </cell>
        </row>
        <row r="822">
          <cell r="F822" t="str">
            <v>Trairi/CE</v>
          </cell>
          <cell r="G822" t="str">
            <v>Quadrimestral</v>
          </cell>
          <cell r="H822" t="str">
            <v>2024-Q2</v>
          </cell>
          <cell r="I822" t="str">
            <v>Sim</v>
          </cell>
          <cell r="J822">
            <v>45535</v>
          </cell>
          <cell r="K822">
            <v>-15251189.369999999</v>
          </cell>
          <cell r="L822">
            <v>259614394.72</v>
          </cell>
          <cell r="M822">
            <v>0</v>
          </cell>
          <cell r="N822" t="str">
            <v>Cumpre</v>
          </cell>
        </row>
        <row r="823">
          <cell r="F823" t="str">
            <v>Tururu/CE</v>
          </cell>
          <cell r="G823" t="str">
            <v>Quadrimestral</v>
          </cell>
          <cell r="H823" t="str">
            <v>2024-Q2</v>
          </cell>
          <cell r="I823" t="str">
            <v>Sim</v>
          </cell>
          <cell r="J823">
            <v>45535</v>
          </cell>
          <cell r="K823">
            <v>8820098.3300000001</v>
          </cell>
          <cell r="L823">
            <v>81534353.400000006</v>
          </cell>
          <cell r="M823">
            <v>10.82</v>
          </cell>
          <cell r="N823" t="str">
            <v>Cumpre</v>
          </cell>
        </row>
        <row r="824">
          <cell r="F824" t="str">
            <v>Ubajara/CE</v>
          </cell>
          <cell r="G824" t="str">
            <v>Quadrimestral</v>
          </cell>
          <cell r="H824" t="str">
            <v>2024-Q2</v>
          </cell>
          <cell r="I824" t="str">
            <v>Sim</v>
          </cell>
          <cell r="J824">
            <v>45535</v>
          </cell>
          <cell r="K824">
            <v>-4262810.93</v>
          </cell>
          <cell r="L824">
            <v>158230366.06999999</v>
          </cell>
          <cell r="M824">
            <v>0</v>
          </cell>
          <cell r="N824" t="str">
            <v>Cumpre</v>
          </cell>
        </row>
        <row r="825">
          <cell r="F825" t="str">
            <v>Umari/CE</v>
          </cell>
          <cell r="G825" t="str">
            <v>Quadrimestral</v>
          </cell>
          <cell r="H825" t="str">
            <v>2024-Q2</v>
          </cell>
          <cell r="I825" t="str">
            <v>Sim</v>
          </cell>
          <cell r="J825">
            <v>45535</v>
          </cell>
          <cell r="K825">
            <v>15977354.82</v>
          </cell>
          <cell r="L825">
            <v>41498712.68</v>
          </cell>
          <cell r="M825">
            <v>38.5</v>
          </cell>
          <cell r="N825" t="str">
            <v>Cumpre</v>
          </cell>
        </row>
        <row r="826">
          <cell r="F826" t="str">
            <v>Umirim/CE</v>
          </cell>
          <cell r="G826" t="str">
            <v>Quadrimestral</v>
          </cell>
          <cell r="H826" t="str">
            <v>2024-Q2</v>
          </cell>
          <cell r="I826" t="str">
            <v>Sim</v>
          </cell>
          <cell r="J826">
            <v>45535</v>
          </cell>
          <cell r="K826">
            <v>36757425.210000001</v>
          </cell>
          <cell r="L826">
            <v>88488648.739999995</v>
          </cell>
          <cell r="M826">
            <v>41.54</v>
          </cell>
          <cell r="N826" t="str">
            <v>Cumpre</v>
          </cell>
        </row>
        <row r="827">
          <cell r="F827" t="str">
            <v>Uruburetama/CE</v>
          </cell>
          <cell r="G827" t="str">
            <v>Quadrimestral</v>
          </cell>
          <cell r="H827" t="str">
            <v>2024-Q2</v>
          </cell>
          <cell r="I827" t="str">
            <v>Sim</v>
          </cell>
          <cell r="J827">
            <v>45535</v>
          </cell>
          <cell r="K827">
            <v>42387935.859999999</v>
          </cell>
          <cell r="L827">
            <v>111084278.05</v>
          </cell>
          <cell r="M827">
            <v>38.159999999999997</v>
          </cell>
          <cell r="N827" t="str">
            <v>Cumpre</v>
          </cell>
        </row>
        <row r="828">
          <cell r="F828" t="str">
            <v>Uruoca/CE</v>
          </cell>
          <cell r="G828" t="str">
            <v>Semestral</v>
          </cell>
          <cell r="H828" t="str">
            <v>2024-S1</v>
          </cell>
          <cell r="I828" t="str">
            <v>Sim</v>
          </cell>
          <cell r="J828">
            <v>45473</v>
          </cell>
          <cell r="K828">
            <v>18681886.120000001</v>
          </cell>
          <cell r="L828">
            <v>82529913.489999995</v>
          </cell>
          <cell r="M828">
            <v>22.64</v>
          </cell>
          <cell r="N828" t="str">
            <v>Cumpre</v>
          </cell>
        </row>
        <row r="829">
          <cell r="F829" t="str">
            <v>Varjota/CE</v>
          </cell>
          <cell r="G829" t="str">
            <v>Semestral</v>
          </cell>
          <cell r="H829" t="str">
            <v>2024-S1</v>
          </cell>
          <cell r="I829" t="str">
            <v>Sim</v>
          </cell>
          <cell r="J829">
            <v>45473</v>
          </cell>
          <cell r="K829">
            <v>2918481.93</v>
          </cell>
          <cell r="L829">
            <v>117198433.25</v>
          </cell>
          <cell r="M829">
            <v>2.4900000000000002</v>
          </cell>
          <cell r="N829" t="str">
            <v>Cumpre</v>
          </cell>
        </row>
        <row r="830">
          <cell r="F830" t="str">
            <v>Várzea Alegre/CE</v>
          </cell>
          <cell r="G830" t="str">
            <v>Quadrimestral</v>
          </cell>
          <cell r="H830" t="str">
            <v>2024-Q2</v>
          </cell>
          <cell r="I830" t="str">
            <v>Sim</v>
          </cell>
          <cell r="J830">
            <v>45535</v>
          </cell>
          <cell r="K830">
            <v>19219881.620000001</v>
          </cell>
          <cell r="L830">
            <v>167184637.34999999</v>
          </cell>
          <cell r="M830">
            <v>11.5</v>
          </cell>
          <cell r="N830" t="str">
            <v>Cumpre</v>
          </cell>
        </row>
        <row r="831">
          <cell r="F831" t="str">
            <v>Viçosa do Ceará/CE</v>
          </cell>
          <cell r="G831" t="str">
            <v>Quadrimestral</v>
          </cell>
          <cell r="H831" t="str">
            <v>2024-Q2</v>
          </cell>
          <cell r="I831" t="str">
            <v>Sim</v>
          </cell>
          <cell r="J831">
            <v>45535</v>
          </cell>
          <cell r="K831">
            <v>-59319368.310000002</v>
          </cell>
          <cell r="L831">
            <v>261753947.25999999</v>
          </cell>
          <cell r="M831">
            <v>0</v>
          </cell>
          <cell r="N831" t="str">
            <v>Cumpre</v>
          </cell>
        </row>
        <row r="832">
          <cell r="F832" t="str">
            <v>Brasília/DF</v>
          </cell>
          <cell r="G832" t="str">
            <v>Não disponível</v>
          </cell>
          <cell r="I832" t="str">
            <v>Não</v>
          </cell>
          <cell r="N832" t="str">
            <v>Não disponível</v>
          </cell>
        </row>
        <row r="833">
          <cell r="F833" t="str">
            <v>Afonso Cláudio/ES</v>
          </cell>
          <cell r="G833" t="str">
            <v>Semestral</v>
          </cell>
          <cell r="H833" t="str">
            <v>2024-S1</v>
          </cell>
          <cell r="I833" t="str">
            <v>Sim</v>
          </cell>
          <cell r="J833">
            <v>45473</v>
          </cell>
          <cell r="K833">
            <v>-68258448.120000005</v>
          </cell>
          <cell r="L833">
            <v>149236741.47</v>
          </cell>
          <cell r="M833">
            <v>0</v>
          </cell>
          <cell r="N833" t="str">
            <v>Cumpre</v>
          </cell>
        </row>
        <row r="834">
          <cell r="F834" t="str">
            <v>Água Doce do Norte/ES</v>
          </cell>
          <cell r="G834" t="str">
            <v>Semestral</v>
          </cell>
          <cell r="H834" t="str">
            <v>2024-S1</v>
          </cell>
          <cell r="I834" t="str">
            <v>Sim</v>
          </cell>
          <cell r="J834">
            <v>45473</v>
          </cell>
          <cell r="K834">
            <v>-6279695.8399999999</v>
          </cell>
          <cell r="L834">
            <v>62107342.289999999</v>
          </cell>
          <cell r="M834">
            <v>0</v>
          </cell>
          <cell r="N834" t="str">
            <v>Cumpre</v>
          </cell>
        </row>
        <row r="835">
          <cell r="F835" t="str">
            <v>Águia Branca/ES</v>
          </cell>
          <cell r="G835" t="str">
            <v>Semestral</v>
          </cell>
          <cell r="H835" t="str">
            <v>2024-S1</v>
          </cell>
          <cell r="I835" t="str">
            <v>Sim</v>
          </cell>
          <cell r="J835">
            <v>45473</v>
          </cell>
          <cell r="K835">
            <v>-55038846.950000003</v>
          </cell>
          <cell r="L835">
            <v>70842217.769999996</v>
          </cell>
          <cell r="M835">
            <v>0</v>
          </cell>
          <cell r="N835" t="str">
            <v>Cumpre</v>
          </cell>
        </row>
        <row r="836">
          <cell r="F836" t="str">
            <v>Alegre/ES</v>
          </cell>
          <cell r="G836" t="str">
            <v>Semestral</v>
          </cell>
          <cell r="H836" t="str">
            <v>2024-S1</v>
          </cell>
          <cell r="I836" t="str">
            <v>Sim</v>
          </cell>
          <cell r="J836">
            <v>45473</v>
          </cell>
          <cell r="K836">
            <v>-23477935.43</v>
          </cell>
          <cell r="L836">
            <v>146143462.91</v>
          </cell>
          <cell r="M836">
            <v>0</v>
          </cell>
          <cell r="N836" t="str">
            <v>Cumpre</v>
          </cell>
        </row>
        <row r="837">
          <cell r="F837" t="str">
            <v>Alfredo Chaves/ES</v>
          </cell>
          <cell r="G837" t="str">
            <v>Semestral</v>
          </cell>
          <cell r="H837" t="str">
            <v>2024-S1</v>
          </cell>
          <cell r="I837" t="str">
            <v>Sim</v>
          </cell>
          <cell r="J837">
            <v>45473</v>
          </cell>
          <cell r="K837">
            <v>-40399258.619999997</v>
          </cell>
          <cell r="L837">
            <v>97019858.150000006</v>
          </cell>
          <cell r="M837">
            <v>0</v>
          </cell>
          <cell r="N837" t="str">
            <v>Cumpre</v>
          </cell>
        </row>
        <row r="838">
          <cell r="F838" t="str">
            <v>Alto Rio Novo/ES</v>
          </cell>
          <cell r="G838" t="str">
            <v>Semestral</v>
          </cell>
          <cell r="H838" t="str">
            <v>2024-S1</v>
          </cell>
          <cell r="I838" t="str">
            <v>Sim</v>
          </cell>
          <cell r="J838">
            <v>45473</v>
          </cell>
          <cell r="K838">
            <v>139583.12</v>
          </cell>
          <cell r="L838">
            <v>45314282.630000003</v>
          </cell>
          <cell r="M838">
            <v>0.31</v>
          </cell>
          <cell r="N838" t="str">
            <v>Cumpre</v>
          </cell>
        </row>
        <row r="839">
          <cell r="F839" t="str">
            <v>Anchieta/ES</v>
          </cell>
          <cell r="G839" t="str">
            <v>Semestral</v>
          </cell>
          <cell r="H839" t="str">
            <v>2024-S1</v>
          </cell>
          <cell r="I839" t="str">
            <v>Sim</v>
          </cell>
          <cell r="J839">
            <v>45473</v>
          </cell>
          <cell r="K839">
            <v>-64973906.600000001</v>
          </cell>
          <cell r="L839">
            <v>377636017.64999998</v>
          </cell>
          <cell r="M839">
            <v>0</v>
          </cell>
          <cell r="N839" t="str">
            <v>Cumpre</v>
          </cell>
        </row>
        <row r="840">
          <cell r="F840" t="str">
            <v>Apiacá/ES</v>
          </cell>
          <cell r="G840" t="str">
            <v>Quadrimestral</v>
          </cell>
          <cell r="H840" t="str">
            <v>2024-Q2</v>
          </cell>
          <cell r="I840" t="str">
            <v>Sim</v>
          </cell>
          <cell r="J840">
            <v>45535</v>
          </cell>
          <cell r="K840">
            <v>-24151250.260000002</v>
          </cell>
          <cell r="L840">
            <v>26579017.77</v>
          </cell>
          <cell r="M840">
            <v>0</v>
          </cell>
          <cell r="N840" t="str">
            <v>Cumpre</v>
          </cell>
        </row>
        <row r="841">
          <cell r="F841" t="str">
            <v>Aracruz/ES</v>
          </cell>
          <cell r="G841" t="str">
            <v>Quadrimestral</v>
          </cell>
          <cell r="H841" t="str">
            <v>2024-Q2</v>
          </cell>
          <cell r="I841" t="str">
            <v>Sim</v>
          </cell>
          <cell r="J841">
            <v>45535</v>
          </cell>
          <cell r="K841">
            <v>-337136870.92000002</v>
          </cell>
          <cell r="L841">
            <v>756887665.95000005</v>
          </cell>
          <cell r="M841">
            <v>0</v>
          </cell>
          <cell r="N841" t="str">
            <v>Cumpre</v>
          </cell>
        </row>
        <row r="842">
          <cell r="F842" t="str">
            <v>Atilio Vivacqua/ES</v>
          </cell>
          <cell r="G842" t="str">
            <v>Quadrimestral</v>
          </cell>
          <cell r="H842" t="str">
            <v>2024-Q2</v>
          </cell>
          <cell r="I842" t="str">
            <v>Sim</v>
          </cell>
          <cell r="J842">
            <v>45535</v>
          </cell>
          <cell r="K842">
            <v>-24527260.77</v>
          </cell>
          <cell r="L842">
            <v>75649774.019999996</v>
          </cell>
          <cell r="M842">
            <v>0</v>
          </cell>
          <cell r="N842" t="str">
            <v>Cumpre</v>
          </cell>
        </row>
        <row r="843">
          <cell r="F843" t="str">
            <v>Baixo Guandu/ES</v>
          </cell>
          <cell r="G843" t="str">
            <v>Semestral</v>
          </cell>
          <cell r="H843" t="str">
            <v>2024-S1</v>
          </cell>
          <cell r="I843" t="str">
            <v>Sim</v>
          </cell>
          <cell r="J843">
            <v>45473</v>
          </cell>
          <cell r="K843">
            <v>-45671397.369999997</v>
          </cell>
          <cell r="L843">
            <v>169675480.86000001</v>
          </cell>
          <cell r="M843">
            <v>0</v>
          </cell>
          <cell r="N843" t="str">
            <v>Cumpre</v>
          </cell>
        </row>
        <row r="844">
          <cell r="F844" t="str">
            <v>Barra de São Francisco/ES</v>
          </cell>
          <cell r="G844" t="str">
            <v>Quadrimestral</v>
          </cell>
          <cell r="H844" t="str">
            <v>2024-Q2</v>
          </cell>
          <cell r="I844" t="str">
            <v>Sim</v>
          </cell>
          <cell r="J844">
            <v>45535</v>
          </cell>
          <cell r="K844">
            <v>40998443.07</v>
          </cell>
          <cell r="L844">
            <v>201823412.41999999</v>
          </cell>
          <cell r="M844">
            <v>20.309999999999999</v>
          </cell>
          <cell r="N844" t="str">
            <v>Cumpre</v>
          </cell>
        </row>
        <row r="845">
          <cell r="F845" t="str">
            <v>Boa Esperança/ES</v>
          </cell>
          <cell r="G845" t="str">
            <v>Semestral</v>
          </cell>
          <cell r="H845" t="str">
            <v>2024-S1</v>
          </cell>
          <cell r="I845" t="str">
            <v>Sim</v>
          </cell>
          <cell r="J845">
            <v>45473</v>
          </cell>
          <cell r="K845">
            <v>-37102916.450000003</v>
          </cell>
          <cell r="L845">
            <v>85967136.75</v>
          </cell>
          <cell r="M845">
            <v>0</v>
          </cell>
          <cell r="N845" t="str">
            <v>Cumpre</v>
          </cell>
        </row>
        <row r="846">
          <cell r="F846" t="str">
            <v>Bom Jesus do Norte/ES</v>
          </cell>
          <cell r="G846" t="str">
            <v>Semestral</v>
          </cell>
          <cell r="H846" t="str">
            <v>2024-S1</v>
          </cell>
          <cell r="I846" t="str">
            <v>Sim</v>
          </cell>
          <cell r="J846">
            <v>45473</v>
          </cell>
          <cell r="K846">
            <v>-26197450.940000001</v>
          </cell>
          <cell r="L846">
            <v>57507892.039999999</v>
          </cell>
          <cell r="M846">
            <v>0</v>
          </cell>
          <cell r="N846" t="str">
            <v>Cumpre</v>
          </cell>
        </row>
        <row r="847">
          <cell r="F847" t="str">
            <v>Brejetuba/ES</v>
          </cell>
          <cell r="G847" t="str">
            <v>Quadrimestral</v>
          </cell>
          <cell r="H847" t="str">
            <v>2024-Q2</v>
          </cell>
          <cell r="I847" t="str">
            <v>Sim</v>
          </cell>
          <cell r="J847">
            <v>45535</v>
          </cell>
          <cell r="K847">
            <v>-27656887.109999999</v>
          </cell>
          <cell r="L847">
            <v>78347395.120000005</v>
          </cell>
          <cell r="M847">
            <v>0</v>
          </cell>
          <cell r="N847" t="str">
            <v>Cumpre</v>
          </cell>
        </row>
        <row r="848">
          <cell r="F848" t="str">
            <v>Cachoeiro de Itapemirim/ES</v>
          </cell>
          <cell r="G848" t="str">
            <v>Quadrimestral</v>
          </cell>
          <cell r="H848" t="str">
            <v>2024-Q2</v>
          </cell>
          <cell r="I848" t="str">
            <v>Sim</v>
          </cell>
          <cell r="J848">
            <v>45535</v>
          </cell>
          <cell r="K848">
            <v>-203971986.16999999</v>
          </cell>
          <cell r="L848">
            <v>828968539.53999996</v>
          </cell>
          <cell r="M848">
            <v>0</v>
          </cell>
          <cell r="N848" t="str">
            <v>Cumpre</v>
          </cell>
        </row>
        <row r="849">
          <cell r="F849" t="str">
            <v>Cariacica/ES</v>
          </cell>
          <cell r="G849" t="str">
            <v>Quadrimestral</v>
          </cell>
          <cell r="H849" t="str">
            <v>2024-Q2</v>
          </cell>
          <cell r="I849" t="str">
            <v>Sim</v>
          </cell>
          <cell r="J849">
            <v>45535</v>
          </cell>
          <cell r="K849">
            <v>-102606085.83</v>
          </cell>
          <cell r="L849">
            <v>1364957442.95</v>
          </cell>
          <cell r="M849">
            <v>0</v>
          </cell>
          <cell r="N849" t="str">
            <v>Cumpre</v>
          </cell>
        </row>
        <row r="850">
          <cell r="F850" t="str">
            <v>Castelo/ES</v>
          </cell>
          <cell r="G850" t="str">
            <v>Semestral</v>
          </cell>
          <cell r="H850" t="str">
            <v>2024-S1</v>
          </cell>
          <cell r="I850" t="str">
            <v>Sim</v>
          </cell>
          <cell r="J850">
            <v>45473</v>
          </cell>
          <cell r="K850">
            <v>-65820136.939999998</v>
          </cell>
          <cell r="L850">
            <v>176754477.69</v>
          </cell>
          <cell r="M850">
            <v>0</v>
          </cell>
          <cell r="N850" t="str">
            <v>Cumpre</v>
          </cell>
        </row>
        <row r="851">
          <cell r="F851" t="str">
            <v>Colatina/ES</v>
          </cell>
          <cell r="G851" t="str">
            <v>Quadrimestral</v>
          </cell>
          <cell r="H851" t="str">
            <v>2024-Q2</v>
          </cell>
          <cell r="I851" t="str">
            <v>Sim</v>
          </cell>
          <cell r="J851">
            <v>45535</v>
          </cell>
          <cell r="K851">
            <v>-114497098.47</v>
          </cell>
          <cell r="L851">
            <v>733914970.90999997</v>
          </cell>
          <cell r="M851">
            <v>0</v>
          </cell>
          <cell r="N851" t="str">
            <v>Cumpre</v>
          </cell>
        </row>
        <row r="852">
          <cell r="F852" t="str">
            <v>Conceição da Barra/ES</v>
          </cell>
          <cell r="G852" t="str">
            <v>Quadrimestral</v>
          </cell>
          <cell r="H852" t="str">
            <v>2024-Q2</v>
          </cell>
          <cell r="I852" t="str">
            <v>Sim</v>
          </cell>
          <cell r="J852">
            <v>45535</v>
          </cell>
          <cell r="K852">
            <v>-32863408.649999999</v>
          </cell>
          <cell r="L852">
            <v>183004471.63</v>
          </cell>
          <cell r="M852">
            <v>0</v>
          </cell>
          <cell r="N852" t="str">
            <v>Cumpre</v>
          </cell>
        </row>
        <row r="853">
          <cell r="F853" t="str">
            <v>Conceição do Castelo/ES</v>
          </cell>
          <cell r="G853" t="str">
            <v>Semestral</v>
          </cell>
          <cell r="H853" t="str">
            <v>2024-S1</v>
          </cell>
          <cell r="I853" t="str">
            <v>Sim</v>
          </cell>
          <cell r="J853">
            <v>45473</v>
          </cell>
          <cell r="K853">
            <v>-27791886.43</v>
          </cell>
          <cell r="L853">
            <v>70269239.909999996</v>
          </cell>
          <cell r="M853">
            <v>0</v>
          </cell>
          <cell r="N853" t="str">
            <v>Cumpre</v>
          </cell>
        </row>
        <row r="854">
          <cell r="F854" t="str">
            <v>Divino de São Lourenço/ES</v>
          </cell>
          <cell r="G854" t="str">
            <v>Semestral</v>
          </cell>
          <cell r="H854" t="str">
            <v>2024-S1</v>
          </cell>
          <cell r="I854" t="str">
            <v>Sim</v>
          </cell>
          <cell r="J854">
            <v>45473</v>
          </cell>
          <cell r="K854">
            <v>-13045873.57</v>
          </cell>
          <cell r="L854">
            <v>38102672.810000002</v>
          </cell>
          <cell r="M854">
            <v>0</v>
          </cell>
          <cell r="N854" t="str">
            <v>Cumpre</v>
          </cell>
        </row>
        <row r="855">
          <cell r="F855" t="str">
            <v>Domingos Martins/ES</v>
          </cell>
          <cell r="G855" t="str">
            <v>Semestral</v>
          </cell>
          <cell r="H855" t="str">
            <v>2024-S1</v>
          </cell>
          <cell r="I855" t="str">
            <v>Sim</v>
          </cell>
          <cell r="J855">
            <v>45473</v>
          </cell>
          <cell r="K855">
            <v>-106822719.06999999</v>
          </cell>
          <cell r="L855">
            <v>209378649.18000001</v>
          </cell>
          <cell r="M855">
            <v>0</v>
          </cell>
          <cell r="N855" t="str">
            <v>Cumpre</v>
          </cell>
        </row>
        <row r="856">
          <cell r="F856" t="str">
            <v>Dores do Rio Preto/ES</v>
          </cell>
          <cell r="G856" t="str">
            <v>Semestral</v>
          </cell>
          <cell r="H856" t="str">
            <v>2024-S1</v>
          </cell>
          <cell r="I856" t="str">
            <v>Sim</v>
          </cell>
          <cell r="J856">
            <v>45473</v>
          </cell>
          <cell r="K856">
            <v>-14660188.439999999</v>
          </cell>
          <cell r="L856">
            <v>52437598.810000002</v>
          </cell>
          <cell r="M856">
            <v>0</v>
          </cell>
          <cell r="N856" t="str">
            <v>Cumpre</v>
          </cell>
        </row>
        <row r="857">
          <cell r="F857" t="str">
            <v>Ecoporanga/ES</v>
          </cell>
          <cell r="G857" t="str">
            <v>Semestral</v>
          </cell>
          <cell r="H857" t="str">
            <v>2024-S1</v>
          </cell>
          <cell r="I857" t="str">
            <v>Sim</v>
          </cell>
          <cell r="J857">
            <v>45473</v>
          </cell>
          <cell r="K857">
            <v>-81831923.269999996</v>
          </cell>
          <cell r="L857">
            <v>116575741.8</v>
          </cell>
          <cell r="M857">
            <v>0</v>
          </cell>
          <cell r="N857" t="str">
            <v>Cumpre</v>
          </cell>
        </row>
        <row r="858">
          <cell r="F858" t="str">
            <v>Fundão/ES</v>
          </cell>
          <cell r="G858" t="str">
            <v>Semestral</v>
          </cell>
          <cell r="H858" t="str">
            <v>2024-S1</v>
          </cell>
          <cell r="I858" t="str">
            <v>Sim</v>
          </cell>
          <cell r="J858">
            <v>45473</v>
          </cell>
          <cell r="K858">
            <v>-23963408.98</v>
          </cell>
          <cell r="L858">
            <v>108230759.81</v>
          </cell>
          <cell r="M858">
            <v>0</v>
          </cell>
          <cell r="N858" t="str">
            <v>Cumpre</v>
          </cell>
        </row>
        <row r="859">
          <cell r="F859" t="str">
            <v>Governador Lindenberg/ES</v>
          </cell>
          <cell r="G859" t="str">
            <v>Semestral</v>
          </cell>
          <cell r="H859" t="str">
            <v>2024-S1</v>
          </cell>
          <cell r="I859" t="str">
            <v>Sim</v>
          </cell>
          <cell r="J859">
            <v>45473</v>
          </cell>
          <cell r="K859">
            <v>-22108911.399999999</v>
          </cell>
          <cell r="L859">
            <v>68465804.859999999</v>
          </cell>
          <cell r="M859">
            <v>0</v>
          </cell>
          <cell r="N859" t="str">
            <v>Cumpre</v>
          </cell>
        </row>
        <row r="860">
          <cell r="F860" t="str">
            <v>Guaçuí/ES</v>
          </cell>
          <cell r="G860" t="str">
            <v>Semestral</v>
          </cell>
          <cell r="H860" t="str">
            <v>2024-S1</v>
          </cell>
          <cell r="I860" t="str">
            <v>Sim</v>
          </cell>
          <cell r="J860">
            <v>45473</v>
          </cell>
          <cell r="K860">
            <v>-10970042.74</v>
          </cell>
          <cell r="L860">
            <v>149239681.56999999</v>
          </cell>
          <cell r="M860">
            <v>0</v>
          </cell>
          <cell r="N860" t="str">
            <v>Cumpre</v>
          </cell>
        </row>
        <row r="861">
          <cell r="F861" t="str">
            <v>Guarapari/ES</v>
          </cell>
          <cell r="G861" t="str">
            <v>Quadrimestral</v>
          </cell>
          <cell r="H861" t="str">
            <v>2024-Q2</v>
          </cell>
          <cell r="I861" t="str">
            <v>Sim</v>
          </cell>
          <cell r="J861">
            <v>45535</v>
          </cell>
          <cell r="K861">
            <v>-69492299.159999996</v>
          </cell>
          <cell r="L861">
            <v>556222131.73000002</v>
          </cell>
          <cell r="M861">
            <v>0</v>
          </cell>
          <cell r="N861" t="str">
            <v>Cumpre</v>
          </cell>
        </row>
        <row r="862">
          <cell r="F862" t="str">
            <v>Ibatiba/ES</v>
          </cell>
          <cell r="G862" t="str">
            <v>Semestral</v>
          </cell>
          <cell r="H862" t="str">
            <v>2024-S1</v>
          </cell>
          <cell r="I862" t="str">
            <v>Sim</v>
          </cell>
          <cell r="J862">
            <v>45473</v>
          </cell>
          <cell r="K862">
            <v>-50689772.350000001</v>
          </cell>
          <cell r="L862">
            <v>115271264.45999999</v>
          </cell>
          <cell r="M862">
            <v>0</v>
          </cell>
          <cell r="N862" t="str">
            <v>Cumpre</v>
          </cell>
        </row>
        <row r="863">
          <cell r="F863" t="str">
            <v>Ibiraçu/ES</v>
          </cell>
          <cell r="G863" t="str">
            <v>Semestral</v>
          </cell>
          <cell r="H863" t="str">
            <v>2024-S1</v>
          </cell>
          <cell r="I863" t="str">
            <v>Sim</v>
          </cell>
          <cell r="J863">
            <v>45473</v>
          </cell>
          <cell r="K863">
            <v>-4641581.4400000004</v>
          </cell>
          <cell r="L863">
            <v>75486919.909999996</v>
          </cell>
          <cell r="M863">
            <v>0</v>
          </cell>
          <cell r="N863" t="str">
            <v>Cumpre</v>
          </cell>
        </row>
        <row r="864">
          <cell r="F864" t="str">
            <v>Ibitirama/ES</v>
          </cell>
          <cell r="G864" t="str">
            <v>Semestral</v>
          </cell>
          <cell r="H864" t="str">
            <v>2024-S1</v>
          </cell>
          <cell r="I864" t="str">
            <v>Sim</v>
          </cell>
          <cell r="J864">
            <v>45473</v>
          </cell>
          <cell r="K864">
            <v>-24634475.379999999</v>
          </cell>
          <cell r="L864">
            <v>58719684.170000002</v>
          </cell>
          <cell r="M864">
            <v>0</v>
          </cell>
          <cell r="N864" t="str">
            <v>Cumpre</v>
          </cell>
        </row>
        <row r="865">
          <cell r="F865" t="str">
            <v>Iconha/ES</v>
          </cell>
          <cell r="G865" t="str">
            <v>Semestral</v>
          </cell>
          <cell r="H865" t="str">
            <v>2024-S1</v>
          </cell>
          <cell r="I865" t="str">
            <v>Sim</v>
          </cell>
          <cell r="J865">
            <v>45473</v>
          </cell>
          <cell r="K865">
            <v>-25995404.800000001</v>
          </cell>
          <cell r="L865">
            <v>76085493.799999997</v>
          </cell>
          <cell r="M865">
            <v>0</v>
          </cell>
          <cell r="N865" t="str">
            <v>Cumpre</v>
          </cell>
        </row>
        <row r="866">
          <cell r="F866" t="str">
            <v>Irupi/ES</v>
          </cell>
          <cell r="G866" t="str">
            <v>Quadrimestral</v>
          </cell>
          <cell r="H866" t="str">
            <v>2024-Q2</v>
          </cell>
          <cell r="I866" t="str">
            <v>Sim</v>
          </cell>
          <cell r="J866">
            <v>45535</v>
          </cell>
          <cell r="K866">
            <v>-13322760.279999999</v>
          </cell>
          <cell r="L866">
            <v>74618527.859999999</v>
          </cell>
          <cell r="M866">
            <v>0</v>
          </cell>
          <cell r="N866" t="str">
            <v>Cumpre</v>
          </cell>
        </row>
        <row r="867">
          <cell r="F867" t="str">
            <v>Itaguaçu/ES</v>
          </cell>
          <cell r="G867" t="str">
            <v>Semestral</v>
          </cell>
          <cell r="H867" t="str">
            <v>2024-S1</v>
          </cell>
          <cell r="I867" t="str">
            <v>Sim</v>
          </cell>
          <cell r="J867">
            <v>45473</v>
          </cell>
          <cell r="K867">
            <v>-25543471.579999998</v>
          </cell>
          <cell r="L867">
            <v>75542832.390000001</v>
          </cell>
          <cell r="M867">
            <v>0</v>
          </cell>
          <cell r="N867" t="str">
            <v>Cumpre</v>
          </cell>
        </row>
        <row r="868">
          <cell r="F868" t="str">
            <v>Itapemirim/ES</v>
          </cell>
          <cell r="G868" t="str">
            <v>Semestral</v>
          </cell>
          <cell r="H868" t="str">
            <v>2024-S1</v>
          </cell>
          <cell r="I868" t="str">
            <v>Sim</v>
          </cell>
          <cell r="J868">
            <v>45473</v>
          </cell>
          <cell r="K868">
            <v>-42029780.100000001</v>
          </cell>
          <cell r="L868">
            <v>502740086.17000002</v>
          </cell>
          <cell r="M868">
            <v>0</v>
          </cell>
          <cell r="N868" t="str">
            <v>Cumpre</v>
          </cell>
        </row>
        <row r="869">
          <cell r="F869" t="str">
            <v>Itarana/ES</v>
          </cell>
          <cell r="G869" t="str">
            <v>Semestral</v>
          </cell>
          <cell r="H869" t="str">
            <v>2024-S1</v>
          </cell>
          <cell r="I869" t="str">
            <v>Sim</v>
          </cell>
          <cell r="J869">
            <v>45473</v>
          </cell>
          <cell r="K869">
            <v>-31569333.289999999</v>
          </cell>
          <cell r="L869">
            <v>66476491.189999998</v>
          </cell>
          <cell r="M869">
            <v>0</v>
          </cell>
          <cell r="N869" t="str">
            <v>Cumpre</v>
          </cell>
        </row>
        <row r="870">
          <cell r="F870" t="str">
            <v>Iúna/ES</v>
          </cell>
          <cell r="G870" t="str">
            <v>Quadrimestral</v>
          </cell>
          <cell r="H870" t="str">
            <v>2024-Q1</v>
          </cell>
          <cell r="I870" t="str">
            <v>Não</v>
          </cell>
          <cell r="J870">
            <v>45412</v>
          </cell>
          <cell r="K870">
            <v>-42535302.990000002</v>
          </cell>
          <cell r="L870">
            <v>120290708.73999999</v>
          </cell>
          <cell r="M870">
            <v>0</v>
          </cell>
          <cell r="N870" t="str">
            <v>Cumpre</v>
          </cell>
        </row>
        <row r="871">
          <cell r="F871" t="str">
            <v>Jaguaré/ES</v>
          </cell>
          <cell r="G871" t="str">
            <v>Semestral</v>
          </cell>
          <cell r="H871" t="str">
            <v>2024-S1</v>
          </cell>
          <cell r="I871" t="str">
            <v>Sim</v>
          </cell>
          <cell r="J871">
            <v>45473</v>
          </cell>
          <cell r="K871">
            <v>-61367871.799999997</v>
          </cell>
          <cell r="L871">
            <v>187616215.72999999</v>
          </cell>
          <cell r="M871">
            <v>0</v>
          </cell>
          <cell r="N871" t="str">
            <v>Cumpre</v>
          </cell>
        </row>
        <row r="872">
          <cell r="F872" t="str">
            <v>Jerônimo Monteiro/ES</v>
          </cell>
          <cell r="G872" t="str">
            <v>Semestral</v>
          </cell>
          <cell r="H872" t="str">
            <v>2024-S1</v>
          </cell>
          <cell r="I872" t="str">
            <v>Sim</v>
          </cell>
          <cell r="J872">
            <v>45473</v>
          </cell>
          <cell r="K872">
            <v>-32914481.620000001</v>
          </cell>
          <cell r="L872">
            <v>63888806.149999999</v>
          </cell>
          <cell r="M872">
            <v>0</v>
          </cell>
          <cell r="N872" t="str">
            <v>Cumpre</v>
          </cell>
        </row>
        <row r="873">
          <cell r="F873" t="str">
            <v>João Neiva/ES</v>
          </cell>
          <cell r="G873" t="str">
            <v>Semestral</v>
          </cell>
          <cell r="H873" t="str">
            <v>2024-S1</v>
          </cell>
          <cell r="I873" t="str">
            <v>Sim</v>
          </cell>
          <cell r="J873">
            <v>45473</v>
          </cell>
          <cell r="K873">
            <v>-64765669.270000003</v>
          </cell>
          <cell r="L873">
            <v>105825898.14</v>
          </cell>
          <cell r="M873">
            <v>0</v>
          </cell>
          <cell r="N873" t="str">
            <v>Cumpre</v>
          </cell>
        </row>
        <row r="874">
          <cell r="F874" t="str">
            <v>Laranja da Terra/ES</v>
          </cell>
          <cell r="G874" t="str">
            <v>Semestral</v>
          </cell>
          <cell r="H874" t="str">
            <v>2024-S1</v>
          </cell>
          <cell r="I874" t="str">
            <v>Sim</v>
          </cell>
          <cell r="J874">
            <v>45473</v>
          </cell>
          <cell r="K874">
            <v>-19780138.870000001</v>
          </cell>
          <cell r="L874">
            <v>67951210.260000005</v>
          </cell>
          <cell r="M874">
            <v>0</v>
          </cell>
          <cell r="N874" t="str">
            <v>Cumpre</v>
          </cell>
        </row>
        <row r="875">
          <cell r="F875" t="str">
            <v>Linhares/ES</v>
          </cell>
          <cell r="G875" t="str">
            <v>Quadrimestral</v>
          </cell>
          <cell r="H875" t="str">
            <v>2024-Q2</v>
          </cell>
          <cell r="I875" t="str">
            <v>Sim</v>
          </cell>
          <cell r="J875">
            <v>45535</v>
          </cell>
          <cell r="K875">
            <v>-56028474.159999996</v>
          </cell>
          <cell r="L875">
            <v>1063516845.46</v>
          </cell>
          <cell r="M875">
            <v>0</v>
          </cell>
          <cell r="N875" t="str">
            <v>Cumpre</v>
          </cell>
        </row>
        <row r="876">
          <cell r="F876" t="str">
            <v>Mantenópolis/ES</v>
          </cell>
          <cell r="G876" t="str">
            <v>Semestral</v>
          </cell>
          <cell r="H876" t="str">
            <v>2024-S1</v>
          </cell>
          <cell r="I876" t="str">
            <v>Sim</v>
          </cell>
          <cell r="J876">
            <v>45473</v>
          </cell>
          <cell r="K876">
            <v>-8051380.6600000001</v>
          </cell>
          <cell r="L876">
            <v>72477649.859999999</v>
          </cell>
          <cell r="M876">
            <v>0</v>
          </cell>
          <cell r="N876" t="str">
            <v>Cumpre</v>
          </cell>
        </row>
        <row r="877">
          <cell r="F877" t="str">
            <v>Marataízes/ES</v>
          </cell>
          <cell r="G877" t="str">
            <v>Semestral</v>
          </cell>
          <cell r="H877" t="str">
            <v>2024-S1</v>
          </cell>
          <cell r="I877" t="str">
            <v>Sim</v>
          </cell>
          <cell r="J877">
            <v>45473</v>
          </cell>
          <cell r="K877">
            <v>-52675544.960000001</v>
          </cell>
          <cell r="L877">
            <v>401353962.86000001</v>
          </cell>
          <cell r="M877">
            <v>0</v>
          </cell>
          <cell r="N877" t="str">
            <v>Cumpre</v>
          </cell>
        </row>
        <row r="878">
          <cell r="F878" t="str">
            <v>Marechal Floriano/ES</v>
          </cell>
          <cell r="G878" t="str">
            <v>Quadrimestral</v>
          </cell>
          <cell r="H878" t="str">
            <v>2024-Q1</v>
          </cell>
          <cell r="I878" t="str">
            <v>Não</v>
          </cell>
          <cell r="J878">
            <v>45412</v>
          </cell>
          <cell r="K878">
            <v>-25120099.460000001</v>
          </cell>
          <cell r="L878">
            <v>17149396.09</v>
          </cell>
          <cell r="M878">
            <v>0</v>
          </cell>
          <cell r="N878" t="str">
            <v>Cumpre</v>
          </cell>
        </row>
        <row r="879">
          <cell r="F879" t="str">
            <v>Marilândia/ES</v>
          </cell>
          <cell r="G879" t="str">
            <v>Semestral</v>
          </cell>
          <cell r="H879" t="str">
            <v>2024-S1</v>
          </cell>
          <cell r="I879" t="str">
            <v>Sim</v>
          </cell>
          <cell r="J879">
            <v>45473</v>
          </cell>
          <cell r="K879">
            <v>-29698698.800000001</v>
          </cell>
          <cell r="L879">
            <v>71628981.150000006</v>
          </cell>
          <cell r="M879">
            <v>0</v>
          </cell>
          <cell r="N879" t="str">
            <v>Cumpre</v>
          </cell>
        </row>
        <row r="880">
          <cell r="F880" t="str">
            <v>Mimoso do Sul/ES</v>
          </cell>
          <cell r="G880" t="str">
            <v>Semestral</v>
          </cell>
          <cell r="H880" t="str">
            <v>2024-S1</v>
          </cell>
          <cell r="I880" t="str">
            <v>Sim</v>
          </cell>
          <cell r="J880">
            <v>45473</v>
          </cell>
          <cell r="K880">
            <v>-8313589.0899999999</v>
          </cell>
          <cell r="L880">
            <v>144627107.55000001</v>
          </cell>
          <cell r="M880">
            <v>0</v>
          </cell>
          <cell r="N880" t="str">
            <v>Cumpre</v>
          </cell>
        </row>
        <row r="881">
          <cell r="F881" t="str">
            <v>Montanha/ES</v>
          </cell>
          <cell r="G881" t="str">
            <v>Semestral</v>
          </cell>
          <cell r="H881" t="str">
            <v>2024-S1</v>
          </cell>
          <cell r="I881" t="str">
            <v>Sim</v>
          </cell>
          <cell r="J881">
            <v>45473</v>
          </cell>
          <cell r="K881">
            <v>-23962562.5</v>
          </cell>
          <cell r="L881">
            <v>112702840.56</v>
          </cell>
          <cell r="M881">
            <v>0</v>
          </cell>
          <cell r="N881" t="str">
            <v>Cumpre</v>
          </cell>
        </row>
        <row r="882">
          <cell r="F882" t="str">
            <v>Mucurici/ES</v>
          </cell>
          <cell r="G882" t="str">
            <v>Semestral</v>
          </cell>
          <cell r="H882" t="str">
            <v>2024-S1</v>
          </cell>
          <cell r="I882" t="str">
            <v>Sim</v>
          </cell>
          <cell r="J882">
            <v>45473</v>
          </cell>
          <cell r="K882">
            <v>-17538410.48</v>
          </cell>
          <cell r="L882">
            <v>46074297.200000003</v>
          </cell>
          <cell r="M882">
            <v>0</v>
          </cell>
          <cell r="N882" t="str">
            <v>Cumpre</v>
          </cell>
        </row>
        <row r="883">
          <cell r="F883" t="str">
            <v>Muniz Freire/ES</v>
          </cell>
          <cell r="G883" t="str">
            <v>Semestral</v>
          </cell>
          <cell r="H883" t="str">
            <v>2024-S1</v>
          </cell>
          <cell r="I883" t="str">
            <v>Sim</v>
          </cell>
          <cell r="J883">
            <v>45473</v>
          </cell>
          <cell r="K883">
            <v>-19561424.649999999</v>
          </cell>
          <cell r="L883">
            <v>101457160.36</v>
          </cell>
          <cell r="M883">
            <v>0</v>
          </cell>
          <cell r="N883" t="str">
            <v>Cumpre</v>
          </cell>
        </row>
        <row r="884">
          <cell r="F884" t="str">
            <v>Muqui/ES</v>
          </cell>
          <cell r="G884" t="str">
            <v>Semestral</v>
          </cell>
          <cell r="H884" t="str">
            <v>2024-S1</v>
          </cell>
          <cell r="I884" t="str">
            <v>Sim</v>
          </cell>
          <cell r="J884">
            <v>45473</v>
          </cell>
          <cell r="K884">
            <v>-24109091.390000001</v>
          </cell>
          <cell r="L884">
            <v>68845424.030000001</v>
          </cell>
          <cell r="M884">
            <v>0</v>
          </cell>
          <cell r="N884" t="str">
            <v>Cumpre</v>
          </cell>
        </row>
        <row r="885">
          <cell r="F885" t="str">
            <v>Nova Venécia/ES</v>
          </cell>
          <cell r="G885" t="str">
            <v>Quadrimestral</v>
          </cell>
          <cell r="H885" t="str">
            <v>2024-Q2</v>
          </cell>
          <cell r="I885" t="str">
            <v>Sim</v>
          </cell>
          <cell r="J885">
            <v>45535</v>
          </cell>
          <cell r="K885">
            <v>-81527305.400000006</v>
          </cell>
          <cell r="L885">
            <v>279301985.39999998</v>
          </cell>
          <cell r="M885">
            <v>0</v>
          </cell>
          <cell r="N885" t="str">
            <v>Cumpre</v>
          </cell>
        </row>
        <row r="886">
          <cell r="F886" t="str">
            <v>Pancas/ES</v>
          </cell>
          <cell r="G886" t="str">
            <v>Semestral</v>
          </cell>
          <cell r="H886" t="str">
            <v>2024-S1</v>
          </cell>
          <cell r="I886" t="str">
            <v>Sim</v>
          </cell>
          <cell r="J886">
            <v>45473</v>
          </cell>
          <cell r="K886">
            <v>-19037707.539999999</v>
          </cell>
          <cell r="L886">
            <v>99353869.090000004</v>
          </cell>
          <cell r="M886">
            <v>0</v>
          </cell>
          <cell r="N886" t="str">
            <v>Cumpre</v>
          </cell>
        </row>
        <row r="887">
          <cell r="F887" t="str">
            <v>Pedro Canário/ES</v>
          </cell>
          <cell r="G887" t="str">
            <v>Quadrimestral</v>
          </cell>
          <cell r="H887" t="str">
            <v>2024-Q2</v>
          </cell>
          <cell r="I887" t="str">
            <v>Sim</v>
          </cell>
          <cell r="J887">
            <v>45535</v>
          </cell>
          <cell r="K887">
            <v>-40973001.890000001</v>
          </cell>
          <cell r="L887">
            <v>129505034.75</v>
          </cell>
          <cell r="M887">
            <v>0</v>
          </cell>
          <cell r="N887" t="str">
            <v>Cumpre</v>
          </cell>
        </row>
        <row r="888">
          <cell r="F888" t="str">
            <v>Pinheiros/ES</v>
          </cell>
          <cell r="G888" t="str">
            <v>Quadrimestral</v>
          </cell>
          <cell r="H888" t="str">
            <v>2024-Q2</v>
          </cell>
          <cell r="I888" t="str">
            <v>Sim</v>
          </cell>
          <cell r="J888">
            <v>45535</v>
          </cell>
          <cell r="K888">
            <v>-20785959.93</v>
          </cell>
          <cell r="L888">
            <v>134168226.68000001</v>
          </cell>
          <cell r="M888">
            <v>0</v>
          </cell>
          <cell r="N888" t="str">
            <v>Cumpre</v>
          </cell>
        </row>
        <row r="889">
          <cell r="F889" t="str">
            <v>Piúma/ES</v>
          </cell>
          <cell r="G889" t="str">
            <v>Semestral</v>
          </cell>
          <cell r="H889" t="str">
            <v>2024-S1</v>
          </cell>
          <cell r="I889" t="str">
            <v>Sim</v>
          </cell>
          <cell r="J889">
            <v>45473</v>
          </cell>
          <cell r="K889">
            <v>-34263235.149999999</v>
          </cell>
          <cell r="L889">
            <v>148974413.25</v>
          </cell>
          <cell r="M889">
            <v>0</v>
          </cell>
          <cell r="N889" t="str">
            <v>Cumpre</v>
          </cell>
        </row>
        <row r="890">
          <cell r="F890" t="str">
            <v>Ponto Belo/ES</v>
          </cell>
          <cell r="G890" t="str">
            <v>Semestral</v>
          </cell>
          <cell r="H890" t="str">
            <v>2024-S1</v>
          </cell>
          <cell r="I890" t="str">
            <v>Sim</v>
          </cell>
          <cell r="J890">
            <v>45473</v>
          </cell>
          <cell r="K890">
            <v>-9950198.6799999997</v>
          </cell>
          <cell r="L890">
            <v>45914352.939999998</v>
          </cell>
          <cell r="M890">
            <v>0</v>
          </cell>
          <cell r="N890" t="str">
            <v>Cumpre</v>
          </cell>
        </row>
        <row r="891">
          <cell r="F891" t="str">
            <v>Presidente Kennedy/ES</v>
          </cell>
          <cell r="G891" t="str">
            <v>Semestral</v>
          </cell>
          <cell r="H891" t="str">
            <v>2024-S1</v>
          </cell>
          <cell r="I891" t="str">
            <v>Sim</v>
          </cell>
          <cell r="J891">
            <v>45473</v>
          </cell>
          <cell r="K891">
            <v>-1398819549.6099999</v>
          </cell>
          <cell r="L891">
            <v>490515381.88</v>
          </cell>
          <cell r="M891">
            <v>0</v>
          </cell>
          <cell r="N891" t="str">
            <v>Cumpre</v>
          </cell>
        </row>
        <row r="892">
          <cell r="F892" t="str">
            <v>Rio Bananal/ES</v>
          </cell>
          <cell r="G892" t="str">
            <v>Semestral</v>
          </cell>
          <cell r="H892" t="str">
            <v>2023-S2</v>
          </cell>
          <cell r="I892" t="str">
            <v>Não</v>
          </cell>
          <cell r="J892">
            <v>45291</v>
          </cell>
          <cell r="K892">
            <v>-59883434.640000001</v>
          </cell>
          <cell r="L892">
            <v>118988208.52</v>
          </cell>
          <cell r="M892">
            <v>0</v>
          </cell>
          <cell r="N892" t="str">
            <v>Cumpre</v>
          </cell>
        </row>
        <row r="893">
          <cell r="F893" t="str">
            <v>Rio Novo do Sul/ES</v>
          </cell>
          <cell r="G893" t="str">
            <v>Quadrimestral</v>
          </cell>
          <cell r="H893" t="str">
            <v>2024-Q2</v>
          </cell>
          <cell r="I893" t="str">
            <v>Sim</v>
          </cell>
          <cell r="J893">
            <v>45535</v>
          </cell>
          <cell r="K893">
            <v>-27069676.59</v>
          </cell>
          <cell r="L893">
            <v>72302030.659999996</v>
          </cell>
          <cell r="M893">
            <v>0</v>
          </cell>
          <cell r="N893" t="str">
            <v>Cumpre</v>
          </cell>
        </row>
        <row r="894">
          <cell r="F894" t="str">
            <v>Santa Leopoldina/ES</v>
          </cell>
          <cell r="G894" t="str">
            <v>Semestral</v>
          </cell>
          <cell r="H894" t="str">
            <v>2024-S1</v>
          </cell>
          <cell r="I894" t="str">
            <v>Sim</v>
          </cell>
          <cell r="J894">
            <v>45473</v>
          </cell>
          <cell r="K894">
            <v>-31741758.52</v>
          </cell>
          <cell r="L894">
            <v>78033086.900000006</v>
          </cell>
          <cell r="M894">
            <v>0</v>
          </cell>
          <cell r="N894" t="str">
            <v>Cumpre</v>
          </cell>
        </row>
        <row r="895">
          <cell r="F895" t="str">
            <v>Santa Maria de Jetibá/ES</v>
          </cell>
          <cell r="G895" t="str">
            <v>Semestral</v>
          </cell>
          <cell r="H895" t="str">
            <v>2024-S1</v>
          </cell>
          <cell r="I895" t="str">
            <v>Sim</v>
          </cell>
          <cell r="J895">
            <v>45473</v>
          </cell>
          <cell r="K895">
            <v>-45463392.82</v>
          </cell>
          <cell r="L895">
            <v>233642065.40000001</v>
          </cell>
          <cell r="M895">
            <v>0</v>
          </cell>
          <cell r="N895" t="str">
            <v>Cumpre</v>
          </cell>
        </row>
        <row r="896">
          <cell r="F896" t="str">
            <v>Santa Teresa/ES</v>
          </cell>
          <cell r="G896" t="str">
            <v>Semestral</v>
          </cell>
          <cell r="H896" t="str">
            <v>2024-S1</v>
          </cell>
          <cell r="I896" t="str">
            <v>Sim</v>
          </cell>
          <cell r="J896">
            <v>45473</v>
          </cell>
          <cell r="K896">
            <v>-72818875.109999999</v>
          </cell>
          <cell r="L896">
            <v>136520977.43000001</v>
          </cell>
          <cell r="M896">
            <v>0</v>
          </cell>
          <cell r="N896" t="str">
            <v>Cumpre</v>
          </cell>
        </row>
        <row r="897">
          <cell r="F897" t="str">
            <v>São Domingos do Norte/ES</v>
          </cell>
          <cell r="G897" t="str">
            <v>Semestral</v>
          </cell>
          <cell r="H897" t="str">
            <v>2024-S1</v>
          </cell>
          <cell r="I897" t="str">
            <v>Sim</v>
          </cell>
          <cell r="J897">
            <v>45473</v>
          </cell>
          <cell r="K897">
            <v>-24366331.219999999</v>
          </cell>
          <cell r="L897">
            <v>61760647.310000002</v>
          </cell>
          <cell r="M897">
            <v>0</v>
          </cell>
          <cell r="N897" t="str">
            <v>Cumpre</v>
          </cell>
        </row>
        <row r="898">
          <cell r="F898" t="str">
            <v>São Gabriel da Palha/ES</v>
          </cell>
          <cell r="G898" t="str">
            <v>Semestral</v>
          </cell>
          <cell r="H898" t="str">
            <v>2024-S1</v>
          </cell>
          <cell r="I898" t="str">
            <v>Sim</v>
          </cell>
          <cell r="J898">
            <v>45473</v>
          </cell>
          <cell r="K898">
            <v>-25668064.32</v>
          </cell>
          <cell r="L898">
            <v>169431711.43000001</v>
          </cell>
          <cell r="M898">
            <v>0</v>
          </cell>
          <cell r="N898" t="str">
            <v>Cumpre</v>
          </cell>
        </row>
        <row r="899">
          <cell r="F899" t="str">
            <v>São José do Calçado/ES</v>
          </cell>
          <cell r="G899" t="str">
            <v>Quadrimestral</v>
          </cell>
          <cell r="H899" t="str">
            <v>2024-Q2</v>
          </cell>
          <cell r="I899" t="str">
            <v>Sim</v>
          </cell>
          <cell r="J899">
            <v>45535</v>
          </cell>
          <cell r="K899">
            <v>-22437727.739999998</v>
          </cell>
          <cell r="L899">
            <v>94230282.640000001</v>
          </cell>
          <cell r="M899">
            <v>0</v>
          </cell>
          <cell r="N899" t="str">
            <v>Cumpre</v>
          </cell>
        </row>
        <row r="900">
          <cell r="F900" t="str">
            <v>São Mateus/ES</v>
          </cell>
          <cell r="G900" t="str">
            <v>Quadrimestral</v>
          </cell>
          <cell r="H900" t="str">
            <v>2024-Q2</v>
          </cell>
          <cell r="I900" t="str">
            <v>Sim</v>
          </cell>
          <cell r="J900">
            <v>45535</v>
          </cell>
          <cell r="K900">
            <v>-89557385.409999996</v>
          </cell>
          <cell r="L900">
            <v>555000374.01999998</v>
          </cell>
          <cell r="M900">
            <v>0</v>
          </cell>
          <cell r="N900" t="str">
            <v>Cumpre</v>
          </cell>
        </row>
        <row r="901">
          <cell r="F901" t="str">
            <v>São Roque do Canaã/ES</v>
          </cell>
          <cell r="G901" t="str">
            <v>Semestral</v>
          </cell>
          <cell r="H901" t="str">
            <v>2024-S1</v>
          </cell>
          <cell r="I901" t="str">
            <v>Sim</v>
          </cell>
          <cell r="J901">
            <v>45473</v>
          </cell>
          <cell r="K901">
            <v>-24289650.149999999</v>
          </cell>
          <cell r="L901">
            <v>66057465.939999998</v>
          </cell>
          <cell r="M901">
            <v>0</v>
          </cell>
          <cell r="N901" t="str">
            <v>Cumpre</v>
          </cell>
        </row>
        <row r="902">
          <cell r="F902" t="str">
            <v>Serra/ES</v>
          </cell>
          <cell r="G902" t="str">
            <v>Quadrimestral</v>
          </cell>
          <cell r="H902" t="str">
            <v>2024-Q2</v>
          </cell>
          <cell r="I902" t="str">
            <v>Sim</v>
          </cell>
          <cell r="J902">
            <v>45535</v>
          </cell>
          <cell r="K902">
            <v>253333311.06</v>
          </cell>
          <cell r="L902">
            <v>2332802261.02</v>
          </cell>
          <cell r="M902">
            <v>10.86</v>
          </cell>
          <cell r="N902" t="str">
            <v>Cumpre</v>
          </cell>
        </row>
        <row r="903">
          <cell r="F903" t="str">
            <v>Sooretama/ES</v>
          </cell>
          <cell r="G903" t="str">
            <v>Semestral</v>
          </cell>
          <cell r="H903" t="str">
            <v>2024-S1</v>
          </cell>
          <cell r="I903" t="str">
            <v>Sim</v>
          </cell>
          <cell r="J903">
            <v>45473</v>
          </cell>
          <cell r="K903">
            <v>-53789797.719999999</v>
          </cell>
          <cell r="L903">
            <v>169558902.91999999</v>
          </cell>
          <cell r="M903">
            <v>0</v>
          </cell>
          <cell r="N903" t="str">
            <v>Cumpre</v>
          </cell>
        </row>
        <row r="904">
          <cell r="F904" t="str">
            <v>Vargem Alta/ES</v>
          </cell>
          <cell r="G904" t="str">
            <v>Semestral</v>
          </cell>
          <cell r="H904" t="str">
            <v>2024-S1</v>
          </cell>
          <cell r="I904" t="str">
            <v>Sim</v>
          </cell>
          <cell r="J904">
            <v>45473</v>
          </cell>
          <cell r="K904">
            <v>-56497985.560000002</v>
          </cell>
          <cell r="L904">
            <v>111216729.95999999</v>
          </cell>
          <cell r="M904">
            <v>0</v>
          </cell>
          <cell r="N904" t="str">
            <v>Cumpre</v>
          </cell>
        </row>
        <row r="905">
          <cell r="F905" t="str">
            <v>Venda Nova do Imigrante/ES</v>
          </cell>
          <cell r="G905" t="str">
            <v>Semestral</v>
          </cell>
          <cell r="H905" t="str">
            <v>2024-S1</v>
          </cell>
          <cell r="I905" t="str">
            <v>Sim</v>
          </cell>
          <cell r="J905">
            <v>45473</v>
          </cell>
          <cell r="K905">
            <v>-42529266.850000001</v>
          </cell>
          <cell r="L905">
            <v>140477055.43000001</v>
          </cell>
          <cell r="M905">
            <v>0</v>
          </cell>
          <cell r="N905" t="str">
            <v>Cumpre</v>
          </cell>
        </row>
        <row r="906">
          <cell r="F906" t="str">
            <v>Viana/ES</v>
          </cell>
          <cell r="G906" t="str">
            <v>Quadrimestral</v>
          </cell>
          <cell r="H906" t="str">
            <v>2024-Q2</v>
          </cell>
          <cell r="I906" t="str">
            <v>Sim</v>
          </cell>
          <cell r="J906">
            <v>45535</v>
          </cell>
          <cell r="K906">
            <v>-64083650.770000003</v>
          </cell>
          <cell r="L906">
            <v>469284632.63999999</v>
          </cell>
          <cell r="M906">
            <v>0</v>
          </cell>
          <cell r="N906" t="str">
            <v>Cumpre</v>
          </cell>
        </row>
        <row r="907">
          <cell r="F907" t="str">
            <v>Vila Pavão/ES</v>
          </cell>
          <cell r="G907" t="str">
            <v>Quadrimestral</v>
          </cell>
          <cell r="H907" t="str">
            <v>2024-Q2</v>
          </cell>
          <cell r="I907" t="str">
            <v>Sim</v>
          </cell>
          <cell r="J907">
            <v>45535</v>
          </cell>
          <cell r="K907">
            <v>-36181016.130000003</v>
          </cell>
          <cell r="L907">
            <v>57346752.289999999</v>
          </cell>
          <cell r="M907">
            <v>0</v>
          </cell>
          <cell r="N907" t="str">
            <v>Cumpre</v>
          </cell>
        </row>
        <row r="908">
          <cell r="F908" t="str">
            <v>Vila Valério/ES</v>
          </cell>
          <cell r="G908" t="str">
            <v>Semestral</v>
          </cell>
          <cell r="H908" t="str">
            <v>2024-S1</v>
          </cell>
          <cell r="I908" t="str">
            <v>Sim</v>
          </cell>
          <cell r="J908">
            <v>45473</v>
          </cell>
          <cell r="K908">
            <v>-7315167.71</v>
          </cell>
          <cell r="L908">
            <v>96283840.969999999</v>
          </cell>
          <cell r="M908">
            <v>0</v>
          </cell>
          <cell r="N908" t="str">
            <v>Cumpre</v>
          </cell>
        </row>
        <row r="909">
          <cell r="F909" t="str">
            <v>Vila Velha/ES</v>
          </cell>
          <cell r="G909" t="str">
            <v>Quadrimestral</v>
          </cell>
          <cell r="H909" t="str">
            <v>2024-Q2</v>
          </cell>
          <cell r="I909" t="str">
            <v>Sim</v>
          </cell>
          <cell r="J909">
            <v>45535</v>
          </cell>
          <cell r="K909">
            <v>-305121507.29000002</v>
          </cell>
          <cell r="L909">
            <v>1923024526.0899999</v>
          </cell>
          <cell r="M909">
            <v>0</v>
          </cell>
          <cell r="N909" t="str">
            <v>Cumpre</v>
          </cell>
        </row>
        <row r="910">
          <cell r="F910" t="str">
            <v>Vitória/ES</v>
          </cell>
          <cell r="G910" t="str">
            <v>Quadrimestral</v>
          </cell>
          <cell r="H910" t="str">
            <v>2024-Q2</v>
          </cell>
          <cell r="I910" t="str">
            <v>Sim</v>
          </cell>
          <cell r="J910">
            <v>45535</v>
          </cell>
          <cell r="K910">
            <v>-1539452549.5599999</v>
          </cell>
          <cell r="L910">
            <v>2990162454.0599999</v>
          </cell>
          <cell r="M910">
            <v>0</v>
          </cell>
          <cell r="N910" t="str">
            <v>Cumpre</v>
          </cell>
        </row>
        <row r="911">
          <cell r="F911" t="str">
            <v>Abadia de Goiás/GO</v>
          </cell>
          <cell r="G911" t="str">
            <v>Quadrimestral</v>
          </cell>
          <cell r="H911" t="str">
            <v>2024-Q2</v>
          </cell>
          <cell r="I911" t="str">
            <v>Sim</v>
          </cell>
          <cell r="J911">
            <v>45535</v>
          </cell>
          <cell r="K911">
            <v>-22788733.469999999</v>
          </cell>
          <cell r="L911">
            <v>94066618.189999998</v>
          </cell>
          <cell r="M911">
            <v>0</v>
          </cell>
          <cell r="N911" t="str">
            <v>Cumpre</v>
          </cell>
        </row>
        <row r="912">
          <cell r="F912" t="str">
            <v>Abadiânia/GO</v>
          </cell>
          <cell r="G912" t="str">
            <v>Quadrimestral</v>
          </cell>
          <cell r="H912" t="str">
            <v>2024-Q2</v>
          </cell>
          <cell r="I912" t="str">
            <v>Sim</v>
          </cell>
          <cell r="J912">
            <v>45535</v>
          </cell>
          <cell r="K912">
            <v>7752494.1600000001</v>
          </cell>
          <cell r="L912">
            <v>81962982.390000001</v>
          </cell>
          <cell r="M912">
            <v>9.4600000000000009</v>
          </cell>
          <cell r="N912" t="str">
            <v>Cumpre</v>
          </cell>
        </row>
        <row r="913">
          <cell r="F913" t="str">
            <v>Acreúna/GO</v>
          </cell>
          <cell r="G913" t="str">
            <v>Quadrimestral</v>
          </cell>
          <cell r="H913" t="str">
            <v>2024-Q2</v>
          </cell>
          <cell r="I913" t="str">
            <v>Sim</v>
          </cell>
          <cell r="J913">
            <v>45535</v>
          </cell>
          <cell r="K913">
            <v>-790074.59</v>
          </cell>
          <cell r="L913">
            <v>113063514.95999999</v>
          </cell>
          <cell r="M913">
            <v>0</v>
          </cell>
          <cell r="N913" t="str">
            <v>Cumpre</v>
          </cell>
        </row>
        <row r="914">
          <cell r="F914" t="str">
            <v>Adelândia/GO</v>
          </cell>
          <cell r="G914" t="str">
            <v>Quadrimestral</v>
          </cell>
          <cell r="H914" t="str">
            <v>2024-Q2</v>
          </cell>
          <cell r="I914" t="str">
            <v>Sim</v>
          </cell>
          <cell r="J914">
            <v>45535</v>
          </cell>
          <cell r="K914">
            <v>-2699590.65</v>
          </cell>
          <cell r="L914">
            <v>24630603.57</v>
          </cell>
          <cell r="M914">
            <v>0</v>
          </cell>
          <cell r="N914" t="str">
            <v>Cumpre</v>
          </cell>
        </row>
        <row r="915">
          <cell r="F915" t="str">
            <v>Água Fria de Goiás/GO</v>
          </cell>
          <cell r="G915" t="str">
            <v>Quadrimestral</v>
          </cell>
          <cell r="H915" t="str">
            <v>2024-Q2</v>
          </cell>
          <cell r="I915" t="str">
            <v>Sim</v>
          </cell>
          <cell r="J915">
            <v>45535</v>
          </cell>
          <cell r="K915">
            <v>-1788230.03</v>
          </cell>
          <cell r="L915">
            <v>43733910.039999999</v>
          </cell>
          <cell r="M915">
            <v>0</v>
          </cell>
          <cell r="N915" t="str">
            <v>Cumpre</v>
          </cell>
        </row>
        <row r="916">
          <cell r="F916" t="str">
            <v>Água Limpa/GO</v>
          </cell>
          <cell r="G916" t="str">
            <v>Quadrimestral</v>
          </cell>
          <cell r="H916" t="str">
            <v>2024-Q2</v>
          </cell>
          <cell r="I916" t="str">
            <v>Sim</v>
          </cell>
          <cell r="J916">
            <v>45535</v>
          </cell>
          <cell r="K916">
            <v>1275656.72</v>
          </cell>
          <cell r="L916">
            <v>25676819.219999999</v>
          </cell>
          <cell r="M916">
            <v>4.97</v>
          </cell>
          <cell r="N916" t="str">
            <v>Cumpre</v>
          </cell>
        </row>
        <row r="917">
          <cell r="F917" t="str">
            <v>Águas Lindas de Goiás/GO</v>
          </cell>
          <cell r="G917" t="str">
            <v>Quadrimestral</v>
          </cell>
          <cell r="H917" t="str">
            <v>2024-Q2</v>
          </cell>
          <cell r="I917" t="str">
            <v>Sim</v>
          </cell>
          <cell r="J917">
            <v>45535</v>
          </cell>
          <cell r="K917">
            <v>-278333101.25</v>
          </cell>
          <cell r="L917">
            <v>620070713.59000003</v>
          </cell>
          <cell r="M917">
            <v>0</v>
          </cell>
          <cell r="N917" t="str">
            <v>Cumpre</v>
          </cell>
        </row>
        <row r="918">
          <cell r="F918" t="str">
            <v>Alexânia/GO</v>
          </cell>
          <cell r="G918" t="str">
            <v>Quadrimestral</v>
          </cell>
          <cell r="H918" t="str">
            <v>2024-Q2</v>
          </cell>
          <cell r="I918" t="str">
            <v>Sim</v>
          </cell>
          <cell r="J918">
            <v>45535</v>
          </cell>
          <cell r="K918">
            <v>5862545.5</v>
          </cell>
          <cell r="L918">
            <v>149644231.41999999</v>
          </cell>
          <cell r="M918">
            <v>3.92</v>
          </cell>
          <cell r="N918" t="str">
            <v>Cumpre</v>
          </cell>
        </row>
        <row r="919">
          <cell r="F919" t="str">
            <v>Aloândia/GO</v>
          </cell>
          <cell r="G919" t="str">
            <v>Quadrimestral</v>
          </cell>
          <cell r="H919" t="str">
            <v>2024-Q2</v>
          </cell>
          <cell r="I919" t="str">
            <v>Sim</v>
          </cell>
          <cell r="J919">
            <v>45535</v>
          </cell>
          <cell r="K919">
            <v>-2877647.92</v>
          </cell>
          <cell r="L919">
            <v>21326906.18</v>
          </cell>
          <cell r="M919">
            <v>0</v>
          </cell>
          <cell r="N919" t="str">
            <v>Cumpre</v>
          </cell>
        </row>
        <row r="920">
          <cell r="F920" t="str">
            <v>Alto Horizonte/GO</v>
          </cell>
          <cell r="G920" t="str">
            <v>Quadrimestral</v>
          </cell>
          <cell r="H920" t="str">
            <v>2024-Q2</v>
          </cell>
          <cell r="I920" t="str">
            <v>Sim</v>
          </cell>
          <cell r="J920">
            <v>45535</v>
          </cell>
          <cell r="K920">
            <v>844337.52</v>
          </cell>
          <cell r="L920">
            <v>145326803.59999999</v>
          </cell>
          <cell r="M920">
            <v>0.57999999999999996</v>
          </cell>
          <cell r="N920" t="str">
            <v>Cumpre</v>
          </cell>
        </row>
        <row r="921">
          <cell r="F921" t="str">
            <v>Alto Paraíso de Goiás/GO</v>
          </cell>
          <cell r="G921" t="str">
            <v>Quadrimestral</v>
          </cell>
          <cell r="H921" t="str">
            <v>2024-Q2</v>
          </cell>
          <cell r="I921" t="str">
            <v>Sim</v>
          </cell>
          <cell r="J921">
            <v>45535</v>
          </cell>
          <cell r="K921">
            <v>-6378995.0599999996</v>
          </cell>
          <cell r="L921">
            <v>62961840.460000001</v>
          </cell>
          <cell r="M921">
            <v>0</v>
          </cell>
          <cell r="N921" t="str">
            <v>Cumpre</v>
          </cell>
        </row>
        <row r="922">
          <cell r="F922" t="str">
            <v>Alvorada do Norte/GO</v>
          </cell>
          <cell r="G922" t="str">
            <v>Quadrimestral</v>
          </cell>
          <cell r="H922" t="str">
            <v>2021-Q2</v>
          </cell>
          <cell r="I922" t="str">
            <v>Não</v>
          </cell>
          <cell r="J922">
            <v>44439</v>
          </cell>
          <cell r="K922">
            <v>-16541347.59</v>
          </cell>
          <cell r="L922">
            <v>32163131.59</v>
          </cell>
          <cell r="M922">
            <v>0</v>
          </cell>
          <cell r="N922" t="str">
            <v>Cumpre</v>
          </cell>
        </row>
        <row r="923">
          <cell r="F923" t="str">
            <v>Amaralina/GO</v>
          </cell>
          <cell r="G923" t="str">
            <v>Quadrimestral</v>
          </cell>
          <cell r="H923" t="str">
            <v>2024-Q2</v>
          </cell>
          <cell r="I923" t="str">
            <v>Sim</v>
          </cell>
          <cell r="J923">
            <v>45535</v>
          </cell>
          <cell r="K923">
            <v>-5607677.9100000001</v>
          </cell>
          <cell r="L923">
            <v>29314640.559999999</v>
          </cell>
          <cell r="M923">
            <v>0</v>
          </cell>
          <cell r="N923" t="str">
            <v>Cumpre</v>
          </cell>
        </row>
        <row r="924">
          <cell r="F924" t="str">
            <v>Americano do Brasil/GO</v>
          </cell>
          <cell r="G924" t="str">
            <v>Quadrimestral</v>
          </cell>
          <cell r="H924" t="str">
            <v>2023-Q3</v>
          </cell>
          <cell r="I924" t="str">
            <v>Não</v>
          </cell>
          <cell r="J924">
            <v>45291</v>
          </cell>
          <cell r="K924">
            <v>-1943855.88</v>
          </cell>
          <cell r="L924">
            <v>23534870.510000002</v>
          </cell>
          <cell r="M924">
            <v>0</v>
          </cell>
          <cell r="N924" t="str">
            <v>Cumpre</v>
          </cell>
        </row>
        <row r="925">
          <cell r="F925" t="str">
            <v>Amorinópolis/GO</v>
          </cell>
          <cell r="G925" t="str">
            <v>Quadrimestral</v>
          </cell>
          <cell r="H925" t="str">
            <v>2024-Q2</v>
          </cell>
          <cell r="I925" t="str">
            <v>Sim</v>
          </cell>
          <cell r="J925">
            <v>45535</v>
          </cell>
          <cell r="K925">
            <v>7550532.8799999999</v>
          </cell>
          <cell r="L925">
            <v>27000133.559999999</v>
          </cell>
          <cell r="M925">
            <v>27.96</v>
          </cell>
          <cell r="N925" t="str">
            <v>Cumpre</v>
          </cell>
        </row>
        <row r="926">
          <cell r="F926" t="str">
            <v>Anápolis/GO</v>
          </cell>
          <cell r="G926" t="str">
            <v>Quadrimestral</v>
          </cell>
          <cell r="H926" t="str">
            <v>2024-Q2</v>
          </cell>
          <cell r="I926" t="str">
            <v>Sim</v>
          </cell>
          <cell r="J926">
            <v>45535</v>
          </cell>
          <cell r="K926">
            <v>428709105.82999998</v>
          </cell>
          <cell r="L926">
            <v>1698539915.1500001</v>
          </cell>
          <cell r="M926">
            <v>25.24</v>
          </cell>
          <cell r="N926" t="str">
            <v>Cumpre</v>
          </cell>
        </row>
        <row r="927">
          <cell r="F927" t="str">
            <v>Anhanguera/GO</v>
          </cell>
          <cell r="G927" t="str">
            <v>Semestral</v>
          </cell>
          <cell r="H927" t="str">
            <v>2024-S1</v>
          </cell>
          <cell r="I927" t="str">
            <v>Sim</v>
          </cell>
          <cell r="J927">
            <v>45473</v>
          </cell>
          <cell r="K927">
            <v>-486166.26</v>
          </cell>
          <cell r="L927">
            <v>20557547.530000001</v>
          </cell>
          <cell r="M927">
            <v>0</v>
          </cell>
          <cell r="N927" t="str">
            <v>Cumpre</v>
          </cell>
        </row>
        <row r="928">
          <cell r="F928" t="str">
            <v>Anicuns/GO</v>
          </cell>
          <cell r="G928" t="str">
            <v>Quadrimestral</v>
          </cell>
          <cell r="H928" t="str">
            <v>2024-Q2</v>
          </cell>
          <cell r="I928" t="str">
            <v>Sim</v>
          </cell>
          <cell r="J928">
            <v>45535</v>
          </cell>
          <cell r="K928">
            <v>13825208.630000001</v>
          </cell>
          <cell r="L928">
            <v>89664884.590000004</v>
          </cell>
          <cell r="M928">
            <v>15.42</v>
          </cell>
          <cell r="N928" t="str">
            <v>Cumpre</v>
          </cell>
        </row>
        <row r="929">
          <cell r="F929" t="str">
            <v>Aparecida de Goiânia/GO</v>
          </cell>
          <cell r="G929" t="str">
            <v>Quadrimestral</v>
          </cell>
          <cell r="H929" t="str">
            <v>2024-Q2</v>
          </cell>
          <cell r="I929" t="str">
            <v>Sim</v>
          </cell>
          <cell r="J929">
            <v>45535</v>
          </cell>
          <cell r="K929">
            <v>-492038645.19999999</v>
          </cell>
          <cell r="L929">
            <v>2119396511.9200001</v>
          </cell>
          <cell r="M929">
            <v>0</v>
          </cell>
          <cell r="N929" t="str">
            <v>Cumpre</v>
          </cell>
        </row>
        <row r="930">
          <cell r="F930" t="str">
            <v>Aparecida do Rio Doce/GO</v>
          </cell>
          <cell r="G930" t="str">
            <v>Quadrimestral</v>
          </cell>
          <cell r="H930" t="str">
            <v>2024-Q2</v>
          </cell>
          <cell r="I930" t="str">
            <v>Sim</v>
          </cell>
          <cell r="J930">
            <v>45535</v>
          </cell>
          <cell r="K930">
            <v>-1265767.3799999999</v>
          </cell>
          <cell r="L930">
            <v>31522248.969999999</v>
          </cell>
          <cell r="M930">
            <v>0</v>
          </cell>
          <cell r="N930" t="str">
            <v>Cumpre</v>
          </cell>
        </row>
        <row r="931">
          <cell r="F931" t="str">
            <v>Aporé/GO</v>
          </cell>
          <cell r="G931" t="str">
            <v>Quadrimestral</v>
          </cell>
          <cell r="H931" t="str">
            <v>2024-Q1</v>
          </cell>
          <cell r="I931" t="str">
            <v>Não</v>
          </cell>
          <cell r="J931">
            <v>45412</v>
          </cell>
          <cell r="K931">
            <v>5730563.3200000003</v>
          </cell>
          <cell r="L931">
            <v>57772775.109999999</v>
          </cell>
          <cell r="M931">
            <v>9.92</v>
          </cell>
          <cell r="N931" t="str">
            <v>Cumpre</v>
          </cell>
        </row>
        <row r="932">
          <cell r="F932" t="str">
            <v>Araçu/GO</v>
          </cell>
          <cell r="G932" t="str">
            <v>Quadrimestral</v>
          </cell>
          <cell r="H932" t="str">
            <v>2024-Q2</v>
          </cell>
          <cell r="I932" t="str">
            <v>Sim</v>
          </cell>
          <cell r="J932">
            <v>45535</v>
          </cell>
          <cell r="K932">
            <v>-1154716.0900000001</v>
          </cell>
          <cell r="L932">
            <v>4748281.0199999996</v>
          </cell>
          <cell r="M932">
            <v>0</v>
          </cell>
          <cell r="N932" t="str">
            <v>Cumpre</v>
          </cell>
        </row>
        <row r="933">
          <cell r="F933" t="str">
            <v>Aragarças/GO</v>
          </cell>
          <cell r="G933" t="str">
            <v>Quadrimestral</v>
          </cell>
          <cell r="H933" t="str">
            <v>2024-Q2</v>
          </cell>
          <cell r="I933" t="str">
            <v>Sim</v>
          </cell>
          <cell r="J933">
            <v>45535</v>
          </cell>
          <cell r="K933">
            <v>20044903.739999998</v>
          </cell>
          <cell r="L933">
            <v>79857044.879999995</v>
          </cell>
          <cell r="M933">
            <v>25.1</v>
          </cell>
          <cell r="N933" t="str">
            <v>Cumpre</v>
          </cell>
        </row>
        <row r="934">
          <cell r="F934" t="str">
            <v>Aragoiânia/GO</v>
          </cell>
          <cell r="G934" t="str">
            <v>Quadrimestral</v>
          </cell>
          <cell r="H934" t="str">
            <v>2024-Q2</v>
          </cell>
          <cell r="I934" t="str">
            <v>Sim</v>
          </cell>
          <cell r="J934">
            <v>45535</v>
          </cell>
          <cell r="K934">
            <v>5432314.7800000003</v>
          </cell>
          <cell r="L934">
            <v>57750314.299999997</v>
          </cell>
          <cell r="M934">
            <v>9.41</v>
          </cell>
          <cell r="N934" t="str">
            <v>Cumpre</v>
          </cell>
        </row>
        <row r="935">
          <cell r="F935" t="str">
            <v>Araguapaz/GO</v>
          </cell>
          <cell r="G935" t="str">
            <v>Quadrimestral</v>
          </cell>
          <cell r="H935" t="str">
            <v>2024-Q2</v>
          </cell>
          <cell r="I935" t="str">
            <v>Sim</v>
          </cell>
          <cell r="J935">
            <v>45535</v>
          </cell>
          <cell r="K935">
            <v>346828.55</v>
          </cell>
          <cell r="L935">
            <v>41448295.109999999</v>
          </cell>
          <cell r="M935">
            <v>0.84</v>
          </cell>
          <cell r="N935" t="str">
            <v>Cumpre</v>
          </cell>
        </row>
        <row r="936">
          <cell r="F936" t="str">
            <v>Arenópolis/GO</v>
          </cell>
          <cell r="G936" t="str">
            <v>Quadrimestral</v>
          </cell>
          <cell r="H936" t="str">
            <v>2024-Q2</v>
          </cell>
          <cell r="I936" t="str">
            <v>Sim</v>
          </cell>
          <cell r="J936">
            <v>45535</v>
          </cell>
          <cell r="K936">
            <v>4867059.5599999996</v>
          </cell>
          <cell r="L936">
            <v>30610911.289999999</v>
          </cell>
          <cell r="M936">
            <v>15.9</v>
          </cell>
          <cell r="N936" t="str">
            <v>Cumpre</v>
          </cell>
        </row>
        <row r="937">
          <cell r="F937" t="str">
            <v>Aruanã/GO</v>
          </cell>
          <cell r="G937" t="str">
            <v>Quadrimestral</v>
          </cell>
          <cell r="H937" t="str">
            <v>2024-Q2</v>
          </cell>
          <cell r="I937" t="str">
            <v>Sim</v>
          </cell>
          <cell r="J937">
            <v>45535</v>
          </cell>
          <cell r="K937">
            <v>-5002106.42</v>
          </cell>
          <cell r="L937">
            <v>62799748.600000001</v>
          </cell>
          <cell r="M937">
            <v>0</v>
          </cell>
          <cell r="N937" t="str">
            <v>Cumpre</v>
          </cell>
        </row>
        <row r="938">
          <cell r="F938" t="str">
            <v>Aurilândia/GO</v>
          </cell>
          <cell r="G938" t="str">
            <v>Quadrimestral</v>
          </cell>
          <cell r="H938" t="str">
            <v>2024-Q1</v>
          </cell>
          <cell r="I938" t="str">
            <v>Não</v>
          </cell>
          <cell r="J938">
            <v>45412</v>
          </cell>
          <cell r="K938">
            <v>-3196140.79</v>
          </cell>
          <cell r="L938">
            <v>23720082.199999999</v>
          </cell>
          <cell r="M938">
            <v>0</v>
          </cell>
          <cell r="N938" t="str">
            <v>Cumpre</v>
          </cell>
        </row>
        <row r="939">
          <cell r="F939" t="str">
            <v>Avelinópolis/GO</v>
          </cell>
          <cell r="G939" t="str">
            <v>Quadrimestral</v>
          </cell>
          <cell r="H939" t="str">
            <v>2024-Q2</v>
          </cell>
          <cell r="I939" t="str">
            <v>Sim</v>
          </cell>
          <cell r="J939">
            <v>45535</v>
          </cell>
          <cell r="K939">
            <v>3338781.39</v>
          </cell>
          <cell r="L939">
            <v>26747299.710000001</v>
          </cell>
          <cell r="M939">
            <v>12.48</v>
          </cell>
          <cell r="N939" t="str">
            <v>Cumpre</v>
          </cell>
        </row>
        <row r="940">
          <cell r="F940" t="str">
            <v>Baliza/GO</v>
          </cell>
          <cell r="G940" t="str">
            <v>Quadrimestral</v>
          </cell>
          <cell r="H940" t="str">
            <v>2024-Q2</v>
          </cell>
          <cell r="I940" t="str">
            <v>Sim</v>
          </cell>
          <cell r="J940">
            <v>45535</v>
          </cell>
          <cell r="K940">
            <v>-6250465.9500000002</v>
          </cell>
          <cell r="L940">
            <v>30570399.75</v>
          </cell>
          <cell r="M940">
            <v>0</v>
          </cell>
          <cell r="N940" t="str">
            <v>Cumpre</v>
          </cell>
        </row>
        <row r="941">
          <cell r="F941" t="str">
            <v>Barro Alto/GO</v>
          </cell>
          <cell r="G941" t="str">
            <v>Quadrimestral</v>
          </cell>
          <cell r="H941" t="str">
            <v>2024-Q2</v>
          </cell>
          <cell r="I941" t="str">
            <v>Sim</v>
          </cell>
          <cell r="J941">
            <v>45535</v>
          </cell>
          <cell r="K941">
            <v>-5985980.0199999996</v>
          </cell>
          <cell r="L941">
            <v>164953547.96000001</v>
          </cell>
          <cell r="M941">
            <v>0</v>
          </cell>
          <cell r="N941" t="str">
            <v>Cumpre</v>
          </cell>
        </row>
        <row r="942">
          <cell r="F942" t="str">
            <v>Bela Vista de Goiás/GO</v>
          </cell>
          <cell r="G942" t="str">
            <v>Quadrimestral</v>
          </cell>
          <cell r="H942" t="str">
            <v>2024-Q2</v>
          </cell>
          <cell r="I942" t="str">
            <v>Sim</v>
          </cell>
          <cell r="J942">
            <v>45535</v>
          </cell>
          <cell r="K942">
            <v>-14143943.99</v>
          </cell>
          <cell r="L942">
            <v>149982601.18000001</v>
          </cell>
          <cell r="M942">
            <v>0</v>
          </cell>
          <cell r="N942" t="str">
            <v>Cumpre</v>
          </cell>
        </row>
        <row r="943">
          <cell r="F943" t="str">
            <v>Bom Jardim de Goiás/GO</v>
          </cell>
          <cell r="G943" t="str">
            <v>Quadrimestral</v>
          </cell>
          <cell r="H943" t="str">
            <v>2024-Q2</v>
          </cell>
          <cell r="I943" t="str">
            <v>Sim</v>
          </cell>
          <cell r="J943">
            <v>45535</v>
          </cell>
          <cell r="K943">
            <v>6937849.4699999997</v>
          </cell>
          <cell r="L943">
            <v>39917436.740000002</v>
          </cell>
          <cell r="M943">
            <v>17.38</v>
          </cell>
          <cell r="N943" t="str">
            <v>Cumpre</v>
          </cell>
        </row>
        <row r="944">
          <cell r="F944" t="str">
            <v>Bom Jesus de Goiás/GO</v>
          </cell>
          <cell r="G944" t="str">
            <v>Quadrimestral</v>
          </cell>
          <cell r="H944" t="str">
            <v>2024-Q2</v>
          </cell>
          <cell r="I944" t="str">
            <v>Sim</v>
          </cell>
          <cell r="J944">
            <v>45535</v>
          </cell>
          <cell r="K944">
            <v>12718826.77</v>
          </cell>
          <cell r="L944">
            <v>134837168.21000001</v>
          </cell>
          <cell r="M944">
            <v>9.43</v>
          </cell>
          <cell r="N944" t="str">
            <v>Cumpre</v>
          </cell>
        </row>
        <row r="945">
          <cell r="F945" t="str">
            <v>Bonfinópolis/GO</v>
          </cell>
          <cell r="G945" t="str">
            <v>Quadrimestral</v>
          </cell>
          <cell r="H945" t="str">
            <v>2024-Q2</v>
          </cell>
          <cell r="I945" t="str">
            <v>Sim</v>
          </cell>
          <cell r="J945">
            <v>45535</v>
          </cell>
          <cell r="K945">
            <v>-186570.32</v>
          </cell>
          <cell r="L945">
            <v>7698050.7800000003</v>
          </cell>
          <cell r="M945">
            <v>0</v>
          </cell>
          <cell r="N945" t="str">
            <v>Cumpre</v>
          </cell>
        </row>
        <row r="946">
          <cell r="F946" t="str">
            <v>Bonópolis/GO</v>
          </cell>
          <cell r="G946" t="str">
            <v>Quadrimestral</v>
          </cell>
          <cell r="H946" t="str">
            <v>2024-Q1</v>
          </cell>
          <cell r="I946" t="str">
            <v>Não</v>
          </cell>
          <cell r="J946">
            <v>45412</v>
          </cell>
          <cell r="K946">
            <v>-510066.77</v>
          </cell>
          <cell r="L946">
            <v>31320192.969999999</v>
          </cell>
          <cell r="M946">
            <v>0</v>
          </cell>
          <cell r="N946" t="str">
            <v>Cumpre</v>
          </cell>
        </row>
        <row r="947">
          <cell r="F947" t="str">
            <v>Brazabrantes/GO</v>
          </cell>
          <cell r="G947" t="str">
            <v>Semestral</v>
          </cell>
          <cell r="H947" t="str">
            <v>2024-S1</v>
          </cell>
          <cell r="I947" t="str">
            <v>Sim</v>
          </cell>
          <cell r="J947">
            <v>45473</v>
          </cell>
          <cell r="K947">
            <v>-3889428.35</v>
          </cell>
          <cell r="L947">
            <v>26749507.73</v>
          </cell>
          <cell r="M947">
            <v>0</v>
          </cell>
          <cell r="N947" t="str">
            <v>Cumpre</v>
          </cell>
        </row>
        <row r="948">
          <cell r="F948" t="str">
            <v>Britânia/GO</v>
          </cell>
          <cell r="G948" t="str">
            <v>Quadrimestral</v>
          </cell>
          <cell r="H948" t="str">
            <v>2024-Q2</v>
          </cell>
          <cell r="I948" t="str">
            <v>Sim</v>
          </cell>
          <cell r="J948">
            <v>45535</v>
          </cell>
          <cell r="K948">
            <v>8635384.0800000001</v>
          </cell>
          <cell r="L948">
            <v>41235199.049999997</v>
          </cell>
          <cell r="M948">
            <v>20.94</v>
          </cell>
          <cell r="N948" t="str">
            <v>Cumpre</v>
          </cell>
        </row>
        <row r="949">
          <cell r="F949" t="str">
            <v>Buriti Alegre/GO</v>
          </cell>
          <cell r="G949" t="str">
            <v>Quadrimestral</v>
          </cell>
          <cell r="H949" t="str">
            <v>2024-Q2</v>
          </cell>
          <cell r="I949" t="str">
            <v>Sim</v>
          </cell>
          <cell r="J949">
            <v>45535</v>
          </cell>
          <cell r="K949">
            <v>6337163.7800000003</v>
          </cell>
          <cell r="L949">
            <v>61589714.079999998</v>
          </cell>
          <cell r="M949">
            <v>10.29</v>
          </cell>
          <cell r="N949" t="str">
            <v>Cumpre</v>
          </cell>
        </row>
        <row r="950">
          <cell r="F950" t="str">
            <v>Buriti de Goiás/GO</v>
          </cell>
          <cell r="G950" t="str">
            <v>Quadrimestral</v>
          </cell>
          <cell r="H950" t="str">
            <v>2024-Q2</v>
          </cell>
          <cell r="I950" t="str">
            <v>Sim</v>
          </cell>
          <cell r="J950">
            <v>45535</v>
          </cell>
          <cell r="K950">
            <v>-8677258.9199999999</v>
          </cell>
          <cell r="L950">
            <v>34156105.950000003</v>
          </cell>
          <cell r="M950">
            <v>0</v>
          </cell>
          <cell r="N950" t="str">
            <v>Cumpre</v>
          </cell>
        </row>
        <row r="951">
          <cell r="F951" t="str">
            <v>Buritinópolis/GO</v>
          </cell>
          <cell r="G951" t="str">
            <v>Quadrimestral</v>
          </cell>
          <cell r="H951" t="str">
            <v>2024-Q2</v>
          </cell>
          <cell r="I951" t="str">
            <v>Sim</v>
          </cell>
          <cell r="J951">
            <v>45535</v>
          </cell>
          <cell r="K951">
            <v>4500416.79</v>
          </cell>
          <cell r="L951">
            <v>26728170.100000001</v>
          </cell>
          <cell r="M951">
            <v>16.84</v>
          </cell>
          <cell r="N951" t="str">
            <v>Cumpre</v>
          </cell>
        </row>
        <row r="952">
          <cell r="F952" t="str">
            <v>Cabeceiras/GO</v>
          </cell>
          <cell r="G952" t="str">
            <v>Quadrimestral</v>
          </cell>
          <cell r="H952" t="str">
            <v>2024-Q2</v>
          </cell>
          <cell r="I952" t="str">
            <v>Sim</v>
          </cell>
          <cell r="J952">
            <v>45535</v>
          </cell>
          <cell r="K952">
            <v>-8873208.6500000004</v>
          </cell>
          <cell r="L952">
            <v>48845999.560000002</v>
          </cell>
          <cell r="M952">
            <v>0</v>
          </cell>
          <cell r="N952" t="str">
            <v>Cumpre</v>
          </cell>
        </row>
        <row r="953">
          <cell r="F953" t="str">
            <v>Cachoeira Alta/GO</v>
          </cell>
          <cell r="G953" t="str">
            <v>Quadrimestral</v>
          </cell>
          <cell r="H953" t="str">
            <v>2024-Q2</v>
          </cell>
          <cell r="I953" t="str">
            <v>Sim</v>
          </cell>
          <cell r="J953">
            <v>45535</v>
          </cell>
          <cell r="K953">
            <v>-3797258.73</v>
          </cell>
          <cell r="L953">
            <v>64443277.729999997</v>
          </cell>
          <cell r="M953">
            <v>0</v>
          </cell>
          <cell r="N953" t="str">
            <v>Cumpre</v>
          </cell>
        </row>
        <row r="954">
          <cell r="F954" t="str">
            <v>Cachoeira de Goiás/GO</v>
          </cell>
          <cell r="G954" t="str">
            <v>Quadrimestral</v>
          </cell>
          <cell r="H954" t="str">
            <v>2023-Q2</v>
          </cell>
          <cell r="I954" t="str">
            <v>Não</v>
          </cell>
          <cell r="J954">
            <v>45169</v>
          </cell>
          <cell r="K954">
            <v>-569383.56999999995</v>
          </cell>
          <cell r="L954">
            <v>20137693.859999999</v>
          </cell>
          <cell r="M954">
            <v>0</v>
          </cell>
          <cell r="N954" t="str">
            <v>Cumpre</v>
          </cell>
        </row>
        <row r="955">
          <cell r="F955" t="str">
            <v>Cachoeira Dourada/GO</v>
          </cell>
          <cell r="G955" t="str">
            <v>Quadrimestral</v>
          </cell>
          <cell r="H955" t="str">
            <v>2024-Q2</v>
          </cell>
          <cell r="I955" t="str">
            <v>Sim</v>
          </cell>
          <cell r="J955">
            <v>45535</v>
          </cell>
          <cell r="K955">
            <v>20711416.190000001</v>
          </cell>
          <cell r="L955">
            <v>68768883.579999998</v>
          </cell>
          <cell r="M955">
            <v>30.12</v>
          </cell>
          <cell r="N955" t="str">
            <v>Cumpre</v>
          </cell>
        </row>
        <row r="956">
          <cell r="F956" t="str">
            <v>Caçu/GO</v>
          </cell>
          <cell r="G956" t="str">
            <v>Quadrimestral</v>
          </cell>
          <cell r="H956" t="str">
            <v>2024-Q2</v>
          </cell>
          <cell r="I956" t="str">
            <v>Sim</v>
          </cell>
          <cell r="J956">
            <v>45535</v>
          </cell>
          <cell r="K956">
            <v>8120732.5899999999</v>
          </cell>
          <cell r="L956">
            <v>92179995.019999996</v>
          </cell>
          <cell r="M956">
            <v>8.81</v>
          </cell>
          <cell r="N956" t="str">
            <v>Cumpre</v>
          </cell>
        </row>
        <row r="957">
          <cell r="F957" t="str">
            <v>Caiapônia/GO</v>
          </cell>
          <cell r="G957" t="str">
            <v>Quadrimestral</v>
          </cell>
          <cell r="H957" t="str">
            <v>2024-Q2</v>
          </cell>
          <cell r="I957" t="str">
            <v>Sim</v>
          </cell>
          <cell r="J957">
            <v>45535</v>
          </cell>
          <cell r="K957">
            <v>8469391.0299999993</v>
          </cell>
          <cell r="L957">
            <v>105194323.19</v>
          </cell>
          <cell r="M957">
            <v>8.0500000000000007</v>
          </cell>
          <cell r="N957" t="str">
            <v>Cumpre</v>
          </cell>
        </row>
        <row r="958">
          <cell r="F958" t="str">
            <v>Caldas Novas/GO</v>
          </cell>
          <cell r="G958" t="str">
            <v>Quadrimestral</v>
          </cell>
          <cell r="H958" t="str">
            <v>2024-Q2</v>
          </cell>
          <cell r="I958" t="str">
            <v>Sim</v>
          </cell>
          <cell r="J958">
            <v>45535</v>
          </cell>
          <cell r="K958">
            <v>-145030913.56999999</v>
          </cell>
          <cell r="L958">
            <v>501774671.74000001</v>
          </cell>
          <cell r="M958">
            <v>0</v>
          </cell>
          <cell r="N958" t="str">
            <v>Cumpre</v>
          </cell>
        </row>
        <row r="959">
          <cell r="F959" t="str">
            <v>Caldazinha/GO</v>
          </cell>
          <cell r="G959" t="str">
            <v>Quadrimestral</v>
          </cell>
          <cell r="H959" t="str">
            <v>2024-Q2</v>
          </cell>
          <cell r="I959" t="str">
            <v>Sim</v>
          </cell>
          <cell r="J959">
            <v>45535</v>
          </cell>
          <cell r="K959">
            <v>-1346069.9</v>
          </cell>
          <cell r="L959">
            <v>28144898.289999999</v>
          </cell>
          <cell r="M959">
            <v>0</v>
          </cell>
          <cell r="N959" t="str">
            <v>Cumpre</v>
          </cell>
        </row>
        <row r="960">
          <cell r="F960" t="str">
            <v>Campestre de Goiás/GO</v>
          </cell>
          <cell r="G960" t="str">
            <v>Quadrimestral</v>
          </cell>
          <cell r="H960" t="str">
            <v>2023-Q3</v>
          </cell>
          <cell r="I960" t="str">
            <v>Não</v>
          </cell>
          <cell r="J960">
            <v>45291</v>
          </cell>
          <cell r="K960">
            <v>594854.61</v>
          </cell>
          <cell r="L960">
            <v>19853173.379999999</v>
          </cell>
          <cell r="M960">
            <v>3</v>
          </cell>
          <cell r="N960" t="str">
            <v>Cumpre</v>
          </cell>
        </row>
        <row r="961">
          <cell r="F961" t="str">
            <v>Campinaçu/GO</v>
          </cell>
          <cell r="G961" t="str">
            <v>Quadrimestral</v>
          </cell>
          <cell r="H961" t="str">
            <v>2024-Q2</v>
          </cell>
          <cell r="I961" t="str">
            <v>Sim</v>
          </cell>
          <cell r="J961">
            <v>45535</v>
          </cell>
          <cell r="K961">
            <v>13344489.630000001</v>
          </cell>
          <cell r="L961">
            <v>38481336.090000004</v>
          </cell>
          <cell r="M961">
            <v>34.68</v>
          </cell>
          <cell r="N961" t="str">
            <v>Cumpre</v>
          </cell>
        </row>
        <row r="962">
          <cell r="F962" t="str">
            <v>Campinorte/GO</v>
          </cell>
          <cell r="G962" t="str">
            <v>Quadrimestral</v>
          </cell>
          <cell r="H962" t="str">
            <v>2024-Q2</v>
          </cell>
          <cell r="I962" t="str">
            <v>Sim</v>
          </cell>
          <cell r="J962">
            <v>45535</v>
          </cell>
          <cell r="K962">
            <v>-2776760.33</v>
          </cell>
          <cell r="L962">
            <v>60433188.479999997</v>
          </cell>
          <cell r="M962">
            <v>0</v>
          </cell>
          <cell r="N962" t="str">
            <v>Cumpre</v>
          </cell>
        </row>
        <row r="963">
          <cell r="F963" t="str">
            <v>Campo Alegre de Goiás/GO</v>
          </cell>
          <cell r="G963" t="str">
            <v>Quadrimestral</v>
          </cell>
          <cell r="H963" t="str">
            <v>2024-Q2</v>
          </cell>
          <cell r="I963" t="str">
            <v>Sim</v>
          </cell>
          <cell r="J963">
            <v>45535</v>
          </cell>
          <cell r="K963">
            <v>-4566717.4800000004</v>
          </cell>
          <cell r="L963">
            <v>65368788.219999999</v>
          </cell>
          <cell r="M963">
            <v>0</v>
          </cell>
          <cell r="N963" t="str">
            <v>Cumpre</v>
          </cell>
        </row>
        <row r="964">
          <cell r="F964" t="str">
            <v>Campo Limpo de Goiás/GO</v>
          </cell>
          <cell r="G964" t="str">
            <v>Quadrimestral</v>
          </cell>
          <cell r="H964" t="str">
            <v>2024-Q2</v>
          </cell>
          <cell r="I964" t="str">
            <v>Sim</v>
          </cell>
          <cell r="J964">
            <v>45535</v>
          </cell>
          <cell r="K964">
            <v>-9092260.1999999993</v>
          </cell>
          <cell r="L964">
            <v>41879845.850000001</v>
          </cell>
          <cell r="M964">
            <v>0</v>
          </cell>
          <cell r="N964" t="str">
            <v>Cumpre</v>
          </cell>
        </row>
        <row r="965">
          <cell r="F965" t="str">
            <v>Campos Belos/GO</v>
          </cell>
          <cell r="G965" t="str">
            <v>Quadrimestral</v>
          </cell>
          <cell r="H965" t="str">
            <v>2024-Q2</v>
          </cell>
          <cell r="I965" t="str">
            <v>Sim</v>
          </cell>
          <cell r="J965">
            <v>45535</v>
          </cell>
          <cell r="K965">
            <v>-2771488.96</v>
          </cell>
          <cell r="L965">
            <v>83635351.069999993</v>
          </cell>
          <cell r="M965">
            <v>0</v>
          </cell>
          <cell r="N965" t="str">
            <v>Cumpre</v>
          </cell>
        </row>
        <row r="966">
          <cell r="F966" t="str">
            <v>Campos Verdes/GO</v>
          </cell>
          <cell r="G966" t="str">
            <v>Quadrimestral</v>
          </cell>
          <cell r="H966" t="str">
            <v>2024-Q2</v>
          </cell>
          <cell r="I966" t="str">
            <v>Sim</v>
          </cell>
          <cell r="J966">
            <v>45535</v>
          </cell>
          <cell r="K966">
            <v>-2369586.2799999998</v>
          </cell>
          <cell r="L966">
            <v>36699224.880000003</v>
          </cell>
          <cell r="M966">
            <v>0</v>
          </cell>
          <cell r="N966" t="str">
            <v>Cumpre</v>
          </cell>
        </row>
        <row r="967">
          <cell r="F967" t="str">
            <v>Carmo do Rio Verde/GO</v>
          </cell>
          <cell r="G967" t="str">
            <v>Quadrimestral</v>
          </cell>
          <cell r="H967" t="str">
            <v>2024-Q2</v>
          </cell>
          <cell r="I967" t="str">
            <v>Sim</v>
          </cell>
          <cell r="J967">
            <v>45535</v>
          </cell>
          <cell r="K967">
            <v>-2241914.0499999998</v>
          </cell>
          <cell r="L967">
            <v>65108121.420000002</v>
          </cell>
          <cell r="M967">
            <v>0</v>
          </cell>
          <cell r="N967" t="str">
            <v>Cumpre</v>
          </cell>
        </row>
        <row r="968">
          <cell r="F968" t="str">
            <v>Castelândia/GO</v>
          </cell>
          <cell r="G968" t="str">
            <v>Quadrimestral</v>
          </cell>
          <cell r="H968" t="str">
            <v>2024-Q2</v>
          </cell>
          <cell r="I968" t="str">
            <v>Sim</v>
          </cell>
          <cell r="J968">
            <v>45535</v>
          </cell>
          <cell r="K968">
            <v>16136858.59</v>
          </cell>
          <cell r="L968">
            <v>31301204.890000001</v>
          </cell>
          <cell r="M968">
            <v>51.55</v>
          </cell>
          <cell r="N968" t="str">
            <v>Cumpre</v>
          </cell>
        </row>
        <row r="969">
          <cell r="F969" t="str">
            <v>Catalão/GO</v>
          </cell>
          <cell r="G969" t="str">
            <v>Quadrimestral</v>
          </cell>
          <cell r="H969" t="str">
            <v>2024-Q2</v>
          </cell>
          <cell r="I969" t="str">
            <v>Sim</v>
          </cell>
          <cell r="J969">
            <v>45535</v>
          </cell>
          <cell r="K969">
            <v>-107053902.48</v>
          </cell>
          <cell r="L969">
            <v>733273477.38</v>
          </cell>
          <cell r="M969">
            <v>0</v>
          </cell>
          <cell r="N969" t="str">
            <v>Cumpre</v>
          </cell>
        </row>
        <row r="970">
          <cell r="F970" t="str">
            <v>Caturaí/GO</v>
          </cell>
          <cell r="G970" t="str">
            <v>Quadrimestral</v>
          </cell>
          <cell r="H970" t="str">
            <v>2024-Q2</v>
          </cell>
          <cell r="I970" t="str">
            <v>Sim</v>
          </cell>
          <cell r="J970">
            <v>45535</v>
          </cell>
          <cell r="K970">
            <v>-7747184.4800000004</v>
          </cell>
          <cell r="L970">
            <v>30243867.23</v>
          </cell>
          <cell r="M970">
            <v>0</v>
          </cell>
          <cell r="N970" t="str">
            <v>Cumpre</v>
          </cell>
        </row>
        <row r="971">
          <cell r="F971" t="str">
            <v>Cavalcante/GO</v>
          </cell>
          <cell r="G971" t="str">
            <v>Quadrimestral</v>
          </cell>
          <cell r="H971" t="str">
            <v>2024-Q2</v>
          </cell>
          <cell r="I971" t="str">
            <v>Sim</v>
          </cell>
          <cell r="J971">
            <v>45535</v>
          </cell>
          <cell r="K971">
            <v>-4252749.05</v>
          </cell>
          <cell r="L971">
            <v>57681300.640000001</v>
          </cell>
          <cell r="M971">
            <v>0</v>
          </cell>
          <cell r="N971" t="str">
            <v>Cumpre</v>
          </cell>
        </row>
        <row r="972">
          <cell r="F972" t="str">
            <v>Ceres/GO</v>
          </cell>
          <cell r="G972" t="str">
            <v>Quadrimestral</v>
          </cell>
          <cell r="H972" t="str">
            <v>2024-Q2</v>
          </cell>
          <cell r="I972" t="str">
            <v>Sim</v>
          </cell>
          <cell r="J972">
            <v>45535</v>
          </cell>
          <cell r="K972">
            <v>-26349339.719999999</v>
          </cell>
          <cell r="L972">
            <v>149469388.5</v>
          </cell>
          <cell r="M972">
            <v>0</v>
          </cell>
          <cell r="N972" t="str">
            <v>Cumpre</v>
          </cell>
        </row>
        <row r="973">
          <cell r="F973" t="str">
            <v>Cezarina/GO</v>
          </cell>
          <cell r="G973" t="str">
            <v>Quadrimestral</v>
          </cell>
          <cell r="H973" t="str">
            <v>2024-Q2</v>
          </cell>
          <cell r="I973" t="str">
            <v>Sim</v>
          </cell>
          <cell r="J973">
            <v>45535</v>
          </cell>
          <cell r="K973">
            <v>-6238094.5300000003</v>
          </cell>
          <cell r="L973">
            <v>55510281.189999998</v>
          </cell>
          <cell r="M973">
            <v>0</v>
          </cell>
          <cell r="N973" t="str">
            <v>Cumpre</v>
          </cell>
        </row>
        <row r="974">
          <cell r="F974" t="str">
            <v>Chapadão do Céu/GO</v>
          </cell>
          <cell r="G974" t="str">
            <v>Quadrimestral</v>
          </cell>
          <cell r="H974" t="str">
            <v>2024-Q2</v>
          </cell>
          <cell r="I974" t="str">
            <v>Sim</v>
          </cell>
          <cell r="J974">
            <v>45535</v>
          </cell>
          <cell r="K974">
            <v>-15632310.890000001</v>
          </cell>
          <cell r="L974">
            <v>153468866.72999999</v>
          </cell>
          <cell r="M974">
            <v>0</v>
          </cell>
          <cell r="N974" t="str">
            <v>Cumpre</v>
          </cell>
        </row>
        <row r="975">
          <cell r="F975" t="str">
            <v>Cidade Ocidental/GO</v>
          </cell>
          <cell r="G975" t="str">
            <v>Quadrimestral</v>
          </cell>
          <cell r="H975" t="str">
            <v>2024-Q2</v>
          </cell>
          <cell r="I975" t="str">
            <v>Sim</v>
          </cell>
          <cell r="J975">
            <v>45535</v>
          </cell>
          <cell r="K975">
            <v>-111558319.37</v>
          </cell>
          <cell r="L975">
            <v>336512462.69</v>
          </cell>
          <cell r="M975">
            <v>0</v>
          </cell>
          <cell r="N975" t="str">
            <v>Cumpre</v>
          </cell>
        </row>
        <row r="976">
          <cell r="F976" t="str">
            <v>Cocalzinho de Goiás/GO</v>
          </cell>
          <cell r="G976" t="str">
            <v>Semestral</v>
          </cell>
          <cell r="H976" t="str">
            <v>2024-S1</v>
          </cell>
          <cell r="I976" t="str">
            <v>Sim</v>
          </cell>
          <cell r="J976">
            <v>45473</v>
          </cell>
          <cell r="K976">
            <v>-5839006.5599999996</v>
          </cell>
          <cell r="L976">
            <v>106819140.69</v>
          </cell>
          <cell r="M976">
            <v>0</v>
          </cell>
          <cell r="N976" t="str">
            <v>Cumpre</v>
          </cell>
        </row>
        <row r="977">
          <cell r="F977" t="str">
            <v>Colinas do Sul/GO</v>
          </cell>
          <cell r="G977" t="str">
            <v>Quadrimestral</v>
          </cell>
          <cell r="H977" t="str">
            <v>2024-Q2</v>
          </cell>
          <cell r="I977" t="str">
            <v>Sim</v>
          </cell>
          <cell r="J977">
            <v>45535</v>
          </cell>
          <cell r="K977">
            <v>3240345.3</v>
          </cell>
          <cell r="L977">
            <v>40036416.020000003</v>
          </cell>
          <cell r="M977">
            <v>8.09</v>
          </cell>
          <cell r="N977" t="str">
            <v>Cumpre</v>
          </cell>
        </row>
        <row r="978">
          <cell r="F978" t="str">
            <v>Córrego do Ouro/GO</v>
          </cell>
          <cell r="G978" t="str">
            <v>Quadrimestral</v>
          </cell>
          <cell r="H978" t="str">
            <v>2024-Q2</v>
          </cell>
          <cell r="I978" t="str">
            <v>Sim</v>
          </cell>
          <cell r="J978">
            <v>45535</v>
          </cell>
          <cell r="K978">
            <v>-831078.66</v>
          </cell>
          <cell r="L978">
            <v>24963247.27</v>
          </cell>
          <cell r="M978">
            <v>0</v>
          </cell>
          <cell r="N978" t="str">
            <v>Cumpre</v>
          </cell>
        </row>
        <row r="979">
          <cell r="F979" t="str">
            <v>Corumbá de Goiás/GO</v>
          </cell>
          <cell r="G979" t="str">
            <v>Quadrimestral</v>
          </cell>
          <cell r="H979" t="str">
            <v>2024-Q2</v>
          </cell>
          <cell r="I979" t="str">
            <v>Sim</v>
          </cell>
          <cell r="J979">
            <v>45535</v>
          </cell>
          <cell r="K979">
            <v>-5488916.1900000004</v>
          </cell>
          <cell r="L979">
            <v>53023275.310000002</v>
          </cell>
          <cell r="M979">
            <v>0</v>
          </cell>
          <cell r="N979" t="str">
            <v>Cumpre</v>
          </cell>
        </row>
        <row r="980">
          <cell r="F980" t="str">
            <v>Corumbaíba/GO</v>
          </cell>
          <cell r="G980" t="str">
            <v>Quadrimestral</v>
          </cell>
          <cell r="H980" t="str">
            <v>2024-Q2</v>
          </cell>
          <cell r="I980" t="str">
            <v>Sim</v>
          </cell>
          <cell r="J980">
            <v>45535</v>
          </cell>
          <cell r="K980">
            <v>1483845.44</v>
          </cell>
          <cell r="L980">
            <v>75274877.030000001</v>
          </cell>
          <cell r="M980">
            <v>1.97</v>
          </cell>
          <cell r="N980" t="str">
            <v>Cumpre</v>
          </cell>
        </row>
        <row r="981">
          <cell r="F981" t="str">
            <v>Cristalina/GO</v>
          </cell>
          <cell r="G981" t="str">
            <v>Quadrimestral</v>
          </cell>
          <cell r="H981" t="str">
            <v>2024-Q2</v>
          </cell>
          <cell r="I981" t="str">
            <v>Sim</v>
          </cell>
          <cell r="J981">
            <v>45535</v>
          </cell>
          <cell r="K981">
            <v>27884937.559999999</v>
          </cell>
          <cell r="L981">
            <v>356432056.20999998</v>
          </cell>
          <cell r="M981">
            <v>7.82</v>
          </cell>
          <cell r="N981" t="str">
            <v>Cumpre</v>
          </cell>
        </row>
        <row r="982">
          <cell r="F982" t="str">
            <v>Cristianópolis/GO</v>
          </cell>
          <cell r="G982" t="str">
            <v>Quadrimestral</v>
          </cell>
          <cell r="H982" t="str">
            <v>2024-Q2</v>
          </cell>
          <cell r="I982" t="str">
            <v>Sim</v>
          </cell>
          <cell r="J982">
            <v>45535</v>
          </cell>
          <cell r="K982">
            <v>-4152000.23</v>
          </cell>
          <cell r="L982">
            <v>33697989.590000004</v>
          </cell>
          <cell r="M982">
            <v>0</v>
          </cell>
          <cell r="N982" t="str">
            <v>Cumpre</v>
          </cell>
        </row>
        <row r="983">
          <cell r="F983" t="str">
            <v>Crixás/GO</v>
          </cell>
          <cell r="G983" t="str">
            <v>Quadrimestral</v>
          </cell>
          <cell r="H983" t="str">
            <v>2024-Q2</v>
          </cell>
          <cell r="I983" t="str">
            <v>Sim</v>
          </cell>
          <cell r="J983">
            <v>45535</v>
          </cell>
          <cell r="K983">
            <v>12401638.039999999</v>
          </cell>
          <cell r="L983">
            <v>120373638.93000001</v>
          </cell>
          <cell r="M983">
            <v>10.3</v>
          </cell>
          <cell r="N983" t="str">
            <v>Cumpre</v>
          </cell>
        </row>
        <row r="984">
          <cell r="F984" t="str">
            <v>Cromínia/GO</v>
          </cell>
          <cell r="G984" t="str">
            <v>Quadrimestral</v>
          </cell>
          <cell r="H984" t="str">
            <v>2024-Q2</v>
          </cell>
          <cell r="I984" t="str">
            <v>Sim</v>
          </cell>
          <cell r="J984">
            <v>45535</v>
          </cell>
          <cell r="K984">
            <v>2877061.11</v>
          </cell>
          <cell r="L984">
            <v>27857483.77</v>
          </cell>
          <cell r="M984">
            <v>10.33</v>
          </cell>
          <cell r="N984" t="str">
            <v>Cumpre</v>
          </cell>
        </row>
        <row r="985">
          <cell r="F985" t="str">
            <v>Cumari/GO</v>
          </cell>
          <cell r="G985" t="str">
            <v>Quadrimestral</v>
          </cell>
          <cell r="H985" t="str">
            <v>2024-Q2</v>
          </cell>
          <cell r="I985" t="str">
            <v>Sim</v>
          </cell>
          <cell r="J985">
            <v>45535</v>
          </cell>
          <cell r="K985">
            <v>-1483063.05</v>
          </cell>
          <cell r="L985">
            <v>31709400.710000001</v>
          </cell>
          <cell r="M985">
            <v>0</v>
          </cell>
          <cell r="N985" t="str">
            <v>Cumpre</v>
          </cell>
        </row>
        <row r="986">
          <cell r="F986" t="str">
            <v>Damianópolis/GO</v>
          </cell>
          <cell r="G986" t="str">
            <v>Quadrimestral</v>
          </cell>
          <cell r="H986" t="str">
            <v>2024-Q2</v>
          </cell>
          <cell r="I986" t="str">
            <v>Sim</v>
          </cell>
          <cell r="J986">
            <v>45535</v>
          </cell>
          <cell r="K986">
            <v>2909787.86</v>
          </cell>
          <cell r="L986">
            <v>29138066.809999999</v>
          </cell>
          <cell r="M986">
            <v>9.99</v>
          </cell>
          <cell r="N986" t="str">
            <v>Cumpre</v>
          </cell>
        </row>
        <row r="987">
          <cell r="F987" t="str">
            <v>Damolândia/GO</v>
          </cell>
          <cell r="G987" t="str">
            <v>Quadrimestral</v>
          </cell>
          <cell r="H987" t="str">
            <v>2024-Q2</v>
          </cell>
          <cell r="I987" t="str">
            <v>Sim</v>
          </cell>
          <cell r="J987">
            <v>45535</v>
          </cell>
          <cell r="K987">
            <v>-5121299.1900000004</v>
          </cell>
          <cell r="L987">
            <v>25244035.52</v>
          </cell>
          <cell r="M987">
            <v>0</v>
          </cell>
          <cell r="N987" t="str">
            <v>Cumpre</v>
          </cell>
        </row>
        <row r="988">
          <cell r="F988" t="str">
            <v>Davinópolis/GO</v>
          </cell>
          <cell r="G988" t="str">
            <v>Quadrimestral</v>
          </cell>
          <cell r="H988" t="str">
            <v>2023-Q3</v>
          </cell>
          <cell r="I988" t="str">
            <v>Não</v>
          </cell>
          <cell r="J988">
            <v>45291</v>
          </cell>
          <cell r="K988">
            <v>4071577.75</v>
          </cell>
          <cell r="L988">
            <v>30454396.239999998</v>
          </cell>
          <cell r="M988">
            <v>13.37</v>
          </cell>
          <cell r="N988" t="str">
            <v>Cumpre</v>
          </cell>
        </row>
        <row r="989">
          <cell r="F989" t="str">
            <v>Diorama/GO</v>
          </cell>
          <cell r="G989" t="str">
            <v>Quadrimestral</v>
          </cell>
          <cell r="H989" t="str">
            <v>2024-Q2</v>
          </cell>
          <cell r="I989" t="str">
            <v>Sim</v>
          </cell>
          <cell r="J989">
            <v>45535</v>
          </cell>
          <cell r="K989">
            <v>-4923413.01</v>
          </cell>
          <cell r="L989">
            <v>26609939.719999999</v>
          </cell>
          <cell r="M989">
            <v>0</v>
          </cell>
          <cell r="N989" t="str">
            <v>Cumpre</v>
          </cell>
        </row>
        <row r="990">
          <cell r="F990" t="str">
            <v>Divinópolis de Goiás/GO</v>
          </cell>
          <cell r="G990" t="str">
            <v>Quadrimestral</v>
          </cell>
          <cell r="H990" t="str">
            <v>2023-Q3</v>
          </cell>
          <cell r="I990" t="str">
            <v>Não</v>
          </cell>
          <cell r="J990">
            <v>45291</v>
          </cell>
          <cell r="K990">
            <v>1055687.6799999999</v>
          </cell>
          <cell r="L990">
            <v>32149791.09</v>
          </cell>
          <cell r="M990">
            <v>3.28</v>
          </cell>
          <cell r="N990" t="str">
            <v>Cumpre</v>
          </cell>
        </row>
        <row r="991">
          <cell r="F991" t="str">
            <v>Doverlândia/GO</v>
          </cell>
          <cell r="G991" t="str">
            <v>Quadrimestral</v>
          </cell>
          <cell r="H991" t="str">
            <v>2024-Q2</v>
          </cell>
          <cell r="I991" t="str">
            <v>Sim</v>
          </cell>
          <cell r="J991">
            <v>45535</v>
          </cell>
          <cell r="K991">
            <v>17996088</v>
          </cell>
          <cell r="L991">
            <v>57920439.93</v>
          </cell>
          <cell r="M991">
            <v>31.07</v>
          </cell>
          <cell r="N991" t="str">
            <v>Cumpre</v>
          </cell>
        </row>
        <row r="992">
          <cell r="F992" t="str">
            <v>Edealina/GO</v>
          </cell>
          <cell r="G992" t="str">
            <v>Quadrimestral</v>
          </cell>
          <cell r="H992" t="str">
            <v>2024-Q2</v>
          </cell>
          <cell r="I992" t="str">
            <v>Sim</v>
          </cell>
          <cell r="J992">
            <v>45535</v>
          </cell>
          <cell r="K992">
            <v>-7965890.9500000002</v>
          </cell>
          <cell r="L992">
            <v>60723155.799999997</v>
          </cell>
          <cell r="M992">
            <v>0</v>
          </cell>
          <cell r="N992" t="str">
            <v>Cumpre</v>
          </cell>
        </row>
        <row r="993">
          <cell r="F993" t="str">
            <v>Edéia/GO</v>
          </cell>
          <cell r="G993" t="str">
            <v>Quadrimestral</v>
          </cell>
          <cell r="H993" t="str">
            <v>2024-Q2</v>
          </cell>
          <cell r="I993" t="str">
            <v>Sim</v>
          </cell>
          <cell r="J993">
            <v>45535</v>
          </cell>
          <cell r="K993">
            <v>-7330934.6799999997</v>
          </cell>
          <cell r="L993">
            <v>89942155.079999998</v>
          </cell>
          <cell r="M993">
            <v>0</v>
          </cell>
          <cell r="N993" t="str">
            <v>Cumpre</v>
          </cell>
        </row>
        <row r="994">
          <cell r="F994" t="str">
            <v>Estrela do Norte/GO</v>
          </cell>
          <cell r="G994" t="str">
            <v>Quadrimestral</v>
          </cell>
          <cell r="H994" t="str">
            <v>2024-Q1</v>
          </cell>
          <cell r="I994" t="str">
            <v>Não</v>
          </cell>
          <cell r="J994">
            <v>45412</v>
          </cell>
          <cell r="K994">
            <v>-437518.14</v>
          </cell>
          <cell r="L994">
            <v>27000106.899999999</v>
          </cell>
          <cell r="M994">
            <v>0</v>
          </cell>
          <cell r="N994" t="str">
            <v>Cumpre</v>
          </cell>
        </row>
        <row r="995">
          <cell r="F995" t="str">
            <v>Faina/GO</v>
          </cell>
          <cell r="G995" t="str">
            <v>Quadrimestral</v>
          </cell>
          <cell r="H995" t="str">
            <v>2024-Q2</v>
          </cell>
          <cell r="I995" t="str">
            <v>Sim</v>
          </cell>
          <cell r="J995">
            <v>45535</v>
          </cell>
          <cell r="K995">
            <v>15687398.23</v>
          </cell>
          <cell r="L995">
            <v>39382590.969999999</v>
          </cell>
          <cell r="M995">
            <v>39.83</v>
          </cell>
          <cell r="N995" t="str">
            <v>Cumpre</v>
          </cell>
        </row>
        <row r="996">
          <cell r="F996" t="str">
            <v>Fazenda Nova/GO</v>
          </cell>
          <cell r="G996" t="str">
            <v>Semestral</v>
          </cell>
          <cell r="H996" t="str">
            <v>2024-S1</v>
          </cell>
          <cell r="I996" t="str">
            <v>Sim</v>
          </cell>
          <cell r="J996">
            <v>45473</v>
          </cell>
          <cell r="K996">
            <v>-9281620.0099999998</v>
          </cell>
          <cell r="L996">
            <v>40128265.780000001</v>
          </cell>
          <cell r="M996">
            <v>0</v>
          </cell>
          <cell r="N996" t="str">
            <v>Cumpre</v>
          </cell>
        </row>
        <row r="997">
          <cell r="F997" t="str">
            <v>Firminópolis/GO</v>
          </cell>
          <cell r="G997" t="str">
            <v>Quadrimestral</v>
          </cell>
          <cell r="H997" t="str">
            <v>2023-Q3</v>
          </cell>
          <cell r="I997" t="str">
            <v>Não</v>
          </cell>
          <cell r="J997">
            <v>45291</v>
          </cell>
          <cell r="K997">
            <v>3275541.78</v>
          </cell>
          <cell r="L997">
            <v>43496944.289999999</v>
          </cell>
          <cell r="M997">
            <v>7.53</v>
          </cell>
          <cell r="N997" t="str">
            <v>Cumpre</v>
          </cell>
        </row>
        <row r="998">
          <cell r="F998" t="str">
            <v>Flores de Goiás/GO</v>
          </cell>
          <cell r="G998" t="str">
            <v>Quadrimestral</v>
          </cell>
          <cell r="H998" t="str">
            <v>2024-Q2</v>
          </cell>
          <cell r="I998" t="str">
            <v>Sim</v>
          </cell>
          <cell r="J998">
            <v>45535</v>
          </cell>
          <cell r="K998">
            <v>1220390.54</v>
          </cell>
          <cell r="L998">
            <v>64370709.140000001</v>
          </cell>
          <cell r="M998">
            <v>1.9</v>
          </cell>
          <cell r="N998" t="str">
            <v>Cumpre</v>
          </cell>
        </row>
        <row r="999">
          <cell r="F999" t="str">
            <v>Formosa/GO</v>
          </cell>
          <cell r="G999" t="str">
            <v>Quadrimestral</v>
          </cell>
          <cell r="H999" t="str">
            <v>2024-Q2</v>
          </cell>
          <cell r="I999" t="str">
            <v>Sim</v>
          </cell>
          <cell r="J999">
            <v>45535</v>
          </cell>
          <cell r="K999">
            <v>27854026.68</v>
          </cell>
          <cell r="L999">
            <v>426990608.07999998</v>
          </cell>
          <cell r="M999">
            <v>6.52</v>
          </cell>
          <cell r="N999" t="str">
            <v>Cumpre</v>
          </cell>
        </row>
        <row r="1000">
          <cell r="F1000" t="str">
            <v>Formoso/GO</v>
          </cell>
          <cell r="G1000" t="str">
            <v>Quadrimestral</v>
          </cell>
          <cell r="H1000" t="str">
            <v>2024-Q2</v>
          </cell>
          <cell r="I1000" t="str">
            <v>Sim</v>
          </cell>
          <cell r="J1000">
            <v>45535</v>
          </cell>
          <cell r="K1000">
            <v>4839794.79</v>
          </cell>
          <cell r="L1000">
            <v>30736130.879999999</v>
          </cell>
          <cell r="M1000">
            <v>15.75</v>
          </cell>
          <cell r="N1000" t="str">
            <v>Cumpre</v>
          </cell>
        </row>
        <row r="1001">
          <cell r="F1001" t="str">
            <v>Gameleira de Goiás/GO</v>
          </cell>
          <cell r="G1001" t="str">
            <v>Quadrimestral</v>
          </cell>
          <cell r="H1001" t="str">
            <v>2023-Q3</v>
          </cell>
          <cell r="I1001" t="str">
            <v>Não</v>
          </cell>
          <cell r="J1001">
            <v>45291</v>
          </cell>
          <cell r="K1001">
            <v>3911411.51</v>
          </cell>
          <cell r="L1001">
            <v>30445666.27</v>
          </cell>
          <cell r="M1001">
            <v>12.85</v>
          </cell>
          <cell r="N1001" t="str">
            <v>Cumpre</v>
          </cell>
        </row>
        <row r="1002">
          <cell r="F1002" t="str">
            <v>Goianápolis/GO</v>
          </cell>
          <cell r="G1002" t="str">
            <v>Quadrimestral</v>
          </cell>
          <cell r="H1002" t="str">
            <v>2024-Q2</v>
          </cell>
          <cell r="I1002" t="str">
            <v>Sim</v>
          </cell>
          <cell r="J1002">
            <v>45535</v>
          </cell>
          <cell r="K1002">
            <v>200452.58</v>
          </cell>
          <cell r="L1002">
            <v>67607604.019999996</v>
          </cell>
          <cell r="M1002">
            <v>0.3</v>
          </cell>
          <cell r="N1002" t="str">
            <v>Cumpre</v>
          </cell>
        </row>
        <row r="1003">
          <cell r="F1003" t="str">
            <v>Goiandira/GO</v>
          </cell>
          <cell r="G1003" t="str">
            <v>Quadrimestral</v>
          </cell>
          <cell r="H1003" t="str">
            <v>2024-Q2</v>
          </cell>
          <cell r="I1003" t="str">
            <v>Sim</v>
          </cell>
          <cell r="J1003">
            <v>45535</v>
          </cell>
          <cell r="K1003">
            <v>-1231275.55</v>
          </cell>
          <cell r="L1003">
            <v>33359360.059999999</v>
          </cell>
          <cell r="M1003">
            <v>0</v>
          </cell>
          <cell r="N1003" t="str">
            <v>Cumpre</v>
          </cell>
        </row>
        <row r="1004">
          <cell r="F1004" t="str">
            <v>Goianésia/GO</v>
          </cell>
          <cell r="G1004" t="str">
            <v>Quadrimestral</v>
          </cell>
          <cell r="H1004" t="str">
            <v>2024-Q2</v>
          </cell>
          <cell r="I1004" t="str">
            <v>Sim</v>
          </cell>
          <cell r="J1004">
            <v>45535</v>
          </cell>
          <cell r="K1004">
            <v>-10112186.01</v>
          </cell>
          <cell r="L1004">
            <v>319051199.32999998</v>
          </cell>
          <cell r="M1004">
            <v>0</v>
          </cell>
          <cell r="N1004" t="str">
            <v>Cumpre</v>
          </cell>
        </row>
        <row r="1005">
          <cell r="F1005" t="str">
            <v>Goiânia/GO</v>
          </cell>
          <cell r="G1005" t="str">
            <v>Quadrimestral</v>
          </cell>
          <cell r="H1005" t="str">
            <v>2024-Q2</v>
          </cell>
          <cell r="I1005" t="str">
            <v>Sim</v>
          </cell>
          <cell r="J1005">
            <v>45535</v>
          </cell>
          <cell r="K1005">
            <v>821098696.46000004</v>
          </cell>
          <cell r="L1005">
            <v>8002680365.2600002</v>
          </cell>
          <cell r="M1005">
            <v>10.26</v>
          </cell>
          <cell r="N1005" t="str">
            <v>Cumpre</v>
          </cell>
        </row>
        <row r="1006">
          <cell r="F1006" t="str">
            <v>Goianira/GO</v>
          </cell>
          <cell r="G1006" t="str">
            <v>Quadrimestral</v>
          </cell>
          <cell r="H1006" t="str">
            <v>2024-Q2</v>
          </cell>
          <cell r="I1006" t="str">
            <v>Sim</v>
          </cell>
          <cell r="J1006">
            <v>45535</v>
          </cell>
          <cell r="K1006">
            <v>-43416805.359999999</v>
          </cell>
          <cell r="L1006">
            <v>240046345.62</v>
          </cell>
          <cell r="M1006">
            <v>0</v>
          </cell>
          <cell r="N1006" t="str">
            <v>Cumpre</v>
          </cell>
        </row>
        <row r="1007">
          <cell r="F1007" t="str">
            <v>Goiás/GO</v>
          </cell>
          <cell r="G1007" t="str">
            <v>Quadrimestral</v>
          </cell>
          <cell r="H1007" t="str">
            <v>2024-Q2</v>
          </cell>
          <cell r="I1007" t="str">
            <v>Sim</v>
          </cell>
          <cell r="J1007">
            <v>45535</v>
          </cell>
          <cell r="K1007">
            <v>19801487.039999999</v>
          </cell>
          <cell r="L1007">
            <v>136578288.22</v>
          </cell>
          <cell r="M1007">
            <v>14.5</v>
          </cell>
          <cell r="N1007" t="str">
            <v>Cumpre</v>
          </cell>
        </row>
        <row r="1008">
          <cell r="F1008" t="str">
            <v>Goiatuba/GO</v>
          </cell>
          <cell r="G1008" t="str">
            <v>Quadrimestral</v>
          </cell>
          <cell r="H1008" t="str">
            <v>2024-Q2</v>
          </cell>
          <cell r="I1008" t="str">
            <v>Sim</v>
          </cell>
          <cell r="J1008">
            <v>45535</v>
          </cell>
          <cell r="K1008">
            <v>77289586.75</v>
          </cell>
          <cell r="L1008">
            <v>310459092.37</v>
          </cell>
          <cell r="M1008">
            <v>24.9</v>
          </cell>
          <cell r="N1008" t="str">
            <v>Cumpre</v>
          </cell>
        </row>
        <row r="1009">
          <cell r="F1009" t="str">
            <v>Gouvelândia/GO</v>
          </cell>
          <cell r="G1009" t="str">
            <v>Quadrimestral</v>
          </cell>
          <cell r="H1009" t="str">
            <v>2024-Q2</v>
          </cell>
          <cell r="I1009" t="str">
            <v>Sim</v>
          </cell>
          <cell r="J1009">
            <v>45535</v>
          </cell>
          <cell r="K1009">
            <v>847221.42</v>
          </cell>
          <cell r="L1009">
            <v>44051875.719999999</v>
          </cell>
          <cell r="M1009">
            <v>1.92</v>
          </cell>
          <cell r="N1009" t="str">
            <v>Cumpre</v>
          </cell>
        </row>
        <row r="1010">
          <cell r="F1010" t="str">
            <v>Guapó/GO</v>
          </cell>
          <cell r="G1010" t="str">
            <v>Quadrimestral</v>
          </cell>
          <cell r="H1010" t="str">
            <v>2024-Q2</v>
          </cell>
          <cell r="I1010" t="str">
            <v>Sim</v>
          </cell>
          <cell r="J1010">
            <v>45535</v>
          </cell>
          <cell r="K1010">
            <v>7826420.3300000001</v>
          </cell>
          <cell r="L1010">
            <v>81612305.409999996</v>
          </cell>
          <cell r="M1010">
            <v>9.59</v>
          </cell>
          <cell r="N1010" t="str">
            <v>Cumpre</v>
          </cell>
        </row>
        <row r="1011">
          <cell r="F1011" t="str">
            <v>Guaraíta/GO</v>
          </cell>
          <cell r="G1011" t="str">
            <v>Semestral</v>
          </cell>
          <cell r="H1011" t="str">
            <v>2024-S1</v>
          </cell>
          <cell r="I1011" t="str">
            <v>Sim</v>
          </cell>
          <cell r="J1011">
            <v>45473</v>
          </cell>
          <cell r="K1011">
            <v>-1967574.66</v>
          </cell>
          <cell r="L1011">
            <v>22401646.920000002</v>
          </cell>
          <cell r="M1011">
            <v>0</v>
          </cell>
          <cell r="N1011" t="str">
            <v>Cumpre</v>
          </cell>
        </row>
        <row r="1012">
          <cell r="F1012" t="str">
            <v>Guarani de Goiás/GO</v>
          </cell>
          <cell r="G1012" t="str">
            <v>Quadrimestral</v>
          </cell>
          <cell r="H1012" t="str">
            <v>2024-Q2</v>
          </cell>
          <cell r="I1012" t="str">
            <v>Sim</v>
          </cell>
          <cell r="J1012">
            <v>45535</v>
          </cell>
          <cell r="K1012">
            <v>-6715858.1200000001</v>
          </cell>
          <cell r="L1012">
            <v>40403876.93</v>
          </cell>
          <cell r="M1012">
            <v>0</v>
          </cell>
          <cell r="N1012" t="str">
            <v>Cumpre</v>
          </cell>
        </row>
        <row r="1013">
          <cell r="F1013" t="str">
            <v>Guarinos/GO</v>
          </cell>
          <cell r="G1013" t="str">
            <v>Quadrimestral</v>
          </cell>
          <cell r="H1013" t="str">
            <v>2024-Q2</v>
          </cell>
          <cell r="I1013" t="str">
            <v>Sim</v>
          </cell>
          <cell r="J1013">
            <v>45535</v>
          </cell>
          <cell r="K1013">
            <v>-1348299.1</v>
          </cell>
          <cell r="L1013">
            <v>23804372.100000001</v>
          </cell>
          <cell r="M1013">
            <v>0</v>
          </cell>
          <cell r="N1013" t="str">
            <v>Cumpre</v>
          </cell>
        </row>
        <row r="1014">
          <cell r="F1014" t="str">
            <v>Heitoraí/GO</v>
          </cell>
          <cell r="G1014" t="str">
            <v>Quadrimestral</v>
          </cell>
          <cell r="H1014" t="str">
            <v>2022-Q3</v>
          </cell>
          <cell r="I1014" t="str">
            <v>Não</v>
          </cell>
          <cell r="J1014">
            <v>44926</v>
          </cell>
          <cell r="K1014">
            <v>6496248.8600000003</v>
          </cell>
          <cell r="L1014">
            <v>21768335.920000002</v>
          </cell>
          <cell r="M1014">
            <v>29.84</v>
          </cell>
          <cell r="N1014" t="str">
            <v>Cumpre</v>
          </cell>
        </row>
        <row r="1015">
          <cell r="F1015" t="str">
            <v>Hidrolândia/GO</v>
          </cell>
          <cell r="G1015" t="str">
            <v>Quadrimestral</v>
          </cell>
          <cell r="H1015" t="str">
            <v>2024-Q2</v>
          </cell>
          <cell r="I1015" t="str">
            <v>Sim</v>
          </cell>
          <cell r="J1015">
            <v>45535</v>
          </cell>
          <cell r="K1015">
            <v>-51738996.25</v>
          </cell>
          <cell r="L1015">
            <v>166623935.65000001</v>
          </cell>
          <cell r="M1015">
            <v>0</v>
          </cell>
          <cell r="N1015" t="str">
            <v>Cumpre</v>
          </cell>
        </row>
        <row r="1016">
          <cell r="F1016" t="str">
            <v>Hidrolina/GO</v>
          </cell>
          <cell r="G1016" t="str">
            <v>Quadrimestral</v>
          </cell>
          <cell r="H1016" t="str">
            <v>2024-Q2</v>
          </cell>
          <cell r="I1016" t="str">
            <v>Sim</v>
          </cell>
          <cell r="J1016">
            <v>45535</v>
          </cell>
          <cell r="K1016">
            <v>-1622163.12</v>
          </cell>
          <cell r="L1016">
            <v>14440433.609999999</v>
          </cell>
          <cell r="M1016">
            <v>0</v>
          </cell>
          <cell r="N1016" t="str">
            <v>Cumpre</v>
          </cell>
        </row>
        <row r="1017">
          <cell r="F1017" t="str">
            <v>Iaciara/GO</v>
          </cell>
          <cell r="G1017" t="str">
            <v>Quadrimestral</v>
          </cell>
          <cell r="H1017" t="str">
            <v>2024-Q1</v>
          </cell>
          <cell r="I1017" t="str">
            <v>Não</v>
          </cell>
          <cell r="J1017">
            <v>45412</v>
          </cell>
          <cell r="K1017">
            <v>4451431.43</v>
          </cell>
          <cell r="L1017">
            <v>54593354.850000001</v>
          </cell>
          <cell r="M1017">
            <v>8.15</v>
          </cell>
          <cell r="N1017" t="str">
            <v>Cumpre</v>
          </cell>
        </row>
        <row r="1018">
          <cell r="F1018" t="str">
            <v>Inaciolândia/GO</v>
          </cell>
          <cell r="G1018" t="str">
            <v>Quadrimestral</v>
          </cell>
          <cell r="H1018" t="str">
            <v>2024-Q2</v>
          </cell>
          <cell r="I1018" t="str">
            <v>Sim</v>
          </cell>
          <cell r="J1018">
            <v>45535</v>
          </cell>
          <cell r="K1018">
            <v>2292629.0699999998</v>
          </cell>
          <cell r="L1018">
            <v>43333721.310000002</v>
          </cell>
          <cell r="M1018">
            <v>5.29</v>
          </cell>
          <cell r="N1018" t="str">
            <v>Cumpre</v>
          </cell>
        </row>
        <row r="1019">
          <cell r="F1019" t="str">
            <v>Indiara/GO</v>
          </cell>
          <cell r="G1019" t="str">
            <v>Quadrimestral</v>
          </cell>
          <cell r="H1019" t="str">
            <v>2024-Q2</v>
          </cell>
          <cell r="I1019" t="str">
            <v>Sim</v>
          </cell>
          <cell r="J1019">
            <v>45535</v>
          </cell>
          <cell r="K1019">
            <v>-13235820.65</v>
          </cell>
          <cell r="L1019">
            <v>93928075.170000002</v>
          </cell>
          <cell r="M1019">
            <v>0</v>
          </cell>
          <cell r="N1019" t="str">
            <v>Cumpre</v>
          </cell>
        </row>
        <row r="1020">
          <cell r="F1020" t="str">
            <v>Inhumas/GO</v>
          </cell>
          <cell r="G1020" t="str">
            <v>Quadrimestral</v>
          </cell>
          <cell r="H1020" t="str">
            <v>2024-Q2</v>
          </cell>
          <cell r="I1020" t="str">
            <v>Sim</v>
          </cell>
          <cell r="J1020">
            <v>45535</v>
          </cell>
          <cell r="K1020">
            <v>-4950658.5999999996</v>
          </cell>
          <cell r="L1020">
            <v>214491840.53</v>
          </cell>
          <cell r="M1020">
            <v>0</v>
          </cell>
          <cell r="N1020" t="str">
            <v>Cumpre</v>
          </cell>
        </row>
        <row r="1021">
          <cell r="F1021" t="str">
            <v>Ipameri/GO</v>
          </cell>
          <cell r="G1021" t="str">
            <v>Quadrimestral</v>
          </cell>
          <cell r="H1021" t="str">
            <v>2024-Q2</v>
          </cell>
          <cell r="I1021" t="str">
            <v>Sim</v>
          </cell>
          <cell r="J1021">
            <v>45535</v>
          </cell>
          <cell r="K1021">
            <v>-5106961.9400000004</v>
          </cell>
          <cell r="L1021">
            <v>181969261.19</v>
          </cell>
          <cell r="M1021">
            <v>0</v>
          </cell>
          <cell r="N1021" t="str">
            <v>Cumpre</v>
          </cell>
        </row>
        <row r="1022">
          <cell r="F1022" t="str">
            <v>Ipiranga de Goiás/GO</v>
          </cell>
          <cell r="G1022" t="str">
            <v>Quadrimestral</v>
          </cell>
          <cell r="H1022" t="str">
            <v>2023-Q3</v>
          </cell>
          <cell r="I1022" t="str">
            <v>Não</v>
          </cell>
          <cell r="J1022">
            <v>45291</v>
          </cell>
          <cell r="K1022">
            <v>-3563129.63</v>
          </cell>
          <cell r="L1022">
            <v>23374084.120000001</v>
          </cell>
          <cell r="M1022">
            <v>0</v>
          </cell>
          <cell r="N1022" t="str">
            <v>Cumpre</v>
          </cell>
        </row>
        <row r="1023">
          <cell r="F1023" t="str">
            <v>Iporá/GO</v>
          </cell>
          <cell r="G1023" t="str">
            <v>Quadrimestral</v>
          </cell>
          <cell r="H1023" t="str">
            <v>2024-Q2</v>
          </cell>
          <cell r="I1023" t="str">
            <v>Sim</v>
          </cell>
          <cell r="J1023">
            <v>45535</v>
          </cell>
          <cell r="K1023">
            <v>26760144.09</v>
          </cell>
          <cell r="L1023">
            <v>157923553.06</v>
          </cell>
          <cell r="M1023">
            <v>16.940000000000001</v>
          </cell>
          <cell r="N1023" t="str">
            <v>Cumpre</v>
          </cell>
        </row>
        <row r="1024">
          <cell r="F1024" t="str">
            <v>Israelândia/GO</v>
          </cell>
          <cell r="G1024" t="str">
            <v>Quadrimestral</v>
          </cell>
          <cell r="H1024" t="str">
            <v>2024-Q2</v>
          </cell>
          <cell r="I1024" t="str">
            <v>Sim</v>
          </cell>
          <cell r="J1024">
            <v>45535</v>
          </cell>
          <cell r="K1024">
            <v>2136917.06</v>
          </cell>
          <cell r="L1024">
            <v>26662553.289999999</v>
          </cell>
          <cell r="M1024">
            <v>8.01</v>
          </cell>
          <cell r="N1024" t="str">
            <v>Cumpre</v>
          </cell>
        </row>
        <row r="1025">
          <cell r="F1025" t="str">
            <v>Itaberaí/GO</v>
          </cell>
          <cell r="G1025" t="str">
            <v>Quadrimestral</v>
          </cell>
          <cell r="H1025" t="str">
            <v>2024-Q2</v>
          </cell>
          <cell r="I1025" t="str">
            <v>Sim</v>
          </cell>
          <cell r="J1025">
            <v>45535</v>
          </cell>
          <cell r="K1025">
            <v>-78565784.530000001</v>
          </cell>
          <cell r="L1025">
            <v>215365242.36000001</v>
          </cell>
          <cell r="M1025">
            <v>0</v>
          </cell>
          <cell r="N1025" t="str">
            <v>Cumpre</v>
          </cell>
        </row>
        <row r="1026">
          <cell r="F1026" t="str">
            <v>Itaguari/GO</v>
          </cell>
          <cell r="G1026" t="str">
            <v>Quadrimestral</v>
          </cell>
          <cell r="H1026" t="str">
            <v>2024-Q2</v>
          </cell>
          <cell r="I1026" t="str">
            <v>Sim</v>
          </cell>
          <cell r="J1026">
            <v>45535</v>
          </cell>
          <cell r="K1026">
            <v>-1505228.45</v>
          </cell>
          <cell r="L1026">
            <v>29388324.879999999</v>
          </cell>
          <cell r="M1026">
            <v>0</v>
          </cell>
          <cell r="N1026" t="str">
            <v>Cumpre</v>
          </cell>
        </row>
        <row r="1027">
          <cell r="F1027" t="str">
            <v>Itaguaru/GO</v>
          </cell>
          <cell r="G1027" t="str">
            <v>Quadrimestral</v>
          </cell>
          <cell r="H1027" t="str">
            <v>2024-Q2</v>
          </cell>
          <cell r="I1027" t="str">
            <v>Sim</v>
          </cell>
          <cell r="J1027">
            <v>45535</v>
          </cell>
          <cell r="K1027">
            <v>-3175608.67</v>
          </cell>
          <cell r="L1027">
            <v>31194492.350000001</v>
          </cell>
          <cell r="M1027">
            <v>0</v>
          </cell>
          <cell r="N1027" t="str">
            <v>Cumpre</v>
          </cell>
        </row>
        <row r="1028">
          <cell r="F1028" t="str">
            <v>Itajá/GO</v>
          </cell>
          <cell r="G1028" t="str">
            <v>Semestral</v>
          </cell>
          <cell r="H1028" t="str">
            <v>2024-S1</v>
          </cell>
          <cell r="I1028" t="str">
            <v>Sim</v>
          </cell>
          <cell r="J1028">
            <v>45473</v>
          </cell>
          <cell r="K1028">
            <v>10194633.17</v>
          </cell>
          <cell r="L1028">
            <v>38369870.369999997</v>
          </cell>
          <cell r="M1028">
            <v>26.57</v>
          </cell>
          <cell r="N1028" t="str">
            <v>Cumpre</v>
          </cell>
        </row>
        <row r="1029">
          <cell r="F1029" t="str">
            <v>Itapaci/GO</v>
          </cell>
          <cell r="G1029" t="str">
            <v>Quadrimestral</v>
          </cell>
          <cell r="H1029" t="str">
            <v>2024-Q2</v>
          </cell>
          <cell r="I1029" t="str">
            <v>Sim</v>
          </cell>
          <cell r="J1029">
            <v>45535</v>
          </cell>
          <cell r="K1029">
            <v>21595960.530000001</v>
          </cell>
          <cell r="L1029">
            <v>112709989.54000001</v>
          </cell>
          <cell r="M1029">
            <v>19.16</v>
          </cell>
          <cell r="N1029" t="str">
            <v>Cumpre</v>
          </cell>
        </row>
        <row r="1030">
          <cell r="F1030" t="str">
            <v>Itapirapuã/GO</v>
          </cell>
          <cell r="G1030" t="str">
            <v>Quadrimestral</v>
          </cell>
          <cell r="H1030" t="str">
            <v>2023-Q3</v>
          </cell>
          <cell r="I1030" t="str">
            <v>Não</v>
          </cell>
          <cell r="J1030">
            <v>45291</v>
          </cell>
          <cell r="K1030">
            <v>9219092.0199999996</v>
          </cell>
          <cell r="L1030">
            <v>39993882.299999997</v>
          </cell>
          <cell r="M1030">
            <v>23.05</v>
          </cell>
          <cell r="N1030" t="str">
            <v>Cumpre</v>
          </cell>
        </row>
        <row r="1031">
          <cell r="F1031" t="str">
            <v>Itapuranga/GO</v>
          </cell>
          <cell r="G1031" t="str">
            <v>Quadrimestral</v>
          </cell>
          <cell r="H1031" t="str">
            <v>2024-Q2</v>
          </cell>
          <cell r="I1031" t="str">
            <v>Sim</v>
          </cell>
          <cell r="J1031">
            <v>45535</v>
          </cell>
          <cell r="K1031">
            <v>-10472454.1</v>
          </cell>
          <cell r="L1031">
            <v>110568903.91</v>
          </cell>
          <cell r="M1031">
            <v>0</v>
          </cell>
          <cell r="N1031" t="str">
            <v>Cumpre</v>
          </cell>
        </row>
        <row r="1032">
          <cell r="F1032" t="str">
            <v>Itarumã/GO</v>
          </cell>
          <cell r="G1032" t="str">
            <v>Quadrimestral</v>
          </cell>
          <cell r="H1032" t="str">
            <v>2024-Q2</v>
          </cell>
          <cell r="I1032" t="str">
            <v>Sim</v>
          </cell>
          <cell r="J1032">
            <v>45535</v>
          </cell>
          <cell r="K1032">
            <v>-218417.55</v>
          </cell>
          <cell r="L1032">
            <v>50443041.82</v>
          </cell>
          <cell r="M1032">
            <v>0</v>
          </cell>
          <cell r="N1032" t="str">
            <v>Cumpre</v>
          </cell>
        </row>
        <row r="1033">
          <cell r="F1033" t="str">
            <v>Itauçu/GO</v>
          </cell>
          <cell r="G1033" t="str">
            <v>Quadrimestral</v>
          </cell>
          <cell r="H1033" t="str">
            <v>2024-Q2</v>
          </cell>
          <cell r="I1033" t="str">
            <v>Sim</v>
          </cell>
          <cell r="J1033">
            <v>45535</v>
          </cell>
          <cell r="K1033">
            <v>13808199.23</v>
          </cell>
          <cell r="L1033">
            <v>63486326.630000003</v>
          </cell>
          <cell r="M1033">
            <v>21.75</v>
          </cell>
          <cell r="N1033" t="str">
            <v>Cumpre</v>
          </cell>
        </row>
        <row r="1034">
          <cell r="F1034" t="str">
            <v>Itumbiara/GO</v>
          </cell>
          <cell r="G1034" t="str">
            <v>Quadrimestral</v>
          </cell>
          <cell r="H1034" t="str">
            <v>2024-Q2</v>
          </cell>
          <cell r="I1034" t="str">
            <v>Sim</v>
          </cell>
          <cell r="J1034">
            <v>45535</v>
          </cell>
          <cell r="K1034">
            <v>225526613.59</v>
          </cell>
          <cell r="L1034">
            <v>558655659.49000001</v>
          </cell>
          <cell r="M1034">
            <v>40.369999999999997</v>
          </cell>
          <cell r="N1034" t="str">
            <v>Cumpre</v>
          </cell>
        </row>
        <row r="1035">
          <cell r="F1035" t="str">
            <v>Ivolândia/GO</v>
          </cell>
          <cell r="G1035" t="str">
            <v>Quadrimestral</v>
          </cell>
          <cell r="H1035" t="str">
            <v>2024-Q2</v>
          </cell>
          <cell r="I1035" t="str">
            <v>Sim</v>
          </cell>
          <cell r="J1035">
            <v>45535</v>
          </cell>
          <cell r="K1035">
            <v>1485214.39</v>
          </cell>
          <cell r="L1035">
            <v>30007110.149999999</v>
          </cell>
          <cell r="M1035">
            <v>4.95</v>
          </cell>
          <cell r="N1035" t="str">
            <v>Cumpre</v>
          </cell>
        </row>
        <row r="1036">
          <cell r="F1036" t="str">
            <v>Jandaia/GO</v>
          </cell>
          <cell r="G1036" t="str">
            <v>Semestral</v>
          </cell>
          <cell r="H1036" t="str">
            <v>2024-S1</v>
          </cell>
          <cell r="I1036" t="str">
            <v>Sim</v>
          </cell>
          <cell r="J1036">
            <v>45473</v>
          </cell>
          <cell r="K1036">
            <v>-3664588.03</v>
          </cell>
          <cell r="L1036">
            <v>47386256.600000001</v>
          </cell>
          <cell r="M1036">
            <v>0</v>
          </cell>
          <cell r="N1036" t="str">
            <v>Cumpre</v>
          </cell>
        </row>
        <row r="1037">
          <cell r="F1037" t="str">
            <v>Jaraguá/GO</v>
          </cell>
          <cell r="G1037" t="str">
            <v>Quadrimestral</v>
          </cell>
          <cell r="H1037" t="str">
            <v>2024-Q2</v>
          </cell>
          <cell r="I1037" t="str">
            <v>Sim</v>
          </cell>
          <cell r="J1037">
            <v>45535</v>
          </cell>
          <cell r="K1037">
            <v>-12599849.029999999</v>
          </cell>
          <cell r="L1037">
            <v>170651769.18000001</v>
          </cell>
          <cell r="M1037">
            <v>0</v>
          </cell>
          <cell r="N1037" t="str">
            <v>Cumpre</v>
          </cell>
        </row>
        <row r="1038">
          <cell r="F1038" t="str">
            <v>Jataí/GO</v>
          </cell>
          <cell r="G1038" t="str">
            <v>Quadrimestral</v>
          </cell>
          <cell r="H1038" t="str">
            <v>2024-Q2</v>
          </cell>
          <cell r="I1038" t="str">
            <v>Sim</v>
          </cell>
          <cell r="J1038">
            <v>45535</v>
          </cell>
          <cell r="K1038">
            <v>-161228533.94</v>
          </cell>
          <cell r="L1038">
            <v>599652787.42999995</v>
          </cell>
          <cell r="M1038">
            <v>0</v>
          </cell>
          <cell r="N1038" t="str">
            <v>Cumpre</v>
          </cell>
        </row>
        <row r="1039">
          <cell r="F1039" t="str">
            <v>Jaupaci/GO</v>
          </cell>
          <cell r="G1039" t="str">
            <v>Quadrimestral</v>
          </cell>
          <cell r="H1039" t="str">
            <v>2024-Q2</v>
          </cell>
          <cell r="I1039" t="str">
            <v>Sim</v>
          </cell>
          <cell r="J1039">
            <v>45535</v>
          </cell>
          <cell r="K1039">
            <v>1402120.18</v>
          </cell>
          <cell r="L1039">
            <v>24263529.870000001</v>
          </cell>
          <cell r="M1039">
            <v>5.78</v>
          </cell>
          <cell r="N1039" t="str">
            <v>Cumpre</v>
          </cell>
        </row>
        <row r="1040">
          <cell r="F1040" t="str">
            <v>Jesúpolis/GO</v>
          </cell>
          <cell r="G1040" t="str">
            <v>Quadrimestral</v>
          </cell>
          <cell r="H1040" t="str">
            <v>2024-Q2</v>
          </cell>
          <cell r="I1040" t="str">
            <v>Sim</v>
          </cell>
          <cell r="J1040">
            <v>45535</v>
          </cell>
          <cell r="K1040">
            <v>-3423307.37</v>
          </cell>
          <cell r="L1040">
            <v>23301360.170000002</v>
          </cell>
          <cell r="M1040">
            <v>0</v>
          </cell>
          <cell r="N1040" t="str">
            <v>Cumpre</v>
          </cell>
        </row>
        <row r="1041">
          <cell r="F1041" t="str">
            <v>Joviânia/GO</v>
          </cell>
          <cell r="G1041" t="str">
            <v>Quadrimestral</v>
          </cell>
          <cell r="H1041" t="str">
            <v>2024-Q2</v>
          </cell>
          <cell r="I1041" t="str">
            <v>Sim</v>
          </cell>
          <cell r="J1041">
            <v>45535</v>
          </cell>
          <cell r="K1041">
            <v>-3991823.53</v>
          </cell>
          <cell r="L1041">
            <v>46615542.399999999</v>
          </cell>
          <cell r="M1041">
            <v>0</v>
          </cell>
          <cell r="N1041" t="str">
            <v>Cumpre</v>
          </cell>
        </row>
        <row r="1042">
          <cell r="F1042" t="str">
            <v>Jussara/GO</v>
          </cell>
          <cell r="G1042" t="str">
            <v>Quadrimestral</v>
          </cell>
          <cell r="H1042" t="str">
            <v>2024-Q2</v>
          </cell>
          <cell r="I1042" t="str">
            <v>Sim</v>
          </cell>
          <cell r="J1042">
            <v>45535</v>
          </cell>
          <cell r="K1042">
            <v>-1279870.6599999999</v>
          </cell>
          <cell r="L1042">
            <v>109319161.66</v>
          </cell>
          <cell r="M1042">
            <v>0</v>
          </cell>
          <cell r="N1042" t="str">
            <v>Cumpre</v>
          </cell>
        </row>
        <row r="1043">
          <cell r="F1043" t="str">
            <v>Lagoa Santa/GO</v>
          </cell>
          <cell r="G1043" t="str">
            <v>Quadrimestral</v>
          </cell>
          <cell r="H1043" t="str">
            <v>2024-Q2</v>
          </cell>
          <cell r="I1043" t="str">
            <v>Sim</v>
          </cell>
          <cell r="J1043">
            <v>45535</v>
          </cell>
          <cell r="K1043">
            <v>547353.52</v>
          </cell>
          <cell r="L1043">
            <v>24198511.100000001</v>
          </cell>
          <cell r="M1043">
            <v>2.2599999999999998</v>
          </cell>
          <cell r="N1043" t="str">
            <v>Cumpre</v>
          </cell>
        </row>
        <row r="1044">
          <cell r="F1044" t="str">
            <v>Leopoldo de Bulhões/GO</v>
          </cell>
          <cell r="G1044" t="str">
            <v>Quadrimestral</v>
          </cell>
          <cell r="H1044" t="str">
            <v>2024-Q2</v>
          </cell>
          <cell r="I1044" t="str">
            <v>Sim</v>
          </cell>
          <cell r="J1044">
            <v>45535</v>
          </cell>
          <cell r="K1044">
            <v>3509213.9</v>
          </cell>
          <cell r="L1044">
            <v>48234025.090000004</v>
          </cell>
          <cell r="M1044">
            <v>7.28</v>
          </cell>
          <cell r="N1044" t="str">
            <v>Cumpre</v>
          </cell>
        </row>
        <row r="1045">
          <cell r="F1045" t="str">
            <v>Luziânia/GO</v>
          </cell>
          <cell r="G1045" t="str">
            <v>Quadrimestral</v>
          </cell>
          <cell r="H1045" t="str">
            <v>2024-Q2</v>
          </cell>
          <cell r="I1045" t="str">
            <v>Sim</v>
          </cell>
          <cell r="J1045">
            <v>45535</v>
          </cell>
          <cell r="K1045">
            <v>-85983036.519999996</v>
          </cell>
          <cell r="L1045">
            <v>857099473.46000004</v>
          </cell>
          <cell r="M1045">
            <v>0</v>
          </cell>
          <cell r="N1045" t="str">
            <v>Cumpre</v>
          </cell>
        </row>
        <row r="1046">
          <cell r="F1046" t="str">
            <v>Mairipotaba/GO</v>
          </cell>
          <cell r="G1046" t="str">
            <v>Quadrimestral</v>
          </cell>
          <cell r="H1046" t="str">
            <v>2024-Q2</v>
          </cell>
          <cell r="I1046" t="str">
            <v>Sim</v>
          </cell>
          <cell r="J1046">
            <v>45535</v>
          </cell>
          <cell r="K1046">
            <v>-2159643.7999999998</v>
          </cell>
          <cell r="L1046">
            <v>27660423.73</v>
          </cell>
          <cell r="M1046">
            <v>0</v>
          </cell>
          <cell r="N1046" t="str">
            <v>Cumpre</v>
          </cell>
        </row>
        <row r="1047">
          <cell r="F1047" t="str">
            <v>Mambaí/GO</v>
          </cell>
          <cell r="G1047" t="str">
            <v>Quadrimestral</v>
          </cell>
          <cell r="H1047" t="str">
            <v>2024-Q2</v>
          </cell>
          <cell r="I1047" t="str">
            <v>Sim</v>
          </cell>
          <cell r="J1047">
            <v>45535</v>
          </cell>
          <cell r="K1047">
            <v>-1297718.6499999999</v>
          </cell>
          <cell r="L1047">
            <v>36631052.890000001</v>
          </cell>
          <cell r="M1047">
            <v>0</v>
          </cell>
          <cell r="N1047" t="str">
            <v>Cumpre</v>
          </cell>
        </row>
        <row r="1048">
          <cell r="F1048" t="str">
            <v>Mara Rosa/GO</v>
          </cell>
          <cell r="G1048" t="str">
            <v>Quadrimestral</v>
          </cell>
          <cell r="H1048" t="str">
            <v>2024-Q2</v>
          </cell>
          <cell r="I1048" t="str">
            <v>Sim</v>
          </cell>
          <cell r="J1048">
            <v>45535</v>
          </cell>
          <cell r="K1048">
            <v>-3599232.07</v>
          </cell>
          <cell r="L1048">
            <v>83493019.799999997</v>
          </cell>
          <cell r="M1048">
            <v>0</v>
          </cell>
          <cell r="N1048" t="str">
            <v>Cumpre</v>
          </cell>
        </row>
        <row r="1049">
          <cell r="F1049" t="str">
            <v>Marzagão/GO</v>
          </cell>
          <cell r="G1049" t="str">
            <v>Quadrimestral</v>
          </cell>
          <cell r="H1049" t="str">
            <v>2024-Q2</v>
          </cell>
          <cell r="I1049" t="str">
            <v>Sim</v>
          </cell>
          <cell r="J1049">
            <v>45535</v>
          </cell>
          <cell r="K1049">
            <v>-6147057.5899999999</v>
          </cell>
          <cell r="L1049">
            <v>27432665.059999999</v>
          </cell>
          <cell r="M1049">
            <v>0</v>
          </cell>
          <cell r="N1049" t="str">
            <v>Cumpre</v>
          </cell>
        </row>
        <row r="1050">
          <cell r="F1050" t="str">
            <v>Matrinchã/GO</v>
          </cell>
          <cell r="G1050" t="str">
            <v>Quadrimestral</v>
          </cell>
          <cell r="H1050" t="str">
            <v>2024-Q1</v>
          </cell>
          <cell r="I1050" t="str">
            <v>Não</v>
          </cell>
          <cell r="J1050">
            <v>45412</v>
          </cell>
          <cell r="K1050">
            <v>-5718504.5700000003</v>
          </cell>
          <cell r="L1050">
            <v>32989602.039999999</v>
          </cell>
          <cell r="M1050">
            <v>0</v>
          </cell>
          <cell r="N1050" t="str">
            <v>Cumpre</v>
          </cell>
        </row>
        <row r="1051">
          <cell r="F1051" t="str">
            <v>Maurilândia/GO</v>
          </cell>
          <cell r="G1051" t="str">
            <v>Quadrimestral</v>
          </cell>
          <cell r="H1051" t="str">
            <v>2024-Q2</v>
          </cell>
          <cell r="I1051" t="str">
            <v>Sim</v>
          </cell>
          <cell r="J1051">
            <v>45535</v>
          </cell>
          <cell r="K1051">
            <v>23630880.210000001</v>
          </cell>
          <cell r="L1051">
            <v>60094177.609999999</v>
          </cell>
          <cell r="M1051">
            <v>39.32</v>
          </cell>
          <cell r="N1051" t="str">
            <v>Cumpre</v>
          </cell>
        </row>
        <row r="1052">
          <cell r="F1052" t="str">
            <v>Mimoso de Goiás/GO</v>
          </cell>
          <cell r="G1052" t="str">
            <v>Quadrimestral</v>
          </cell>
          <cell r="H1052" t="str">
            <v>2024-Q2</v>
          </cell>
          <cell r="I1052" t="str">
            <v>Sim</v>
          </cell>
          <cell r="J1052">
            <v>45535</v>
          </cell>
          <cell r="K1052">
            <v>-1545207.88</v>
          </cell>
          <cell r="L1052">
            <v>28423020.579999998</v>
          </cell>
          <cell r="M1052">
            <v>0</v>
          </cell>
          <cell r="N1052" t="str">
            <v>Cumpre</v>
          </cell>
        </row>
        <row r="1053">
          <cell r="F1053" t="str">
            <v>Minaçu/GO</v>
          </cell>
          <cell r="G1053" t="str">
            <v>Quadrimestral</v>
          </cell>
          <cell r="H1053" t="str">
            <v>2024-Q2</v>
          </cell>
          <cell r="I1053" t="str">
            <v>Sim</v>
          </cell>
          <cell r="J1053">
            <v>45535</v>
          </cell>
          <cell r="K1053">
            <v>784699.9</v>
          </cell>
          <cell r="L1053">
            <v>178525611.16</v>
          </cell>
          <cell r="M1053">
            <v>0.44</v>
          </cell>
          <cell r="N1053" t="str">
            <v>Cumpre</v>
          </cell>
        </row>
        <row r="1054">
          <cell r="F1054" t="str">
            <v>Mineiros/GO</v>
          </cell>
          <cell r="G1054" t="str">
            <v>Quadrimestral</v>
          </cell>
          <cell r="H1054" t="str">
            <v>2024-Q2</v>
          </cell>
          <cell r="I1054" t="str">
            <v>Sim</v>
          </cell>
          <cell r="J1054">
            <v>45535</v>
          </cell>
          <cell r="K1054">
            <v>-76177376.790000007</v>
          </cell>
          <cell r="L1054">
            <v>549134779.25</v>
          </cell>
          <cell r="M1054">
            <v>0</v>
          </cell>
          <cell r="N1054" t="str">
            <v>Cumpre</v>
          </cell>
        </row>
        <row r="1055">
          <cell r="F1055" t="str">
            <v>Moiporá/GO</v>
          </cell>
          <cell r="G1055" t="str">
            <v>Quadrimestral</v>
          </cell>
          <cell r="H1055" t="str">
            <v>2024-Q2</v>
          </cell>
          <cell r="I1055" t="str">
            <v>Sim</v>
          </cell>
          <cell r="J1055">
            <v>45535</v>
          </cell>
          <cell r="K1055">
            <v>612270.31000000006</v>
          </cell>
          <cell r="L1055">
            <v>22398561.850000001</v>
          </cell>
          <cell r="M1055">
            <v>2.73</v>
          </cell>
          <cell r="N1055" t="str">
            <v>Cumpre</v>
          </cell>
        </row>
        <row r="1056">
          <cell r="F1056" t="str">
            <v>Monte Alegre de Goiás/GO</v>
          </cell>
          <cell r="G1056" t="str">
            <v>Quadrimestral</v>
          </cell>
          <cell r="H1056" t="str">
            <v>2024-Q2</v>
          </cell>
          <cell r="I1056" t="str">
            <v>Sim</v>
          </cell>
          <cell r="J1056">
            <v>45535</v>
          </cell>
          <cell r="K1056">
            <v>-757754.91</v>
          </cell>
          <cell r="L1056">
            <v>37057048.549999997</v>
          </cell>
          <cell r="M1056">
            <v>0</v>
          </cell>
          <cell r="N1056" t="str">
            <v>Cumpre</v>
          </cell>
        </row>
        <row r="1057">
          <cell r="F1057" t="str">
            <v>Montes Claros de Goiás/GO</v>
          </cell>
          <cell r="G1057" t="str">
            <v>Quadrimestral</v>
          </cell>
          <cell r="H1057" t="str">
            <v>2024-Q2</v>
          </cell>
          <cell r="I1057" t="str">
            <v>Sim</v>
          </cell>
          <cell r="J1057">
            <v>45535</v>
          </cell>
          <cell r="K1057">
            <v>-5408859.5300000003</v>
          </cell>
          <cell r="L1057">
            <v>68250408.849999994</v>
          </cell>
          <cell r="M1057">
            <v>0</v>
          </cell>
          <cell r="N1057" t="str">
            <v>Cumpre</v>
          </cell>
        </row>
        <row r="1058">
          <cell r="F1058" t="str">
            <v>Montividiu/GO</v>
          </cell>
          <cell r="G1058" t="str">
            <v>Semestral</v>
          </cell>
          <cell r="H1058" t="str">
            <v>2024-S1</v>
          </cell>
          <cell r="I1058" t="str">
            <v>Sim</v>
          </cell>
          <cell r="J1058">
            <v>45473</v>
          </cell>
          <cell r="K1058">
            <v>-79314340.760000005</v>
          </cell>
          <cell r="L1058">
            <v>115189431.44</v>
          </cell>
          <cell r="M1058">
            <v>0</v>
          </cell>
          <cell r="N1058" t="str">
            <v>Cumpre</v>
          </cell>
        </row>
        <row r="1059">
          <cell r="F1059" t="str">
            <v>Montividiu do Norte/GO</v>
          </cell>
          <cell r="G1059" t="str">
            <v>Quadrimestral</v>
          </cell>
          <cell r="H1059" t="str">
            <v>2024-Q2</v>
          </cell>
          <cell r="I1059" t="str">
            <v>Sim</v>
          </cell>
          <cell r="J1059">
            <v>45535</v>
          </cell>
          <cell r="K1059">
            <v>1931878.06</v>
          </cell>
          <cell r="L1059">
            <v>30386147.93</v>
          </cell>
          <cell r="M1059">
            <v>6.36</v>
          </cell>
          <cell r="N1059" t="str">
            <v>Cumpre</v>
          </cell>
        </row>
        <row r="1060">
          <cell r="F1060" t="str">
            <v>Morrinhos/GO</v>
          </cell>
          <cell r="G1060" t="str">
            <v>Quadrimestral</v>
          </cell>
          <cell r="H1060" t="str">
            <v>2024-Q2</v>
          </cell>
          <cell r="I1060" t="str">
            <v>Sim</v>
          </cell>
          <cell r="J1060">
            <v>45535</v>
          </cell>
          <cell r="K1060">
            <v>-2465145.2400000002</v>
          </cell>
          <cell r="L1060">
            <v>246805217.12</v>
          </cell>
          <cell r="M1060">
            <v>0</v>
          </cell>
          <cell r="N1060" t="str">
            <v>Cumpre</v>
          </cell>
        </row>
        <row r="1061">
          <cell r="F1061" t="str">
            <v>Morro Agudo de Goiás/GO</v>
          </cell>
          <cell r="G1061" t="str">
            <v>Quadrimestral</v>
          </cell>
          <cell r="H1061" t="str">
            <v>2024-Q2</v>
          </cell>
          <cell r="I1061" t="str">
            <v>Sim</v>
          </cell>
          <cell r="J1061">
            <v>45535</v>
          </cell>
          <cell r="K1061">
            <v>-3748179.39</v>
          </cell>
          <cell r="L1061">
            <v>26876073.899999999</v>
          </cell>
          <cell r="M1061">
            <v>0</v>
          </cell>
          <cell r="N1061" t="str">
            <v>Cumpre</v>
          </cell>
        </row>
        <row r="1062">
          <cell r="F1062" t="str">
            <v>Mossâmedes/GO</v>
          </cell>
          <cell r="G1062" t="str">
            <v>Quadrimestral</v>
          </cell>
          <cell r="H1062" t="str">
            <v>2024-Q2</v>
          </cell>
          <cell r="I1062" t="str">
            <v>Sim</v>
          </cell>
          <cell r="J1062">
            <v>45535</v>
          </cell>
          <cell r="K1062">
            <v>-3711642.2</v>
          </cell>
          <cell r="L1062">
            <v>38807561.490000002</v>
          </cell>
          <cell r="M1062">
            <v>0</v>
          </cell>
          <cell r="N1062" t="str">
            <v>Cumpre</v>
          </cell>
        </row>
        <row r="1063">
          <cell r="F1063" t="str">
            <v>Mozarlândia/GO</v>
          </cell>
          <cell r="G1063" t="str">
            <v>Quadrimestral</v>
          </cell>
          <cell r="H1063" t="str">
            <v>2024-Q2</v>
          </cell>
          <cell r="I1063" t="str">
            <v>Sim</v>
          </cell>
          <cell r="J1063">
            <v>45535</v>
          </cell>
          <cell r="K1063">
            <v>19028430.800000001</v>
          </cell>
          <cell r="L1063">
            <v>83054249.799999997</v>
          </cell>
          <cell r="M1063">
            <v>22.91</v>
          </cell>
          <cell r="N1063" t="str">
            <v>Cumpre</v>
          </cell>
        </row>
        <row r="1064">
          <cell r="F1064" t="str">
            <v>Mundo Novo/GO</v>
          </cell>
          <cell r="G1064" t="str">
            <v>Quadrimestral</v>
          </cell>
          <cell r="H1064" t="str">
            <v>2024-Q2</v>
          </cell>
          <cell r="I1064" t="str">
            <v>Sim</v>
          </cell>
          <cell r="J1064">
            <v>45535</v>
          </cell>
          <cell r="K1064">
            <v>884986.79</v>
          </cell>
          <cell r="L1064">
            <v>43138755.969999999</v>
          </cell>
          <cell r="M1064">
            <v>2.0499999999999998</v>
          </cell>
          <cell r="N1064" t="str">
            <v>Cumpre</v>
          </cell>
        </row>
        <row r="1065">
          <cell r="F1065" t="str">
            <v>Mutunópolis/GO</v>
          </cell>
          <cell r="G1065" t="str">
            <v>Quadrimestral</v>
          </cell>
          <cell r="H1065" t="str">
            <v>2024-Q2</v>
          </cell>
          <cell r="I1065" t="str">
            <v>Sim</v>
          </cell>
          <cell r="J1065">
            <v>45535</v>
          </cell>
          <cell r="K1065">
            <v>-3523518.35</v>
          </cell>
          <cell r="L1065">
            <v>30828693.219999999</v>
          </cell>
          <cell r="M1065">
            <v>0</v>
          </cell>
          <cell r="N1065" t="str">
            <v>Cumpre</v>
          </cell>
        </row>
        <row r="1066">
          <cell r="F1066" t="str">
            <v>Nazário/GO</v>
          </cell>
          <cell r="G1066" t="str">
            <v>Semestral</v>
          </cell>
          <cell r="H1066" t="str">
            <v>2023-S2</v>
          </cell>
          <cell r="I1066" t="str">
            <v>Não</v>
          </cell>
          <cell r="J1066">
            <v>45291</v>
          </cell>
          <cell r="K1066">
            <v>3802799.39</v>
          </cell>
          <cell r="L1066">
            <v>39725790.259999998</v>
          </cell>
          <cell r="M1066">
            <v>9.57</v>
          </cell>
          <cell r="N1066" t="str">
            <v>Cumpre</v>
          </cell>
        </row>
        <row r="1067">
          <cell r="F1067" t="str">
            <v>Nerópolis/GO</v>
          </cell>
          <cell r="G1067" t="str">
            <v>Quadrimestral</v>
          </cell>
          <cell r="H1067" t="str">
            <v>2024-Q2</v>
          </cell>
          <cell r="I1067" t="str">
            <v>Sim</v>
          </cell>
          <cell r="J1067">
            <v>45535</v>
          </cell>
          <cell r="K1067">
            <v>-30129445.170000002</v>
          </cell>
          <cell r="L1067">
            <v>197319769.31</v>
          </cell>
          <cell r="M1067">
            <v>0</v>
          </cell>
          <cell r="N1067" t="str">
            <v>Cumpre</v>
          </cell>
        </row>
        <row r="1068">
          <cell r="F1068" t="str">
            <v>Niquelândia/GO</v>
          </cell>
          <cell r="G1068" t="str">
            <v>Quadrimestral</v>
          </cell>
          <cell r="H1068" t="str">
            <v>2024-Q2</v>
          </cell>
          <cell r="I1068" t="str">
            <v>Sim</v>
          </cell>
          <cell r="J1068">
            <v>45535</v>
          </cell>
          <cell r="K1068">
            <v>96931317.030000001</v>
          </cell>
          <cell r="L1068">
            <v>208276316.38</v>
          </cell>
          <cell r="M1068">
            <v>46.54</v>
          </cell>
          <cell r="N1068" t="str">
            <v>Cumpre</v>
          </cell>
        </row>
        <row r="1069">
          <cell r="F1069" t="str">
            <v>Nova América/GO</v>
          </cell>
          <cell r="G1069" t="str">
            <v>Quadrimestral</v>
          </cell>
          <cell r="H1069" t="str">
            <v>2024-Q2</v>
          </cell>
          <cell r="I1069" t="str">
            <v>Sim</v>
          </cell>
          <cell r="J1069">
            <v>45535</v>
          </cell>
          <cell r="K1069">
            <v>-5605197.9900000002</v>
          </cell>
          <cell r="L1069">
            <v>26749157.75</v>
          </cell>
          <cell r="M1069">
            <v>0</v>
          </cell>
          <cell r="N1069" t="str">
            <v>Cumpre</v>
          </cell>
        </row>
        <row r="1070">
          <cell r="F1070" t="str">
            <v>Nova Aurora/GO</v>
          </cell>
          <cell r="G1070" t="str">
            <v>Semestral</v>
          </cell>
          <cell r="H1070" t="str">
            <v>2024-S1</v>
          </cell>
          <cell r="I1070" t="str">
            <v>Sim</v>
          </cell>
          <cell r="J1070">
            <v>45473</v>
          </cell>
          <cell r="K1070">
            <v>-10233215.67</v>
          </cell>
          <cell r="L1070">
            <v>25536319.239999998</v>
          </cell>
          <cell r="M1070">
            <v>0</v>
          </cell>
          <cell r="N1070" t="str">
            <v>Cumpre</v>
          </cell>
        </row>
        <row r="1071">
          <cell r="F1071" t="str">
            <v>Nova Crixás/GO</v>
          </cell>
          <cell r="G1071" t="str">
            <v>Quadrimestral</v>
          </cell>
          <cell r="H1071" t="str">
            <v>2024-Q2</v>
          </cell>
          <cell r="I1071" t="str">
            <v>Sim</v>
          </cell>
          <cell r="J1071">
            <v>45535</v>
          </cell>
          <cell r="K1071">
            <v>-1365931.27</v>
          </cell>
          <cell r="L1071">
            <v>87397931.760000005</v>
          </cell>
          <cell r="M1071">
            <v>0</v>
          </cell>
          <cell r="N1071" t="str">
            <v>Cumpre</v>
          </cell>
        </row>
        <row r="1072">
          <cell r="F1072" t="str">
            <v>Nova Glória/GO</v>
          </cell>
          <cell r="G1072" t="str">
            <v>Quadrimestral</v>
          </cell>
          <cell r="H1072" t="str">
            <v>2024-Q2</v>
          </cell>
          <cell r="I1072" t="str">
            <v>Sim</v>
          </cell>
          <cell r="J1072">
            <v>45535</v>
          </cell>
          <cell r="K1072">
            <v>65936.45</v>
          </cell>
          <cell r="L1072">
            <v>32728416.32</v>
          </cell>
          <cell r="M1072">
            <v>0.2</v>
          </cell>
          <cell r="N1072" t="str">
            <v>Cumpre</v>
          </cell>
        </row>
        <row r="1073">
          <cell r="F1073" t="str">
            <v>Nova Iguaçu de Goiás/GO</v>
          </cell>
          <cell r="G1073" t="str">
            <v>Quadrimestral</v>
          </cell>
          <cell r="H1073" t="str">
            <v>2024-Q2</v>
          </cell>
          <cell r="I1073" t="str">
            <v>Sim</v>
          </cell>
          <cell r="J1073">
            <v>45535</v>
          </cell>
          <cell r="K1073">
            <v>-888565.59</v>
          </cell>
          <cell r="L1073">
            <v>28214460.870000001</v>
          </cell>
          <cell r="M1073">
            <v>0</v>
          </cell>
          <cell r="N1073" t="str">
            <v>Cumpre</v>
          </cell>
        </row>
        <row r="1074">
          <cell r="F1074" t="str">
            <v>Nova Roma/GO</v>
          </cell>
          <cell r="G1074" t="str">
            <v>Quadrimestral</v>
          </cell>
          <cell r="H1074" t="str">
            <v>2024-Q2</v>
          </cell>
          <cell r="I1074" t="str">
            <v>Sim</v>
          </cell>
          <cell r="J1074">
            <v>45535</v>
          </cell>
          <cell r="K1074">
            <v>350120.66</v>
          </cell>
          <cell r="L1074">
            <v>28446134.620000001</v>
          </cell>
          <cell r="M1074">
            <v>1.23</v>
          </cell>
          <cell r="N1074" t="str">
            <v>Cumpre</v>
          </cell>
        </row>
        <row r="1075">
          <cell r="F1075" t="str">
            <v>Nova Veneza/GO</v>
          </cell>
          <cell r="G1075" t="str">
            <v>Quadrimestral</v>
          </cell>
          <cell r="H1075" t="str">
            <v>2024-Q2</v>
          </cell>
          <cell r="I1075" t="str">
            <v>Sim</v>
          </cell>
          <cell r="J1075">
            <v>45535</v>
          </cell>
          <cell r="K1075">
            <v>-6160691.5899999999</v>
          </cell>
          <cell r="L1075">
            <v>48856371.25</v>
          </cell>
          <cell r="M1075">
            <v>0</v>
          </cell>
          <cell r="N1075" t="str">
            <v>Cumpre</v>
          </cell>
        </row>
        <row r="1076">
          <cell r="F1076" t="str">
            <v>Novo Brasil/GO</v>
          </cell>
          <cell r="G1076" t="str">
            <v>Quadrimestral</v>
          </cell>
          <cell r="H1076" t="str">
            <v>2024-Q2</v>
          </cell>
          <cell r="I1076" t="str">
            <v>Sim</v>
          </cell>
          <cell r="J1076">
            <v>45535</v>
          </cell>
          <cell r="K1076">
            <v>-2745475.25</v>
          </cell>
          <cell r="L1076">
            <v>28608889.359999999</v>
          </cell>
          <cell r="M1076">
            <v>0</v>
          </cell>
          <cell r="N1076" t="str">
            <v>Cumpre</v>
          </cell>
        </row>
        <row r="1077">
          <cell r="F1077" t="str">
            <v>Novo Gama/GO</v>
          </cell>
          <cell r="G1077" t="str">
            <v>Quadrimestral</v>
          </cell>
          <cell r="H1077" t="str">
            <v>2024-Q2</v>
          </cell>
          <cell r="I1077" t="str">
            <v>Sim</v>
          </cell>
          <cell r="J1077">
            <v>45535</v>
          </cell>
          <cell r="K1077">
            <v>-13869429.380000001</v>
          </cell>
          <cell r="L1077">
            <v>292318019.13</v>
          </cell>
          <cell r="M1077">
            <v>0</v>
          </cell>
          <cell r="N1077" t="str">
            <v>Cumpre</v>
          </cell>
        </row>
        <row r="1078">
          <cell r="F1078" t="str">
            <v>Novo Planalto/GO</v>
          </cell>
          <cell r="G1078" t="str">
            <v>Quadrimestral</v>
          </cell>
          <cell r="H1078" t="str">
            <v>2024-Q1</v>
          </cell>
          <cell r="I1078" t="str">
            <v>Não</v>
          </cell>
          <cell r="J1078">
            <v>45412</v>
          </cell>
          <cell r="K1078">
            <v>7729317.1699999999</v>
          </cell>
          <cell r="L1078">
            <v>34502663</v>
          </cell>
          <cell r="M1078">
            <v>22.4</v>
          </cell>
          <cell r="N1078" t="str">
            <v>Cumpre</v>
          </cell>
        </row>
        <row r="1079">
          <cell r="F1079" t="str">
            <v>Orizona/GO</v>
          </cell>
          <cell r="G1079" t="str">
            <v>Quadrimestral</v>
          </cell>
          <cell r="H1079" t="str">
            <v>2023-Q3</v>
          </cell>
          <cell r="I1079" t="str">
            <v>Não</v>
          </cell>
          <cell r="J1079">
            <v>45291</v>
          </cell>
          <cell r="K1079">
            <v>-4686890.16</v>
          </cell>
          <cell r="L1079">
            <v>75537412.5</v>
          </cell>
          <cell r="M1079">
            <v>0</v>
          </cell>
          <cell r="N1079" t="str">
            <v>Cumpre</v>
          </cell>
        </row>
        <row r="1080">
          <cell r="F1080" t="str">
            <v>Ouro Verde de Goiás/GO</v>
          </cell>
          <cell r="G1080" t="str">
            <v>Quadrimestral</v>
          </cell>
          <cell r="H1080" t="str">
            <v>2024-Q2</v>
          </cell>
          <cell r="I1080" t="str">
            <v>Sim</v>
          </cell>
          <cell r="J1080">
            <v>45535</v>
          </cell>
          <cell r="K1080">
            <v>-3509479.05</v>
          </cell>
          <cell r="L1080">
            <v>30492242.539999999</v>
          </cell>
          <cell r="M1080">
            <v>0</v>
          </cell>
          <cell r="N1080" t="str">
            <v>Cumpre</v>
          </cell>
        </row>
        <row r="1081">
          <cell r="F1081" t="str">
            <v>Ouvidor/GO</v>
          </cell>
          <cell r="G1081" t="str">
            <v>Quadrimestral</v>
          </cell>
          <cell r="H1081" t="str">
            <v>2024-Q1</v>
          </cell>
          <cell r="I1081" t="str">
            <v>Não</v>
          </cell>
          <cell r="J1081">
            <v>45412</v>
          </cell>
          <cell r="K1081">
            <v>-19577185.850000001</v>
          </cell>
          <cell r="L1081">
            <v>88200740.939999998</v>
          </cell>
          <cell r="M1081">
            <v>0</v>
          </cell>
          <cell r="N1081" t="str">
            <v>Cumpre</v>
          </cell>
        </row>
        <row r="1082">
          <cell r="F1082" t="str">
            <v>Padre Bernardo/GO</v>
          </cell>
          <cell r="G1082" t="str">
            <v>Quadrimestral</v>
          </cell>
          <cell r="H1082" t="str">
            <v>2024-Q2</v>
          </cell>
          <cell r="I1082" t="str">
            <v>Sim</v>
          </cell>
          <cell r="J1082">
            <v>45535</v>
          </cell>
          <cell r="K1082">
            <v>15978748.09</v>
          </cell>
          <cell r="L1082">
            <v>145579887.69999999</v>
          </cell>
          <cell r="M1082">
            <v>10.98</v>
          </cell>
          <cell r="N1082" t="str">
            <v>Cumpre</v>
          </cell>
        </row>
        <row r="1083">
          <cell r="F1083" t="str">
            <v>Palestina de Goiás/GO</v>
          </cell>
          <cell r="G1083" t="str">
            <v>Quadrimestral</v>
          </cell>
          <cell r="H1083" t="str">
            <v>2024-Q2</v>
          </cell>
          <cell r="I1083" t="str">
            <v>Sim</v>
          </cell>
          <cell r="J1083">
            <v>45535</v>
          </cell>
          <cell r="K1083">
            <v>-619988.26</v>
          </cell>
          <cell r="L1083">
            <v>32583358.789999999</v>
          </cell>
          <cell r="M1083">
            <v>0</v>
          </cell>
          <cell r="N1083" t="str">
            <v>Cumpre</v>
          </cell>
        </row>
        <row r="1084">
          <cell r="F1084" t="str">
            <v>Palmeiras de Goiás/GO</v>
          </cell>
          <cell r="G1084" t="str">
            <v>Quadrimestral</v>
          </cell>
          <cell r="H1084" t="str">
            <v>2024-Q2</v>
          </cell>
          <cell r="I1084" t="str">
            <v>Sim</v>
          </cell>
          <cell r="J1084">
            <v>45535</v>
          </cell>
          <cell r="K1084">
            <v>-72155551.420000002</v>
          </cell>
          <cell r="L1084">
            <v>163252148.41999999</v>
          </cell>
          <cell r="M1084">
            <v>0</v>
          </cell>
          <cell r="N1084" t="str">
            <v>Cumpre</v>
          </cell>
        </row>
        <row r="1085">
          <cell r="F1085" t="str">
            <v>Palmelo/GO</v>
          </cell>
          <cell r="G1085" t="str">
            <v>Quadrimestral</v>
          </cell>
          <cell r="H1085" t="str">
            <v>2024-Q2</v>
          </cell>
          <cell r="I1085" t="str">
            <v>Sim</v>
          </cell>
          <cell r="J1085">
            <v>45535</v>
          </cell>
          <cell r="K1085">
            <v>1775682.53</v>
          </cell>
          <cell r="L1085">
            <v>4174732.06</v>
          </cell>
          <cell r="M1085">
            <v>42.53</v>
          </cell>
          <cell r="N1085" t="str">
            <v>Cumpre</v>
          </cell>
        </row>
        <row r="1086">
          <cell r="F1086" t="str">
            <v>Palminópolis/GO</v>
          </cell>
          <cell r="G1086" t="str">
            <v>Quadrimestral</v>
          </cell>
          <cell r="H1086" t="str">
            <v>2024-Q2</v>
          </cell>
          <cell r="I1086" t="str">
            <v>Sim</v>
          </cell>
          <cell r="J1086">
            <v>45535</v>
          </cell>
          <cell r="K1086">
            <v>-5438509.1600000001</v>
          </cell>
          <cell r="L1086">
            <v>34066026.740000002</v>
          </cell>
          <cell r="M1086">
            <v>0</v>
          </cell>
          <cell r="N1086" t="str">
            <v>Cumpre</v>
          </cell>
        </row>
        <row r="1087">
          <cell r="F1087" t="str">
            <v>Panamá/GO</v>
          </cell>
          <cell r="G1087" t="str">
            <v>Quadrimestral</v>
          </cell>
          <cell r="H1087" t="str">
            <v>2024-Q2</v>
          </cell>
          <cell r="I1087" t="str">
            <v>Sim</v>
          </cell>
          <cell r="J1087">
            <v>45535</v>
          </cell>
          <cell r="K1087">
            <v>-3814705.23</v>
          </cell>
          <cell r="L1087">
            <v>5467313.7199999997</v>
          </cell>
          <cell r="M1087">
            <v>0</v>
          </cell>
          <cell r="N1087" t="str">
            <v>Cumpre</v>
          </cell>
        </row>
        <row r="1088">
          <cell r="F1088" t="str">
            <v>Paranaiguara/GO</v>
          </cell>
          <cell r="G1088" t="str">
            <v>Quadrimestral</v>
          </cell>
          <cell r="H1088" t="str">
            <v>2024-Q2</v>
          </cell>
          <cell r="I1088" t="str">
            <v>Sim</v>
          </cell>
          <cell r="J1088">
            <v>45535</v>
          </cell>
          <cell r="K1088">
            <v>6201662.96</v>
          </cell>
          <cell r="L1088">
            <v>54473403.490000002</v>
          </cell>
          <cell r="M1088">
            <v>11.38</v>
          </cell>
          <cell r="N1088" t="str">
            <v>Cumpre</v>
          </cell>
        </row>
        <row r="1089">
          <cell r="F1089" t="str">
            <v>Paraúna/GO</v>
          </cell>
          <cell r="G1089" t="str">
            <v>Quadrimestral</v>
          </cell>
          <cell r="H1089" t="str">
            <v>2024-Q2</v>
          </cell>
          <cell r="I1089" t="str">
            <v>Sim</v>
          </cell>
          <cell r="J1089">
            <v>45535</v>
          </cell>
          <cell r="K1089">
            <v>-51617986.530000001</v>
          </cell>
          <cell r="L1089">
            <v>115732116.20999999</v>
          </cell>
          <cell r="M1089">
            <v>0</v>
          </cell>
          <cell r="N1089" t="str">
            <v>Cumpre</v>
          </cell>
        </row>
        <row r="1090">
          <cell r="F1090" t="str">
            <v>Perolândia/GO</v>
          </cell>
          <cell r="G1090" t="str">
            <v>Quadrimestral</v>
          </cell>
          <cell r="H1090" t="str">
            <v>2024-Q2</v>
          </cell>
          <cell r="I1090" t="str">
            <v>Sim</v>
          </cell>
          <cell r="J1090">
            <v>45535</v>
          </cell>
          <cell r="K1090">
            <v>-13656336.17</v>
          </cell>
          <cell r="L1090">
            <v>56149847.759999998</v>
          </cell>
          <cell r="M1090">
            <v>0</v>
          </cell>
          <cell r="N1090" t="str">
            <v>Cumpre</v>
          </cell>
        </row>
        <row r="1091">
          <cell r="F1091" t="str">
            <v>Petrolina de Goiás/GO</v>
          </cell>
          <cell r="G1091" t="str">
            <v>Quadrimestral</v>
          </cell>
          <cell r="H1091" t="str">
            <v>2024-Q2</v>
          </cell>
          <cell r="I1091" t="str">
            <v>Sim</v>
          </cell>
          <cell r="J1091">
            <v>45535</v>
          </cell>
          <cell r="K1091">
            <v>625240.06999999995</v>
          </cell>
          <cell r="L1091">
            <v>43695171.590000004</v>
          </cell>
          <cell r="M1091">
            <v>1.43</v>
          </cell>
          <cell r="N1091" t="str">
            <v>Cumpre</v>
          </cell>
        </row>
        <row r="1092">
          <cell r="F1092" t="str">
            <v>Pilar de Goiás/GO</v>
          </cell>
          <cell r="G1092" t="str">
            <v>Quadrimestral</v>
          </cell>
          <cell r="H1092" t="str">
            <v>2024-Q2</v>
          </cell>
          <cell r="I1092" t="str">
            <v>Sim</v>
          </cell>
          <cell r="J1092">
            <v>45535</v>
          </cell>
          <cell r="K1092">
            <v>6324093.46</v>
          </cell>
          <cell r="L1092">
            <v>31491151.620000001</v>
          </cell>
          <cell r="M1092">
            <v>20.079999999999998</v>
          </cell>
          <cell r="N1092" t="str">
            <v>Cumpre</v>
          </cell>
        </row>
        <row r="1093">
          <cell r="F1093" t="str">
            <v>Piracanjuba/GO</v>
          </cell>
          <cell r="G1093" t="str">
            <v>Quadrimestral</v>
          </cell>
          <cell r="H1093" t="str">
            <v>2024-Q2</v>
          </cell>
          <cell r="I1093" t="str">
            <v>Sim</v>
          </cell>
          <cell r="J1093">
            <v>45535</v>
          </cell>
          <cell r="K1093">
            <v>9807558.9499999993</v>
          </cell>
          <cell r="L1093">
            <v>126972951.43000001</v>
          </cell>
          <cell r="M1093">
            <v>7.72</v>
          </cell>
          <cell r="N1093" t="str">
            <v>Cumpre</v>
          </cell>
        </row>
        <row r="1094">
          <cell r="F1094" t="str">
            <v>Piranhas/GO</v>
          </cell>
          <cell r="G1094" t="str">
            <v>Quadrimestral</v>
          </cell>
          <cell r="H1094" t="str">
            <v>2024-Q2</v>
          </cell>
          <cell r="I1094" t="str">
            <v>Sim</v>
          </cell>
          <cell r="J1094">
            <v>45535</v>
          </cell>
          <cell r="K1094">
            <v>6246862.3200000003</v>
          </cell>
          <cell r="L1094">
            <v>59411449.68</v>
          </cell>
          <cell r="M1094">
            <v>10.51</v>
          </cell>
          <cell r="N1094" t="str">
            <v>Cumpre</v>
          </cell>
        </row>
        <row r="1095">
          <cell r="F1095" t="str">
            <v>Pirenópolis/GO</v>
          </cell>
          <cell r="G1095" t="str">
            <v>Quadrimestral</v>
          </cell>
          <cell r="H1095" t="str">
            <v>2024-Q2</v>
          </cell>
          <cell r="I1095" t="str">
            <v>Sim</v>
          </cell>
          <cell r="J1095">
            <v>45535</v>
          </cell>
          <cell r="K1095">
            <v>-37615568.390000001</v>
          </cell>
          <cell r="L1095">
            <v>130493648.98</v>
          </cell>
          <cell r="M1095">
            <v>0</v>
          </cell>
          <cell r="N1095" t="str">
            <v>Cumpre</v>
          </cell>
        </row>
        <row r="1096">
          <cell r="F1096" t="str">
            <v>Pires do Rio/GO</v>
          </cell>
          <cell r="G1096" t="str">
            <v>Quadrimestral</v>
          </cell>
          <cell r="H1096" t="str">
            <v>2024-Q2</v>
          </cell>
          <cell r="I1096" t="str">
            <v>Sim</v>
          </cell>
          <cell r="J1096">
            <v>45535</v>
          </cell>
          <cell r="K1096">
            <v>33228374.440000001</v>
          </cell>
          <cell r="L1096">
            <v>142916909.77000001</v>
          </cell>
          <cell r="M1096">
            <v>23.25</v>
          </cell>
          <cell r="N1096" t="str">
            <v>Cumpre</v>
          </cell>
        </row>
        <row r="1097">
          <cell r="F1097" t="str">
            <v>Planaltina/GO</v>
          </cell>
          <cell r="G1097" t="str">
            <v>Quadrimestral</v>
          </cell>
          <cell r="H1097" t="str">
            <v>2024-Q2</v>
          </cell>
          <cell r="I1097" t="str">
            <v>Sim</v>
          </cell>
          <cell r="J1097">
            <v>45535</v>
          </cell>
          <cell r="K1097">
            <v>138278988.81999999</v>
          </cell>
          <cell r="L1097">
            <v>364198465.69</v>
          </cell>
          <cell r="M1097">
            <v>37.97</v>
          </cell>
          <cell r="N1097" t="str">
            <v>Cumpre</v>
          </cell>
        </row>
        <row r="1098">
          <cell r="F1098" t="str">
            <v>Pontalina/GO</v>
          </cell>
          <cell r="G1098" t="str">
            <v>Quadrimestral</v>
          </cell>
          <cell r="H1098" t="str">
            <v>2024-Q2</v>
          </cell>
          <cell r="I1098" t="str">
            <v>Sim</v>
          </cell>
          <cell r="J1098">
            <v>45535</v>
          </cell>
          <cell r="K1098">
            <v>3069430.45</v>
          </cell>
          <cell r="L1098">
            <v>88442342.75</v>
          </cell>
          <cell r="M1098">
            <v>3.47</v>
          </cell>
          <cell r="N1098" t="str">
            <v>Cumpre</v>
          </cell>
        </row>
        <row r="1099">
          <cell r="F1099" t="str">
            <v>Porangatu/GO</v>
          </cell>
          <cell r="G1099" t="str">
            <v>Quadrimestral</v>
          </cell>
          <cell r="H1099" t="str">
            <v>2024-Q2</v>
          </cell>
          <cell r="I1099" t="str">
            <v>Sim</v>
          </cell>
          <cell r="J1099">
            <v>45535</v>
          </cell>
          <cell r="K1099">
            <v>-1019718.52</v>
          </cell>
          <cell r="L1099">
            <v>210841137.05000001</v>
          </cell>
          <cell r="M1099">
            <v>0</v>
          </cell>
          <cell r="N1099" t="str">
            <v>Cumpre</v>
          </cell>
        </row>
        <row r="1100">
          <cell r="F1100" t="str">
            <v>Porteirão/GO</v>
          </cell>
          <cell r="G1100" t="str">
            <v>Quadrimestral</v>
          </cell>
          <cell r="H1100" t="str">
            <v>2024-Q2</v>
          </cell>
          <cell r="I1100" t="str">
            <v>Sim</v>
          </cell>
          <cell r="J1100">
            <v>45535</v>
          </cell>
          <cell r="K1100">
            <v>3331407.87</v>
          </cell>
          <cell r="L1100">
            <v>39450253.240000002</v>
          </cell>
          <cell r="M1100">
            <v>8.44</v>
          </cell>
          <cell r="N1100" t="str">
            <v>Cumpre</v>
          </cell>
        </row>
        <row r="1101">
          <cell r="F1101" t="str">
            <v>Portelândia/GO</v>
          </cell>
          <cell r="G1101" t="str">
            <v>Quadrimestral</v>
          </cell>
          <cell r="H1101" t="str">
            <v>2024-Q2</v>
          </cell>
          <cell r="I1101" t="str">
            <v>Sim</v>
          </cell>
          <cell r="J1101">
            <v>45535</v>
          </cell>
          <cell r="K1101">
            <v>-1615025.51</v>
          </cell>
          <cell r="L1101">
            <v>35618038.030000001</v>
          </cell>
          <cell r="M1101">
            <v>0</v>
          </cell>
          <cell r="N1101" t="str">
            <v>Cumpre</v>
          </cell>
        </row>
        <row r="1102">
          <cell r="F1102" t="str">
            <v>Posse/GO</v>
          </cell>
          <cell r="G1102" t="str">
            <v>Quadrimestral</v>
          </cell>
          <cell r="H1102" t="str">
            <v>2024-Q2</v>
          </cell>
          <cell r="I1102" t="str">
            <v>Sim</v>
          </cell>
          <cell r="J1102">
            <v>45535</v>
          </cell>
          <cell r="K1102">
            <v>45034671.509999998</v>
          </cell>
          <cell r="L1102">
            <v>142372765.33000001</v>
          </cell>
          <cell r="M1102">
            <v>31.63</v>
          </cell>
          <cell r="N1102" t="str">
            <v>Cumpre</v>
          </cell>
        </row>
        <row r="1103">
          <cell r="F1103" t="str">
            <v>Professor Jamil/GO</v>
          </cell>
          <cell r="G1103" t="str">
            <v>Quadrimestral</v>
          </cell>
          <cell r="H1103" t="str">
            <v>2024-Q2</v>
          </cell>
          <cell r="I1103" t="str">
            <v>Sim</v>
          </cell>
          <cell r="J1103">
            <v>45535</v>
          </cell>
          <cell r="K1103">
            <v>-9087177.7899999991</v>
          </cell>
          <cell r="L1103">
            <v>28343714.59</v>
          </cell>
          <cell r="M1103">
            <v>0</v>
          </cell>
          <cell r="N1103" t="str">
            <v>Cumpre</v>
          </cell>
        </row>
        <row r="1104">
          <cell r="F1104" t="str">
            <v>Quirinópolis/GO</v>
          </cell>
          <cell r="G1104" t="str">
            <v>Quadrimestral</v>
          </cell>
          <cell r="H1104" t="str">
            <v>2024-Q2</v>
          </cell>
          <cell r="I1104" t="str">
            <v>Sim</v>
          </cell>
          <cell r="J1104">
            <v>45535</v>
          </cell>
          <cell r="K1104">
            <v>-9612589.8800000008</v>
          </cell>
          <cell r="L1104">
            <v>265728519.86000001</v>
          </cell>
          <cell r="M1104">
            <v>0</v>
          </cell>
          <cell r="N1104" t="str">
            <v>Cumpre</v>
          </cell>
        </row>
        <row r="1105">
          <cell r="F1105" t="str">
            <v>Rialma/GO</v>
          </cell>
          <cell r="G1105" t="str">
            <v>Quadrimestral</v>
          </cell>
          <cell r="H1105" t="str">
            <v>2024-Q2</v>
          </cell>
          <cell r="I1105" t="str">
            <v>Sim</v>
          </cell>
          <cell r="J1105">
            <v>45535</v>
          </cell>
          <cell r="K1105">
            <v>-534698.86</v>
          </cell>
          <cell r="L1105">
            <v>57866642.200000003</v>
          </cell>
          <cell r="M1105">
            <v>0</v>
          </cell>
          <cell r="N1105" t="str">
            <v>Cumpre</v>
          </cell>
        </row>
        <row r="1106">
          <cell r="F1106" t="str">
            <v>Rianápolis/GO</v>
          </cell>
          <cell r="G1106" t="str">
            <v>Quadrimestral</v>
          </cell>
          <cell r="H1106" t="str">
            <v>2024-Q2</v>
          </cell>
          <cell r="I1106" t="str">
            <v>Sim</v>
          </cell>
          <cell r="J1106">
            <v>45535</v>
          </cell>
          <cell r="K1106">
            <v>-1971349.92</v>
          </cell>
          <cell r="L1106">
            <v>28518911.960000001</v>
          </cell>
          <cell r="M1106">
            <v>0</v>
          </cell>
          <cell r="N1106" t="str">
            <v>Cumpre</v>
          </cell>
        </row>
        <row r="1107">
          <cell r="F1107" t="str">
            <v>Rio Quente/GO</v>
          </cell>
          <cell r="G1107" t="str">
            <v>Quadrimestral</v>
          </cell>
          <cell r="H1107" t="str">
            <v>2024-Q2</v>
          </cell>
          <cell r="I1107" t="str">
            <v>Sim</v>
          </cell>
          <cell r="J1107">
            <v>45535</v>
          </cell>
          <cell r="K1107">
            <v>-6143506.3099999996</v>
          </cell>
          <cell r="L1107">
            <v>57331813.5</v>
          </cell>
          <cell r="M1107">
            <v>0</v>
          </cell>
          <cell r="N1107" t="str">
            <v>Cumpre</v>
          </cell>
        </row>
        <row r="1108">
          <cell r="F1108" t="str">
            <v>Rio Verde/GO</v>
          </cell>
          <cell r="G1108" t="str">
            <v>Quadrimestral</v>
          </cell>
          <cell r="H1108" t="str">
            <v>2024-Q2</v>
          </cell>
          <cell r="I1108" t="str">
            <v>Sim</v>
          </cell>
          <cell r="J1108">
            <v>45535</v>
          </cell>
          <cell r="K1108">
            <v>-681247031.48000002</v>
          </cell>
          <cell r="L1108">
            <v>1910762972.3599999</v>
          </cell>
          <cell r="M1108">
            <v>0</v>
          </cell>
          <cell r="N1108" t="str">
            <v>Cumpre</v>
          </cell>
        </row>
        <row r="1109">
          <cell r="F1109" t="str">
            <v>Rubiataba/GO</v>
          </cell>
          <cell r="G1109" t="str">
            <v>Quadrimestral</v>
          </cell>
          <cell r="H1109" t="str">
            <v>2024-Q2</v>
          </cell>
          <cell r="I1109" t="str">
            <v>Sim</v>
          </cell>
          <cell r="J1109">
            <v>45535</v>
          </cell>
          <cell r="K1109">
            <v>-4011983.87</v>
          </cell>
          <cell r="L1109">
            <v>96876644.629999995</v>
          </cell>
          <cell r="M1109">
            <v>0</v>
          </cell>
          <cell r="N1109" t="str">
            <v>Cumpre</v>
          </cell>
        </row>
        <row r="1110">
          <cell r="F1110" t="str">
            <v>Sanclerlândia/GO</v>
          </cell>
          <cell r="G1110" t="str">
            <v>Quadrimestral</v>
          </cell>
          <cell r="H1110" t="str">
            <v>2024-Q2</v>
          </cell>
          <cell r="I1110" t="str">
            <v>Sim</v>
          </cell>
          <cell r="J1110">
            <v>45535</v>
          </cell>
          <cell r="K1110">
            <v>-10670510.550000001</v>
          </cell>
          <cell r="L1110">
            <v>42955636.5</v>
          </cell>
          <cell r="M1110">
            <v>0</v>
          </cell>
          <cell r="N1110" t="str">
            <v>Cumpre</v>
          </cell>
        </row>
        <row r="1111">
          <cell r="F1111" t="str">
            <v>Santa Bárbara de Goiás/GO</v>
          </cell>
          <cell r="G1111" t="str">
            <v>Quadrimestral</v>
          </cell>
          <cell r="H1111" t="str">
            <v>2024-Q2</v>
          </cell>
          <cell r="I1111" t="str">
            <v>Sim</v>
          </cell>
          <cell r="J1111">
            <v>45535</v>
          </cell>
          <cell r="K1111">
            <v>-2784592.53</v>
          </cell>
          <cell r="L1111">
            <v>36122491.43</v>
          </cell>
          <cell r="M1111">
            <v>0</v>
          </cell>
          <cell r="N1111" t="str">
            <v>Cumpre</v>
          </cell>
        </row>
        <row r="1112">
          <cell r="F1112" t="str">
            <v>Santa Cruz de Goiás/GO</v>
          </cell>
          <cell r="G1112" t="str">
            <v>Quadrimestral</v>
          </cell>
          <cell r="H1112" t="str">
            <v>2024-Q2</v>
          </cell>
          <cell r="I1112" t="str">
            <v>Sim</v>
          </cell>
          <cell r="J1112">
            <v>45535</v>
          </cell>
          <cell r="K1112">
            <v>-2502761.9700000002</v>
          </cell>
          <cell r="L1112">
            <v>5602784.3200000003</v>
          </cell>
          <cell r="M1112">
            <v>0</v>
          </cell>
          <cell r="N1112" t="str">
            <v>Cumpre</v>
          </cell>
        </row>
        <row r="1113">
          <cell r="F1113" t="str">
            <v>Santa Fé de Goiás/GO</v>
          </cell>
          <cell r="G1113" t="str">
            <v>Quadrimestral</v>
          </cell>
          <cell r="H1113" t="str">
            <v>2024-Q2</v>
          </cell>
          <cell r="I1113" t="str">
            <v>Sim</v>
          </cell>
          <cell r="J1113">
            <v>45535</v>
          </cell>
          <cell r="K1113">
            <v>2266895.84</v>
          </cell>
          <cell r="L1113">
            <v>40761871.130000003</v>
          </cell>
          <cell r="M1113">
            <v>5.56</v>
          </cell>
          <cell r="N1113" t="str">
            <v>Cumpre</v>
          </cell>
        </row>
        <row r="1114">
          <cell r="F1114" t="str">
            <v>Santa Helena de Goiás/GO</v>
          </cell>
          <cell r="G1114" t="str">
            <v>Quadrimestral</v>
          </cell>
          <cell r="H1114" t="str">
            <v>2024-Q2</v>
          </cell>
          <cell r="I1114" t="str">
            <v>Sim</v>
          </cell>
          <cell r="J1114">
            <v>45535</v>
          </cell>
          <cell r="K1114">
            <v>-26191917.809999999</v>
          </cell>
          <cell r="L1114">
            <v>204197574.19999999</v>
          </cell>
          <cell r="M1114">
            <v>0</v>
          </cell>
          <cell r="N1114" t="str">
            <v>Cumpre</v>
          </cell>
        </row>
        <row r="1115">
          <cell r="F1115" t="str">
            <v>Santa Isabel/GO</v>
          </cell>
          <cell r="G1115" t="str">
            <v>Quadrimestral</v>
          </cell>
          <cell r="H1115" t="str">
            <v>2024-Q2</v>
          </cell>
          <cell r="I1115" t="str">
            <v>Sim</v>
          </cell>
          <cell r="J1115">
            <v>45535</v>
          </cell>
          <cell r="K1115">
            <v>-3684845.11</v>
          </cell>
          <cell r="L1115">
            <v>29385115.73</v>
          </cell>
          <cell r="M1115">
            <v>0</v>
          </cell>
          <cell r="N1115" t="str">
            <v>Cumpre</v>
          </cell>
        </row>
        <row r="1116">
          <cell r="F1116" t="str">
            <v>Santa Rita do Araguaia/GO</v>
          </cell>
          <cell r="G1116" t="str">
            <v>Semestral</v>
          </cell>
          <cell r="H1116" t="str">
            <v>2023-S1</v>
          </cell>
          <cell r="I1116" t="str">
            <v>Não</v>
          </cell>
          <cell r="J1116">
            <v>45107</v>
          </cell>
          <cell r="K1116">
            <v>-5584379.9199999999</v>
          </cell>
          <cell r="L1116">
            <v>29046305.780000001</v>
          </cell>
          <cell r="M1116">
            <v>0</v>
          </cell>
          <cell r="N1116" t="str">
            <v>Cumpre</v>
          </cell>
        </row>
        <row r="1117">
          <cell r="F1117" t="str">
            <v>Santa Rita do Novo Destino/GO</v>
          </cell>
          <cell r="G1117" t="str">
            <v>Quadrimestral</v>
          </cell>
          <cell r="H1117" t="str">
            <v>2024-Q2</v>
          </cell>
          <cell r="I1117" t="str">
            <v>Sim</v>
          </cell>
          <cell r="J1117">
            <v>45535</v>
          </cell>
          <cell r="K1117">
            <v>-823031.02</v>
          </cell>
          <cell r="L1117">
            <v>28982437.02</v>
          </cell>
          <cell r="M1117">
            <v>0</v>
          </cell>
          <cell r="N1117" t="str">
            <v>Cumpre</v>
          </cell>
        </row>
        <row r="1118">
          <cell r="F1118" t="str">
            <v>Santa Rosa de Goiás/GO</v>
          </cell>
          <cell r="G1118" t="str">
            <v>Quadrimestral</v>
          </cell>
          <cell r="H1118" t="str">
            <v>2024-Q2</v>
          </cell>
          <cell r="I1118" t="str">
            <v>Sim</v>
          </cell>
          <cell r="J1118">
            <v>45535</v>
          </cell>
          <cell r="K1118">
            <v>-3745048.08</v>
          </cell>
          <cell r="L1118">
            <v>28465398.109999999</v>
          </cell>
          <cell r="M1118">
            <v>0</v>
          </cell>
          <cell r="N1118" t="str">
            <v>Cumpre</v>
          </cell>
        </row>
        <row r="1119">
          <cell r="F1119" t="str">
            <v>Santa Tereza de Goiás/GO</v>
          </cell>
          <cell r="G1119" t="str">
            <v>Quadrimestral</v>
          </cell>
          <cell r="H1119" t="str">
            <v>2024-Q2</v>
          </cell>
          <cell r="I1119" t="str">
            <v>Sim</v>
          </cell>
          <cell r="J1119">
            <v>45535</v>
          </cell>
          <cell r="K1119">
            <v>6639064.3600000003</v>
          </cell>
          <cell r="L1119">
            <v>31017072.34</v>
          </cell>
          <cell r="M1119">
            <v>21.4</v>
          </cell>
          <cell r="N1119" t="str">
            <v>Cumpre</v>
          </cell>
        </row>
        <row r="1120">
          <cell r="F1120" t="str">
            <v>Santa Terezinha de Goiás/GO</v>
          </cell>
          <cell r="G1120" t="str">
            <v>Quadrimestral</v>
          </cell>
          <cell r="H1120" t="str">
            <v>2024-Q2</v>
          </cell>
          <cell r="I1120" t="str">
            <v>Sim</v>
          </cell>
          <cell r="J1120">
            <v>45535</v>
          </cell>
          <cell r="K1120">
            <v>7767023.4699999997</v>
          </cell>
          <cell r="L1120">
            <v>62261761.469999999</v>
          </cell>
          <cell r="M1120">
            <v>12.47</v>
          </cell>
          <cell r="N1120" t="str">
            <v>Cumpre</v>
          </cell>
        </row>
        <row r="1121">
          <cell r="F1121" t="str">
            <v>Santo Antônio da Barra/GO</v>
          </cell>
          <cell r="G1121" t="str">
            <v>Quadrimestral</v>
          </cell>
          <cell r="H1121" t="str">
            <v>2024-Q2</v>
          </cell>
          <cell r="I1121" t="str">
            <v>Sim</v>
          </cell>
          <cell r="J1121">
            <v>45535</v>
          </cell>
          <cell r="K1121">
            <v>1013005.45</v>
          </cell>
          <cell r="L1121">
            <v>39720505.25</v>
          </cell>
          <cell r="M1121">
            <v>2.5499999999999998</v>
          </cell>
          <cell r="N1121" t="str">
            <v>Cumpre</v>
          </cell>
        </row>
        <row r="1122">
          <cell r="F1122" t="str">
            <v>Santo Antônio de Goiás/GO</v>
          </cell>
          <cell r="G1122" t="str">
            <v>Quadrimestral</v>
          </cell>
          <cell r="H1122" t="str">
            <v>2024-Q2</v>
          </cell>
          <cell r="I1122" t="str">
            <v>Sim</v>
          </cell>
          <cell r="J1122">
            <v>45535</v>
          </cell>
          <cell r="K1122">
            <v>-3707714.84</v>
          </cell>
          <cell r="L1122">
            <v>39520126.829999998</v>
          </cell>
          <cell r="M1122">
            <v>0</v>
          </cell>
          <cell r="N1122" t="str">
            <v>Cumpre</v>
          </cell>
        </row>
        <row r="1123">
          <cell r="F1123" t="str">
            <v>Santo Antônio do Descoberto/GO</v>
          </cell>
          <cell r="G1123" t="str">
            <v>Quadrimestral</v>
          </cell>
          <cell r="H1123" t="str">
            <v>2024-Q2</v>
          </cell>
          <cell r="I1123" t="str">
            <v>Sim</v>
          </cell>
          <cell r="J1123">
            <v>45535</v>
          </cell>
          <cell r="K1123">
            <v>68725339.230000004</v>
          </cell>
          <cell r="L1123">
            <v>214933131.55000001</v>
          </cell>
          <cell r="M1123">
            <v>31.98</v>
          </cell>
          <cell r="N1123" t="str">
            <v>Cumpre</v>
          </cell>
        </row>
        <row r="1124">
          <cell r="F1124" t="str">
            <v>São Domingos/GO</v>
          </cell>
          <cell r="G1124" t="str">
            <v>Quadrimestral</v>
          </cell>
          <cell r="H1124" t="str">
            <v>2024-Q1</v>
          </cell>
          <cell r="I1124" t="str">
            <v>Não</v>
          </cell>
          <cell r="J1124">
            <v>45412</v>
          </cell>
          <cell r="K1124">
            <v>11365691.720000001</v>
          </cell>
          <cell r="L1124">
            <v>44946717.890000001</v>
          </cell>
          <cell r="M1124">
            <v>25.29</v>
          </cell>
          <cell r="N1124" t="str">
            <v>Cumpre</v>
          </cell>
        </row>
        <row r="1125">
          <cell r="F1125" t="str">
            <v>São Francisco de Goiás/GO</v>
          </cell>
          <cell r="G1125" t="str">
            <v>Quadrimestral</v>
          </cell>
          <cell r="H1125" t="str">
            <v>2024-Q2</v>
          </cell>
          <cell r="I1125" t="str">
            <v>Sim</v>
          </cell>
          <cell r="J1125">
            <v>45535</v>
          </cell>
          <cell r="K1125">
            <v>4325023.1399999997</v>
          </cell>
          <cell r="L1125">
            <v>35761768.020000003</v>
          </cell>
          <cell r="M1125">
            <v>12.09</v>
          </cell>
          <cell r="N1125" t="str">
            <v>Cumpre</v>
          </cell>
        </row>
        <row r="1126">
          <cell r="F1126" t="str">
            <v>São João da Aliança/GO</v>
          </cell>
          <cell r="G1126" t="str">
            <v>Quadrimestral</v>
          </cell>
          <cell r="H1126" t="str">
            <v>2024-Q2</v>
          </cell>
          <cell r="I1126" t="str">
            <v>Sim</v>
          </cell>
          <cell r="J1126">
            <v>45535</v>
          </cell>
          <cell r="K1126">
            <v>6901813.46</v>
          </cell>
          <cell r="L1126">
            <v>74572932.150000006</v>
          </cell>
          <cell r="M1126">
            <v>9.26</v>
          </cell>
          <cell r="N1126" t="str">
            <v>Cumpre</v>
          </cell>
        </row>
        <row r="1127">
          <cell r="F1127" t="str">
            <v>São João da Paraúna/GO</v>
          </cell>
          <cell r="G1127" t="str">
            <v>Quadrimestral</v>
          </cell>
          <cell r="H1127" t="str">
            <v>2024-Q2</v>
          </cell>
          <cell r="I1127" t="str">
            <v>Sim</v>
          </cell>
          <cell r="J1127">
            <v>45535</v>
          </cell>
          <cell r="K1127">
            <v>-1169615.69</v>
          </cell>
          <cell r="L1127">
            <v>26367023.949999999</v>
          </cell>
          <cell r="M1127">
            <v>0</v>
          </cell>
          <cell r="N1127" t="str">
            <v>Cumpre</v>
          </cell>
        </row>
        <row r="1128">
          <cell r="F1128" t="str">
            <v>São Luís de Montes Belos/GO</v>
          </cell>
          <cell r="G1128" t="str">
            <v>Quadrimestral</v>
          </cell>
          <cell r="H1128" t="str">
            <v>2024-Q2</v>
          </cell>
          <cell r="I1128" t="str">
            <v>Sim</v>
          </cell>
          <cell r="J1128">
            <v>45535</v>
          </cell>
          <cell r="K1128">
            <v>-22280091.829999998</v>
          </cell>
          <cell r="L1128">
            <v>175248154.46000001</v>
          </cell>
          <cell r="M1128">
            <v>0</v>
          </cell>
          <cell r="N1128" t="str">
            <v>Cumpre</v>
          </cell>
        </row>
        <row r="1129">
          <cell r="F1129" t="str">
            <v>São Luiz do Norte/GO</v>
          </cell>
          <cell r="G1129" t="str">
            <v>Quadrimestral</v>
          </cell>
          <cell r="H1129" t="str">
            <v>2024-Q2</v>
          </cell>
          <cell r="I1129" t="str">
            <v>Sim</v>
          </cell>
          <cell r="J1129">
            <v>45535</v>
          </cell>
          <cell r="K1129">
            <v>-445353.88</v>
          </cell>
          <cell r="L1129">
            <v>38353921.659999996</v>
          </cell>
          <cell r="M1129">
            <v>0</v>
          </cell>
          <cell r="N1129" t="str">
            <v>Cumpre</v>
          </cell>
        </row>
        <row r="1130">
          <cell r="F1130" t="str">
            <v>São Miguel do Araguaia/GO</v>
          </cell>
          <cell r="G1130" t="str">
            <v>Quadrimestral</v>
          </cell>
          <cell r="H1130" t="str">
            <v>2024-Q2</v>
          </cell>
          <cell r="I1130" t="str">
            <v>Sim</v>
          </cell>
          <cell r="J1130">
            <v>45535</v>
          </cell>
          <cell r="K1130">
            <v>17020745.030000001</v>
          </cell>
          <cell r="L1130">
            <v>114296129.18000001</v>
          </cell>
          <cell r="M1130">
            <v>14.89</v>
          </cell>
          <cell r="N1130" t="str">
            <v>Cumpre</v>
          </cell>
        </row>
        <row r="1131">
          <cell r="F1131" t="str">
            <v>São Miguel do Passa Quatro/GO</v>
          </cell>
          <cell r="G1131" t="str">
            <v>Quadrimestral</v>
          </cell>
          <cell r="H1131" t="str">
            <v>2023-Q1</v>
          </cell>
          <cell r="I1131" t="str">
            <v>Não</v>
          </cell>
          <cell r="J1131">
            <v>45046</v>
          </cell>
          <cell r="K1131">
            <v>1074578.6100000001</v>
          </cell>
          <cell r="L1131">
            <v>30365874.260000002</v>
          </cell>
          <cell r="M1131">
            <v>3.54</v>
          </cell>
          <cell r="N1131" t="str">
            <v>Cumpre</v>
          </cell>
        </row>
        <row r="1132">
          <cell r="F1132" t="str">
            <v>São Patrício/GO</v>
          </cell>
          <cell r="G1132" t="str">
            <v>Quadrimestral</v>
          </cell>
          <cell r="H1132" t="str">
            <v>2024-Q2</v>
          </cell>
          <cell r="I1132" t="str">
            <v>Sim</v>
          </cell>
          <cell r="J1132">
            <v>45535</v>
          </cell>
          <cell r="K1132">
            <v>-4346860.58</v>
          </cell>
          <cell r="L1132">
            <v>25702665.82</v>
          </cell>
          <cell r="M1132">
            <v>0</v>
          </cell>
          <cell r="N1132" t="str">
            <v>Cumpre</v>
          </cell>
        </row>
        <row r="1133">
          <cell r="F1133" t="str">
            <v>São Simão/GO</v>
          </cell>
          <cell r="G1133" t="str">
            <v>Quadrimestral</v>
          </cell>
          <cell r="H1133" t="str">
            <v>2024-Q1</v>
          </cell>
          <cell r="I1133" t="str">
            <v>Não</v>
          </cell>
          <cell r="J1133">
            <v>45412</v>
          </cell>
          <cell r="K1133">
            <v>-233685803.28999999</v>
          </cell>
          <cell r="L1133">
            <v>133173848.66</v>
          </cell>
          <cell r="M1133">
            <v>0</v>
          </cell>
          <cell r="N1133" t="str">
            <v>Cumpre</v>
          </cell>
        </row>
        <row r="1134">
          <cell r="F1134" t="str">
            <v>Senador Canedo/GO</v>
          </cell>
          <cell r="G1134" t="str">
            <v>Quadrimestral</v>
          </cell>
          <cell r="H1134" t="str">
            <v>2024-Q2</v>
          </cell>
          <cell r="I1134" t="str">
            <v>Sim</v>
          </cell>
          <cell r="J1134">
            <v>45535</v>
          </cell>
          <cell r="K1134">
            <v>137888884.94</v>
          </cell>
          <cell r="L1134">
            <v>894156720.74000001</v>
          </cell>
          <cell r="M1134">
            <v>15.42</v>
          </cell>
          <cell r="N1134" t="str">
            <v>Cumpre</v>
          </cell>
        </row>
        <row r="1135">
          <cell r="F1135" t="str">
            <v>Serranópolis/GO</v>
          </cell>
          <cell r="G1135" t="str">
            <v>Quadrimestral</v>
          </cell>
          <cell r="H1135" t="str">
            <v>2024-Q2</v>
          </cell>
          <cell r="I1135" t="str">
            <v>Sim</v>
          </cell>
          <cell r="J1135">
            <v>45535</v>
          </cell>
          <cell r="K1135">
            <v>4289524.3499999996</v>
          </cell>
          <cell r="L1135">
            <v>67623079.019999996</v>
          </cell>
          <cell r="M1135">
            <v>6.34</v>
          </cell>
          <cell r="N1135" t="str">
            <v>Cumpre</v>
          </cell>
        </row>
        <row r="1136">
          <cell r="F1136" t="str">
            <v>Silvânia/GO</v>
          </cell>
          <cell r="G1136" t="str">
            <v>Quadrimestral</v>
          </cell>
          <cell r="H1136" t="str">
            <v>2024-Q2</v>
          </cell>
          <cell r="I1136" t="str">
            <v>Sim</v>
          </cell>
          <cell r="J1136">
            <v>45535</v>
          </cell>
          <cell r="K1136">
            <v>-14675352.41</v>
          </cell>
          <cell r="L1136">
            <v>118252379.91</v>
          </cell>
          <cell r="M1136">
            <v>0</v>
          </cell>
          <cell r="N1136" t="str">
            <v>Cumpre</v>
          </cell>
        </row>
        <row r="1137">
          <cell r="F1137" t="str">
            <v>Simolândia/GO</v>
          </cell>
          <cell r="G1137" t="str">
            <v>Quadrimestral</v>
          </cell>
          <cell r="H1137" t="str">
            <v>2022-Q2</v>
          </cell>
          <cell r="I1137" t="str">
            <v>Não</v>
          </cell>
          <cell r="J1137">
            <v>44804</v>
          </cell>
          <cell r="K1137">
            <v>535426.68000000005</v>
          </cell>
          <cell r="L1137">
            <v>31230537.010000002</v>
          </cell>
          <cell r="M1137">
            <v>1.71</v>
          </cell>
          <cell r="N1137" t="str">
            <v>Cumpre</v>
          </cell>
        </row>
        <row r="1138">
          <cell r="F1138" t="str">
            <v>Sítio da Abadia/GO</v>
          </cell>
          <cell r="G1138" t="str">
            <v>Quadrimestral</v>
          </cell>
          <cell r="H1138" t="str">
            <v>2023-Q2</v>
          </cell>
          <cell r="I1138" t="str">
            <v>Não</v>
          </cell>
          <cell r="J1138">
            <v>45169</v>
          </cell>
          <cell r="K1138">
            <v>-18072652.609999999</v>
          </cell>
          <cell r="L1138">
            <v>24963011.260000002</v>
          </cell>
          <cell r="M1138">
            <v>0</v>
          </cell>
          <cell r="N1138" t="str">
            <v>Cumpre</v>
          </cell>
        </row>
        <row r="1139">
          <cell r="F1139" t="str">
            <v>Taquaral de Goiás/GO</v>
          </cell>
          <cell r="G1139" t="str">
            <v>Quadrimestral</v>
          </cell>
          <cell r="H1139" t="str">
            <v>2024-Q1</v>
          </cell>
          <cell r="I1139" t="str">
            <v>Não</v>
          </cell>
          <cell r="J1139">
            <v>45412</v>
          </cell>
          <cell r="K1139">
            <v>-3070662.94</v>
          </cell>
          <cell r="L1139">
            <v>25297639.079999998</v>
          </cell>
          <cell r="M1139">
            <v>0</v>
          </cell>
          <cell r="N1139" t="str">
            <v>Cumpre</v>
          </cell>
        </row>
        <row r="1140">
          <cell r="F1140" t="str">
            <v>Teresina de Goiás/GO</v>
          </cell>
          <cell r="G1140" t="str">
            <v>Quadrimestral</v>
          </cell>
          <cell r="H1140" t="str">
            <v>2024-Q1</v>
          </cell>
          <cell r="I1140" t="str">
            <v>Não</v>
          </cell>
          <cell r="J1140">
            <v>45412</v>
          </cell>
          <cell r="K1140">
            <v>11919680.85</v>
          </cell>
          <cell r="L1140">
            <v>25968990.309999999</v>
          </cell>
          <cell r="M1140">
            <v>45.9</v>
          </cell>
          <cell r="N1140" t="str">
            <v>Cumpre</v>
          </cell>
        </row>
        <row r="1141">
          <cell r="F1141" t="str">
            <v>Terezópolis de Goiás/GO</v>
          </cell>
          <cell r="G1141" t="str">
            <v>Quadrimestral</v>
          </cell>
          <cell r="H1141" t="str">
            <v>2024-Q2</v>
          </cell>
          <cell r="I1141" t="str">
            <v>Sim</v>
          </cell>
          <cell r="J1141">
            <v>45535</v>
          </cell>
          <cell r="K1141">
            <v>-10786215.109999999</v>
          </cell>
          <cell r="L1141">
            <v>41802742.469999999</v>
          </cell>
          <cell r="M1141">
            <v>0</v>
          </cell>
          <cell r="N1141" t="str">
            <v>Cumpre</v>
          </cell>
        </row>
        <row r="1142">
          <cell r="F1142" t="str">
            <v>Três Ranchos/GO</v>
          </cell>
          <cell r="G1142" t="str">
            <v>Quadrimestral</v>
          </cell>
          <cell r="H1142" t="str">
            <v>2024-Q2</v>
          </cell>
          <cell r="I1142" t="str">
            <v>Sim</v>
          </cell>
          <cell r="J1142">
            <v>45535</v>
          </cell>
          <cell r="K1142">
            <v>-2338465.7599999998</v>
          </cell>
          <cell r="L1142">
            <v>34253068.689999998</v>
          </cell>
          <cell r="M1142">
            <v>0</v>
          </cell>
          <cell r="N1142" t="str">
            <v>Cumpre</v>
          </cell>
        </row>
        <row r="1143">
          <cell r="F1143" t="str">
            <v>Trindade/GO</v>
          </cell>
          <cell r="G1143" t="str">
            <v>Quadrimestral</v>
          </cell>
          <cell r="H1143" t="str">
            <v>2024-Q2</v>
          </cell>
          <cell r="I1143" t="str">
            <v>Sim</v>
          </cell>
          <cell r="J1143">
            <v>45535</v>
          </cell>
          <cell r="K1143">
            <v>87073371.349999994</v>
          </cell>
          <cell r="L1143">
            <v>548575890.88</v>
          </cell>
          <cell r="M1143">
            <v>15.87</v>
          </cell>
          <cell r="N1143" t="str">
            <v>Cumpre</v>
          </cell>
        </row>
        <row r="1144">
          <cell r="F1144" t="str">
            <v>Trombas/GO</v>
          </cell>
          <cell r="G1144" t="str">
            <v>Quadrimestral</v>
          </cell>
          <cell r="H1144" t="str">
            <v>2024-Q2</v>
          </cell>
          <cell r="I1144" t="str">
            <v>Sim</v>
          </cell>
          <cell r="J1144">
            <v>45535</v>
          </cell>
          <cell r="K1144">
            <v>3043321.05</v>
          </cell>
          <cell r="L1144">
            <v>30409473.460000001</v>
          </cell>
          <cell r="M1144">
            <v>10.01</v>
          </cell>
          <cell r="N1144" t="str">
            <v>Cumpre</v>
          </cell>
        </row>
        <row r="1145">
          <cell r="F1145" t="str">
            <v>Turvânia/GO</v>
          </cell>
          <cell r="G1145" t="str">
            <v>Quadrimestral</v>
          </cell>
          <cell r="H1145" t="str">
            <v>2024-Q2</v>
          </cell>
          <cell r="I1145" t="str">
            <v>Sim</v>
          </cell>
          <cell r="J1145">
            <v>45535</v>
          </cell>
          <cell r="K1145">
            <v>-1637905.83</v>
          </cell>
          <cell r="L1145">
            <v>31935422.52</v>
          </cell>
          <cell r="M1145">
            <v>0</v>
          </cell>
          <cell r="N1145" t="str">
            <v>Cumpre</v>
          </cell>
        </row>
        <row r="1146">
          <cell r="F1146" t="str">
            <v>Turvelândia/GO</v>
          </cell>
          <cell r="G1146" t="str">
            <v>Quadrimestral</v>
          </cell>
          <cell r="H1146" t="str">
            <v>2024-Q2</v>
          </cell>
          <cell r="I1146" t="str">
            <v>Sim</v>
          </cell>
          <cell r="J1146">
            <v>45535</v>
          </cell>
          <cell r="K1146">
            <v>24492684.52</v>
          </cell>
          <cell r="L1146">
            <v>51801446.759999998</v>
          </cell>
          <cell r="M1146">
            <v>47.28</v>
          </cell>
          <cell r="N1146" t="str">
            <v>Cumpre</v>
          </cell>
        </row>
        <row r="1147">
          <cell r="F1147" t="str">
            <v>Uirapuru/GO</v>
          </cell>
          <cell r="G1147" t="str">
            <v>Quadrimestral</v>
          </cell>
          <cell r="H1147" t="str">
            <v>2024-Q2</v>
          </cell>
          <cell r="I1147" t="str">
            <v>Sim</v>
          </cell>
          <cell r="J1147">
            <v>45535</v>
          </cell>
          <cell r="K1147">
            <v>939007.39</v>
          </cell>
          <cell r="L1147">
            <v>28309673.239999998</v>
          </cell>
          <cell r="M1147">
            <v>3.32</v>
          </cell>
          <cell r="N1147" t="str">
            <v>Cumpre</v>
          </cell>
        </row>
        <row r="1148">
          <cell r="F1148" t="str">
            <v>Uruaçu/GO</v>
          </cell>
          <cell r="G1148" t="str">
            <v>Quadrimestral</v>
          </cell>
          <cell r="H1148" t="str">
            <v>2024-Q2</v>
          </cell>
          <cell r="I1148" t="str">
            <v>Sim</v>
          </cell>
          <cell r="J1148">
            <v>45535</v>
          </cell>
          <cell r="K1148">
            <v>64310117.130000003</v>
          </cell>
          <cell r="L1148">
            <v>184124570.21000001</v>
          </cell>
          <cell r="M1148">
            <v>34.93</v>
          </cell>
          <cell r="N1148" t="str">
            <v>Cumpre</v>
          </cell>
        </row>
        <row r="1149">
          <cell r="F1149" t="str">
            <v>Uruana/GO</v>
          </cell>
          <cell r="G1149" t="str">
            <v>Quadrimestral</v>
          </cell>
          <cell r="H1149" t="str">
            <v>2024-Q2</v>
          </cell>
          <cell r="I1149" t="str">
            <v>Sim</v>
          </cell>
          <cell r="J1149">
            <v>45535</v>
          </cell>
          <cell r="K1149">
            <v>2761571.4</v>
          </cell>
          <cell r="L1149">
            <v>66204082.740000002</v>
          </cell>
          <cell r="M1149">
            <v>4.17</v>
          </cell>
          <cell r="N1149" t="str">
            <v>Cumpre</v>
          </cell>
        </row>
        <row r="1150">
          <cell r="F1150" t="str">
            <v>Urutaí/GO</v>
          </cell>
          <cell r="G1150" t="str">
            <v>Quadrimestral</v>
          </cell>
          <cell r="H1150" t="str">
            <v>2024-Q2</v>
          </cell>
          <cell r="I1150" t="str">
            <v>Sim</v>
          </cell>
          <cell r="J1150">
            <v>45535</v>
          </cell>
          <cell r="K1150">
            <v>-6826674.3799999999</v>
          </cell>
          <cell r="L1150">
            <v>31083185.649999999</v>
          </cell>
          <cell r="M1150">
            <v>0</v>
          </cell>
          <cell r="N1150" t="str">
            <v>Cumpre</v>
          </cell>
        </row>
        <row r="1151">
          <cell r="F1151" t="str">
            <v>Valparaíso de Goiás/GO</v>
          </cell>
          <cell r="G1151" t="str">
            <v>Quadrimestral</v>
          </cell>
          <cell r="H1151" t="str">
            <v>2024-Q2</v>
          </cell>
          <cell r="I1151" t="str">
            <v>Sim</v>
          </cell>
          <cell r="J1151">
            <v>45535</v>
          </cell>
          <cell r="K1151">
            <v>-207156623.61000001</v>
          </cell>
          <cell r="L1151">
            <v>622771896.13</v>
          </cell>
          <cell r="M1151">
            <v>0</v>
          </cell>
          <cell r="N1151" t="str">
            <v>Cumpre</v>
          </cell>
        </row>
        <row r="1152">
          <cell r="F1152" t="str">
            <v>Varjão/GO</v>
          </cell>
          <cell r="G1152" t="str">
            <v>Quadrimestral</v>
          </cell>
          <cell r="H1152" t="str">
            <v>2024-Q2</v>
          </cell>
          <cell r="I1152" t="str">
            <v>Sim</v>
          </cell>
          <cell r="J1152">
            <v>45535</v>
          </cell>
          <cell r="K1152">
            <v>2164745.67</v>
          </cell>
          <cell r="L1152">
            <v>28027657.739999998</v>
          </cell>
          <cell r="M1152">
            <v>7.72</v>
          </cell>
          <cell r="N1152" t="str">
            <v>Cumpre</v>
          </cell>
        </row>
        <row r="1153">
          <cell r="F1153" t="str">
            <v>Vianópolis/GO</v>
          </cell>
          <cell r="G1153" t="str">
            <v>Quadrimestral</v>
          </cell>
          <cell r="H1153" t="str">
            <v>2024-Q2</v>
          </cell>
          <cell r="I1153" t="str">
            <v>Sim</v>
          </cell>
          <cell r="J1153">
            <v>45535</v>
          </cell>
          <cell r="K1153">
            <v>390613.87</v>
          </cell>
          <cell r="L1153">
            <v>13872242.67</v>
          </cell>
          <cell r="M1153">
            <v>2.82</v>
          </cell>
          <cell r="N1153" t="str">
            <v>Cumpre</v>
          </cell>
        </row>
        <row r="1154">
          <cell r="F1154" t="str">
            <v>Vicentinópolis/GO</v>
          </cell>
          <cell r="G1154" t="str">
            <v>Quadrimestral</v>
          </cell>
          <cell r="H1154" t="str">
            <v>2024-Q2</v>
          </cell>
          <cell r="I1154" t="str">
            <v>Sim</v>
          </cell>
          <cell r="J1154">
            <v>45535</v>
          </cell>
          <cell r="K1154">
            <v>4800686.5</v>
          </cell>
          <cell r="L1154">
            <v>65977359.950000003</v>
          </cell>
          <cell r="M1154">
            <v>7.28</v>
          </cell>
          <cell r="N1154" t="str">
            <v>Cumpre</v>
          </cell>
        </row>
        <row r="1155">
          <cell r="F1155" t="str">
            <v>Vila Boa/GO</v>
          </cell>
          <cell r="G1155" t="str">
            <v>Quadrimestral</v>
          </cell>
          <cell r="H1155" t="str">
            <v>2024-Q2</v>
          </cell>
          <cell r="I1155" t="str">
            <v>Sim</v>
          </cell>
          <cell r="J1155">
            <v>45535</v>
          </cell>
          <cell r="K1155">
            <v>8075726.7199999997</v>
          </cell>
          <cell r="L1155">
            <v>37482592.909999996</v>
          </cell>
          <cell r="M1155">
            <v>21.55</v>
          </cell>
          <cell r="N1155" t="str">
            <v>Cumpre</v>
          </cell>
        </row>
        <row r="1156">
          <cell r="F1156" t="str">
            <v>Vila Propício/GO</v>
          </cell>
          <cell r="G1156" t="str">
            <v>Quadrimestral</v>
          </cell>
          <cell r="H1156" t="str">
            <v>2024-Q2</v>
          </cell>
          <cell r="I1156" t="str">
            <v>Sim</v>
          </cell>
          <cell r="J1156">
            <v>45535</v>
          </cell>
          <cell r="K1156">
            <v>-17564065.559999999</v>
          </cell>
          <cell r="L1156">
            <v>53404898.109999999</v>
          </cell>
          <cell r="M1156">
            <v>0</v>
          </cell>
          <cell r="N1156" t="str">
            <v>Cumpre</v>
          </cell>
        </row>
        <row r="1157">
          <cell r="F1157" t="str">
            <v>Açailândia/MA</v>
          </cell>
          <cell r="G1157" t="str">
            <v>Quadrimestral</v>
          </cell>
          <cell r="H1157" t="str">
            <v>2024-Q2</v>
          </cell>
          <cell r="I1157" t="str">
            <v>Sim</v>
          </cell>
          <cell r="J1157">
            <v>45535</v>
          </cell>
          <cell r="K1157">
            <v>-8813763.2100000009</v>
          </cell>
          <cell r="L1157">
            <v>552946147.13</v>
          </cell>
          <cell r="M1157">
            <v>0</v>
          </cell>
          <cell r="N1157" t="str">
            <v>Cumpre</v>
          </cell>
        </row>
        <row r="1158">
          <cell r="F1158" t="str">
            <v>Afonso Cunha/MA</v>
          </cell>
          <cell r="G1158" t="str">
            <v>Quadrimestral</v>
          </cell>
          <cell r="H1158" t="str">
            <v>2024-Q2</v>
          </cell>
          <cell r="I1158" t="str">
            <v>Sim</v>
          </cell>
          <cell r="J1158">
            <v>45535</v>
          </cell>
          <cell r="K1158">
            <v>9336220.4700000007</v>
          </cell>
          <cell r="L1158">
            <v>42657390.68</v>
          </cell>
          <cell r="M1158">
            <v>21.89</v>
          </cell>
          <cell r="N1158" t="str">
            <v>Cumpre</v>
          </cell>
        </row>
        <row r="1159">
          <cell r="F1159" t="str">
            <v>Água Doce do Maranhão/MA</v>
          </cell>
          <cell r="G1159" t="str">
            <v>Quadrimestral</v>
          </cell>
          <cell r="H1159" t="str">
            <v>2024-Q2</v>
          </cell>
          <cell r="I1159" t="str">
            <v>Sim</v>
          </cell>
          <cell r="J1159">
            <v>45535</v>
          </cell>
          <cell r="K1159">
            <v>70991546.569999993</v>
          </cell>
          <cell r="L1159">
            <v>74549002.129999995</v>
          </cell>
          <cell r="M1159">
            <v>95.23</v>
          </cell>
          <cell r="N1159" t="str">
            <v>Cumpre</v>
          </cell>
        </row>
        <row r="1160">
          <cell r="F1160" t="str">
            <v>Alcântara/MA</v>
          </cell>
          <cell r="G1160" t="str">
            <v>Semestral</v>
          </cell>
          <cell r="H1160" t="str">
            <v>2024-S1</v>
          </cell>
          <cell r="I1160" t="str">
            <v>Sim</v>
          </cell>
          <cell r="J1160">
            <v>45473</v>
          </cell>
          <cell r="K1160">
            <v>13490</v>
          </cell>
          <cell r="L1160">
            <v>80036248.260000005</v>
          </cell>
          <cell r="M1160">
            <v>0.02</v>
          </cell>
          <cell r="N1160" t="str">
            <v>Cumpre</v>
          </cell>
        </row>
        <row r="1161">
          <cell r="F1161" t="str">
            <v>Aldeias Altas/MA</v>
          </cell>
          <cell r="G1161" t="str">
            <v>Quadrimestral</v>
          </cell>
          <cell r="H1161" t="str">
            <v>2024-Q2</v>
          </cell>
          <cell r="I1161" t="str">
            <v>Sim</v>
          </cell>
          <cell r="J1161">
            <v>45535</v>
          </cell>
          <cell r="K1161">
            <v>10124263.15</v>
          </cell>
          <cell r="L1161">
            <v>154081742.28999999</v>
          </cell>
          <cell r="M1161">
            <v>6.57</v>
          </cell>
          <cell r="N1161" t="str">
            <v>Cumpre</v>
          </cell>
        </row>
        <row r="1162">
          <cell r="F1162" t="str">
            <v>Altamira do Maranhão/MA</v>
          </cell>
          <cell r="G1162" t="str">
            <v>Semestral</v>
          </cell>
          <cell r="H1162" t="str">
            <v>2024-S1</v>
          </cell>
          <cell r="I1162" t="str">
            <v>Sim</v>
          </cell>
          <cell r="J1162">
            <v>45473</v>
          </cell>
          <cell r="K1162">
            <v>-2907331.75</v>
          </cell>
          <cell r="L1162">
            <v>47165184.020000003</v>
          </cell>
          <cell r="M1162">
            <v>0</v>
          </cell>
          <cell r="N1162" t="str">
            <v>Cumpre</v>
          </cell>
        </row>
        <row r="1163">
          <cell r="F1163" t="str">
            <v>Alto Alegre do Maranhão/MA</v>
          </cell>
          <cell r="G1163" t="str">
            <v>Semestral</v>
          </cell>
          <cell r="H1163" t="str">
            <v>2024-S1</v>
          </cell>
          <cell r="I1163" t="str">
            <v>Sim</v>
          </cell>
          <cell r="J1163">
            <v>45473</v>
          </cell>
          <cell r="K1163">
            <v>4430171.96</v>
          </cell>
          <cell r="L1163">
            <v>108414117.14</v>
          </cell>
          <cell r="M1163">
            <v>4.09</v>
          </cell>
          <cell r="N1163" t="str">
            <v>Cumpre</v>
          </cell>
        </row>
        <row r="1164">
          <cell r="F1164" t="str">
            <v>Alto Alegre do Pindaré/MA</v>
          </cell>
          <cell r="G1164" t="str">
            <v>Quadrimestral</v>
          </cell>
          <cell r="H1164" t="str">
            <v>2024-Q2</v>
          </cell>
          <cell r="I1164" t="str">
            <v>Sim</v>
          </cell>
          <cell r="J1164">
            <v>45535</v>
          </cell>
          <cell r="K1164">
            <v>45488599.710000001</v>
          </cell>
          <cell r="L1164">
            <v>174831832.25999999</v>
          </cell>
          <cell r="M1164">
            <v>26.02</v>
          </cell>
          <cell r="N1164" t="str">
            <v>Cumpre</v>
          </cell>
        </row>
        <row r="1165">
          <cell r="F1165" t="str">
            <v>Alto Parnaíba/MA</v>
          </cell>
          <cell r="G1165" t="str">
            <v>Quadrimestral</v>
          </cell>
          <cell r="H1165" t="str">
            <v>2024-Q2</v>
          </cell>
          <cell r="I1165" t="str">
            <v>Sim</v>
          </cell>
          <cell r="J1165">
            <v>45535</v>
          </cell>
          <cell r="K1165">
            <v>4629924.67</v>
          </cell>
          <cell r="L1165">
            <v>57693498.18</v>
          </cell>
          <cell r="M1165">
            <v>8.0299999999999994</v>
          </cell>
          <cell r="N1165" t="str">
            <v>Cumpre</v>
          </cell>
        </row>
        <row r="1166">
          <cell r="F1166" t="str">
            <v>Amapá do Maranhão/MA</v>
          </cell>
          <cell r="G1166" t="str">
            <v>Semestral</v>
          </cell>
          <cell r="H1166" t="str">
            <v>2024-S1</v>
          </cell>
          <cell r="I1166" t="str">
            <v>Sim</v>
          </cell>
          <cell r="J1166">
            <v>45473</v>
          </cell>
          <cell r="K1166">
            <v>-7221431.4699999997</v>
          </cell>
          <cell r="L1166">
            <v>57057134.460000001</v>
          </cell>
          <cell r="M1166">
            <v>0</v>
          </cell>
          <cell r="N1166" t="str">
            <v>Cumpre</v>
          </cell>
        </row>
        <row r="1167">
          <cell r="F1167" t="str">
            <v>Amarante do Maranhão/MA</v>
          </cell>
          <cell r="G1167" t="str">
            <v>Semestral</v>
          </cell>
          <cell r="H1167" t="str">
            <v>2024-S1</v>
          </cell>
          <cell r="I1167" t="str">
            <v>Sim</v>
          </cell>
          <cell r="J1167">
            <v>45473</v>
          </cell>
          <cell r="K1167">
            <v>3491121.14</v>
          </cell>
          <cell r="L1167">
            <v>162680274.03</v>
          </cell>
          <cell r="M1167">
            <v>2.15</v>
          </cell>
          <cell r="N1167" t="str">
            <v>Cumpre</v>
          </cell>
        </row>
        <row r="1168">
          <cell r="F1168" t="str">
            <v>Anajatuba/MA</v>
          </cell>
          <cell r="G1168" t="str">
            <v>Semestral</v>
          </cell>
          <cell r="H1168" t="str">
            <v>2024-S1</v>
          </cell>
          <cell r="I1168" t="str">
            <v>Sim</v>
          </cell>
          <cell r="J1168">
            <v>45473</v>
          </cell>
          <cell r="K1168">
            <v>2414908.5699999998</v>
          </cell>
          <cell r="L1168">
            <v>112564888.34</v>
          </cell>
          <cell r="M1168">
            <v>2.15</v>
          </cell>
          <cell r="N1168" t="str">
            <v>Cumpre</v>
          </cell>
        </row>
        <row r="1169">
          <cell r="F1169" t="str">
            <v>Anapurus/MA</v>
          </cell>
          <cell r="G1169" t="str">
            <v>Semestral</v>
          </cell>
          <cell r="H1169" t="str">
            <v>2024-S1</v>
          </cell>
          <cell r="I1169" t="str">
            <v>Sim</v>
          </cell>
          <cell r="J1169">
            <v>45473</v>
          </cell>
          <cell r="K1169">
            <v>10451067.91</v>
          </cell>
          <cell r="L1169">
            <v>81432160.370000005</v>
          </cell>
          <cell r="M1169">
            <v>12.83</v>
          </cell>
          <cell r="N1169" t="str">
            <v>Cumpre</v>
          </cell>
        </row>
        <row r="1170">
          <cell r="F1170" t="str">
            <v>Apicum-Açu/MA</v>
          </cell>
          <cell r="G1170" t="str">
            <v>Semestral</v>
          </cell>
          <cell r="H1170" t="str">
            <v>2024-S1</v>
          </cell>
          <cell r="I1170" t="str">
            <v>Sim</v>
          </cell>
          <cell r="J1170">
            <v>45473</v>
          </cell>
          <cell r="K1170">
            <v>10826564.029999999</v>
          </cell>
          <cell r="L1170">
            <v>85621421.870000005</v>
          </cell>
          <cell r="M1170">
            <v>12.64</v>
          </cell>
          <cell r="N1170" t="str">
            <v>Cumpre</v>
          </cell>
        </row>
        <row r="1171">
          <cell r="F1171" t="str">
            <v>Araguanã/MA</v>
          </cell>
          <cell r="G1171" t="str">
            <v>Semestral</v>
          </cell>
          <cell r="H1171" t="str">
            <v>2024-S1</v>
          </cell>
          <cell r="I1171" t="str">
            <v>Sim</v>
          </cell>
          <cell r="J1171">
            <v>45473</v>
          </cell>
          <cell r="K1171">
            <v>7622729.5199999996</v>
          </cell>
          <cell r="L1171">
            <v>84267527.430000007</v>
          </cell>
          <cell r="M1171">
            <v>9.0500000000000007</v>
          </cell>
          <cell r="N1171" t="str">
            <v>Cumpre</v>
          </cell>
        </row>
        <row r="1172">
          <cell r="F1172" t="str">
            <v>Araioses/MA</v>
          </cell>
          <cell r="G1172" t="str">
            <v>Semestral</v>
          </cell>
          <cell r="H1172" t="str">
            <v>2024-S1</v>
          </cell>
          <cell r="I1172" t="str">
            <v>Sim</v>
          </cell>
          <cell r="J1172">
            <v>45473</v>
          </cell>
          <cell r="K1172">
            <v>0</v>
          </cell>
          <cell r="L1172">
            <v>158692316.15000001</v>
          </cell>
          <cell r="M1172">
            <v>0</v>
          </cell>
          <cell r="N1172" t="str">
            <v>Cumpre</v>
          </cell>
        </row>
        <row r="1173">
          <cell r="F1173" t="str">
            <v>Arame/MA</v>
          </cell>
          <cell r="G1173" t="str">
            <v>Quadrimestral</v>
          </cell>
          <cell r="H1173" t="str">
            <v>2024-Q2</v>
          </cell>
          <cell r="I1173" t="str">
            <v>Sim</v>
          </cell>
          <cell r="J1173">
            <v>45535</v>
          </cell>
          <cell r="K1173">
            <v>-945346.63</v>
          </cell>
          <cell r="L1173">
            <v>111269062.06</v>
          </cell>
          <cell r="M1173">
            <v>0</v>
          </cell>
          <cell r="N1173" t="str">
            <v>Cumpre</v>
          </cell>
        </row>
        <row r="1174">
          <cell r="F1174" t="str">
            <v>Arari/MA</v>
          </cell>
          <cell r="G1174" t="str">
            <v>Semestral</v>
          </cell>
          <cell r="H1174" t="str">
            <v>2024-S1</v>
          </cell>
          <cell r="I1174" t="str">
            <v>Sim</v>
          </cell>
          <cell r="J1174">
            <v>45473</v>
          </cell>
          <cell r="K1174">
            <v>44794614.549999997</v>
          </cell>
          <cell r="L1174">
            <v>159216830.69999999</v>
          </cell>
          <cell r="M1174">
            <v>28.13</v>
          </cell>
          <cell r="N1174" t="str">
            <v>Cumpre</v>
          </cell>
        </row>
        <row r="1175">
          <cell r="F1175" t="str">
            <v>Axixá/MA</v>
          </cell>
          <cell r="G1175" t="str">
            <v>Semestral</v>
          </cell>
          <cell r="H1175" t="str">
            <v>2024-S1</v>
          </cell>
          <cell r="I1175" t="str">
            <v>Sim</v>
          </cell>
          <cell r="J1175">
            <v>45473</v>
          </cell>
          <cell r="K1175">
            <v>3872721.15</v>
          </cell>
          <cell r="L1175">
            <v>55690808.979999997</v>
          </cell>
          <cell r="M1175">
            <v>6.95</v>
          </cell>
          <cell r="N1175" t="str">
            <v>Cumpre</v>
          </cell>
        </row>
        <row r="1176">
          <cell r="F1176" t="str">
            <v>Bacabal/MA</v>
          </cell>
          <cell r="G1176" t="str">
            <v>Quadrimestral</v>
          </cell>
          <cell r="H1176" t="str">
            <v>2024-Q2</v>
          </cell>
          <cell r="I1176" t="str">
            <v>Sim</v>
          </cell>
          <cell r="J1176">
            <v>45535</v>
          </cell>
          <cell r="K1176">
            <v>49945938.869999997</v>
          </cell>
          <cell r="L1176">
            <v>557081323.46000004</v>
          </cell>
          <cell r="M1176">
            <v>8.9700000000000006</v>
          </cell>
          <cell r="N1176" t="str">
            <v>Cumpre</v>
          </cell>
        </row>
        <row r="1177">
          <cell r="F1177" t="str">
            <v>Bacabeira/MA</v>
          </cell>
          <cell r="G1177" t="str">
            <v>Semestral</v>
          </cell>
          <cell r="H1177" t="str">
            <v>2024-S1</v>
          </cell>
          <cell r="I1177" t="str">
            <v>Sim</v>
          </cell>
          <cell r="J1177">
            <v>45473</v>
          </cell>
          <cell r="K1177">
            <v>0</v>
          </cell>
          <cell r="L1177">
            <v>97570767.230000004</v>
          </cell>
          <cell r="M1177">
            <v>0</v>
          </cell>
          <cell r="N1177" t="str">
            <v>Cumpre</v>
          </cell>
        </row>
        <row r="1178">
          <cell r="F1178" t="str">
            <v>Bacuri/MA</v>
          </cell>
          <cell r="G1178" t="str">
            <v>Semestral</v>
          </cell>
          <cell r="H1178" t="str">
            <v>2024-S1</v>
          </cell>
          <cell r="I1178" t="str">
            <v>Sim</v>
          </cell>
          <cell r="J1178">
            <v>45473</v>
          </cell>
          <cell r="K1178">
            <v>22942181.5</v>
          </cell>
          <cell r="L1178">
            <v>81806863.260000005</v>
          </cell>
          <cell r="M1178">
            <v>28.04</v>
          </cell>
          <cell r="N1178" t="str">
            <v>Cumpre</v>
          </cell>
        </row>
        <row r="1179">
          <cell r="F1179" t="str">
            <v>Bacurituba/MA</v>
          </cell>
          <cell r="G1179" t="str">
            <v>Semestral</v>
          </cell>
          <cell r="H1179" t="str">
            <v>2024-S1</v>
          </cell>
          <cell r="I1179" t="str">
            <v>Sim</v>
          </cell>
          <cell r="J1179">
            <v>45473</v>
          </cell>
          <cell r="K1179">
            <v>265529.98</v>
          </cell>
          <cell r="L1179">
            <v>33308456.420000002</v>
          </cell>
          <cell r="M1179">
            <v>0.8</v>
          </cell>
          <cell r="N1179" t="str">
            <v>Cumpre</v>
          </cell>
        </row>
        <row r="1180">
          <cell r="F1180" t="str">
            <v>Balsas/MA</v>
          </cell>
          <cell r="G1180" t="str">
            <v>Quadrimestral</v>
          </cell>
          <cell r="H1180" t="str">
            <v>2024-Q2</v>
          </cell>
          <cell r="I1180" t="str">
            <v>Sim</v>
          </cell>
          <cell r="J1180">
            <v>45535</v>
          </cell>
          <cell r="K1180">
            <v>-21882078.149999999</v>
          </cell>
          <cell r="L1180">
            <v>532234625.13</v>
          </cell>
          <cell r="M1180">
            <v>0</v>
          </cell>
          <cell r="N1180" t="str">
            <v>Cumpre</v>
          </cell>
        </row>
        <row r="1181">
          <cell r="F1181" t="str">
            <v>Barão de Grajaú/MA</v>
          </cell>
          <cell r="G1181" t="str">
            <v>Semestral</v>
          </cell>
          <cell r="H1181" t="str">
            <v>2024-S1</v>
          </cell>
          <cell r="I1181" t="str">
            <v>Sim</v>
          </cell>
          <cell r="J1181">
            <v>45473</v>
          </cell>
          <cell r="K1181">
            <v>0</v>
          </cell>
          <cell r="L1181">
            <v>83299927.019999996</v>
          </cell>
          <cell r="M1181">
            <v>0</v>
          </cell>
          <cell r="N1181" t="str">
            <v>Cumpre</v>
          </cell>
        </row>
        <row r="1182">
          <cell r="F1182" t="str">
            <v>Barra do Corda/MA</v>
          </cell>
          <cell r="G1182" t="str">
            <v>Quadrimestral</v>
          </cell>
          <cell r="H1182" t="str">
            <v>2024-Q2</v>
          </cell>
          <cell r="I1182" t="str">
            <v>Sim</v>
          </cell>
          <cell r="J1182">
            <v>45535</v>
          </cell>
          <cell r="K1182">
            <v>0</v>
          </cell>
          <cell r="L1182">
            <v>330861124.77999997</v>
          </cell>
          <cell r="M1182">
            <v>0</v>
          </cell>
          <cell r="N1182" t="str">
            <v>Cumpre</v>
          </cell>
        </row>
        <row r="1183">
          <cell r="F1183" t="str">
            <v>Barreirinhas/MA</v>
          </cell>
          <cell r="G1183" t="str">
            <v>Quadrimestral</v>
          </cell>
          <cell r="H1183" t="str">
            <v>2024-Q2</v>
          </cell>
          <cell r="I1183" t="str">
            <v>Sim</v>
          </cell>
          <cell r="J1183">
            <v>45535</v>
          </cell>
          <cell r="K1183">
            <v>10421600.9</v>
          </cell>
          <cell r="L1183">
            <v>274421438.92000002</v>
          </cell>
          <cell r="M1183">
            <v>3.8</v>
          </cell>
          <cell r="N1183" t="str">
            <v>Cumpre</v>
          </cell>
        </row>
        <row r="1184">
          <cell r="F1184" t="str">
            <v>Bela Vista do Maranhão/MA</v>
          </cell>
          <cell r="G1184" t="str">
            <v>Quadrimestral</v>
          </cell>
          <cell r="H1184" t="str">
            <v>2024-Q2</v>
          </cell>
          <cell r="I1184" t="str">
            <v>Sim</v>
          </cell>
          <cell r="J1184">
            <v>45535</v>
          </cell>
          <cell r="K1184">
            <v>14903534.310000001</v>
          </cell>
          <cell r="L1184">
            <v>94029933.489999995</v>
          </cell>
          <cell r="M1184">
            <v>15.85</v>
          </cell>
          <cell r="N1184" t="str">
            <v>Cumpre</v>
          </cell>
        </row>
        <row r="1185">
          <cell r="F1185" t="str">
            <v>Belágua/MA</v>
          </cell>
          <cell r="G1185" t="str">
            <v>Semestral</v>
          </cell>
          <cell r="H1185" t="str">
            <v>2024-S1</v>
          </cell>
          <cell r="I1185" t="str">
            <v>Sim</v>
          </cell>
          <cell r="J1185">
            <v>45473</v>
          </cell>
          <cell r="K1185">
            <v>12898183.77</v>
          </cell>
          <cell r="L1185">
            <v>69689010.349999994</v>
          </cell>
          <cell r="M1185">
            <v>18.510000000000002</v>
          </cell>
          <cell r="N1185" t="str">
            <v>Cumpre</v>
          </cell>
        </row>
        <row r="1186">
          <cell r="F1186" t="str">
            <v>Benedito Leite/MA</v>
          </cell>
          <cell r="G1186" t="str">
            <v>Semestral</v>
          </cell>
          <cell r="H1186" t="str">
            <v>2024-S1</v>
          </cell>
          <cell r="I1186" t="str">
            <v>Sim</v>
          </cell>
          <cell r="J1186">
            <v>45473</v>
          </cell>
          <cell r="K1186">
            <v>-1472487.89</v>
          </cell>
          <cell r="L1186">
            <v>31945218.43</v>
          </cell>
          <cell r="M1186">
            <v>0</v>
          </cell>
          <cell r="N1186" t="str">
            <v>Cumpre</v>
          </cell>
        </row>
        <row r="1187">
          <cell r="F1187" t="str">
            <v>Bequimão/MA</v>
          </cell>
          <cell r="G1187" t="str">
            <v>Semestral</v>
          </cell>
          <cell r="H1187" t="str">
            <v>2024-S1</v>
          </cell>
          <cell r="I1187" t="str">
            <v>Sim</v>
          </cell>
          <cell r="J1187">
            <v>45473</v>
          </cell>
          <cell r="K1187">
            <v>3228071.18</v>
          </cell>
          <cell r="L1187">
            <v>74960173.620000005</v>
          </cell>
          <cell r="M1187">
            <v>4.3099999999999996</v>
          </cell>
          <cell r="N1187" t="str">
            <v>Cumpre</v>
          </cell>
        </row>
        <row r="1188">
          <cell r="F1188" t="str">
            <v>Bernardo do Mearim/MA</v>
          </cell>
          <cell r="G1188" t="str">
            <v>Semestral</v>
          </cell>
          <cell r="H1188" t="str">
            <v>2024-S1</v>
          </cell>
          <cell r="I1188" t="str">
            <v>Sim</v>
          </cell>
          <cell r="J1188">
            <v>45473</v>
          </cell>
          <cell r="K1188">
            <v>3131664.13</v>
          </cell>
          <cell r="L1188">
            <v>47145173.079999998</v>
          </cell>
          <cell r="M1188">
            <v>6.64</v>
          </cell>
          <cell r="N1188" t="str">
            <v>Cumpre</v>
          </cell>
        </row>
        <row r="1189">
          <cell r="F1189" t="str">
            <v>Boa Vista do Gurupi/MA</v>
          </cell>
          <cell r="G1189" t="str">
            <v>Semestral</v>
          </cell>
          <cell r="H1189" t="str">
            <v>2024-S1</v>
          </cell>
          <cell r="I1189" t="str">
            <v>Sim</v>
          </cell>
          <cell r="J1189">
            <v>45473</v>
          </cell>
          <cell r="K1189">
            <v>21279617.030000001</v>
          </cell>
          <cell r="L1189">
            <v>51735855.119999997</v>
          </cell>
          <cell r="M1189">
            <v>41.13</v>
          </cell>
          <cell r="N1189" t="str">
            <v>Cumpre</v>
          </cell>
        </row>
        <row r="1190">
          <cell r="F1190" t="str">
            <v>Bom Jardim/MA</v>
          </cell>
          <cell r="G1190" t="str">
            <v>Quadrimestral</v>
          </cell>
          <cell r="H1190" t="str">
            <v>2024-Q2</v>
          </cell>
          <cell r="I1190" t="str">
            <v>Sim</v>
          </cell>
          <cell r="J1190">
            <v>45535</v>
          </cell>
          <cell r="K1190">
            <v>42828173.829999998</v>
          </cell>
          <cell r="L1190">
            <v>193740135.19</v>
          </cell>
          <cell r="M1190">
            <v>22.11</v>
          </cell>
          <cell r="N1190" t="str">
            <v>Cumpre</v>
          </cell>
        </row>
        <row r="1191">
          <cell r="F1191" t="str">
            <v>Bom Jesus das Selvas/MA</v>
          </cell>
          <cell r="G1191" t="str">
            <v>Quadrimestral</v>
          </cell>
          <cell r="H1191" t="str">
            <v>2024-Q2</v>
          </cell>
          <cell r="I1191" t="str">
            <v>Sim</v>
          </cell>
          <cell r="J1191">
            <v>45535</v>
          </cell>
          <cell r="K1191">
            <v>41989536.049999997</v>
          </cell>
          <cell r="L1191">
            <v>161671824.50999999</v>
          </cell>
          <cell r="M1191">
            <v>25.97</v>
          </cell>
          <cell r="N1191" t="str">
            <v>Cumpre</v>
          </cell>
        </row>
        <row r="1192">
          <cell r="F1192" t="str">
            <v>Bom Lugar/MA</v>
          </cell>
          <cell r="G1192" t="str">
            <v>Quadrimestral</v>
          </cell>
          <cell r="H1192" t="str">
            <v>2024-Q2</v>
          </cell>
          <cell r="I1192" t="str">
            <v>Sim</v>
          </cell>
          <cell r="J1192">
            <v>45535</v>
          </cell>
          <cell r="K1192">
            <v>-5370237.2300000004</v>
          </cell>
          <cell r="L1192">
            <v>69440777.709999993</v>
          </cell>
          <cell r="M1192">
            <v>0</v>
          </cell>
          <cell r="N1192" t="str">
            <v>Cumpre</v>
          </cell>
        </row>
        <row r="1193">
          <cell r="F1193" t="str">
            <v>Brejo/MA</v>
          </cell>
          <cell r="G1193" t="str">
            <v>Semestral</v>
          </cell>
          <cell r="H1193" t="str">
            <v>2024-S1</v>
          </cell>
          <cell r="I1193" t="str">
            <v>Sim</v>
          </cell>
          <cell r="J1193">
            <v>45473</v>
          </cell>
          <cell r="K1193">
            <v>-3699782.59</v>
          </cell>
          <cell r="L1193">
            <v>179080801.56999999</v>
          </cell>
          <cell r="M1193">
            <v>0</v>
          </cell>
          <cell r="N1193" t="str">
            <v>Cumpre</v>
          </cell>
        </row>
        <row r="1194">
          <cell r="F1194" t="str">
            <v>Brejo de Areia/MA</v>
          </cell>
          <cell r="G1194" t="str">
            <v>Semestral</v>
          </cell>
          <cell r="H1194" t="str">
            <v>2024-S1</v>
          </cell>
          <cell r="I1194" t="str">
            <v>Sim</v>
          </cell>
          <cell r="J1194">
            <v>45473</v>
          </cell>
          <cell r="K1194">
            <v>3305525.49</v>
          </cell>
          <cell r="L1194">
            <v>39427643.619999997</v>
          </cell>
          <cell r="M1194">
            <v>8.3800000000000008</v>
          </cell>
          <cell r="N1194" t="str">
            <v>Cumpre</v>
          </cell>
        </row>
        <row r="1195">
          <cell r="F1195" t="str">
            <v>Buriti/MA</v>
          </cell>
          <cell r="G1195" t="str">
            <v>Quadrimestral</v>
          </cell>
          <cell r="H1195" t="str">
            <v>2023-Q3</v>
          </cell>
          <cell r="I1195" t="str">
            <v>Não</v>
          </cell>
          <cell r="J1195">
            <v>45291</v>
          </cell>
          <cell r="K1195">
            <v>15912100.710000001</v>
          </cell>
          <cell r="L1195">
            <v>118798478.55</v>
          </cell>
          <cell r="M1195">
            <v>13.39</v>
          </cell>
          <cell r="N1195" t="str">
            <v>Cumpre</v>
          </cell>
        </row>
        <row r="1196">
          <cell r="F1196" t="str">
            <v>Buriti Bravo/MA</v>
          </cell>
          <cell r="G1196" t="str">
            <v>Quadrimestral</v>
          </cell>
          <cell r="H1196" t="str">
            <v>2024-Q2</v>
          </cell>
          <cell r="I1196" t="str">
            <v>Sim</v>
          </cell>
          <cell r="J1196">
            <v>45535</v>
          </cell>
          <cell r="K1196">
            <v>9071938.4900000002</v>
          </cell>
          <cell r="L1196">
            <v>104576090.51000001</v>
          </cell>
          <cell r="M1196">
            <v>8.67</v>
          </cell>
          <cell r="N1196" t="str">
            <v>Cumpre</v>
          </cell>
        </row>
        <row r="1197">
          <cell r="F1197" t="str">
            <v>Buriticupu/MA</v>
          </cell>
          <cell r="G1197" t="str">
            <v>Quadrimestral</v>
          </cell>
          <cell r="H1197" t="str">
            <v>2024-Q2</v>
          </cell>
          <cell r="I1197" t="str">
            <v>Sim</v>
          </cell>
          <cell r="J1197">
            <v>45535</v>
          </cell>
          <cell r="K1197">
            <v>72242351.730000004</v>
          </cell>
          <cell r="L1197">
            <v>310938149.37</v>
          </cell>
          <cell r="M1197">
            <v>23.23</v>
          </cell>
          <cell r="N1197" t="str">
            <v>Cumpre</v>
          </cell>
        </row>
        <row r="1198">
          <cell r="F1198" t="str">
            <v>Buritirana/MA</v>
          </cell>
          <cell r="G1198" t="str">
            <v>Semestral</v>
          </cell>
          <cell r="H1198" t="str">
            <v>2024-S1</v>
          </cell>
          <cell r="I1198" t="str">
            <v>Sim</v>
          </cell>
          <cell r="J1198">
            <v>45473</v>
          </cell>
          <cell r="K1198">
            <v>-16818679.23</v>
          </cell>
          <cell r="L1198">
            <v>67056615.200000003</v>
          </cell>
          <cell r="M1198">
            <v>0</v>
          </cell>
          <cell r="N1198" t="str">
            <v>Cumpre</v>
          </cell>
        </row>
        <row r="1199">
          <cell r="F1199" t="str">
            <v>Cachoeira Grande/MA</v>
          </cell>
          <cell r="G1199" t="str">
            <v>Semestral</v>
          </cell>
          <cell r="H1199" t="str">
            <v>2024-S1</v>
          </cell>
          <cell r="I1199" t="str">
            <v>Sim</v>
          </cell>
          <cell r="J1199">
            <v>45473</v>
          </cell>
          <cell r="K1199">
            <v>4095415.18</v>
          </cell>
          <cell r="L1199">
            <v>48893862.75</v>
          </cell>
          <cell r="M1199">
            <v>8.3800000000000008</v>
          </cell>
          <cell r="N1199" t="str">
            <v>Cumpre</v>
          </cell>
        </row>
        <row r="1200">
          <cell r="F1200" t="str">
            <v>Cajapió/MA</v>
          </cell>
          <cell r="G1200" t="str">
            <v>Quadrimestral</v>
          </cell>
          <cell r="H1200" t="str">
            <v>2024-Q2</v>
          </cell>
          <cell r="I1200" t="str">
            <v>Sim</v>
          </cell>
          <cell r="J1200">
            <v>45535</v>
          </cell>
          <cell r="K1200">
            <v>-684018.86</v>
          </cell>
          <cell r="L1200">
            <v>49088047.880000003</v>
          </cell>
          <cell r="M1200">
            <v>0</v>
          </cell>
          <cell r="N1200" t="str">
            <v>Cumpre</v>
          </cell>
        </row>
        <row r="1201">
          <cell r="F1201" t="str">
            <v>Cajari/MA</v>
          </cell>
          <cell r="G1201" t="str">
            <v>Semestral</v>
          </cell>
          <cell r="H1201" t="str">
            <v>2024-S1</v>
          </cell>
          <cell r="I1201" t="str">
            <v>Sim</v>
          </cell>
          <cell r="J1201">
            <v>45473</v>
          </cell>
          <cell r="K1201">
            <v>5808646</v>
          </cell>
          <cell r="L1201">
            <v>83736138.209999993</v>
          </cell>
          <cell r="M1201">
            <v>6.94</v>
          </cell>
          <cell r="N1201" t="str">
            <v>Cumpre</v>
          </cell>
        </row>
        <row r="1202">
          <cell r="F1202" t="str">
            <v>Campestre do Maranhão/MA</v>
          </cell>
          <cell r="G1202" t="str">
            <v>Semestral</v>
          </cell>
          <cell r="H1202" t="str">
            <v>2024-S1</v>
          </cell>
          <cell r="I1202" t="str">
            <v>Sim</v>
          </cell>
          <cell r="J1202">
            <v>45473</v>
          </cell>
          <cell r="K1202">
            <v>19799630.699999999</v>
          </cell>
          <cell r="L1202">
            <v>68866803.319999993</v>
          </cell>
          <cell r="M1202">
            <v>28.75</v>
          </cell>
          <cell r="N1202" t="str">
            <v>Cumpre</v>
          </cell>
        </row>
        <row r="1203">
          <cell r="F1203" t="str">
            <v>Cândido Mendes/MA</v>
          </cell>
          <cell r="G1203" t="str">
            <v>Semestral</v>
          </cell>
          <cell r="H1203" t="str">
            <v>2024-S1</v>
          </cell>
          <cell r="I1203" t="str">
            <v>Sim</v>
          </cell>
          <cell r="J1203">
            <v>45473</v>
          </cell>
          <cell r="K1203">
            <v>6276014.9000000004</v>
          </cell>
          <cell r="L1203">
            <v>134673589.94999999</v>
          </cell>
          <cell r="M1203">
            <v>4.66</v>
          </cell>
          <cell r="N1203" t="str">
            <v>Cumpre</v>
          </cell>
        </row>
        <row r="1204">
          <cell r="F1204" t="str">
            <v>Cantanhede/MA</v>
          </cell>
          <cell r="G1204" t="str">
            <v>Quadrimestral</v>
          </cell>
          <cell r="H1204" t="str">
            <v>2024-Q2</v>
          </cell>
          <cell r="I1204" t="str">
            <v>Sim</v>
          </cell>
          <cell r="J1204">
            <v>45535</v>
          </cell>
          <cell r="K1204">
            <v>-12980528.49</v>
          </cell>
          <cell r="L1204">
            <v>118680734.56</v>
          </cell>
          <cell r="M1204">
            <v>0</v>
          </cell>
          <cell r="N1204" t="str">
            <v>Cumpre</v>
          </cell>
        </row>
        <row r="1205">
          <cell r="F1205" t="str">
            <v>Capinzal do Norte/MA</v>
          </cell>
          <cell r="G1205" t="str">
            <v>Quadrimestral</v>
          </cell>
          <cell r="H1205" t="str">
            <v>2024-Q2</v>
          </cell>
          <cell r="I1205" t="str">
            <v>Sim</v>
          </cell>
          <cell r="J1205">
            <v>45535</v>
          </cell>
          <cell r="K1205">
            <v>12470085.5</v>
          </cell>
          <cell r="L1205">
            <v>69668038.659999996</v>
          </cell>
          <cell r="M1205">
            <v>17.899999999999999</v>
          </cell>
          <cell r="N1205" t="str">
            <v>Cumpre</v>
          </cell>
        </row>
        <row r="1206">
          <cell r="F1206" t="str">
            <v>Carolina/MA</v>
          </cell>
          <cell r="G1206" t="str">
            <v>Semestral</v>
          </cell>
          <cell r="H1206" t="str">
            <v>2024-S1</v>
          </cell>
          <cell r="I1206" t="str">
            <v>Sim</v>
          </cell>
          <cell r="J1206">
            <v>45473</v>
          </cell>
          <cell r="K1206">
            <v>14576783.060000001</v>
          </cell>
          <cell r="L1206">
            <v>120165313.79000001</v>
          </cell>
          <cell r="M1206">
            <v>12.13</v>
          </cell>
          <cell r="N1206" t="str">
            <v>Cumpre</v>
          </cell>
        </row>
        <row r="1207">
          <cell r="F1207" t="str">
            <v>Carutapera/MA</v>
          </cell>
          <cell r="G1207" t="str">
            <v>Semestral</v>
          </cell>
          <cell r="H1207" t="str">
            <v>2024-S1</v>
          </cell>
          <cell r="I1207" t="str">
            <v>Sim</v>
          </cell>
          <cell r="J1207">
            <v>45473</v>
          </cell>
          <cell r="K1207">
            <v>-533463.18000000005</v>
          </cell>
          <cell r="L1207">
            <v>105429558.84999999</v>
          </cell>
          <cell r="M1207">
            <v>0</v>
          </cell>
          <cell r="N1207" t="str">
            <v>Cumpre</v>
          </cell>
        </row>
        <row r="1208">
          <cell r="F1208" t="str">
            <v>Caxias/MA</v>
          </cell>
          <cell r="G1208" t="str">
            <v>Quadrimestral</v>
          </cell>
          <cell r="H1208" t="str">
            <v>2024-Q2</v>
          </cell>
          <cell r="I1208" t="str">
            <v>Sim</v>
          </cell>
          <cell r="J1208">
            <v>45535</v>
          </cell>
          <cell r="K1208">
            <v>205437332.65000001</v>
          </cell>
          <cell r="L1208">
            <v>831074610.94000006</v>
          </cell>
          <cell r="M1208">
            <v>24.72</v>
          </cell>
          <cell r="N1208" t="str">
            <v>Cumpre</v>
          </cell>
        </row>
        <row r="1209">
          <cell r="F1209" t="str">
            <v>Cedral/MA</v>
          </cell>
          <cell r="G1209" t="str">
            <v>Quadrimestral</v>
          </cell>
          <cell r="H1209" t="str">
            <v>2024-Q2</v>
          </cell>
          <cell r="I1209" t="str">
            <v>Sim</v>
          </cell>
          <cell r="J1209">
            <v>45535</v>
          </cell>
          <cell r="K1209">
            <v>1491107.38</v>
          </cell>
          <cell r="L1209">
            <v>48325232.950000003</v>
          </cell>
          <cell r="M1209">
            <v>3.09</v>
          </cell>
          <cell r="N1209" t="str">
            <v>Cumpre</v>
          </cell>
        </row>
        <row r="1210">
          <cell r="F1210" t="str">
            <v>Central do Maranhão/MA</v>
          </cell>
          <cell r="G1210" t="str">
            <v>Quadrimestral</v>
          </cell>
          <cell r="H1210" t="str">
            <v>2024-Q2</v>
          </cell>
          <cell r="I1210" t="str">
            <v>Sim</v>
          </cell>
          <cell r="J1210">
            <v>45535</v>
          </cell>
          <cell r="K1210">
            <v>741634.55</v>
          </cell>
          <cell r="L1210">
            <v>44493550.619999997</v>
          </cell>
          <cell r="M1210">
            <v>1.67</v>
          </cell>
          <cell r="N1210" t="str">
            <v>Cumpre</v>
          </cell>
        </row>
        <row r="1211">
          <cell r="F1211" t="str">
            <v>Centro do Guilherme/MA</v>
          </cell>
          <cell r="G1211" t="str">
            <v>Semestral</v>
          </cell>
          <cell r="H1211" t="str">
            <v>2024-S1</v>
          </cell>
          <cell r="I1211" t="str">
            <v>Sim</v>
          </cell>
          <cell r="J1211">
            <v>45473</v>
          </cell>
          <cell r="K1211">
            <v>11250454.6</v>
          </cell>
          <cell r="L1211">
            <v>101399471.18000001</v>
          </cell>
          <cell r="M1211">
            <v>11.1</v>
          </cell>
          <cell r="N1211" t="str">
            <v>Cumpre</v>
          </cell>
        </row>
        <row r="1212">
          <cell r="F1212" t="str">
            <v>Centro Novo do Maranhão/MA</v>
          </cell>
          <cell r="G1212" t="str">
            <v>Quadrimestral</v>
          </cell>
          <cell r="H1212" t="str">
            <v>2024-Q2</v>
          </cell>
          <cell r="I1212" t="str">
            <v>Sim</v>
          </cell>
          <cell r="J1212">
            <v>45535</v>
          </cell>
          <cell r="K1212">
            <v>6934399.0499999998</v>
          </cell>
          <cell r="L1212">
            <v>121349251.95</v>
          </cell>
          <cell r="M1212">
            <v>5.71</v>
          </cell>
          <cell r="N1212" t="str">
            <v>Cumpre</v>
          </cell>
        </row>
        <row r="1213">
          <cell r="F1213" t="str">
            <v>Chapadinha/MA</v>
          </cell>
          <cell r="G1213" t="str">
            <v>Quadrimestral</v>
          </cell>
          <cell r="H1213" t="str">
            <v>2024-Q2</v>
          </cell>
          <cell r="I1213" t="str">
            <v>Sim</v>
          </cell>
          <cell r="J1213">
            <v>45535</v>
          </cell>
          <cell r="K1213">
            <v>68030541.599999994</v>
          </cell>
          <cell r="L1213">
            <v>371408953.48000002</v>
          </cell>
          <cell r="M1213">
            <v>18.32</v>
          </cell>
          <cell r="N1213" t="str">
            <v>Cumpre</v>
          </cell>
        </row>
        <row r="1214">
          <cell r="F1214" t="str">
            <v>Cidelândia/MA</v>
          </cell>
          <cell r="G1214" t="str">
            <v>Semestral</v>
          </cell>
          <cell r="H1214" t="str">
            <v>2024-S1</v>
          </cell>
          <cell r="I1214" t="str">
            <v>Sim</v>
          </cell>
          <cell r="J1214">
            <v>45473</v>
          </cell>
          <cell r="K1214">
            <v>-8027089.6600000001</v>
          </cell>
          <cell r="L1214">
            <v>81034718.930000007</v>
          </cell>
          <cell r="M1214">
            <v>0</v>
          </cell>
          <cell r="N1214" t="str">
            <v>Cumpre</v>
          </cell>
        </row>
        <row r="1215">
          <cell r="F1215" t="str">
            <v>Codó/MA</v>
          </cell>
          <cell r="G1215" t="str">
            <v>Quadrimestral</v>
          </cell>
          <cell r="H1215" t="str">
            <v>2024-Q2</v>
          </cell>
          <cell r="I1215" t="str">
            <v>Sim</v>
          </cell>
          <cell r="J1215">
            <v>45535</v>
          </cell>
          <cell r="K1215">
            <v>105858683.3</v>
          </cell>
          <cell r="L1215">
            <v>466691378.35000002</v>
          </cell>
          <cell r="M1215">
            <v>22.68</v>
          </cell>
          <cell r="N1215" t="str">
            <v>Cumpre</v>
          </cell>
        </row>
        <row r="1216">
          <cell r="F1216" t="str">
            <v>Coelho Neto/MA</v>
          </cell>
          <cell r="G1216" t="str">
            <v>Quadrimestral</v>
          </cell>
          <cell r="H1216" t="str">
            <v>2024-Q2</v>
          </cell>
          <cell r="I1216" t="str">
            <v>Sim</v>
          </cell>
          <cell r="J1216">
            <v>45535</v>
          </cell>
          <cell r="K1216">
            <v>-14383223.76</v>
          </cell>
          <cell r="L1216">
            <v>209710660.31999999</v>
          </cell>
          <cell r="M1216">
            <v>0</v>
          </cell>
          <cell r="N1216" t="str">
            <v>Cumpre</v>
          </cell>
        </row>
        <row r="1217">
          <cell r="F1217" t="str">
            <v>Colinas/MA</v>
          </cell>
          <cell r="G1217" t="str">
            <v>Quadrimestral</v>
          </cell>
          <cell r="H1217" t="str">
            <v>2024-Q2</v>
          </cell>
          <cell r="I1217" t="str">
            <v>Sim</v>
          </cell>
          <cell r="J1217">
            <v>45535</v>
          </cell>
          <cell r="K1217">
            <v>20980146.600000001</v>
          </cell>
          <cell r="L1217">
            <v>206240194.62</v>
          </cell>
          <cell r="M1217">
            <v>10.17</v>
          </cell>
          <cell r="N1217" t="str">
            <v>Cumpre</v>
          </cell>
        </row>
        <row r="1218">
          <cell r="F1218" t="str">
            <v>Conceição do Lago-Açu/MA</v>
          </cell>
          <cell r="G1218" t="str">
            <v>Quadrimestral</v>
          </cell>
          <cell r="H1218" t="str">
            <v>2024-Q2</v>
          </cell>
          <cell r="I1218" t="str">
            <v>Sim</v>
          </cell>
          <cell r="J1218">
            <v>45535</v>
          </cell>
          <cell r="K1218">
            <v>12000425.609999999</v>
          </cell>
          <cell r="L1218">
            <v>94683836.709999993</v>
          </cell>
          <cell r="M1218">
            <v>12.67</v>
          </cell>
          <cell r="N1218" t="str">
            <v>Cumpre</v>
          </cell>
        </row>
        <row r="1219">
          <cell r="F1219" t="str">
            <v>Coroatá/MA</v>
          </cell>
          <cell r="G1219" t="str">
            <v>Quadrimestral</v>
          </cell>
          <cell r="H1219" t="str">
            <v>2024-Q2</v>
          </cell>
          <cell r="I1219" t="str">
            <v>Sim</v>
          </cell>
          <cell r="J1219">
            <v>45535</v>
          </cell>
          <cell r="K1219">
            <v>40947968.299999997</v>
          </cell>
          <cell r="L1219">
            <v>233830355.78999999</v>
          </cell>
          <cell r="M1219">
            <v>17.510000000000002</v>
          </cell>
          <cell r="N1219" t="str">
            <v>Cumpre</v>
          </cell>
        </row>
        <row r="1220">
          <cell r="F1220" t="str">
            <v>Cururupu/MA</v>
          </cell>
          <cell r="G1220" t="str">
            <v>Semestral</v>
          </cell>
          <cell r="H1220" t="str">
            <v>2024-S1</v>
          </cell>
          <cell r="I1220" t="str">
            <v>Sim</v>
          </cell>
          <cell r="J1220">
            <v>45473</v>
          </cell>
          <cell r="K1220">
            <v>0</v>
          </cell>
          <cell r="L1220">
            <v>122572027.78</v>
          </cell>
          <cell r="M1220">
            <v>0</v>
          </cell>
          <cell r="N1220" t="str">
            <v>Cumpre</v>
          </cell>
        </row>
        <row r="1221">
          <cell r="F1221" t="str">
            <v>Davinópolis/MA</v>
          </cell>
          <cell r="G1221" t="str">
            <v>Semestral</v>
          </cell>
          <cell r="H1221" t="str">
            <v>2024-S1</v>
          </cell>
          <cell r="I1221" t="str">
            <v>Sim</v>
          </cell>
          <cell r="J1221">
            <v>45473</v>
          </cell>
          <cell r="K1221">
            <v>0</v>
          </cell>
          <cell r="L1221">
            <v>63301573.210000001</v>
          </cell>
          <cell r="M1221">
            <v>0</v>
          </cell>
          <cell r="N1221" t="str">
            <v>Cumpre</v>
          </cell>
        </row>
        <row r="1222">
          <cell r="F1222" t="str">
            <v>Dom Pedro/MA</v>
          </cell>
          <cell r="G1222" t="str">
            <v>Semestral</v>
          </cell>
          <cell r="H1222" t="str">
            <v>2024-S1</v>
          </cell>
          <cell r="I1222" t="str">
            <v>Sim</v>
          </cell>
          <cell r="J1222">
            <v>45473</v>
          </cell>
          <cell r="K1222">
            <v>380068.43</v>
          </cell>
          <cell r="L1222">
            <v>88371451.569999993</v>
          </cell>
          <cell r="M1222">
            <v>0.43</v>
          </cell>
          <cell r="N1222" t="str">
            <v>Cumpre</v>
          </cell>
        </row>
        <row r="1223">
          <cell r="F1223" t="str">
            <v>Duque Bacelar/MA</v>
          </cell>
          <cell r="G1223" t="str">
            <v>Quadrimestral</v>
          </cell>
          <cell r="H1223" t="str">
            <v>2024-Q2</v>
          </cell>
          <cell r="I1223" t="str">
            <v>Sim</v>
          </cell>
          <cell r="J1223">
            <v>45535</v>
          </cell>
          <cell r="K1223">
            <v>6730863.9199999999</v>
          </cell>
          <cell r="L1223">
            <v>66093237.350000001</v>
          </cell>
          <cell r="M1223">
            <v>10.18</v>
          </cell>
          <cell r="N1223" t="str">
            <v>Cumpre</v>
          </cell>
        </row>
        <row r="1224">
          <cell r="F1224" t="str">
            <v>Esperantinópolis/MA</v>
          </cell>
          <cell r="G1224" t="str">
            <v>Semestral</v>
          </cell>
          <cell r="H1224" t="str">
            <v>2024-S1</v>
          </cell>
          <cell r="I1224" t="str">
            <v>Sim</v>
          </cell>
          <cell r="J1224">
            <v>45473</v>
          </cell>
          <cell r="K1224">
            <v>-2686326.41</v>
          </cell>
          <cell r="L1224">
            <v>93597734.560000002</v>
          </cell>
          <cell r="M1224">
            <v>0</v>
          </cell>
          <cell r="N1224" t="str">
            <v>Cumpre</v>
          </cell>
        </row>
        <row r="1225">
          <cell r="F1225" t="str">
            <v>Estreito/MA</v>
          </cell>
          <cell r="G1225" t="str">
            <v>Semestral</v>
          </cell>
          <cell r="H1225" t="str">
            <v>2024-S1</v>
          </cell>
          <cell r="I1225" t="str">
            <v>Sim</v>
          </cell>
          <cell r="J1225">
            <v>45473</v>
          </cell>
          <cell r="K1225">
            <v>21349601.039999999</v>
          </cell>
          <cell r="L1225">
            <v>168953591.41999999</v>
          </cell>
          <cell r="M1225">
            <v>12.64</v>
          </cell>
          <cell r="N1225" t="str">
            <v>Cumpre</v>
          </cell>
        </row>
        <row r="1226">
          <cell r="F1226" t="str">
            <v>Feira Nova do Maranhão/MA</v>
          </cell>
          <cell r="G1226" t="str">
            <v>Semestral</v>
          </cell>
          <cell r="H1226" t="str">
            <v>2024-S1</v>
          </cell>
          <cell r="I1226" t="str">
            <v>Sim</v>
          </cell>
          <cell r="J1226">
            <v>45473</v>
          </cell>
          <cell r="K1226">
            <v>3419780.95</v>
          </cell>
          <cell r="L1226">
            <v>45267566.810000002</v>
          </cell>
          <cell r="M1226">
            <v>7.55</v>
          </cell>
          <cell r="N1226" t="str">
            <v>Cumpre</v>
          </cell>
        </row>
        <row r="1227">
          <cell r="F1227" t="str">
            <v>Fernando Falcão/MA</v>
          </cell>
          <cell r="G1227" t="str">
            <v>Semestral</v>
          </cell>
          <cell r="H1227" t="str">
            <v>2024-S1</v>
          </cell>
          <cell r="I1227" t="str">
            <v>Sim</v>
          </cell>
          <cell r="J1227">
            <v>45473</v>
          </cell>
          <cell r="K1227">
            <v>2214074.83</v>
          </cell>
          <cell r="L1227">
            <v>56644720.479999997</v>
          </cell>
          <cell r="M1227">
            <v>3.91</v>
          </cell>
          <cell r="N1227" t="str">
            <v>Cumpre</v>
          </cell>
        </row>
        <row r="1228">
          <cell r="F1228" t="str">
            <v>Formosa da Serra Negra/MA</v>
          </cell>
          <cell r="G1228" t="str">
            <v>Semestral</v>
          </cell>
          <cell r="H1228" t="str">
            <v>2024-S1</v>
          </cell>
          <cell r="I1228" t="str">
            <v>Sim</v>
          </cell>
          <cell r="J1228">
            <v>45473</v>
          </cell>
          <cell r="K1228">
            <v>-4556083.3899999997</v>
          </cell>
          <cell r="L1228">
            <v>93532182.409999996</v>
          </cell>
          <cell r="M1228">
            <v>0</v>
          </cell>
          <cell r="N1228" t="str">
            <v>Cumpre</v>
          </cell>
        </row>
        <row r="1229">
          <cell r="F1229" t="str">
            <v>Fortaleza dos Nogueiras/MA</v>
          </cell>
          <cell r="G1229" t="str">
            <v>Semestral</v>
          </cell>
          <cell r="H1229" t="str">
            <v>2024-S1</v>
          </cell>
          <cell r="I1229" t="str">
            <v>Sim</v>
          </cell>
          <cell r="J1229">
            <v>45473</v>
          </cell>
          <cell r="K1229">
            <v>-3029906.15</v>
          </cell>
          <cell r="L1229">
            <v>59144550.159999996</v>
          </cell>
          <cell r="M1229">
            <v>0</v>
          </cell>
          <cell r="N1229" t="str">
            <v>Cumpre</v>
          </cell>
        </row>
        <row r="1230">
          <cell r="F1230" t="str">
            <v>Fortuna/MA</v>
          </cell>
          <cell r="G1230" t="str">
            <v>Quadrimestral</v>
          </cell>
          <cell r="H1230" t="str">
            <v>2024-Q1</v>
          </cell>
          <cell r="I1230" t="str">
            <v>Não</v>
          </cell>
          <cell r="J1230">
            <v>45412</v>
          </cell>
          <cell r="K1230">
            <v>0</v>
          </cell>
          <cell r="L1230">
            <v>86154540.870000005</v>
          </cell>
          <cell r="M1230">
            <v>0</v>
          </cell>
          <cell r="N1230" t="str">
            <v>Cumpre</v>
          </cell>
        </row>
        <row r="1231">
          <cell r="F1231" t="str">
            <v>Godofredo Viana/MA</v>
          </cell>
          <cell r="G1231" t="str">
            <v>Quadrimestral</v>
          </cell>
          <cell r="H1231" t="str">
            <v>2023-Q3</v>
          </cell>
          <cell r="I1231" t="str">
            <v>Não</v>
          </cell>
          <cell r="J1231">
            <v>45291</v>
          </cell>
          <cell r="K1231">
            <v>3252659.16</v>
          </cell>
          <cell r="L1231">
            <v>101463301.39</v>
          </cell>
          <cell r="M1231">
            <v>3.21</v>
          </cell>
          <cell r="N1231" t="str">
            <v>Cumpre</v>
          </cell>
        </row>
        <row r="1232">
          <cell r="F1232" t="str">
            <v>Gonçalves Dias/MA</v>
          </cell>
          <cell r="G1232" t="str">
            <v>Quadrimestral</v>
          </cell>
          <cell r="H1232" t="str">
            <v>2024-Q2</v>
          </cell>
          <cell r="I1232" t="str">
            <v>Sim</v>
          </cell>
          <cell r="J1232">
            <v>45535</v>
          </cell>
          <cell r="K1232">
            <v>4574095.99</v>
          </cell>
          <cell r="L1232">
            <v>69484238.909999996</v>
          </cell>
          <cell r="M1232">
            <v>6.58</v>
          </cell>
          <cell r="N1232" t="str">
            <v>Cumpre</v>
          </cell>
        </row>
        <row r="1233">
          <cell r="F1233" t="str">
            <v>Governador Archer/MA</v>
          </cell>
          <cell r="G1233" t="str">
            <v>Semestral</v>
          </cell>
          <cell r="H1233" t="str">
            <v>2024-S1</v>
          </cell>
          <cell r="I1233" t="str">
            <v>Sim</v>
          </cell>
          <cell r="J1233">
            <v>45473</v>
          </cell>
          <cell r="K1233">
            <v>4916645.78</v>
          </cell>
          <cell r="L1233">
            <v>52676977.75</v>
          </cell>
          <cell r="M1233">
            <v>9.33</v>
          </cell>
          <cell r="N1233" t="str">
            <v>Cumpre</v>
          </cell>
        </row>
        <row r="1234">
          <cell r="F1234" t="str">
            <v>Governador Edison Lobão/MA</v>
          </cell>
          <cell r="G1234" t="str">
            <v>Semestral</v>
          </cell>
          <cell r="H1234" t="str">
            <v>2024-S1</v>
          </cell>
          <cell r="I1234" t="str">
            <v>Sim</v>
          </cell>
          <cell r="J1234">
            <v>45473</v>
          </cell>
          <cell r="K1234">
            <v>0</v>
          </cell>
          <cell r="L1234">
            <v>85902169.069999993</v>
          </cell>
          <cell r="M1234">
            <v>0</v>
          </cell>
          <cell r="N1234" t="str">
            <v>Cumpre</v>
          </cell>
        </row>
        <row r="1235">
          <cell r="F1235" t="str">
            <v>Governador Eugênio Barros/MA</v>
          </cell>
          <cell r="G1235" t="str">
            <v>Semestral</v>
          </cell>
          <cell r="H1235" t="str">
            <v>2024-S1</v>
          </cell>
          <cell r="I1235" t="str">
            <v>Sim</v>
          </cell>
          <cell r="J1235">
            <v>45473</v>
          </cell>
          <cell r="K1235">
            <v>15763532.66</v>
          </cell>
          <cell r="L1235">
            <v>66996558.880000003</v>
          </cell>
          <cell r="M1235">
            <v>23.53</v>
          </cell>
          <cell r="N1235" t="str">
            <v>Cumpre</v>
          </cell>
        </row>
        <row r="1236">
          <cell r="F1236" t="str">
            <v>Governador Luiz Rocha/MA</v>
          </cell>
          <cell r="G1236" t="str">
            <v>Semestral</v>
          </cell>
          <cell r="H1236" t="str">
            <v>2024-S1</v>
          </cell>
          <cell r="I1236" t="str">
            <v>Sim</v>
          </cell>
          <cell r="J1236">
            <v>45473</v>
          </cell>
          <cell r="K1236">
            <v>2944830.03</v>
          </cell>
          <cell r="L1236">
            <v>42738604.25</v>
          </cell>
          <cell r="M1236">
            <v>6.89</v>
          </cell>
          <cell r="N1236" t="str">
            <v>Cumpre</v>
          </cell>
        </row>
        <row r="1237">
          <cell r="F1237" t="str">
            <v>Governador Newton Bello/MA</v>
          </cell>
          <cell r="G1237" t="str">
            <v>Semestral</v>
          </cell>
          <cell r="H1237" t="str">
            <v>2024-S1</v>
          </cell>
          <cell r="I1237" t="str">
            <v>Sim</v>
          </cell>
          <cell r="J1237">
            <v>45473</v>
          </cell>
          <cell r="K1237">
            <v>0</v>
          </cell>
          <cell r="L1237">
            <v>63903586.299999997</v>
          </cell>
          <cell r="M1237">
            <v>0</v>
          </cell>
          <cell r="N1237" t="str">
            <v>Cumpre</v>
          </cell>
        </row>
        <row r="1238">
          <cell r="F1238" t="str">
            <v>Governador Nunes Freire/MA</v>
          </cell>
          <cell r="G1238" t="str">
            <v>Semestral</v>
          </cell>
          <cell r="H1238" t="str">
            <v>2024-S1</v>
          </cell>
          <cell r="I1238" t="str">
            <v>Sim</v>
          </cell>
          <cell r="J1238">
            <v>45473</v>
          </cell>
          <cell r="K1238">
            <v>-1268728.8400000001</v>
          </cell>
          <cell r="L1238">
            <v>149865896.02000001</v>
          </cell>
          <cell r="M1238">
            <v>0</v>
          </cell>
          <cell r="N1238" t="str">
            <v>Cumpre</v>
          </cell>
        </row>
        <row r="1239">
          <cell r="F1239" t="str">
            <v>Graça Aranha/MA</v>
          </cell>
          <cell r="G1239" t="str">
            <v>Quadrimestral</v>
          </cell>
          <cell r="H1239" t="str">
            <v>2024-Q2</v>
          </cell>
          <cell r="I1239" t="str">
            <v>Sim</v>
          </cell>
          <cell r="J1239">
            <v>45535</v>
          </cell>
          <cell r="K1239">
            <v>796641.79</v>
          </cell>
          <cell r="L1239">
            <v>29357643.309999999</v>
          </cell>
          <cell r="M1239">
            <v>2.71</v>
          </cell>
          <cell r="N1239" t="str">
            <v>Cumpre</v>
          </cell>
        </row>
        <row r="1240">
          <cell r="F1240" t="str">
            <v>Grajaú/MA</v>
          </cell>
          <cell r="G1240" t="str">
            <v>Quadrimestral</v>
          </cell>
          <cell r="H1240" t="str">
            <v>2024-Q2</v>
          </cell>
          <cell r="I1240" t="str">
            <v>Sim</v>
          </cell>
          <cell r="J1240">
            <v>45535</v>
          </cell>
          <cell r="K1240">
            <v>59976172.560000002</v>
          </cell>
          <cell r="L1240">
            <v>366324801.56999999</v>
          </cell>
          <cell r="M1240">
            <v>16.37</v>
          </cell>
          <cell r="N1240" t="str">
            <v>Cumpre</v>
          </cell>
        </row>
        <row r="1241">
          <cell r="F1241" t="str">
            <v>Guimarães/MA</v>
          </cell>
          <cell r="G1241" t="str">
            <v>Quadrimestral</v>
          </cell>
          <cell r="H1241" t="str">
            <v>2024-Q2</v>
          </cell>
          <cell r="I1241" t="str">
            <v>Sim</v>
          </cell>
          <cell r="J1241">
            <v>45535</v>
          </cell>
          <cell r="K1241">
            <v>9456894.8599999994</v>
          </cell>
          <cell r="L1241">
            <v>54406367.969999999</v>
          </cell>
          <cell r="M1241">
            <v>17.38</v>
          </cell>
          <cell r="N1241" t="str">
            <v>Cumpre</v>
          </cell>
        </row>
        <row r="1242">
          <cell r="F1242" t="str">
            <v>Humberto de Campos/MA</v>
          </cell>
          <cell r="G1242" t="str">
            <v>Semestral</v>
          </cell>
          <cell r="H1242" t="str">
            <v>2024-S1</v>
          </cell>
          <cell r="I1242" t="str">
            <v>Sim</v>
          </cell>
          <cell r="J1242">
            <v>45473</v>
          </cell>
          <cell r="K1242">
            <v>-10256513.17</v>
          </cell>
          <cell r="L1242">
            <v>138229359.53999999</v>
          </cell>
          <cell r="M1242">
            <v>0</v>
          </cell>
          <cell r="N1242" t="str">
            <v>Cumpre</v>
          </cell>
        </row>
        <row r="1243">
          <cell r="F1243" t="str">
            <v>Icatu/MA</v>
          </cell>
          <cell r="G1243" t="str">
            <v>Semestral</v>
          </cell>
          <cell r="H1243" t="str">
            <v>2024-S1</v>
          </cell>
          <cell r="I1243" t="str">
            <v>Sim</v>
          </cell>
          <cell r="J1243">
            <v>45473</v>
          </cell>
          <cell r="K1243">
            <v>9252614.6300000008</v>
          </cell>
          <cell r="L1243">
            <v>114190427.38</v>
          </cell>
          <cell r="M1243">
            <v>8.1</v>
          </cell>
          <cell r="N1243" t="str">
            <v>Cumpre</v>
          </cell>
        </row>
        <row r="1244">
          <cell r="F1244" t="str">
            <v>Igarapé do Meio/MA</v>
          </cell>
          <cell r="G1244" t="str">
            <v>Semestral</v>
          </cell>
          <cell r="H1244" t="str">
            <v>2024-S1</v>
          </cell>
          <cell r="I1244" t="str">
            <v>Sim</v>
          </cell>
          <cell r="J1244">
            <v>45473</v>
          </cell>
          <cell r="K1244">
            <v>6917760.9199999999</v>
          </cell>
          <cell r="L1244">
            <v>109454118.55</v>
          </cell>
          <cell r="M1244">
            <v>6.32</v>
          </cell>
          <cell r="N1244" t="str">
            <v>Cumpre</v>
          </cell>
        </row>
        <row r="1245">
          <cell r="F1245" t="str">
            <v>Igarapé Grande/MA</v>
          </cell>
          <cell r="G1245" t="str">
            <v>Semestral</v>
          </cell>
          <cell r="H1245" t="str">
            <v>2024-S1</v>
          </cell>
          <cell r="I1245" t="str">
            <v>Sim</v>
          </cell>
          <cell r="J1245">
            <v>45473</v>
          </cell>
          <cell r="K1245">
            <v>8127613.6200000001</v>
          </cell>
          <cell r="L1245">
            <v>63465309.829999998</v>
          </cell>
          <cell r="M1245">
            <v>12.81</v>
          </cell>
          <cell r="N1245" t="str">
            <v>Cumpre</v>
          </cell>
        </row>
        <row r="1246">
          <cell r="F1246" t="str">
            <v>Imperatriz/MA</v>
          </cell>
          <cell r="G1246" t="str">
            <v>Quadrimestral</v>
          </cell>
          <cell r="H1246" t="str">
            <v>2024-Q2</v>
          </cell>
          <cell r="I1246" t="str">
            <v>Sim</v>
          </cell>
          <cell r="J1246">
            <v>45535</v>
          </cell>
          <cell r="K1246">
            <v>341198140.52999997</v>
          </cell>
          <cell r="L1246">
            <v>1169018619.76</v>
          </cell>
          <cell r="M1246">
            <v>29.19</v>
          </cell>
          <cell r="N1246" t="str">
            <v>Cumpre</v>
          </cell>
        </row>
        <row r="1247">
          <cell r="F1247" t="str">
            <v>Itaipava do Grajaú/MA</v>
          </cell>
          <cell r="G1247" t="str">
            <v>Quadrimestral</v>
          </cell>
          <cell r="H1247" t="str">
            <v>2024-Q2</v>
          </cell>
          <cell r="I1247" t="str">
            <v>Sim</v>
          </cell>
          <cell r="J1247">
            <v>45535</v>
          </cell>
          <cell r="K1247">
            <v>18014546.530000001</v>
          </cell>
          <cell r="L1247">
            <v>77663515.040000007</v>
          </cell>
          <cell r="M1247">
            <v>23.2</v>
          </cell>
          <cell r="N1247" t="str">
            <v>Cumpre</v>
          </cell>
        </row>
        <row r="1248">
          <cell r="F1248" t="str">
            <v>Itapecuru Mirim/MA</v>
          </cell>
          <cell r="G1248" t="str">
            <v>Quadrimestral</v>
          </cell>
          <cell r="H1248" t="str">
            <v>2024-Q2</v>
          </cell>
          <cell r="I1248" t="str">
            <v>Sim</v>
          </cell>
          <cell r="J1248">
            <v>45535</v>
          </cell>
          <cell r="K1248">
            <v>8838178</v>
          </cell>
          <cell r="L1248">
            <v>238572407.93000001</v>
          </cell>
          <cell r="M1248">
            <v>3.7</v>
          </cell>
          <cell r="N1248" t="str">
            <v>Cumpre</v>
          </cell>
        </row>
        <row r="1249">
          <cell r="F1249" t="str">
            <v>Itinga do Maranhão/MA</v>
          </cell>
          <cell r="G1249" t="str">
            <v>Semestral</v>
          </cell>
          <cell r="H1249" t="str">
            <v>2024-S1</v>
          </cell>
          <cell r="I1249" t="str">
            <v>Sim</v>
          </cell>
          <cell r="J1249">
            <v>45473</v>
          </cell>
          <cell r="K1249">
            <v>55217043.719999999</v>
          </cell>
          <cell r="L1249">
            <v>127055381.84</v>
          </cell>
          <cell r="M1249">
            <v>43.46</v>
          </cell>
          <cell r="N1249" t="str">
            <v>Cumpre</v>
          </cell>
        </row>
        <row r="1250">
          <cell r="F1250" t="str">
            <v>Jatobá/MA</v>
          </cell>
          <cell r="G1250" t="str">
            <v>Quadrimestral</v>
          </cell>
          <cell r="H1250" t="str">
            <v>2024-Q2</v>
          </cell>
          <cell r="I1250" t="str">
            <v>Sim</v>
          </cell>
          <cell r="J1250">
            <v>45535</v>
          </cell>
          <cell r="K1250">
            <v>-5374399.5899999999</v>
          </cell>
          <cell r="L1250">
            <v>49490027.490000002</v>
          </cell>
          <cell r="M1250">
            <v>0</v>
          </cell>
          <cell r="N1250" t="str">
            <v>Cumpre</v>
          </cell>
        </row>
        <row r="1251">
          <cell r="F1251" t="str">
            <v>Jenipapo dos Vieiras/MA</v>
          </cell>
          <cell r="G1251" t="str">
            <v>Quadrimestral</v>
          </cell>
          <cell r="H1251" t="str">
            <v>2024-Q2</v>
          </cell>
          <cell r="I1251" t="str">
            <v>Sim</v>
          </cell>
          <cell r="J1251">
            <v>45535</v>
          </cell>
          <cell r="K1251">
            <v>1151402.3700000001</v>
          </cell>
          <cell r="L1251">
            <v>56988461.210000001</v>
          </cell>
          <cell r="M1251">
            <v>2.02</v>
          </cell>
          <cell r="N1251" t="str">
            <v>Cumpre</v>
          </cell>
        </row>
        <row r="1252">
          <cell r="F1252" t="str">
            <v>João Lisboa/MA</v>
          </cell>
          <cell r="G1252" t="str">
            <v>Semestral</v>
          </cell>
          <cell r="H1252" t="str">
            <v>2024-S1</v>
          </cell>
          <cell r="I1252" t="str">
            <v>Sim</v>
          </cell>
          <cell r="J1252">
            <v>45473</v>
          </cell>
          <cell r="K1252">
            <v>2463212.17</v>
          </cell>
          <cell r="L1252">
            <v>111089101.86</v>
          </cell>
          <cell r="M1252">
            <v>2.2200000000000002</v>
          </cell>
          <cell r="N1252" t="str">
            <v>Cumpre</v>
          </cell>
        </row>
        <row r="1253">
          <cell r="F1253" t="str">
            <v>Joselândia/MA</v>
          </cell>
          <cell r="G1253" t="str">
            <v>Semestral</v>
          </cell>
          <cell r="H1253" t="str">
            <v>2024-S1</v>
          </cell>
          <cell r="I1253" t="str">
            <v>Sim</v>
          </cell>
          <cell r="J1253">
            <v>45473</v>
          </cell>
          <cell r="K1253">
            <v>7884782.0800000001</v>
          </cell>
          <cell r="L1253">
            <v>65490268.859999999</v>
          </cell>
          <cell r="M1253">
            <v>12.04</v>
          </cell>
          <cell r="N1253" t="str">
            <v>Cumpre</v>
          </cell>
        </row>
        <row r="1254">
          <cell r="F1254" t="str">
            <v>Junco do Maranhão/MA</v>
          </cell>
          <cell r="G1254" t="str">
            <v>Semestral</v>
          </cell>
          <cell r="H1254" t="str">
            <v>2024-S1</v>
          </cell>
          <cell r="I1254" t="str">
            <v>Sim</v>
          </cell>
          <cell r="J1254">
            <v>45473</v>
          </cell>
          <cell r="K1254">
            <v>0</v>
          </cell>
          <cell r="L1254">
            <v>29028171.449999999</v>
          </cell>
          <cell r="M1254">
            <v>0</v>
          </cell>
          <cell r="N1254" t="str">
            <v>Cumpre</v>
          </cell>
        </row>
        <row r="1255">
          <cell r="F1255" t="str">
            <v>Lago da Pedra/MA</v>
          </cell>
          <cell r="G1255" t="str">
            <v>Quadrimestral</v>
          </cell>
          <cell r="H1255" t="str">
            <v>2024-Q2</v>
          </cell>
          <cell r="I1255" t="str">
            <v>Sim</v>
          </cell>
          <cell r="J1255">
            <v>45535</v>
          </cell>
          <cell r="K1255">
            <v>76272028.299999997</v>
          </cell>
          <cell r="L1255">
            <v>190207653.00999999</v>
          </cell>
          <cell r="M1255">
            <v>40.1</v>
          </cell>
          <cell r="N1255" t="str">
            <v>Cumpre</v>
          </cell>
        </row>
        <row r="1256">
          <cell r="F1256" t="str">
            <v>Lago do Junco/MA</v>
          </cell>
          <cell r="G1256" t="str">
            <v>Quadrimestral</v>
          </cell>
          <cell r="H1256" t="str">
            <v>2024-Q2</v>
          </cell>
          <cell r="I1256" t="str">
            <v>Sim</v>
          </cell>
          <cell r="J1256">
            <v>45535</v>
          </cell>
          <cell r="K1256">
            <v>7087442.1299999999</v>
          </cell>
          <cell r="L1256">
            <v>61523121.700000003</v>
          </cell>
          <cell r="M1256">
            <v>11.52</v>
          </cell>
          <cell r="N1256" t="str">
            <v>Cumpre</v>
          </cell>
        </row>
        <row r="1257">
          <cell r="F1257" t="str">
            <v>Lago dos Rodrigues/MA</v>
          </cell>
          <cell r="G1257" t="str">
            <v>Quadrimestral</v>
          </cell>
          <cell r="H1257" t="str">
            <v>2024-Q2</v>
          </cell>
          <cell r="I1257" t="str">
            <v>Sim</v>
          </cell>
          <cell r="J1257">
            <v>45535</v>
          </cell>
          <cell r="K1257">
            <v>0</v>
          </cell>
          <cell r="L1257">
            <v>46719717.189999998</v>
          </cell>
          <cell r="M1257">
            <v>0</v>
          </cell>
          <cell r="N1257" t="str">
            <v>Cumpre</v>
          </cell>
        </row>
        <row r="1258">
          <cell r="F1258" t="str">
            <v>Lago Verde/MA</v>
          </cell>
          <cell r="G1258" t="str">
            <v>Quadrimestral</v>
          </cell>
          <cell r="H1258" t="str">
            <v>2024-Q2</v>
          </cell>
          <cell r="I1258" t="str">
            <v>Sim</v>
          </cell>
          <cell r="J1258">
            <v>45535</v>
          </cell>
          <cell r="K1258">
            <v>7490969.1200000001</v>
          </cell>
          <cell r="L1258">
            <v>72050011.150000006</v>
          </cell>
          <cell r="M1258">
            <v>10.4</v>
          </cell>
          <cell r="N1258" t="str">
            <v>Cumpre</v>
          </cell>
        </row>
        <row r="1259">
          <cell r="F1259" t="str">
            <v>Lagoa do Mato/MA</v>
          </cell>
          <cell r="G1259" t="str">
            <v>Quadrimestral</v>
          </cell>
          <cell r="H1259" t="str">
            <v>2024-Q2</v>
          </cell>
          <cell r="I1259" t="str">
            <v>Sim</v>
          </cell>
          <cell r="J1259">
            <v>45535</v>
          </cell>
          <cell r="K1259">
            <v>-9643998.3800000008</v>
          </cell>
          <cell r="L1259">
            <v>54496971.659999996</v>
          </cell>
          <cell r="M1259">
            <v>0</v>
          </cell>
          <cell r="N1259" t="str">
            <v>Cumpre</v>
          </cell>
        </row>
        <row r="1260">
          <cell r="F1260" t="str">
            <v>Lagoa Grande do Maranhão/MA</v>
          </cell>
          <cell r="G1260" t="str">
            <v>Quadrimestral</v>
          </cell>
          <cell r="H1260" t="str">
            <v>2024-Q2</v>
          </cell>
          <cell r="I1260" t="str">
            <v>Sim</v>
          </cell>
          <cell r="J1260">
            <v>45535</v>
          </cell>
          <cell r="K1260">
            <v>-3103111.68</v>
          </cell>
          <cell r="L1260">
            <v>56439133.060000002</v>
          </cell>
          <cell r="M1260">
            <v>0</v>
          </cell>
          <cell r="N1260" t="str">
            <v>Cumpre</v>
          </cell>
        </row>
        <row r="1261">
          <cell r="F1261" t="str">
            <v>Lajeado Novo/MA</v>
          </cell>
          <cell r="G1261" t="str">
            <v>Semestral</v>
          </cell>
          <cell r="H1261" t="str">
            <v>2024-S1</v>
          </cell>
          <cell r="I1261" t="str">
            <v>Sim</v>
          </cell>
          <cell r="J1261">
            <v>45473</v>
          </cell>
          <cell r="K1261">
            <v>1488064.52</v>
          </cell>
          <cell r="L1261">
            <v>42920898.380000003</v>
          </cell>
          <cell r="M1261">
            <v>3.47</v>
          </cell>
          <cell r="N1261" t="str">
            <v>Cumpre</v>
          </cell>
        </row>
        <row r="1262">
          <cell r="F1262" t="str">
            <v>Lima Campos/MA</v>
          </cell>
          <cell r="G1262" t="str">
            <v>Quadrimestral</v>
          </cell>
          <cell r="H1262" t="str">
            <v>2024-Q2</v>
          </cell>
          <cell r="I1262" t="str">
            <v>Sim</v>
          </cell>
          <cell r="J1262">
            <v>45535</v>
          </cell>
          <cell r="K1262">
            <v>8322977.5800000001</v>
          </cell>
          <cell r="L1262">
            <v>80620809.090000004</v>
          </cell>
          <cell r="M1262">
            <v>10.32</v>
          </cell>
          <cell r="N1262" t="str">
            <v>Cumpre</v>
          </cell>
        </row>
        <row r="1263">
          <cell r="F1263" t="str">
            <v>Loreto/MA</v>
          </cell>
          <cell r="G1263" t="str">
            <v>Quadrimestral</v>
          </cell>
          <cell r="H1263" t="str">
            <v>2024-Q2</v>
          </cell>
          <cell r="I1263" t="str">
            <v>Sim</v>
          </cell>
          <cell r="J1263">
            <v>45535</v>
          </cell>
          <cell r="K1263">
            <v>657305.34</v>
          </cell>
          <cell r="L1263">
            <v>64684138.829999998</v>
          </cell>
          <cell r="M1263">
            <v>1.02</v>
          </cell>
          <cell r="N1263" t="str">
            <v>Cumpre</v>
          </cell>
        </row>
        <row r="1264">
          <cell r="F1264" t="str">
            <v>Luís Domingues/MA</v>
          </cell>
          <cell r="G1264" t="str">
            <v>Quadrimestral</v>
          </cell>
          <cell r="H1264" t="str">
            <v>2024-Q2</v>
          </cell>
          <cell r="I1264" t="str">
            <v>Sim</v>
          </cell>
          <cell r="J1264">
            <v>45535</v>
          </cell>
          <cell r="K1264">
            <v>4655448.0599999996</v>
          </cell>
          <cell r="L1264">
            <v>44732352.880000003</v>
          </cell>
          <cell r="M1264">
            <v>10.41</v>
          </cell>
          <cell r="N1264" t="str">
            <v>Cumpre</v>
          </cell>
        </row>
        <row r="1265">
          <cell r="F1265" t="str">
            <v>Magalhães de Almeida/MA</v>
          </cell>
          <cell r="G1265" t="str">
            <v>Quadrimestral</v>
          </cell>
          <cell r="H1265" t="str">
            <v>2024-Q2</v>
          </cell>
          <cell r="I1265" t="str">
            <v>Sim</v>
          </cell>
          <cell r="J1265">
            <v>45535</v>
          </cell>
          <cell r="K1265">
            <v>25505819.23</v>
          </cell>
          <cell r="L1265">
            <v>111124995.81</v>
          </cell>
          <cell r="M1265">
            <v>22.95</v>
          </cell>
          <cell r="N1265" t="str">
            <v>Cumpre</v>
          </cell>
        </row>
        <row r="1266">
          <cell r="F1266" t="str">
            <v>Maracaçumé/MA</v>
          </cell>
          <cell r="G1266" t="str">
            <v>Semestral</v>
          </cell>
          <cell r="H1266" t="str">
            <v>2024-S1</v>
          </cell>
          <cell r="I1266" t="str">
            <v>Sim</v>
          </cell>
          <cell r="J1266">
            <v>45473</v>
          </cell>
          <cell r="K1266">
            <v>25564132.309999999</v>
          </cell>
          <cell r="L1266">
            <v>104461029.36</v>
          </cell>
          <cell r="M1266">
            <v>24.47</v>
          </cell>
          <cell r="N1266" t="str">
            <v>Cumpre</v>
          </cell>
        </row>
        <row r="1267">
          <cell r="F1267" t="str">
            <v>Marajá do Sena/MA</v>
          </cell>
          <cell r="G1267" t="str">
            <v>Quadrimestral</v>
          </cell>
          <cell r="H1267" t="str">
            <v>2024-Q2</v>
          </cell>
          <cell r="I1267" t="str">
            <v>Sim</v>
          </cell>
          <cell r="J1267">
            <v>45535</v>
          </cell>
          <cell r="K1267">
            <v>2528179.5099999998</v>
          </cell>
          <cell r="L1267">
            <v>46951320.939999998</v>
          </cell>
          <cell r="M1267">
            <v>5.38</v>
          </cell>
          <cell r="N1267" t="str">
            <v>Cumpre</v>
          </cell>
        </row>
        <row r="1268">
          <cell r="F1268" t="str">
            <v>Maranhãozinho/MA</v>
          </cell>
          <cell r="G1268" t="str">
            <v>Quadrimestral</v>
          </cell>
          <cell r="H1268" t="str">
            <v>2023-Q3</v>
          </cell>
          <cell r="I1268" t="str">
            <v>Não</v>
          </cell>
          <cell r="J1268">
            <v>45291</v>
          </cell>
          <cell r="K1268">
            <v>29395532.030000001</v>
          </cell>
          <cell r="L1268">
            <v>85083830.590000004</v>
          </cell>
          <cell r="M1268">
            <v>34.549999999999997</v>
          </cell>
          <cell r="N1268" t="str">
            <v>Cumpre</v>
          </cell>
        </row>
        <row r="1269">
          <cell r="F1269" t="str">
            <v>Mata Roma/MA</v>
          </cell>
          <cell r="G1269" t="str">
            <v>Quadrimestral</v>
          </cell>
          <cell r="H1269" t="str">
            <v>2024-Q2</v>
          </cell>
          <cell r="I1269" t="str">
            <v>Sim</v>
          </cell>
          <cell r="J1269">
            <v>45535</v>
          </cell>
          <cell r="K1269">
            <v>454712.84</v>
          </cell>
          <cell r="L1269">
            <v>102429350.27</v>
          </cell>
          <cell r="M1269">
            <v>0.44</v>
          </cell>
          <cell r="N1269" t="str">
            <v>Cumpre</v>
          </cell>
        </row>
        <row r="1270">
          <cell r="F1270" t="str">
            <v>Matinha/MA</v>
          </cell>
          <cell r="G1270" t="str">
            <v>Quadrimestral</v>
          </cell>
          <cell r="H1270" t="str">
            <v>2024-Q2</v>
          </cell>
          <cell r="I1270" t="str">
            <v>Sim</v>
          </cell>
          <cell r="J1270">
            <v>45535</v>
          </cell>
          <cell r="K1270">
            <v>4462849.42</v>
          </cell>
          <cell r="L1270">
            <v>99899398.349999994</v>
          </cell>
          <cell r="M1270">
            <v>4.47</v>
          </cell>
          <cell r="N1270" t="str">
            <v>Cumpre</v>
          </cell>
        </row>
        <row r="1271">
          <cell r="F1271" t="str">
            <v>Matões/MA</v>
          </cell>
          <cell r="G1271" t="str">
            <v>Semestral</v>
          </cell>
          <cell r="H1271" t="str">
            <v>2024-S1</v>
          </cell>
          <cell r="I1271" t="str">
            <v>Sim</v>
          </cell>
          <cell r="J1271">
            <v>45473</v>
          </cell>
          <cell r="K1271">
            <v>-16376992.869999999</v>
          </cell>
          <cell r="L1271">
            <v>155603546.66</v>
          </cell>
          <cell r="M1271">
            <v>0</v>
          </cell>
          <cell r="N1271" t="str">
            <v>Cumpre</v>
          </cell>
        </row>
        <row r="1272">
          <cell r="F1272" t="str">
            <v>Matões do Norte/MA</v>
          </cell>
          <cell r="G1272" t="str">
            <v>Quadrimestral</v>
          </cell>
          <cell r="H1272" t="str">
            <v>2024-Q2</v>
          </cell>
          <cell r="I1272" t="str">
            <v>Sim</v>
          </cell>
          <cell r="J1272">
            <v>45535</v>
          </cell>
          <cell r="K1272">
            <v>-13401819.34</v>
          </cell>
          <cell r="L1272">
            <v>81087134.739999995</v>
          </cell>
          <cell r="M1272">
            <v>0</v>
          </cell>
          <cell r="N1272" t="str">
            <v>Cumpre</v>
          </cell>
        </row>
        <row r="1273">
          <cell r="F1273" t="str">
            <v>Milagres do Maranhão/MA</v>
          </cell>
          <cell r="G1273" t="str">
            <v>Quadrimestral</v>
          </cell>
          <cell r="H1273" t="str">
            <v>2024-Q2</v>
          </cell>
          <cell r="I1273" t="str">
            <v>Sim</v>
          </cell>
          <cell r="J1273">
            <v>45535</v>
          </cell>
          <cell r="K1273">
            <v>3799999.24</v>
          </cell>
          <cell r="L1273">
            <v>56623684.579999998</v>
          </cell>
          <cell r="M1273">
            <v>6.71</v>
          </cell>
          <cell r="N1273" t="str">
            <v>Cumpre</v>
          </cell>
        </row>
        <row r="1274">
          <cell r="F1274" t="str">
            <v>Mirador/MA</v>
          </cell>
          <cell r="G1274" t="str">
            <v>Semestral</v>
          </cell>
          <cell r="H1274" t="str">
            <v>2023-S2</v>
          </cell>
          <cell r="I1274" t="str">
            <v>Não</v>
          </cell>
          <cell r="J1274">
            <v>45291</v>
          </cell>
          <cell r="K1274">
            <v>40242264.159999996</v>
          </cell>
          <cell r="L1274">
            <v>82096333.390000001</v>
          </cell>
          <cell r="M1274">
            <v>49.02</v>
          </cell>
          <cell r="N1274" t="str">
            <v>Cumpre</v>
          </cell>
        </row>
        <row r="1275">
          <cell r="F1275" t="str">
            <v>Miranda do Norte/MA</v>
          </cell>
          <cell r="G1275" t="str">
            <v>Quadrimestral</v>
          </cell>
          <cell r="H1275" t="str">
            <v>2024-Q1</v>
          </cell>
          <cell r="I1275" t="str">
            <v>Não</v>
          </cell>
          <cell r="J1275">
            <v>45412</v>
          </cell>
          <cell r="K1275">
            <v>713102.67</v>
          </cell>
          <cell r="L1275">
            <v>129400456.68000001</v>
          </cell>
          <cell r="M1275">
            <v>0.55000000000000004</v>
          </cell>
          <cell r="N1275" t="str">
            <v>Cumpre</v>
          </cell>
        </row>
        <row r="1276">
          <cell r="F1276" t="str">
            <v>Mirinzal/MA</v>
          </cell>
          <cell r="G1276" t="str">
            <v>Semestral</v>
          </cell>
          <cell r="H1276" t="str">
            <v>2024-S1</v>
          </cell>
          <cell r="I1276" t="str">
            <v>Sim</v>
          </cell>
          <cell r="J1276">
            <v>45473</v>
          </cell>
          <cell r="K1276">
            <v>9949141.9100000001</v>
          </cell>
          <cell r="L1276">
            <v>64827501.380000003</v>
          </cell>
          <cell r="M1276">
            <v>15.35</v>
          </cell>
          <cell r="N1276" t="str">
            <v>Cumpre</v>
          </cell>
        </row>
        <row r="1277">
          <cell r="F1277" t="str">
            <v>Monção/MA</v>
          </cell>
          <cell r="G1277" t="str">
            <v>Quadrimestral</v>
          </cell>
          <cell r="H1277" t="str">
            <v>2024-Q2</v>
          </cell>
          <cell r="I1277" t="str">
            <v>Sim</v>
          </cell>
          <cell r="J1277">
            <v>45535</v>
          </cell>
          <cell r="K1277">
            <v>20160670.969999999</v>
          </cell>
          <cell r="L1277">
            <v>138253360.37</v>
          </cell>
          <cell r="M1277">
            <v>14.58</v>
          </cell>
          <cell r="N1277" t="str">
            <v>Cumpre</v>
          </cell>
        </row>
        <row r="1278">
          <cell r="F1278" t="str">
            <v>Montes Altos/MA</v>
          </cell>
          <cell r="G1278" t="str">
            <v>Semestral</v>
          </cell>
          <cell r="H1278" t="str">
            <v>2024-S1</v>
          </cell>
          <cell r="I1278" t="str">
            <v>Sim</v>
          </cell>
          <cell r="J1278">
            <v>45473</v>
          </cell>
          <cell r="K1278">
            <v>-5572650.4500000002</v>
          </cell>
          <cell r="L1278">
            <v>46863780.799999997</v>
          </cell>
          <cell r="M1278">
            <v>0</v>
          </cell>
          <cell r="N1278" t="str">
            <v>Cumpre</v>
          </cell>
        </row>
        <row r="1279">
          <cell r="F1279" t="str">
            <v>Morros/MA</v>
          </cell>
          <cell r="G1279" t="str">
            <v>Semestral</v>
          </cell>
          <cell r="H1279" t="str">
            <v>2024-S1</v>
          </cell>
          <cell r="I1279" t="str">
            <v>Sim</v>
          </cell>
          <cell r="J1279">
            <v>45473</v>
          </cell>
          <cell r="K1279">
            <v>3069669.92</v>
          </cell>
          <cell r="L1279">
            <v>97479891.980000004</v>
          </cell>
          <cell r="M1279">
            <v>3.15</v>
          </cell>
          <cell r="N1279" t="str">
            <v>Cumpre</v>
          </cell>
        </row>
        <row r="1280">
          <cell r="F1280" t="str">
            <v>Nina Rodrigues/MA</v>
          </cell>
          <cell r="G1280" t="str">
            <v>Semestral</v>
          </cell>
          <cell r="H1280" t="str">
            <v>2024-S1</v>
          </cell>
          <cell r="I1280" t="str">
            <v>Sim</v>
          </cell>
          <cell r="J1280">
            <v>45473</v>
          </cell>
          <cell r="K1280">
            <v>23625407.23</v>
          </cell>
          <cell r="L1280">
            <v>67824409.400000006</v>
          </cell>
          <cell r="M1280">
            <v>34.83</v>
          </cell>
          <cell r="N1280" t="str">
            <v>Cumpre</v>
          </cell>
        </row>
        <row r="1281">
          <cell r="F1281" t="str">
            <v>Nova Colinas/MA</v>
          </cell>
          <cell r="G1281" t="str">
            <v>Quadrimestral</v>
          </cell>
          <cell r="H1281" t="str">
            <v>2024-Q2</v>
          </cell>
          <cell r="I1281" t="str">
            <v>Sim</v>
          </cell>
          <cell r="J1281">
            <v>45535</v>
          </cell>
          <cell r="K1281">
            <v>-2282420.7999999998</v>
          </cell>
          <cell r="L1281">
            <v>35633283.07</v>
          </cell>
          <cell r="M1281">
            <v>0</v>
          </cell>
          <cell r="N1281" t="str">
            <v>Cumpre</v>
          </cell>
        </row>
        <row r="1282">
          <cell r="F1282" t="str">
            <v>Nova Iorque/MA</v>
          </cell>
          <cell r="G1282" t="str">
            <v>Semestral</v>
          </cell>
          <cell r="H1282" t="str">
            <v>2024-S1</v>
          </cell>
          <cell r="I1282" t="str">
            <v>Sim</v>
          </cell>
          <cell r="J1282">
            <v>45473</v>
          </cell>
          <cell r="K1282">
            <v>-333213.25</v>
          </cell>
          <cell r="L1282">
            <v>34291129.939999998</v>
          </cell>
          <cell r="M1282">
            <v>0</v>
          </cell>
          <cell r="N1282" t="str">
            <v>Cumpre</v>
          </cell>
        </row>
        <row r="1283">
          <cell r="F1283" t="str">
            <v>Nova Olinda do Maranhão/MA</v>
          </cell>
          <cell r="G1283" t="str">
            <v>Quadrimestral</v>
          </cell>
          <cell r="H1283" t="str">
            <v>2024-Q1</v>
          </cell>
          <cell r="I1283" t="str">
            <v>Não</v>
          </cell>
          <cell r="J1283">
            <v>45412</v>
          </cell>
          <cell r="K1283">
            <v>21952074.960000001</v>
          </cell>
          <cell r="L1283">
            <v>81298827.680000007</v>
          </cell>
          <cell r="M1283">
            <v>27</v>
          </cell>
          <cell r="N1283" t="str">
            <v>Cumpre</v>
          </cell>
        </row>
        <row r="1284">
          <cell r="F1284" t="str">
            <v>Olho da Água das Cunhãs/MA</v>
          </cell>
          <cell r="G1284" t="str">
            <v>Semestral</v>
          </cell>
          <cell r="H1284" t="str">
            <v>2024-S1</v>
          </cell>
          <cell r="I1284" t="str">
            <v>Sim</v>
          </cell>
          <cell r="J1284">
            <v>45473</v>
          </cell>
          <cell r="K1284">
            <v>7132926.3499999996</v>
          </cell>
          <cell r="L1284">
            <v>127186887.06999999</v>
          </cell>
          <cell r="M1284">
            <v>5.61</v>
          </cell>
          <cell r="N1284" t="str">
            <v>Cumpre</v>
          </cell>
        </row>
        <row r="1285">
          <cell r="F1285" t="str">
            <v>Olinda Nova do Maranhão/MA</v>
          </cell>
          <cell r="G1285" t="str">
            <v>Semestral</v>
          </cell>
          <cell r="H1285" t="str">
            <v>2024-S1</v>
          </cell>
          <cell r="I1285" t="str">
            <v>Sim</v>
          </cell>
          <cell r="J1285">
            <v>45473</v>
          </cell>
          <cell r="K1285">
            <v>9926278.7799999993</v>
          </cell>
          <cell r="L1285">
            <v>64969843.530000001</v>
          </cell>
          <cell r="M1285">
            <v>15.28</v>
          </cell>
          <cell r="N1285" t="str">
            <v>Cumpre</v>
          </cell>
        </row>
        <row r="1286">
          <cell r="F1286" t="str">
            <v>Paço do Lumiar/MA</v>
          </cell>
          <cell r="G1286" t="str">
            <v>Quadrimestral</v>
          </cell>
          <cell r="H1286" t="str">
            <v>2024-Q2</v>
          </cell>
          <cell r="I1286" t="str">
            <v>Sim</v>
          </cell>
          <cell r="J1286">
            <v>45535</v>
          </cell>
          <cell r="K1286">
            <v>-50127669.770000003</v>
          </cell>
          <cell r="L1286">
            <v>454120177.11000001</v>
          </cell>
          <cell r="M1286">
            <v>0</v>
          </cell>
          <cell r="N1286" t="str">
            <v>Cumpre</v>
          </cell>
        </row>
        <row r="1287">
          <cell r="F1287" t="str">
            <v>Palmeirândia/MA</v>
          </cell>
          <cell r="G1287" t="str">
            <v>Quadrimestral</v>
          </cell>
          <cell r="H1287" t="str">
            <v>2024-Q2</v>
          </cell>
          <cell r="I1287" t="str">
            <v>Sim</v>
          </cell>
          <cell r="J1287">
            <v>45535</v>
          </cell>
          <cell r="K1287">
            <v>-4987387.87</v>
          </cell>
          <cell r="L1287">
            <v>83420063.530000001</v>
          </cell>
          <cell r="M1287">
            <v>0</v>
          </cell>
          <cell r="N1287" t="str">
            <v>Cumpre</v>
          </cell>
        </row>
        <row r="1288">
          <cell r="F1288" t="str">
            <v>Paraibano/MA</v>
          </cell>
          <cell r="G1288" t="str">
            <v>Semestral</v>
          </cell>
          <cell r="H1288" t="str">
            <v>2024-S1</v>
          </cell>
          <cell r="I1288" t="str">
            <v>Sim</v>
          </cell>
          <cell r="J1288">
            <v>45473</v>
          </cell>
          <cell r="K1288">
            <v>5192619.09</v>
          </cell>
          <cell r="L1288">
            <v>84427152.530000001</v>
          </cell>
          <cell r="M1288">
            <v>6.15</v>
          </cell>
          <cell r="N1288" t="str">
            <v>Cumpre</v>
          </cell>
        </row>
        <row r="1289">
          <cell r="F1289" t="str">
            <v>Parnarama/MA</v>
          </cell>
          <cell r="G1289" t="str">
            <v>Quadrimestral</v>
          </cell>
          <cell r="H1289" t="str">
            <v>2024-Q2</v>
          </cell>
          <cell r="I1289" t="str">
            <v>Sim</v>
          </cell>
          <cell r="J1289">
            <v>45535</v>
          </cell>
          <cell r="K1289">
            <v>0</v>
          </cell>
          <cell r="L1289">
            <v>171498890.31</v>
          </cell>
          <cell r="M1289">
            <v>0</v>
          </cell>
          <cell r="N1289" t="str">
            <v>Cumpre</v>
          </cell>
        </row>
        <row r="1290">
          <cell r="F1290" t="str">
            <v>Passagem Franca/MA</v>
          </cell>
          <cell r="G1290" t="str">
            <v>Quadrimestral</v>
          </cell>
          <cell r="H1290" t="str">
            <v>2024-Q2</v>
          </cell>
          <cell r="I1290" t="str">
            <v>Sim</v>
          </cell>
          <cell r="J1290">
            <v>45535</v>
          </cell>
          <cell r="K1290">
            <v>2462348.5499999998</v>
          </cell>
          <cell r="L1290">
            <v>78340635.159999996</v>
          </cell>
          <cell r="M1290">
            <v>3.14</v>
          </cell>
          <cell r="N1290" t="str">
            <v>Cumpre</v>
          </cell>
        </row>
        <row r="1291">
          <cell r="F1291" t="str">
            <v>Pastos Bons/MA</v>
          </cell>
          <cell r="G1291" t="str">
            <v>Semestral</v>
          </cell>
          <cell r="H1291" t="str">
            <v>2024-S1</v>
          </cell>
          <cell r="I1291" t="str">
            <v>Sim</v>
          </cell>
          <cell r="J1291">
            <v>45473</v>
          </cell>
          <cell r="K1291">
            <v>-2324726.17</v>
          </cell>
          <cell r="L1291">
            <v>130647094.02</v>
          </cell>
          <cell r="M1291">
            <v>0</v>
          </cell>
          <cell r="N1291" t="str">
            <v>Cumpre</v>
          </cell>
        </row>
        <row r="1292">
          <cell r="F1292" t="str">
            <v>Paulino Neves/MA</v>
          </cell>
          <cell r="G1292" t="str">
            <v>Semestral</v>
          </cell>
          <cell r="H1292" t="str">
            <v>2024-S1</v>
          </cell>
          <cell r="I1292" t="str">
            <v>Sim</v>
          </cell>
          <cell r="J1292">
            <v>45473</v>
          </cell>
          <cell r="K1292">
            <v>4380609.7</v>
          </cell>
          <cell r="L1292">
            <v>101934612.56</v>
          </cell>
          <cell r="M1292">
            <v>4.3</v>
          </cell>
          <cell r="N1292" t="str">
            <v>Cumpre</v>
          </cell>
        </row>
        <row r="1293">
          <cell r="F1293" t="str">
            <v>Paulo Ramos/MA</v>
          </cell>
          <cell r="G1293" t="str">
            <v>Quadrimestral</v>
          </cell>
          <cell r="H1293" t="str">
            <v>2024-Q2</v>
          </cell>
          <cell r="I1293" t="str">
            <v>Sim</v>
          </cell>
          <cell r="J1293">
            <v>45535</v>
          </cell>
          <cell r="K1293">
            <v>38811916.18</v>
          </cell>
          <cell r="L1293">
            <v>124476192.05</v>
          </cell>
          <cell r="M1293">
            <v>31.18</v>
          </cell>
          <cell r="N1293" t="str">
            <v>Cumpre</v>
          </cell>
        </row>
        <row r="1294">
          <cell r="F1294" t="str">
            <v>Pedreiras/MA</v>
          </cell>
          <cell r="G1294" t="str">
            <v>Semestral</v>
          </cell>
          <cell r="H1294" t="str">
            <v>2024-S1</v>
          </cell>
          <cell r="I1294" t="str">
            <v>Sim</v>
          </cell>
          <cell r="J1294">
            <v>45473</v>
          </cell>
          <cell r="K1294">
            <v>47585410.560000002</v>
          </cell>
          <cell r="L1294">
            <v>169193383.33000001</v>
          </cell>
          <cell r="M1294">
            <v>28.12</v>
          </cell>
          <cell r="N1294" t="str">
            <v>Cumpre</v>
          </cell>
        </row>
        <row r="1295">
          <cell r="F1295" t="str">
            <v>Pedro do Rosário/MA</v>
          </cell>
          <cell r="G1295" t="str">
            <v>Semestral</v>
          </cell>
          <cell r="H1295" t="str">
            <v>2024-S1</v>
          </cell>
          <cell r="I1295" t="str">
            <v>Sim</v>
          </cell>
          <cell r="J1295">
            <v>45473</v>
          </cell>
          <cell r="K1295">
            <v>41547018.859999999</v>
          </cell>
          <cell r="L1295">
            <v>145651935.49000001</v>
          </cell>
          <cell r="M1295">
            <v>28.52</v>
          </cell>
          <cell r="N1295" t="str">
            <v>Cumpre</v>
          </cell>
        </row>
        <row r="1296">
          <cell r="F1296" t="str">
            <v>Penalva/MA</v>
          </cell>
          <cell r="G1296" t="str">
            <v>Semestral</v>
          </cell>
          <cell r="H1296" t="str">
            <v>2024-S1</v>
          </cell>
          <cell r="I1296" t="str">
            <v>Sim</v>
          </cell>
          <cell r="J1296">
            <v>45473</v>
          </cell>
          <cell r="K1296">
            <v>8088499.3499999996</v>
          </cell>
          <cell r="L1296">
            <v>148809485.13999999</v>
          </cell>
          <cell r="M1296">
            <v>5.44</v>
          </cell>
          <cell r="N1296" t="str">
            <v>Cumpre</v>
          </cell>
        </row>
        <row r="1297">
          <cell r="F1297" t="str">
            <v>Peri Mirim/MA</v>
          </cell>
          <cell r="G1297" t="str">
            <v>Quadrimestral</v>
          </cell>
          <cell r="H1297" t="str">
            <v>2024-Q2</v>
          </cell>
          <cell r="I1297" t="str">
            <v>Sim</v>
          </cell>
          <cell r="J1297">
            <v>45535</v>
          </cell>
          <cell r="K1297">
            <v>5963925.5</v>
          </cell>
          <cell r="L1297">
            <v>57897185.5</v>
          </cell>
          <cell r="M1297">
            <v>10.3</v>
          </cell>
          <cell r="N1297" t="str">
            <v>Cumpre</v>
          </cell>
        </row>
        <row r="1298">
          <cell r="F1298" t="str">
            <v>Peritoró/MA</v>
          </cell>
          <cell r="G1298" t="str">
            <v>Quadrimestral</v>
          </cell>
          <cell r="H1298" t="str">
            <v>2024-Q2</v>
          </cell>
          <cell r="I1298" t="str">
            <v>Sim</v>
          </cell>
          <cell r="J1298">
            <v>45535</v>
          </cell>
          <cell r="K1298">
            <v>-4512529.5599999996</v>
          </cell>
          <cell r="L1298">
            <v>115110912</v>
          </cell>
          <cell r="M1298">
            <v>0</v>
          </cell>
          <cell r="N1298" t="str">
            <v>Cumpre</v>
          </cell>
        </row>
        <row r="1299">
          <cell r="F1299" t="str">
            <v>Pindaré-Mirim/MA</v>
          </cell>
          <cell r="G1299" t="str">
            <v>Semestral</v>
          </cell>
          <cell r="H1299" t="str">
            <v>2024-S1</v>
          </cell>
          <cell r="I1299" t="str">
            <v>Sim</v>
          </cell>
          <cell r="J1299">
            <v>45473</v>
          </cell>
          <cell r="K1299">
            <v>10822711.779999999</v>
          </cell>
          <cell r="L1299">
            <v>177158234.81999999</v>
          </cell>
          <cell r="M1299">
            <v>6.11</v>
          </cell>
          <cell r="N1299" t="str">
            <v>Cumpre</v>
          </cell>
        </row>
        <row r="1300">
          <cell r="F1300" t="str">
            <v>Pinheiro/MA</v>
          </cell>
          <cell r="G1300" t="str">
            <v>Quadrimestral</v>
          </cell>
          <cell r="H1300" t="str">
            <v>2024-Q2</v>
          </cell>
          <cell r="I1300" t="str">
            <v>Sim</v>
          </cell>
          <cell r="J1300">
            <v>45535</v>
          </cell>
          <cell r="K1300">
            <v>117994.33</v>
          </cell>
          <cell r="L1300">
            <v>385279360.19999999</v>
          </cell>
          <cell r="M1300">
            <v>0.03</v>
          </cell>
          <cell r="N1300" t="str">
            <v>Cumpre</v>
          </cell>
        </row>
        <row r="1301">
          <cell r="F1301" t="str">
            <v>Pio XII/MA</v>
          </cell>
          <cell r="G1301" t="str">
            <v>Semestral</v>
          </cell>
          <cell r="H1301" t="str">
            <v>2024-S1</v>
          </cell>
          <cell r="I1301" t="str">
            <v>Sim</v>
          </cell>
          <cell r="J1301">
            <v>45473</v>
          </cell>
          <cell r="K1301">
            <v>5070980.1100000003</v>
          </cell>
          <cell r="L1301">
            <v>133600017.27</v>
          </cell>
          <cell r="M1301">
            <v>3.8</v>
          </cell>
          <cell r="N1301" t="str">
            <v>Cumpre</v>
          </cell>
        </row>
        <row r="1302">
          <cell r="F1302" t="str">
            <v>Pirapemas/MA</v>
          </cell>
          <cell r="G1302" t="str">
            <v>Quadrimestral</v>
          </cell>
          <cell r="H1302" t="str">
            <v>2024-Q2</v>
          </cell>
          <cell r="I1302" t="str">
            <v>Sim</v>
          </cell>
          <cell r="J1302">
            <v>45535</v>
          </cell>
          <cell r="K1302">
            <v>7708718.5199999996</v>
          </cell>
          <cell r="L1302">
            <v>97657759.379999995</v>
          </cell>
          <cell r="M1302">
            <v>7.89</v>
          </cell>
          <cell r="N1302" t="str">
            <v>Cumpre</v>
          </cell>
        </row>
        <row r="1303">
          <cell r="F1303" t="str">
            <v>Poção de Pedras/MA</v>
          </cell>
          <cell r="G1303" t="str">
            <v>Quadrimestral</v>
          </cell>
          <cell r="H1303" t="str">
            <v>2024-Q2</v>
          </cell>
          <cell r="I1303" t="str">
            <v>Sim</v>
          </cell>
          <cell r="J1303">
            <v>45535</v>
          </cell>
          <cell r="K1303">
            <v>11174611.77</v>
          </cell>
          <cell r="L1303">
            <v>95683413.450000003</v>
          </cell>
          <cell r="M1303">
            <v>11.68</v>
          </cell>
          <cell r="N1303" t="str">
            <v>Cumpre</v>
          </cell>
        </row>
        <row r="1304">
          <cell r="F1304" t="str">
            <v>Porto Franco/MA</v>
          </cell>
          <cell r="G1304" t="str">
            <v>Semestral</v>
          </cell>
          <cell r="H1304" t="str">
            <v>2024-S1</v>
          </cell>
          <cell r="I1304" t="str">
            <v>Sim</v>
          </cell>
          <cell r="J1304">
            <v>45473</v>
          </cell>
          <cell r="K1304">
            <v>0</v>
          </cell>
          <cell r="L1304">
            <v>164603357.38999999</v>
          </cell>
          <cell r="M1304">
            <v>0</v>
          </cell>
          <cell r="N1304" t="str">
            <v>Cumpre</v>
          </cell>
        </row>
        <row r="1305">
          <cell r="F1305" t="str">
            <v>Porto Rico do Maranhão/MA</v>
          </cell>
          <cell r="G1305" t="str">
            <v>Semestral</v>
          </cell>
          <cell r="H1305" t="str">
            <v>2024-S1</v>
          </cell>
          <cell r="I1305" t="str">
            <v>Sim</v>
          </cell>
          <cell r="J1305">
            <v>45473</v>
          </cell>
          <cell r="K1305">
            <v>7556569.4299999997</v>
          </cell>
          <cell r="L1305">
            <v>39890226.329999998</v>
          </cell>
          <cell r="M1305">
            <v>18.940000000000001</v>
          </cell>
          <cell r="N1305" t="str">
            <v>Cumpre</v>
          </cell>
        </row>
        <row r="1306">
          <cell r="F1306" t="str">
            <v>Presidente Dutra/MA</v>
          </cell>
          <cell r="G1306" t="str">
            <v>Semestral</v>
          </cell>
          <cell r="H1306" t="str">
            <v>2024-S1</v>
          </cell>
          <cell r="I1306" t="str">
            <v>Sim</v>
          </cell>
          <cell r="J1306">
            <v>45473</v>
          </cell>
          <cell r="K1306">
            <v>-11679752.029999999</v>
          </cell>
          <cell r="L1306">
            <v>200606753.80000001</v>
          </cell>
          <cell r="M1306">
            <v>0</v>
          </cell>
          <cell r="N1306" t="str">
            <v>Cumpre</v>
          </cell>
        </row>
        <row r="1307">
          <cell r="F1307" t="str">
            <v>Presidente Juscelino/MA</v>
          </cell>
          <cell r="G1307" t="str">
            <v>Semestral</v>
          </cell>
          <cell r="H1307" t="str">
            <v>2024-S1</v>
          </cell>
          <cell r="I1307" t="str">
            <v>Sim</v>
          </cell>
          <cell r="J1307">
            <v>45473</v>
          </cell>
          <cell r="K1307">
            <v>4981236.74</v>
          </cell>
          <cell r="L1307">
            <v>54139573.5</v>
          </cell>
          <cell r="M1307">
            <v>9.1999999999999993</v>
          </cell>
          <cell r="N1307" t="str">
            <v>Cumpre</v>
          </cell>
        </row>
        <row r="1308">
          <cell r="F1308" t="str">
            <v>Presidente Médici/MA</v>
          </cell>
          <cell r="G1308" t="str">
            <v>Quadrimestral</v>
          </cell>
          <cell r="H1308" t="str">
            <v>2024-Q2</v>
          </cell>
          <cell r="I1308" t="str">
            <v>Sim</v>
          </cell>
          <cell r="J1308">
            <v>45535</v>
          </cell>
          <cell r="K1308">
            <v>5461443.96</v>
          </cell>
          <cell r="L1308">
            <v>41102819.520000003</v>
          </cell>
          <cell r="M1308">
            <v>13.29</v>
          </cell>
          <cell r="N1308" t="str">
            <v>Cumpre</v>
          </cell>
        </row>
        <row r="1309">
          <cell r="F1309" t="str">
            <v>Presidente Sarney/MA</v>
          </cell>
          <cell r="G1309" t="str">
            <v>Quadrimestral</v>
          </cell>
          <cell r="H1309" t="str">
            <v>2024-Q2</v>
          </cell>
          <cell r="I1309" t="str">
            <v>Sim</v>
          </cell>
          <cell r="J1309">
            <v>45535</v>
          </cell>
          <cell r="K1309">
            <v>-24897294.140000001</v>
          </cell>
          <cell r="L1309">
            <v>114827934.84999999</v>
          </cell>
          <cell r="M1309">
            <v>0</v>
          </cell>
          <cell r="N1309" t="str">
            <v>Cumpre</v>
          </cell>
        </row>
        <row r="1310">
          <cell r="F1310" t="str">
            <v>Presidente Vargas/MA</v>
          </cell>
          <cell r="G1310" t="str">
            <v>Quadrimestral</v>
          </cell>
          <cell r="H1310" t="str">
            <v>2024-Q2</v>
          </cell>
          <cell r="I1310" t="str">
            <v>Sim</v>
          </cell>
          <cell r="J1310">
            <v>45535</v>
          </cell>
          <cell r="K1310">
            <v>-6227350.0099999998</v>
          </cell>
          <cell r="L1310">
            <v>71740515.650000006</v>
          </cell>
          <cell r="M1310">
            <v>0</v>
          </cell>
          <cell r="N1310" t="str">
            <v>Cumpre</v>
          </cell>
        </row>
        <row r="1311">
          <cell r="F1311" t="str">
            <v>Primeira Cruz/MA</v>
          </cell>
          <cell r="G1311" t="str">
            <v>Quadrimestral</v>
          </cell>
          <cell r="H1311" t="str">
            <v>2024-Q2</v>
          </cell>
          <cell r="I1311" t="str">
            <v>Sim</v>
          </cell>
          <cell r="J1311">
            <v>45535</v>
          </cell>
          <cell r="K1311">
            <v>1767116.83</v>
          </cell>
          <cell r="L1311">
            <v>90174244.959999993</v>
          </cell>
          <cell r="M1311">
            <v>1.96</v>
          </cell>
          <cell r="N1311" t="str">
            <v>Cumpre</v>
          </cell>
        </row>
        <row r="1312">
          <cell r="F1312" t="str">
            <v>Raposa/MA</v>
          </cell>
          <cell r="G1312" t="str">
            <v>Semestral</v>
          </cell>
          <cell r="H1312" t="str">
            <v>2024-S1</v>
          </cell>
          <cell r="I1312" t="str">
            <v>Sim</v>
          </cell>
          <cell r="J1312">
            <v>45473</v>
          </cell>
          <cell r="K1312">
            <v>11147043.92</v>
          </cell>
          <cell r="L1312">
            <v>161620327.94</v>
          </cell>
          <cell r="M1312">
            <v>6.9</v>
          </cell>
          <cell r="N1312" t="str">
            <v>Cumpre</v>
          </cell>
        </row>
        <row r="1313">
          <cell r="F1313" t="str">
            <v>Riachão/MA</v>
          </cell>
          <cell r="G1313" t="str">
            <v>Quadrimestral</v>
          </cell>
          <cell r="H1313" t="str">
            <v>2024-Q2</v>
          </cell>
          <cell r="I1313" t="str">
            <v>Sim</v>
          </cell>
          <cell r="J1313">
            <v>45535</v>
          </cell>
          <cell r="K1313">
            <v>-7848464.5099999998</v>
          </cell>
          <cell r="L1313">
            <v>108038645.98</v>
          </cell>
          <cell r="M1313">
            <v>0</v>
          </cell>
          <cell r="N1313" t="str">
            <v>Cumpre</v>
          </cell>
        </row>
        <row r="1314">
          <cell r="F1314" t="str">
            <v>Ribamar Fiquene/MA</v>
          </cell>
          <cell r="G1314" t="str">
            <v>Semestral</v>
          </cell>
          <cell r="H1314" t="str">
            <v>2024-S1</v>
          </cell>
          <cell r="I1314" t="str">
            <v>Sim</v>
          </cell>
          <cell r="J1314">
            <v>45473</v>
          </cell>
          <cell r="K1314">
            <v>-987446.41</v>
          </cell>
          <cell r="L1314">
            <v>41151460.259999998</v>
          </cell>
          <cell r="M1314">
            <v>0</v>
          </cell>
          <cell r="N1314" t="str">
            <v>Cumpre</v>
          </cell>
        </row>
        <row r="1315">
          <cell r="F1315" t="str">
            <v>Rosário/MA</v>
          </cell>
          <cell r="G1315" t="str">
            <v>Semestral</v>
          </cell>
          <cell r="H1315" t="str">
            <v>2024-S1</v>
          </cell>
          <cell r="I1315" t="str">
            <v>Sim</v>
          </cell>
          <cell r="J1315">
            <v>45473</v>
          </cell>
          <cell r="K1315">
            <v>44173046.640000001</v>
          </cell>
          <cell r="L1315">
            <v>169013024.16999999</v>
          </cell>
          <cell r="M1315">
            <v>26.14</v>
          </cell>
          <cell r="N1315" t="str">
            <v>Cumpre</v>
          </cell>
        </row>
        <row r="1316">
          <cell r="F1316" t="str">
            <v>Sambaíba/MA</v>
          </cell>
          <cell r="G1316" t="str">
            <v>Quadrimestral</v>
          </cell>
          <cell r="H1316" t="str">
            <v>2024-Q2</v>
          </cell>
          <cell r="I1316" t="str">
            <v>Sim</v>
          </cell>
          <cell r="J1316">
            <v>45535</v>
          </cell>
          <cell r="K1316">
            <v>6296177.2999999998</v>
          </cell>
          <cell r="L1316">
            <v>45259732.670000002</v>
          </cell>
          <cell r="M1316">
            <v>13.91</v>
          </cell>
          <cell r="N1316" t="str">
            <v>Cumpre</v>
          </cell>
        </row>
        <row r="1317">
          <cell r="F1317" t="str">
            <v>Santa Filomena do Maranhão/MA</v>
          </cell>
          <cell r="G1317" t="str">
            <v>Semestral</v>
          </cell>
          <cell r="H1317" t="str">
            <v>2024-S1</v>
          </cell>
          <cell r="I1317" t="str">
            <v>Sim</v>
          </cell>
          <cell r="J1317">
            <v>45473</v>
          </cell>
          <cell r="K1317">
            <v>3240264.84</v>
          </cell>
          <cell r="L1317">
            <v>39789194.460000001</v>
          </cell>
          <cell r="M1317">
            <v>8.14</v>
          </cell>
          <cell r="N1317" t="str">
            <v>Cumpre</v>
          </cell>
        </row>
        <row r="1318">
          <cell r="F1318" t="str">
            <v>Santa Helena/MA</v>
          </cell>
          <cell r="G1318" t="str">
            <v>Quadrimestral</v>
          </cell>
          <cell r="H1318" t="str">
            <v>2024-Q2</v>
          </cell>
          <cell r="I1318" t="str">
            <v>Sim</v>
          </cell>
          <cell r="J1318">
            <v>45535</v>
          </cell>
          <cell r="K1318">
            <v>0</v>
          </cell>
          <cell r="L1318">
            <v>200098070.59</v>
          </cell>
          <cell r="M1318">
            <v>0</v>
          </cell>
          <cell r="N1318" t="str">
            <v>Cumpre</v>
          </cell>
        </row>
        <row r="1319">
          <cell r="F1319" t="str">
            <v>Santa Inês/MA</v>
          </cell>
          <cell r="G1319" t="str">
            <v>Quadrimestral</v>
          </cell>
          <cell r="H1319" t="str">
            <v>2024-Q2</v>
          </cell>
          <cell r="I1319" t="str">
            <v>Sim</v>
          </cell>
          <cell r="J1319">
            <v>45535</v>
          </cell>
          <cell r="K1319">
            <v>13787532.48</v>
          </cell>
          <cell r="L1319">
            <v>369322611.75</v>
          </cell>
          <cell r="M1319">
            <v>3.73</v>
          </cell>
          <cell r="N1319" t="str">
            <v>Cumpre</v>
          </cell>
        </row>
        <row r="1320">
          <cell r="F1320" t="str">
            <v>Santa Luzia/MA</v>
          </cell>
          <cell r="G1320" t="str">
            <v>Quadrimestral</v>
          </cell>
          <cell r="H1320" t="str">
            <v>2024-Q2</v>
          </cell>
          <cell r="I1320" t="str">
            <v>Sim</v>
          </cell>
          <cell r="J1320">
            <v>45535</v>
          </cell>
          <cell r="K1320">
            <v>135149725.25999999</v>
          </cell>
          <cell r="L1320">
            <v>276322331.97000003</v>
          </cell>
          <cell r="M1320">
            <v>48.91</v>
          </cell>
          <cell r="N1320" t="str">
            <v>Cumpre</v>
          </cell>
        </row>
        <row r="1321">
          <cell r="F1321" t="str">
            <v>Santa Luzia do Paruá/MA</v>
          </cell>
          <cell r="G1321" t="str">
            <v>Semestral</v>
          </cell>
          <cell r="H1321" t="str">
            <v>2024-S1</v>
          </cell>
          <cell r="I1321" t="str">
            <v>Sim</v>
          </cell>
          <cell r="J1321">
            <v>45473</v>
          </cell>
          <cell r="K1321">
            <v>-13546334.779999999</v>
          </cell>
          <cell r="L1321">
            <v>106426465.72</v>
          </cell>
          <cell r="M1321">
            <v>0</v>
          </cell>
          <cell r="N1321" t="str">
            <v>Cumpre</v>
          </cell>
        </row>
        <row r="1322">
          <cell r="F1322" t="str">
            <v>Santa Quitéria do Maranhão/MA</v>
          </cell>
          <cell r="G1322" t="str">
            <v>Quadrimestral</v>
          </cell>
          <cell r="H1322" t="str">
            <v>2024-Q2</v>
          </cell>
          <cell r="I1322" t="str">
            <v>Sim</v>
          </cell>
          <cell r="J1322">
            <v>45535</v>
          </cell>
          <cell r="K1322">
            <v>47378323.759999998</v>
          </cell>
          <cell r="L1322">
            <v>199166247.66</v>
          </cell>
          <cell r="M1322">
            <v>23.79</v>
          </cell>
          <cell r="N1322" t="str">
            <v>Cumpre</v>
          </cell>
        </row>
        <row r="1323">
          <cell r="F1323" t="str">
            <v>Santa Rita/MA</v>
          </cell>
          <cell r="G1323" t="str">
            <v>Semestral</v>
          </cell>
          <cell r="H1323" t="str">
            <v>2024-S1</v>
          </cell>
          <cell r="I1323" t="str">
            <v>Sim</v>
          </cell>
          <cell r="J1323">
            <v>45473</v>
          </cell>
          <cell r="K1323">
            <v>0</v>
          </cell>
          <cell r="L1323">
            <v>159757683.88</v>
          </cell>
          <cell r="M1323">
            <v>0</v>
          </cell>
          <cell r="N1323" t="str">
            <v>Cumpre</v>
          </cell>
        </row>
        <row r="1324">
          <cell r="F1324" t="str">
            <v>Santana do Maranhão/MA</v>
          </cell>
          <cell r="G1324" t="str">
            <v>Semestral</v>
          </cell>
          <cell r="H1324" t="str">
            <v>2024-S1</v>
          </cell>
          <cell r="I1324" t="str">
            <v>Sim</v>
          </cell>
          <cell r="J1324">
            <v>45473</v>
          </cell>
          <cell r="K1324">
            <v>-1471072.49</v>
          </cell>
          <cell r="L1324">
            <v>50702525.590000004</v>
          </cell>
          <cell r="M1324">
            <v>0</v>
          </cell>
          <cell r="N1324" t="str">
            <v>Cumpre</v>
          </cell>
        </row>
        <row r="1325">
          <cell r="F1325" t="str">
            <v>Santo Amaro do Maranhão/MA</v>
          </cell>
          <cell r="G1325" t="str">
            <v>Semestral</v>
          </cell>
          <cell r="H1325" t="str">
            <v>2024-S1</v>
          </cell>
          <cell r="I1325" t="str">
            <v>Sim</v>
          </cell>
          <cell r="J1325">
            <v>45473</v>
          </cell>
          <cell r="K1325">
            <v>20023425.359999999</v>
          </cell>
          <cell r="L1325">
            <v>80519772.829999998</v>
          </cell>
          <cell r="M1325">
            <v>24.87</v>
          </cell>
          <cell r="N1325" t="str">
            <v>Cumpre</v>
          </cell>
        </row>
        <row r="1326">
          <cell r="F1326" t="str">
            <v>Santo Antônio dos Lopes/MA</v>
          </cell>
          <cell r="G1326" t="str">
            <v>Semestral</v>
          </cell>
          <cell r="H1326" t="str">
            <v>2024-S1</v>
          </cell>
          <cell r="I1326" t="str">
            <v>Sim</v>
          </cell>
          <cell r="J1326">
            <v>45473</v>
          </cell>
          <cell r="K1326">
            <v>-34213331.600000001</v>
          </cell>
          <cell r="L1326">
            <v>157264312.02000001</v>
          </cell>
          <cell r="M1326">
            <v>0</v>
          </cell>
          <cell r="N1326" t="str">
            <v>Cumpre</v>
          </cell>
        </row>
        <row r="1327">
          <cell r="F1327" t="str">
            <v>São Benedito do Rio Preto/MA</v>
          </cell>
          <cell r="G1327" t="str">
            <v>Semestral</v>
          </cell>
          <cell r="H1327" t="str">
            <v>2024-S1</v>
          </cell>
          <cell r="I1327" t="str">
            <v>Sim</v>
          </cell>
          <cell r="J1327">
            <v>45473</v>
          </cell>
          <cell r="K1327">
            <v>17188517.449999999</v>
          </cell>
          <cell r="L1327">
            <v>107938300.31</v>
          </cell>
          <cell r="M1327">
            <v>15.92</v>
          </cell>
          <cell r="N1327" t="str">
            <v>Cumpre</v>
          </cell>
        </row>
        <row r="1328">
          <cell r="F1328" t="str">
            <v>São Bento/MA</v>
          </cell>
          <cell r="G1328" t="str">
            <v>Quadrimestral</v>
          </cell>
          <cell r="H1328" t="str">
            <v>2024-Q2</v>
          </cell>
          <cell r="I1328" t="str">
            <v>Sim</v>
          </cell>
          <cell r="J1328">
            <v>45535</v>
          </cell>
          <cell r="K1328">
            <v>14339207.17</v>
          </cell>
          <cell r="L1328">
            <v>170950829</v>
          </cell>
          <cell r="M1328">
            <v>8.39</v>
          </cell>
          <cell r="N1328" t="str">
            <v>Cumpre</v>
          </cell>
        </row>
        <row r="1329">
          <cell r="F1329" t="str">
            <v>São Bernardo/MA</v>
          </cell>
          <cell r="G1329" t="str">
            <v>Quadrimestral</v>
          </cell>
          <cell r="H1329" t="str">
            <v>2024-Q2</v>
          </cell>
          <cell r="I1329" t="str">
            <v>Sim</v>
          </cell>
          <cell r="J1329">
            <v>45535</v>
          </cell>
          <cell r="K1329">
            <v>47129290.630000003</v>
          </cell>
          <cell r="L1329">
            <v>189408068.71000001</v>
          </cell>
          <cell r="M1329">
            <v>24.88</v>
          </cell>
          <cell r="N1329" t="str">
            <v>Cumpre</v>
          </cell>
        </row>
        <row r="1330">
          <cell r="F1330" t="str">
            <v>São Domingos do Azeitão/MA</v>
          </cell>
          <cell r="G1330" t="str">
            <v>Quadrimestral</v>
          </cell>
          <cell r="H1330" t="str">
            <v>2024-Q2</v>
          </cell>
          <cell r="I1330" t="str">
            <v>Sim</v>
          </cell>
          <cell r="J1330">
            <v>45535</v>
          </cell>
          <cell r="K1330">
            <v>-3905568.45</v>
          </cell>
          <cell r="L1330">
            <v>47306375.700000003</v>
          </cell>
          <cell r="M1330">
            <v>0</v>
          </cell>
          <cell r="N1330" t="str">
            <v>Cumpre</v>
          </cell>
        </row>
        <row r="1331">
          <cell r="F1331" t="str">
            <v>São Domingos do Maranhão/MA</v>
          </cell>
          <cell r="G1331" t="str">
            <v>Quadrimestral</v>
          </cell>
          <cell r="H1331" t="str">
            <v>2024-Q2</v>
          </cell>
          <cell r="I1331" t="str">
            <v>Sim</v>
          </cell>
          <cell r="J1331">
            <v>45535</v>
          </cell>
          <cell r="K1331">
            <v>45217691.899999999</v>
          </cell>
          <cell r="L1331">
            <v>161397079.28999999</v>
          </cell>
          <cell r="M1331">
            <v>28.02</v>
          </cell>
          <cell r="N1331" t="str">
            <v>Cumpre</v>
          </cell>
        </row>
        <row r="1332">
          <cell r="F1332" t="str">
            <v>São Félix de Balsas/MA</v>
          </cell>
          <cell r="G1332" t="str">
            <v>Semestral</v>
          </cell>
          <cell r="H1332" t="str">
            <v>2024-S1</v>
          </cell>
          <cell r="I1332" t="str">
            <v>Sim</v>
          </cell>
          <cell r="J1332">
            <v>45473</v>
          </cell>
          <cell r="K1332">
            <v>6956393.0999999996</v>
          </cell>
          <cell r="L1332">
            <v>29877856.510000002</v>
          </cell>
          <cell r="M1332">
            <v>23.28</v>
          </cell>
          <cell r="N1332" t="str">
            <v>Cumpre</v>
          </cell>
        </row>
        <row r="1333">
          <cell r="F1333" t="str">
            <v>São Francisco do Brejão/MA</v>
          </cell>
          <cell r="G1333" t="str">
            <v>Semestral</v>
          </cell>
          <cell r="H1333" t="str">
            <v>2024-S1</v>
          </cell>
          <cell r="I1333" t="str">
            <v>Sim</v>
          </cell>
          <cell r="J1333">
            <v>45473</v>
          </cell>
          <cell r="K1333">
            <v>-6155556.3799999999</v>
          </cell>
          <cell r="L1333">
            <v>62267484.539999999</v>
          </cell>
          <cell r="M1333">
            <v>0</v>
          </cell>
          <cell r="N1333" t="str">
            <v>Cumpre</v>
          </cell>
        </row>
        <row r="1334">
          <cell r="F1334" t="str">
            <v>São Francisco do Maranhão/MA</v>
          </cell>
          <cell r="G1334" t="str">
            <v>Quadrimestral</v>
          </cell>
          <cell r="H1334" t="str">
            <v>2024-Q2</v>
          </cell>
          <cell r="I1334" t="str">
            <v>Sim</v>
          </cell>
          <cell r="J1334">
            <v>45535</v>
          </cell>
          <cell r="K1334">
            <v>5478995.5899999999</v>
          </cell>
          <cell r="L1334">
            <v>72583979.829999998</v>
          </cell>
          <cell r="M1334">
            <v>7.55</v>
          </cell>
          <cell r="N1334" t="str">
            <v>Cumpre</v>
          </cell>
        </row>
        <row r="1335">
          <cell r="F1335" t="str">
            <v>São João Batista/MA</v>
          </cell>
          <cell r="G1335" t="str">
            <v>Semestral</v>
          </cell>
          <cell r="H1335" t="str">
            <v>2024-S1</v>
          </cell>
          <cell r="I1335" t="str">
            <v>Sim</v>
          </cell>
          <cell r="J1335">
            <v>45473</v>
          </cell>
          <cell r="K1335">
            <v>3629261.71</v>
          </cell>
          <cell r="L1335">
            <v>83894809.959999993</v>
          </cell>
          <cell r="M1335">
            <v>4.33</v>
          </cell>
          <cell r="N1335" t="str">
            <v>Cumpre</v>
          </cell>
        </row>
        <row r="1336">
          <cell r="F1336" t="str">
            <v>São João do Carú/MA</v>
          </cell>
          <cell r="G1336" t="str">
            <v>Quadrimestral</v>
          </cell>
          <cell r="H1336" t="str">
            <v>2024-Q2</v>
          </cell>
          <cell r="I1336" t="str">
            <v>Sim</v>
          </cell>
          <cell r="J1336">
            <v>45535</v>
          </cell>
          <cell r="K1336">
            <v>5439514.9100000001</v>
          </cell>
          <cell r="L1336">
            <v>73329338.480000004</v>
          </cell>
          <cell r="M1336">
            <v>7.42</v>
          </cell>
          <cell r="N1336" t="str">
            <v>Cumpre</v>
          </cell>
        </row>
        <row r="1337">
          <cell r="F1337" t="str">
            <v>São João do Paraíso/MA</v>
          </cell>
          <cell r="G1337" t="str">
            <v>Semestral</v>
          </cell>
          <cell r="H1337" t="str">
            <v>2024-S1</v>
          </cell>
          <cell r="I1337" t="str">
            <v>Sim</v>
          </cell>
          <cell r="J1337">
            <v>45473</v>
          </cell>
          <cell r="K1337">
            <v>11377325.960000001</v>
          </cell>
          <cell r="L1337">
            <v>59204704.240000002</v>
          </cell>
          <cell r="M1337">
            <v>19.22</v>
          </cell>
          <cell r="N1337" t="str">
            <v>Cumpre</v>
          </cell>
        </row>
        <row r="1338">
          <cell r="F1338" t="str">
            <v>São João do Soter/MA</v>
          </cell>
          <cell r="G1338" t="str">
            <v>Quadrimestral</v>
          </cell>
          <cell r="H1338" t="str">
            <v>2024-Q2</v>
          </cell>
          <cell r="I1338" t="str">
            <v>Sim</v>
          </cell>
          <cell r="J1338">
            <v>45535</v>
          </cell>
          <cell r="K1338">
            <v>932977.64</v>
          </cell>
          <cell r="L1338">
            <v>97968597.569999993</v>
          </cell>
          <cell r="M1338">
            <v>0.95</v>
          </cell>
          <cell r="N1338" t="str">
            <v>Cumpre</v>
          </cell>
        </row>
        <row r="1339">
          <cell r="F1339" t="str">
            <v>São João dos Patos/MA</v>
          </cell>
          <cell r="G1339" t="str">
            <v>Semestral</v>
          </cell>
          <cell r="H1339" t="str">
            <v>2024-S1</v>
          </cell>
          <cell r="I1339" t="str">
            <v>Sim</v>
          </cell>
          <cell r="J1339">
            <v>45473</v>
          </cell>
          <cell r="K1339">
            <v>4622799.96</v>
          </cell>
          <cell r="L1339">
            <v>121812863.45</v>
          </cell>
          <cell r="M1339">
            <v>3.8</v>
          </cell>
          <cell r="N1339" t="str">
            <v>Cumpre</v>
          </cell>
        </row>
        <row r="1340">
          <cell r="F1340" t="str">
            <v>São José de Ribamar/MA</v>
          </cell>
          <cell r="G1340" t="str">
            <v>Quadrimestral</v>
          </cell>
          <cell r="H1340" t="str">
            <v>2024-Q2</v>
          </cell>
          <cell r="I1340" t="str">
            <v>Sim</v>
          </cell>
          <cell r="J1340">
            <v>45535</v>
          </cell>
          <cell r="K1340">
            <v>101790755.34999999</v>
          </cell>
          <cell r="L1340">
            <v>872563193.07000005</v>
          </cell>
          <cell r="M1340">
            <v>11.67</v>
          </cell>
          <cell r="N1340" t="str">
            <v>Cumpre</v>
          </cell>
        </row>
        <row r="1341">
          <cell r="F1341" t="str">
            <v>São José dos Basílios/MA</v>
          </cell>
          <cell r="G1341" t="str">
            <v>Semestral</v>
          </cell>
          <cell r="H1341" t="str">
            <v>2024-S1</v>
          </cell>
          <cell r="I1341" t="str">
            <v>Sim</v>
          </cell>
          <cell r="J1341">
            <v>45473</v>
          </cell>
          <cell r="K1341">
            <v>4564401.2300000004</v>
          </cell>
          <cell r="L1341">
            <v>41001831.380000003</v>
          </cell>
          <cell r="M1341">
            <v>11.13</v>
          </cell>
          <cell r="N1341" t="str">
            <v>Cumpre</v>
          </cell>
        </row>
        <row r="1342">
          <cell r="F1342" t="str">
            <v>São Luís/MA</v>
          </cell>
          <cell r="G1342" t="str">
            <v>Quadrimestral</v>
          </cell>
          <cell r="H1342" t="str">
            <v>2024-Q2</v>
          </cell>
          <cell r="I1342" t="str">
            <v>Sim</v>
          </cell>
          <cell r="J1342">
            <v>45535</v>
          </cell>
          <cell r="K1342">
            <v>-1234291669.53</v>
          </cell>
          <cell r="L1342">
            <v>5307817702.8299999</v>
          </cell>
          <cell r="M1342">
            <v>0</v>
          </cell>
          <cell r="N1342" t="str">
            <v>Cumpre</v>
          </cell>
        </row>
        <row r="1343">
          <cell r="F1343" t="str">
            <v>São Luís Gonzaga do Maranhão/MA</v>
          </cell>
          <cell r="G1343" t="str">
            <v>Semestral</v>
          </cell>
          <cell r="H1343" t="str">
            <v>2024-S1</v>
          </cell>
          <cell r="I1343" t="str">
            <v>Sim</v>
          </cell>
          <cell r="J1343">
            <v>45473</v>
          </cell>
          <cell r="K1343">
            <v>21988425.77</v>
          </cell>
          <cell r="L1343">
            <v>108951093.61</v>
          </cell>
          <cell r="M1343">
            <v>20.18</v>
          </cell>
          <cell r="N1343" t="str">
            <v>Cumpre</v>
          </cell>
        </row>
        <row r="1344">
          <cell r="F1344" t="str">
            <v>São Mateus do Maranhão/MA</v>
          </cell>
          <cell r="G1344" t="str">
            <v>Semestral</v>
          </cell>
          <cell r="H1344" t="str">
            <v>2024-S1</v>
          </cell>
          <cell r="I1344" t="str">
            <v>Sim</v>
          </cell>
          <cell r="J1344">
            <v>45473</v>
          </cell>
          <cell r="K1344">
            <v>1821764.92</v>
          </cell>
          <cell r="L1344">
            <v>168600797.78</v>
          </cell>
          <cell r="M1344">
            <v>1.08</v>
          </cell>
          <cell r="N1344" t="str">
            <v>Cumpre</v>
          </cell>
        </row>
        <row r="1345">
          <cell r="F1345" t="str">
            <v>São Pedro da Água Branca/MA</v>
          </cell>
          <cell r="G1345" t="str">
            <v>Semestral</v>
          </cell>
          <cell r="H1345" t="str">
            <v>2024-S1</v>
          </cell>
          <cell r="I1345" t="str">
            <v>Sim</v>
          </cell>
          <cell r="J1345">
            <v>45473</v>
          </cell>
          <cell r="K1345">
            <v>0</v>
          </cell>
          <cell r="L1345">
            <v>72598074.920000002</v>
          </cell>
          <cell r="M1345">
            <v>0</v>
          </cell>
          <cell r="N1345" t="str">
            <v>Cumpre</v>
          </cell>
        </row>
        <row r="1346">
          <cell r="F1346" t="str">
            <v>São Pedro dos Crentes/MA</v>
          </cell>
          <cell r="G1346" t="str">
            <v>Quadrimestral</v>
          </cell>
          <cell r="H1346" t="str">
            <v>2024-Q2</v>
          </cell>
          <cell r="I1346" t="str">
            <v>Sim</v>
          </cell>
          <cell r="J1346">
            <v>45535</v>
          </cell>
          <cell r="K1346">
            <v>943016.92</v>
          </cell>
          <cell r="L1346">
            <v>36857344.490000002</v>
          </cell>
          <cell r="M1346">
            <v>2.56</v>
          </cell>
          <cell r="N1346" t="str">
            <v>Cumpre</v>
          </cell>
        </row>
        <row r="1347">
          <cell r="F1347" t="str">
            <v>São Raimundo das Mangabeiras/MA</v>
          </cell>
          <cell r="G1347" t="str">
            <v>Quadrimestral</v>
          </cell>
          <cell r="H1347" t="str">
            <v>2024-Q2</v>
          </cell>
          <cell r="I1347" t="str">
            <v>Sim</v>
          </cell>
          <cell r="J1347">
            <v>45535</v>
          </cell>
          <cell r="K1347">
            <v>26383838.890000001</v>
          </cell>
          <cell r="L1347">
            <v>102156974.51000001</v>
          </cell>
          <cell r="M1347">
            <v>25.83</v>
          </cell>
          <cell r="N1347" t="str">
            <v>Cumpre</v>
          </cell>
        </row>
        <row r="1348">
          <cell r="F1348" t="str">
            <v>São Raimundo do Doca Bezerra/MA</v>
          </cell>
          <cell r="G1348" t="str">
            <v>Quadrimestral</v>
          </cell>
          <cell r="H1348" t="str">
            <v>2024-Q2</v>
          </cell>
          <cell r="I1348" t="str">
            <v>Sim</v>
          </cell>
          <cell r="J1348">
            <v>45535</v>
          </cell>
          <cell r="K1348">
            <v>4821317.3</v>
          </cell>
          <cell r="L1348">
            <v>36002187.539999999</v>
          </cell>
          <cell r="M1348">
            <v>13.39</v>
          </cell>
          <cell r="N1348" t="str">
            <v>Cumpre</v>
          </cell>
        </row>
        <row r="1349">
          <cell r="F1349" t="str">
            <v>São Roberto/MA</v>
          </cell>
          <cell r="G1349" t="str">
            <v>Quadrimestral</v>
          </cell>
          <cell r="H1349" t="str">
            <v>2024-Q2</v>
          </cell>
          <cell r="I1349" t="str">
            <v>Sim</v>
          </cell>
          <cell r="J1349">
            <v>45535</v>
          </cell>
          <cell r="K1349">
            <v>0</v>
          </cell>
          <cell r="L1349">
            <v>41102096.780000001</v>
          </cell>
          <cell r="M1349">
            <v>0</v>
          </cell>
          <cell r="N1349" t="str">
            <v>Cumpre</v>
          </cell>
        </row>
        <row r="1350">
          <cell r="F1350" t="str">
            <v>São Vicente Ferrer/MA</v>
          </cell>
          <cell r="G1350" t="str">
            <v>Quadrimestral</v>
          </cell>
          <cell r="H1350" t="str">
            <v>2024-Q2</v>
          </cell>
          <cell r="I1350" t="str">
            <v>Sim</v>
          </cell>
          <cell r="J1350">
            <v>45535</v>
          </cell>
          <cell r="K1350">
            <v>7870557.9800000004</v>
          </cell>
          <cell r="L1350">
            <v>89798225.900000006</v>
          </cell>
          <cell r="M1350">
            <v>8.76</v>
          </cell>
          <cell r="N1350" t="str">
            <v>Cumpre</v>
          </cell>
        </row>
        <row r="1351">
          <cell r="F1351" t="str">
            <v>Satubinha/MA</v>
          </cell>
          <cell r="G1351" t="str">
            <v>Semestral</v>
          </cell>
          <cell r="H1351" t="str">
            <v>2024-S1</v>
          </cell>
          <cell r="I1351" t="str">
            <v>Sim</v>
          </cell>
          <cell r="J1351">
            <v>45473</v>
          </cell>
          <cell r="K1351">
            <v>5568649.2999999998</v>
          </cell>
          <cell r="L1351">
            <v>69911002.120000005</v>
          </cell>
          <cell r="M1351">
            <v>7.97</v>
          </cell>
          <cell r="N1351" t="str">
            <v>Cumpre</v>
          </cell>
        </row>
        <row r="1352">
          <cell r="F1352" t="str">
            <v>Senador Alexandre Costa/MA</v>
          </cell>
          <cell r="G1352" t="str">
            <v>Semestral</v>
          </cell>
          <cell r="H1352" t="str">
            <v>2024-S1</v>
          </cell>
          <cell r="I1352" t="str">
            <v>Sim</v>
          </cell>
          <cell r="J1352">
            <v>45473</v>
          </cell>
          <cell r="K1352">
            <v>-2468388.9</v>
          </cell>
          <cell r="L1352">
            <v>59691557.579999998</v>
          </cell>
          <cell r="M1352">
            <v>0</v>
          </cell>
          <cell r="N1352" t="str">
            <v>Cumpre</v>
          </cell>
        </row>
        <row r="1353">
          <cell r="F1353" t="str">
            <v>Senador La Rocque/MA</v>
          </cell>
          <cell r="G1353" t="str">
            <v>Semestral</v>
          </cell>
          <cell r="H1353" t="str">
            <v>2024-S1</v>
          </cell>
          <cell r="I1353" t="str">
            <v>Sim</v>
          </cell>
          <cell r="J1353">
            <v>45473</v>
          </cell>
          <cell r="K1353">
            <v>-1561789.6</v>
          </cell>
          <cell r="L1353">
            <v>75754482.480000004</v>
          </cell>
          <cell r="M1353">
            <v>0</v>
          </cell>
          <cell r="N1353" t="str">
            <v>Cumpre</v>
          </cell>
        </row>
        <row r="1354">
          <cell r="F1354" t="str">
            <v>Serrano do Maranhão/MA</v>
          </cell>
          <cell r="G1354" t="str">
            <v>Quadrimestral</v>
          </cell>
          <cell r="H1354" t="str">
            <v>2024-Q2</v>
          </cell>
          <cell r="I1354" t="str">
            <v>Sim</v>
          </cell>
          <cell r="J1354">
            <v>45535</v>
          </cell>
          <cell r="K1354">
            <v>22284491.32</v>
          </cell>
          <cell r="L1354">
            <v>94242061.680000007</v>
          </cell>
          <cell r="M1354">
            <v>23.65</v>
          </cell>
          <cell r="N1354" t="str">
            <v>Cumpre</v>
          </cell>
        </row>
        <row r="1355">
          <cell r="F1355" t="str">
            <v>Sítio Novo/MA</v>
          </cell>
          <cell r="G1355" t="str">
            <v>Semestral</v>
          </cell>
          <cell r="H1355" t="str">
            <v>2024-S1</v>
          </cell>
          <cell r="I1355" t="str">
            <v>Sim</v>
          </cell>
          <cell r="J1355">
            <v>45473</v>
          </cell>
          <cell r="K1355">
            <v>6750000.9000000004</v>
          </cell>
          <cell r="L1355">
            <v>90401585.379999995</v>
          </cell>
          <cell r="M1355">
            <v>7.47</v>
          </cell>
          <cell r="N1355" t="str">
            <v>Cumpre</v>
          </cell>
        </row>
        <row r="1356">
          <cell r="F1356" t="str">
            <v>Sucupira do Norte/MA</v>
          </cell>
          <cell r="G1356" t="str">
            <v>Semestral</v>
          </cell>
          <cell r="H1356" t="str">
            <v>2024-S1</v>
          </cell>
          <cell r="I1356" t="str">
            <v>Sim</v>
          </cell>
          <cell r="J1356">
            <v>45473</v>
          </cell>
          <cell r="K1356">
            <v>5185100.0199999996</v>
          </cell>
          <cell r="L1356">
            <v>52553624.340000004</v>
          </cell>
          <cell r="M1356">
            <v>9.8699999999999992</v>
          </cell>
          <cell r="N1356" t="str">
            <v>Cumpre</v>
          </cell>
        </row>
        <row r="1357">
          <cell r="F1357" t="str">
            <v>Sucupira do Riachão/MA</v>
          </cell>
          <cell r="G1357" t="str">
            <v>Semestral</v>
          </cell>
          <cell r="H1357" t="str">
            <v>2024-S1</v>
          </cell>
          <cell r="I1357" t="str">
            <v>Sim</v>
          </cell>
          <cell r="J1357">
            <v>45473</v>
          </cell>
          <cell r="K1357">
            <v>6964278.6299999999</v>
          </cell>
          <cell r="L1357">
            <v>30348773.379999999</v>
          </cell>
          <cell r="M1357">
            <v>22.95</v>
          </cell>
          <cell r="N1357" t="str">
            <v>Cumpre</v>
          </cell>
        </row>
        <row r="1358">
          <cell r="F1358" t="str">
            <v>Tasso Fragoso/MA</v>
          </cell>
          <cell r="G1358" t="str">
            <v>Quadrimestral</v>
          </cell>
          <cell r="H1358" t="str">
            <v>2024-Q2</v>
          </cell>
          <cell r="I1358" t="str">
            <v>Sim</v>
          </cell>
          <cell r="J1358">
            <v>45535</v>
          </cell>
          <cell r="K1358">
            <v>7314049.8099999996</v>
          </cell>
          <cell r="L1358">
            <v>81671264.989999995</v>
          </cell>
          <cell r="M1358">
            <v>8.9600000000000009</v>
          </cell>
          <cell r="N1358" t="str">
            <v>Cumpre</v>
          </cell>
        </row>
        <row r="1359">
          <cell r="F1359" t="str">
            <v>Timbiras/MA</v>
          </cell>
          <cell r="G1359" t="str">
            <v>Quadrimestral</v>
          </cell>
          <cell r="H1359" t="str">
            <v>2024-Q2</v>
          </cell>
          <cell r="I1359" t="str">
            <v>Sim</v>
          </cell>
          <cell r="J1359">
            <v>45535</v>
          </cell>
          <cell r="K1359">
            <v>11125310.26</v>
          </cell>
          <cell r="L1359">
            <v>109899876.29000001</v>
          </cell>
          <cell r="M1359">
            <v>10.119999999999999</v>
          </cell>
          <cell r="N1359" t="str">
            <v>Cumpre</v>
          </cell>
        </row>
        <row r="1360">
          <cell r="F1360" t="str">
            <v>Timon/MA</v>
          </cell>
          <cell r="G1360" t="str">
            <v>Quadrimestral</v>
          </cell>
          <cell r="H1360" t="str">
            <v>2024-Q2</v>
          </cell>
          <cell r="I1360" t="str">
            <v>Sim</v>
          </cell>
          <cell r="J1360">
            <v>45535</v>
          </cell>
          <cell r="K1360">
            <v>191802933.27000001</v>
          </cell>
          <cell r="L1360">
            <v>673059688.58000004</v>
          </cell>
          <cell r="M1360">
            <v>28.5</v>
          </cell>
          <cell r="N1360" t="str">
            <v>Cumpre</v>
          </cell>
        </row>
        <row r="1361">
          <cell r="F1361" t="str">
            <v>Trizidela do Vale/MA</v>
          </cell>
          <cell r="G1361" t="str">
            <v>Quadrimestral</v>
          </cell>
          <cell r="H1361" t="str">
            <v>2024-Q2</v>
          </cell>
          <cell r="I1361" t="str">
            <v>Sim</v>
          </cell>
          <cell r="J1361">
            <v>45535</v>
          </cell>
          <cell r="K1361">
            <v>-5236745.24</v>
          </cell>
          <cell r="L1361">
            <v>115595022.63</v>
          </cell>
          <cell r="M1361">
            <v>0</v>
          </cell>
          <cell r="N1361" t="str">
            <v>Cumpre</v>
          </cell>
        </row>
        <row r="1362">
          <cell r="F1362" t="str">
            <v>Tufilândia/MA</v>
          </cell>
          <cell r="G1362" t="str">
            <v>Quadrimestral</v>
          </cell>
          <cell r="H1362" t="str">
            <v>2024-Q1</v>
          </cell>
          <cell r="I1362" t="str">
            <v>Não</v>
          </cell>
          <cell r="J1362">
            <v>45412</v>
          </cell>
          <cell r="K1362">
            <v>7902487.5099999998</v>
          </cell>
          <cell r="L1362">
            <v>40060571.710000001</v>
          </cell>
          <cell r="M1362">
            <v>19.73</v>
          </cell>
          <cell r="N1362" t="str">
            <v>Cumpre</v>
          </cell>
        </row>
        <row r="1363">
          <cell r="F1363" t="str">
            <v>Tuntum/MA</v>
          </cell>
          <cell r="G1363" t="str">
            <v>Semestral</v>
          </cell>
          <cell r="H1363" t="str">
            <v>2024-S1</v>
          </cell>
          <cell r="I1363" t="str">
            <v>Sim</v>
          </cell>
          <cell r="J1363">
            <v>45473</v>
          </cell>
          <cell r="K1363">
            <v>-4288113.99</v>
          </cell>
          <cell r="L1363">
            <v>111764295.63</v>
          </cell>
          <cell r="M1363">
            <v>0</v>
          </cell>
          <cell r="N1363" t="str">
            <v>Cumpre</v>
          </cell>
        </row>
        <row r="1364">
          <cell r="F1364" t="str">
            <v>Turiaçu/MA</v>
          </cell>
          <cell r="G1364" t="str">
            <v>Semestral</v>
          </cell>
          <cell r="H1364" t="str">
            <v>2024-S1</v>
          </cell>
          <cell r="I1364" t="str">
            <v>Sim</v>
          </cell>
          <cell r="J1364">
            <v>45473</v>
          </cell>
          <cell r="K1364">
            <v>5013727.04</v>
          </cell>
          <cell r="L1364">
            <v>169742498.24000001</v>
          </cell>
          <cell r="M1364">
            <v>2.95</v>
          </cell>
          <cell r="N1364" t="str">
            <v>Cumpre</v>
          </cell>
        </row>
        <row r="1365">
          <cell r="F1365" t="str">
            <v>Turilândia/MA</v>
          </cell>
          <cell r="G1365" t="str">
            <v>Semestral</v>
          </cell>
          <cell r="H1365" t="str">
            <v>2024-S1</v>
          </cell>
          <cell r="I1365" t="str">
            <v>Sim</v>
          </cell>
          <cell r="J1365">
            <v>45473</v>
          </cell>
          <cell r="K1365">
            <v>59296502.100000001</v>
          </cell>
          <cell r="L1365">
            <v>133013932.09999999</v>
          </cell>
          <cell r="M1365">
            <v>44.58</v>
          </cell>
          <cell r="N1365" t="str">
            <v>Cumpre</v>
          </cell>
        </row>
        <row r="1366">
          <cell r="F1366" t="str">
            <v>Tutóia/MA</v>
          </cell>
          <cell r="G1366" t="str">
            <v>Quadrimestral</v>
          </cell>
          <cell r="H1366" t="str">
            <v>2024-Q2</v>
          </cell>
          <cell r="I1366" t="str">
            <v>Sim</v>
          </cell>
          <cell r="J1366">
            <v>45535</v>
          </cell>
          <cell r="K1366">
            <v>193849639.25</v>
          </cell>
          <cell r="L1366">
            <v>255526074.00999999</v>
          </cell>
          <cell r="M1366">
            <v>75.86</v>
          </cell>
          <cell r="N1366" t="str">
            <v>Cumpre</v>
          </cell>
        </row>
        <row r="1367">
          <cell r="F1367" t="str">
            <v>Urbano Santos/MA</v>
          </cell>
          <cell r="G1367" t="str">
            <v>Semestral</v>
          </cell>
          <cell r="H1367" t="str">
            <v>2024-S1</v>
          </cell>
          <cell r="I1367" t="str">
            <v>Sim</v>
          </cell>
          <cell r="J1367">
            <v>45473</v>
          </cell>
          <cell r="K1367">
            <v>82352519.109999999</v>
          </cell>
          <cell r="L1367">
            <v>149755890.25</v>
          </cell>
          <cell r="M1367">
            <v>54.99</v>
          </cell>
          <cell r="N1367" t="str">
            <v>Cumpre</v>
          </cell>
        </row>
        <row r="1368">
          <cell r="F1368" t="str">
            <v>Vargem Grande/MA</v>
          </cell>
          <cell r="G1368" t="str">
            <v>Quadrimestral</v>
          </cell>
          <cell r="H1368" t="str">
            <v>2024-Q2</v>
          </cell>
          <cell r="I1368" t="str">
            <v>Sim</v>
          </cell>
          <cell r="J1368">
            <v>45535</v>
          </cell>
          <cell r="K1368">
            <v>-15745778.109999999</v>
          </cell>
          <cell r="L1368">
            <v>268763801.14999998</v>
          </cell>
          <cell r="M1368">
            <v>0</v>
          </cell>
          <cell r="N1368" t="str">
            <v>Cumpre</v>
          </cell>
        </row>
        <row r="1369">
          <cell r="F1369" t="str">
            <v>Viana/MA</v>
          </cell>
          <cell r="G1369" t="str">
            <v>Quadrimestral</v>
          </cell>
          <cell r="H1369" t="str">
            <v>2024-Q2</v>
          </cell>
          <cell r="I1369" t="str">
            <v>Sim</v>
          </cell>
          <cell r="J1369">
            <v>45535</v>
          </cell>
          <cell r="K1369">
            <v>57210377.140000001</v>
          </cell>
          <cell r="L1369">
            <v>216529052.91999999</v>
          </cell>
          <cell r="M1369">
            <v>26.42</v>
          </cell>
          <cell r="N1369" t="str">
            <v>Cumpre</v>
          </cell>
        </row>
        <row r="1370">
          <cell r="F1370" t="str">
            <v>Vila Nova dos Martírios/MA</v>
          </cell>
          <cell r="G1370" t="str">
            <v>Semestral</v>
          </cell>
          <cell r="H1370" t="str">
            <v>2024-S1</v>
          </cell>
          <cell r="I1370" t="str">
            <v>Sim</v>
          </cell>
          <cell r="J1370">
            <v>45473</v>
          </cell>
          <cell r="K1370">
            <v>2735751.14</v>
          </cell>
          <cell r="L1370">
            <v>83009568.239999995</v>
          </cell>
          <cell r="M1370">
            <v>3.3</v>
          </cell>
          <cell r="N1370" t="str">
            <v>Cumpre</v>
          </cell>
        </row>
        <row r="1371">
          <cell r="F1371" t="str">
            <v>Vitória do Mearim/MA</v>
          </cell>
          <cell r="G1371" t="str">
            <v>Quadrimestral</v>
          </cell>
          <cell r="H1371" t="str">
            <v>2024-Q2</v>
          </cell>
          <cell r="I1371" t="str">
            <v>Sim</v>
          </cell>
          <cell r="J1371">
            <v>45535</v>
          </cell>
          <cell r="K1371">
            <v>-20929446.5</v>
          </cell>
          <cell r="L1371">
            <v>135122797.21000001</v>
          </cell>
          <cell r="M1371">
            <v>0</v>
          </cell>
          <cell r="N1371" t="str">
            <v>Cumpre</v>
          </cell>
        </row>
        <row r="1372">
          <cell r="F1372" t="str">
            <v>Vitorino Freire/MA</v>
          </cell>
          <cell r="G1372" t="str">
            <v>Semestral</v>
          </cell>
          <cell r="H1372" t="str">
            <v>2024-S1</v>
          </cell>
          <cell r="I1372" t="str">
            <v>Sim</v>
          </cell>
          <cell r="J1372">
            <v>45473</v>
          </cell>
          <cell r="K1372">
            <v>0</v>
          </cell>
          <cell r="L1372">
            <v>146231286.24000001</v>
          </cell>
          <cell r="M1372">
            <v>0</v>
          </cell>
          <cell r="N1372" t="str">
            <v>Cumpre</v>
          </cell>
        </row>
        <row r="1373">
          <cell r="F1373" t="str">
            <v>Zé Doca/MA</v>
          </cell>
          <cell r="G1373" t="str">
            <v>Semestral</v>
          </cell>
          <cell r="H1373" t="str">
            <v>2024-S1</v>
          </cell>
          <cell r="I1373" t="str">
            <v>Sim</v>
          </cell>
          <cell r="J1373">
            <v>45473</v>
          </cell>
          <cell r="K1373">
            <v>42871606.159999996</v>
          </cell>
          <cell r="L1373">
            <v>295882352.31999999</v>
          </cell>
          <cell r="M1373">
            <v>14.49</v>
          </cell>
          <cell r="N1373" t="str">
            <v>Cumpre</v>
          </cell>
        </row>
        <row r="1374">
          <cell r="F1374" t="str">
            <v>Abadia dos Dourados/MG</v>
          </cell>
          <cell r="G1374" t="str">
            <v>Semestral</v>
          </cell>
          <cell r="H1374" t="str">
            <v>2024-S1</v>
          </cell>
          <cell r="I1374" t="str">
            <v>Sim</v>
          </cell>
          <cell r="J1374">
            <v>45473</v>
          </cell>
          <cell r="K1374">
            <v>-8758028.4900000002</v>
          </cell>
          <cell r="L1374">
            <v>37938237</v>
          </cell>
          <cell r="M1374">
            <v>0</v>
          </cell>
          <cell r="N1374" t="str">
            <v>Cumpre</v>
          </cell>
        </row>
        <row r="1375">
          <cell r="F1375" t="str">
            <v>Abaeté/MG</v>
          </cell>
          <cell r="G1375" t="str">
            <v>Semestral</v>
          </cell>
          <cell r="H1375" t="str">
            <v>2024-S1</v>
          </cell>
          <cell r="I1375" t="str">
            <v>Sim</v>
          </cell>
          <cell r="J1375">
            <v>45473</v>
          </cell>
          <cell r="K1375">
            <v>-49412936.090000004</v>
          </cell>
          <cell r="L1375">
            <v>94268276.829999998</v>
          </cell>
          <cell r="M1375">
            <v>0</v>
          </cell>
          <cell r="N1375" t="str">
            <v>Cumpre</v>
          </cell>
        </row>
        <row r="1376">
          <cell r="F1376" t="str">
            <v>Abre Campo/MG</v>
          </cell>
          <cell r="G1376" t="str">
            <v>Semestral</v>
          </cell>
          <cell r="H1376" t="str">
            <v>2024-S1</v>
          </cell>
          <cell r="I1376" t="str">
            <v>Sim</v>
          </cell>
          <cell r="J1376">
            <v>45473</v>
          </cell>
          <cell r="K1376">
            <v>-7344467.3399999999</v>
          </cell>
          <cell r="L1376">
            <v>59721983.049999997</v>
          </cell>
          <cell r="M1376">
            <v>0</v>
          </cell>
          <cell r="N1376" t="str">
            <v>Cumpre</v>
          </cell>
        </row>
        <row r="1377">
          <cell r="F1377" t="str">
            <v>Acaiaca/MG</v>
          </cell>
          <cell r="G1377" t="str">
            <v>Semestral</v>
          </cell>
          <cell r="H1377" t="str">
            <v>2024-S1</v>
          </cell>
          <cell r="I1377" t="str">
            <v>Sim</v>
          </cell>
          <cell r="J1377">
            <v>45473</v>
          </cell>
          <cell r="K1377">
            <v>-5701034.7300000004</v>
          </cell>
          <cell r="L1377">
            <v>26955311.690000001</v>
          </cell>
          <cell r="M1377">
            <v>0</v>
          </cell>
          <cell r="N1377" t="str">
            <v>Cumpre</v>
          </cell>
        </row>
        <row r="1378">
          <cell r="F1378" t="str">
            <v>Açucena/MG</v>
          </cell>
          <cell r="G1378" t="str">
            <v>Semestral</v>
          </cell>
          <cell r="H1378" t="str">
            <v>2024-S1</v>
          </cell>
          <cell r="I1378" t="str">
            <v>Sim</v>
          </cell>
          <cell r="J1378">
            <v>45473</v>
          </cell>
          <cell r="K1378">
            <v>-12702551.76</v>
          </cell>
          <cell r="L1378">
            <v>36897202.310000002</v>
          </cell>
          <cell r="M1378">
            <v>0</v>
          </cell>
          <cell r="N1378" t="str">
            <v>Cumpre</v>
          </cell>
        </row>
        <row r="1379">
          <cell r="F1379" t="str">
            <v>Água Boa/MG</v>
          </cell>
          <cell r="G1379" t="str">
            <v>Semestral</v>
          </cell>
          <cell r="H1379" t="str">
            <v>2024-S1</v>
          </cell>
          <cell r="I1379" t="str">
            <v>Sim</v>
          </cell>
          <cell r="J1379">
            <v>45473</v>
          </cell>
          <cell r="K1379">
            <v>-10131998.68</v>
          </cell>
          <cell r="L1379">
            <v>54890784.07</v>
          </cell>
          <cell r="M1379">
            <v>0</v>
          </cell>
          <cell r="N1379" t="str">
            <v>Cumpre</v>
          </cell>
        </row>
        <row r="1380">
          <cell r="F1380" t="str">
            <v>Água Comprida/MG</v>
          </cell>
          <cell r="G1380" t="str">
            <v>Semestral</v>
          </cell>
          <cell r="H1380" t="str">
            <v>2024-S1</v>
          </cell>
          <cell r="I1380" t="str">
            <v>Sim</v>
          </cell>
          <cell r="J1380">
            <v>45473</v>
          </cell>
          <cell r="K1380">
            <v>-20359189.940000001</v>
          </cell>
          <cell r="L1380">
            <v>53869703.729999997</v>
          </cell>
          <cell r="M1380">
            <v>0</v>
          </cell>
          <cell r="N1380" t="str">
            <v>Cumpre</v>
          </cell>
        </row>
        <row r="1381">
          <cell r="F1381" t="str">
            <v>Aguanil/MG</v>
          </cell>
          <cell r="G1381" t="str">
            <v>Semestral</v>
          </cell>
          <cell r="H1381" t="str">
            <v>2024-S1</v>
          </cell>
          <cell r="I1381" t="str">
            <v>Sim</v>
          </cell>
          <cell r="J1381">
            <v>45473</v>
          </cell>
          <cell r="K1381">
            <v>-10210789.039999999</v>
          </cell>
          <cell r="L1381">
            <v>33032902.359999999</v>
          </cell>
          <cell r="M1381">
            <v>0</v>
          </cell>
          <cell r="N1381" t="str">
            <v>Cumpre</v>
          </cell>
        </row>
        <row r="1382">
          <cell r="F1382" t="str">
            <v>Águas Formosas/MG</v>
          </cell>
          <cell r="G1382" t="str">
            <v>Semestral</v>
          </cell>
          <cell r="H1382" t="str">
            <v>2024-S1</v>
          </cell>
          <cell r="I1382" t="str">
            <v>Sim</v>
          </cell>
          <cell r="J1382">
            <v>45473</v>
          </cell>
          <cell r="K1382">
            <v>-7402794.7999999998</v>
          </cell>
          <cell r="L1382">
            <v>75457630.620000005</v>
          </cell>
          <cell r="M1382">
            <v>0</v>
          </cell>
          <cell r="N1382" t="str">
            <v>Cumpre</v>
          </cell>
        </row>
        <row r="1383">
          <cell r="F1383" t="str">
            <v>Águas Vermelhas/MG</v>
          </cell>
          <cell r="G1383" t="str">
            <v>Semestral</v>
          </cell>
          <cell r="H1383" t="str">
            <v>2024-S1</v>
          </cell>
          <cell r="I1383" t="str">
            <v>Sim</v>
          </cell>
          <cell r="J1383">
            <v>45473</v>
          </cell>
          <cell r="K1383">
            <v>-3573911.31</v>
          </cell>
          <cell r="L1383">
            <v>64689476.359999999</v>
          </cell>
          <cell r="M1383">
            <v>0</v>
          </cell>
          <cell r="N1383" t="str">
            <v>Cumpre</v>
          </cell>
        </row>
        <row r="1384">
          <cell r="F1384" t="str">
            <v>Aimorés/MG</v>
          </cell>
          <cell r="G1384" t="str">
            <v>Quadrimestral</v>
          </cell>
          <cell r="H1384" t="str">
            <v>2024-Q2</v>
          </cell>
          <cell r="I1384" t="str">
            <v>Sim</v>
          </cell>
          <cell r="J1384">
            <v>45535</v>
          </cell>
          <cell r="K1384">
            <v>-39016967.390000001</v>
          </cell>
          <cell r="L1384">
            <v>120224756.84</v>
          </cell>
          <cell r="M1384">
            <v>0</v>
          </cell>
          <cell r="N1384" t="str">
            <v>Cumpre</v>
          </cell>
        </row>
        <row r="1385">
          <cell r="F1385" t="str">
            <v>Aiuruoca/MG</v>
          </cell>
          <cell r="G1385" t="str">
            <v>Semestral</v>
          </cell>
          <cell r="H1385" t="str">
            <v>2024-S1</v>
          </cell>
          <cell r="I1385" t="str">
            <v>Sim</v>
          </cell>
          <cell r="J1385">
            <v>45473</v>
          </cell>
          <cell r="K1385">
            <v>-9793974.9700000007</v>
          </cell>
          <cell r="L1385">
            <v>35729289.640000001</v>
          </cell>
          <cell r="M1385">
            <v>0</v>
          </cell>
          <cell r="N1385" t="str">
            <v>Cumpre</v>
          </cell>
        </row>
        <row r="1386">
          <cell r="F1386" t="str">
            <v>Alagoa/MG</v>
          </cell>
          <cell r="G1386" t="str">
            <v>Semestral</v>
          </cell>
          <cell r="H1386" t="str">
            <v>2024-S1</v>
          </cell>
          <cell r="I1386" t="str">
            <v>Sim</v>
          </cell>
          <cell r="J1386">
            <v>45473</v>
          </cell>
          <cell r="K1386">
            <v>-4213591.46</v>
          </cell>
          <cell r="L1386">
            <v>25989237.940000001</v>
          </cell>
          <cell r="M1386">
            <v>0</v>
          </cell>
          <cell r="N1386" t="str">
            <v>Cumpre</v>
          </cell>
        </row>
        <row r="1387">
          <cell r="F1387" t="str">
            <v>Albertina/MG</v>
          </cell>
          <cell r="G1387" t="str">
            <v>Semestral</v>
          </cell>
          <cell r="H1387" t="str">
            <v>2024-S1</v>
          </cell>
          <cell r="I1387" t="str">
            <v>Sim</v>
          </cell>
          <cell r="J1387">
            <v>45473</v>
          </cell>
          <cell r="K1387">
            <v>-12107733.800000001</v>
          </cell>
          <cell r="L1387">
            <v>31907064.210000001</v>
          </cell>
          <cell r="M1387">
            <v>0</v>
          </cell>
          <cell r="N1387" t="str">
            <v>Cumpre</v>
          </cell>
        </row>
        <row r="1388">
          <cell r="F1388" t="str">
            <v>Além Paraíba/MG</v>
          </cell>
          <cell r="G1388" t="str">
            <v>Semestral</v>
          </cell>
          <cell r="H1388" t="str">
            <v>2024-S1</v>
          </cell>
          <cell r="I1388" t="str">
            <v>Sim</v>
          </cell>
          <cell r="J1388">
            <v>45473</v>
          </cell>
          <cell r="K1388">
            <v>-37014110.100000001</v>
          </cell>
          <cell r="L1388">
            <v>140103781.16</v>
          </cell>
          <cell r="M1388">
            <v>0</v>
          </cell>
          <cell r="N1388" t="str">
            <v>Cumpre</v>
          </cell>
        </row>
        <row r="1389">
          <cell r="F1389" t="str">
            <v>Alfenas/MG</v>
          </cell>
          <cell r="G1389" t="str">
            <v>Quadrimestral</v>
          </cell>
          <cell r="H1389" t="str">
            <v>2024-Q1</v>
          </cell>
          <cell r="I1389" t="str">
            <v>Não</v>
          </cell>
          <cell r="J1389">
            <v>45412</v>
          </cell>
          <cell r="K1389">
            <v>86780358.329999998</v>
          </cell>
          <cell r="L1389">
            <v>491625986.87</v>
          </cell>
          <cell r="M1389">
            <v>17.649999999999999</v>
          </cell>
          <cell r="N1389" t="str">
            <v>Cumpre</v>
          </cell>
        </row>
        <row r="1390">
          <cell r="F1390" t="str">
            <v>Alfredo Vasconcelos/MG</v>
          </cell>
          <cell r="G1390" t="str">
            <v>Semestral</v>
          </cell>
          <cell r="H1390" t="str">
            <v>2024-S1</v>
          </cell>
          <cell r="I1390" t="str">
            <v>Sim</v>
          </cell>
          <cell r="J1390">
            <v>45473</v>
          </cell>
          <cell r="K1390">
            <v>-15304016.369999999</v>
          </cell>
          <cell r="L1390">
            <v>40199430.350000001</v>
          </cell>
          <cell r="M1390">
            <v>0</v>
          </cell>
          <cell r="N1390" t="str">
            <v>Cumpre</v>
          </cell>
        </row>
        <row r="1391">
          <cell r="F1391" t="str">
            <v>Almenara/MG</v>
          </cell>
          <cell r="G1391" t="str">
            <v>Semestral</v>
          </cell>
          <cell r="H1391" t="str">
            <v>2024-S1</v>
          </cell>
          <cell r="I1391" t="str">
            <v>Sim</v>
          </cell>
          <cell r="J1391">
            <v>45473</v>
          </cell>
          <cell r="K1391">
            <v>53677551.659999996</v>
          </cell>
          <cell r="L1391">
            <v>142543092.16</v>
          </cell>
          <cell r="M1391">
            <v>37.659999999999997</v>
          </cell>
          <cell r="N1391" t="str">
            <v>Cumpre</v>
          </cell>
        </row>
        <row r="1392">
          <cell r="F1392" t="str">
            <v>Alpercata/MG</v>
          </cell>
          <cell r="G1392" t="str">
            <v>Semestral</v>
          </cell>
          <cell r="H1392" t="str">
            <v>2024-S1</v>
          </cell>
          <cell r="I1392" t="str">
            <v>Sim</v>
          </cell>
          <cell r="J1392">
            <v>45473</v>
          </cell>
          <cell r="K1392">
            <v>-4081341.4</v>
          </cell>
          <cell r="L1392">
            <v>39604758.409999996</v>
          </cell>
          <cell r="M1392">
            <v>0</v>
          </cell>
          <cell r="N1392" t="str">
            <v>Cumpre</v>
          </cell>
        </row>
        <row r="1393">
          <cell r="F1393" t="str">
            <v>Alpinópolis/MG</v>
          </cell>
          <cell r="G1393" t="str">
            <v>Semestral</v>
          </cell>
          <cell r="H1393" t="str">
            <v>2024-S1</v>
          </cell>
          <cell r="I1393" t="str">
            <v>Sim</v>
          </cell>
          <cell r="J1393">
            <v>45473</v>
          </cell>
          <cell r="K1393">
            <v>-19224142.960000001</v>
          </cell>
          <cell r="L1393">
            <v>81041957.260000005</v>
          </cell>
          <cell r="M1393">
            <v>0</v>
          </cell>
          <cell r="N1393" t="str">
            <v>Cumpre</v>
          </cell>
        </row>
        <row r="1394">
          <cell r="F1394" t="str">
            <v>Alterosa/MG</v>
          </cell>
          <cell r="G1394" t="str">
            <v>Semestral</v>
          </cell>
          <cell r="H1394" t="str">
            <v>2024-S1</v>
          </cell>
          <cell r="I1394" t="str">
            <v>Sim</v>
          </cell>
          <cell r="J1394">
            <v>45473</v>
          </cell>
          <cell r="K1394">
            <v>-8676930.7100000009</v>
          </cell>
          <cell r="L1394">
            <v>54055698.350000001</v>
          </cell>
          <cell r="M1394">
            <v>0</v>
          </cell>
          <cell r="N1394" t="str">
            <v>Cumpre</v>
          </cell>
        </row>
        <row r="1395">
          <cell r="F1395" t="str">
            <v>Alto Caparaó/MG</v>
          </cell>
          <cell r="G1395" t="str">
            <v>Semestral</v>
          </cell>
          <cell r="H1395" t="str">
            <v>2024-S1</v>
          </cell>
          <cell r="I1395" t="str">
            <v>Sim</v>
          </cell>
          <cell r="J1395">
            <v>45473</v>
          </cell>
          <cell r="K1395">
            <v>-9780337.2200000007</v>
          </cell>
          <cell r="L1395">
            <v>32382188.100000001</v>
          </cell>
          <cell r="M1395">
            <v>0</v>
          </cell>
          <cell r="N1395" t="str">
            <v>Cumpre</v>
          </cell>
        </row>
        <row r="1396">
          <cell r="F1396" t="str">
            <v>Alto Jequitibá/MG</v>
          </cell>
          <cell r="G1396" t="str">
            <v>Semestral</v>
          </cell>
          <cell r="H1396" t="str">
            <v>2024-S1</v>
          </cell>
          <cell r="I1396" t="str">
            <v>Sim</v>
          </cell>
          <cell r="J1396">
            <v>45473</v>
          </cell>
          <cell r="K1396">
            <v>-15526626.050000001</v>
          </cell>
          <cell r="L1396">
            <v>46341288.789999999</v>
          </cell>
          <cell r="M1396">
            <v>0</v>
          </cell>
          <cell r="N1396" t="str">
            <v>Cumpre</v>
          </cell>
        </row>
        <row r="1397">
          <cell r="F1397" t="str">
            <v>Alto Rio Doce/MG</v>
          </cell>
          <cell r="G1397" t="str">
            <v>Semestral</v>
          </cell>
          <cell r="H1397" t="str">
            <v>2024-S1</v>
          </cell>
          <cell r="I1397" t="str">
            <v>Sim</v>
          </cell>
          <cell r="J1397">
            <v>45473</v>
          </cell>
          <cell r="K1397">
            <v>-10819533.4</v>
          </cell>
          <cell r="L1397">
            <v>43238209.479999997</v>
          </cell>
          <cell r="M1397">
            <v>0</v>
          </cell>
          <cell r="N1397" t="str">
            <v>Cumpre</v>
          </cell>
        </row>
        <row r="1398">
          <cell r="F1398" t="str">
            <v>Alvarenga/MG</v>
          </cell>
          <cell r="G1398" t="str">
            <v>Semestral</v>
          </cell>
          <cell r="H1398" t="str">
            <v>2024-S1</v>
          </cell>
          <cell r="I1398" t="str">
            <v>Sim</v>
          </cell>
          <cell r="J1398">
            <v>45473</v>
          </cell>
          <cell r="K1398">
            <v>-5200781.45</v>
          </cell>
          <cell r="L1398">
            <v>28139533.18</v>
          </cell>
          <cell r="M1398">
            <v>0</v>
          </cell>
          <cell r="N1398" t="str">
            <v>Cumpre</v>
          </cell>
        </row>
        <row r="1399">
          <cell r="F1399" t="str">
            <v>Alvinópolis/MG</v>
          </cell>
          <cell r="G1399" t="str">
            <v>Semestral</v>
          </cell>
          <cell r="H1399" t="str">
            <v>2024-S1</v>
          </cell>
          <cell r="I1399" t="str">
            <v>Sim</v>
          </cell>
          <cell r="J1399">
            <v>45473</v>
          </cell>
          <cell r="K1399">
            <v>-12087374.060000001</v>
          </cell>
          <cell r="L1399">
            <v>61472615.420000002</v>
          </cell>
          <cell r="M1399">
            <v>0</v>
          </cell>
          <cell r="N1399" t="str">
            <v>Cumpre</v>
          </cell>
        </row>
        <row r="1400">
          <cell r="F1400" t="str">
            <v>Alvorada de Minas/MG</v>
          </cell>
          <cell r="G1400" t="str">
            <v>Semestral</v>
          </cell>
          <cell r="H1400" t="str">
            <v>2024-S1</v>
          </cell>
          <cell r="I1400" t="str">
            <v>Sim</v>
          </cell>
          <cell r="J1400">
            <v>45473</v>
          </cell>
          <cell r="K1400">
            <v>-32554841.379999999</v>
          </cell>
          <cell r="L1400">
            <v>94522108.989999995</v>
          </cell>
          <cell r="M1400">
            <v>0</v>
          </cell>
          <cell r="N1400" t="str">
            <v>Cumpre</v>
          </cell>
        </row>
        <row r="1401">
          <cell r="F1401" t="str">
            <v>Amparo do Serra/MG</v>
          </cell>
          <cell r="G1401" t="str">
            <v>Semestral</v>
          </cell>
          <cell r="H1401" t="str">
            <v>2024-S1</v>
          </cell>
          <cell r="I1401" t="str">
            <v>Sim</v>
          </cell>
          <cell r="J1401">
            <v>45473</v>
          </cell>
          <cell r="K1401">
            <v>-14013082.57</v>
          </cell>
          <cell r="L1401">
            <v>27272716.960000001</v>
          </cell>
          <cell r="M1401">
            <v>0</v>
          </cell>
          <cell r="N1401" t="str">
            <v>Cumpre</v>
          </cell>
        </row>
        <row r="1402">
          <cell r="F1402" t="str">
            <v>Andradas/MG</v>
          </cell>
          <cell r="G1402" t="str">
            <v>Semestral</v>
          </cell>
          <cell r="H1402" t="str">
            <v>2024-S1</v>
          </cell>
          <cell r="I1402" t="str">
            <v>Sim</v>
          </cell>
          <cell r="J1402">
            <v>45473</v>
          </cell>
          <cell r="K1402">
            <v>-34575146.579999998</v>
          </cell>
          <cell r="L1402">
            <v>165143669.56</v>
          </cell>
          <cell r="M1402">
            <v>0</v>
          </cell>
          <cell r="N1402" t="str">
            <v>Cumpre</v>
          </cell>
        </row>
        <row r="1403">
          <cell r="F1403" t="str">
            <v>Andrelândia/MG</v>
          </cell>
          <cell r="G1403" t="str">
            <v>Semestral</v>
          </cell>
          <cell r="H1403" t="str">
            <v>2024-S1</v>
          </cell>
          <cell r="I1403" t="str">
            <v>Sim</v>
          </cell>
          <cell r="J1403">
            <v>45473</v>
          </cell>
          <cell r="K1403">
            <v>-34444893.810000002</v>
          </cell>
          <cell r="L1403">
            <v>68454664.390000001</v>
          </cell>
          <cell r="M1403">
            <v>0</v>
          </cell>
          <cell r="N1403" t="str">
            <v>Cumpre</v>
          </cell>
        </row>
        <row r="1404">
          <cell r="F1404" t="str">
            <v>Angelândia/MG</v>
          </cell>
          <cell r="G1404" t="str">
            <v>Semestral</v>
          </cell>
          <cell r="H1404" t="str">
            <v>2024-S1</v>
          </cell>
          <cell r="I1404" t="str">
            <v>Sim</v>
          </cell>
          <cell r="J1404">
            <v>45473</v>
          </cell>
          <cell r="K1404">
            <v>-7623181.6799999997</v>
          </cell>
          <cell r="L1404">
            <v>38128150.880000003</v>
          </cell>
          <cell r="M1404">
            <v>0</v>
          </cell>
          <cell r="N1404" t="str">
            <v>Cumpre</v>
          </cell>
        </row>
        <row r="1405">
          <cell r="F1405" t="str">
            <v>Antônio Carlos/MG</v>
          </cell>
          <cell r="G1405" t="str">
            <v>Quadrimestral</v>
          </cell>
          <cell r="H1405" t="str">
            <v>2024-Q2</v>
          </cell>
          <cell r="I1405" t="str">
            <v>Sim</v>
          </cell>
          <cell r="J1405">
            <v>45535</v>
          </cell>
          <cell r="K1405">
            <v>-4891809.8899999997</v>
          </cell>
          <cell r="L1405">
            <v>49571809.039999999</v>
          </cell>
          <cell r="M1405">
            <v>0</v>
          </cell>
          <cell r="N1405" t="str">
            <v>Cumpre</v>
          </cell>
        </row>
        <row r="1406">
          <cell r="F1406" t="str">
            <v>Antônio Dias/MG</v>
          </cell>
          <cell r="G1406" t="str">
            <v>Semestral</v>
          </cell>
          <cell r="H1406" t="str">
            <v>2024-S1</v>
          </cell>
          <cell r="I1406" t="str">
            <v>Sim</v>
          </cell>
          <cell r="J1406">
            <v>45473</v>
          </cell>
          <cell r="K1406">
            <v>-6130181.1500000004</v>
          </cell>
          <cell r="L1406">
            <v>87209802.859999999</v>
          </cell>
          <cell r="M1406">
            <v>0</v>
          </cell>
          <cell r="N1406" t="str">
            <v>Cumpre</v>
          </cell>
        </row>
        <row r="1407">
          <cell r="F1407" t="str">
            <v>Antônio Prado de Minas/MG</v>
          </cell>
          <cell r="G1407" t="str">
            <v>Semestral</v>
          </cell>
          <cell r="H1407" t="str">
            <v>2024-S1</v>
          </cell>
          <cell r="I1407" t="str">
            <v>Sim</v>
          </cell>
          <cell r="J1407">
            <v>45473</v>
          </cell>
          <cell r="K1407">
            <v>-3423179.55</v>
          </cell>
          <cell r="L1407">
            <v>21935013.190000001</v>
          </cell>
          <cell r="M1407">
            <v>0</v>
          </cell>
          <cell r="N1407" t="str">
            <v>Cumpre</v>
          </cell>
        </row>
        <row r="1408">
          <cell r="F1408" t="str">
            <v>Araçaí/MG</v>
          </cell>
          <cell r="G1408" t="str">
            <v>Semestral</v>
          </cell>
          <cell r="H1408" t="str">
            <v>2024-S1</v>
          </cell>
          <cell r="I1408" t="str">
            <v>Sim</v>
          </cell>
          <cell r="J1408">
            <v>45473</v>
          </cell>
          <cell r="K1408">
            <v>-5488088.3300000001</v>
          </cell>
          <cell r="L1408">
            <v>24654417.280000001</v>
          </cell>
          <cell r="M1408">
            <v>0</v>
          </cell>
          <cell r="N1408" t="str">
            <v>Cumpre</v>
          </cell>
        </row>
        <row r="1409">
          <cell r="F1409" t="str">
            <v>Aracitaba/MG</v>
          </cell>
          <cell r="G1409" t="str">
            <v>Semestral</v>
          </cell>
          <cell r="H1409" t="str">
            <v>2024-S1</v>
          </cell>
          <cell r="I1409" t="str">
            <v>Sim</v>
          </cell>
          <cell r="J1409">
            <v>45473</v>
          </cell>
          <cell r="K1409">
            <v>-2991258.94</v>
          </cell>
          <cell r="L1409">
            <v>21045345.870000001</v>
          </cell>
          <cell r="M1409">
            <v>0</v>
          </cell>
          <cell r="N1409" t="str">
            <v>Cumpre</v>
          </cell>
        </row>
        <row r="1410">
          <cell r="F1410" t="str">
            <v>Araçuaí/MG</v>
          </cell>
          <cell r="G1410" t="str">
            <v>Semestral</v>
          </cell>
          <cell r="H1410" t="str">
            <v>2024-S1</v>
          </cell>
          <cell r="I1410" t="str">
            <v>Sim</v>
          </cell>
          <cell r="J1410">
            <v>45473</v>
          </cell>
          <cell r="K1410">
            <v>-32019273.699999999</v>
          </cell>
          <cell r="L1410">
            <v>146416864.09999999</v>
          </cell>
          <cell r="M1410">
            <v>0</v>
          </cell>
          <cell r="N1410" t="str">
            <v>Cumpre</v>
          </cell>
        </row>
        <row r="1411">
          <cell r="F1411" t="str">
            <v>Araguari/MG</v>
          </cell>
          <cell r="G1411" t="str">
            <v>Quadrimestral</v>
          </cell>
          <cell r="H1411" t="str">
            <v>2024-Q2</v>
          </cell>
          <cell r="I1411" t="str">
            <v>Sim</v>
          </cell>
          <cell r="J1411">
            <v>45535</v>
          </cell>
          <cell r="K1411">
            <v>-9225337.6199999992</v>
          </cell>
          <cell r="L1411">
            <v>726983943.26999998</v>
          </cell>
          <cell r="M1411">
            <v>0</v>
          </cell>
          <cell r="N1411" t="str">
            <v>Cumpre</v>
          </cell>
        </row>
        <row r="1412">
          <cell r="F1412" t="str">
            <v>Arantina/MG</v>
          </cell>
          <cell r="G1412" t="str">
            <v>Semestral</v>
          </cell>
          <cell r="H1412" t="str">
            <v>2024-S1</v>
          </cell>
          <cell r="I1412" t="str">
            <v>Sim</v>
          </cell>
          <cell r="J1412">
            <v>45473</v>
          </cell>
          <cell r="K1412">
            <v>-10535650.93</v>
          </cell>
          <cell r="L1412">
            <v>26038981.18</v>
          </cell>
          <cell r="M1412">
            <v>0</v>
          </cell>
          <cell r="N1412" t="str">
            <v>Cumpre</v>
          </cell>
        </row>
        <row r="1413">
          <cell r="F1413" t="str">
            <v>Araponga/MG</v>
          </cell>
          <cell r="G1413" t="str">
            <v>Semestral</v>
          </cell>
          <cell r="H1413" t="str">
            <v>2024-S1</v>
          </cell>
          <cell r="I1413" t="str">
            <v>Sim</v>
          </cell>
          <cell r="J1413">
            <v>45473</v>
          </cell>
          <cell r="K1413">
            <v>-12196549.699999999</v>
          </cell>
          <cell r="L1413">
            <v>34608073.960000001</v>
          </cell>
          <cell r="M1413">
            <v>0</v>
          </cell>
          <cell r="N1413" t="str">
            <v>Cumpre</v>
          </cell>
        </row>
        <row r="1414">
          <cell r="F1414" t="str">
            <v>Araporã/MG</v>
          </cell>
          <cell r="G1414" t="str">
            <v>Quadrimestral</v>
          </cell>
          <cell r="H1414" t="str">
            <v>2024-Q1</v>
          </cell>
          <cell r="I1414" t="str">
            <v>Não</v>
          </cell>
          <cell r="J1414">
            <v>45412</v>
          </cell>
          <cell r="K1414">
            <v>-4377515.96</v>
          </cell>
          <cell r="L1414">
            <v>90661024.950000003</v>
          </cell>
          <cell r="M1414">
            <v>0</v>
          </cell>
          <cell r="N1414" t="str">
            <v>Cumpre</v>
          </cell>
        </row>
        <row r="1415">
          <cell r="F1415" t="str">
            <v>Arapuá/MG</v>
          </cell>
          <cell r="G1415" t="str">
            <v>Semestral</v>
          </cell>
          <cell r="H1415" t="str">
            <v>2024-S1</v>
          </cell>
          <cell r="I1415" t="str">
            <v>Sim</v>
          </cell>
          <cell r="J1415">
            <v>45473</v>
          </cell>
          <cell r="K1415">
            <v>-8796884.7699999996</v>
          </cell>
          <cell r="L1415">
            <v>27295049.780000001</v>
          </cell>
          <cell r="M1415">
            <v>0</v>
          </cell>
          <cell r="N1415" t="str">
            <v>Cumpre</v>
          </cell>
        </row>
        <row r="1416">
          <cell r="F1416" t="str">
            <v>Araújos/MG</v>
          </cell>
          <cell r="G1416" t="str">
            <v>Quadrimestral</v>
          </cell>
          <cell r="H1416" t="str">
            <v>2024-Q2</v>
          </cell>
          <cell r="I1416" t="str">
            <v>Sim</v>
          </cell>
          <cell r="J1416">
            <v>45535</v>
          </cell>
          <cell r="K1416">
            <v>-15514422.59</v>
          </cell>
          <cell r="L1416">
            <v>42226076.219999999</v>
          </cell>
          <cell r="M1416">
            <v>0</v>
          </cell>
          <cell r="N1416" t="str">
            <v>Cumpre</v>
          </cell>
        </row>
        <row r="1417">
          <cell r="F1417" t="str">
            <v>Araxá/MG</v>
          </cell>
          <cell r="G1417" t="str">
            <v>Quadrimestral</v>
          </cell>
          <cell r="H1417" t="str">
            <v>2024-Q2</v>
          </cell>
          <cell r="I1417" t="str">
            <v>Sim</v>
          </cell>
          <cell r="J1417">
            <v>45535</v>
          </cell>
          <cell r="K1417">
            <v>-145170683.28999999</v>
          </cell>
          <cell r="L1417">
            <v>676402457.92999995</v>
          </cell>
          <cell r="M1417">
            <v>0</v>
          </cell>
          <cell r="N1417" t="str">
            <v>Cumpre</v>
          </cell>
        </row>
        <row r="1418">
          <cell r="F1418" t="str">
            <v>Arceburgo/MG</v>
          </cell>
          <cell r="G1418" t="str">
            <v>Semestral</v>
          </cell>
          <cell r="H1418" t="str">
            <v>2024-S1</v>
          </cell>
          <cell r="I1418" t="str">
            <v>Sim</v>
          </cell>
          <cell r="J1418">
            <v>45473</v>
          </cell>
          <cell r="K1418">
            <v>-5896991.9699999997</v>
          </cell>
          <cell r="L1418">
            <v>49139286.329999998</v>
          </cell>
          <cell r="M1418">
            <v>0</v>
          </cell>
          <cell r="N1418" t="str">
            <v>Cumpre</v>
          </cell>
        </row>
        <row r="1419">
          <cell r="F1419" t="str">
            <v>Arcos/MG</v>
          </cell>
          <cell r="G1419" t="str">
            <v>Semestral</v>
          </cell>
          <cell r="H1419" t="str">
            <v>2024-S1</v>
          </cell>
          <cell r="I1419" t="str">
            <v>Sim</v>
          </cell>
          <cell r="J1419">
            <v>45473</v>
          </cell>
          <cell r="K1419">
            <v>-65631413.899999999</v>
          </cell>
          <cell r="L1419">
            <v>193128161.13999999</v>
          </cell>
          <cell r="M1419">
            <v>0</v>
          </cell>
          <cell r="N1419" t="str">
            <v>Cumpre</v>
          </cell>
        </row>
        <row r="1420">
          <cell r="F1420" t="str">
            <v>Areado/MG</v>
          </cell>
          <cell r="G1420" t="str">
            <v>Semestral</v>
          </cell>
          <cell r="H1420" t="str">
            <v>2024-S1</v>
          </cell>
          <cell r="I1420" t="str">
            <v>Sim</v>
          </cell>
          <cell r="J1420">
            <v>45473</v>
          </cell>
          <cell r="K1420">
            <v>-20409076.199999999</v>
          </cell>
          <cell r="L1420">
            <v>60881596.18</v>
          </cell>
          <cell r="M1420">
            <v>0</v>
          </cell>
          <cell r="N1420" t="str">
            <v>Cumpre</v>
          </cell>
        </row>
        <row r="1421">
          <cell r="F1421" t="str">
            <v>Argirita/MG</v>
          </cell>
          <cell r="G1421" t="str">
            <v>Semestral</v>
          </cell>
          <cell r="H1421" t="str">
            <v>2024-S1</v>
          </cell>
          <cell r="I1421" t="str">
            <v>Sim</v>
          </cell>
          <cell r="J1421">
            <v>45473</v>
          </cell>
          <cell r="K1421">
            <v>-7833965.9500000002</v>
          </cell>
          <cell r="L1421">
            <v>27096039.5</v>
          </cell>
          <cell r="M1421">
            <v>0</v>
          </cell>
          <cell r="N1421" t="str">
            <v>Cumpre</v>
          </cell>
        </row>
        <row r="1422">
          <cell r="F1422" t="str">
            <v>Aricanduva/MG</v>
          </cell>
          <cell r="G1422" t="str">
            <v>Semestral</v>
          </cell>
          <cell r="H1422" t="str">
            <v>2024-S1</v>
          </cell>
          <cell r="I1422" t="str">
            <v>Sim</v>
          </cell>
          <cell r="J1422">
            <v>45473</v>
          </cell>
          <cell r="K1422">
            <v>-9934465.1300000008</v>
          </cell>
          <cell r="L1422">
            <v>31474748.940000001</v>
          </cell>
          <cell r="M1422">
            <v>0</v>
          </cell>
          <cell r="N1422" t="str">
            <v>Cumpre</v>
          </cell>
        </row>
        <row r="1423">
          <cell r="F1423" t="str">
            <v>Arinos/MG</v>
          </cell>
          <cell r="G1423" t="str">
            <v>Semestral</v>
          </cell>
          <cell r="H1423" t="str">
            <v>2024-S1</v>
          </cell>
          <cell r="I1423" t="str">
            <v>Sim</v>
          </cell>
          <cell r="J1423">
            <v>45473</v>
          </cell>
          <cell r="K1423">
            <v>-22552645.84</v>
          </cell>
          <cell r="L1423">
            <v>107663164.12</v>
          </cell>
          <cell r="M1423">
            <v>0</v>
          </cell>
          <cell r="N1423" t="str">
            <v>Cumpre</v>
          </cell>
        </row>
        <row r="1424">
          <cell r="F1424" t="str">
            <v>Astolfo Dutra/MG</v>
          </cell>
          <cell r="G1424" t="str">
            <v>Semestral</v>
          </cell>
          <cell r="H1424" t="str">
            <v>2024-S1</v>
          </cell>
          <cell r="I1424" t="str">
            <v>Sim</v>
          </cell>
          <cell r="J1424">
            <v>45473</v>
          </cell>
          <cell r="K1424">
            <v>-8559955.5299999993</v>
          </cell>
          <cell r="L1424">
            <v>55473376.509999998</v>
          </cell>
          <cell r="M1424">
            <v>0</v>
          </cell>
          <cell r="N1424" t="str">
            <v>Cumpre</v>
          </cell>
        </row>
        <row r="1425">
          <cell r="F1425" t="str">
            <v>Ataléia/MG</v>
          </cell>
          <cell r="G1425" t="str">
            <v>Semestral</v>
          </cell>
          <cell r="H1425" t="str">
            <v>2024-S1</v>
          </cell>
          <cell r="I1425" t="str">
            <v>Sim</v>
          </cell>
          <cell r="J1425">
            <v>45473</v>
          </cell>
          <cell r="K1425">
            <v>-12729459.35</v>
          </cell>
          <cell r="L1425">
            <v>53956427.100000001</v>
          </cell>
          <cell r="M1425">
            <v>0</v>
          </cell>
          <cell r="N1425" t="str">
            <v>Cumpre</v>
          </cell>
        </row>
        <row r="1426">
          <cell r="F1426" t="str">
            <v>Augusto de Lima/MG</v>
          </cell>
          <cell r="G1426" t="str">
            <v>Semestral</v>
          </cell>
          <cell r="H1426" t="str">
            <v>2024-S1</v>
          </cell>
          <cell r="I1426" t="str">
            <v>Sim</v>
          </cell>
          <cell r="J1426">
            <v>45473</v>
          </cell>
          <cell r="K1426">
            <v>-15873793.57</v>
          </cell>
          <cell r="L1426">
            <v>38527379.090000004</v>
          </cell>
          <cell r="M1426">
            <v>0</v>
          </cell>
          <cell r="N1426" t="str">
            <v>Cumpre</v>
          </cell>
        </row>
        <row r="1427">
          <cell r="F1427" t="str">
            <v>Baependi/MG</v>
          </cell>
          <cell r="G1427" t="str">
            <v>Semestral</v>
          </cell>
          <cell r="H1427" t="str">
            <v>2024-S1</v>
          </cell>
          <cell r="I1427" t="str">
            <v>Sim</v>
          </cell>
          <cell r="J1427">
            <v>45473</v>
          </cell>
          <cell r="K1427">
            <v>-24857377.719999999</v>
          </cell>
          <cell r="L1427">
            <v>95738976.049999997</v>
          </cell>
          <cell r="M1427">
            <v>0</v>
          </cell>
          <cell r="N1427" t="str">
            <v>Cumpre</v>
          </cell>
        </row>
        <row r="1428">
          <cell r="F1428" t="str">
            <v>Baldim/MG</v>
          </cell>
          <cell r="G1428" t="str">
            <v>Semestral</v>
          </cell>
          <cell r="H1428" t="str">
            <v>2024-S1</v>
          </cell>
          <cell r="I1428" t="str">
            <v>Sim</v>
          </cell>
          <cell r="J1428">
            <v>45473</v>
          </cell>
          <cell r="K1428">
            <v>-3785092.95</v>
          </cell>
          <cell r="L1428">
            <v>35393330.840000004</v>
          </cell>
          <cell r="M1428">
            <v>0</v>
          </cell>
          <cell r="N1428" t="str">
            <v>Cumpre</v>
          </cell>
        </row>
        <row r="1429">
          <cell r="F1429" t="str">
            <v>Bambuí/MG</v>
          </cell>
          <cell r="G1429" t="str">
            <v>Semestral</v>
          </cell>
          <cell r="H1429" t="str">
            <v>2024-S1</v>
          </cell>
          <cell r="I1429" t="str">
            <v>Sim</v>
          </cell>
          <cell r="J1429">
            <v>45473</v>
          </cell>
          <cell r="K1429">
            <v>-46638916.979999997</v>
          </cell>
          <cell r="L1429">
            <v>103713021.91</v>
          </cell>
          <cell r="M1429">
            <v>0</v>
          </cell>
          <cell r="N1429" t="str">
            <v>Cumpre</v>
          </cell>
        </row>
        <row r="1430">
          <cell r="F1430" t="str">
            <v>Bandeira/MG</v>
          </cell>
          <cell r="G1430" t="str">
            <v>Semestral</v>
          </cell>
          <cell r="H1430" t="str">
            <v>2024-S1</v>
          </cell>
          <cell r="I1430" t="str">
            <v>Sim</v>
          </cell>
          <cell r="J1430">
            <v>45473</v>
          </cell>
          <cell r="K1430">
            <v>14504103.390000001</v>
          </cell>
          <cell r="L1430">
            <v>29261747.300000001</v>
          </cell>
          <cell r="M1430">
            <v>49.57</v>
          </cell>
          <cell r="N1430" t="str">
            <v>Cumpre</v>
          </cell>
        </row>
        <row r="1431">
          <cell r="F1431" t="str">
            <v>Bandeira do Sul/MG</v>
          </cell>
          <cell r="G1431" t="str">
            <v>Quadrimestral</v>
          </cell>
          <cell r="H1431" t="str">
            <v>2024-Q2</v>
          </cell>
          <cell r="I1431" t="str">
            <v>Sim</v>
          </cell>
          <cell r="J1431">
            <v>45535</v>
          </cell>
          <cell r="K1431">
            <v>-6891262.2699999996</v>
          </cell>
          <cell r="L1431">
            <v>32530717.57</v>
          </cell>
          <cell r="M1431">
            <v>0</v>
          </cell>
          <cell r="N1431" t="str">
            <v>Cumpre</v>
          </cell>
        </row>
        <row r="1432">
          <cell r="F1432" t="str">
            <v>Barão de Cocais/MG</v>
          </cell>
          <cell r="G1432" t="str">
            <v>Semestral</v>
          </cell>
          <cell r="H1432" t="str">
            <v>2024-S1</v>
          </cell>
          <cell r="I1432" t="str">
            <v>Sim</v>
          </cell>
          <cell r="J1432">
            <v>45473</v>
          </cell>
          <cell r="K1432">
            <v>-72128402.189999998</v>
          </cell>
          <cell r="L1432">
            <v>271066449.30000001</v>
          </cell>
          <cell r="M1432">
            <v>0</v>
          </cell>
          <cell r="N1432" t="str">
            <v>Cumpre</v>
          </cell>
        </row>
        <row r="1433">
          <cell r="F1433" t="str">
            <v>Barão de Monte Alto/MG</v>
          </cell>
          <cell r="G1433" t="str">
            <v>Semestral</v>
          </cell>
          <cell r="H1433" t="str">
            <v>2024-S1</v>
          </cell>
          <cell r="I1433" t="str">
            <v>Sim</v>
          </cell>
          <cell r="J1433">
            <v>45473</v>
          </cell>
          <cell r="K1433">
            <v>5550034.3099999996</v>
          </cell>
          <cell r="L1433">
            <v>32723578.960000001</v>
          </cell>
          <cell r="M1433">
            <v>16.96</v>
          </cell>
          <cell r="N1433" t="str">
            <v>Cumpre</v>
          </cell>
        </row>
        <row r="1434">
          <cell r="F1434" t="str">
            <v>Barbacena/MG</v>
          </cell>
          <cell r="G1434" t="str">
            <v>Quadrimestral</v>
          </cell>
          <cell r="H1434" t="str">
            <v>2024-Q2</v>
          </cell>
          <cell r="I1434" t="str">
            <v>Sim</v>
          </cell>
          <cell r="J1434">
            <v>45535</v>
          </cell>
          <cell r="K1434">
            <v>-223238073.75</v>
          </cell>
          <cell r="L1434">
            <v>599330075.24000001</v>
          </cell>
          <cell r="M1434">
            <v>0</v>
          </cell>
          <cell r="N1434" t="str">
            <v>Cumpre</v>
          </cell>
        </row>
        <row r="1435">
          <cell r="F1435" t="str">
            <v>Barra Longa/MG</v>
          </cell>
          <cell r="G1435" t="str">
            <v>Semestral</v>
          </cell>
          <cell r="H1435" t="str">
            <v>2024-S1</v>
          </cell>
          <cell r="I1435" t="str">
            <v>Sim</v>
          </cell>
          <cell r="J1435">
            <v>45473</v>
          </cell>
          <cell r="K1435">
            <v>1608356.74</v>
          </cell>
          <cell r="L1435">
            <v>38825255.039999999</v>
          </cell>
          <cell r="M1435">
            <v>4.1399999999999997</v>
          </cell>
          <cell r="N1435" t="str">
            <v>Cumpre</v>
          </cell>
        </row>
        <row r="1436">
          <cell r="F1436" t="str">
            <v>Barroso/MG</v>
          </cell>
          <cell r="G1436" t="str">
            <v>Semestral</v>
          </cell>
          <cell r="H1436" t="str">
            <v>2024-S1</v>
          </cell>
          <cell r="I1436" t="str">
            <v>Sim</v>
          </cell>
          <cell r="J1436">
            <v>45473</v>
          </cell>
          <cell r="K1436">
            <v>-31337488.690000001</v>
          </cell>
          <cell r="L1436">
            <v>93245633.579999998</v>
          </cell>
          <cell r="M1436">
            <v>0</v>
          </cell>
          <cell r="N1436" t="str">
            <v>Cumpre</v>
          </cell>
        </row>
        <row r="1437">
          <cell r="F1437" t="str">
            <v>Bela Vista de Minas/MG</v>
          </cell>
          <cell r="G1437" t="str">
            <v>Semestral</v>
          </cell>
          <cell r="H1437" t="str">
            <v>2024-S1</v>
          </cell>
          <cell r="I1437" t="str">
            <v>Sim</v>
          </cell>
          <cell r="J1437">
            <v>45473</v>
          </cell>
          <cell r="K1437">
            <v>-17998525.120000001</v>
          </cell>
          <cell r="L1437">
            <v>70530727.730000004</v>
          </cell>
          <cell r="M1437">
            <v>0</v>
          </cell>
          <cell r="N1437" t="str">
            <v>Cumpre</v>
          </cell>
        </row>
        <row r="1438">
          <cell r="F1438" t="str">
            <v>Belmiro Braga/MG</v>
          </cell>
          <cell r="G1438" t="str">
            <v>Semestral</v>
          </cell>
          <cell r="H1438" t="str">
            <v>2024-S1</v>
          </cell>
          <cell r="I1438" t="str">
            <v>Sim</v>
          </cell>
          <cell r="J1438">
            <v>45473</v>
          </cell>
          <cell r="K1438">
            <v>-15815240.109999999</v>
          </cell>
          <cell r="L1438">
            <v>36523406.689999998</v>
          </cell>
          <cell r="M1438">
            <v>0</v>
          </cell>
          <cell r="N1438" t="str">
            <v>Cumpre</v>
          </cell>
        </row>
        <row r="1439">
          <cell r="F1439" t="str">
            <v>Belo Horizonte/MG</v>
          </cell>
          <cell r="G1439" t="str">
            <v>Quadrimestral</v>
          </cell>
          <cell r="H1439" t="str">
            <v>2024-Q2</v>
          </cell>
          <cell r="I1439" t="str">
            <v>Sim</v>
          </cell>
          <cell r="J1439">
            <v>45535</v>
          </cell>
          <cell r="K1439">
            <v>179296226.06</v>
          </cell>
          <cell r="L1439">
            <v>16449303993.620001</v>
          </cell>
          <cell r="M1439">
            <v>1.0900000000000001</v>
          </cell>
          <cell r="N1439" t="str">
            <v>Cumpre</v>
          </cell>
        </row>
        <row r="1440">
          <cell r="F1440" t="str">
            <v>Belo Oriente/MG</v>
          </cell>
          <cell r="G1440" t="str">
            <v>Semestral</v>
          </cell>
          <cell r="H1440" t="str">
            <v>2024-S1</v>
          </cell>
          <cell r="I1440" t="str">
            <v>Sim</v>
          </cell>
          <cell r="J1440">
            <v>45473</v>
          </cell>
          <cell r="K1440">
            <v>4571285.6100000003</v>
          </cell>
          <cell r="L1440">
            <v>176075124.31999999</v>
          </cell>
          <cell r="M1440">
            <v>2.6</v>
          </cell>
          <cell r="N1440" t="str">
            <v>Cumpre</v>
          </cell>
        </row>
        <row r="1441">
          <cell r="F1441" t="str">
            <v>Belo Vale/MG</v>
          </cell>
          <cell r="G1441" t="str">
            <v>Semestral</v>
          </cell>
          <cell r="H1441" t="str">
            <v>2024-S1</v>
          </cell>
          <cell r="I1441" t="str">
            <v>Sim</v>
          </cell>
          <cell r="J1441">
            <v>45473</v>
          </cell>
          <cell r="K1441">
            <v>-107245864.48</v>
          </cell>
          <cell r="L1441">
            <v>191176487.66</v>
          </cell>
          <cell r="M1441">
            <v>0</v>
          </cell>
          <cell r="N1441" t="str">
            <v>Cumpre</v>
          </cell>
        </row>
        <row r="1442">
          <cell r="F1442" t="str">
            <v>Berilo/MG</v>
          </cell>
          <cell r="G1442" t="str">
            <v>Semestral</v>
          </cell>
          <cell r="H1442" t="str">
            <v>2024-S1</v>
          </cell>
          <cell r="I1442" t="str">
            <v>Sim</v>
          </cell>
          <cell r="J1442">
            <v>45473</v>
          </cell>
          <cell r="K1442">
            <v>-13124959.49</v>
          </cell>
          <cell r="L1442">
            <v>43725017.229999997</v>
          </cell>
          <cell r="M1442">
            <v>0</v>
          </cell>
          <cell r="N1442" t="str">
            <v>Cumpre</v>
          </cell>
        </row>
        <row r="1443">
          <cell r="F1443" t="str">
            <v>Berizal/MG</v>
          </cell>
          <cell r="G1443" t="str">
            <v>Semestral</v>
          </cell>
          <cell r="H1443" t="str">
            <v>2024-S1</v>
          </cell>
          <cell r="I1443" t="str">
            <v>Sim</v>
          </cell>
          <cell r="J1443">
            <v>45473</v>
          </cell>
          <cell r="K1443">
            <v>-3189234.18</v>
          </cell>
          <cell r="L1443">
            <v>25404285.699999999</v>
          </cell>
          <cell r="M1443">
            <v>0</v>
          </cell>
          <cell r="N1443" t="str">
            <v>Cumpre</v>
          </cell>
        </row>
        <row r="1444">
          <cell r="F1444" t="str">
            <v>Bertópolis/MG</v>
          </cell>
          <cell r="G1444" t="str">
            <v>Semestral</v>
          </cell>
          <cell r="H1444" t="str">
            <v>2024-S1</v>
          </cell>
          <cell r="I1444" t="str">
            <v>Sim</v>
          </cell>
          <cell r="J1444">
            <v>45473</v>
          </cell>
          <cell r="K1444">
            <v>-654061.69999999995</v>
          </cell>
          <cell r="L1444">
            <v>31093599.899999999</v>
          </cell>
          <cell r="M1444">
            <v>0</v>
          </cell>
          <cell r="N1444" t="str">
            <v>Cumpre</v>
          </cell>
        </row>
        <row r="1445">
          <cell r="F1445" t="str">
            <v>Betim/MG</v>
          </cell>
          <cell r="G1445" t="str">
            <v>Quadrimestral</v>
          </cell>
          <cell r="H1445" t="str">
            <v>2024-Q2</v>
          </cell>
          <cell r="I1445" t="str">
            <v>Sim</v>
          </cell>
          <cell r="J1445">
            <v>45535</v>
          </cell>
          <cell r="K1445">
            <v>361999918.08999997</v>
          </cell>
          <cell r="L1445">
            <v>2492918269.5599999</v>
          </cell>
          <cell r="M1445">
            <v>14.52</v>
          </cell>
          <cell r="N1445" t="str">
            <v>Cumpre</v>
          </cell>
        </row>
        <row r="1446">
          <cell r="F1446" t="str">
            <v>Bias Fortes/MG</v>
          </cell>
          <cell r="G1446" t="str">
            <v>Quadrimestral</v>
          </cell>
          <cell r="H1446" t="str">
            <v>2024-Q2</v>
          </cell>
          <cell r="I1446" t="str">
            <v>Sim</v>
          </cell>
          <cell r="J1446">
            <v>45535</v>
          </cell>
          <cell r="K1446">
            <v>-11189556.42</v>
          </cell>
          <cell r="L1446">
            <v>25960159.850000001</v>
          </cell>
          <cell r="M1446">
            <v>0</v>
          </cell>
          <cell r="N1446" t="str">
            <v>Cumpre</v>
          </cell>
        </row>
        <row r="1447">
          <cell r="F1447" t="str">
            <v>Bicas/MG</v>
          </cell>
          <cell r="G1447" t="str">
            <v>Semestral</v>
          </cell>
          <cell r="H1447" t="str">
            <v>2024-S1</v>
          </cell>
          <cell r="I1447" t="str">
            <v>Sim</v>
          </cell>
          <cell r="J1447">
            <v>45473</v>
          </cell>
          <cell r="K1447">
            <v>-27367882.98</v>
          </cell>
          <cell r="L1447">
            <v>58819362.649999999</v>
          </cell>
          <cell r="M1447">
            <v>0</v>
          </cell>
          <cell r="N1447" t="str">
            <v>Cumpre</v>
          </cell>
        </row>
        <row r="1448">
          <cell r="F1448" t="str">
            <v>Biquinhas/MG</v>
          </cell>
          <cell r="G1448" t="str">
            <v>Semestral</v>
          </cell>
          <cell r="H1448" t="str">
            <v>2024-S1</v>
          </cell>
          <cell r="I1448" t="str">
            <v>Sim</v>
          </cell>
          <cell r="J1448">
            <v>45473</v>
          </cell>
          <cell r="K1448">
            <v>-7732411.0300000003</v>
          </cell>
          <cell r="L1448">
            <v>24978040.550000001</v>
          </cell>
          <cell r="M1448">
            <v>0</v>
          </cell>
          <cell r="N1448" t="str">
            <v>Cumpre</v>
          </cell>
        </row>
        <row r="1449">
          <cell r="F1449" t="str">
            <v>Boa Esperança/MG</v>
          </cell>
          <cell r="G1449" t="str">
            <v>Semestral</v>
          </cell>
          <cell r="H1449" t="str">
            <v>2024-S1</v>
          </cell>
          <cell r="I1449" t="str">
            <v>Sim</v>
          </cell>
          <cell r="J1449">
            <v>45473</v>
          </cell>
          <cell r="K1449">
            <v>-8749418.3399999999</v>
          </cell>
          <cell r="L1449">
            <v>202230116.74000001</v>
          </cell>
          <cell r="M1449">
            <v>0</v>
          </cell>
          <cell r="N1449" t="str">
            <v>Cumpre</v>
          </cell>
        </row>
        <row r="1450">
          <cell r="F1450" t="str">
            <v>Bocaina de Minas/MG</v>
          </cell>
          <cell r="G1450" t="str">
            <v>Semestral</v>
          </cell>
          <cell r="H1450" t="str">
            <v>2024-S1</v>
          </cell>
          <cell r="I1450" t="str">
            <v>Sim</v>
          </cell>
          <cell r="J1450">
            <v>45473</v>
          </cell>
          <cell r="K1450">
            <v>-7276713.9000000004</v>
          </cell>
          <cell r="L1450">
            <v>28319907.559999999</v>
          </cell>
          <cell r="M1450">
            <v>0</v>
          </cell>
          <cell r="N1450" t="str">
            <v>Cumpre</v>
          </cell>
        </row>
        <row r="1451">
          <cell r="F1451" t="str">
            <v>Bocaiúva/MG</v>
          </cell>
          <cell r="G1451" t="str">
            <v>Quadrimestral</v>
          </cell>
          <cell r="H1451" t="str">
            <v>2024-Q2</v>
          </cell>
          <cell r="I1451" t="str">
            <v>Sim</v>
          </cell>
          <cell r="J1451">
            <v>45535</v>
          </cell>
          <cell r="K1451">
            <v>-2792208.79</v>
          </cell>
          <cell r="L1451">
            <v>190669138.28999999</v>
          </cell>
          <cell r="M1451">
            <v>0</v>
          </cell>
          <cell r="N1451" t="str">
            <v>Cumpre</v>
          </cell>
        </row>
        <row r="1452">
          <cell r="F1452" t="str">
            <v>Bom Despacho/MG</v>
          </cell>
          <cell r="G1452" t="str">
            <v>Quadrimestral</v>
          </cell>
          <cell r="H1452" t="str">
            <v>2024-Q2</v>
          </cell>
          <cell r="I1452" t="str">
            <v>Sim</v>
          </cell>
          <cell r="J1452">
            <v>45535</v>
          </cell>
          <cell r="K1452">
            <v>-75604546.799999997</v>
          </cell>
          <cell r="L1452">
            <v>277698278.89999998</v>
          </cell>
          <cell r="M1452">
            <v>0</v>
          </cell>
          <cell r="N1452" t="str">
            <v>Cumpre</v>
          </cell>
        </row>
        <row r="1453">
          <cell r="F1453" t="str">
            <v>Bom Jardim de Minas/MG</v>
          </cell>
          <cell r="G1453" t="str">
            <v>Semestral</v>
          </cell>
          <cell r="H1453" t="str">
            <v>2024-S1</v>
          </cell>
          <cell r="I1453" t="str">
            <v>Sim</v>
          </cell>
          <cell r="J1453">
            <v>45473</v>
          </cell>
          <cell r="K1453">
            <v>-12438357.710000001</v>
          </cell>
          <cell r="L1453">
            <v>37910493.990000002</v>
          </cell>
          <cell r="M1453">
            <v>0</v>
          </cell>
          <cell r="N1453" t="str">
            <v>Cumpre</v>
          </cell>
        </row>
        <row r="1454">
          <cell r="F1454" t="str">
            <v>Bom Jesus da Penha/MG</v>
          </cell>
          <cell r="G1454" t="str">
            <v>Semestral</v>
          </cell>
          <cell r="H1454" t="str">
            <v>2024-S1</v>
          </cell>
          <cell r="I1454" t="str">
            <v>Sim</v>
          </cell>
          <cell r="J1454">
            <v>45473</v>
          </cell>
          <cell r="K1454">
            <v>-7390414.2599999998</v>
          </cell>
          <cell r="L1454">
            <v>35034313.979999997</v>
          </cell>
          <cell r="M1454">
            <v>0</v>
          </cell>
          <cell r="N1454" t="str">
            <v>Cumpre</v>
          </cell>
        </row>
        <row r="1455">
          <cell r="F1455" t="str">
            <v>Bom Jesus do Amparo/MG</v>
          </cell>
          <cell r="G1455" t="str">
            <v>Semestral</v>
          </cell>
          <cell r="H1455" t="str">
            <v>2024-S1</v>
          </cell>
          <cell r="I1455" t="str">
            <v>Sim</v>
          </cell>
          <cell r="J1455">
            <v>45473</v>
          </cell>
          <cell r="K1455">
            <v>-15622680.970000001</v>
          </cell>
          <cell r="L1455">
            <v>31274779.579999998</v>
          </cell>
          <cell r="M1455">
            <v>0</v>
          </cell>
          <cell r="N1455" t="str">
            <v>Cumpre</v>
          </cell>
        </row>
        <row r="1456">
          <cell r="F1456" t="str">
            <v>Bom Jesus do Galho/MG</v>
          </cell>
          <cell r="G1456" t="str">
            <v>Semestral</v>
          </cell>
          <cell r="H1456" t="str">
            <v>2024-S1</v>
          </cell>
          <cell r="I1456" t="str">
            <v>Sim</v>
          </cell>
          <cell r="J1456">
            <v>45473</v>
          </cell>
          <cell r="K1456">
            <v>-12525048.050000001</v>
          </cell>
          <cell r="L1456">
            <v>58272702.579999998</v>
          </cell>
          <cell r="M1456">
            <v>0</v>
          </cell>
          <cell r="N1456" t="str">
            <v>Cumpre</v>
          </cell>
        </row>
        <row r="1457">
          <cell r="F1457" t="str">
            <v>Bom Repouso/MG</v>
          </cell>
          <cell r="G1457" t="str">
            <v>Semestral</v>
          </cell>
          <cell r="H1457" t="str">
            <v>2024-S1</v>
          </cell>
          <cell r="I1457" t="str">
            <v>Sim</v>
          </cell>
          <cell r="J1457">
            <v>45473</v>
          </cell>
          <cell r="K1457">
            <v>3340789.75</v>
          </cell>
          <cell r="L1457">
            <v>57153745.049999997</v>
          </cell>
          <cell r="M1457">
            <v>5.85</v>
          </cell>
          <cell r="N1457" t="str">
            <v>Cumpre</v>
          </cell>
        </row>
        <row r="1458">
          <cell r="F1458" t="str">
            <v>Bom Sucesso/MG</v>
          </cell>
          <cell r="G1458" t="str">
            <v>Semestral</v>
          </cell>
          <cell r="H1458" t="str">
            <v>2024-S1</v>
          </cell>
          <cell r="I1458" t="str">
            <v>Sim</v>
          </cell>
          <cell r="J1458">
            <v>45473</v>
          </cell>
          <cell r="K1458">
            <v>-16918100.789999999</v>
          </cell>
          <cell r="L1458">
            <v>69290065.909999996</v>
          </cell>
          <cell r="M1458">
            <v>0</v>
          </cell>
          <cell r="N1458" t="str">
            <v>Cumpre</v>
          </cell>
        </row>
        <row r="1459">
          <cell r="F1459" t="str">
            <v>Bonfim/MG</v>
          </cell>
          <cell r="G1459" t="str">
            <v>Semestral</v>
          </cell>
          <cell r="H1459" t="str">
            <v>2024-S1</v>
          </cell>
          <cell r="I1459" t="str">
            <v>Sim</v>
          </cell>
          <cell r="J1459">
            <v>45473</v>
          </cell>
          <cell r="K1459">
            <v>-8374894.25</v>
          </cell>
          <cell r="L1459">
            <v>34714194.350000001</v>
          </cell>
          <cell r="M1459">
            <v>0</v>
          </cell>
          <cell r="N1459" t="str">
            <v>Cumpre</v>
          </cell>
        </row>
        <row r="1460">
          <cell r="F1460" t="str">
            <v>Bonfinópolis de Minas/MG</v>
          </cell>
          <cell r="G1460" t="str">
            <v>Semestral</v>
          </cell>
          <cell r="H1460" t="str">
            <v>2024-S1</v>
          </cell>
          <cell r="I1460" t="str">
            <v>Sim</v>
          </cell>
          <cell r="J1460">
            <v>45473</v>
          </cell>
          <cell r="K1460">
            <v>-13925139.960000001</v>
          </cell>
          <cell r="L1460">
            <v>47061260.799999997</v>
          </cell>
          <cell r="M1460">
            <v>0</v>
          </cell>
          <cell r="N1460" t="str">
            <v>Cumpre</v>
          </cell>
        </row>
        <row r="1461">
          <cell r="F1461" t="str">
            <v>Bonito de Minas/MG</v>
          </cell>
          <cell r="G1461" t="str">
            <v>Semestral</v>
          </cell>
          <cell r="H1461" t="str">
            <v>2024-S1</v>
          </cell>
          <cell r="I1461" t="str">
            <v>Sim</v>
          </cell>
          <cell r="J1461">
            <v>45473</v>
          </cell>
          <cell r="K1461">
            <v>-7032459.5199999996</v>
          </cell>
          <cell r="L1461">
            <v>50601257.560000002</v>
          </cell>
          <cell r="M1461">
            <v>0</v>
          </cell>
          <cell r="N1461" t="str">
            <v>Cumpre</v>
          </cell>
        </row>
        <row r="1462">
          <cell r="F1462" t="str">
            <v>Borda da Mata/MG</v>
          </cell>
          <cell r="G1462" t="str">
            <v>Semestral</v>
          </cell>
          <cell r="H1462" t="str">
            <v>2024-S1</v>
          </cell>
          <cell r="I1462" t="str">
            <v>Sim</v>
          </cell>
          <cell r="J1462">
            <v>45473</v>
          </cell>
          <cell r="K1462">
            <v>-13841083.310000001</v>
          </cell>
          <cell r="L1462">
            <v>77554898.049999997</v>
          </cell>
          <cell r="M1462">
            <v>0</v>
          </cell>
          <cell r="N1462" t="str">
            <v>Cumpre</v>
          </cell>
        </row>
        <row r="1463">
          <cell r="F1463" t="str">
            <v>Botelhos/MG</v>
          </cell>
          <cell r="G1463" t="str">
            <v>Semestral</v>
          </cell>
          <cell r="H1463" t="str">
            <v>2024-S1</v>
          </cell>
          <cell r="I1463" t="str">
            <v>Sim</v>
          </cell>
          <cell r="J1463">
            <v>45473</v>
          </cell>
          <cell r="K1463">
            <v>-30328260.170000002</v>
          </cell>
          <cell r="L1463">
            <v>63927867.799999997</v>
          </cell>
          <cell r="M1463">
            <v>0</v>
          </cell>
          <cell r="N1463" t="str">
            <v>Cumpre</v>
          </cell>
        </row>
        <row r="1464">
          <cell r="F1464" t="str">
            <v>Botumirim/MG</v>
          </cell>
          <cell r="G1464" t="str">
            <v>Semestral</v>
          </cell>
          <cell r="H1464" t="str">
            <v>2024-S1</v>
          </cell>
          <cell r="I1464" t="str">
            <v>Sim</v>
          </cell>
          <cell r="J1464">
            <v>45473</v>
          </cell>
          <cell r="K1464">
            <v>-3868475.84</v>
          </cell>
          <cell r="L1464">
            <v>36071047.75</v>
          </cell>
          <cell r="M1464">
            <v>0</v>
          </cell>
          <cell r="N1464" t="str">
            <v>Cumpre</v>
          </cell>
        </row>
        <row r="1465">
          <cell r="F1465" t="str">
            <v>Brás Pires/MG</v>
          </cell>
          <cell r="G1465" t="str">
            <v>Semestral</v>
          </cell>
          <cell r="H1465" t="str">
            <v>2024-S1</v>
          </cell>
          <cell r="I1465" t="str">
            <v>Sim</v>
          </cell>
          <cell r="J1465">
            <v>45473</v>
          </cell>
          <cell r="K1465">
            <v>-9397991</v>
          </cell>
          <cell r="L1465">
            <v>27855264.850000001</v>
          </cell>
          <cell r="M1465">
            <v>0</v>
          </cell>
          <cell r="N1465" t="str">
            <v>Cumpre</v>
          </cell>
        </row>
        <row r="1466">
          <cell r="F1466" t="str">
            <v>Brasilândia de Minas/MG</v>
          </cell>
          <cell r="G1466" t="str">
            <v>Semestral</v>
          </cell>
          <cell r="H1466" t="str">
            <v>2024-S1</v>
          </cell>
          <cell r="I1466" t="str">
            <v>Sim</v>
          </cell>
          <cell r="J1466">
            <v>45473</v>
          </cell>
          <cell r="K1466">
            <v>-10147220.300000001</v>
          </cell>
          <cell r="L1466">
            <v>68636463.530000001</v>
          </cell>
          <cell r="M1466">
            <v>0</v>
          </cell>
          <cell r="N1466" t="str">
            <v>Cumpre</v>
          </cell>
        </row>
        <row r="1467">
          <cell r="F1467" t="str">
            <v>Brasília de Minas/MG</v>
          </cell>
          <cell r="G1467" t="str">
            <v>Semestral</v>
          </cell>
          <cell r="H1467" t="str">
            <v>2024-S1</v>
          </cell>
          <cell r="I1467" t="str">
            <v>Sim</v>
          </cell>
          <cell r="J1467">
            <v>45473</v>
          </cell>
          <cell r="K1467">
            <v>-707349.19</v>
          </cell>
          <cell r="L1467">
            <v>142151914.84</v>
          </cell>
          <cell r="M1467">
            <v>0</v>
          </cell>
          <cell r="N1467" t="str">
            <v>Cumpre</v>
          </cell>
        </row>
        <row r="1468">
          <cell r="F1468" t="str">
            <v>Braúnas/MG</v>
          </cell>
          <cell r="G1468" t="str">
            <v>Semestral</v>
          </cell>
          <cell r="H1468" t="str">
            <v>2024-S1</v>
          </cell>
          <cell r="I1468" t="str">
            <v>Sim</v>
          </cell>
          <cell r="J1468">
            <v>45473</v>
          </cell>
          <cell r="K1468">
            <v>575602.30000000005</v>
          </cell>
          <cell r="L1468">
            <v>30460277.440000001</v>
          </cell>
          <cell r="M1468">
            <v>1.89</v>
          </cell>
          <cell r="N1468" t="str">
            <v>Cumpre</v>
          </cell>
        </row>
        <row r="1469">
          <cell r="F1469" t="str">
            <v>Brazópolis/MG</v>
          </cell>
          <cell r="G1469" t="str">
            <v>Semestral</v>
          </cell>
          <cell r="H1469" t="str">
            <v>2024-S1</v>
          </cell>
          <cell r="I1469" t="str">
            <v>Sim</v>
          </cell>
          <cell r="J1469">
            <v>45473</v>
          </cell>
          <cell r="K1469">
            <v>-28933087.98</v>
          </cell>
          <cell r="L1469">
            <v>56157084.939999998</v>
          </cell>
          <cell r="M1469">
            <v>0</v>
          </cell>
          <cell r="N1469" t="str">
            <v>Cumpre</v>
          </cell>
        </row>
        <row r="1470">
          <cell r="F1470" t="str">
            <v>Brumadinho/MG</v>
          </cell>
          <cell r="G1470" t="str">
            <v>Semestral</v>
          </cell>
          <cell r="H1470" t="str">
            <v>2024-S1</v>
          </cell>
          <cell r="I1470" t="str">
            <v>Sim</v>
          </cell>
          <cell r="J1470">
            <v>45473</v>
          </cell>
          <cell r="K1470">
            <v>-172062673</v>
          </cell>
          <cell r="L1470">
            <v>591686438.30999994</v>
          </cell>
          <cell r="M1470">
            <v>0</v>
          </cell>
          <cell r="N1470" t="str">
            <v>Cumpre</v>
          </cell>
        </row>
        <row r="1471">
          <cell r="F1471" t="str">
            <v>Bueno Brandão/MG</v>
          </cell>
          <cell r="G1471" t="str">
            <v>Semestral</v>
          </cell>
          <cell r="H1471" t="str">
            <v>2024-S1</v>
          </cell>
          <cell r="I1471" t="str">
            <v>Sim</v>
          </cell>
          <cell r="J1471">
            <v>45473</v>
          </cell>
          <cell r="K1471">
            <v>-14767954.550000001</v>
          </cell>
          <cell r="L1471">
            <v>48792669.020000003</v>
          </cell>
          <cell r="M1471">
            <v>0</v>
          </cell>
          <cell r="N1471" t="str">
            <v>Cumpre</v>
          </cell>
        </row>
        <row r="1472">
          <cell r="F1472" t="str">
            <v>Buenópolis/MG</v>
          </cell>
          <cell r="G1472" t="str">
            <v>Semestral</v>
          </cell>
          <cell r="H1472" t="str">
            <v>2024-S1</v>
          </cell>
          <cell r="I1472" t="str">
            <v>Sim</v>
          </cell>
          <cell r="J1472">
            <v>45473</v>
          </cell>
          <cell r="K1472">
            <v>-6928332.9299999997</v>
          </cell>
          <cell r="L1472">
            <v>48457509.5</v>
          </cell>
          <cell r="M1472">
            <v>0</v>
          </cell>
          <cell r="N1472" t="str">
            <v>Cumpre</v>
          </cell>
        </row>
        <row r="1473">
          <cell r="F1473" t="str">
            <v>Bugre/MG</v>
          </cell>
          <cell r="G1473" t="str">
            <v>Semestral</v>
          </cell>
          <cell r="H1473" t="str">
            <v>2024-S1</v>
          </cell>
          <cell r="I1473" t="str">
            <v>Sim</v>
          </cell>
          <cell r="J1473">
            <v>45473</v>
          </cell>
          <cell r="K1473">
            <v>-10039082.17</v>
          </cell>
          <cell r="L1473">
            <v>29530077.859999999</v>
          </cell>
          <cell r="M1473">
            <v>0</v>
          </cell>
          <cell r="N1473" t="str">
            <v>Cumpre</v>
          </cell>
        </row>
        <row r="1474">
          <cell r="F1474" t="str">
            <v>Buritis/MG</v>
          </cell>
          <cell r="G1474" t="str">
            <v>Semestral</v>
          </cell>
          <cell r="H1474" t="str">
            <v>2024-S1</v>
          </cell>
          <cell r="I1474" t="str">
            <v>Sim</v>
          </cell>
          <cell r="J1474">
            <v>45473</v>
          </cell>
          <cell r="K1474">
            <v>1961002.13</v>
          </cell>
          <cell r="L1474">
            <v>147970187.53</v>
          </cell>
          <cell r="M1474">
            <v>1.33</v>
          </cell>
          <cell r="N1474" t="str">
            <v>Cumpre</v>
          </cell>
        </row>
        <row r="1475">
          <cell r="F1475" t="str">
            <v>Buritizeiro/MG</v>
          </cell>
          <cell r="G1475" t="str">
            <v>Quadrimestral</v>
          </cell>
          <cell r="H1475" t="str">
            <v>2024-Q2</v>
          </cell>
          <cell r="I1475" t="str">
            <v>Sim</v>
          </cell>
          <cell r="J1475">
            <v>45535</v>
          </cell>
          <cell r="K1475">
            <v>2881810.93</v>
          </cell>
          <cell r="L1475">
            <v>23152128.190000001</v>
          </cell>
          <cell r="M1475">
            <v>12.45</v>
          </cell>
          <cell r="N1475" t="str">
            <v>Cumpre</v>
          </cell>
        </row>
        <row r="1476">
          <cell r="F1476" t="str">
            <v>Cabeceira Grande/MG</v>
          </cell>
          <cell r="G1476" t="str">
            <v>Semestral</v>
          </cell>
          <cell r="H1476" t="str">
            <v>2024-S1</v>
          </cell>
          <cell r="I1476" t="str">
            <v>Sim</v>
          </cell>
          <cell r="J1476">
            <v>45473</v>
          </cell>
          <cell r="K1476">
            <v>-7425774.6799999997</v>
          </cell>
          <cell r="L1476">
            <v>58787554.649999999</v>
          </cell>
          <cell r="M1476">
            <v>0</v>
          </cell>
          <cell r="N1476" t="str">
            <v>Cumpre</v>
          </cell>
        </row>
        <row r="1477">
          <cell r="F1477" t="str">
            <v>Cabo Verde/MG</v>
          </cell>
          <cell r="G1477" t="str">
            <v>Semestral</v>
          </cell>
          <cell r="H1477" t="str">
            <v>2024-S1</v>
          </cell>
          <cell r="I1477" t="str">
            <v>Sim</v>
          </cell>
          <cell r="J1477">
            <v>45473</v>
          </cell>
          <cell r="K1477">
            <v>-7376946.0300000003</v>
          </cell>
          <cell r="L1477">
            <v>58623798.600000001</v>
          </cell>
          <cell r="M1477">
            <v>0</v>
          </cell>
          <cell r="N1477" t="str">
            <v>Cumpre</v>
          </cell>
        </row>
        <row r="1478">
          <cell r="F1478" t="str">
            <v>Cachoeira da Prata/MG</v>
          </cell>
          <cell r="G1478" t="str">
            <v>Semestral</v>
          </cell>
          <cell r="H1478" t="str">
            <v>2024-S1</v>
          </cell>
          <cell r="I1478" t="str">
            <v>Sim</v>
          </cell>
          <cell r="J1478">
            <v>45473</v>
          </cell>
          <cell r="K1478">
            <v>-5009037.42</v>
          </cell>
          <cell r="L1478">
            <v>28062208.079999998</v>
          </cell>
          <cell r="M1478">
            <v>0</v>
          </cell>
          <cell r="N1478" t="str">
            <v>Cumpre</v>
          </cell>
        </row>
        <row r="1479">
          <cell r="F1479" t="str">
            <v>Cachoeira de Minas/MG</v>
          </cell>
          <cell r="G1479" t="str">
            <v>Semestral</v>
          </cell>
          <cell r="H1479" t="str">
            <v>2024-S1</v>
          </cell>
          <cell r="I1479" t="str">
            <v>Sim</v>
          </cell>
          <cell r="J1479">
            <v>45473</v>
          </cell>
          <cell r="K1479">
            <v>-23777543.300000001</v>
          </cell>
          <cell r="L1479">
            <v>51980708.909999996</v>
          </cell>
          <cell r="M1479">
            <v>0</v>
          </cell>
          <cell r="N1479" t="str">
            <v>Cumpre</v>
          </cell>
        </row>
        <row r="1480">
          <cell r="F1480" t="str">
            <v>Cachoeira de Pajeú/MG</v>
          </cell>
          <cell r="G1480" t="str">
            <v>Semestral</v>
          </cell>
          <cell r="H1480" t="str">
            <v>2024-S1</v>
          </cell>
          <cell r="I1480" t="str">
            <v>Sim</v>
          </cell>
          <cell r="J1480">
            <v>45473</v>
          </cell>
          <cell r="K1480">
            <v>-12470888.470000001</v>
          </cell>
          <cell r="L1480">
            <v>36969376.939999998</v>
          </cell>
          <cell r="M1480">
            <v>0</v>
          </cell>
          <cell r="N1480" t="str">
            <v>Cumpre</v>
          </cell>
        </row>
        <row r="1481">
          <cell r="F1481" t="str">
            <v>Cachoeira Dourada/MG</v>
          </cell>
          <cell r="G1481" t="str">
            <v>Semestral</v>
          </cell>
          <cell r="H1481" t="str">
            <v>2024-S1</v>
          </cell>
          <cell r="I1481" t="str">
            <v>Sim</v>
          </cell>
          <cell r="J1481">
            <v>45473</v>
          </cell>
          <cell r="K1481">
            <v>-33349540.73</v>
          </cell>
          <cell r="L1481">
            <v>80716549.659999996</v>
          </cell>
          <cell r="M1481">
            <v>0</v>
          </cell>
          <cell r="N1481" t="str">
            <v>Cumpre</v>
          </cell>
        </row>
        <row r="1482">
          <cell r="F1482" t="str">
            <v>Caetanópolis/MG</v>
          </cell>
          <cell r="G1482" t="str">
            <v>Semestral</v>
          </cell>
          <cell r="H1482" t="str">
            <v>2024-S1</v>
          </cell>
          <cell r="I1482" t="str">
            <v>Sim</v>
          </cell>
          <cell r="J1482">
            <v>45473</v>
          </cell>
          <cell r="K1482">
            <v>-17118058.289999999</v>
          </cell>
          <cell r="L1482">
            <v>51073510.280000001</v>
          </cell>
          <cell r="M1482">
            <v>0</v>
          </cell>
          <cell r="N1482" t="str">
            <v>Cumpre</v>
          </cell>
        </row>
        <row r="1483">
          <cell r="F1483" t="str">
            <v>Caeté/MG</v>
          </cell>
          <cell r="G1483" t="str">
            <v>Semestral</v>
          </cell>
          <cell r="H1483" t="str">
            <v>2024-S1</v>
          </cell>
          <cell r="I1483" t="str">
            <v>Sim</v>
          </cell>
          <cell r="J1483">
            <v>45473</v>
          </cell>
          <cell r="K1483">
            <v>-42574745.049999997</v>
          </cell>
          <cell r="L1483">
            <v>183427139.88</v>
          </cell>
          <cell r="M1483">
            <v>0</v>
          </cell>
          <cell r="N1483" t="str">
            <v>Cumpre</v>
          </cell>
        </row>
        <row r="1484">
          <cell r="F1484" t="str">
            <v>Caiana/MG</v>
          </cell>
          <cell r="G1484" t="str">
            <v>Semestral</v>
          </cell>
          <cell r="H1484" t="str">
            <v>2024-S1</v>
          </cell>
          <cell r="I1484" t="str">
            <v>Sim</v>
          </cell>
          <cell r="J1484">
            <v>45473</v>
          </cell>
          <cell r="K1484">
            <v>-1160965.17</v>
          </cell>
          <cell r="L1484">
            <v>29693440.210000001</v>
          </cell>
          <cell r="M1484">
            <v>0</v>
          </cell>
          <cell r="N1484" t="str">
            <v>Cumpre</v>
          </cell>
        </row>
        <row r="1485">
          <cell r="F1485" t="str">
            <v>Cajuri/MG</v>
          </cell>
          <cell r="G1485" t="str">
            <v>Semestral</v>
          </cell>
          <cell r="H1485" t="str">
            <v>2024-S1</v>
          </cell>
          <cell r="I1485" t="str">
            <v>Sim</v>
          </cell>
          <cell r="J1485">
            <v>45473</v>
          </cell>
          <cell r="K1485">
            <v>-9095406.75</v>
          </cell>
          <cell r="L1485">
            <v>30297754.620000001</v>
          </cell>
          <cell r="M1485">
            <v>0</v>
          </cell>
          <cell r="N1485" t="str">
            <v>Cumpre</v>
          </cell>
        </row>
        <row r="1486">
          <cell r="F1486" t="str">
            <v>Caldas/MG</v>
          </cell>
          <cell r="G1486" t="str">
            <v>Semestral</v>
          </cell>
          <cell r="H1486" t="str">
            <v>2024-S1</v>
          </cell>
          <cell r="I1486" t="str">
            <v>Sim</v>
          </cell>
          <cell r="J1486">
            <v>45473</v>
          </cell>
          <cell r="K1486">
            <v>-4140470.48</v>
          </cell>
          <cell r="L1486">
            <v>68249958.290000007</v>
          </cell>
          <cell r="M1486">
            <v>0</v>
          </cell>
          <cell r="N1486" t="str">
            <v>Cumpre</v>
          </cell>
        </row>
        <row r="1487">
          <cell r="F1487" t="str">
            <v>Camacho/MG</v>
          </cell>
          <cell r="G1487" t="str">
            <v>Quadrimestral</v>
          </cell>
          <cell r="H1487" t="str">
            <v>2024-Q2</v>
          </cell>
          <cell r="I1487" t="str">
            <v>Sim</v>
          </cell>
          <cell r="J1487">
            <v>45535</v>
          </cell>
          <cell r="K1487">
            <v>-4904652.72</v>
          </cell>
          <cell r="L1487">
            <v>26017288.43</v>
          </cell>
          <cell r="M1487">
            <v>0</v>
          </cell>
          <cell r="N1487" t="str">
            <v>Cumpre</v>
          </cell>
        </row>
        <row r="1488">
          <cell r="F1488" t="str">
            <v>Camanducaia/MG</v>
          </cell>
          <cell r="G1488" t="str">
            <v>Semestral</v>
          </cell>
          <cell r="H1488" t="str">
            <v>2024-S1</v>
          </cell>
          <cell r="I1488" t="str">
            <v>Sim</v>
          </cell>
          <cell r="J1488">
            <v>45473</v>
          </cell>
          <cell r="K1488">
            <v>-41805392.549999997</v>
          </cell>
          <cell r="L1488">
            <v>134958360.86000001</v>
          </cell>
          <cell r="M1488">
            <v>0</v>
          </cell>
          <cell r="N1488" t="str">
            <v>Cumpre</v>
          </cell>
        </row>
        <row r="1489">
          <cell r="F1489" t="str">
            <v>Cambuí/MG</v>
          </cell>
          <cell r="G1489" t="str">
            <v>Semestral</v>
          </cell>
          <cell r="H1489" t="str">
            <v>2024-S1</v>
          </cell>
          <cell r="I1489" t="str">
            <v>Sim</v>
          </cell>
          <cell r="J1489">
            <v>45473</v>
          </cell>
          <cell r="K1489">
            <v>-49063016.710000001</v>
          </cell>
          <cell r="L1489">
            <v>155580693.72999999</v>
          </cell>
          <cell r="M1489">
            <v>0</v>
          </cell>
          <cell r="N1489" t="str">
            <v>Cumpre</v>
          </cell>
        </row>
        <row r="1490">
          <cell r="F1490" t="str">
            <v>Cambuquira/MG</v>
          </cell>
          <cell r="G1490" t="str">
            <v>Semestral</v>
          </cell>
          <cell r="H1490" t="str">
            <v>2023-S2</v>
          </cell>
          <cell r="I1490" t="str">
            <v>Não</v>
          </cell>
          <cell r="J1490">
            <v>45291</v>
          </cell>
          <cell r="K1490">
            <v>-9896227.5700000003</v>
          </cell>
          <cell r="L1490">
            <v>48909486.689999998</v>
          </cell>
          <cell r="M1490">
            <v>0</v>
          </cell>
          <cell r="N1490" t="str">
            <v>Cumpre</v>
          </cell>
        </row>
        <row r="1491">
          <cell r="F1491" t="str">
            <v>Campanário/MG</v>
          </cell>
          <cell r="G1491" t="str">
            <v>Semestral</v>
          </cell>
          <cell r="H1491" t="str">
            <v>2024-S1</v>
          </cell>
          <cell r="I1491" t="str">
            <v>Sim</v>
          </cell>
          <cell r="J1491">
            <v>45473</v>
          </cell>
          <cell r="K1491">
            <v>-82753.48</v>
          </cell>
          <cell r="L1491">
            <v>26177793.969999999</v>
          </cell>
          <cell r="M1491">
            <v>0</v>
          </cell>
          <cell r="N1491" t="str">
            <v>Cumpre</v>
          </cell>
        </row>
        <row r="1492">
          <cell r="F1492" t="str">
            <v>Campanha/MG</v>
          </cell>
          <cell r="G1492" t="str">
            <v>Semestral</v>
          </cell>
          <cell r="H1492" t="str">
            <v>2024-S1</v>
          </cell>
          <cell r="I1492" t="str">
            <v>Sim</v>
          </cell>
          <cell r="J1492">
            <v>45473</v>
          </cell>
          <cell r="K1492">
            <v>-20804928.09</v>
          </cell>
          <cell r="L1492">
            <v>71667195.590000004</v>
          </cell>
          <cell r="M1492">
            <v>0</v>
          </cell>
          <cell r="N1492" t="str">
            <v>Cumpre</v>
          </cell>
        </row>
        <row r="1493">
          <cell r="F1493" t="str">
            <v>Campestre/MG</v>
          </cell>
          <cell r="G1493" t="str">
            <v>Semestral</v>
          </cell>
          <cell r="H1493" t="str">
            <v>2024-S1</v>
          </cell>
          <cell r="I1493" t="str">
            <v>Sim</v>
          </cell>
          <cell r="J1493">
            <v>45473</v>
          </cell>
          <cell r="K1493">
            <v>-25785821.789999999</v>
          </cell>
          <cell r="L1493">
            <v>88064633.939999998</v>
          </cell>
          <cell r="M1493">
            <v>0</v>
          </cell>
          <cell r="N1493" t="str">
            <v>Cumpre</v>
          </cell>
        </row>
        <row r="1494">
          <cell r="F1494" t="str">
            <v>Campina Verde/MG</v>
          </cell>
          <cell r="G1494" t="str">
            <v>Semestral</v>
          </cell>
          <cell r="H1494" t="str">
            <v>2024-S1</v>
          </cell>
          <cell r="I1494" t="str">
            <v>Sim</v>
          </cell>
          <cell r="J1494">
            <v>45473</v>
          </cell>
          <cell r="K1494">
            <v>-2598002.2000000002</v>
          </cell>
          <cell r="L1494">
            <v>96604950.519999996</v>
          </cell>
          <cell r="M1494">
            <v>0</v>
          </cell>
          <cell r="N1494" t="str">
            <v>Cumpre</v>
          </cell>
        </row>
        <row r="1495">
          <cell r="F1495" t="str">
            <v>Campo Azul/MG</v>
          </cell>
          <cell r="G1495" t="str">
            <v>Semestral</v>
          </cell>
          <cell r="H1495" t="str">
            <v>2024-S1</v>
          </cell>
          <cell r="I1495" t="str">
            <v>Sim</v>
          </cell>
          <cell r="J1495">
            <v>45473</v>
          </cell>
          <cell r="K1495">
            <v>-5355974.54</v>
          </cell>
          <cell r="L1495">
            <v>28870138.18</v>
          </cell>
          <cell r="M1495">
            <v>0</v>
          </cell>
          <cell r="N1495" t="str">
            <v>Cumpre</v>
          </cell>
        </row>
        <row r="1496">
          <cell r="F1496" t="str">
            <v>Campo Belo/MG</v>
          </cell>
          <cell r="G1496" t="str">
            <v>Quadrimestral</v>
          </cell>
          <cell r="H1496" t="str">
            <v>2024-Q2</v>
          </cell>
          <cell r="I1496" t="str">
            <v>Sim</v>
          </cell>
          <cell r="J1496">
            <v>45535</v>
          </cell>
          <cell r="K1496">
            <v>-47658670.600000001</v>
          </cell>
          <cell r="L1496">
            <v>263789082.71000001</v>
          </cell>
          <cell r="M1496">
            <v>0</v>
          </cell>
          <cell r="N1496" t="str">
            <v>Cumpre</v>
          </cell>
        </row>
        <row r="1497">
          <cell r="F1497" t="str">
            <v>Campo do Meio/MG</v>
          </cell>
          <cell r="G1497" t="str">
            <v>Quadrimestral</v>
          </cell>
          <cell r="H1497" t="str">
            <v>2024-Q2</v>
          </cell>
          <cell r="I1497" t="str">
            <v>Sim</v>
          </cell>
          <cell r="J1497">
            <v>45535</v>
          </cell>
          <cell r="K1497">
            <v>-9563949.3399999999</v>
          </cell>
          <cell r="L1497">
            <v>59521271.039999999</v>
          </cell>
          <cell r="M1497">
            <v>0</v>
          </cell>
          <cell r="N1497" t="str">
            <v>Cumpre</v>
          </cell>
        </row>
        <row r="1498">
          <cell r="F1498" t="str">
            <v>Campo Florido/MG</v>
          </cell>
          <cell r="G1498" t="str">
            <v>Semestral</v>
          </cell>
          <cell r="H1498" t="str">
            <v>2024-S1</v>
          </cell>
          <cell r="I1498" t="str">
            <v>Sim</v>
          </cell>
          <cell r="J1498">
            <v>45473</v>
          </cell>
          <cell r="K1498">
            <v>-9443146.5099999998</v>
          </cell>
          <cell r="L1498">
            <v>69551533.409999996</v>
          </cell>
          <cell r="M1498">
            <v>0</v>
          </cell>
          <cell r="N1498" t="str">
            <v>Cumpre</v>
          </cell>
        </row>
        <row r="1499">
          <cell r="F1499" t="str">
            <v>Campos Altos/MG</v>
          </cell>
          <cell r="G1499" t="str">
            <v>Semestral</v>
          </cell>
          <cell r="H1499" t="str">
            <v>2023-S2</v>
          </cell>
          <cell r="I1499" t="str">
            <v>Não</v>
          </cell>
          <cell r="J1499">
            <v>45291</v>
          </cell>
          <cell r="K1499">
            <v>-17548213.350000001</v>
          </cell>
          <cell r="L1499">
            <v>69969793.799999997</v>
          </cell>
          <cell r="M1499">
            <v>0</v>
          </cell>
          <cell r="N1499" t="str">
            <v>Cumpre</v>
          </cell>
        </row>
        <row r="1500">
          <cell r="F1500" t="str">
            <v>Campos Gerais/MG</v>
          </cell>
          <cell r="G1500" t="str">
            <v>Semestral</v>
          </cell>
          <cell r="H1500" t="str">
            <v>2024-S1</v>
          </cell>
          <cell r="I1500" t="str">
            <v>Sim</v>
          </cell>
          <cell r="J1500">
            <v>45473</v>
          </cell>
          <cell r="K1500">
            <v>-64802238.210000001</v>
          </cell>
          <cell r="L1500">
            <v>117178987.16</v>
          </cell>
          <cell r="M1500">
            <v>0</v>
          </cell>
          <cell r="N1500" t="str">
            <v>Cumpre</v>
          </cell>
        </row>
        <row r="1501">
          <cell r="F1501" t="str">
            <v>Cana Verde/MG</v>
          </cell>
          <cell r="G1501" t="str">
            <v>Semestral</v>
          </cell>
          <cell r="H1501" t="str">
            <v>2024-S1</v>
          </cell>
          <cell r="I1501" t="str">
            <v>Sim</v>
          </cell>
          <cell r="J1501">
            <v>45473</v>
          </cell>
          <cell r="K1501">
            <v>-5620488.0700000003</v>
          </cell>
          <cell r="L1501">
            <v>32398854.789999999</v>
          </cell>
          <cell r="M1501">
            <v>0</v>
          </cell>
          <cell r="N1501" t="str">
            <v>Cumpre</v>
          </cell>
        </row>
        <row r="1502">
          <cell r="F1502" t="str">
            <v>Canaã/MG</v>
          </cell>
          <cell r="G1502" t="str">
            <v>Semestral</v>
          </cell>
          <cell r="H1502" t="str">
            <v>2024-S1</v>
          </cell>
          <cell r="I1502" t="str">
            <v>Sim</v>
          </cell>
          <cell r="J1502">
            <v>45473</v>
          </cell>
          <cell r="K1502">
            <v>-7466498.3700000001</v>
          </cell>
          <cell r="L1502">
            <v>29057602.969999999</v>
          </cell>
          <cell r="M1502">
            <v>0</v>
          </cell>
          <cell r="N1502" t="str">
            <v>Cumpre</v>
          </cell>
        </row>
        <row r="1503">
          <cell r="F1503" t="str">
            <v>Canápolis/MG</v>
          </cell>
          <cell r="G1503" t="str">
            <v>Semestral</v>
          </cell>
          <cell r="H1503" t="str">
            <v>2024-S1</v>
          </cell>
          <cell r="I1503" t="str">
            <v>Sim</v>
          </cell>
          <cell r="J1503">
            <v>45473</v>
          </cell>
          <cell r="K1503">
            <v>-6586709.9000000004</v>
          </cell>
          <cell r="L1503">
            <v>73123238.730000004</v>
          </cell>
          <cell r="M1503">
            <v>0</v>
          </cell>
          <cell r="N1503" t="str">
            <v>Cumpre</v>
          </cell>
        </row>
        <row r="1504">
          <cell r="F1504" t="str">
            <v>Candeias/MG</v>
          </cell>
          <cell r="G1504" t="str">
            <v>Semestral</v>
          </cell>
          <cell r="H1504" t="str">
            <v>2024-S1</v>
          </cell>
          <cell r="I1504" t="str">
            <v>Sim</v>
          </cell>
          <cell r="J1504">
            <v>45473</v>
          </cell>
          <cell r="K1504">
            <v>-3927730.67</v>
          </cell>
          <cell r="L1504">
            <v>60339261.600000001</v>
          </cell>
          <cell r="M1504">
            <v>0</v>
          </cell>
          <cell r="N1504" t="str">
            <v>Cumpre</v>
          </cell>
        </row>
        <row r="1505">
          <cell r="F1505" t="str">
            <v>Cantagalo/MG</v>
          </cell>
          <cell r="G1505" t="str">
            <v>Semestral</v>
          </cell>
          <cell r="H1505" t="str">
            <v>2024-S1</v>
          </cell>
          <cell r="I1505" t="str">
            <v>Sim</v>
          </cell>
          <cell r="J1505">
            <v>45473</v>
          </cell>
          <cell r="K1505">
            <v>8386147.4900000002</v>
          </cell>
          <cell r="L1505">
            <v>30477201.68</v>
          </cell>
          <cell r="M1505">
            <v>27.52</v>
          </cell>
          <cell r="N1505" t="str">
            <v>Cumpre</v>
          </cell>
        </row>
        <row r="1506">
          <cell r="F1506" t="str">
            <v>Caparaó/MG</v>
          </cell>
          <cell r="G1506" t="str">
            <v>Semestral</v>
          </cell>
          <cell r="H1506" t="str">
            <v>2024-S1</v>
          </cell>
          <cell r="I1506" t="str">
            <v>Sim</v>
          </cell>
          <cell r="J1506">
            <v>45473</v>
          </cell>
          <cell r="K1506">
            <v>25124703.420000002</v>
          </cell>
          <cell r="L1506">
            <v>32946624.710000001</v>
          </cell>
          <cell r="M1506">
            <v>76.260000000000005</v>
          </cell>
          <cell r="N1506" t="str">
            <v>Cumpre</v>
          </cell>
        </row>
        <row r="1507">
          <cell r="F1507" t="str">
            <v>Capela Nova/MG</v>
          </cell>
          <cell r="G1507" t="str">
            <v>Semestral</v>
          </cell>
          <cell r="H1507" t="str">
            <v>2024-S1</v>
          </cell>
          <cell r="I1507" t="str">
            <v>Sim</v>
          </cell>
          <cell r="J1507">
            <v>45473</v>
          </cell>
          <cell r="K1507">
            <v>-4823634.5</v>
          </cell>
          <cell r="L1507">
            <v>24057998.210000001</v>
          </cell>
          <cell r="M1507">
            <v>0</v>
          </cell>
          <cell r="N1507" t="str">
            <v>Cumpre</v>
          </cell>
        </row>
        <row r="1508">
          <cell r="F1508" t="str">
            <v>Capelinha/MG</v>
          </cell>
          <cell r="G1508" t="str">
            <v>Quadrimestral</v>
          </cell>
          <cell r="H1508" t="str">
            <v>2024-Q2</v>
          </cell>
          <cell r="I1508" t="str">
            <v>Sim</v>
          </cell>
          <cell r="J1508">
            <v>45535</v>
          </cell>
          <cell r="K1508">
            <v>-12538248.199999999</v>
          </cell>
          <cell r="L1508">
            <v>167651989.84</v>
          </cell>
          <cell r="M1508">
            <v>0</v>
          </cell>
          <cell r="N1508" t="str">
            <v>Cumpre</v>
          </cell>
        </row>
        <row r="1509">
          <cell r="F1509" t="str">
            <v>Capetinga/MG</v>
          </cell>
          <cell r="G1509" t="str">
            <v>Semestral</v>
          </cell>
          <cell r="H1509" t="str">
            <v>2024-S1</v>
          </cell>
          <cell r="I1509" t="str">
            <v>Sim</v>
          </cell>
          <cell r="J1509">
            <v>45473</v>
          </cell>
          <cell r="K1509">
            <v>2020057.95</v>
          </cell>
          <cell r="L1509">
            <v>34204578.68</v>
          </cell>
          <cell r="M1509">
            <v>5.91</v>
          </cell>
          <cell r="N1509" t="str">
            <v>Cumpre</v>
          </cell>
        </row>
        <row r="1510">
          <cell r="F1510" t="str">
            <v>Capim Branco/MG</v>
          </cell>
          <cell r="G1510" t="str">
            <v>Semestral</v>
          </cell>
          <cell r="H1510" t="str">
            <v>2024-S1</v>
          </cell>
          <cell r="I1510" t="str">
            <v>Sim</v>
          </cell>
          <cell r="J1510">
            <v>45473</v>
          </cell>
          <cell r="K1510">
            <v>-10507585.98</v>
          </cell>
          <cell r="L1510">
            <v>52616249.539999999</v>
          </cell>
          <cell r="M1510">
            <v>0</v>
          </cell>
          <cell r="N1510" t="str">
            <v>Cumpre</v>
          </cell>
        </row>
        <row r="1511">
          <cell r="F1511" t="str">
            <v>Capinópolis/MG</v>
          </cell>
          <cell r="G1511" t="str">
            <v>Semestral</v>
          </cell>
          <cell r="H1511" t="str">
            <v>2024-S1</v>
          </cell>
          <cell r="I1511" t="str">
            <v>Sim</v>
          </cell>
          <cell r="J1511">
            <v>45473</v>
          </cell>
          <cell r="K1511">
            <v>-12560472.25</v>
          </cell>
          <cell r="L1511">
            <v>93388143.969999999</v>
          </cell>
          <cell r="M1511">
            <v>0</v>
          </cell>
          <cell r="N1511" t="str">
            <v>Cumpre</v>
          </cell>
        </row>
        <row r="1512">
          <cell r="F1512" t="str">
            <v>Capitão Andrade/MG</v>
          </cell>
          <cell r="G1512" t="str">
            <v>Semestral</v>
          </cell>
          <cell r="H1512" t="str">
            <v>2024-S1</v>
          </cell>
          <cell r="I1512" t="str">
            <v>Sim</v>
          </cell>
          <cell r="J1512">
            <v>45473</v>
          </cell>
          <cell r="K1512">
            <v>-11915299.09</v>
          </cell>
          <cell r="L1512">
            <v>30283103.559999999</v>
          </cell>
          <cell r="M1512">
            <v>0</v>
          </cell>
          <cell r="N1512" t="str">
            <v>Cumpre</v>
          </cell>
        </row>
        <row r="1513">
          <cell r="F1513" t="str">
            <v>Capitão Enéas/MG</v>
          </cell>
          <cell r="G1513" t="str">
            <v>Semestral</v>
          </cell>
          <cell r="H1513" t="str">
            <v>2024-S1</v>
          </cell>
          <cell r="I1513" t="str">
            <v>Sim</v>
          </cell>
          <cell r="J1513">
            <v>45473</v>
          </cell>
          <cell r="K1513">
            <v>-5766740.5499999998</v>
          </cell>
          <cell r="L1513">
            <v>67598386.989999995</v>
          </cell>
          <cell r="M1513">
            <v>0</v>
          </cell>
          <cell r="N1513" t="str">
            <v>Cumpre</v>
          </cell>
        </row>
        <row r="1514">
          <cell r="F1514" t="str">
            <v>Capitólio/MG</v>
          </cell>
          <cell r="G1514" t="str">
            <v>Semestral</v>
          </cell>
          <cell r="H1514" t="str">
            <v>2024-S1</v>
          </cell>
          <cell r="I1514" t="str">
            <v>Sim</v>
          </cell>
          <cell r="J1514">
            <v>45473</v>
          </cell>
          <cell r="K1514">
            <v>-26460226.370000001</v>
          </cell>
          <cell r="L1514">
            <v>72767839.069999993</v>
          </cell>
          <cell r="M1514">
            <v>0</v>
          </cell>
          <cell r="N1514" t="str">
            <v>Cumpre</v>
          </cell>
        </row>
        <row r="1515">
          <cell r="F1515" t="str">
            <v>Caputira/MG</v>
          </cell>
          <cell r="G1515" t="str">
            <v>Semestral</v>
          </cell>
          <cell r="H1515" t="str">
            <v>2024-S1</v>
          </cell>
          <cell r="I1515" t="str">
            <v>Sim</v>
          </cell>
          <cell r="J1515">
            <v>45473</v>
          </cell>
          <cell r="K1515">
            <v>-12976045.93</v>
          </cell>
          <cell r="L1515">
            <v>42026138.090000004</v>
          </cell>
          <cell r="M1515">
            <v>0</v>
          </cell>
          <cell r="N1515" t="str">
            <v>Cumpre</v>
          </cell>
        </row>
        <row r="1516">
          <cell r="F1516" t="str">
            <v>Caraí/MG</v>
          </cell>
          <cell r="G1516" t="str">
            <v>Semestral</v>
          </cell>
          <cell r="H1516" t="str">
            <v>2024-S1</v>
          </cell>
          <cell r="I1516" t="str">
            <v>Sim</v>
          </cell>
          <cell r="J1516">
            <v>45473</v>
          </cell>
          <cell r="K1516">
            <v>-11508460.119999999</v>
          </cell>
          <cell r="L1516">
            <v>73032112.640000001</v>
          </cell>
          <cell r="M1516">
            <v>0</v>
          </cell>
          <cell r="N1516" t="str">
            <v>Cumpre</v>
          </cell>
        </row>
        <row r="1517">
          <cell r="F1517" t="str">
            <v>Caranaíba/MG</v>
          </cell>
          <cell r="G1517" t="str">
            <v>Semestral</v>
          </cell>
          <cell r="H1517" t="str">
            <v>2024-S1</v>
          </cell>
          <cell r="I1517" t="str">
            <v>Sim</v>
          </cell>
          <cell r="J1517">
            <v>45473</v>
          </cell>
          <cell r="K1517">
            <v>-6781947.2199999997</v>
          </cell>
          <cell r="L1517">
            <v>26253347.84</v>
          </cell>
          <cell r="M1517">
            <v>0</v>
          </cell>
          <cell r="N1517" t="str">
            <v>Cumpre</v>
          </cell>
        </row>
        <row r="1518">
          <cell r="F1518" t="str">
            <v>Carandaí/MG</v>
          </cell>
          <cell r="G1518" t="str">
            <v>Semestral</v>
          </cell>
          <cell r="H1518" t="str">
            <v>2024-S1</v>
          </cell>
          <cell r="I1518" t="str">
            <v>Sim</v>
          </cell>
          <cell r="J1518">
            <v>45473</v>
          </cell>
          <cell r="K1518">
            <v>-15004485.560000001</v>
          </cell>
          <cell r="L1518">
            <v>111047428.38</v>
          </cell>
          <cell r="M1518">
            <v>0</v>
          </cell>
          <cell r="N1518" t="str">
            <v>Cumpre</v>
          </cell>
        </row>
        <row r="1519">
          <cell r="F1519" t="str">
            <v>Carangola/MG</v>
          </cell>
          <cell r="G1519" t="str">
            <v>Semestral</v>
          </cell>
          <cell r="H1519" t="str">
            <v>2024-S1</v>
          </cell>
          <cell r="I1519" t="str">
            <v>Sim</v>
          </cell>
          <cell r="J1519">
            <v>45473</v>
          </cell>
          <cell r="K1519">
            <v>-27389883.449999999</v>
          </cell>
          <cell r="L1519">
            <v>127004870.43000001</v>
          </cell>
          <cell r="M1519">
            <v>0</v>
          </cell>
          <cell r="N1519" t="str">
            <v>Cumpre</v>
          </cell>
        </row>
        <row r="1520">
          <cell r="F1520" t="str">
            <v>Caratinga/MG</v>
          </cell>
          <cell r="G1520" t="str">
            <v>Quadrimestral</v>
          </cell>
          <cell r="H1520" t="str">
            <v>2024-Q2</v>
          </cell>
          <cell r="I1520" t="str">
            <v>Sim</v>
          </cell>
          <cell r="J1520">
            <v>45535</v>
          </cell>
          <cell r="K1520">
            <v>-71780618.219999999</v>
          </cell>
          <cell r="L1520">
            <v>358050390.83999997</v>
          </cell>
          <cell r="M1520">
            <v>0</v>
          </cell>
          <cell r="N1520" t="str">
            <v>Cumpre</v>
          </cell>
        </row>
        <row r="1521">
          <cell r="F1521" t="str">
            <v>Carbonita/MG</v>
          </cell>
          <cell r="G1521" t="str">
            <v>Semestral</v>
          </cell>
          <cell r="H1521" t="str">
            <v>2024-S1</v>
          </cell>
          <cell r="I1521" t="str">
            <v>Sim</v>
          </cell>
          <cell r="J1521">
            <v>45473</v>
          </cell>
          <cell r="K1521">
            <v>-2317892.62</v>
          </cell>
          <cell r="L1521">
            <v>42615703.840000004</v>
          </cell>
          <cell r="M1521">
            <v>0</v>
          </cell>
          <cell r="N1521" t="str">
            <v>Cumpre</v>
          </cell>
        </row>
        <row r="1522">
          <cell r="F1522" t="str">
            <v>Careaçu/MG</v>
          </cell>
          <cell r="G1522" t="str">
            <v>Semestral</v>
          </cell>
          <cell r="H1522" t="str">
            <v>2024-S1</v>
          </cell>
          <cell r="I1522" t="str">
            <v>Sim</v>
          </cell>
          <cell r="J1522">
            <v>45473</v>
          </cell>
          <cell r="K1522">
            <v>-2942100.06</v>
          </cell>
          <cell r="L1522">
            <v>36389313.469999999</v>
          </cell>
          <cell r="M1522">
            <v>0</v>
          </cell>
          <cell r="N1522" t="str">
            <v>Cumpre</v>
          </cell>
        </row>
        <row r="1523">
          <cell r="F1523" t="str">
            <v>Carlos Chagas/MG</v>
          </cell>
          <cell r="G1523" t="str">
            <v>Semestral</v>
          </cell>
          <cell r="H1523" t="str">
            <v>2024-S1</v>
          </cell>
          <cell r="I1523" t="str">
            <v>Sim</v>
          </cell>
          <cell r="J1523">
            <v>45473</v>
          </cell>
          <cell r="K1523">
            <v>-24266402.140000001</v>
          </cell>
          <cell r="L1523">
            <v>91157507.239999995</v>
          </cell>
          <cell r="M1523">
            <v>0</v>
          </cell>
          <cell r="N1523" t="str">
            <v>Cumpre</v>
          </cell>
        </row>
        <row r="1524">
          <cell r="F1524" t="str">
            <v>Carmésia/MG</v>
          </cell>
          <cell r="G1524" t="str">
            <v>Semestral</v>
          </cell>
          <cell r="H1524" t="str">
            <v>2024-S1</v>
          </cell>
          <cell r="I1524" t="str">
            <v>Sim</v>
          </cell>
          <cell r="J1524">
            <v>45473</v>
          </cell>
          <cell r="K1524">
            <v>-12994179.560000001</v>
          </cell>
          <cell r="L1524">
            <v>29295470.760000002</v>
          </cell>
          <cell r="M1524">
            <v>0</v>
          </cell>
          <cell r="N1524" t="str">
            <v>Cumpre</v>
          </cell>
        </row>
        <row r="1525">
          <cell r="F1525" t="str">
            <v>Carmo da Cachoeira/MG</v>
          </cell>
          <cell r="G1525" t="str">
            <v>Semestral</v>
          </cell>
          <cell r="H1525" t="str">
            <v>2024-S1</v>
          </cell>
          <cell r="I1525" t="str">
            <v>Sim</v>
          </cell>
          <cell r="J1525">
            <v>45473</v>
          </cell>
          <cell r="K1525">
            <v>-18476156.760000002</v>
          </cell>
          <cell r="L1525">
            <v>54432100.229999997</v>
          </cell>
          <cell r="M1525">
            <v>0</v>
          </cell>
          <cell r="N1525" t="str">
            <v>Cumpre</v>
          </cell>
        </row>
        <row r="1526">
          <cell r="F1526" t="str">
            <v>Carmo da Mata/MG</v>
          </cell>
          <cell r="G1526" t="str">
            <v>Quadrimestral</v>
          </cell>
          <cell r="H1526" t="str">
            <v>2024-Q2</v>
          </cell>
          <cell r="I1526" t="str">
            <v>Sim</v>
          </cell>
          <cell r="J1526">
            <v>45535</v>
          </cell>
          <cell r="K1526">
            <v>-10058657.23</v>
          </cell>
          <cell r="L1526">
            <v>56389448.200000003</v>
          </cell>
          <cell r="M1526">
            <v>0</v>
          </cell>
          <cell r="N1526" t="str">
            <v>Cumpre</v>
          </cell>
        </row>
        <row r="1527">
          <cell r="F1527" t="str">
            <v>Carmo de Minas/MG</v>
          </cell>
          <cell r="G1527" t="str">
            <v>Semestral</v>
          </cell>
          <cell r="H1527" t="str">
            <v>2024-S1</v>
          </cell>
          <cell r="I1527" t="str">
            <v>Sim</v>
          </cell>
          <cell r="J1527">
            <v>45473</v>
          </cell>
          <cell r="K1527">
            <v>-21534469.870000001</v>
          </cell>
          <cell r="L1527">
            <v>65180381.829999998</v>
          </cell>
          <cell r="M1527">
            <v>0</v>
          </cell>
          <cell r="N1527" t="str">
            <v>Cumpre</v>
          </cell>
        </row>
        <row r="1528">
          <cell r="F1528" t="str">
            <v>Carmo do Cajuru/MG</v>
          </cell>
          <cell r="G1528" t="str">
            <v>Quadrimestral</v>
          </cell>
          <cell r="H1528" t="str">
            <v>2024-Q2</v>
          </cell>
          <cell r="I1528" t="str">
            <v>Sim</v>
          </cell>
          <cell r="J1528">
            <v>45535</v>
          </cell>
          <cell r="K1528">
            <v>-21586036.510000002</v>
          </cell>
          <cell r="L1528">
            <v>107586002.77</v>
          </cell>
          <cell r="M1528">
            <v>0</v>
          </cell>
          <cell r="N1528" t="str">
            <v>Cumpre</v>
          </cell>
        </row>
        <row r="1529">
          <cell r="F1529" t="str">
            <v>Carmo do Paranaíba/MG</v>
          </cell>
          <cell r="G1529" t="str">
            <v>Semestral</v>
          </cell>
          <cell r="H1529" t="str">
            <v>2024-S1</v>
          </cell>
          <cell r="I1529" t="str">
            <v>Sim</v>
          </cell>
          <cell r="J1529">
            <v>45473</v>
          </cell>
          <cell r="K1529">
            <v>-43122555.509999998</v>
          </cell>
          <cell r="L1529">
            <v>143675696.47999999</v>
          </cell>
          <cell r="M1529">
            <v>0</v>
          </cell>
          <cell r="N1529" t="str">
            <v>Cumpre</v>
          </cell>
        </row>
        <row r="1530">
          <cell r="F1530" t="str">
            <v>Carmo do Rio Claro/MG</v>
          </cell>
          <cell r="G1530" t="str">
            <v>Semestral</v>
          </cell>
          <cell r="H1530" t="str">
            <v>2024-S1</v>
          </cell>
          <cell r="I1530" t="str">
            <v>Sim</v>
          </cell>
          <cell r="J1530">
            <v>45473</v>
          </cell>
          <cell r="K1530">
            <v>2034006.33</v>
          </cell>
          <cell r="L1530">
            <v>89261117.480000004</v>
          </cell>
          <cell r="M1530">
            <v>2.2799999999999998</v>
          </cell>
          <cell r="N1530" t="str">
            <v>Cumpre</v>
          </cell>
        </row>
        <row r="1531">
          <cell r="F1531" t="str">
            <v>Carmópolis de Minas/MG</v>
          </cell>
          <cell r="G1531" t="str">
            <v>Semestral</v>
          </cell>
          <cell r="H1531" t="str">
            <v>2024-S1</v>
          </cell>
          <cell r="I1531" t="str">
            <v>Sim</v>
          </cell>
          <cell r="J1531">
            <v>45473</v>
          </cell>
          <cell r="K1531">
            <v>-15705221.949999999</v>
          </cell>
          <cell r="L1531">
            <v>92055592.719999999</v>
          </cell>
          <cell r="M1531">
            <v>0</v>
          </cell>
          <cell r="N1531" t="str">
            <v>Cumpre</v>
          </cell>
        </row>
        <row r="1532">
          <cell r="F1532" t="str">
            <v>Carneirinho/MG</v>
          </cell>
          <cell r="G1532" t="str">
            <v>Semestral</v>
          </cell>
          <cell r="H1532" t="str">
            <v>2024-S1</v>
          </cell>
          <cell r="I1532" t="str">
            <v>Sim</v>
          </cell>
          <cell r="J1532">
            <v>45473</v>
          </cell>
          <cell r="K1532">
            <v>17205034.370000001</v>
          </cell>
          <cell r="L1532">
            <v>79582848.709999993</v>
          </cell>
          <cell r="M1532">
            <v>21.62</v>
          </cell>
          <cell r="N1532" t="str">
            <v>Cumpre</v>
          </cell>
        </row>
        <row r="1533">
          <cell r="F1533" t="str">
            <v>Carrancas/MG</v>
          </cell>
          <cell r="G1533" t="str">
            <v>Semestral</v>
          </cell>
          <cell r="H1533" t="str">
            <v>2024-S1</v>
          </cell>
          <cell r="I1533" t="str">
            <v>Sim</v>
          </cell>
          <cell r="J1533">
            <v>45473</v>
          </cell>
          <cell r="K1533">
            <v>-24066720.059999999</v>
          </cell>
          <cell r="L1533">
            <v>32794014.309999999</v>
          </cell>
          <cell r="M1533">
            <v>0</v>
          </cell>
          <cell r="N1533" t="str">
            <v>Cumpre</v>
          </cell>
        </row>
        <row r="1534">
          <cell r="F1534" t="str">
            <v>Carvalhópolis/MG</v>
          </cell>
          <cell r="G1534" t="str">
            <v>Semestral</v>
          </cell>
          <cell r="H1534" t="str">
            <v>2024-S1</v>
          </cell>
          <cell r="I1534" t="str">
            <v>Sim</v>
          </cell>
          <cell r="J1534">
            <v>45473</v>
          </cell>
          <cell r="K1534">
            <v>1966424.66</v>
          </cell>
          <cell r="L1534">
            <v>28347877.600000001</v>
          </cell>
          <cell r="M1534">
            <v>6.94</v>
          </cell>
          <cell r="N1534" t="str">
            <v>Cumpre</v>
          </cell>
        </row>
        <row r="1535">
          <cell r="F1535" t="str">
            <v>Carvalhos/MG</v>
          </cell>
          <cell r="G1535" t="str">
            <v>Quadrimestral</v>
          </cell>
          <cell r="H1535" t="str">
            <v>2024-Q1</v>
          </cell>
          <cell r="I1535" t="str">
            <v>Não</v>
          </cell>
          <cell r="J1535">
            <v>45412</v>
          </cell>
          <cell r="K1535">
            <v>-4721631.92</v>
          </cell>
          <cell r="L1535">
            <v>26036592.829999998</v>
          </cell>
          <cell r="M1535">
            <v>0</v>
          </cell>
          <cell r="N1535" t="str">
            <v>Cumpre</v>
          </cell>
        </row>
        <row r="1536">
          <cell r="F1536" t="str">
            <v>Casa Grande/MG</v>
          </cell>
          <cell r="G1536" t="str">
            <v>Semestral</v>
          </cell>
          <cell r="H1536" t="str">
            <v>2024-S1</v>
          </cell>
          <cell r="I1536" t="str">
            <v>Sim</v>
          </cell>
          <cell r="J1536">
            <v>45473</v>
          </cell>
          <cell r="K1536">
            <v>-6954263.1500000004</v>
          </cell>
          <cell r="L1536">
            <v>25152110.039999999</v>
          </cell>
          <cell r="M1536">
            <v>0</v>
          </cell>
          <cell r="N1536" t="str">
            <v>Cumpre</v>
          </cell>
        </row>
        <row r="1537">
          <cell r="F1537" t="str">
            <v>Cascalho Rico/MG</v>
          </cell>
          <cell r="G1537" t="str">
            <v>Semestral</v>
          </cell>
          <cell r="H1537" t="str">
            <v>2024-S1</v>
          </cell>
          <cell r="I1537" t="str">
            <v>Sim</v>
          </cell>
          <cell r="J1537">
            <v>45473</v>
          </cell>
          <cell r="K1537">
            <v>-9829455.2899999991</v>
          </cell>
          <cell r="L1537">
            <v>35878428.390000001</v>
          </cell>
          <cell r="M1537">
            <v>0</v>
          </cell>
          <cell r="N1537" t="str">
            <v>Cumpre</v>
          </cell>
        </row>
        <row r="1538">
          <cell r="F1538" t="str">
            <v>Cássia/MG</v>
          </cell>
          <cell r="G1538" t="str">
            <v>Semestral</v>
          </cell>
          <cell r="H1538" t="str">
            <v>2024-S1</v>
          </cell>
          <cell r="I1538" t="str">
            <v>Sim</v>
          </cell>
          <cell r="J1538">
            <v>45473</v>
          </cell>
          <cell r="K1538">
            <v>-11171879.1</v>
          </cell>
          <cell r="L1538">
            <v>82693206.620000005</v>
          </cell>
          <cell r="M1538">
            <v>0</v>
          </cell>
          <cell r="N1538" t="str">
            <v>Cumpre</v>
          </cell>
        </row>
        <row r="1539">
          <cell r="F1539" t="str">
            <v>Cataguases/MG</v>
          </cell>
          <cell r="G1539" t="str">
            <v>Quadrimestral</v>
          </cell>
          <cell r="H1539" t="str">
            <v>2024-Q2</v>
          </cell>
          <cell r="I1539" t="str">
            <v>Sim</v>
          </cell>
          <cell r="J1539">
            <v>45535</v>
          </cell>
          <cell r="K1539">
            <v>-40309126.039999999</v>
          </cell>
          <cell r="L1539">
            <v>262274887.28999999</v>
          </cell>
          <cell r="M1539">
            <v>0</v>
          </cell>
          <cell r="N1539" t="str">
            <v>Cumpre</v>
          </cell>
        </row>
        <row r="1540">
          <cell r="F1540" t="str">
            <v>Catas Altas/MG</v>
          </cell>
          <cell r="G1540" t="str">
            <v>Semestral</v>
          </cell>
          <cell r="H1540" t="str">
            <v>2024-S1</v>
          </cell>
          <cell r="I1540" t="str">
            <v>Sim</v>
          </cell>
          <cell r="J1540">
            <v>45473</v>
          </cell>
          <cell r="K1540">
            <v>-84161933.879999995</v>
          </cell>
          <cell r="L1540">
            <v>82492865.609999999</v>
          </cell>
          <cell r="M1540">
            <v>0</v>
          </cell>
          <cell r="N1540" t="str">
            <v>Cumpre</v>
          </cell>
        </row>
        <row r="1541">
          <cell r="F1541" t="str">
            <v>Catas Altas da Noruega/MG</v>
          </cell>
          <cell r="G1541" t="str">
            <v>Semestral</v>
          </cell>
          <cell r="H1541" t="str">
            <v>2024-S1</v>
          </cell>
          <cell r="I1541" t="str">
            <v>Sim</v>
          </cell>
          <cell r="J1541">
            <v>45473</v>
          </cell>
          <cell r="K1541">
            <v>-1841463.03</v>
          </cell>
          <cell r="L1541">
            <v>23769636.969999999</v>
          </cell>
          <cell r="M1541">
            <v>0</v>
          </cell>
          <cell r="N1541" t="str">
            <v>Cumpre</v>
          </cell>
        </row>
        <row r="1542">
          <cell r="F1542" t="str">
            <v>Catuji/MG</v>
          </cell>
          <cell r="G1542" t="str">
            <v>Semestral</v>
          </cell>
          <cell r="H1542" t="str">
            <v>2024-S1</v>
          </cell>
          <cell r="I1542" t="str">
            <v>Sim</v>
          </cell>
          <cell r="J1542">
            <v>45473</v>
          </cell>
          <cell r="K1542">
            <v>-3994373.92</v>
          </cell>
          <cell r="L1542">
            <v>38682602.880000003</v>
          </cell>
          <cell r="M1542">
            <v>0</v>
          </cell>
          <cell r="N1542" t="str">
            <v>Cumpre</v>
          </cell>
        </row>
        <row r="1543">
          <cell r="F1543" t="str">
            <v>Catuti/MG</v>
          </cell>
          <cell r="G1543" t="str">
            <v>Semestral</v>
          </cell>
          <cell r="H1543" t="str">
            <v>2024-S1</v>
          </cell>
          <cell r="I1543" t="str">
            <v>Sim</v>
          </cell>
          <cell r="J1543">
            <v>45473</v>
          </cell>
          <cell r="K1543">
            <v>-2929979.43</v>
          </cell>
          <cell r="L1543">
            <v>31175435.449999999</v>
          </cell>
          <cell r="M1543">
            <v>0</v>
          </cell>
          <cell r="N1543" t="str">
            <v>Cumpre</v>
          </cell>
        </row>
        <row r="1544">
          <cell r="F1544" t="str">
            <v>Caxambu/MG</v>
          </cell>
          <cell r="G1544" t="str">
            <v>Quadrimestral</v>
          </cell>
          <cell r="H1544" t="str">
            <v>2024-Q2</v>
          </cell>
          <cell r="I1544" t="str">
            <v>Sim</v>
          </cell>
          <cell r="J1544">
            <v>45535</v>
          </cell>
          <cell r="K1544">
            <v>-15948550.98</v>
          </cell>
          <cell r="L1544">
            <v>85141319.049999997</v>
          </cell>
          <cell r="M1544">
            <v>0</v>
          </cell>
          <cell r="N1544" t="str">
            <v>Cumpre</v>
          </cell>
        </row>
        <row r="1545">
          <cell r="F1545" t="str">
            <v>Cedro do Abaeté/MG</v>
          </cell>
          <cell r="G1545" t="str">
            <v>Semestral</v>
          </cell>
          <cell r="H1545" t="str">
            <v>2024-S1</v>
          </cell>
          <cell r="I1545" t="str">
            <v>Sim</v>
          </cell>
          <cell r="J1545">
            <v>45473</v>
          </cell>
          <cell r="K1545">
            <v>-12859579.390000001</v>
          </cell>
          <cell r="L1545">
            <v>22899537.239999998</v>
          </cell>
          <cell r="M1545">
            <v>0</v>
          </cell>
          <cell r="N1545" t="str">
            <v>Cumpre</v>
          </cell>
        </row>
        <row r="1546">
          <cell r="F1546" t="str">
            <v>Central de Minas/MG</v>
          </cell>
          <cell r="G1546" t="str">
            <v>Semestral</v>
          </cell>
          <cell r="H1546" t="str">
            <v>2024-S1</v>
          </cell>
          <cell r="I1546" t="str">
            <v>Sim</v>
          </cell>
          <cell r="J1546">
            <v>45473</v>
          </cell>
          <cell r="K1546">
            <v>-9318882.2599999998</v>
          </cell>
          <cell r="L1546">
            <v>34296895.439999998</v>
          </cell>
          <cell r="M1546">
            <v>0</v>
          </cell>
          <cell r="N1546" t="str">
            <v>Cumpre</v>
          </cell>
        </row>
        <row r="1547">
          <cell r="F1547" t="str">
            <v>Centralina/MG</v>
          </cell>
          <cell r="G1547" t="str">
            <v>Semestral</v>
          </cell>
          <cell r="H1547" t="str">
            <v>2024-S1</v>
          </cell>
          <cell r="I1547" t="str">
            <v>Sim</v>
          </cell>
          <cell r="J1547">
            <v>45473</v>
          </cell>
          <cell r="K1547">
            <v>-7628707.3300000001</v>
          </cell>
          <cell r="L1547">
            <v>53220497.030000001</v>
          </cell>
          <cell r="M1547">
            <v>0</v>
          </cell>
          <cell r="N1547" t="str">
            <v>Cumpre</v>
          </cell>
        </row>
        <row r="1548">
          <cell r="F1548" t="str">
            <v>Chácara/MG</v>
          </cell>
          <cell r="G1548" t="str">
            <v>Semestral</v>
          </cell>
          <cell r="H1548" t="str">
            <v>2024-S1</v>
          </cell>
          <cell r="I1548" t="str">
            <v>Sim</v>
          </cell>
          <cell r="J1548">
            <v>45473</v>
          </cell>
          <cell r="K1548">
            <v>-9411296.4199999999</v>
          </cell>
          <cell r="L1548">
            <v>28086544.359999999</v>
          </cell>
          <cell r="M1548">
            <v>0</v>
          </cell>
          <cell r="N1548" t="str">
            <v>Cumpre</v>
          </cell>
        </row>
        <row r="1549">
          <cell r="F1549" t="str">
            <v>Chalé/MG</v>
          </cell>
          <cell r="G1549" t="str">
            <v>Semestral</v>
          </cell>
          <cell r="H1549" t="str">
            <v>2024-S1</v>
          </cell>
          <cell r="I1549" t="str">
            <v>Sim</v>
          </cell>
          <cell r="J1549">
            <v>45473</v>
          </cell>
          <cell r="K1549">
            <v>-8749005.8399999999</v>
          </cell>
          <cell r="L1549">
            <v>32156580.07</v>
          </cell>
          <cell r="M1549">
            <v>0</v>
          </cell>
          <cell r="N1549" t="str">
            <v>Cumpre</v>
          </cell>
        </row>
        <row r="1550">
          <cell r="F1550" t="str">
            <v>Chapada do Norte/MG</v>
          </cell>
          <cell r="G1550" t="str">
            <v>Semestral</v>
          </cell>
          <cell r="H1550" t="str">
            <v>2024-S1</v>
          </cell>
          <cell r="I1550" t="str">
            <v>Sim</v>
          </cell>
          <cell r="J1550">
            <v>45473</v>
          </cell>
          <cell r="K1550">
            <v>-11177660.060000001</v>
          </cell>
          <cell r="L1550">
            <v>56483941.57</v>
          </cell>
          <cell r="M1550">
            <v>0</v>
          </cell>
          <cell r="N1550" t="str">
            <v>Cumpre</v>
          </cell>
        </row>
        <row r="1551">
          <cell r="F1551" t="str">
            <v>Chapada Gaúcha/MG</v>
          </cell>
          <cell r="G1551" t="str">
            <v>Semestral</v>
          </cell>
          <cell r="H1551" t="str">
            <v>2024-S1</v>
          </cell>
          <cell r="I1551" t="str">
            <v>Sim</v>
          </cell>
          <cell r="J1551">
            <v>45473</v>
          </cell>
          <cell r="K1551">
            <v>-6355128.4100000001</v>
          </cell>
          <cell r="L1551">
            <v>69487214.489999995</v>
          </cell>
          <cell r="M1551">
            <v>0</v>
          </cell>
          <cell r="N1551" t="str">
            <v>Cumpre</v>
          </cell>
        </row>
        <row r="1552">
          <cell r="F1552" t="str">
            <v>Chiador/MG</v>
          </cell>
          <cell r="G1552" t="str">
            <v>Semestral</v>
          </cell>
          <cell r="H1552" t="str">
            <v>2024-S1</v>
          </cell>
          <cell r="I1552" t="str">
            <v>Sim</v>
          </cell>
          <cell r="J1552">
            <v>45473</v>
          </cell>
          <cell r="K1552">
            <v>-8391513.0199999996</v>
          </cell>
          <cell r="L1552">
            <v>33041819.690000001</v>
          </cell>
          <cell r="M1552">
            <v>0</v>
          </cell>
          <cell r="N1552" t="str">
            <v>Cumpre</v>
          </cell>
        </row>
        <row r="1553">
          <cell r="F1553" t="str">
            <v>Cipotânea/MG</v>
          </cell>
          <cell r="G1553" t="str">
            <v>Semestral</v>
          </cell>
          <cell r="H1553" t="str">
            <v>2023-S2</v>
          </cell>
          <cell r="I1553" t="str">
            <v>Não</v>
          </cell>
          <cell r="J1553">
            <v>45291</v>
          </cell>
          <cell r="K1553">
            <v>-6942050.1799999997</v>
          </cell>
          <cell r="L1553">
            <v>24852751.699999999</v>
          </cell>
          <cell r="M1553">
            <v>0</v>
          </cell>
          <cell r="N1553" t="str">
            <v>Cumpre</v>
          </cell>
        </row>
        <row r="1554">
          <cell r="F1554" t="str">
            <v>Claraval/MG</v>
          </cell>
          <cell r="G1554" t="str">
            <v>Semestral</v>
          </cell>
          <cell r="H1554" t="str">
            <v>2024-S1</v>
          </cell>
          <cell r="I1554" t="str">
            <v>Sim</v>
          </cell>
          <cell r="J1554">
            <v>45473</v>
          </cell>
          <cell r="K1554">
            <v>-8310186.96</v>
          </cell>
          <cell r="L1554">
            <v>29029946.289999999</v>
          </cell>
          <cell r="M1554">
            <v>0</v>
          </cell>
          <cell r="N1554" t="str">
            <v>Cumpre</v>
          </cell>
        </row>
        <row r="1555">
          <cell r="F1555" t="str">
            <v>Claro dos Poções/MG</v>
          </cell>
          <cell r="G1555" t="str">
            <v>Semestral</v>
          </cell>
          <cell r="H1555" t="str">
            <v>2024-S1</v>
          </cell>
          <cell r="I1555" t="str">
            <v>Sim</v>
          </cell>
          <cell r="J1555">
            <v>45473</v>
          </cell>
          <cell r="K1555">
            <v>2383371.62</v>
          </cell>
          <cell r="L1555">
            <v>35266798.520000003</v>
          </cell>
          <cell r="M1555">
            <v>6.76</v>
          </cell>
          <cell r="N1555" t="str">
            <v>Cumpre</v>
          </cell>
        </row>
        <row r="1556">
          <cell r="F1556" t="str">
            <v>Cláudio/MG</v>
          </cell>
          <cell r="G1556" t="str">
            <v>Quadrimestral</v>
          </cell>
          <cell r="H1556" t="str">
            <v>2024-Q2</v>
          </cell>
          <cell r="I1556" t="str">
            <v>Sim</v>
          </cell>
          <cell r="J1556">
            <v>45535</v>
          </cell>
          <cell r="K1556">
            <v>-34732436.119999997</v>
          </cell>
          <cell r="L1556">
            <v>135726406.24000001</v>
          </cell>
          <cell r="M1556">
            <v>0</v>
          </cell>
          <cell r="N1556" t="str">
            <v>Cumpre</v>
          </cell>
        </row>
        <row r="1557">
          <cell r="F1557" t="str">
            <v>Coimbra/MG</v>
          </cell>
          <cell r="G1557" t="str">
            <v>Semestral</v>
          </cell>
          <cell r="H1557" t="str">
            <v>2024-S1</v>
          </cell>
          <cell r="I1557" t="str">
            <v>Sim</v>
          </cell>
          <cell r="J1557">
            <v>45473</v>
          </cell>
          <cell r="K1557">
            <v>-11242268.18</v>
          </cell>
          <cell r="L1557">
            <v>35244564.799999997</v>
          </cell>
          <cell r="M1557">
            <v>0</v>
          </cell>
          <cell r="N1557" t="str">
            <v>Cumpre</v>
          </cell>
        </row>
        <row r="1558">
          <cell r="F1558" t="str">
            <v>Coluna/MG</v>
          </cell>
          <cell r="G1558" t="str">
            <v>Semestral</v>
          </cell>
          <cell r="H1558" t="str">
            <v>2024-S1</v>
          </cell>
          <cell r="I1558" t="str">
            <v>Sim</v>
          </cell>
          <cell r="J1558">
            <v>45473</v>
          </cell>
          <cell r="K1558">
            <v>-9084717.6300000008</v>
          </cell>
          <cell r="L1558">
            <v>33998024.340000004</v>
          </cell>
          <cell r="M1558">
            <v>0</v>
          </cell>
          <cell r="N1558" t="str">
            <v>Cumpre</v>
          </cell>
        </row>
        <row r="1559">
          <cell r="F1559" t="str">
            <v>Comendador Gomes/MG</v>
          </cell>
          <cell r="G1559" t="str">
            <v>Semestral</v>
          </cell>
          <cell r="H1559" t="str">
            <v>2024-S1</v>
          </cell>
          <cell r="I1559" t="str">
            <v>Sim</v>
          </cell>
          <cell r="J1559">
            <v>45473</v>
          </cell>
          <cell r="K1559">
            <v>-19216396.82</v>
          </cell>
          <cell r="L1559">
            <v>38790239.829999998</v>
          </cell>
          <cell r="M1559">
            <v>0</v>
          </cell>
          <cell r="N1559" t="str">
            <v>Cumpre</v>
          </cell>
        </row>
        <row r="1560">
          <cell r="F1560" t="str">
            <v>Comercinho/MG</v>
          </cell>
          <cell r="G1560" t="str">
            <v>Semestral</v>
          </cell>
          <cell r="H1560" t="str">
            <v>2024-S1</v>
          </cell>
          <cell r="I1560" t="str">
            <v>Sim</v>
          </cell>
          <cell r="J1560">
            <v>45473</v>
          </cell>
          <cell r="K1560">
            <v>-6133090.2599999998</v>
          </cell>
          <cell r="L1560">
            <v>34881582.719999999</v>
          </cell>
          <cell r="M1560">
            <v>0</v>
          </cell>
          <cell r="N1560" t="str">
            <v>Cumpre</v>
          </cell>
        </row>
        <row r="1561">
          <cell r="F1561" t="str">
            <v>Conceição da Aparecida/MG</v>
          </cell>
          <cell r="G1561" t="str">
            <v>Semestral</v>
          </cell>
          <cell r="H1561" t="str">
            <v>2024-S1</v>
          </cell>
          <cell r="I1561" t="str">
            <v>Sim</v>
          </cell>
          <cell r="J1561">
            <v>45473</v>
          </cell>
          <cell r="K1561">
            <v>-10691032.1</v>
          </cell>
          <cell r="L1561">
            <v>50622896.369999997</v>
          </cell>
          <cell r="M1561">
            <v>0</v>
          </cell>
          <cell r="N1561" t="str">
            <v>Cumpre</v>
          </cell>
        </row>
        <row r="1562">
          <cell r="F1562" t="str">
            <v>Conceição da Barra de Minas/MG</v>
          </cell>
          <cell r="G1562" t="str">
            <v>Semestral</v>
          </cell>
          <cell r="H1562" t="str">
            <v>2024-S1</v>
          </cell>
          <cell r="I1562" t="str">
            <v>Sim</v>
          </cell>
          <cell r="J1562">
            <v>45473</v>
          </cell>
          <cell r="K1562">
            <v>-14418326.75</v>
          </cell>
          <cell r="L1562">
            <v>26521048.449999999</v>
          </cell>
          <cell r="M1562">
            <v>0</v>
          </cell>
          <cell r="N1562" t="str">
            <v>Cumpre</v>
          </cell>
        </row>
        <row r="1563">
          <cell r="F1563" t="str">
            <v>Conceição das Alagoas/MG</v>
          </cell>
          <cell r="G1563" t="str">
            <v>Semestral</v>
          </cell>
          <cell r="H1563" t="str">
            <v>2024-S1</v>
          </cell>
          <cell r="I1563" t="str">
            <v>Sim</v>
          </cell>
          <cell r="J1563">
            <v>45473</v>
          </cell>
          <cell r="K1563">
            <v>-51126149.119999997</v>
          </cell>
          <cell r="L1563">
            <v>179673486.12</v>
          </cell>
          <cell r="M1563">
            <v>0</v>
          </cell>
          <cell r="N1563" t="str">
            <v>Cumpre</v>
          </cell>
        </row>
        <row r="1564">
          <cell r="F1564" t="str">
            <v>Conceição das Pedras/MG</v>
          </cell>
          <cell r="G1564" t="str">
            <v>Semestral</v>
          </cell>
          <cell r="H1564" t="str">
            <v>2024-S1</v>
          </cell>
          <cell r="I1564" t="str">
            <v>Sim</v>
          </cell>
          <cell r="J1564">
            <v>45473</v>
          </cell>
          <cell r="K1564">
            <v>-12146159.74</v>
          </cell>
          <cell r="L1564">
            <v>22849296.149999999</v>
          </cell>
          <cell r="M1564">
            <v>0</v>
          </cell>
          <cell r="N1564" t="str">
            <v>Cumpre</v>
          </cell>
        </row>
        <row r="1565">
          <cell r="F1565" t="str">
            <v>Conceição de Ipanema/MG</v>
          </cell>
          <cell r="G1565" t="str">
            <v>Semestral</v>
          </cell>
          <cell r="H1565" t="str">
            <v>2024-S1</v>
          </cell>
          <cell r="I1565" t="str">
            <v>Sim</v>
          </cell>
          <cell r="J1565">
            <v>45473</v>
          </cell>
          <cell r="K1565">
            <v>-9554645.9000000004</v>
          </cell>
          <cell r="L1565">
            <v>38972459.909999996</v>
          </cell>
          <cell r="M1565">
            <v>0</v>
          </cell>
          <cell r="N1565" t="str">
            <v>Cumpre</v>
          </cell>
        </row>
        <row r="1566">
          <cell r="F1566" t="str">
            <v>Conceição do Mato Dentro/MG</v>
          </cell>
          <cell r="G1566" t="str">
            <v>Semestral</v>
          </cell>
          <cell r="H1566" t="str">
            <v>2023-S2</v>
          </cell>
          <cell r="I1566" t="str">
            <v>Não</v>
          </cell>
          <cell r="J1566">
            <v>45291</v>
          </cell>
          <cell r="K1566">
            <v>-640552690.20000005</v>
          </cell>
          <cell r="L1566">
            <v>630660929.75999999</v>
          </cell>
          <cell r="M1566">
            <v>0</v>
          </cell>
          <cell r="N1566" t="str">
            <v>Cumpre</v>
          </cell>
        </row>
        <row r="1567">
          <cell r="F1567" t="str">
            <v>Conceição do Pará/MG</v>
          </cell>
          <cell r="G1567" t="str">
            <v>Semestral</v>
          </cell>
          <cell r="H1567" t="str">
            <v>2024-S1</v>
          </cell>
          <cell r="I1567" t="str">
            <v>Sim</v>
          </cell>
          <cell r="J1567">
            <v>45473</v>
          </cell>
          <cell r="K1567">
            <v>-10436013.609999999</v>
          </cell>
          <cell r="L1567">
            <v>41929708.390000001</v>
          </cell>
          <cell r="M1567">
            <v>0</v>
          </cell>
          <cell r="N1567" t="str">
            <v>Cumpre</v>
          </cell>
        </row>
        <row r="1568">
          <cell r="F1568" t="str">
            <v>Conceição do Rio Verde/MG</v>
          </cell>
          <cell r="G1568" t="str">
            <v>Semestral</v>
          </cell>
          <cell r="H1568" t="str">
            <v>2024-S1</v>
          </cell>
          <cell r="I1568" t="str">
            <v>Sim</v>
          </cell>
          <cell r="J1568">
            <v>45473</v>
          </cell>
          <cell r="K1568">
            <v>-20268133.16</v>
          </cell>
          <cell r="L1568">
            <v>65741060.909999996</v>
          </cell>
          <cell r="M1568">
            <v>0</v>
          </cell>
          <cell r="N1568" t="str">
            <v>Cumpre</v>
          </cell>
        </row>
        <row r="1569">
          <cell r="F1569" t="str">
            <v>Conceição dos Ouros/MG</v>
          </cell>
          <cell r="G1569" t="str">
            <v>Semestral</v>
          </cell>
          <cell r="H1569" t="str">
            <v>2024-S1</v>
          </cell>
          <cell r="I1569" t="str">
            <v>Sim</v>
          </cell>
          <cell r="J1569">
            <v>45473</v>
          </cell>
          <cell r="K1569">
            <v>-10680908.6</v>
          </cell>
          <cell r="L1569">
            <v>48757159.969999999</v>
          </cell>
          <cell r="M1569">
            <v>0</v>
          </cell>
          <cell r="N1569" t="str">
            <v>Cumpre</v>
          </cell>
        </row>
        <row r="1570">
          <cell r="F1570" t="str">
            <v>Cônego Marinho/MG</v>
          </cell>
          <cell r="G1570" t="str">
            <v>Quadrimestral</v>
          </cell>
          <cell r="H1570" t="str">
            <v>2024-Q2</v>
          </cell>
          <cell r="I1570" t="str">
            <v>Sim</v>
          </cell>
          <cell r="J1570">
            <v>45535</v>
          </cell>
          <cell r="K1570">
            <v>-3914781.15</v>
          </cell>
          <cell r="L1570">
            <v>35371372.020000003</v>
          </cell>
          <cell r="M1570">
            <v>0</v>
          </cell>
          <cell r="N1570" t="str">
            <v>Cumpre</v>
          </cell>
        </row>
        <row r="1571">
          <cell r="F1571" t="str">
            <v>Confins/MG</v>
          </cell>
          <cell r="G1571" t="str">
            <v>Quadrimestral</v>
          </cell>
          <cell r="H1571" t="str">
            <v>2024-Q2</v>
          </cell>
          <cell r="I1571" t="str">
            <v>Sim</v>
          </cell>
          <cell r="J1571">
            <v>45535</v>
          </cell>
          <cell r="K1571">
            <v>4722652.0199999996</v>
          </cell>
          <cell r="L1571">
            <v>72681272.959999993</v>
          </cell>
          <cell r="M1571">
            <v>6.5</v>
          </cell>
          <cell r="N1571" t="str">
            <v>Cumpre</v>
          </cell>
        </row>
        <row r="1572">
          <cell r="F1572" t="str">
            <v>Congonhal/MG</v>
          </cell>
          <cell r="G1572" t="str">
            <v>Semestral</v>
          </cell>
          <cell r="H1572" t="str">
            <v>2024-S1</v>
          </cell>
          <cell r="I1572" t="str">
            <v>Sim</v>
          </cell>
          <cell r="J1572">
            <v>45473</v>
          </cell>
          <cell r="K1572">
            <v>-15564532.74</v>
          </cell>
          <cell r="L1572">
            <v>48466120.380000003</v>
          </cell>
          <cell r="M1572">
            <v>0</v>
          </cell>
          <cell r="N1572" t="str">
            <v>Cumpre</v>
          </cell>
        </row>
        <row r="1573">
          <cell r="F1573" t="str">
            <v>Congonhas/MG</v>
          </cell>
          <cell r="G1573" t="str">
            <v>Quadrimestral</v>
          </cell>
          <cell r="H1573" t="str">
            <v>2024-Q2</v>
          </cell>
          <cell r="I1573" t="str">
            <v>Sim</v>
          </cell>
          <cell r="J1573">
            <v>45535</v>
          </cell>
          <cell r="K1573">
            <v>-604807293.25999999</v>
          </cell>
          <cell r="L1573">
            <v>968815927.91999996</v>
          </cell>
          <cell r="M1573">
            <v>0</v>
          </cell>
          <cell r="N1573" t="str">
            <v>Cumpre</v>
          </cell>
        </row>
        <row r="1574">
          <cell r="F1574" t="str">
            <v>Congonhas do Norte/MG</v>
          </cell>
          <cell r="G1574" t="str">
            <v>Semestral</v>
          </cell>
          <cell r="H1574" t="str">
            <v>2024-S1</v>
          </cell>
          <cell r="I1574" t="str">
            <v>Sim</v>
          </cell>
          <cell r="J1574">
            <v>45473</v>
          </cell>
          <cell r="K1574">
            <v>-11452272.890000001</v>
          </cell>
          <cell r="L1574">
            <v>28789987.620000001</v>
          </cell>
          <cell r="M1574">
            <v>0</v>
          </cell>
          <cell r="N1574" t="str">
            <v>Cumpre</v>
          </cell>
        </row>
        <row r="1575">
          <cell r="F1575" t="str">
            <v>Conquista/MG</v>
          </cell>
          <cell r="G1575" t="str">
            <v>Semestral</v>
          </cell>
          <cell r="H1575" t="str">
            <v>2024-S1</v>
          </cell>
          <cell r="I1575" t="str">
            <v>Sim</v>
          </cell>
          <cell r="J1575">
            <v>45473</v>
          </cell>
          <cell r="K1575">
            <v>-11915626.83</v>
          </cell>
          <cell r="L1575">
            <v>51253394.420000002</v>
          </cell>
          <cell r="M1575">
            <v>0</v>
          </cell>
          <cell r="N1575" t="str">
            <v>Cumpre</v>
          </cell>
        </row>
        <row r="1576">
          <cell r="F1576" t="str">
            <v>Conselheiro Lafaiete/MG</v>
          </cell>
          <cell r="G1576" t="str">
            <v>Quadrimestral</v>
          </cell>
          <cell r="H1576" t="str">
            <v>2024-Q2</v>
          </cell>
          <cell r="I1576" t="str">
            <v>Sim</v>
          </cell>
          <cell r="J1576">
            <v>45535</v>
          </cell>
          <cell r="K1576">
            <v>-79241980.120000005</v>
          </cell>
          <cell r="L1576">
            <v>495233547.92000002</v>
          </cell>
          <cell r="M1576">
            <v>0</v>
          </cell>
          <cell r="N1576" t="str">
            <v>Cumpre</v>
          </cell>
        </row>
        <row r="1577">
          <cell r="F1577" t="str">
            <v>Conselheiro Pena/MG</v>
          </cell>
          <cell r="G1577" t="str">
            <v>Semestral</v>
          </cell>
          <cell r="H1577" t="str">
            <v>2024-S1</v>
          </cell>
          <cell r="I1577" t="str">
            <v>Sim</v>
          </cell>
          <cell r="J1577">
            <v>45473</v>
          </cell>
          <cell r="K1577">
            <v>-27807783.239999998</v>
          </cell>
          <cell r="L1577">
            <v>94643949.25</v>
          </cell>
          <cell r="M1577">
            <v>0</v>
          </cell>
          <cell r="N1577" t="str">
            <v>Cumpre</v>
          </cell>
        </row>
        <row r="1578">
          <cell r="F1578" t="str">
            <v>Consolação/MG</v>
          </cell>
          <cell r="G1578" t="str">
            <v>Semestral</v>
          </cell>
          <cell r="H1578" t="str">
            <v>2024-S1</v>
          </cell>
          <cell r="I1578" t="str">
            <v>Sim</v>
          </cell>
          <cell r="J1578">
            <v>45473</v>
          </cell>
          <cell r="K1578">
            <v>-6571510.3399999999</v>
          </cell>
          <cell r="L1578">
            <v>21808721.629999999</v>
          </cell>
          <cell r="M1578">
            <v>0</v>
          </cell>
          <cell r="N1578" t="str">
            <v>Cumpre</v>
          </cell>
        </row>
        <row r="1579">
          <cell r="F1579" t="str">
            <v>Contagem/MG</v>
          </cell>
          <cell r="G1579" t="str">
            <v>Quadrimestral</v>
          </cell>
          <cell r="H1579" t="str">
            <v>2024-Q2</v>
          </cell>
          <cell r="I1579" t="str">
            <v>Sim</v>
          </cell>
          <cell r="J1579">
            <v>45535</v>
          </cell>
          <cell r="K1579">
            <v>98604815.870000005</v>
          </cell>
          <cell r="L1579">
            <v>2963000164.2800002</v>
          </cell>
          <cell r="M1579">
            <v>3.33</v>
          </cell>
          <cell r="N1579" t="str">
            <v>Cumpre</v>
          </cell>
        </row>
        <row r="1580">
          <cell r="F1580" t="str">
            <v>Coqueiral/MG</v>
          </cell>
          <cell r="G1580" t="str">
            <v>Semestral</v>
          </cell>
          <cell r="H1580" t="str">
            <v>2024-S1</v>
          </cell>
          <cell r="I1580" t="str">
            <v>Sim</v>
          </cell>
          <cell r="J1580">
            <v>45473</v>
          </cell>
          <cell r="K1580">
            <v>-11773221.890000001</v>
          </cell>
          <cell r="L1580">
            <v>45142481.109999999</v>
          </cell>
          <cell r="M1580">
            <v>0</v>
          </cell>
          <cell r="N1580" t="str">
            <v>Cumpre</v>
          </cell>
        </row>
        <row r="1581">
          <cell r="F1581" t="str">
            <v>Coração de Jesus/MG</v>
          </cell>
          <cell r="G1581" t="str">
            <v>Semestral</v>
          </cell>
          <cell r="H1581" t="str">
            <v>2024-S1</v>
          </cell>
          <cell r="I1581" t="str">
            <v>Sim</v>
          </cell>
          <cell r="J1581">
            <v>45473</v>
          </cell>
          <cell r="K1581">
            <v>17885877.949999999</v>
          </cell>
          <cell r="L1581">
            <v>99437543.209999993</v>
          </cell>
          <cell r="M1581">
            <v>17.989999999999998</v>
          </cell>
          <cell r="N1581" t="str">
            <v>Cumpre</v>
          </cell>
        </row>
        <row r="1582">
          <cell r="F1582" t="str">
            <v>Cordisburgo/MG</v>
          </cell>
          <cell r="G1582" t="str">
            <v>Semestral</v>
          </cell>
          <cell r="H1582" t="str">
            <v>2024-S1</v>
          </cell>
          <cell r="I1582" t="str">
            <v>Sim</v>
          </cell>
          <cell r="J1582">
            <v>45473</v>
          </cell>
          <cell r="K1582">
            <v>-28566244.550000001</v>
          </cell>
          <cell r="L1582">
            <v>34611658.140000001</v>
          </cell>
          <cell r="M1582">
            <v>0</v>
          </cell>
          <cell r="N1582" t="str">
            <v>Cumpre</v>
          </cell>
        </row>
        <row r="1583">
          <cell r="F1583" t="str">
            <v>Cordislândia/MG</v>
          </cell>
          <cell r="G1583" t="str">
            <v>Semestral</v>
          </cell>
          <cell r="H1583" t="str">
            <v>2024-S1</v>
          </cell>
          <cell r="I1583" t="str">
            <v>Sim</v>
          </cell>
          <cell r="J1583">
            <v>45473</v>
          </cell>
          <cell r="K1583">
            <v>-3896419.99</v>
          </cell>
          <cell r="L1583">
            <v>24967562.210000001</v>
          </cell>
          <cell r="M1583">
            <v>0</v>
          </cell>
          <cell r="N1583" t="str">
            <v>Cumpre</v>
          </cell>
        </row>
        <row r="1584">
          <cell r="F1584" t="str">
            <v>Corinto/MG</v>
          </cell>
          <cell r="G1584" t="str">
            <v>Semestral</v>
          </cell>
          <cell r="H1584" t="str">
            <v>2024-S1</v>
          </cell>
          <cell r="I1584" t="str">
            <v>Sim</v>
          </cell>
          <cell r="J1584">
            <v>45473</v>
          </cell>
          <cell r="K1584">
            <v>5718741.3899999997</v>
          </cell>
          <cell r="L1584">
            <v>106715839.23</v>
          </cell>
          <cell r="M1584">
            <v>5.36</v>
          </cell>
          <cell r="N1584" t="str">
            <v>Cumpre</v>
          </cell>
        </row>
        <row r="1585">
          <cell r="F1585" t="str">
            <v>Coroaci/MG</v>
          </cell>
          <cell r="G1585" t="str">
            <v>Semestral</v>
          </cell>
          <cell r="H1585" t="str">
            <v>2023-S2</v>
          </cell>
          <cell r="I1585" t="str">
            <v>Não</v>
          </cell>
          <cell r="J1585">
            <v>45291</v>
          </cell>
          <cell r="K1585">
            <v>15856343.310000001</v>
          </cell>
          <cell r="L1585">
            <v>43029984.719999999</v>
          </cell>
          <cell r="M1585">
            <v>36.85</v>
          </cell>
          <cell r="N1585" t="str">
            <v>Cumpre</v>
          </cell>
        </row>
        <row r="1586">
          <cell r="F1586" t="str">
            <v>Coromandel/MG</v>
          </cell>
          <cell r="G1586" t="str">
            <v>Semestral</v>
          </cell>
          <cell r="H1586" t="str">
            <v>2024-S1</v>
          </cell>
          <cell r="I1586" t="str">
            <v>Sim</v>
          </cell>
          <cell r="J1586">
            <v>45473</v>
          </cell>
          <cell r="K1586">
            <v>-43282088.850000001</v>
          </cell>
          <cell r="L1586">
            <v>166266241.75</v>
          </cell>
          <cell r="M1586">
            <v>0</v>
          </cell>
          <cell r="N1586" t="str">
            <v>Cumpre</v>
          </cell>
        </row>
        <row r="1587">
          <cell r="F1587" t="str">
            <v>Coronel Fabriciano/MG</v>
          </cell>
          <cell r="G1587" t="str">
            <v>Quadrimestral</v>
          </cell>
          <cell r="H1587" t="str">
            <v>2024-Q2</v>
          </cell>
          <cell r="I1587" t="str">
            <v>Sim</v>
          </cell>
          <cell r="J1587">
            <v>45535</v>
          </cell>
          <cell r="K1587">
            <v>-193270902.41999999</v>
          </cell>
          <cell r="L1587">
            <v>444221296.54000002</v>
          </cell>
          <cell r="M1587">
            <v>0</v>
          </cell>
          <cell r="N1587" t="str">
            <v>Cumpre</v>
          </cell>
        </row>
        <row r="1588">
          <cell r="F1588" t="str">
            <v>Coronel Murta/MG</v>
          </cell>
          <cell r="G1588" t="str">
            <v>Semestral</v>
          </cell>
          <cell r="H1588" t="str">
            <v>2024-S1</v>
          </cell>
          <cell r="I1588" t="str">
            <v>Sim</v>
          </cell>
          <cell r="J1588">
            <v>45473</v>
          </cell>
          <cell r="K1588">
            <v>-5116717.8499999996</v>
          </cell>
          <cell r="L1588">
            <v>38136558.299999997</v>
          </cell>
          <cell r="M1588">
            <v>0</v>
          </cell>
          <cell r="N1588" t="str">
            <v>Cumpre</v>
          </cell>
        </row>
        <row r="1589">
          <cell r="F1589" t="str">
            <v>Coronel Pacheco/MG</v>
          </cell>
          <cell r="G1589" t="str">
            <v>Semestral</v>
          </cell>
          <cell r="H1589" t="str">
            <v>2024-S1</v>
          </cell>
          <cell r="I1589" t="str">
            <v>Sim</v>
          </cell>
          <cell r="J1589">
            <v>45473</v>
          </cell>
          <cell r="K1589">
            <v>-13131280.550000001</v>
          </cell>
          <cell r="L1589">
            <v>25424148.789999999</v>
          </cell>
          <cell r="M1589">
            <v>0</v>
          </cell>
          <cell r="N1589" t="str">
            <v>Cumpre</v>
          </cell>
        </row>
        <row r="1590">
          <cell r="F1590" t="str">
            <v>Coronel Xavier Chaves/MG</v>
          </cell>
          <cell r="G1590" t="str">
            <v>Semestral</v>
          </cell>
          <cell r="H1590" t="str">
            <v>2024-S1</v>
          </cell>
          <cell r="I1590" t="str">
            <v>Sim</v>
          </cell>
          <cell r="J1590">
            <v>45473</v>
          </cell>
          <cell r="K1590">
            <v>-8568147.6600000001</v>
          </cell>
          <cell r="L1590">
            <v>28688401.539999999</v>
          </cell>
          <cell r="M1590">
            <v>0</v>
          </cell>
          <cell r="N1590" t="str">
            <v>Cumpre</v>
          </cell>
        </row>
        <row r="1591">
          <cell r="F1591" t="str">
            <v>Córrego Danta/MG</v>
          </cell>
          <cell r="G1591" t="str">
            <v>Semestral</v>
          </cell>
          <cell r="H1591" t="str">
            <v>2023-S2</v>
          </cell>
          <cell r="I1591" t="str">
            <v>Não</v>
          </cell>
          <cell r="J1591">
            <v>45291</v>
          </cell>
          <cell r="K1591">
            <v>-4706121.68</v>
          </cell>
          <cell r="L1591">
            <v>25348512.850000001</v>
          </cell>
          <cell r="M1591">
            <v>0</v>
          </cell>
          <cell r="N1591" t="str">
            <v>Cumpre</v>
          </cell>
        </row>
        <row r="1592">
          <cell r="F1592" t="str">
            <v>Córrego do Bom Jesus/MG</v>
          </cell>
          <cell r="G1592" t="str">
            <v>Semestral</v>
          </cell>
          <cell r="H1592" t="str">
            <v>2024-S1</v>
          </cell>
          <cell r="I1592" t="str">
            <v>Sim</v>
          </cell>
          <cell r="J1592">
            <v>45473</v>
          </cell>
          <cell r="K1592">
            <v>-6730897.7300000004</v>
          </cell>
          <cell r="L1592">
            <v>27785587.710000001</v>
          </cell>
          <cell r="M1592">
            <v>0</v>
          </cell>
          <cell r="N1592" t="str">
            <v>Cumpre</v>
          </cell>
        </row>
        <row r="1593">
          <cell r="F1593" t="str">
            <v>Córrego Fundo/MG</v>
          </cell>
          <cell r="G1593" t="str">
            <v>Semestral</v>
          </cell>
          <cell r="H1593" t="str">
            <v>2024-S1</v>
          </cell>
          <cell r="I1593" t="str">
            <v>Sim</v>
          </cell>
          <cell r="J1593">
            <v>45473</v>
          </cell>
          <cell r="K1593">
            <v>-3550447.3</v>
          </cell>
          <cell r="L1593">
            <v>41691428.189999998</v>
          </cell>
          <cell r="M1593">
            <v>0</v>
          </cell>
          <cell r="N1593" t="str">
            <v>Cumpre</v>
          </cell>
        </row>
        <row r="1594">
          <cell r="F1594" t="str">
            <v>Córrego Novo/MG</v>
          </cell>
          <cell r="G1594" t="str">
            <v>Semestral</v>
          </cell>
          <cell r="H1594" t="str">
            <v>2024-S1</v>
          </cell>
          <cell r="I1594" t="str">
            <v>Sim</v>
          </cell>
          <cell r="J1594">
            <v>45473</v>
          </cell>
          <cell r="K1594">
            <v>-9106635.1400000006</v>
          </cell>
          <cell r="L1594">
            <v>28223311.02</v>
          </cell>
          <cell r="M1594">
            <v>0</v>
          </cell>
          <cell r="N1594" t="str">
            <v>Cumpre</v>
          </cell>
        </row>
        <row r="1595">
          <cell r="F1595" t="str">
            <v>Couto de Magalhães de Minas/MG</v>
          </cell>
          <cell r="G1595" t="str">
            <v>Semestral</v>
          </cell>
          <cell r="H1595" t="str">
            <v>2024-S1</v>
          </cell>
          <cell r="I1595" t="str">
            <v>Sim</v>
          </cell>
          <cell r="J1595">
            <v>45473</v>
          </cell>
          <cell r="K1595">
            <v>-3725427.79</v>
          </cell>
          <cell r="L1595">
            <v>28334472.09</v>
          </cell>
          <cell r="M1595">
            <v>0</v>
          </cell>
          <cell r="N1595" t="str">
            <v>Cumpre</v>
          </cell>
        </row>
        <row r="1596">
          <cell r="F1596" t="str">
            <v>Crisólita/MG</v>
          </cell>
          <cell r="G1596" t="str">
            <v>Semestral</v>
          </cell>
          <cell r="H1596" t="str">
            <v>2024-S1</v>
          </cell>
          <cell r="I1596" t="str">
            <v>Sim</v>
          </cell>
          <cell r="J1596">
            <v>45473</v>
          </cell>
          <cell r="K1596">
            <v>-3271822.51</v>
          </cell>
          <cell r="L1596">
            <v>35296471.420000002</v>
          </cell>
          <cell r="M1596">
            <v>0</v>
          </cell>
          <cell r="N1596" t="str">
            <v>Cumpre</v>
          </cell>
        </row>
        <row r="1597">
          <cell r="F1597" t="str">
            <v>Cristais/MG</v>
          </cell>
          <cell r="G1597" t="str">
            <v>Semestral</v>
          </cell>
          <cell r="H1597" t="str">
            <v>2024-S1</v>
          </cell>
          <cell r="I1597" t="str">
            <v>Sim</v>
          </cell>
          <cell r="J1597">
            <v>45473</v>
          </cell>
          <cell r="K1597">
            <v>-17666904.739999998</v>
          </cell>
          <cell r="L1597">
            <v>63473308.960000001</v>
          </cell>
          <cell r="M1597">
            <v>0</v>
          </cell>
          <cell r="N1597" t="str">
            <v>Cumpre</v>
          </cell>
        </row>
        <row r="1598">
          <cell r="F1598" t="str">
            <v>Cristália/MG</v>
          </cell>
          <cell r="G1598" t="str">
            <v>Semestral</v>
          </cell>
          <cell r="H1598" t="str">
            <v>2024-S1</v>
          </cell>
          <cell r="I1598" t="str">
            <v>Sim</v>
          </cell>
          <cell r="J1598">
            <v>45473</v>
          </cell>
          <cell r="K1598">
            <v>-17015191.809999999</v>
          </cell>
          <cell r="L1598">
            <v>32907969.84</v>
          </cell>
          <cell r="M1598">
            <v>0</v>
          </cell>
          <cell r="N1598" t="str">
            <v>Cumpre</v>
          </cell>
        </row>
        <row r="1599">
          <cell r="F1599" t="str">
            <v>Cristiano Otoni/MG</v>
          </cell>
          <cell r="G1599" t="str">
            <v>Quadrimestral</v>
          </cell>
          <cell r="H1599" t="str">
            <v>2024-Q2</v>
          </cell>
          <cell r="I1599" t="str">
            <v>Sim</v>
          </cell>
          <cell r="J1599">
            <v>45535</v>
          </cell>
          <cell r="K1599">
            <v>-8699495.6300000008</v>
          </cell>
          <cell r="L1599">
            <v>32000064.91</v>
          </cell>
          <cell r="M1599">
            <v>0</v>
          </cell>
          <cell r="N1599" t="str">
            <v>Cumpre</v>
          </cell>
        </row>
        <row r="1600">
          <cell r="F1600" t="str">
            <v>Cristina/MG</v>
          </cell>
          <cell r="G1600" t="str">
            <v>Semestral</v>
          </cell>
          <cell r="H1600" t="str">
            <v>2024-S1</v>
          </cell>
          <cell r="I1600" t="str">
            <v>Sim</v>
          </cell>
          <cell r="J1600">
            <v>45473</v>
          </cell>
          <cell r="K1600">
            <v>-6437178.1900000004</v>
          </cell>
          <cell r="L1600">
            <v>43427808.380000003</v>
          </cell>
          <cell r="M1600">
            <v>0</v>
          </cell>
          <cell r="N1600" t="str">
            <v>Cumpre</v>
          </cell>
        </row>
        <row r="1601">
          <cell r="F1601" t="str">
            <v>Crucilândia/MG</v>
          </cell>
          <cell r="G1601" t="str">
            <v>Semestral</v>
          </cell>
          <cell r="H1601" t="str">
            <v>2024-S1</v>
          </cell>
          <cell r="I1601" t="str">
            <v>Sim</v>
          </cell>
          <cell r="J1601">
            <v>45473</v>
          </cell>
          <cell r="K1601">
            <v>-5555996</v>
          </cell>
          <cell r="L1601">
            <v>43265040.170000002</v>
          </cell>
          <cell r="M1601">
            <v>0</v>
          </cell>
          <cell r="N1601" t="str">
            <v>Cumpre</v>
          </cell>
        </row>
        <row r="1602">
          <cell r="F1602" t="str">
            <v>Cruzeiro da Fortaleza/MG</v>
          </cell>
          <cell r="G1602" t="str">
            <v>Semestral</v>
          </cell>
          <cell r="H1602" t="str">
            <v>2024-S1</v>
          </cell>
          <cell r="I1602" t="str">
            <v>Sim</v>
          </cell>
          <cell r="J1602">
            <v>45473</v>
          </cell>
          <cell r="K1602">
            <v>-8525855.9900000002</v>
          </cell>
          <cell r="L1602">
            <v>39252617.140000001</v>
          </cell>
          <cell r="M1602">
            <v>0</v>
          </cell>
          <cell r="N1602" t="str">
            <v>Cumpre</v>
          </cell>
        </row>
        <row r="1603">
          <cell r="F1603" t="str">
            <v>Cruzília/MG</v>
          </cell>
          <cell r="G1603" t="str">
            <v>Semestral</v>
          </cell>
          <cell r="H1603" t="str">
            <v>2024-S1</v>
          </cell>
          <cell r="I1603" t="str">
            <v>Sim</v>
          </cell>
          <cell r="J1603">
            <v>45473</v>
          </cell>
          <cell r="K1603">
            <v>-19861183.210000001</v>
          </cell>
          <cell r="L1603">
            <v>66583822.960000001</v>
          </cell>
          <cell r="M1603">
            <v>0</v>
          </cell>
          <cell r="N1603" t="str">
            <v>Cumpre</v>
          </cell>
        </row>
        <row r="1604">
          <cell r="F1604" t="str">
            <v>Cuparaque/MG</v>
          </cell>
          <cell r="G1604" t="str">
            <v>Semestral</v>
          </cell>
          <cell r="H1604" t="str">
            <v>2024-S1</v>
          </cell>
          <cell r="I1604" t="str">
            <v>Sim</v>
          </cell>
          <cell r="J1604">
            <v>45473</v>
          </cell>
          <cell r="K1604">
            <v>-12494720.710000001</v>
          </cell>
          <cell r="L1604">
            <v>30484285.739999998</v>
          </cell>
          <cell r="M1604">
            <v>0</v>
          </cell>
          <cell r="N1604" t="str">
            <v>Cumpre</v>
          </cell>
        </row>
        <row r="1605">
          <cell r="F1605" t="str">
            <v>Curral de Dentro/MG</v>
          </cell>
          <cell r="G1605" t="str">
            <v>Semestral</v>
          </cell>
          <cell r="H1605" t="str">
            <v>2024-S1</v>
          </cell>
          <cell r="I1605" t="str">
            <v>Sim</v>
          </cell>
          <cell r="J1605">
            <v>45473</v>
          </cell>
          <cell r="K1605">
            <v>-6993964.9500000002</v>
          </cell>
          <cell r="L1605">
            <v>36155385.990000002</v>
          </cell>
          <cell r="M1605">
            <v>0</v>
          </cell>
          <cell r="N1605" t="str">
            <v>Cumpre</v>
          </cell>
        </row>
        <row r="1606">
          <cell r="F1606" t="str">
            <v>Curvelo/MG</v>
          </cell>
          <cell r="G1606" t="str">
            <v>Quadrimestral</v>
          </cell>
          <cell r="H1606" t="str">
            <v>2024-Q2</v>
          </cell>
          <cell r="I1606" t="str">
            <v>Sim</v>
          </cell>
          <cell r="J1606">
            <v>45535</v>
          </cell>
          <cell r="K1606">
            <v>-244950456.09</v>
          </cell>
          <cell r="L1606">
            <v>382415440.97000003</v>
          </cell>
          <cell r="M1606">
            <v>0</v>
          </cell>
          <cell r="N1606" t="str">
            <v>Cumpre</v>
          </cell>
        </row>
        <row r="1607">
          <cell r="F1607" t="str">
            <v>Datas/MG</v>
          </cell>
          <cell r="G1607" t="str">
            <v>Semestral</v>
          </cell>
          <cell r="H1607" t="str">
            <v>2024-S1</v>
          </cell>
          <cell r="I1607" t="str">
            <v>Sim</v>
          </cell>
          <cell r="J1607">
            <v>45473</v>
          </cell>
          <cell r="K1607">
            <v>-5267058.4000000004</v>
          </cell>
          <cell r="L1607">
            <v>32214492.77</v>
          </cell>
          <cell r="M1607">
            <v>0</v>
          </cell>
          <cell r="N1607" t="str">
            <v>Cumpre</v>
          </cell>
        </row>
        <row r="1608">
          <cell r="F1608" t="str">
            <v>Delfim Moreira/MG</v>
          </cell>
          <cell r="G1608" t="str">
            <v>Semestral</v>
          </cell>
          <cell r="H1608" t="str">
            <v>2024-S1</v>
          </cell>
          <cell r="I1608" t="str">
            <v>Sim</v>
          </cell>
          <cell r="J1608">
            <v>45473</v>
          </cell>
          <cell r="K1608">
            <v>-9751966.5199999996</v>
          </cell>
          <cell r="L1608">
            <v>34133674.600000001</v>
          </cell>
          <cell r="M1608">
            <v>0</v>
          </cell>
          <cell r="N1608" t="str">
            <v>Cumpre</v>
          </cell>
        </row>
        <row r="1609">
          <cell r="F1609" t="str">
            <v>Delfinópolis/MG</v>
          </cell>
          <cell r="G1609" t="str">
            <v>Quadrimestral</v>
          </cell>
          <cell r="H1609" t="str">
            <v>2024-Q2</v>
          </cell>
          <cell r="I1609" t="str">
            <v>Sim</v>
          </cell>
          <cell r="J1609">
            <v>45535</v>
          </cell>
          <cell r="K1609">
            <v>-11515263.970000001</v>
          </cell>
          <cell r="L1609">
            <v>59960682.119999997</v>
          </cell>
          <cell r="M1609">
            <v>0</v>
          </cell>
          <cell r="N1609" t="str">
            <v>Cumpre</v>
          </cell>
        </row>
        <row r="1610">
          <cell r="F1610" t="str">
            <v>Delta/MG</v>
          </cell>
          <cell r="G1610" t="str">
            <v>Semestral</v>
          </cell>
          <cell r="H1610" t="str">
            <v>2024-S1</v>
          </cell>
          <cell r="I1610" t="str">
            <v>Sim</v>
          </cell>
          <cell r="J1610">
            <v>45473</v>
          </cell>
          <cell r="K1610">
            <v>-13488396.02</v>
          </cell>
          <cell r="L1610">
            <v>75116999.450000003</v>
          </cell>
          <cell r="M1610">
            <v>0</v>
          </cell>
          <cell r="N1610" t="str">
            <v>Cumpre</v>
          </cell>
        </row>
        <row r="1611">
          <cell r="F1611" t="str">
            <v>Descoberto/MG</v>
          </cell>
          <cell r="G1611" t="str">
            <v>Semestral</v>
          </cell>
          <cell r="H1611" t="str">
            <v>2023-S2</v>
          </cell>
          <cell r="I1611" t="str">
            <v>Não</v>
          </cell>
          <cell r="J1611">
            <v>45291</v>
          </cell>
          <cell r="K1611">
            <v>6478278.4100000001</v>
          </cell>
          <cell r="L1611">
            <v>26914564.780000001</v>
          </cell>
          <cell r="M1611">
            <v>24.07</v>
          </cell>
          <cell r="N1611" t="str">
            <v>Cumpre</v>
          </cell>
        </row>
        <row r="1612">
          <cell r="F1612" t="str">
            <v>Desterro de Entre Rios/MG</v>
          </cell>
          <cell r="G1612" t="str">
            <v>Semestral</v>
          </cell>
          <cell r="H1612" t="str">
            <v>2024-S1</v>
          </cell>
          <cell r="I1612" t="str">
            <v>Sim</v>
          </cell>
          <cell r="J1612">
            <v>45473</v>
          </cell>
          <cell r="K1612">
            <v>-24674060.789999999</v>
          </cell>
          <cell r="L1612">
            <v>50223299.520000003</v>
          </cell>
          <cell r="M1612">
            <v>0</v>
          </cell>
          <cell r="N1612" t="str">
            <v>Cumpre</v>
          </cell>
        </row>
        <row r="1613">
          <cell r="F1613" t="str">
            <v>Desterro do Melo/MG</v>
          </cell>
          <cell r="G1613" t="str">
            <v>Semestral</v>
          </cell>
          <cell r="H1613" t="str">
            <v>2024-S1</v>
          </cell>
          <cell r="I1613" t="str">
            <v>Sim</v>
          </cell>
          <cell r="J1613">
            <v>45473</v>
          </cell>
          <cell r="K1613">
            <v>-11027970.85</v>
          </cell>
          <cell r="L1613">
            <v>26288540.719999999</v>
          </cell>
          <cell r="M1613">
            <v>0</v>
          </cell>
          <cell r="N1613" t="str">
            <v>Cumpre</v>
          </cell>
        </row>
        <row r="1614">
          <cell r="F1614" t="str">
            <v>Diamantina/MG</v>
          </cell>
          <cell r="G1614" t="str">
            <v>Semestral</v>
          </cell>
          <cell r="H1614" t="str">
            <v>2024-S1</v>
          </cell>
          <cell r="I1614" t="str">
            <v>Sim</v>
          </cell>
          <cell r="J1614">
            <v>45473</v>
          </cell>
          <cell r="K1614">
            <v>-119725746.86</v>
          </cell>
          <cell r="L1614">
            <v>314715816.94</v>
          </cell>
          <cell r="M1614">
            <v>0</v>
          </cell>
          <cell r="N1614" t="str">
            <v>Cumpre</v>
          </cell>
        </row>
        <row r="1615">
          <cell r="F1615" t="str">
            <v>Diogo de Vasconcelos/MG</v>
          </cell>
          <cell r="G1615" t="str">
            <v>Semestral</v>
          </cell>
          <cell r="H1615" t="str">
            <v>2024-S1</v>
          </cell>
          <cell r="I1615" t="str">
            <v>Sim</v>
          </cell>
          <cell r="J1615">
            <v>45473</v>
          </cell>
          <cell r="K1615">
            <v>-8246771.8799999999</v>
          </cell>
          <cell r="L1615">
            <v>26775743.34</v>
          </cell>
          <cell r="M1615">
            <v>0</v>
          </cell>
          <cell r="N1615" t="str">
            <v>Cumpre</v>
          </cell>
        </row>
        <row r="1616">
          <cell r="F1616" t="str">
            <v>Dionísio/MG</v>
          </cell>
          <cell r="G1616" t="str">
            <v>Semestral</v>
          </cell>
          <cell r="H1616" t="str">
            <v>2024-S1</v>
          </cell>
          <cell r="I1616" t="str">
            <v>Sim</v>
          </cell>
          <cell r="J1616">
            <v>45473</v>
          </cell>
          <cell r="K1616">
            <v>-5629797.4500000002</v>
          </cell>
          <cell r="L1616">
            <v>23008693.59</v>
          </cell>
          <cell r="M1616">
            <v>0</v>
          </cell>
          <cell r="N1616" t="str">
            <v>Cumpre</v>
          </cell>
        </row>
        <row r="1617">
          <cell r="F1617" t="str">
            <v>Divinésia/MG</v>
          </cell>
          <cell r="G1617" t="str">
            <v>Semestral</v>
          </cell>
          <cell r="H1617" t="str">
            <v>2024-S1</v>
          </cell>
          <cell r="I1617" t="str">
            <v>Sim</v>
          </cell>
          <cell r="J1617">
            <v>45473</v>
          </cell>
          <cell r="K1617">
            <v>-1652144.31</v>
          </cell>
          <cell r="L1617">
            <v>28765113.670000002</v>
          </cell>
          <cell r="M1617">
            <v>0</v>
          </cell>
          <cell r="N1617" t="str">
            <v>Cumpre</v>
          </cell>
        </row>
        <row r="1618">
          <cell r="F1618" t="str">
            <v>Divino/MG</v>
          </cell>
          <cell r="G1618" t="str">
            <v>Semestral</v>
          </cell>
          <cell r="H1618" t="str">
            <v>2024-S1</v>
          </cell>
          <cell r="I1618" t="str">
            <v>Sim</v>
          </cell>
          <cell r="J1618">
            <v>45473</v>
          </cell>
          <cell r="K1618">
            <v>-17558605.239999998</v>
          </cell>
          <cell r="L1618">
            <v>75624519.25</v>
          </cell>
          <cell r="M1618">
            <v>0</v>
          </cell>
          <cell r="N1618" t="str">
            <v>Cumpre</v>
          </cell>
        </row>
        <row r="1619">
          <cell r="F1619" t="str">
            <v>Divino das Laranjeiras/MG</v>
          </cell>
          <cell r="G1619" t="str">
            <v>Semestral</v>
          </cell>
          <cell r="H1619" t="str">
            <v>2024-S1</v>
          </cell>
          <cell r="I1619" t="str">
            <v>Sim</v>
          </cell>
          <cell r="J1619">
            <v>45473</v>
          </cell>
          <cell r="K1619">
            <v>-7227407.6600000001</v>
          </cell>
          <cell r="L1619">
            <v>23510833.800000001</v>
          </cell>
          <cell r="M1619">
            <v>0</v>
          </cell>
          <cell r="N1619" t="str">
            <v>Cumpre</v>
          </cell>
        </row>
        <row r="1620">
          <cell r="F1620" t="str">
            <v>Divinolândia de Minas/MG</v>
          </cell>
          <cell r="G1620" t="str">
            <v>Semestral</v>
          </cell>
          <cell r="H1620" t="str">
            <v>2024-S1</v>
          </cell>
          <cell r="I1620" t="str">
            <v>Sim</v>
          </cell>
          <cell r="J1620">
            <v>45473</v>
          </cell>
          <cell r="K1620">
            <v>-3050394.08</v>
          </cell>
          <cell r="L1620">
            <v>32874345.940000001</v>
          </cell>
          <cell r="M1620">
            <v>0</v>
          </cell>
          <cell r="N1620" t="str">
            <v>Cumpre</v>
          </cell>
        </row>
        <row r="1621">
          <cell r="F1621" t="str">
            <v>Divinópolis/MG</v>
          </cell>
          <cell r="G1621" t="str">
            <v>Quadrimestral</v>
          </cell>
          <cell r="H1621" t="str">
            <v>2024-Q2</v>
          </cell>
          <cell r="I1621" t="str">
            <v>Sim</v>
          </cell>
          <cell r="J1621">
            <v>45535</v>
          </cell>
          <cell r="K1621">
            <v>-281729120.94999999</v>
          </cell>
          <cell r="L1621">
            <v>1068513213.72</v>
          </cell>
          <cell r="M1621">
            <v>0</v>
          </cell>
          <cell r="N1621" t="str">
            <v>Cumpre</v>
          </cell>
        </row>
        <row r="1622">
          <cell r="F1622" t="str">
            <v>Divisa Alegre/MG</v>
          </cell>
          <cell r="G1622" t="str">
            <v>Semestral</v>
          </cell>
          <cell r="H1622" t="str">
            <v>2024-S1</v>
          </cell>
          <cell r="I1622" t="str">
            <v>Sim</v>
          </cell>
          <cell r="J1622">
            <v>45473</v>
          </cell>
          <cell r="K1622">
            <v>-6662160.2599999998</v>
          </cell>
          <cell r="L1622">
            <v>36397461.909999996</v>
          </cell>
          <cell r="M1622">
            <v>0</v>
          </cell>
          <cell r="N1622" t="str">
            <v>Cumpre</v>
          </cell>
        </row>
        <row r="1623">
          <cell r="F1623" t="str">
            <v>Divisa Nova/MG</v>
          </cell>
          <cell r="G1623" t="str">
            <v>Semestral</v>
          </cell>
          <cell r="H1623" t="str">
            <v>2024-S1</v>
          </cell>
          <cell r="I1623" t="str">
            <v>Sim</v>
          </cell>
          <cell r="J1623">
            <v>45473</v>
          </cell>
          <cell r="K1623">
            <v>-8078668.3499999996</v>
          </cell>
          <cell r="L1623">
            <v>32188102.949999999</v>
          </cell>
          <cell r="M1623">
            <v>0</v>
          </cell>
          <cell r="N1623" t="str">
            <v>Cumpre</v>
          </cell>
        </row>
        <row r="1624">
          <cell r="F1624" t="str">
            <v>Divisópolis/MG</v>
          </cell>
          <cell r="G1624" t="str">
            <v>Semestral</v>
          </cell>
          <cell r="H1624" t="str">
            <v>2024-S1</v>
          </cell>
          <cell r="I1624" t="str">
            <v>Sim</v>
          </cell>
          <cell r="J1624">
            <v>45473</v>
          </cell>
          <cell r="K1624">
            <v>-1413971.27</v>
          </cell>
          <cell r="L1624">
            <v>41688663.350000001</v>
          </cell>
          <cell r="M1624">
            <v>0</v>
          </cell>
          <cell r="N1624" t="str">
            <v>Cumpre</v>
          </cell>
        </row>
        <row r="1625">
          <cell r="F1625" t="str">
            <v>Dom Bosco/MG</v>
          </cell>
          <cell r="G1625" t="str">
            <v>Semestral</v>
          </cell>
          <cell r="H1625" t="str">
            <v>2024-S1</v>
          </cell>
          <cell r="I1625" t="str">
            <v>Sim</v>
          </cell>
          <cell r="J1625">
            <v>45473</v>
          </cell>
          <cell r="K1625">
            <v>-7186934.7300000004</v>
          </cell>
          <cell r="L1625">
            <v>28232135.649999999</v>
          </cell>
          <cell r="M1625">
            <v>0</v>
          </cell>
          <cell r="N1625" t="str">
            <v>Cumpre</v>
          </cell>
        </row>
        <row r="1626">
          <cell r="F1626" t="str">
            <v>Dom Cavati/MG</v>
          </cell>
          <cell r="G1626" t="str">
            <v>Semestral</v>
          </cell>
          <cell r="H1626" t="str">
            <v>2024-S1</v>
          </cell>
          <cell r="I1626" t="str">
            <v>Sim</v>
          </cell>
          <cell r="J1626">
            <v>45473</v>
          </cell>
          <cell r="K1626">
            <v>-3218326.05</v>
          </cell>
          <cell r="L1626">
            <v>27662119.219999999</v>
          </cell>
          <cell r="M1626">
            <v>0</v>
          </cell>
          <cell r="N1626" t="str">
            <v>Cumpre</v>
          </cell>
        </row>
        <row r="1627">
          <cell r="F1627" t="str">
            <v>Dom Joaquim/MG</v>
          </cell>
          <cell r="G1627" t="str">
            <v>Semestral</v>
          </cell>
          <cell r="H1627" t="str">
            <v>2024-S1</v>
          </cell>
          <cell r="I1627" t="str">
            <v>Sim</v>
          </cell>
          <cell r="J1627">
            <v>45473</v>
          </cell>
          <cell r="K1627">
            <v>-12171160.939999999</v>
          </cell>
          <cell r="L1627">
            <v>35432726.409999996</v>
          </cell>
          <cell r="M1627">
            <v>0</v>
          </cell>
          <cell r="N1627" t="str">
            <v>Cumpre</v>
          </cell>
        </row>
        <row r="1628">
          <cell r="F1628" t="str">
            <v>Dom Silvério/MG</v>
          </cell>
          <cell r="G1628" t="str">
            <v>Semestral</v>
          </cell>
          <cell r="H1628" t="str">
            <v>2024-S1</v>
          </cell>
          <cell r="I1628" t="str">
            <v>Sim</v>
          </cell>
          <cell r="J1628">
            <v>45473</v>
          </cell>
          <cell r="K1628">
            <v>-12701747.6</v>
          </cell>
          <cell r="L1628">
            <v>28981596.109999999</v>
          </cell>
          <cell r="M1628">
            <v>0</v>
          </cell>
          <cell r="N1628" t="str">
            <v>Cumpre</v>
          </cell>
        </row>
        <row r="1629">
          <cell r="F1629" t="str">
            <v>Dom Viçoso/MG</v>
          </cell>
          <cell r="G1629" t="str">
            <v>Semestral</v>
          </cell>
          <cell r="H1629" t="str">
            <v>2024-S1</v>
          </cell>
          <cell r="I1629" t="str">
            <v>Sim</v>
          </cell>
          <cell r="J1629">
            <v>45473</v>
          </cell>
          <cell r="K1629">
            <v>-4025078.83</v>
          </cell>
          <cell r="L1629">
            <v>23273608.579999998</v>
          </cell>
          <cell r="M1629">
            <v>0</v>
          </cell>
          <cell r="N1629" t="str">
            <v>Cumpre</v>
          </cell>
        </row>
        <row r="1630">
          <cell r="F1630" t="str">
            <v>Dona Eusébia/MG</v>
          </cell>
          <cell r="G1630" t="str">
            <v>Semestral</v>
          </cell>
          <cell r="H1630" t="str">
            <v>2024-S1</v>
          </cell>
          <cell r="I1630" t="str">
            <v>Sim</v>
          </cell>
          <cell r="J1630">
            <v>45473</v>
          </cell>
          <cell r="K1630">
            <v>-8661215.1099999994</v>
          </cell>
          <cell r="L1630">
            <v>30795601.260000002</v>
          </cell>
          <cell r="M1630">
            <v>0</v>
          </cell>
          <cell r="N1630" t="str">
            <v>Cumpre</v>
          </cell>
        </row>
        <row r="1631">
          <cell r="F1631" t="str">
            <v>Dores de Campos/MG</v>
          </cell>
          <cell r="G1631" t="str">
            <v>Semestral</v>
          </cell>
          <cell r="H1631" t="str">
            <v>2024-S1</v>
          </cell>
          <cell r="I1631" t="str">
            <v>Sim</v>
          </cell>
          <cell r="J1631">
            <v>45473</v>
          </cell>
          <cell r="K1631">
            <v>-15800694.939999999</v>
          </cell>
          <cell r="L1631">
            <v>42204387.75</v>
          </cell>
          <cell r="M1631">
            <v>0</v>
          </cell>
          <cell r="N1631" t="str">
            <v>Cumpre</v>
          </cell>
        </row>
        <row r="1632">
          <cell r="F1632" t="str">
            <v>Dores de Guanhães/MG</v>
          </cell>
          <cell r="G1632" t="str">
            <v>Semestral</v>
          </cell>
          <cell r="H1632" t="str">
            <v>2024-S1</v>
          </cell>
          <cell r="I1632" t="str">
            <v>Sim</v>
          </cell>
          <cell r="J1632">
            <v>45473</v>
          </cell>
          <cell r="K1632">
            <v>-18757224.07</v>
          </cell>
          <cell r="L1632">
            <v>31945887.350000001</v>
          </cell>
          <cell r="M1632">
            <v>0</v>
          </cell>
          <cell r="N1632" t="str">
            <v>Cumpre</v>
          </cell>
        </row>
        <row r="1633">
          <cell r="F1633" t="str">
            <v>Dores do Indaiá/MG</v>
          </cell>
          <cell r="G1633" t="str">
            <v>Semestral</v>
          </cell>
          <cell r="H1633" t="str">
            <v>2024-S1</v>
          </cell>
          <cell r="I1633" t="str">
            <v>Sim</v>
          </cell>
          <cell r="J1633">
            <v>45473</v>
          </cell>
          <cell r="K1633">
            <v>-10209373.99</v>
          </cell>
          <cell r="L1633">
            <v>63396257.719999999</v>
          </cell>
          <cell r="M1633">
            <v>0</v>
          </cell>
          <cell r="N1633" t="str">
            <v>Cumpre</v>
          </cell>
        </row>
        <row r="1634">
          <cell r="F1634" t="str">
            <v>Dores do Turvo/MG</v>
          </cell>
          <cell r="G1634" t="str">
            <v>Semestral</v>
          </cell>
          <cell r="H1634" t="str">
            <v>2024-S1</v>
          </cell>
          <cell r="I1634" t="str">
            <v>Sim</v>
          </cell>
          <cell r="J1634">
            <v>45473</v>
          </cell>
          <cell r="K1634">
            <v>-7338110.46</v>
          </cell>
          <cell r="L1634">
            <v>31274793.620000001</v>
          </cell>
          <cell r="M1634">
            <v>0</v>
          </cell>
          <cell r="N1634" t="str">
            <v>Cumpre</v>
          </cell>
        </row>
        <row r="1635">
          <cell r="F1635" t="str">
            <v>Doresópolis/MG</v>
          </cell>
          <cell r="G1635" t="str">
            <v>Semestral</v>
          </cell>
          <cell r="H1635" t="str">
            <v>2024-S1</v>
          </cell>
          <cell r="I1635" t="str">
            <v>Sim</v>
          </cell>
          <cell r="J1635">
            <v>45473</v>
          </cell>
          <cell r="K1635">
            <v>-2801953.07</v>
          </cell>
          <cell r="L1635">
            <v>23830001.079999998</v>
          </cell>
          <cell r="M1635">
            <v>0</v>
          </cell>
          <cell r="N1635" t="str">
            <v>Cumpre</v>
          </cell>
        </row>
        <row r="1636">
          <cell r="F1636" t="str">
            <v>Douradoquara/MG</v>
          </cell>
          <cell r="G1636" t="str">
            <v>Semestral</v>
          </cell>
          <cell r="H1636" t="str">
            <v>2024-S1</v>
          </cell>
          <cell r="I1636" t="str">
            <v>Sim</v>
          </cell>
          <cell r="J1636">
            <v>45473</v>
          </cell>
          <cell r="K1636">
            <v>-4908443.1100000003</v>
          </cell>
          <cell r="L1636">
            <v>25260145.850000001</v>
          </cell>
          <cell r="M1636">
            <v>0</v>
          </cell>
          <cell r="N1636" t="str">
            <v>Cumpre</v>
          </cell>
        </row>
        <row r="1637">
          <cell r="F1637" t="str">
            <v>Durandé/MG</v>
          </cell>
          <cell r="G1637" t="str">
            <v>Semestral</v>
          </cell>
          <cell r="H1637" t="str">
            <v>2023-S2</v>
          </cell>
          <cell r="I1637" t="str">
            <v>Não</v>
          </cell>
          <cell r="J1637">
            <v>45291</v>
          </cell>
          <cell r="K1637">
            <v>5522999.6200000001</v>
          </cell>
          <cell r="L1637">
            <v>32908970.210000001</v>
          </cell>
          <cell r="M1637">
            <v>16.78</v>
          </cell>
          <cell r="N1637" t="str">
            <v>Cumpre</v>
          </cell>
        </row>
        <row r="1638">
          <cell r="F1638" t="str">
            <v>Elói Mendes/MG</v>
          </cell>
          <cell r="G1638" t="str">
            <v>Semestral</v>
          </cell>
          <cell r="H1638" t="str">
            <v>2024-S1</v>
          </cell>
          <cell r="I1638" t="str">
            <v>Sim</v>
          </cell>
          <cell r="J1638">
            <v>45473</v>
          </cell>
          <cell r="K1638">
            <v>-20853962.98</v>
          </cell>
          <cell r="L1638">
            <v>112144321.66</v>
          </cell>
          <cell r="M1638">
            <v>0</v>
          </cell>
          <cell r="N1638" t="str">
            <v>Cumpre</v>
          </cell>
        </row>
        <row r="1639">
          <cell r="F1639" t="str">
            <v>Engenheiro Caldas/MG</v>
          </cell>
          <cell r="G1639" t="str">
            <v>Semestral</v>
          </cell>
          <cell r="H1639" t="str">
            <v>2024-S1</v>
          </cell>
          <cell r="I1639" t="str">
            <v>Sim</v>
          </cell>
          <cell r="J1639">
            <v>45473</v>
          </cell>
          <cell r="K1639">
            <v>14077.26</v>
          </cell>
          <cell r="L1639">
            <v>56960506.799999997</v>
          </cell>
          <cell r="M1639">
            <v>0.02</v>
          </cell>
          <cell r="N1639" t="str">
            <v>Cumpre</v>
          </cell>
        </row>
        <row r="1640">
          <cell r="F1640" t="str">
            <v>Engenheiro Navarro/MG</v>
          </cell>
          <cell r="G1640" t="str">
            <v>Semestral</v>
          </cell>
          <cell r="H1640" t="str">
            <v>2024-S1</v>
          </cell>
          <cell r="I1640" t="str">
            <v>Sim</v>
          </cell>
          <cell r="J1640">
            <v>45473</v>
          </cell>
          <cell r="K1640">
            <v>-7425426.75</v>
          </cell>
          <cell r="L1640">
            <v>35175191.259999998</v>
          </cell>
          <cell r="M1640">
            <v>0</v>
          </cell>
          <cell r="N1640" t="str">
            <v>Cumpre</v>
          </cell>
        </row>
        <row r="1641">
          <cell r="F1641" t="str">
            <v>Entre Folhas/MG</v>
          </cell>
          <cell r="G1641" t="str">
            <v>Semestral</v>
          </cell>
          <cell r="H1641" t="str">
            <v>2024-S1</v>
          </cell>
          <cell r="I1641" t="str">
            <v>Sim</v>
          </cell>
          <cell r="J1641">
            <v>45473</v>
          </cell>
          <cell r="K1641">
            <v>-10223779.949999999</v>
          </cell>
          <cell r="L1641">
            <v>28724848.649999999</v>
          </cell>
          <cell r="M1641">
            <v>0</v>
          </cell>
          <cell r="N1641" t="str">
            <v>Cumpre</v>
          </cell>
        </row>
        <row r="1642">
          <cell r="F1642" t="str">
            <v>Entre Rios de Minas/MG</v>
          </cell>
          <cell r="G1642" t="str">
            <v>Semestral</v>
          </cell>
          <cell r="H1642" t="str">
            <v>2024-S1</v>
          </cell>
          <cell r="I1642" t="str">
            <v>Sim</v>
          </cell>
          <cell r="J1642">
            <v>45473</v>
          </cell>
          <cell r="K1642">
            <v>-17546341.34</v>
          </cell>
          <cell r="L1642">
            <v>66418338.240000002</v>
          </cell>
          <cell r="M1642">
            <v>0</v>
          </cell>
          <cell r="N1642" t="str">
            <v>Cumpre</v>
          </cell>
        </row>
        <row r="1643">
          <cell r="F1643" t="str">
            <v>Ervália/MG</v>
          </cell>
          <cell r="G1643" t="str">
            <v>Semestral</v>
          </cell>
          <cell r="H1643" t="str">
            <v>2024-S1</v>
          </cell>
          <cell r="I1643" t="str">
            <v>Sim</v>
          </cell>
          <cell r="J1643">
            <v>45473</v>
          </cell>
          <cell r="K1643">
            <v>20081446.920000002</v>
          </cell>
          <cell r="L1643">
            <v>84305432.659999996</v>
          </cell>
          <cell r="M1643">
            <v>23.82</v>
          </cell>
          <cell r="N1643" t="str">
            <v>Cumpre</v>
          </cell>
        </row>
        <row r="1644">
          <cell r="F1644" t="str">
            <v>Esmeraldas/MG</v>
          </cell>
          <cell r="G1644" t="str">
            <v>Quadrimestral</v>
          </cell>
          <cell r="H1644" t="str">
            <v>2024-Q2</v>
          </cell>
          <cell r="I1644" t="str">
            <v>Sim</v>
          </cell>
          <cell r="J1644">
            <v>45535</v>
          </cell>
          <cell r="K1644">
            <v>19291766.329999998</v>
          </cell>
          <cell r="L1644">
            <v>278454721.93000001</v>
          </cell>
          <cell r="M1644">
            <v>6.93</v>
          </cell>
          <cell r="N1644" t="str">
            <v>Cumpre</v>
          </cell>
        </row>
        <row r="1645">
          <cell r="F1645" t="str">
            <v>Espera Feliz/MG</v>
          </cell>
          <cell r="G1645" t="str">
            <v>Semestral</v>
          </cell>
          <cell r="H1645" t="str">
            <v>2024-S1</v>
          </cell>
          <cell r="I1645" t="str">
            <v>Sim</v>
          </cell>
          <cell r="J1645">
            <v>45473</v>
          </cell>
          <cell r="K1645">
            <v>-12684608.66</v>
          </cell>
          <cell r="L1645">
            <v>91690136.560000002</v>
          </cell>
          <cell r="M1645">
            <v>0</v>
          </cell>
          <cell r="N1645" t="str">
            <v>Cumpre</v>
          </cell>
        </row>
        <row r="1646">
          <cell r="F1646" t="str">
            <v>Espinosa/MG</v>
          </cell>
          <cell r="G1646" t="str">
            <v>Semestral</v>
          </cell>
          <cell r="H1646" t="str">
            <v>2024-S1</v>
          </cell>
          <cell r="I1646" t="str">
            <v>Sim</v>
          </cell>
          <cell r="J1646">
            <v>45473</v>
          </cell>
          <cell r="K1646">
            <v>12228129.09</v>
          </cell>
          <cell r="L1646">
            <v>114026043.45</v>
          </cell>
          <cell r="M1646">
            <v>10.72</v>
          </cell>
          <cell r="N1646" t="str">
            <v>Cumpre</v>
          </cell>
        </row>
        <row r="1647">
          <cell r="F1647" t="str">
            <v>Espírito Santo do Dourado/MG</v>
          </cell>
          <cell r="G1647" t="str">
            <v>Semestral</v>
          </cell>
          <cell r="H1647" t="str">
            <v>2024-S1</v>
          </cell>
          <cell r="I1647" t="str">
            <v>Sim</v>
          </cell>
          <cell r="J1647">
            <v>45473</v>
          </cell>
          <cell r="K1647">
            <v>-3635296.75</v>
          </cell>
          <cell r="L1647">
            <v>33204124.969999999</v>
          </cell>
          <cell r="M1647">
            <v>0</v>
          </cell>
          <cell r="N1647" t="str">
            <v>Cumpre</v>
          </cell>
        </row>
        <row r="1648">
          <cell r="F1648" t="str">
            <v>Estiva/MG</v>
          </cell>
          <cell r="G1648" t="str">
            <v>Semestral</v>
          </cell>
          <cell r="H1648" t="str">
            <v>2024-S1</v>
          </cell>
          <cell r="I1648" t="str">
            <v>Sim</v>
          </cell>
          <cell r="J1648">
            <v>45473</v>
          </cell>
          <cell r="K1648">
            <v>-19428198.25</v>
          </cell>
          <cell r="L1648">
            <v>40289411.310000002</v>
          </cell>
          <cell r="M1648">
            <v>0</v>
          </cell>
          <cell r="N1648" t="str">
            <v>Cumpre</v>
          </cell>
        </row>
        <row r="1649">
          <cell r="F1649" t="str">
            <v>Estrela Dalva/MG</v>
          </cell>
          <cell r="G1649" t="str">
            <v>Semestral</v>
          </cell>
          <cell r="H1649" t="str">
            <v>2024-S1</v>
          </cell>
          <cell r="I1649" t="str">
            <v>Sim</v>
          </cell>
          <cell r="J1649">
            <v>45473</v>
          </cell>
          <cell r="K1649">
            <v>-8154601.6600000001</v>
          </cell>
          <cell r="L1649">
            <v>22049869.129999999</v>
          </cell>
          <cell r="M1649">
            <v>0</v>
          </cell>
          <cell r="N1649" t="str">
            <v>Cumpre</v>
          </cell>
        </row>
        <row r="1650">
          <cell r="F1650" t="str">
            <v>Estrela do Indaiá/MG</v>
          </cell>
          <cell r="G1650" t="str">
            <v>Semestral</v>
          </cell>
          <cell r="H1650" t="str">
            <v>2024-S1</v>
          </cell>
          <cell r="I1650" t="str">
            <v>Sim</v>
          </cell>
          <cell r="J1650">
            <v>45473</v>
          </cell>
          <cell r="K1650">
            <v>-6743993.3799999999</v>
          </cell>
          <cell r="L1650">
            <v>19536737.16</v>
          </cell>
          <cell r="M1650">
            <v>0</v>
          </cell>
          <cell r="N1650" t="str">
            <v>Cumpre</v>
          </cell>
        </row>
        <row r="1651">
          <cell r="F1651" t="str">
            <v>Estrela do Sul/MG</v>
          </cell>
          <cell r="G1651" t="str">
            <v>Semestral</v>
          </cell>
          <cell r="H1651" t="str">
            <v>2024-S1</v>
          </cell>
          <cell r="I1651" t="str">
            <v>Sim</v>
          </cell>
          <cell r="J1651">
            <v>45473</v>
          </cell>
          <cell r="K1651">
            <v>-2288578.7799999998</v>
          </cell>
          <cell r="L1651">
            <v>46314449.240000002</v>
          </cell>
          <cell r="M1651">
            <v>0</v>
          </cell>
          <cell r="N1651" t="str">
            <v>Cumpre</v>
          </cell>
        </row>
        <row r="1652">
          <cell r="F1652" t="str">
            <v>Eugenópolis/MG</v>
          </cell>
          <cell r="G1652" t="str">
            <v>Semestral</v>
          </cell>
          <cell r="H1652" t="str">
            <v>2024-S1</v>
          </cell>
          <cell r="I1652" t="str">
            <v>Sim</v>
          </cell>
          <cell r="J1652">
            <v>45473</v>
          </cell>
          <cell r="K1652">
            <v>-7453412.8899999997</v>
          </cell>
          <cell r="L1652">
            <v>43929600.5</v>
          </cell>
          <cell r="M1652">
            <v>0</v>
          </cell>
          <cell r="N1652" t="str">
            <v>Cumpre</v>
          </cell>
        </row>
        <row r="1653">
          <cell r="F1653" t="str">
            <v>Ewbank da Câmara/MG</v>
          </cell>
          <cell r="G1653" t="str">
            <v>Semestral</v>
          </cell>
          <cell r="H1653" t="str">
            <v>2024-S1</v>
          </cell>
          <cell r="I1653" t="str">
            <v>Sim</v>
          </cell>
          <cell r="J1653">
            <v>45473</v>
          </cell>
          <cell r="K1653">
            <v>-10655949.41</v>
          </cell>
          <cell r="L1653">
            <v>35607055.539999999</v>
          </cell>
          <cell r="M1653">
            <v>0</v>
          </cell>
          <cell r="N1653" t="str">
            <v>Cumpre</v>
          </cell>
        </row>
        <row r="1654">
          <cell r="F1654" t="str">
            <v>Extrema/MG</v>
          </cell>
          <cell r="G1654" t="str">
            <v>Quadrimestral</v>
          </cell>
          <cell r="H1654" t="str">
            <v>2024-Q2</v>
          </cell>
          <cell r="I1654" t="str">
            <v>Sim</v>
          </cell>
          <cell r="J1654">
            <v>45535</v>
          </cell>
          <cell r="K1654">
            <v>-93273735.099999994</v>
          </cell>
          <cell r="L1654">
            <v>597552588.95000005</v>
          </cell>
          <cell r="M1654">
            <v>0</v>
          </cell>
          <cell r="N1654" t="str">
            <v>Cumpre</v>
          </cell>
        </row>
        <row r="1655">
          <cell r="F1655" t="str">
            <v>Fama/MG</v>
          </cell>
          <cell r="G1655" t="str">
            <v>Semestral</v>
          </cell>
          <cell r="H1655" t="str">
            <v>2024-S1</v>
          </cell>
          <cell r="I1655" t="str">
            <v>Sim</v>
          </cell>
          <cell r="J1655">
            <v>45473</v>
          </cell>
          <cell r="K1655">
            <v>-12779496.02</v>
          </cell>
          <cell r="L1655">
            <v>25274197.23</v>
          </cell>
          <cell r="M1655">
            <v>0</v>
          </cell>
          <cell r="N1655" t="str">
            <v>Cumpre</v>
          </cell>
        </row>
        <row r="1656">
          <cell r="F1656" t="str">
            <v>Faria Lemos/MG</v>
          </cell>
          <cell r="G1656" t="str">
            <v>Semestral</v>
          </cell>
          <cell r="H1656" t="str">
            <v>2024-S1</v>
          </cell>
          <cell r="I1656" t="str">
            <v>Sim</v>
          </cell>
          <cell r="J1656">
            <v>45473</v>
          </cell>
          <cell r="K1656">
            <v>1461664.55</v>
          </cell>
          <cell r="L1656">
            <v>24264577.370000001</v>
          </cell>
          <cell r="M1656">
            <v>6.02</v>
          </cell>
          <cell r="N1656" t="str">
            <v>Cumpre</v>
          </cell>
        </row>
        <row r="1657">
          <cell r="F1657" t="str">
            <v>Felício dos Santos/MG</v>
          </cell>
          <cell r="G1657" t="str">
            <v>Semestral</v>
          </cell>
          <cell r="H1657" t="str">
            <v>2024-S1</v>
          </cell>
          <cell r="I1657" t="str">
            <v>Sim</v>
          </cell>
          <cell r="J1657">
            <v>45473</v>
          </cell>
          <cell r="K1657">
            <v>-8452171.3599999994</v>
          </cell>
          <cell r="L1657">
            <v>32234290.780000001</v>
          </cell>
          <cell r="M1657">
            <v>0</v>
          </cell>
          <cell r="N1657" t="str">
            <v>Cumpre</v>
          </cell>
        </row>
        <row r="1658">
          <cell r="F1658" t="str">
            <v>Felixlândia/MG</v>
          </cell>
          <cell r="G1658" t="str">
            <v>Semestral</v>
          </cell>
          <cell r="H1658" t="str">
            <v>2024-S1</v>
          </cell>
          <cell r="I1658" t="str">
            <v>Sim</v>
          </cell>
          <cell r="J1658">
            <v>45473</v>
          </cell>
          <cell r="K1658">
            <v>-39890474.280000001</v>
          </cell>
          <cell r="L1658">
            <v>75719270.019999996</v>
          </cell>
          <cell r="M1658">
            <v>0</v>
          </cell>
          <cell r="N1658" t="str">
            <v>Cumpre</v>
          </cell>
        </row>
        <row r="1659">
          <cell r="F1659" t="str">
            <v>Felizburgo/MG</v>
          </cell>
          <cell r="G1659" t="str">
            <v>Semestral</v>
          </cell>
          <cell r="H1659" t="str">
            <v>2024-S1</v>
          </cell>
          <cell r="I1659" t="str">
            <v>Sim</v>
          </cell>
          <cell r="J1659">
            <v>45473</v>
          </cell>
          <cell r="K1659">
            <v>-5806104.0599999996</v>
          </cell>
          <cell r="L1659">
            <v>35973929.969999999</v>
          </cell>
          <cell r="M1659">
            <v>0</v>
          </cell>
          <cell r="N1659" t="str">
            <v>Cumpre</v>
          </cell>
        </row>
        <row r="1660">
          <cell r="F1660" t="str">
            <v>Fernandes Tourinho/MG</v>
          </cell>
          <cell r="G1660" t="str">
            <v>Semestral</v>
          </cell>
          <cell r="H1660" t="str">
            <v>2024-S1</v>
          </cell>
          <cell r="I1660" t="str">
            <v>Sim</v>
          </cell>
          <cell r="J1660">
            <v>45473</v>
          </cell>
          <cell r="K1660">
            <v>-13763861.189999999</v>
          </cell>
          <cell r="L1660">
            <v>25631239.370000001</v>
          </cell>
          <cell r="M1660">
            <v>0</v>
          </cell>
          <cell r="N1660" t="str">
            <v>Cumpre</v>
          </cell>
        </row>
        <row r="1661">
          <cell r="F1661" t="str">
            <v>Ferros/MG</v>
          </cell>
          <cell r="G1661" t="str">
            <v>Semestral</v>
          </cell>
          <cell r="H1661" t="str">
            <v>2024-S1</v>
          </cell>
          <cell r="I1661" t="str">
            <v>Sim</v>
          </cell>
          <cell r="J1661">
            <v>45473</v>
          </cell>
          <cell r="K1661">
            <v>-13150708.789999999</v>
          </cell>
          <cell r="L1661">
            <v>40899633.280000001</v>
          </cell>
          <cell r="M1661">
            <v>0</v>
          </cell>
          <cell r="N1661" t="str">
            <v>Cumpre</v>
          </cell>
        </row>
        <row r="1662">
          <cell r="F1662" t="str">
            <v>Fervedouro/MG</v>
          </cell>
          <cell r="G1662" t="str">
            <v>Semestral</v>
          </cell>
          <cell r="H1662" t="str">
            <v>2024-S1</v>
          </cell>
          <cell r="I1662" t="str">
            <v>Sim</v>
          </cell>
          <cell r="J1662">
            <v>45473</v>
          </cell>
          <cell r="K1662">
            <v>-13166825.27</v>
          </cell>
          <cell r="L1662">
            <v>53788590.109999999</v>
          </cell>
          <cell r="M1662">
            <v>0</v>
          </cell>
          <cell r="N1662" t="str">
            <v>Cumpre</v>
          </cell>
        </row>
        <row r="1663">
          <cell r="F1663" t="str">
            <v>Florestal/MG</v>
          </cell>
          <cell r="G1663" t="str">
            <v>Semestral</v>
          </cell>
          <cell r="H1663" t="str">
            <v>2024-S1</v>
          </cell>
          <cell r="I1663" t="str">
            <v>Sim</v>
          </cell>
          <cell r="J1663">
            <v>45473</v>
          </cell>
          <cell r="K1663">
            <v>-47559531.009999998</v>
          </cell>
          <cell r="L1663">
            <v>40042467.869999997</v>
          </cell>
          <cell r="M1663">
            <v>0</v>
          </cell>
          <cell r="N1663" t="str">
            <v>Cumpre</v>
          </cell>
        </row>
        <row r="1664">
          <cell r="F1664" t="str">
            <v>Formiga/MG</v>
          </cell>
          <cell r="G1664" t="str">
            <v>Quadrimestral</v>
          </cell>
          <cell r="H1664" t="str">
            <v>2024-Q2</v>
          </cell>
          <cell r="I1664" t="str">
            <v>Sim</v>
          </cell>
          <cell r="J1664">
            <v>45535</v>
          </cell>
          <cell r="K1664">
            <v>-27906632.760000002</v>
          </cell>
          <cell r="L1664">
            <v>343658198.39999998</v>
          </cell>
          <cell r="M1664">
            <v>0</v>
          </cell>
          <cell r="N1664" t="str">
            <v>Cumpre</v>
          </cell>
        </row>
        <row r="1665">
          <cell r="F1665" t="str">
            <v>Formoso/MG</v>
          </cell>
          <cell r="G1665" t="str">
            <v>Quadrimestral</v>
          </cell>
          <cell r="H1665" t="str">
            <v>2024-Q2</v>
          </cell>
          <cell r="I1665" t="str">
            <v>Sim</v>
          </cell>
          <cell r="J1665">
            <v>45535</v>
          </cell>
          <cell r="K1665">
            <v>-9470590.8599999994</v>
          </cell>
          <cell r="L1665">
            <v>19227283.969999999</v>
          </cell>
          <cell r="M1665">
            <v>0</v>
          </cell>
          <cell r="N1665" t="str">
            <v>Cumpre</v>
          </cell>
        </row>
        <row r="1666">
          <cell r="F1666" t="str">
            <v>Fortaleza de Minas/MG</v>
          </cell>
          <cell r="G1666" t="str">
            <v>Semestral</v>
          </cell>
          <cell r="H1666" t="str">
            <v>2024-S1</v>
          </cell>
          <cell r="I1666" t="str">
            <v>Sim</v>
          </cell>
          <cell r="J1666">
            <v>45473</v>
          </cell>
          <cell r="K1666">
            <v>-5751609.9800000004</v>
          </cell>
          <cell r="L1666">
            <v>26320647.359999999</v>
          </cell>
          <cell r="M1666">
            <v>0</v>
          </cell>
          <cell r="N1666" t="str">
            <v>Cumpre</v>
          </cell>
        </row>
        <row r="1667">
          <cell r="F1667" t="str">
            <v>Fortuna de Minas/MG</v>
          </cell>
          <cell r="G1667" t="str">
            <v>Semestral</v>
          </cell>
          <cell r="H1667" t="str">
            <v>2024-S1</v>
          </cell>
          <cell r="I1667" t="str">
            <v>Sim</v>
          </cell>
          <cell r="J1667">
            <v>45473</v>
          </cell>
          <cell r="K1667">
            <v>-86788381.379999995</v>
          </cell>
          <cell r="L1667">
            <v>33930679.75</v>
          </cell>
          <cell r="M1667">
            <v>0</v>
          </cell>
          <cell r="N1667" t="str">
            <v>Cumpre</v>
          </cell>
        </row>
        <row r="1668">
          <cell r="F1668" t="str">
            <v>Francisco Badaró/MG</v>
          </cell>
          <cell r="G1668" t="str">
            <v>Semestral</v>
          </cell>
          <cell r="H1668" t="str">
            <v>2024-S1</v>
          </cell>
          <cell r="I1668" t="str">
            <v>Sim</v>
          </cell>
          <cell r="J1668">
            <v>45473</v>
          </cell>
          <cell r="K1668">
            <v>-10404272.609999999</v>
          </cell>
          <cell r="L1668">
            <v>36748754.93</v>
          </cell>
          <cell r="M1668">
            <v>0</v>
          </cell>
          <cell r="N1668" t="str">
            <v>Cumpre</v>
          </cell>
        </row>
        <row r="1669">
          <cell r="F1669" t="str">
            <v>Francisco Dumont/MG</v>
          </cell>
          <cell r="G1669" t="str">
            <v>Semestral</v>
          </cell>
          <cell r="H1669" t="str">
            <v>2024-S1</v>
          </cell>
          <cell r="I1669" t="str">
            <v>Sim</v>
          </cell>
          <cell r="J1669">
            <v>45473</v>
          </cell>
          <cell r="K1669">
            <v>-9461633.3499999996</v>
          </cell>
          <cell r="L1669">
            <v>35006030</v>
          </cell>
          <cell r="M1669">
            <v>0</v>
          </cell>
          <cell r="N1669" t="str">
            <v>Cumpre</v>
          </cell>
        </row>
        <row r="1670">
          <cell r="F1670" t="str">
            <v>Francisco Sá/MG</v>
          </cell>
          <cell r="G1670" t="str">
            <v>Semestral</v>
          </cell>
          <cell r="H1670" t="str">
            <v>2024-S1</v>
          </cell>
          <cell r="I1670" t="str">
            <v>Sim</v>
          </cell>
          <cell r="J1670">
            <v>45473</v>
          </cell>
          <cell r="K1670">
            <v>-14565296.09</v>
          </cell>
          <cell r="L1670">
            <v>108069693.04000001</v>
          </cell>
          <cell r="M1670">
            <v>0</v>
          </cell>
          <cell r="N1670" t="str">
            <v>Cumpre</v>
          </cell>
        </row>
        <row r="1671">
          <cell r="F1671" t="str">
            <v>Franciscópolis/MG</v>
          </cell>
          <cell r="G1671" t="str">
            <v>Semestral</v>
          </cell>
          <cell r="H1671" t="str">
            <v>2024-S1</v>
          </cell>
          <cell r="I1671" t="str">
            <v>Sim</v>
          </cell>
          <cell r="J1671">
            <v>45473</v>
          </cell>
          <cell r="K1671">
            <v>-12380189.02</v>
          </cell>
          <cell r="L1671">
            <v>21313741.600000001</v>
          </cell>
          <cell r="M1671">
            <v>0</v>
          </cell>
          <cell r="N1671" t="str">
            <v>Cumpre</v>
          </cell>
        </row>
        <row r="1672">
          <cell r="F1672" t="str">
            <v>Frei Gaspar/MG</v>
          </cell>
          <cell r="G1672" t="str">
            <v>Semestral</v>
          </cell>
          <cell r="H1672" t="str">
            <v>2024-S1</v>
          </cell>
          <cell r="I1672" t="str">
            <v>Sim</v>
          </cell>
          <cell r="J1672">
            <v>45473</v>
          </cell>
          <cell r="K1672">
            <v>4353651.1100000003</v>
          </cell>
          <cell r="L1672">
            <v>40622585.219999999</v>
          </cell>
          <cell r="M1672">
            <v>10.72</v>
          </cell>
          <cell r="N1672" t="str">
            <v>Cumpre</v>
          </cell>
        </row>
        <row r="1673">
          <cell r="F1673" t="str">
            <v>Frei Inocêncio/MG</v>
          </cell>
          <cell r="G1673" t="str">
            <v>Semestral</v>
          </cell>
          <cell r="H1673" t="str">
            <v>2024-S1</v>
          </cell>
          <cell r="I1673" t="str">
            <v>Sim</v>
          </cell>
          <cell r="J1673">
            <v>45473</v>
          </cell>
          <cell r="K1673">
            <v>-6318934.3499999996</v>
          </cell>
          <cell r="L1673">
            <v>37623381.829999998</v>
          </cell>
          <cell r="M1673">
            <v>0</v>
          </cell>
          <cell r="N1673" t="str">
            <v>Cumpre</v>
          </cell>
        </row>
        <row r="1674">
          <cell r="F1674" t="str">
            <v>Frei Lagonegro/MG</v>
          </cell>
          <cell r="G1674" t="str">
            <v>Semestral</v>
          </cell>
          <cell r="H1674" t="str">
            <v>2024-S1</v>
          </cell>
          <cell r="I1674" t="str">
            <v>Sim</v>
          </cell>
          <cell r="J1674">
            <v>45473</v>
          </cell>
          <cell r="K1674">
            <v>-8925913.3599999994</v>
          </cell>
          <cell r="L1674">
            <v>24960428.800000001</v>
          </cell>
          <cell r="M1674">
            <v>0</v>
          </cell>
          <cell r="N1674" t="str">
            <v>Cumpre</v>
          </cell>
        </row>
        <row r="1675">
          <cell r="F1675" t="str">
            <v>Fronteira/MG</v>
          </cell>
          <cell r="G1675" t="str">
            <v>Semestral</v>
          </cell>
          <cell r="H1675" t="str">
            <v>2024-S1</v>
          </cell>
          <cell r="I1675" t="str">
            <v>Sim</v>
          </cell>
          <cell r="J1675">
            <v>45473</v>
          </cell>
          <cell r="K1675">
            <v>-2801387.28</v>
          </cell>
          <cell r="L1675">
            <v>97531940.810000002</v>
          </cell>
          <cell r="M1675">
            <v>0</v>
          </cell>
          <cell r="N1675" t="str">
            <v>Cumpre</v>
          </cell>
        </row>
        <row r="1676">
          <cell r="F1676" t="str">
            <v>Fronteira dos Vales/MG</v>
          </cell>
          <cell r="G1676" t="str">
            <v>Semestral</v>
          </cell>
          <cell r="H1676" t="str">
            <v>2024-S1</v>
          </cell>
          <cell r="I1676" t="str">
            <v>Sim</v>
          </cell>
          <cell r="J1676">
            <v>45473</v>
          </cell>
          <cell r="K1676">
            <v>3511976.69</v>
          </cell>
          <cell r="L1676">
            <v>25123589.93</v>
          </cell>
          <cell r="M1676">
            <v>13.98</v>
          </cell>
          <cell r="N1676" t="str">
            <v>Cumpre</v>
          </cell>
        </row>
        <row r="1677">
          <cell r="F1677" t="str">
            <v>Fruta de Leite/MG</v>
          </cell>
          <cell r="G1677" t="str">
            <v>Semestral</v>
          </cell>
          <cell r="H1677" t="str">
            <v>2024-S1</v>
          </cell>
          <cell r="I1677" t="str">
            <v>Sim</v>
          </cell>
          <cell r="J1677">
            <v>45473</v>
          </cell>
          <cell r="K1677">
            <v>-8549836.0099999998</v>
          </cell>
          <cell r="L1677">
            <v>30039159.940000001</v>
          </cell>
          <cell r="M1677">
            <v>0</v>
          </cell>
          <cell r="N1677" t="str">
            <v>Cumpre</v>
          </cell>
        </row>
        <row r="1678">
          <cell r="F1678" t="str">
            <v>Frutal/MG</v>
          </cell>
          <cell r="G1678" t="str">
            <v>Quadrimestral</v>
          </cell>
          <cell r="H1678" t="str">
            <v>2024-Q2</v>
          </cell>
          <cell r="I1678" t="str">
            <v>Sim</v>
          </cell>
          <cell r="J1678">
            <v>45535</v>
          </cell>
          <cell r="K1678">
            <v>-12681472.710000001</v>
          </cell>
          <cell r="L1678">
            <v>314974278.93000001</v>
          </cell>
          <cell r="M1678">
            <v>0</v>
          </cell>
          <cell r="N1678" t="str">
            <v>Cumpre</v>
          </cell>
        </row>
        <row r="1679">
          <cell r="F1679" t="str">
            <v>Funilândia/MG</v>
          </cell>
          <cell r="G1679" t="str">
            <v>Semestral</v>
          </cell>
          <cell r="H1679" t="str">
            <v>2024-S1</v>
          </cell>
          <cell r="I1679" t="str">
            <v>Sim</v>
          </cell>
          <cell r="J1679">
            <v>45473</v>
          </cell>
          <cell r="K1679">
            <v>-3848078.41</v>
          </cell>
          <cell r="L1679">
            <v>31624023.32</v>
          </cell>
          <cell r="M1679">
            <v>0</v>
          </cell>
          <cell r="N1679" t="str">
            <v>Cumpre</v>
          </cell>
        </row>
        <row r="1680">
          <cell r="F1680" t="str">
            <v>Galiléia/MG</v>
          </cell>
          <cell r="G1680" t="str">
            <v>Semestral</v>
          </cell>
          <cell r="H1680" t="str">
            <v>2024-S1</v>
          </cell>
          <cell r="I1680" t="str">
            <v>Sim</v>
          </cell>
          <cell r="J1680">
            <v>45473</v>
          </cell>
          <cell r="K1680">
            <v>-13749024.039999999</v>
          </cell>
          <cell r="L1680">
            <v>34947784.359999999</v>
          </cell>
          <cell r="M1680">
            <v>0</v>
          </cell>
          <cell r="N1680" t="str">
            <v>Cumpre</v>
          </cell>
        </row>
        <row r="1681">
          <cell r="F1681" t="str">
            <v>Gameleiras/MG</v>
          </cell>
          <cell r="G1681" t="str">
            <v>Semestral</v>
          </cell>
          <cell r="H1681" t="str">
            <v>2024-S1</v>
          </cell>
          <cell r="I1681" t="str">
            <v>Sim</v>
          </cell>
          <cell r="J1681">
            <v>45473</v>
          </cell>
          <cell r="K1681">
            <v>-7163964.4199999999</v>
          </cell>
          <cell r="L1681">
            <v>32174008</v>
          </cell>
          <cell r="M1681">
            <v>0</v>
          </cell>
          <cell r="N1681" t="str">
            <v>Cumpre</v>
          </cell>
        </row>
        <row r="1682">
          <cell r="F1682" t="str">
            <v>Glaucilândia/MG</v>
          </cell>
          <cell r="G1682" t="str">
            <v>Semestral</v>
          </cell>
          <cell r="H1682" t="str">
            <v>2024-S1</v>
          </cell>
          <cell r="I1682" t="str">
            <v>Sim</v>
          </cell>
          <cell r="J1682">
            <v>45473</v>
          </cell>
          <cell r="K1682">
            <v>977578.84</v>
          </cell>
          <cell r="L1682">
            <v>24114905.420000002</v>
          </cell>
          <cell r="M1682">
            <v>4.05</v>
          </cell>
          <cell r="N1682" t="str">
            <v>Cumpre</v>
          </cell>
        </row>
        <row r="1683">
          <cell r="F1683" t="str">
            <v>Goiabeira/MG</v>
          </cell>
          <cell r="G1683" t="str">
            <v>Semestral</v>
          </cell>
          <cell r="H1683" t="str">
            <v>2024-S1</v>
          </cell>
          <cell r="I1683" t="str">
            <v>Sim</v>
          </cell>
          <cell r="J1683">
            <v>45473</v>
          </cell>
          <cell r="K1683">
            <v>-6174748.96</v>
          </cell>
          <cell r="L1683">
            <v>26663219.18</v>
          </cell>
          <cell r="M1683">
            <v>0</v>
          </cell>
          <cell r="N1683" t="str">
            <v>Cumpre</v>
          </cell>
        </row>
        <row r="1684">
          <cell r="F1684" t="str">
            <v>Goianá/MG</v>
          </cell>
          <cell r="G1684" t="str">
            <v>Semestral</v>
          </cell>
          <cell r="H1684" t="str">
            <v>2024-S1</v>
          </cell>
          <cell r="I1684" t="str">
            <v>Sim</v>
          </cell>
          <cell r="J1684">
            <v>45473</v>
          </cell>
          <cell r="K1684">
            <v>-7164289.5800000001</v>
          </cell>
          <cell r="L1684">
            <v>28611385.170000002</v>
          </cell>
          <cell r="M1684">
            <v>0</v>
          </cell>
          <cell r="N1684" t="str">
            <v>Cumpre</v>
          </cell>
        </row>
        <row r="1685">
          <cell r="F1685" t="str">
            <v>Gonçalves/MG</v>
          </cell>
          <cell r="G1685" t="str">
            <v>Semestral</v>
          </cell>
          <cell r="H1685" t="str">
            <v>2024-S1</v>
          </cell>
          <cell r="I1685" t="str">
            <v>Sim</v>
          </cell>
          <cell r="J1685">
            <v>45473</v>
          </cell>
          <cell r="K1685">
            <v>-21067311.969999999</v>
          </cell>
          <cell r="L1685">
            <v>30877152.629999999</v>
          </cell>
          <cell r="M1685">
            <v>0</v>
          </cell>
          <cell r="N1685" t="str">
            <v>Cumpre</v>
          </cell>
        </row>
        <row r="1686">
          <cell r="F1686" t="str">
            <v>Gonzaga/MG</v>
          </cell>
          <cell r="G1686" t="str">
            <v>Quadrimestral</v>
          </cell>
          <cell r="H1686" t="str">
            <v>2024-Q2</v>
          </cell>
          <cell r="I1686" t="str">
            <v>Sim</v>
          </cell>
          <cell r="J1686">
            <v>45535</v>
          </cell>
          <cell r="K1686">
            <v>-9057369.2100000009</v>
          </cell>
          <cell r="L1686">
            <v>32832930.77</v>
          </cell>
          <cell r="M1686">
            <v>0</v>
          </cell>
          <cell r="N1686" t="str">
            <v>Cumpre</v>
          </cell>
        </row>
        <row r="1687">
          <cell r="F1687" t="str">
            <v>Gouveia/MG</v>
          </cell>
          <cell r="G1687" t="str">
            <v>Semestral</v>
          </cell>
          <cell r="H1687" t="str">
            <v>2024-S1</v>
          </cell>
          <cell r="I1687" t="str">
            <v>Sim</v>
          </cell>
          <cell r="J1687">
            <v>45473</v>
          </cell>
          <cell r="K1687">
            <v>-3105093.86</v>
          </cell>
          <cell r="L1687">
            <v>51393183.909999996</v>
          </cell>
          <cell r="M1687">
            <v>0</v>
          </cell>
          <cell r="N1687" t="str">
            <v>Cumpre</v>
          </cell>
        </row>
        <row r="1688">
          <cell r="F1688" t="str">
            <v>Governador Valadares/MG</v>
          </cell>
          <cell r="G1688" t="str">
            <v>Quadrimestral</v>
          </cell>
          <cell r="H1688" t="str">
            <v>2024-Q2</v>
          </cell>
          <cell r="I1688" t="str">
            <v>Sim</v>
          </cell>
          <cell r="J1688">
            <v>45535</v>
          </cell>
          <cell r="K1688">
            <v>-166078606.88</v>
          </cell>
          <cell r="L1688">
            <v>1850088054.02</v>
          </cell>
          <cell r="M1688">
            <v>0</v>
          </cell>
          <cell r="N1688" t="str">
            <v>Cumpre</v>
          </cell>
        </row>
        <row r="1689">
          <cell r="F1689" t="str">
            <v>Grão Mogol/MG</v>
          </cell>
          <cell r="G1689" t="str">
            <v>Semestral</v>
          </cell>
          <cell r="H1689" t="str">
            <v>2024-S1</v>
          </cell>
          <cell r="I1689" t="str">
            <v>Sim</v>
          </cell>
          <cell r="J1689">
            <v>45473</v>
          </cell>
          <cell r="K1689">
            <v>-20485642.890000001</v>
          </cell>
          <cell r="L1689">
            <v>86435262.540000007</v>
          </cell>
          <cell r="M1689">
            <v>0</v>
          </cell>
          <cell r="N1689" t="str">
            <v>Cumpre</v>
          </cell>
        </row>
        <row r="1690">
          <cell r="F1690" t="str">
            <v>Grupiara/MG</v>
          </cell>
          <cell r="G1690" t="str">
            <v>Semestral</v>
          </cell>
          <cell r="H1690" t="str">
            <v>2024-S1</v>
          </cell>
          <cell r="I1690" t="str">
            <v>Sim</v>
          </cell>
          <cell r="J1690">
            <v>45473</v>
          </cell>
          <cell r="K1690">
            <v>-4783102.12</v>
          </cell>
          <cell r="L1690">
            <v>27157646.34</v>
          </cell>
          <cell r="M1690">
            <v>0</v>
          </cell>
          <cell r="N1690" t="str">
            <v>Cumpre</v>
          </cell>
        </row>
        <row r="1691">
          <cell r="F1691" t="str">
            <v>Guanhães/MG</v>
          </cell>
          <cell r="G1691" t="str">
            <v>Semestral</v>
          </cell>
          <cell r="H1691" t="str">
            <v>2024-S1</v>
          </cell>
          <cell r="I1691" t="str">
            <v>Sim</v>
          </cell>
          <cell r="J1691">
            <v>45473</v>
          </cell>
          <cell r="K1691">
            <v>-39685742.909999996</v>
          </cell>
          <cell r="L1691">
            <v>162610901.19</v>
          </cell>
          <cell r="M1691">
            <v>0</v>
          </cell>
          <cell r="N1691" t="str">
            <v>Cumpre</v>
          </cell>
        </row>
        <row r="1692">
          <cell r="F1692" t="str">
            <v>Guapé/MG</v>
          </cell>
          <cell r="G1692" t="str">
            <v>Quadrimestral</v>
          </cell>
          <cell r="H1692" t="str">
            <v>2024-Q2</v>
          </cell>
          <cell r="I1692" t="str">
            <v>Sim</v>
          </cell>
          <cell r="J1692">
            <v>45535</v>
          </cell>
          <cell r="K1692">
            <v>-8679538.9299999997</v>
          </cell>
          <cell r="L1692">
            <v>84879022.430000007</v>
          </cell>
          <cell r="M1692">
            <v>0</v>
          </cell>
          <cell r="N1692" t="str">
            <v>Cumpre</v>
          </cell>
        </row>
        <row r="1693">
          <cell r="F1693" t="str">
            <v>Guaraciaba/MG</v>
          </cell>
          <cell r="G1693" t="str">
            <v>Quadrimestral</v>
          </cell>
          <cell r="H1693" t="str">
            <v>2024-Q2</v>
          </cell>
          <cell r="I1693" t="str">
            <v>Sim</v>
          </cell>
          <cell r="J1693">
            <v>45535</v>
          </cell>
          <cell r="K1693">
            <v>-25933766.82</v>
          </cell>
          <cell r="L1693">
            <v>40593683.270000003</v>
          </cell>
          <cell r="M1693">
            <v>0</v>
          </cell>
          <cell r="N1693" t="str">
            <v>Cumpre</v>
          </cell>
        </row>
        <row r="1694">
          <cell r="F1694" t="str">
            <v>Guaraciama/MG</v>
          </cell>
          <cell r="G1694" t="str">
            <v>Semestral</v>
          </cell>
          <cell r="H1694" t="str">
            <v>2024-S1</v>
          </cell>
          <cell r="I1694" t="str">
            <v>Sim</v>
          </cell>
          <cell r="J1694">
            <v>45473</v>
          </cell>
          <cell r="K1694">
            <v>-11265697.41</v>
          </cell>
          <cell r="L1694">
            <v>29654980.539999999</v>
          </cell>
          <cell r="M1694">
            <v>0</v>
          </cell>
          <cell r="N1694" t="str">
            <v>Cumpre</v>
          </cell>
        </row>
        <row r="1695">
          <cell r="F1695" t="str">
            <v>Guaranésia/MG</v>
          </cell>
          <cell r="G1695" t="str">
            <v>Semestral</v>
          </cell>
          <cell r="H1695" t="str">
            <v>2024-S1</v>
          </cell>
          <cell r="I1695" t="str">
            <v>Sim</v>
          </cell>
          <cell r="J1695">
            <v>45473</v>
          </cell>
          <cell r="K1695">
            <v>-15257020.34</v>
          </cell>
          <cell r="L1695">
            <v>78931275.099999994</v>
          </cell>
          <cell r="M1695">
            <v>0</v>
          </cell>
          <cell r="N1695" t="str">
            <v>Cumpre</v>
          </cell>
        </row>
        <row r="1696">
          <cell r="F1696" t="str">
            <v>Guarani/MG</v>
          </cell>
          <cell r="G1696" t="str">
            <v>Semestral</v>
          </cell>
          <cell r="H1696" t="str">
            <v>2024-S1</v>
          </cell>
          <cell r="I1696" t="str">
            <v>Sim</v>
          </cell>
          <cell r="J1696">
            <v>45473</v>
          </cell>
          <cell r="K1696">
            <v>-4065450.09</v>
          </cell>
          <cell r="L1696">
            <v>38938123.140000001</v>
          </cell>
          <cell r="M1696">
            <v>0</v>
          </cell>
          <cell r="N1696" t="str">
            <v>Cumpre</v>
          </cell>
        </row>
        <row r="1697">
          <cell r="F1697" t="str">
            <v>Guarará/MG</v>
          </cell>
          <cell r="G1697" t="str">
            <v>Semestral</v>
          </cell>
          <cell r="H1697" t="str">
            <v>2023-S2</v>
          </cell>
          <cell r="I1697" t="str">
            <v>Não</v>
          </cell>
          <cell r="J1697">
            <v>45291</v>
          </cell>
          <cell r="K1697">
            <v>-2772928.61</v>
          </cell>
          <cell r="L1697">
            <v>25231121.600000001</v>
          </cell>
          <cell r="M1697">
            <v>0</v>
          </cell>
          <cell r="N1697" t="str">
            <v>Cumpre</v>
          </cell>
        </row>
        <row r="1698">
          <cell r="F1698" t="str">
            <v>Guarda-Mor/MG</v>
          </cell>
          <cell r="G1698" t="str">
            <v>Semestral</v>
          </cell>
          <cell r="H1698" t="str">
            <v>2024-S1</v>
          </cell>
          <cell r="I1698" t="str">
            <v>Sim</v>
          </cell>
          <cell r="J1698">
            <v>45473</v>
          </cell>
          <cell r="K1698">
            <v>-16479253.26</v>
          </cell>
          <cell r="L1698">
            <v>64508199.189999998</v>
          </cell>
          <cell r="M1698">
            <v>0</v>
          </cell>
          <cell r="N1698" t="str">
            <v>Cumpre</v>
          </cell>
        </row>
        <row r="1699">
          <cell r="F1699" t="str">
            <v>Guaxupé/MG</v>
          </cell>
          <cell r="G1699" t="str">
            <v>Quadrimestral</v>
          </cell>
          <cell r="H1699" t="str">
            <v>2024-Q2</v>
          </cell>
          <cell r="I1699" t="str">
            <v>Sim</v>
          </cell>
          <cell r="J1699">
            <v>45535</v>
          </cell>
          <cell r="K1699">
            <v>-103002419.64</v>
          </cell>
          <cell r="L1699">
            <v>258105103.13999999</v>
          </cell>
          <cell r="M1699">
            <v>0</v>
          </cell>
          <cell r="N1699" t="str">
            <v>Cumpre</v>
          </cell>
        </row>
        <row r="1700">
          <cell r="F1700" t="str">
            <v>Guidoval/MG</v>
          </cell>
          <cell r="G1700" t="str">
            <v>Semestral</v>
          </cell>
          <cell r="H1700" t="str">
            <v>2024-S1</v>
          </cell>
          <cell r="I1700" t="str">
            <v>Sim</v>
          </cell>
          <cell r="J1700">
            <v>45473</v>
          </cell>
          <cell r="K1700">
            <v>-9732233.7899999991</v>
          </cell>
          <cell r="L1700">
            <v>33511403.68</v>
          </cell>
          <cell r="M1700">
            <v>0</v>
          </cell>
          <cell r="N1700" t="str">
            <v>Cumpre</v>
          </cell>
        </row>
        <row r="1701">
          <cell r="F1701" t="str">
            <v>Guimarânia/MG</v>
          </cell>
          <cell r="G1701" t="str">
            <v>Semestral</v>
          </cell>
          <cell r="H1701" t="str">
            <v>2024-S1</v>
          </cell>
          <cell r="I1701" t="str">
            <v>Sim</v>
          </cell>
          <cell r="J1701">
            <v>45473</v>
          </cell>
          <cell r="K1701">
            <v>-4739152.0199999996</v>
          </cell>
          <cell r="L1701">
            <v>46926036.969999999</v>
          </cell>
          <cell r="M1701">
            <v>0</v>
          </cell>
          <cell r="N1701" t="str">
            <v>Cumpre</v>
          </cell>
        </row>
        <row r="1702">
          <cell r="F1702" t="str">
            <v>Guiricema/MG</v>
          </cell>
          <cell r="G1702" t="str">
            <v>Semestral</v>
          </cell>
          <cell r="H1702" t="str">
            <v>2024-S1</v>
          </cell>
          <cell r="I1702" t="str">
            <v>Sim</v>
          </cell>
          <cell r="J1702">
            <v>45473</v>
          </cell>
          <cell r="K1702">
            <v>-8419349.0299999993</v>
          </cell>
          <cell r="L1702">
            <v>31522694.050000001</v>
          </cell>
          <cell r="M1702">
            <v>0</v>
          </cell>
          <cell r="N1702" t="str">
            <v>Cumpre</v>
          </cell>
        </row>
        <row r="1703">
          <cell r="F1703" t="str">
            <v>Gurinhatã/MG</v>
          </cell>
          <cell r="G1703" t="str">
            <v>Semestral</v>
          </cell>
          <cell r="H1703" t="str">
            <v>2024-S1</v>
          </cell>
          <cell r="I1703" t="str">
            <v>Sim</v>
          </cell>
          <cell r="J1703">
            <v>45473</v>
          </cell>
          <cell r="K1703">
            <v>-3994483.19</v>
          </cell>
          <cell r="L1703">
            <v>42570676.450000003</v>
          </cell>
          <cell r="M1703">
            <v>0</v>
          </cell>
          <cell r="N1703" t="str">
            <v>Cumpre</v>
          </cell>
        </row>
        <row r="1704">
          <cell r="F1704" t="str">
            <v>Heliodora/MG</v>
          </cell>
          <cell r="G1704" t="str">
            <v>Semestral</v>
          </cell>
          <cell r="H1704" t="str">
            <v>2024-S1</v>
          </cell>
          <cell r="I1704" t="str">
            <v>Sim</v>
          </cell>
          <cell r="J1704">
            <v>45473</v>
          </cell>
          <cell r="K1704">
            <v>-10371651.800000001</v>
          </cell>
          <cell r="L1704">
            <v>35952864.420000002</v>
          </cell>
          <cell r="M1704">
            <v>0</v>
          </cell>
          <cell r="N1704" t="str">
            <v>Cumpre</v>
          </cell>
        </row>
        <row r="1705">
          <cell r="F1705" t="str">
            <v>Iapu/MG</v>
          </cell>
          <cell r="G1705" t="str">
            <v>Semestral</v>
          </cell>
          <cell r="H1705" t="str">
            <v>2024-S1</v>
          </cell>
          <cell r="I1705" t="str">
            <v>Sim</v>
          </cell>
          <cell r="J1705">
            <v>45473</v>
          </cell>
          <cell r="K1705">
            <v>-12306929.859999999</v>
          </cell>
          <cell r="L1705">
            <v>45575286.770000003</v>
          </cell>
          <cell r="M1705">
            <v>0</v>
          </cell>
          <cell r="N1705" t="str">
            <v>Cumpre</v>
          </cell>
        </row>
        <row r="1706">
          <cell r="F1706" t="str">
            <v>Ibertioga/MG</v>
          </cell>
          <cell r="G1706" t="str">
            <v>Semestral</v>
          </cell>
          <cell r="H1706" t="str">
            <v>2023-S2</v>
          </cell>
          <cell r="I1706" t="str">
            <v>Não</v>
          </cell>
          <cell r="J1706">
            <v>45291</v>
          </cell>
          <cell r="K1706">
            <v>-5637378.0999999996</v>
          </cell>
          <cell r="L1706">
            <v>32247437.48</v>
          </cell>
          <cell r="M1706">
            <v>0</v>
          </cell>
          <cell r="N1706" t="str">
            <v>Cumpre</v>
          </cell>
        </row>
        <row r="1707">
          <cell r="F1707" t="str">
            <v>Ibiá/MG</v>
          </cell>
          <cell r="G1707" t="str">
            <v>Semestral</v>
          </cell>
          <cell r="H1707" t="str">
            <v>2024-S1</v>
          </cell>
          <cell r="I1707" t="str">
            <v>Sim</v>
          </cell>
          <cell r="J1707">
            <v>45473</v>
          </cell>
          <cell r="K1707">
            <v>-71051598.469999999</v>
          </cell>
          <cell r="L1707">
            <v>150231012.06</v>
          </cell>
          <cell r="M1707">
            <v>0</v>
          </cell>
          <cell r="N1707" t="str">
            <v>Cumpre</v>
          </cell>
        </row>
        <row r="1708">
          <cell r="F1708" t="str">
            <v>Ibiaí/MG</v>
          </cell>
          <cell r="G1708" t="str">
            <v>Semestral</v>
          </cell>
          <cell r="H1708" t="str">
            <v>2024-S1</v>
          </cell>
          <cell r="I1708" t="str">
            <v>Sim</v>
          </cell>
          <cell r="J1708">
            <v>45473</v>
          </cell>
          <cell r="K1708">
            <v>3091743.69</v>
          </cell>
          <cell r="L1708">
            <v>35474565</v>
          </cell>
          <cell r="M1708">
            <v>8.7200000000000006</v>
          </cell>
          <cell r="N1708" t="str">
            <v>Cumpre</v>
          </cell>
        </row>
        <row r="1709">
          <cell r="F1709" t="str">
            <v>Ibiracatu/MG</v>
          </cell>
          <cell r="G1709" t="str">
            <v>Semestral</v>
          </cell>
          <cell r="H1709" t="str">
            <v>2024-S1</v>
          </cell>
          <cell r="I1709" t="str">
            <v>Sim</v>
          </cell>
          <cell r="J1709">
            <v>45473</v>
          </cell>
          <cell r="K1709">
            <v>6654435.25</v>
          </cell>
          <cell r="L1709">
            <v>31734470.789999999</v>
          </cell>
          <cell r="M1709">
            <v>20.97</v>
          </cell>
          <cell r="N1709" t="str">
            <v>Cumpre</v>
          </cell>
        </row>
        <row r="1710">
          <cell r="F1710" t="str">
            <v>Ibiraci/MG</v>
          </cell>
          <cell r="G1710" t="str">
            <v>Semestral</v>
          </cell>
          <cell r="H1710" t="str">
            <v>2024-S1</v>
          </cell>
          <cell r="I1710" t="str">
            <v>Sim</v>
          </cell>
          <cell r="J1710">
            <v>45473</v>
          </cell>
          <cell r="K1710">
            <v>-5537417.4299999997</v>
          </cell>
          <cell r="L1710">
            <v>78267633.650000006</v>
          </cell>
          <cell r="M1710">
            <v>0</v>
          </cell>
          <cell r="N1710" t="str">
            <v>Cumpre</v>
          </cell>
        </row>
        <row r="1711">
          <cell r="F1711" t="str">
            <v>Ibirité/MG</v>
          </cell>
          <cell r="G1711" t="str">
            <v>Quadrimestral</v>
          </cell>
          <cell r="H1711" t="str">
            <v>2024-Q2</v>
          </cell>
          <cell r="I1711" t="str">
            <v>Sim</v>
          </cell>
          <cell r="J1711">
            <v>45535</v>
          </cell>
          <cell r="K1711">
            <v>-53018714.689999998</v>
          </cell>
          <cell r="L1711">
            <v>124509935.77</v>
          </cell>
          <cell r="M1711">
            <v>0</v>
          </cell>
          <cell r="N1711" t="str">
            <v>Cumpre</v>
          </cell>
        </row>
        <row r="1712">
          <cell r="F1712" t="str">
            <v>Ibitiúra de Minas/MG</v>
          </cell>
          <cell r="G1712" t="str">
            <v>Semestral</v>
          </cell>
          <cell r="H1712" t="str">
            <v>2024-S1</v>
          </cell>
          <cell r="I1712" t="str">
            <v>Sim</v>
          </cell>
          <cell r="J1712">
            <v>45473</v>
          </cell>
          <cell r="K1712">
            <v>-1343480.51</v>
          </cell>
          <cell r="L1712">
            <v>24363062.170000002</v>
          </cell>
          <cell r="M1712">
            <v>0</v>
          </cell>
          <cell r="N1712" t="str">
            <v>Cumpre</v>
          </cell>
        </row>
        <row r="1713">
          <cell r="F1713" t="str">
            <v>Ibituruna/MG</v>
          </cell>
          <cell r="G1713" t="str">
            <v>Quadrimestral</v>
          </cell>
          <cell r="H1713" t="str">
            <v>2024-Q2</v>
          </cell>
          <cell r="I1713" t="str">
            <v>Sim</v>
          </cell>
          <cell r="J1713">
            <v>45535</v>
          </cell>
          <cell r="K1713">
            <v>-11339145.65</v>
          </cell>
          <cell r="L1713">
            <v>25622509.68</v>
          </cell>
          <cell r="M1713">
            <v>0</v>
          </cell>
          <cell r="N1713" t="str">
            <v>Cumpre</v>
          </cell>
        </row>
        <row r="1714">
          <cell r="F1714" t="str">
            <v>Icaraí de Minas/MG</v>
          </cell>
          <cell r="G1714" t="str">
            <v>Semestral</v>
          </cell>
          <cell r="H1714" t="str">
            <v>2024-S1</v>
          </cell>
          <cell r="I1714" t="str">
            <v>Sim</v>
          </cell>
          <cell r="J1714">
            <v>45473</v>
          </cell>
          <cell r="K1714">
            <v>2375920.17</v>
          </cell>
          <cell r="L1714">
            <v>45131875.289999999</v>
          </cell>
          <cell r="M1714">
            <v>5.26</v>
          </cell>
          <cell r="N1714" t="str">
            <v>Cumpre</v>
          </cell>
        </row>
        <row r="1715">
          <cell r="F1715" t="str">
            <v>Igarapé/MG</v>
          </cell>
          <cell r="G1715" t="str">
            <v>Semestral</v>
          </cell>
          <cell r="H1715" t="str">
            <v>2024-S1</v>
          </cell>
          <cell r="I1715" t="str">
            <v>Sim</v>
          </cell>
          <cell r="J1715">
            <v>45473</v>
          </cell>
          <cell r="K1715">
            <v>-153097881.52000001</v>
          </cell>
          <cell r="L1715">
            <v>266882346.05000001</v>
          </cell>
          <cell r="M1715">
            <v>0</v>
          </cell>
          <cell r="N1715" t="str">
            <v>Cumpre</v>
          </cell>
        </row>
        <row r="1716">
          <cell r="F1716" t="str">
            <v>Igaratinga/MG</v>
          </cell>
          <cell r="G1716" t="str">
            <v>Semestral</v>
          </cell>
          <cell r="H1716" t="str">
            <v>2024-S1</v>
          </cell>
          <cell r="I1716" t="str">
            <v>Sim</v>
          </cell>
          <cell r="J1716">
            <v>45473</v>
          </cell>
          <cell r="K1716">
            <v>-13537791.07</v>
          </cell>
          <cell r="L1716">
            <v>29921845.23</v>
          </cell>
          <cell r="M1716">
            <v>0</v>
          </cell>
          <cell r="N1716" t="str">
            <v>Cumpre</v>
          </cell>
        </row>
        <row r="1717">
          <cell r="F1717" t="str">
            <v>Iguatama/MG</v>
          </cell>
          <cell r="G1717" t="str">
            <v>Semestral</v>
          </cell>
          <cell r="H1717" t="str">
            <v>2024-S1</v>
          </cell>
          <cell r="I1717" t="str">
            <v>Sim</v>
          </cell>
          <cell r="J1717">
            <v>45473</v>
          </cell>
          <cell r="K1717">
            <v>-11739236.9</v>
          </cell>
          <cell r="L1717">
            <v>42599224.759999998</v>
          </cell>
          <cell r="M1717">
            <v>0</v>
          </cell>
          <cell r="N1717" t="str">
            <v>Cumpre</v>
          </cell>
        </row>
        <row r="1718">
          <cell r="F1718" t="str">
            <v>Ijaci/MG</v>
          </cell>
          <cell r="G1718" t="str">
            <v>Semestral</v>
          </cell>
          <cell r="H1718" t="str">
            <v>2023-S2</v>
          </cell>
          <cell r="I1718" t="str">
            <v>Não</v>
          </cell>
          <cell r="J1718">
            <v>45291</v>
          </cell>
          <cell r="K1718">
            <v>-13763416.48</v>
          </cell>
          <cell r="L1718">
            <v>42771533.280000001</v>
          </cell>
          <cell r="M1718">
            <v>0</v>
          </cell>
          <cell r="N1718" t="str">
            <v>Cumpre</v>
          </cell>
        </row>
        <row r="1719">
          <cell r="F1719" t="str">
            <v>Ilicínea/MG</v>
          </cell>
          <cell r="G1719" t="str">
            <v>Semestral</v>
          </cell>
          <cell r="H1719" t="str">
            <v>2024-S1</v>
          </cell>
          <cell r="I1719" t="str">
            <v>Sim</v>
          </cell>
          <cell r="J1719">
            <v>45473</v>
          </cell>
          <cell r="K1719">
            <v>-9977156.9800000004</v>
          </cell>
          <cell r="L1719">
            <v>54269998.560000002</v>
          </cell>
          <cell r="M1719">
            <v>0</v>
          </cell>
          <cell r="N1719" t="str">
            <v>Cumpre</v>
          </cell>
        </row>
        <row r="1720">
          <cell r="F1720" t="str">
            <v>Imbé de Minas/MG</v>
          </cell>
          <cell r="G1720" t="str">
            <v>Semestral</v>
          </cell>
          <cell r="H1720" t="str">
            <v>2024-S1</v>
          </cell>
          <cell r="I1720" t="str">
            <v>Sim</v>
          </cell>
          <cell r="J1720">
            <v>45473</v>
          </cell>
          <cell r="K1720">
            <v>-6576297.7000000002</v>
          </cell>
          <cell r="L1720">
            <v>33104638.100000001</v>
          </cell>
          <cell r="M1720">
            <v>0</v>
          </cell>
          <cell r="N1720" t="str">
            <v>Cumpre</v>
          </cell>
        </row>
        <row r="1721">
          <cell r="F1721" t="str">
            <v>Inconfidentes/MG</v>
          </cell>
          <cell r="G1721" t="str">
            <v>Semestral</v>
          </cell>
          <cell r="H1721" t="str">
            <v>2024-S1</v>
          </cell>
          <cell r="I1721" t="str">
            <v>Sim</v>
          </cell>
          <cell r="J1721">
            <v>45473</v>
          </cell>
          <cell r="K1721">
            <v>-10019724.99</v>
          </cell>
          <cell r="L1721">
            <v>34313309.719999999</v>
          </cell>
          <cell r="M1721">
            <v>0</v>
          </cell>
          <cell r="N1721" t="str">
            <v>Cumpre</v>
          </cell>
        </row>
        <row r="1722">
          <cell r="F1722" t="str">
            <v>Indaiabira/MG</v>
          </cell>
          <cell r="G1722" t="str">
            <v>Semestral</v>
          </cell>
          <cell r="H1722" t="str">
            <v>2024-S1</v>
          </cell>
          <cell r="I1722" t="str">
            <v>Sim</v>
          </cell>
          <cell r="J1722">
            <v>45473</v>
          </cell>
          <cell r="K1722">
            <v>-6579462.6699999999</v>
          </cell>
          <cell r="L1722">
            <v>37899377.149999999</v>
          </cell>
          <cell r="M1722">
            <v>0</v>
          </cell>
          <cell r="N1722" t="str">
            <v>Cumpre</v>
          </cell>
        </row>
        <row r="1723">
          <cell r="F1723" t="str">
            <v>Indianópolis/MG</v>
          </cell>
          <cell r="G1723" t="str">
            <v>Semestral</v>
          </cell>
          <cell r="H1723" t="str">
            <v>2024-S1</v>
          </cell>
          <cell r="I1723" t="str">
            <v>Sim</v>
          </cell>
          <cell r="J1723">
            <v>45473</v>
          </cell>
          <cell r="K1723">
            <v>-11511468.720000001</v>
          </cell>
          <cell r="L1723">
            <v>80142767.840000004</v>
          </cell>
          <cell r="M1723">
            <v>0</v>
          </cell>
          <cell r="N1723" t="str">
            <v>Cumpre</v>
          </cell>
        </row>
        <row r="1724">
          <cell r="F1724" t="str">
            <v>Ingaí/MG</v>
          </cell>
          <cell r="G1724" t="str">
            <v>Quadrimestral</v>
          </cell>
          <cell r="H1724" t="str">
            <v>2024-Q2</v>
          </cell>
          <cell r="I1724" t="str">
            <v>Sim</v>
          </cell>
          <cell r="J1724">
            <v>45535</v>
          </cell>
          <cell r="K1724">
            <v>-11201178.93</v>
          </cell>
          <cell r="L1724">
            <v>26035064.960000001</v>
          </cell>
          <cell r="M1724">
            <v>0</v>
          </cell>
          <cell r="N1724" t="str">
            <v>Cumpre</v>
          </cell>
        </row>
        <row r="1725">
          <cell r="F1725" t="str">
            <v>Inhapim/MG</v>
          </cell>
          <cell r="G1725" t="str">
            <v>Semestral</v>
          </cell>
          <cell r="H1725" t="str">
            <v>2024-S1</v>
          </cell>
          <cell r="I1725" t="str">
            <v>Sim</v>
          </cell>
          <cell r="J1725">
            <v>45473</v>
          </cell>
          <cell r="K1725">
            <v>-36713462.18</v>
          </cell>
          <cell r="L1725">
            <v>95375325.390000001</v>
          </cell>
          <cell r="M1725">
            <v>0</v>
          </cell>
          <cell r="N1725" t="str">
            <v>Cumpre</v>
          </cell>
        </row>
        <row r="1726">
          <cell r="F1726" t="str">
            <v>Inhaúma/MG</v>
          </cell>
          <cell r="G1726" t="str">
            <v>Semestral</v>
          </cell>
          <cell r="H1726" t="str">
            <v>2024-S1</v>
          </cell>
          <cell r="I1726" t="str">
            <v>Sim</v>
          </cell>
          <cell r="J1726">
            <v>45473</v>
          </cell>
          <cell r="K1726">
            <v>1877981.96</v>
          </cell>
          <cell r="L1726">
            <v>35055540.93</v>
          </cell>
          <cell r="M1726">
            <v>5.36</v>
          </cell>
          <cell r="N1726" t="str">
            <v>Cumpre</v>
          </cell>
        </row>
        <row r="1727">
          <cell r="F1727" t="str">
            <v>Inimutaba/MG</v>
          </cell>
          <cell r="G1727" t="str">
            <v>Semestral</v>
          </cell>
          <cell r="H1727" t="str">
            <v>2024-S1</v>
          </cell>
          <cell r="I1727" t="str">
            <v>Sim</v>
          </cell>
          <cell r="J1727">
            <v>45473</v>
          </cell>
          <cell r="K1727">
            <v>-3943238.38</v>
          </cell>
          <cell r="L1727">
            <v>32819117.800000001</v>
          </cell>
          <cell r="M1727">
            <v>0</v>
          </cell>
          <cell r="N1727" t="str">
            <v>Cumpre</v>
          </cell>
        </row>
        <row r="1728">
          <cell r="F1728" t="str">
            <v>Ipaba/MG</v>
          </cell>
          <cell r="G1728" t="str">
            <v>Semestral</v>
          </cell>
          <cell r="H1728" t="str">
            <v>2024-S1</v>
          </cell>
          <cell r="I1728" t="str">
            <v>Sim</v>
          </cell>
          <cell r="J1728">
            <v>45473</v>
          </cell>
          <cell r="K1728">
            <v>-16760352.689999999</v>
          </cell>
          <cell r="L1728">
            <v>76437836.060000002</v>
          </cell>
          <cell r="M1728">
            <v>0</v>
          </cell>
          <cell r="N1728" t="str">
            <v>Cumpre</v>
          </cell>
        </row>
        <row r="1729">
          <cell r="F1729" t="str">
            <v>Ipanema/MG</v>
          </cell>
          <cell r="G1729" t="str">
            <v>Semestral</v>
          </cell>
          <cell r="H1729" t="str">
            <v>2024-S1</v>
          </cell>
          <cell r="I1729" t="str">
            <v>Sim</v>
          </cell>
          <cell r="J1729">
            <v>45473</v>
          </cell>
          <cell r="K1729">
            <v>-24382159.140000001</v>
          </cell>
          <cell r="L1729">
            <v>98031782.349999994</v>
          </cell>
          <cell r="M1729">
            <v>0</v>
          </cell>
          <cell r="N1729" t="str">
            <v>Cumpre</v>
          </cell>
        </row>
        <row r="1730">
          <cell r="F1730" t="str">
            <v>Ipatinga/MG</v>
          </cell>
          <cell r="G1730" t="str">
            <v>Quadrimestral</v>
          </cell>
          <cell r="H1730" t="str">
            <v>2024-Q2</v>
          </cell>
          <cell r="I1730" t="str">
            <v>Sim</v>
          </cell>
          <cell r="J1730">
            <v>45535</v>
          </cell>
          <cell r="K1730">
            <v>5379100.71</v>
          </cell>
          <cell r="L1730">
            <v>1383470979.6199999</v>
          </cell>
          <cell r="M1730">
            <v>0.39</v>
          </cell>
          <cell r="N1730" t="str">
            <v>Cumpre</v>
          </cell>
        </row>
        <row r="1731">
          <cell r="F1731" t="str">
            <v>Ipiaçu/MG</v>
          </cell>
          <cell r="G1731" t="str">
            <v>Semestral</v>
          </cell>
          <cell r="H1731" t="str">
            <v>2024-S1</v>
          </cell>
          <cell r="I1731" t="str">
            <v>Sim</v>
          </cell>
          <cell r="J1731">
            <v>45473</v>
          </cell>
          <cell r="K1731">
            <v>5106357.63</v>
          </cell>
          <cell r="L1731">
            <v>37979800.219999999</v>
          </cell>
          <cell r="M1731">
            <v>13.44</v>
          </cell>
          <cell r="N1731" t="str">
            <v>Cumpre</v>
          </cell>
        </row>
        <row r="1732">
          <cell r="F1732" t="str">
            <v>Ipuiúna/MG</v>
          </cell>
          <cell r="G1732" t="str">
            <v>Semestral</v>
          </cell>
          <cell r="H1732" t="str">
            <v>2024-S1</v>
          </cell>
          <cell r="I1732" t="str">
            <v>Sim</v>
          </cell>
          <cell r="J1732">
            <v>45473</v>
          </cell>
          <cell r="K1732">
            <v>4256864.8899999997</v>
          </cell>
          <cell r="L1732">
            <v>37316650.810000002</v>
          </cell>
          <cell r="M1732">
            <v>11.41</v>
          </cell>
          <cell r="N1732" t="str">
            <v>Cumpre</v>
          </cell>
        </row>
        <row r="1733">
          <cell r="F1733" t="str">
            <v>Iraí de Minas/MG</v>
          </cell>
          <cell r="G1733" t="str">
            <v>Semestral</v>
          </cell>
          <cell r="H1733" t="str">
            <v>2024-S1</v>
          </cell>
          <cell r="I1733" t="str">
            <v>Sim</v>
          </cell>
          <cell r="J1733">
            <v>45473</v>
          </cell>
          <cell r="K1733">
            <v>-8473892.0500000007</v>
          </cell>
          <cell r="L1733">
            <v>45632526.75</v>
          </cell>
          <cell r="M1733">
            <v>0</v>
          </cell>
          <cell r="N1733" t="str">
            <v>Cumpre</v>
          </cell>
        </row>
        <row r="1734">
          <cell r="F1734" t="str">
            <v>Itabira/MG</v>
          </cell>
          <cell r="G1734" t="str">
            <v>Quadrimestral</v>
          </cell>
          <cell r="H1734" t="str">
            <v>2024-Q2</v>
          </cell>
          <cell r="I1734" t="str">
            <v>Sim</v>
          </cell>
          <cell r="J1734">
            <v>45535</v>
          </cell>
          <cell r="K1734">
            <v>-368992101.13999999</v>
          </cell>
          <cell r="L1734">
            <v>1105142980.49</v>
          </cell>
          <cell r="M1734">
            <v>0</v>
          </cell>
          <cell r="N1734" t="str">
            <v>Cumpre</v>
          </cell>
        </row>
        <row r="1735">
          <cell r="F1735" t="str">
            <v>Itabirinha/MG</v>
          </cell>
          <cell r="G1735" t="str">
            <v>Semestral</v>
          </cell>
          <cell r="H1735" t="str">
            <v>2024-S1</v>
          </cell>
          <cell r="I1735" t="str">
            <v>Sim</v>
          </cell>
          <cell r="J1735">
            <v>45473</v>
          </cell>
          <cell r="K1735">
            <v>-29759769.149999999</v>
          </cell>
          <cell r="L1735">
            <v>58253759.170000002</v>
          </cell>
          <cell r="M1735">
            <v>0</v>
          </cell>
          <cell r="N1735" t="str">
            <v>Cumpre</v>
          </cell>
        </row>
        <row r="1736">
          <cell r="F1736" t="str">
            <v>Itabirito/MG</v>
          </cell>
          <cell r="G1736" t="str">
            <v>Quadrimestral</v>
          </cell>
          <cell r="H1736" t="str">
            <v>2024-Q2</v>
          </cell>
          <cell r="I1736" t="str">
            <v>Sim</v>
          </cell>
          <cell r="J1736">
            <v>45535</v>
          </cell>
          <cell r="K1736">
            <v>-244688356.78999999</v>
          </cell>
          <cell r="L1736">
            <v>855833517.21000004</v>
          </cell>
          <cell r="M1736">
            <v>0</v>
          </cell>
          <cell r="N1736" t="str">
            <v>Cumpre</v>
          </cell>
        </row>
        <row r="1737">
          <cell r="F1737" t="str">
            <v>Itacambira/MG</v>
          </cell>
          <cell r="G1737" t="str">
            <v>Semestral</v>
          </cell>
          <cell r="H1737" t="str">
            <v>2024-S1</v>
          </cell>
          <cell r="I1737" t="str">
            <v>Sim</v>
          </cell>
          <cell r="J1737">
            <v>45473</v>
          </cell>
          <cell r="K1737">
            <v>-7491806.7300000004</v>
          </cell>
          <cell r="L1737">
            <v>29918538.309999999</v>
          </cell>
          <cell r="M1737">
            <v>0</v>
          </cell>
          <cell r="N1737" t="str">
            <v>Cumpre</v>
          </cell>
        </row>
        <row r="1738">
          <cell r="F1738" t="str">
            <v>Itacarambi/MG</v>
          </cell>
          <cell r="G1738" t="str">
            <v>Quadrimestral</v>
          </cell>
          <cell r="H1738" t="str">
            <v>2024-Q2</v>
          </cell>
          <cell r="I1738" t="str">
            <v>Sim</v>
          </cell>
          <cell r="J1738">
            <v>45535</v>
          </cell>
          <cell r="K1738">
            <v>-18329109.690000001</v>
          </cell>
          <cell r="L1738">
            <v>83439598.650000006</v>
          </cell>
          <cell r="M1738">
            <v>0</v>
          </cell>
          <cell r="N1738" t="str">
            <v>Cumpre</v>
          </cell>
        </row>
        <row r="1739">
          <cell r="F1739" t="str">
            <v>Itaguara/MG</v>
          </cell>
          <cell r="G1739" t="str">
            <v>Semestral</v>
          </cell>
          <cell r="H1739" t="str">
            <v>2024-S1</v>
          </cell>
          <cell r="I1739" t="str">
            <v>Sim</v>
          </cell>
          <cell r="J1739">
            <v>45473</v>
          </cell>
          <cell r="K1739">
            <v>-33418673.640000001</v>
          </cell>
          <cell r="L1739">
            <v>54526126.920000002</v>
          </cell>
          <cell r="M1739">
            <v>0</v>
          </cell>
          <cell r="N1739" t="str">
            <v>Cumpre</v>
          </cell>
        </row>
        <row r="1740">
          <cell r="F1740" t="str">
            <v>Itaipé/MG</v>
          </cell>
          <cell r="G1740" t="str">
            <v>Semestral</v>
          </cell>
          <cell r="H1740" t="str">
            <v>2024-S1</v>
          </cell>
          <cell r="I1740" t="str">
            <v>Sim</v>
          </cell>
          <cell r="J1740">
            <v>45473</v>
          </cell>
          <cell r="K1740">
            <v>-7421119.3099999996</v>
          </cell>
          <cell r="L1740">
            <v>52143339.229999997</v>
          </cell>
          <cell r="M1740">
            <v>0</v>
          </cell>
          <cell r="N1740" t="str">
            <v>Cumpre</v>
          </cell>
        </row>
        <row r="1741">
          <cell r="F1741" t="str">
            <v>Itajubá/MG</v>
          </cell>
          <cell r="G1741" t="str">
            <v>Quadrimestral</v>
          </cell>
          <cell r="H1741" t="str">
            <v>2024-Q2</v>
          </cell>
          <cell r="I1741" t="str">
            <v>Sim</v>
          </cell>
          <cell r="J1741">
            <v>45535</v>
          </cell>
          <cell r="K1741">
            <v>-24705842.91</v>
          </cell>
          <cell r="L1741">
            <v>443796953.52999997</v>
          </cell>
          <cell r="M1741">
            <v>0</v>
          </cell>
          <cell r="N1741" t="str">
            <v>Cumpre</v>
          </cell>
        </row>
        <row r="1742">
          <cell r="F1742" t="str">
            <v>Itamarandiba/MG</v>
          </cell>
          <cell r="G1742" t="str">
            <v>Semestral</v>
          </cell>
          <cell r="H1742" t="str">
            <v>2024-S1</v>
          </cell>
          <cell r="I1742" t="str">
            <v>Sim</v>
          </cell>
          <cell r="J1742">
            <v>45473</v>
          </cell>
          <cell r="K1742">
            <v>-10688241.33</v>
          </cell>
          <cell r="L1742">
            <v>200211853.69999999</v>
          </cell>
          <cell r="M1742">
            <v>0</v>
          </cell>
          <cell r="N1742" t="str">
            <v>Cumpre</v>
          </cell>
        </row>
        <row r="1743">
          <cell r="F1743" t="str">
            <v>Itamarati de Minas/MG</v>
          </cell>
          <cell r="G1743" t="str">
            <v>Semestral</v>
          </cell>
          <cell r="H1743" t="str">
            <v>2024-S1</v>
          </cell>
          <cell r="I1743" t="str">
            <v>Sim</v>
          </cell>
          <cell r="J1743">
            <v>45473</v>
          </cell>
          <cell r="K1743">
            <v>-3982985.47</v>
          </cell>
          <cell r="L1743">
            <v>28562419.859999999</v>
          </cell>
          <cell r="M1743">
            <v>0</v>
          </cell>
          <cell r="N1743" t="str">
            <v>Cumpre</v>
          </cell>
        </row>
        <row r="1744">
          <cell r="F1744" t="str">
            <v>Itambacuri/MG</v>
          </cell>
          <cell r="G1744" t="str">
            <v>Semestral</v>
          </cell>
          <cell r="H1744" t="str">
            <v>2024-S1</v>
          </cell>
          <cell r="I1744" t="str">
            <v>Sim</v>
          </cell>
          <cell r="J1744">
            <v>45473</v>
          </cell>
          <cell r="K1744">
            <v>4807407.1500000004</v>
          </cell>
          <cell r="L1744">
            <v>99704020.650000006</v>
          </cell>
          <cell r="M1744">
            <v>4.82</v>
          </cell>
          <cell r="N1744" t="str">
            <v>Cumpre</v>
          </cell>
        </row>
        <row r="1745">
          <cell r="F1745" t="str">
            <v>Itambé do Mato Dentro/MG</v>
          </cell>
          <cell r="G1745" t="str">
            <v>Quadrimestral</v>
          </cell>
          <cell r="H1745" t="str">
            <v>2024-Q2</v>
          </cell>
          <cell r="I1745" t="str">
            <v>Sim</v>
          </cell>
          <cell r="J1745">
            <v>45535</v>
          </cell>
          <cell r="K1745">
            <v>-17522802.629999999</v>
          </cell>
          <cell r="L1745">
            <v>28593966.510000002</v>
          </cell>
          <cell r="M1745">
            <v>0</v>
          </cell>
          <cell r="N1745" t="str">
            <v>Cumpre</v>
          </cell>
        </row>
        <row r="1746">
          <cell r="F1746" t="str">
            <v>Itamogi/MG</v>
          </cell>
          <cell r="G1746" t="str">
            <v>Semestral</v>
          </cell>
          <cell r="H1746" t="str">
            <v>2024-S1</v>
          </cell>
          <cell r="I1746" t="str">
            <v>Sim</v>
          </cell>
          <cell r="J1746">
            <v>45473</v>
          </cell>
          <cell r="K1746">
            <v>-17309782.350000001</v>
          </cell>
          <cell r="L1746">
            <v>52528210.299999997</v>
          </cell>
          <cell r="M1746">
            <v>0</v>
          </cell>
          <cell r="N1746" t="str">
            <v>Cumpre</v>
          </cell>
        </row>
        <row r="1747">
          <cell r="F1747" t="str">
            <v>Itamonte/MG</v>
          </cell>
          <cell r="G1747" t="str">
            <v>Semestral</v>
          </cell>
          <cell r="H1747" t="str">
            <v>2024-S1</v>
          </cell>
          <cell r="I1747" t="str">
            <v>Sim</v>
          </cell>
          <cell r="J1747">
            <v>45473</v>
          </cell>
          <cell r="K1747">
            <v>-9171398.2799999993</v>
          </cell>
          <cell r="L1747">
            <v>69161826.379999995</v>
          </cell>
          <cell r="M1747">
            <v>0</v>
          </cell>
          <cell r="N1747" t="str">
            <v>Cumpre</v>
          </cell>
        </row>
        <row r="1748">
          <cell r="F1748" t="str">
            <v>Itanhandu/MG</v>
          </cell>
          <cell r="G1748" t="str">
            <v>Semestral</v>
          </cell>
          <cell r="H1748" t="str">
            <v>2023-S2</v>
          </cell>
          <cell r="I1748" t="str">
            <v>Não</v>
          </cell>
          <cell r="J1748">
            <v>45291</v>
          </cell>
          <cell r="K1748">
            <v>-33467457.390000001</v>
          </cell>
          <cell r="L1748">
            <v>90781074.079999998</v>
          </cell>
          <cell r="M1748">
            <v>0</v>
          </cell>
          <cell r="N1748" t="str">
            <v>Cumpre</v>
          </cell>
        </row>
        <row r="1749">
          <cell r="F1749" t="str">
            <v>Itanhomi/MG</v>
          </cell>
          <cell r="G1749" t="str">
            <v>Semestral</v>
          </cell>
          <cell r="H1749" t="str">
            <v>2024-S1</v>
          </cell>
          <cell r="I1749" t="str">
            <v>Sim</v>
          </cell>
          <cell r="J1749">
            <v>45473</v>
          </cell>
          <cell r="K1749">
            <v>-1588434.43</v>
          </cell>
          <cell r="L1749">
            <v>39804179.700000003</v>
          </cell>
          <cell r="M1749">
            <v>0</v>
          </cell>
          <cell r="N1749" t="str">
            <v>Cumpre</v>
          </cell>
        </row>
        <row r="1750">
          <cell r="F1750" t="str">
            <v>Itaobim/MG</v>
          </cell>
          <cell r="G1750" t="str">
            <v>Semestral</v>
          </cell>
          <cell r="H1750" t="str">
            <v>2024-S1</v>
          </cell>
          <cell r="I1750" t="str">
            <v>Sim</v>
          </cell>
          <cell r="J1750">
            <v>45473</v>
          </cell>
          <cell r="K1750">
            <v>-31829955.140000001</v>
          </cell>
          <cell r="L1750">
            <v>107540266.64</v>
          </cell>
          <cell r="M1750">
            <v>0</v>
          </cell>
          <cell r="N1750" t="str">
            <v>Cumpre</v>
          </cell>
        </row>
        <row r="1751">
          <cell r="F1751" t="str">
            <v>Itapagipe/MG</v>
          </cell>
          <cell r="G1751" t="str">
            <v>Semestral</v>
          </cell>
          <cell r="H1751" t="str">
            <v>2024-S1</v>
          </cell>
          <cell r="I1751" t="str">
            <v>Sim</v>
          </cell>
          <cell r="J1751">
            <v>45473</v>
          </cell>
          <cell r="K1751">
            <v>-6451957.6900000004</v>
          </cell>
          <cell r="L1751">
            <v>79764529.620000005</v>
          </cell>
          <cell r="M1751">
            <v>0</v>
          </cell>
          <cell r="N1751" t="str">
            <v>Cumpre</v>
          </cell>
        </row>
        <row r="1752">
          <cell r="F1752" t="str">
            <v>Itapecerica/MG</v>
          </cell>
          <cell r="G1752" t="str">
            <v>Semestral</v>
          </cell>
          <cell r="H1752" t="str">
            <v>2024-S1</v>
          </cell>
          <cell r="I1752" t="str">
            <v>Sim</v>
          </cell>
          <cell r="J1752">
            <v>45473</v>
          </cell>
          <cell r="K1752">
            <v>-15144321.699999999</v>
          </cell>
          <cell r="L1752">
            <v>72561714.170000002</v>
          </cell>
          <cell r="M1752">
            <v>0</v>
          </cell>
          <cell r="N1752" t="str">
            <v>Cumpre</v>
          </cell>
        </row>
        <row r="1753">
          <cell r="F1753" t="str">
            <v>Itapeva/MG</v>
          </cell>
          <cell r="G1753" t="str">
            <v>Semestral</v>
          </cell>
          <cell r="H1753" t="str">
            <v>2024-S1</v>
          </cell>
          <cell r="I1753" t="str">
            <v>Sim</v>
          </cell>
          <cell r="J1753">
            <v>45473</v>
          </cell>
          <cell r="K1753">
            <v>-8263973.5599999996</v>
          </cell>
          <cell r="L1753">
            <v>74493372.090000004</v>
          </cell>
          <cell r="M1753">
            <v>0</v>
          </cell>
          <cell r="N1753" t="str">
            <v>Cumpre</v>
          </cell>
        </row>
        <row r="1754">
          <cell r="F1754" t="str">
            <v>Itatiaiuçu/MG</v>
          </cell>
          <cell r="G1754" t="str">
            <v>Semestral</v>
          </cell>
          <cell r="H1754" t="str">
            <v>2024-S1</v>
          </cell>
          <cell r="I1754" t="str">
            <v>Sim</v>
          </cell>
          <cell r="J1754">
            <v>45473</v>
          </cell>
          <cell r="K1754">
            <v>-173165194.78999999</v>
          </cell>
          <cell r="L1754">
            <v>325890514.69</v>
          </cell>
          <cell r="M1754">
            <v>0</v>
          </cell>
          <cell r="N1754" t="str">
            <v>Cumpre</v>
          </cell>
        </row>
        <row r="1755">
          <cell r="F1755" t="str">
            <v>Itaú de Minas/MG</v>
          </cell>
          <cell r="G1755" t="str">
            <v>Quadrimestral</v>
          </cell>
          <cell r="H1755" t="str">
            <v>2024-Q2</v>
          </cell>
          <cell r="I1755" t="str">
            <v>Sim</v>
          </cell>
          <cell r="J1755">
            <v>45535</v>
          </cell>
          <cell r="K1755">
            <v>3300436.25</v>
          </cell>
          <cell r="L1755">
            <v>82861117.239999995</v>
          </cell>
          <cell r="M1755">
            <v>3.98</v>
          </cell>
          <cell r="N1755" t="str">
            <v>Cumpre</v>
          </cell>
        </row>
        <row r="1756">
          <cell r="F1756" t="str">
            <v>Itaúna/MG</v>
          </cell>
          <cell r="G1756" t="str">
            <v>Quadrimestral</v>
          </cell>
          <cell r="H1756" t="str">
            <v>2024-Q2</v>
          </cell>
          <cell r="I1756" t="str">
            <v>Sim</v>
          </cell>
          <cell r="J1756">
            <v>45535</v>
          </cell>
          <cell r="K1756">
            <v>-32659070.07</v>
          </cell>
          <cell r="L1756">
            <v>472192554.26999998</v>
          </cell>
          <cell r="M1756">
            <v>0</v>
          </cell>
          <cell r="N1756" t="str">
            <v>Cumpre</v>
          </cell>
        </row>
        <row r="1757">
          <cell r="F1757" t="str">
            <v>Itaverava/MG</v>
          </cell>
          <cell r="G1757" t="str">
            <v>Semestral</v>
          </cell>
          <cell r="H1757" t="str">
            <v>2024-S1</v>
          </cell>
          <cell r="I1757" t="str">
            <v>Sim</v>
          </cell>
          <cell r="J1757">
            <v>45473</v>
          </cell>
          <cell r="K1757">
            <v>-6551481.5300000003</v>
          </cell>
          <cell r="L1757">
            <v>33844421.170000002</v>
          </cell>
          <cell r="M1757">
            <v>0</v>
          </cell>
          <cell r="N1757" t="str">
            <v>Cumpre</v>
          </cell>
        </row>
        <row r="1758">
          <cell r="F1758" t="str">
            <v>Itinga/MG</v>
          </cell>
          <cell r="G1758" t="str">
            <v>Quadrimestral</v>
          </cell>
          <cell r="H1758" t="str">
            <v>2024-Q2</v>
          </cell>
          <cell r="I1758" t="str">
            <v>Sim</v>
          </cell>
          <cell r="J1758">
            <v>45535</v>
          </cell>
          <cell r="K1758">
            <v>-17903651.260000002</v>
          </cell>
          <cell r="L1758">
            <v>72978072.159999996</v>
          </cell>
          <cell r="M1758">
            <v>0</v>
          </cell>
          <cell r="N1758" t="str">
            <v>Cumpre</v>
          </cell>
        </row>
        <row r="1759">
          <cell r="F1759" t="str">
            <v>Itueta/MG</v>
          </cell>
          <cell r="G1759" t="str">
            <v>Semestral</v>
          </cell>
          <cell r="H1759" t="str">
            <v>2024-S1</v>
          </cell>
          <cell r="I1759" t="str">
            <v>Sim</v>
          </cell>
          <cell r="J1759">
            <v>45473</v>
          </cell>
          <cell r="K1759">
            <v>-16962922.09</v>
          </cell>
          <cell r="L1759">
            <v>36818460.869999997</v>
          </cell>
          <cell r="M1759">
            <v>0</v>
          </cell>
          <cell r="N1759" t="str">
            <v>Cumpre</v>
          </cell>
        </row>
        <row r="1760">
          <cell r="F1760" t="str">
            <v>Ituiutaba/MG</v>
          </cell>
          <cell r="G1760" t="str">
            <v>Quadrimestral</v>
          </cell>
          <cell r="H1760" t="str">
            <v>2024-Q2</v>
          </cell>
          <cell r="I1760" t="str">
            <v>Sim</v>
          </cell>
          <cell r="J1760">
            <v>45535</v>
          </cell>
          <cell r="K1760">
            <v>-138619862.87</v>
          </cell>
          <cell r="L1760">
            <v>494499615.55000001</v>
          </cell>
          <cell r="M1760">
            <v>0</v>
          </cell>
          <cell r="N1760" t="str">
            <v>Cumpre</v>
          </cell>
        </row>
        <row r="1761">
          <cell r="F1761" t="str">
            <v>Itumirim/MG</v>
          </cell>
          <cell r="G1761" t="str">
            <v>Semestral</v>
          </cell>
          <cell r="H1761" t="str">
            <v>2024-S1</v>
          </cell>
          <cell r="I1761" t="str">
            <v>Sim</v>
          </cell>
          <cell r="J1761">
            <v>45473</v>
          </cell>
          <cell r="K1761">
            <v>-13161007.390000001</v>
          </cell>
          <cell r="L1761">
            <v>30738706.98</v>
          </cell>
          <cell r="M1761">
            <v>0</v>
          </cell>
          <cell r="N1761" t="str">
            <v>Cumpre</v>
          </cell>
        </row>
        <row r="1762">
          <cell r="F1762" t="str">
            <v>Iturama/MG</v>
          </cell>
          <cell r="G1762" t="str">
            <v>Semestral</v>
          </cell>
          <cell r="H1762" t="str">
            <v>2024-S1</v>
          </cell>
          <cell r="I1762" t="str">
            <v>Sim</v>
          </cell>
          <cell r="J1762">
            <v>45473</v>
          </cell>
          <cell r="K1762">
            <v>31344444.07</v>
          </cell>
          <cell r="L1762">
            <v>201241574.03999999</v>
          </cell>
          <cell r="M1762">
            <v>15.58</v>
          </cell>
          <cell r="N1762" t="str">
            <v>Cumpre</v>
          </cell>
        </row>
        <row r="1763">
          <cell r="F1763" t="str">
            <v>Itutinga/MG</v>
          </cell>
          <cell r="G1763" t="str">
            <v>Semestral</v>
          </cell>
          <cell r="H1763" t="str">
            <v>2024-S1</v>
          </cell>
          <cell r="I1763" t="str">
            <v>Sim</v>
          </cell>
          <cell r="J1763">
            <v>45473</v>
          </cell>
          <cell r="K1763">
            <v>-15204795.039999999</v>
          </cell>
          <cell r="L1763">
            <v>32148733.989999998</v>
          </cell>
          <cell r="M1763">
            <v>0</v>
          </cell>
          <cell r="N1763" t="str">
            <v>Cumpre</v>
          </cell>
        </row>
        <row r="1764">
          <cell r="F1764" t="str">
            <v>Jaboticatubas/MG</v>
          </cell>
          <cell r="G1764" t="str">
            <v>Semestral</v>
          </cell>
          <cell r="H1764" t="str">
            <v>2024-S1</v>
          </cell>
          <cell r="I1764" t="str">
            <v>Sim</v>
          </cell>
          <cell r="J1764">
            <v>45473</v>
          </cell>
          <cell r="K1764">
            <v>-26918493.16</v>
          </cell>
          <cell r="L1764">
            <v>69812409.420000002</v>
          </cell>
          <cell r="M1764">
            <v>0</v>
          </cell>
          <cell r="N1764" t="str">
            <v>Cumpre</v>
          </cell>
        </row>
        <row r="1765">
          <cell r="F1765" t="str">
            <v>Jacinto/MG</v>
          </cell>
          <cell r="G1765" t="str">
            <v>Semestral</v>
          </cell>
          <cell r="H1765" t="str">
            <v>2024-S1</v>
          </cell>
          <cell r="I1765" t="str">
            <v>Sim</v>
          </cell>
          <cell r="J1765">
            <v>45473</v>
          </cell>
          <cell r="K1765">
            <v>1117029.26</v>
          </cell>
          <cell r="L1765">
            <v>55980885.18</v>
          </cell>
          <cell r="M1765">
            <v>2</v>
          </cell>
          <cell r="N1765" t="str">
            <v>Cumpre</v>
          </cell>
        </row>
        <row r="1766">
          <cell r="F1766" t="str">
            <v>Jacuí/MG</v>
          </cell>
          <cell r="G1766" t="str">
            <v>Semestral</v>
          </cell>
          <cell r="H1766" t="str">
            <v>2024-S1</v>
          </cell>
          <cell r="I1766" t="str">
            <v>Sim</v>
          </cell>
          <cell r="J1766">
            <v>45473</v>
          </cell>
          <cell r="K1766">
            <v>-11362030.59</v>
          </cell>
          <cell r="L1766">
            <v>36461776.780000001</v>
          </cell>
          <cell r="M1766">
            <v>0</v>
          </cell>
          <cell r="N1766" t="str">
            <v>Cumpre</v>
          </cell>
        </row>
        <row r="1767">
          <cell r="F1767" t="str">
            <v>Jacutinga/MG</v>
          </cell>
          <cell r="G1767" t="str">
            <v>Semestral</v>
          </cell>
          <cell r="H1767" t="str">
            <v>2024-S1</v>
          </cell>
          <cell r="I1767" t="str">
            <v>Sim</v>
          </cell>
          <cell r="J1767">
            <v>45473</v>
          </cell>
          <cell r="K1767">
            <v>-12566983.91</v>
          </cell>
          <cell r="L1767">
            <v>155250962.56</v>
          </cell>
          <cell r="M1767">
            <v>0</v>
          </cell>
          <cell r="N1767" t="str">
            <v>Cumpre</v>
          </cell>
        </row>
        <row r="1768">
          <cell r="F1768" t="str">
            <v>Jaguaraçu/MG</v>
          </cell>
          <cell r="G1768" t="str">
            <v>Semestral</v>
          </cell>
          <cell r="H1768" t="str">
            <v>2024-S1</v>
          </cell>
          <cell r="I1768" t="str">
            <v>Sim</v>
          </cell>
          <cell r="J1768">
            <v>45473</v>
          </cell>
          <cell r="K1768">
            <v>-18272705.780000001</v>
          </cell>
          <cell r="L1768">
            <v>28522415.309999999</v>
          </cell>
          <cell r="M1768">
            <v>0</v>
          </cell>
          <cell r="N1768" t="str">
            <v>Cumpre</v>
          </cell>
        </row>
        <row r="1769">
          <cell r="F1769" t="str">
            <v>Jaíba/MG</v>
          </cell>
          <cell r="G1769" t="str">
            <v>Semestral</v>
          </cell>
          <cell r="H1769" t="str">
            <v>2024-S1</v>
          </cell>
          <cell r="I1769" t="str">
            <v>Sim</v>
          </cell>
          <cell r="J1769">
            <v>45473</v>
          </cell>
          <cell r="K1769">
            <v>-3563596.66</v>
          </cell>
          <cell r="L1769">
            <v>155992305.24000001</v>
          </cell>
          <cell r="M1769">
            <v>0</v>
          </cell>
          <cell r="N1769" t="str">
            <v>Cumpre</v>
          </cell>
        </row>
        <row r="1770">
          <cell r="F1770" t="str">
            <v>Jampruca/MG</v>
          </cell>
          <cell r="G1770" t="str">
            <v>Semestral</v>
          </cell>
          <cell r="H1770" t="str">
            <v>2024-S1</v>
          </cell>
          <cell r="I1770" t="str">
            <v>Sim</v>
          </cell>
          <cell r="J1770">
            <v>45473</v>
          </cell>
          <cell r="K1770">
            <v>4761946.97</v>
          </cell>
          <cell r="L1770">
            <v>27050782.43</v>
          </cell>
          <cell r="M1770">
            <v>17.600000000000001</v>
          </cell>
          <cell r="N1770" t="str">
            <v>Cumpre</v>
          </cell>
        </row>
        <row r="1771">
          <cell r="F1771" t="str">
            <v>Janaúba/MG</v>
          </cell>
          <cell r="G1771" t="str">
            <v>Quadrimestral</v>
          </cell>
          <cell r="H1771" t="str">
            <v>2024-Q2</v>
          </cell>
          <cell r="I1771" t="str">
            <v>Sim</v>
          </cell>
          <cell r="J1771">
            <v>45535</v>
          </cell>
          <cell r="K1771">
            <v>16918139.129999999</v>
          </cell>
          <cell r="L1771">
            <v>354326380.50999999</v>
          </cell>
          <cell r="M1771">
            <v>4.7699999999999996</v>
          </cell>
          <cell r="N1771" t="str">
            <v>Cumpre</v>
          </cell>
        </row>
        <row r="1772">
          <cell r="F1772" t="str">
            <v>Januária/MG</v>
          </cell>
          <cell r="G1772" t="str">
            <v>Quadrimestral</v>
          </cell>
          <cell r="H1772" t="str">
            <v>2024-Q2</v>
          </cell>
          <cell r="I1772" t="str">
            <v>Sim</v>
          </cell>
          <cell r="J1772">
            <v>45535</v>
          </cell>
          <cell r="K1772">
            <v>85135676.870000005</v>
          </cell>
          <cell r="L1772">
            <v>214116012.41999999</v>
          </cell>
          <cell r="M1772">
            <v>39.76</v>
          </cell>
          <cell r="N1772" t="str">
            <v>Cumpre</v>
          </cell>
        </row>
        <row r="1773">
          <cell r="F1773" t="str">
            <v>Japaraíba/MG</v>
          </cell>
          <cell r="G1773" t="str">
            <v>Semestral</v>
          </cell>
          <cell r="H1773" t="str">
            <v>2023-S2</v>
          </cell>
          <cell r="I1773" t="str">
            <v>Não</v>
          </cell>
          <cell r="J1773">
            <v>45291</v>
          </cell>
          <cell r="K1773">
            <v>-21592335.120000001</v>
          </cell>
          <cell r="L1773">
            <v>30756940</v>
          </cell>
          <cell r="M1773">
            <v>0</v>
          </cell>
          <cell r="N1773" t="str">
            <v>Cumpre</v>
          </cell>
        </row>
        <row r="1774">
          <cell r="F1774" t="str">
            <v>Japonvar/MG</v>
          </cell>
          <cell r="G1774" t="str">
            <v>Semestral</v>
          </cell>
          <cell r="H1774" t="str">
            <v>2024-S1</v>
          </cell>
          <cell r="I1774" t="str">
            <v>Sim</v>
          </cell>
          <cell r="J1774">
            <v>45473</v>
          </cell>
          <cell r="K1774">
            <v>-2543837.81</v>
          </cell>
          <cell r="L1774">
            <v>37846713.039999999</v>
          </cell>
          <cell r="M1774">
            <v>0</v>
          </cell>
          <cell r="N1774" t="str">
            <v>Cumpre</v>
          </cell>
        </row>
        <row r="1775">
          <cell r="F1775" t="str">
            <v>Jeceaba/MG</v>
          </cell>
          <cell r="G1775" t="str">
            <v>Semestral</v>
          </cell>
          <cell r="H1775" t="str">
            <v>2024-S1</v>
          </cell>
          <cell r="I1775" t="str">
            <v>Sim</v>
          </cell>
          <cell r="J1775">
            <v>45473</v>
          </cell>
          <cell r="K1775">
            <v>-13688053.77</v>
          </cell>
          <cell r="L1775">
            <v>72622744.310000002</v>
          </cell>
          <cell r="M1775">
            <v>0</v>
          </cell>
          <cell r="N1775" t="str">
            <v>Cumpre</v>
          </cell>
        </row>
        <row r="1776">
          <cell r="F1776" t="str">
            <v>Jenipapo de Minas/MG</v>
          </cell>
          <cell r="G1776" t="str">
            <v>Semestral</v>
          </cell>
          <cell r="H1776" t="str">
            <v>2024-S1</v>
          </cell>
          <cell r="I1776" t="str">
            <v>Sim</v>
          </cell>
          <cell r="J1776">
            <v>45473</v>
          </cell>
          <cell r="K1776">
            <v>-7623148.2999999998</v>
          </cell>
          <cell r="L1776">
            <v>32815298.359999999</v>
          </cell>
          <cell r="M1776">
            <v>0</v>
          </cell>
          <cell r="N1776" t="str">
            <v>Cumpre</v>
          </cell>
        </row>
        <row r="1777">
          <cell r="F1777" t="str">
            <v>Jequeri/MG</v>
          </cell>
          <cell r="G1777" t="str">
            <v>Quadrimestral</v>
          </cell>
          <cell r="H1777" t="str">
            <v>2024-Q2</v>
          </cell>
          <cell r="I1777" t="str">
            <v>Sim</v>
          </cell>
          <cell r="J1777">
            <v>45535</v>
          </cell>
          <cell r="K1777">
            <v>7547852.2800000003</v>
          </cell>
          <cell r="L1777">
            <v>56759471.969999999</v>
          </cell>
          <cell r="M1777">
            <v>13.3</v>
          </cell>
          <cell r="N1777" t="str">
            <v>Cumpre</v>
          </cell>
        </row>
        <row r="1778">
          <cell r="F1778" t="str">
            <v>Jequitaí/MG</v>
          </cell>
          <cell r="G1778" t="str">
            <v>Semestral</v>
          </cell>
          <cell r="H1778" t="str">
            <v>2024-S1</v>
          </cell>
          <cell r="I1778" t="str">
            <v>Sim</v>
          </cell>
          <cell r="J1778">
            <v>45473</v>
          </cell>
          <cell r="K1778">
            <v>-13755758.199999999</v>
          </cell>
          <cell r="L1778">
            <v>35822416.259999998</v>
          </cell>
          <cell r="M1778">
            <v>0</v>
          </cell>
          <cell r="N1778" t="str">
            <v>Cumpre</v>
          </cell>
        </row>
        <row r="1779">
          <cell r="F1779" t="str">
            <v>Jequitibá/MG</v>
          </cell>
          <cell r="G1779" t="str">
            <v>Semestral</v>
          </cell>
          <cell r="H1779" t="str">
            <v>2023-S2</v>
          </cell>
          <cell r="I1779" t="str">
            <v>Não</v>
          </cell>
          <cell r="J1779">
            <v>45291</v>
          </cell>
          <cell r="K1779">
            <v>-12838750.560000001</v>
          </cell>
          <cell r="L1779">
            <v>34790120.079999998</v>
          </cell>
          <cell r="M1779">
            <v>0</v>
          </cell>
          <cell r="N1779" t="str">
            <v>Cumpre</v>
          </cell>
        </row>
        <row r="1780">
          <cell r="F1780" t="str">
            <v>Jequitinhonha/MG</v>
          </cell>
          <cell r="G1780" t="str">
            <v>Semestral</v>
          </cell>
          <cell r="H1780" t="str">
            <v>2024-S1</v>
          </cell>
          <cell r="I1780" t="str">
            <v>Sim</v>
          </cell>
          <cell r="J1780">
            <v>45473</v>
          </cell>
          <cell r="K1780">
            <v>-15840598.15</v>
          </cell>
          <cell r="L1780">
            <v>97595242.450000003</v>
          </cell>
          <cell r="M1780">
            <v>0</v>
          </cell>
          <cell r="N1780" t="str">
            <v>Cumpre</v>
          </cell>
        </row>
        <row r="1781">
          <cell r="F1781" t="str">
            <v>Jesuânia/MG</v>
          </cell>
          <cell r="G1781" t="str">
            <v>Semestral</v>
          </cell>
          <cell r="H1781" t="str">
            <v>2024-S1</v>
          </cell>
          <cell r="I1781" t="str">
            <v>Sim</v>
          </cell>
          <cell r="J1781">
            <v>45473</v>
          </cell>
          <cell r="K1781">
            <v>-3857560.66</v>
          </cell>
          <cell r="L1781">
            <v>28367437.399999999</v>
          </cell>
          <cell r="M1781">
            <v>0</v>
          </cell>
          <cell r="N1781" t="str">
            <v>Cumpre</v>
          </cell>
        </row>
        <row r="1782">
          <cell r="F1782" t="str">
            <v>Joaíma/MG</v>
          </cell>
          <cell r="G1782" t="str">
            <v>Semestral</v>
          </cell>
          <cell r="H1782" t="str">
            <v>2024-S1</v>
          </cell>
          <cell r="I1782" t="str">
            <v>Sim</v>
          </cell>
          <cell r="J1782">
            <v>45473</v>
          </cell>
          <cell r="K1782">
            <v>-8643075.0600000005</v>
          </cell>
          <cell r="L1782">
            <v>62932133.520000003</v>
          </cell>
          <cell r="M1782">
            <v>0</v>
          </cell>
          <cell r="N1782" t="str">
            <v>Cumpre</v>
          </cell>
        </row>
        <row r="1783">
          <cell r="F1783" t="str">
            <v>Joanésia/MG</v>
          </cell>
          <cell r="G1783" t="str">
            <v>Semestral</v>
          </cell>
          <cell r="H1783" t="str">
            <v>2024-S1</v>
          </cell>
          <cell r="I1783" t="str">
            <v>Sim</v>
          </cell>
          <cell r="J1783">
            <v>45473</v>
          </cell>
          <cell r="K1783">
            <v>-5040664.8</v>
          </cell>
          <cell r="L1783">
            <v>28323806.079999998</v>
          </cell>
          <cell r="M1783">
            <v>0</v>
          </cell>
          <cell r="N1783" t="str">
            <v>Cumpre</v>
          </cell>
        </row>
        <row r="1784">
          <cell r="F1784" t="str">
            <v>João Monlevade/MG</v>
          </cell>
          <cell r="G1784" t="str">
            <v>Quadrimestral</v>
          </cell>
          <cell r="H1784" t="str">
            <v>2024-Q2</v>
          </cell>
          <cell r="I1784" t="str">
            <v>Sim</v>
          </cell>
          <cell r="J1784">
            <v>45535</v>
          </cell>
          <cell r="K1784">
            <v>-120810636.04000001</v>
          </cell>
          <cell r="L1784">
            <v>417775202.10000002</v>
          </cell>
          <cell r="M1784">
            <v>0</v>
          </cell>
          <cell r="N1784" t="str">
            <v>Cumpre</v>
          </cell>
        </row>
        <row r="1785">
          <cell r="F1785" t="str">
            <v>João Pinheiro/MG</v>
          </cell>
          <cell r="G1785" t="str">
            <v>Semestral</v>
          </cell>
          <cell r="H1785" t="str">
            <v>2024-S1</v>
          </cell>
          <cell r="I1785" t="str">
            <v>Sim</v>
          </cell>
          <cell r="J1785">
            <v>45473</v>
          </cell>
          <cell r="K1785">
            <v>-12291716.76</v>
          </cell>
          <cell r="L1785">
            <v>237980048.59999999</v>
          </cell>
          <cell r="M1785">
            <v>0</v>
          </cell>
          <cell r="N1785" t="str">
            <v>Cumpre</v>
          </cell>
        </row>
        <row r="1786">
          <cell r="F1786" t="str">
            <v>Joaquim Felício/MG</v>
          </cell>
          <cell r="G1786" t="str">
            <v>Quadrimestral</v>
          </cell>
          <cell r="H1786" t="str">
            <v>2024-Q2</v>
          </cell>
          <cell r="I1786" t="str">
            <v>Sim</v>
          </cell>
          <cell r="J1786">
            <v>45535</v>
          </cell>
          <cell r="K1786">
            <v>-12404094.77</v>
          </cell>
          <cell r="L1786">
            <v>36068663.560000002</v>
          </cell>
          <cell r="M1786">
            <v>0</v>
          </cell>
          <cell r="N1786" t="str">
            <v>Cumpre</v>
          </cell>
        </row>
        <row r="1787">
          <cell r="F1787" t="str">
            <v>Jordânia/MG</v>
          </cell>
          <cell r="G1787" t="str">
            <v>Semestral</v>
          </cell>
          <cell r="H1787" t="str">
            <v>2024-S1</v>
          </cell>
          <cell r="I1787" t="str">
            <v>Sim</v>
          </cell>
          <cell r="J1787">
            <v>45473</v>
          </cell>
          <cell r="K1787">
            <v>2419465.58</v>
          </cell>
          <cell r="L1787">
            <v>40638567.399999999</v>
          </cell>
          <cell r="M1787">
            <v>5.95</v>
          </cell>
          <cell r="N1787" t="str">
            <v>Cumpre</v>
          </cell>
        </row>
        <row r="1788">
          <cell r="F1788" t="str">
            <v>José Gonçalves de Minas/MG</v>
          </cell>
          <cell r="G1788" t="str">
            <v>Semestral</v>
          </cell>
          <cell r="H1788" t="str">
            <v>2024-S1</v>
          </cell>
          <cell r="I1788" t="str">
            <v>Sim</v>
          </cell>
          <cell r="J1788">
            <v>45473</v>
          </cell>
          <cell r="K1788">
            <v>-4813853.84</v>
          </cell>
          <cell r="L1788">
            <v>30107891.510000002</v>
          </cell>
          <cell r="M1788">
            <v>0</v>
          </cell>
          <cell r="N1788" t="str">
            <v>Cumpre</v>
          </cell>
        </row>
        <row r="1789">
          <cell r="F1789" t="str">
            <v>José Raydan/MG</v>
          </cell>
          <cell r="G1789" t="str">
            <v>Semestral</v>
          </cell>
          <cell r="H1789" t="str">
            <v>2024-S1</v>
          </cell>
          <cell r="I1789" t="str">
            <v>Sim</v>
          </cell>
          <cell r="J1789">
            <v>45473</v>
          </cell>
          <cell r="K1789">
            <v>-9767162.9600000009</v>
          </cell>
          <cell r="L1789">
            <v>24529125.079999998</v>
          </cell>
          <cell r="M1789">
            <v>0</v>
          </cell>
          <cell r="N1789" t="str">
            <v>Cumpre</v>
          </cell>
        </row>
        <row r="1790">
          <cell r="F1790" t="str">
            <v>Josenópolis/MG</v>
          </cell>
          <cell r="G1790" t="str">
            <v>Semestral</v>
          </cell>
          <cell r="H1790" t="str">
            <v>2024-S1</v>
          </cell>
          <cell r="I1790" t="str">
            <v>Sim</v>
          </cell>
          <cell r="J1790">
            <v>45473</v>
          </cell>
          <cell r="K1790">
            <v>3321148</v>
          </cell>
          <cell r="L1790">
            <v>28532502.91</v>
          </cell>
          <cell r="M1790">
            <v>11.64</v>
          </cell>
          <cell r="N1790" t="str">
            <v>Cumpre</v>
          </cell>
        </row>
        <row r="1791">
          <cell r="F1791" t="str">
            <v>Juatuba/MG</v>
          </cell>
          <cell r="G1791" t="str">
            <v>Semestral</v>
          </cell>
          <cell r="H1791" t="str">
            <v>2024-S1</v>
          </cell>
          <cell r="I1791" t="str">
            <v>Sim</v>
          </cell>
          <cell r="J1791">
            <v>45473</v>
          </cell>
          <cell r="K1791">
            <v>-43392935.07</v>
          </cell>
          <cell r="L1791">
            <v>164514636.74000001</v>
          </cell>
          <cell r="M1791">
            <v>0</v>
          </cell>
          <cell r="N1791" t="str">
            <v>Cumpre</v>
          </cell>
        </row>
        <row r="1792">
          <cell r="F1792" t="str">
            <v>Juiz de Fora/MG</v>
          </cell>
          <cell r="G1792" t="str">
            <v>Quadrimestral</v>
          </cell>
          <cell r="H1792" t="str">
            <v>2024-Q2</v>
          </cell>
          <cell r="I1792" t="str">
            <v>Sim</v>
          </cell>
          <cell r="J1792">
            <v>45535</v>
          </cell>
          <cell r="K1792">
            <v>-387826436.31</v>
          </cell>
          <cell r="L1792">
            <v>2648744674.7399998</v>
          </cell>
          <cell r="M1792">
            <v>0</v>
          </cell>
          <cell r="N1792" t="str">
            <v>Cumpre</v>
          </cell>
        </row>
        <row r="1793">
          <cell r="F1793" t="str">
            <v>Juramento/MG</v>
          </cell>
          <cell r="G1793" t="str">
            <v>Semestral</v>
          </cell>
          <cell r="H1793" t="str">
            <v>2024-S1</v>
          </cell>
          <cell r="I1793" t="str">
            <v>Sim</v>
          </cell>
          <cell r="J1793">
            <v>45473</v>
          </cell>
          <cell r="K1793">
            <v>-5512300.21</v>
          </cell>
          <cell r="L1793">
            <v>27947789.120000001</v>
          </cell>
          <cell r="M1793">
            <v>0</v>
          </cell>
          <cell r="N1793" t="str">
            <v>Cumpre</v>
          </cell>
        </row>
        <row r="1794">
          <cell r="F1794" t="str">
            <v>Juruaia/MG</v>
          </cell>
          <cell r="G1794" t="str">
            <v>Semestral</v>
          </cell>
          <cell r="H1794" t="str">
            <v>2024-S1</v>
          </cell>
          <cell r="I1794" t="str">
            <v>Sim</v>
          </cell>
          <cell r="J1794">
            <v>45473</v>
          </cell>
          <cell r="K1794">
            <v>-927118.44</v>
          </cell>
          <cell r="L1794">
            <v>52620158.509999998</v>
          </cell>
          <cell r="M1794">
            <v>0</v>
          </cell>
          <cell r="N1794" t="str">
            <v>Cumpre</v>
          </cell>
        </row>
        <row r="1795">
          <cell r="F1795" t="str">
            <v>Juvenília/MG</v>
          </cell>
          <cell r="G1795" t="str">
            <v>Semestral</v>
          </cell>
          <cell r="H1795" t="str">
            <v>2024-S1</v>
          </cell>
          <cell r="I1795" t="str">
            <v>Sim</v>
          </cell>
          <cell r="J1795">
            <v>45473</v>
          </cell>
          <cell r="K1795">
            <v>-7723948.5099999998</v>
          </cell>
          <cell r="L1795">
            <v>34229568.369999997</v>
          </cell>
          <cell r="M1795">
            <v>0</v>
          </cell>
          <cell r="N1795" t="str">
            <v>Cumpre</v>
          </cell>
        </row>
        <row r="1796">
          <cell r="F1796" t="str">
            <v>Ladainha/MG</v>
          </cell>
          <cell r="G1796" t="str">
            <v>Semestral</v>
          </cell>
          <cell r="H1796" t="str">
            <v>2024-S1</v>
          </cell>
          <cell r="I1796" t="str">
            <v>Sim</v>
          </cell>
          <cell r="J1796">
            <v>45473</v>
          </cell>
          <cell r="K1796">
            <v>-15377732.51</v>
          </cell>
          <cell r="L1796">
            <v>66101767.509999998</v>
          </cell>
          <cell r="M1796">
            <v>0</v>
          </cell>
          <cell r="N1796" t="str">
            <v>Cumpre</v>
          </cell>
        </row>
        <row r="1797">
          <cell r="F1797" t="str">
            <v>Lagamar/MG</v>
          </cell>
          <cell r="G1797" t="str">
            <v>Semestral</v>
          </cell>
          <cell r="H1797" t="str">
            <v>2024-S1</v>
          </cell>
          <cell r="I1797" t="str">
            <v>Sim</v>
          </cell>
          <cell r="J1797">
            <v>45473</v>
          </cell>
          <cell r="K1797">
            <v>-7365075.4500000002</v>
          </cell>
          <cell r="L1797">
            <v>35928246.780000001</v>
          </cell>
          <cell r="M1797">
            <v>0</v>
          </cell>
          <cell r="N1797" t="str">
            <v>Cumpre</v>
          </cell>
        </row>
        <row r="1798">
          <cell r="F1798" t="str">
            <v>Lagoa da Prata/MG</v>
          </cell>
          <cell r="G1798" t="str">
            <v>Quadrimestral</v>
          </cell>
          <cell r="H1798" t="str">
            <v>2024-Q2</v>
          </cell>
          <cell r="I1798" t="str">
            <v>Sim</v>
          </cell>
          <cell r="J1798">
            <v>45535</v>
          </cell>
          <cell r="K1798">
            <v>-108524850.72</v>
          </cell>
          <cell r="L1798">
            <v>203671896.03999999</v>
          </cell>
          <cell r="M1798">
            <v>0</v>
          </cell>
          <cell r="N1798" t="str">
            <v>Cumpre</v>
          </cell>
        </row>
        <row r="1799">
          <cell r="F1799" t="str">
            <v>Lagoa dos Patos/MG</v>
          </cell>
          <cell r="G1799" t="str">
            <v>Semestral</v>
          </cell>
          <cell r="H1799" t="str">
            <v>2024-S1</v>
          </cell>
          <cell r="I1799" t="str">
            <v>Sim</v>
          </cell>
          <cell r="J1799">
            <v>45473</v>
          </cell>
          <cell r="K1799">
            <v>-1333633.1000000001</v>
          </cell>
          <cell r="L1799">
            <v>28191765.25</v>
          </cell>
          <cell r="M1799">
            <v>0</v>
          </cell>
          <cell r="N1799" t="str">
            <v>Cumpre</v>
          </cell>
        </row>
        <row r="1800">
          <cell r="F1800" t="str">
            <v>Lagoa Dourada/MG</v>
          </cell>
          <cell r="G1800" t="str">
            <v>Semestral</v>
          </cell>
          <cell r="H1800" t="str">
            <v>2024-S1</v>
          </cell>
          <cell r="I1800" t="str">
            <v>Sim</v>
          </cell>
          <cell r="J1800">
            <v>45473</v>
          </cell>
          <cell r="K1800">
            <v>-27607511.379999999</v>
          </cell>
          <cell r="L1800">
            <v>66766034.390000001</v>
          </cell>
          <cell r="M1800">
            <v>0</v>
          </cell>
          <cell r="N1800" t="str">
            <v>Cumpre</v>
          </cell>
        </row>
        <row r="1801">
          <cell r="F1801" t="str">
            <v>Lagoa Formosa/MG</v>
          </cell>
          <cell r="G1801" t="str">
            <v>Semestral</v>
          </cell>
          <cell r="H1801" t="str">
            <v>2024-S1</v>
          </cell>
          <cell r="I1801" t="str">
            <v>Sim</v>
          </cell>
          <cell r="J1801">
            <v>45473</v>
          </cell>
          <cell r="K1801">
            <v>-18276449.5</v>
          </cell>
          <cell r="L1801">
            <v>101429561.3</v>
          </cell>
          <cell r="M1801">
            <v>0</v>
          </cell>
          <cell r="N1801" t="str">
            <v>Cumpre</v>
          </cell>
        </row>
        <row r="1802">
          <cell r="F1802" t="str">
            <v>Lagoa Grande/MG</v>
          </cell>
          <cell r="G1802" t="str">
            <v>Semestral</v>
          </cell>
          <cell r="H1802" t="str">
            <v>2024-S1</v>
          </cell>
          <cell r="I1802" t="str">
            <v>Sim</v>
          </cell>
          <cell r="J1802">
            <v>45473</v>
          </cell>
          <cell r="K1802">
            <v>-22249997.899999999</v>
          </cell>
          <cell r="L1802">
            <v>49555568.829999998</v>
          </cell>
          <cell r="M1802">
            <v>0</v>
          </cell>
          <cell r="N1802" t="str">
            <v>Cumpre</v>
          </cell>
        </row>
        <row r="1803">
          <cell r="F1803" t="str">
            <v>Lagoa Santa/MG</v>
          </cell>
          <cell r="G1803" t="str">
            <v>Quadrimestral</v>
          </cell>
          <cell r="H1803" t="str">
            <v>2024-Q2</v>
          </cell>
          <cell r="I1803" t="str">
            <v>Sim</v>
          </cell>
          <cell r="J1803">
            <v>45535</v>
          </cell>
          <cell r="K1803">
            <v>-136962225.50999999</v>
          </cell>
          <cell r="L1803">
            <v>424606716.95999998</v>
          </cell>
          <cell r="M1803">
            <v>0</v>
          </cell>
          <cell r="N1803" t="str">
            <v>Cumpre</v>
          </cell>
        </row>
        <row r="1804">
          <cell r="F1804" t="str">
            <v>Lajinha/MG</v>
          </cell>
          <cell r="G1804" t="str">
            <v>Semestral</v>
          </cell>
          <cell r="H1804" t="str">
            <v>2023-S2</v>
          </cell>
          <cell r="I1804" t="str">
            <v>Não</v>
          </cell>
          <cell r="J1804">
            <v>45291</v>
          </cell>
          <cell r="K1804">
            <v>-11595699.08</v>
          </cell>
          <cell r="L1804">
            <v>76393451.030000001</v>
          </cell>
          <cell r="M1804">
            <v>0</v>
          </cell>
          <cell r="N1804" t="str">
            <v>Cumpre</v>
          </cell>
        </row>
        <row r="1805">
          <cell r="F1805" t="str">
            <v>Lambari/MG</v>
          </cell>
          <cell r="G1805" t="str">
            <v>Semestral</v>
          </cell>
          <cell r="H1805" t="str">
            <v>2024-S1</v>
          </cell>
          <cell r="I1805" t="str">
            <v>Sim</v>
          </cell>
          <cell r="J1805">
            <v>45473</v>
          </cell>
          <cell r="K1805">
            <v>-12974596.539999999</v>
          </cell>
          <cell r="L1805">
            <v>90690838.980000004</v>
          </cell>
          <cell r="M1805">
            <v>0</v>
          </cell>
          <cell r="N1805" t="str">
            <v>Cumpre</v>
          </cell>
        </row>
        <row r="1806">
          <cell r="F1806" t="str">
            <v>Lamim/MG</v>
          </cell>
          <cell r="G1806" t="str">
            <v>Semestral</v>
          </cell>
          <cell r="H1806" t="str">
            <v>2024-S1</v>
          </cell>
          <cell r="I1806" t="str">
            <v>Sim</v>
          </cell>
          <cell r="J1806">
            <v>45473</v>
          </cell>
          <cell r="K1806">
            <v>-5489361.6299999999</v>
          </cell>
          <cell r="L1806">
            <v>23660187.280000001</v>
          </cell>
          <cell r="M1806">
            <v>0</v>
          </cell>
          <cell r="N1806" t="str">
            <v>Cumpre</v>
          </cell>
        </row>
        <row r="1807">
          <cell r="F1807" t="str">
            <v>Laranjal/MG</v>
          </cell>
          <cell r="G1807" t="str">
            <v>Semestral</v>
          </cell>
          <cell r="H1807" t="str">
            <v>2024-S1</v>
          </cell>
          <cell r="I1807" t="str">
            <v>Sim</v>
          </cell>
          <cell r="J1807">
            <v>45473</v>
          </cell>
          <cell r="K1807">
            <v>-11377982.359999999</v>
          </cell>
          <cell r="L1807">
            <v>36549520.130000003</v>
          </cell>
          <cell r="M1807">
            <v>0</v>
          </cell>
          <cell r="N1807" t="str">
            <v>Cumpre</v>
          </cell>
        </row>
        <row r="1808">
          <cell r="F1808" t="str">
            <v>Lassance/MG</v>
          </cell>
          <cell r="G1808" t="str">
            <v>Semestral</v>
          </cell>
          <cell r="H1808" t="str">
            <v>2024-S1</v>
          </cell>
          <cell r="I1808" t="str">
            <v>Sim</v>
          </cell>
          <cell r="J1808">
            <v>45473</v>
          </cell>
          <cell r="K1808">
            <v>-3644649.38</v>
          </cell>
          <cell r="L1808">
            <v>46868157.93</v>
          </cell>
          <cell r="M1808">
            <v>0</v>
          </cell>
          <cell r="N1808" t="str">
            <v>Cumpre</v>
          </cell>
        </row>
        <row r="1809">
          <cell r="F1809" t="str">
            <v>Lavras/MG</v>
          </cell>
          <cell r="G1809" t="str">
            <v>Quadrimestral</v>
          </cell>
          <cell r="H1809" t="str">
            <v>2024-Q2</v>
          </cell>
          <cell r="I1809" t="str">
            <v>Sim</v>
          </cell>
          <cell r="J1809">
            <v>45535</v>
          </cell>
          <cell r="K1809">
            <v>-14086048.92</v>
          </cell>
          <cell r="L1809">
            <v>436754744.33999997</v>
          </cell>
          <cell r="M1809">
            <v>0</v>
          </cell>
          <cell r="N1809" t="str">
            <v>Cumpre</v>
          </cell>
        </row>
        <row r="1810">
          <cell r="F1810" t="str">
            <v>Leandro Ferreira/MG</v>
          </cell>
          <cell r="G1810" t="str">
            <v>Semestral</v>
          </cell>
          <cell r="H1810" t="str">
            <v>2024-S1</v>
          </cell>
          <cell r="I1810" t="str">
            <v>Sim</v>
          </cell>
          <cell r="J1810">
            <v>45473</v>
          </cell>
          <cell r="K1810">
            <v>-8923127.5600000005</v>
          </cell>
          <cell r="L1810">
            <v>20503822.579999998</v>
          </cell>
          <cell r="M1810">
            <v>0</v>
          </cell>
          <cell r="N1810" t="str">
            <v>Cumpre</v>
          </cell>
        </row>
        <row r="1811">
          <cell r="F1811" t="str">
            <v>Leme do Prado/MG</v>
          </cell>
          <cell r="G1811" t="str">
            <v>Semestral</v>
          </cell>
          <cell r="H1811" t="str">
            <v>2024-S1</v>
          </cell>
          <cell r="I1811" t="str">
            <v>Sim</v>
          </cell>
          <cell r="J1811">
            <v>45473</v>
          </cell>
          <cell r="K1811">
            <v>-6376727.8499999996</v>
          </cell>
          <cell r="L1811">
            <v>30591495.699999999</v>
          </cell>
          <cell r="M1811">
            <v>0</v>
          </cell>
          <cell r="N1811" t="str">
            <v>Cumpre</v>
          </cell>
        </row>
        <row r="1812">
          <cell r="F1812" t="str">
            <v>Leopoldina/MG</v>
          </cell>
          <cell r="G1812" t="str">
            <v>Quadrimestral</v>
          </cell>
          <cell r="H1812" t="str">
            <v>2024-Q2</v>
          </cell>
          <cell r="I1812" t="str">
            <v>Sim</v>
          </cell>
          <cell r="J1812">
            <v>45535</v>
          </cell>
          <cell r="K1812">
            <v>-52116235.409999996</v>
          </cell>
          <cell r="L1812">
            <v>193283500.19999999</v>
          </cell>
          <cell r="M1812">
            <v>0</v>
          </cell>
          <cell r="N1812" t="str">
            <v>Cumpre</v>
          </cell>
        </row>
        <row r="1813">
          <cell r="F1813" t="str">
            <v>Liberdade/MG</v>
          </cell>
          <cell r="G1813" t="str">
            <v>Semestral</v>
          </cell>
          <cell r="H1813" t="str">
            <v>2024-S1</v>
          </cell>
          <cell r="I1813" t="str">
            <v>Sim</v>
          </cell>
          <cell r="J1813">
            <v>45473</v>
          </cell>
          <cell r="K1813">
            <v>0</v>
          </cell>
          <cell r="L1813">
            <v>21189497.870000001</v>
          </cell>
          <cell r="M1813">
            <v>0</v>
          </cell>
          <cell r="N1813" t="str">
            <v>Cumpre</v>
          </cell>
        </row>
        <row r="1814">
          <cell r="F1814" t="str">
            <v>Lima Duarte/MG</v>
          </cell>
          <cell r="G1814" t="str">
            <v>Semestral</v>
          </cell>
          <cell r="H1814" t="str">
            <v>2024-S1</v>
          </cell>
          <cell r="I1814" t="str">
            <v>Sim</v>
          </cell>
          <cell r="J1814">
            <v>45473</v>
          </cell>
          <cell r="K1814">
            <v>-25258337.879999999</v>
          </cell>
          <cell r="L1814">
            <v>75530372.890000001</v>
          </cell>
          <cell r="M1814">
            <v>0</v>
          </cell>
          <cell r="N1814" t="str">
            <v>Cumpre</v>
          </cell>
        </row>
        <row r="1815">
          <cell r="F1815" t="str">
            <v>Limeira do Oeste/MG</v>
          </cell>
          <cell r="G1815" t="str">
            <v>Semestral</v>
          </cell>
          <cell r="H1815" t="str">
            <v>2024-S1</v>
          </cell>
          <cell r="I1815" t="str">
            <v>Sim</v>
          </cell>
          <cell r="J1815">
            <v>45473</v>
          </cell>
          <cell r="K1815">
            <v>-7374002.29</v>
          </cell>
          <cell r="L1815">
            <v>61141765.409999996</v>
          </cell>
          <cell r="M1815">
            <v>0</v>
          </cell>
          <cell r="N1815" t="str">
            <v>Cumpre</v>
          </cell>
        </row>
        <row r="1816">
          <cell r="F1816" t="str">
            <v>Lontra/MG</v>
          </cell>
          <cell r="G1816" t="str">
            <v>Quadrimestral</v>
          </cell>
          <cell r="H1816" t="str">
            <v>2024-Q2</v>
          </cell>
          <cell r="I1816" t="str">
            <v>Sim</v>
          </cell>
          <cell r="J1816">
            <v>45535</v>
          </cell>
          <cell r="K1816">
            <v>2246344.98</v>
          </cell>
          <cell r="L1816">
            <v>41333932.659999996</v>
          </cell>
          <cell r="M1816">
            <v>5.43</v>
          </cell>
          <cell r="N1816" t="str">
            <v>Cumpre</v>
          </cell>
        </row>
        <row r="1817">
          <cell r="F1817" t="str">
            <v>Luisburgo/MG</v>
          </cell>
          <cell r="G1817" t="str">
            <v>Semestral</v>
          </cell>
          <cell r="H1817" t="str">
            <v>2024-S1</v>
          </cell>
          <cell r="I1817" t="str">
            <v>Sim</v>
          </cell>
          <cell r="J1817">
            <v>45473</v>
          </cell>
          <cell r="K1817">
            <v>-13682173.01</v>
          </cell>
          <cell r="L1817">
            <v>35244729.850000001</v>
          </cell>
          <cell r="M1817">
            <v>0</v>
          </cell>
          <cell r="N1817" t="str">
            <v>Cumpre</v>
          </cell>
        </row>
        <row r="1818">
          <cell r="F1818" t="str">
            <v>Luislândia/MG</v>
          </cell>
          <cell r="G1818" t="str">
            <v>Semestral</v>
          </cell>
          <cell r="H1818" t="str">
            <v>2024-S1</v>
          </cell>
          <cell r="I1818" t="str">
            <v>Sim</v>
          </cell>
          <cell r="J1818">
            <v>45473</v>
          </cell>
          <cell r="K1818">
            <v>-3074539.83</v>
          </cell>
          <cell r="L1818">
            <v>30401577.260000002</v>
          </cell>
          <cell r="M1818">
            <v>0</v>
          </cell>
          <cell r="N1818" t="str">
            <v>Cumpre</v>
          </cell>
        </row>
        <row r="1819">
          <cell r="F1819" t="str">
            <v>Luminárias/MG</v>
          </cell>
          <cell r="G1819" t="str">
            <v>Quadrimestral</v>
          </cell>
          <cell r="H1819" t="str">
            <v>2024-Q2</v>
          </cell>
          <cell r="I1819" t="str">
            <v>Sim</v>
          </cell>
          <cell r="J1819">
            <v>45535</v>
          </cell>
          <cell r="K1819">
            <v>-8291469.04</v>
          </cell>
          <cell r="L1819">
            <v>31888495.300000001</v>
          </cell>
          <cell r="M1819">
            <v>0</v>
          </cell>
          <cell r="N1819" t="str">
            <v>Cumpre</v>
          </cell>
        </row>
        <row r="1820">
          <cell r="F1820" t="str">
            <v>Luz/MG</v>
          </cell>
          <cell r="G1820" t="str">
            <v>Semestral</v>
          </cell>
          <cell r="H1820" t="str">
            <v>2024-S1</v>
          </cell>
          <cell r="I1820" t="str">
            <v>Sim</v>
          </cell>
          <cell r="J1820">
            <v>45473</v>
          </cell>
          <cell r="K1820">
            <v>-17935719.469999999</v>
          </cell>
          <cell r="L1820">
            <v>89539179.109999999</v>
          </cell>
          <cell r="M1820">
            <v>0</v>
          </cell>
          <cell r="N1820" t="str">
            <v>Cumpre</v>
          </cell>
        </row>
        <row r="1821">
          <cell r="F1821" t="str">
            <v>Machacalis/MG</v>
          </cell>
          <cell r="G1821" t="str">
            <v>Semestral</v>
          </cell>
          <cell r="H1821" t="str">
            <v>2024-S1</v>
          </cell>
          <cell r="I1821" t="str">
            <v>Sim</v>
          </cell>
          <cell r="J1821">
            <v>45473</v>
          </cell>
          <cell r="K1821">
            <v>-5388522.7400000002</v>
          </cell>
          <cell r="L1821">
            <v>38479869.090000004</v>
          </cell>
          <cell r="M1821">
            <v>0</v>
          </cell>
          <cell r="N1821" t="str">
            <v>Cumpre</v>
          </cell>
        </row>
        <row r="1822">
          <cell r="F1822" t="str">
            <v>Machado/MG</v>
          </cell>
          <cell r="G1822" t="str">
            <v>Quadrimestral</v>
          </cell>
          <cell r="H1822" t="str">
            <v>2024-Q2</v>
          </cell>
          <cell r="I1822" t="str">
            <v>Sim</v>
          </cell>
          <cell r="J1822">
            <v>45535</v>
          </cell>
          <cell r="K1822">
            <v>16157229.539999999</v>
          </cell>
          <cell r="L1822">
            <v>192088271.56</v>
          </cell>
          <cell r="M1822">
            <v>8.41</v>
          </cell>
          <cell r="N1822" t="str">
            <v>Cumpre</v>
          </cell>
        </row>
        <row r="1823">
          <cell r="F1823" t="str">
            <v>Madre de Deus de Minas/MG</v>
          </cell>
          <cell r="G1823" t="str">
            <v>Semestral</v>
          </cell>
          <cell r="H1823" t="str">
            <v>2024-S1</v>
          </cell>
          <cell r="I1823" t="str">
            <v>Sim</v>
          </cell>
          <cell r="J1823">
            <v>45473</v>
          </cell>
          <cell r="K1823">
            <v>-22380684.920000002</v>
          </cell>
          <cell r="L1823">
            <v>40826556.530000001</v>
          </cell>
          <cell r="M1823">
            <v>0</v>
          </cell>
          <cell r="N1823" t="str">
            <v>Cumpre</v>
          </cell>
        </row>
        <row r="1824">
          <cell r="F1824" t="str">
            <v>Malacacheta/MG</v>
          </cell>
          <cell r="G1824" t="str">
            <v>Semestral</v>
          </cell>
          <cell r="H1824" t="str">
            <v>2024-S1</v>
          </cell>
          <cell r="I1824" t="str">
            <v>Sim</v>
          </cell>
          <cell r="J1824">
            <v>45473</v>
          </cell>
          <cell r="K1824">
            <v>-14205072.890000001</v>
          </cell>
          <cell r="L1824">
            <v>76305160.459999993</v>
          </cell>
          <cell r="M1824">
            <v>0</v>
          </cell>
          <cell r="N1824" t="str">
            <v>Cumpre</v>
          </cell>
        </row>
        <row r="1825">
          <cell r="F1825" t="str">
            <v>Mamonas/MG</v>
          </cell>
          <cell r="G1825" t="str">
            <v>Semestral</v>
          </cell>
          <cell r="H1825" t="str">
            <v>2024-S1</v>
          </cell>
          <cell r="I1825" t="str">
            <v>Sim</v>
          </cell>
          <cell r="J1825">
            <v>45473</v>
          </cell>
          <cell r="K1825">
            <v>-3252321.6</v>
          </cell>
          <cell r="L1825">
            <v>35049132.200000003</v>
          </cell>
          <cell r="M1825">
            <v>0</v>
          </cell>
          <cell r="N1825" t="str">
            <v>Cumpre</v>
          </cell>
        </row>
        <row r="1826">
          <cell r="F1826" t="str">
            <v>Manga/MG</v>
          </cell>
          <cell r="G1826" t="str">
            <v>Quadrimestral</v>
          </cell>
          <cell r="H1826" t="str">
            <v>2024-Q2</v>
          </cell>
          <cell r="I1826" t="str">
            <v>Sim</v>
          </cell>
          <cell r="J1826">
            <v>45535</v>
          </cell>
          <cell r="K1826">
            <v>-6053653.2400000002</v>
          </cell>
          <cell r="L1826">
            <v>86920679.409999996</v>
          </cell>
          <cell r="M1826">
            <v>0</v>
          </cell>
          <cell r="N1826" t="str">
            <v>Cumpre</v>
          </cell>
        </row>
        <row r="1827">
          <cell r="F1827" t="str">
            <v>Manhuaçu/MG</v>
          </cell>
          <cell r="G1827" t="str">
            <v>Quadrimestral</v>
          </cell>
          <cell r="H1827" t="str">
            <v>2024-Q2</v>
          </cell>
          <cell r="I1827" t="str">
            <v>Sim</v>
          </cell>
          <cell r="J1827">
            <v>45535</v>
          </cell>
          <cell r="K1827">
            <v>-134751048.44999999</v>
          </cell>
          <cell r="L1827">
            <v>398993726.18000001</v>
          </cell>
          <cell r="M1827">
            <v>0</v>
          </cell>
          <cell r="N1827" t="str">
            <v>Cumpre</v>
          </cell>
        </row>
        <row r="1828">
          <cell r="F1828" t="str">
            <v>Manhumirim/MG</v>
          </cell>
          <cell r="G1828" t="str">
            <v>Semestral</v>
          </cell>
          <cell r="H1828" t="str">
            <v>2024-S1</v>
          </cell>
          <cell r="I1828" t="str">
            <v>Sim</v>
          </cell>
          <cell r="J1828">
            <v>45473</v>
          </cell>
          <cell r="K1828">
            <v>-13018039.82</v>
          </cell>
          <cell r="L1828">
            <v>100498389.70999999</v>
          </cell>
          <cell r="M1828">
            <v>0</v>
          </cell>
          <cell r="N1828" t="str">
            <v>Cumpre</v>
          </cell>
        </row>
        <row r="1829">
          <cell r="F1829" t="str">
            <v>Mantena/MG</v>
          </cell>
          <cell r="G1829" t="str">
            <v>Semestral</v>
          </cell>
          <cell r="H1829" t="str">
            <v>2024-S1</v>
          </cell>
          <cell r="I1829" t="str">
            <v>Sim</v>
          </cell>
          <cell r="J1829">
            <v>45473</v>
          </cell>
          <cell r="K1829">
            <v>-14354378.4</v>
          </cell>
          <cell r="L1829">
            <v>118012862.47</v>
          </cell>
          <cell r="M1829">
            <v>0</v>
          </cell>
          <cell r="N1829" t="str">
            <v>Cumpre</v>
          </cell>
        </row>
        <row r="1830">
          <cell r="F1830" t="str">
            <v>Mar de Espanha/MG</v>
          </cell>
          <cell r="G1830" t="str">
            <v>Semestral</v>
          </cell>
          <cell r="H1830" t="str">
            <v>2024-S1</v>
          </cell>
          <cell r="I1830" t="str">
            <v>Sim</v>
          </cell>
          <cell r="J1830">
            <v>45473</v>
          </cell>
          <cell r="K1830">
            <v>-39460119.030000001</v>
          </cell>
          <cell r="L1830">
            <v>50651168.640000001</v>
          </cell>
          <cell r="M1830">
            <v>0</v>
          </cell>
          <cell r="N1830" t="str">
            <v>Cumpre</v>
          </cell>
        </row>
        <row r="1831">
          <cell r="F1831" t="str">
            <v>Maravilhas/MG</v>
          </cell>
          <cell r="G1831" t="str">
            <v>Semestral</v>
          </cell>
          <cell r="H1831" t="str">
            <v>2024-S1</v>
          </cell>
          <cell r="I1831" t="str">
            <v>Sim</v>
          </cell>
          <cell r="J1831">
            <v>45473</v>
          </cell>
          <cell r="K1831">
            <v>-27954882.82</v>
          </cell>
          <cell r="L1831">
            <v>109499073.72</v>
          </cell>
          <cell r="M1831">
            <v>0</v>
          </cell>
          <cell r="N1831" t="str">
            <v>Cumpre</v>
          </cell>
        </row>
        <row r="1832">
          <cell r="F1832" t="str">
            <v>Maria da Fé/MG</v>
          </cell>
          <cell r="G1832" t="str">
            <v>Semestral</v>
          </cell>
          <cell r="H1832" t="str">
            <v>2024-S1</v>
          </cell>
          <cell r="I1832" t="str">
            <v>Sim</v>
          </cell>
          <cell r="J1832">
            <v>45473</v>
          </cell>
          <cell r="K1832">
            <v>-18599575.600000001</v>
          </cell>
          <cell r="L1832">
            <v>62442907.990000002</v>
          </cell>
          <cell r="M1832">
            <v>0</v>
          </cell>
          <cell r="N1832" t="str">
            <v>Cumpre</v>
          </cell>
        </row>
        <row r="1833">
          <cell r="F1833" t="str">
            <v>Mariana/MG</v>
          </cell>
          <cell r="G1833" t="str">
            <v>Quadrimestral</v>
          </cell>
          <cell r="H1833" t="str">
            <v>2024-Q2</v>
          </cell>
          <cell r="I1833" t="str">
            <v>Sim</v>
          </cell>
          <cell r="J1833">
            <v>45535</v>
          </cell>
          <cell r="K1833">
            <v>-136316617.94999999</v>
          </cell>
          <cell r="L1833">
            <v>486906810.97000003</v>
          </cell>
          <cell r="M1833">
            <v>0</v>
          </cell>
          <cell r="N1833" t="str">
            <v>Cumpre</v>
          </cell>
        </row>
        <row r="1834">
          <cell r="F1834" t="str">
            <v>Marilac/MG</v>
          </cell>
          <cell r="G1834" t="str">
            <v>Semestral</v>
          </cell>
          <cell r="H1834" t="str">
            <v>2023-S2</v>
          </cell>
          <cell r="I1834" t="str">
            <v>Não</v>
          </cell>
          <cell r="J1834">
            <v>45291</v>
          </cell>
          <cell r="K1834">
            <v>-5615290.7300000004</v>
          </cell>
          <cell r="L1834">
            <v>32660215.550000001</v>
          </cell>
          <cell r="M1834">
            <v>0</v>
          </cell>
          <cell r="N1834" t="str">
            <v>Cumpre</v>
          </cell>
        </row>
        <row r="1835">
          <cell r="F1835" t="str">
            <v>Mário Campos/MG</v>
          </cell>
          <cell r="G1835" t="str">
            <v>Semestral</v>
          </cell>
          <cell r="H1835" t="str">
            <v>2024-S1</v>
          </cell>
          <cell r="I1835" t="str">
            <v>Sim</v>
          </cell>
          <cell r="J1835">
            <v>45473</v>
          </cell>
          <cell r="K1835">
            <v>-45388398.32</v>
          </cell>
          <cell r="L1835">
            <v>67242304.980000004</v>
          </cell>
          <cell r="M1835">
            <v>0</v>
          </cell>
          <cell r="N1835" t="str">
            <v>Cumpre</v>
          </cell>
        </row>
        <row r="1836">
          <cell r="F1836" t="str">
            <v>Maripá de Minas/MG</v>
          </cell>
          <cell r="G1836" t="str">
            <v>Semestral</v>
          </cell>
          <cell r="H1836" t="str">
            <v>2024-S1</v>
          </cell>
          <cell r="I1836" t="str">
            <v>Sim</v>
          </cell>
          <cell r="J1836">
            <v>45473</v>
          </cell>
          <cell r="K1836">
            <v>-24196072.359999999</v>
          </cell>
          <cell r="L1836">
            <v>29309401.23</v>
          </cell>
          <cell r="M1836">
            <v>0</v>
          </cell>
          <cell r="N1836" t="str">
            <v>Cumpre</v>
          </cell>
        </row>
        <row r="1837">
          <cell r="F1837" t="str">
            <v>Marliéria/MG</v>
          </cell>
          <cell r="G1837" t="str">
            <v>Semestral</v>
          </cell>
          <cell r="H1837" t="str">
            <v>2024-S1</v>
          </cell>
          <cell r="I1837" t="str">
            <v>Sim</v>
          </cell>
          <cell r="J1837">
            <v>45473</v>
          </cell>
          <cell r="K1837">
            <v>-15023648.470000001</v>
          </cell>
          <cell r="L1837">
            <v>31630345.399999999</v>
          </cell>
          <cell r="M1837">
            <v>0</v>
          </cell>
          <cell r="N1837" t="str">
            <v>Cumpre</v>
          </cell>
        </row>
        <row r="1838">
          <cell r="F1838" t="str">
            <v>Marmelópolis/MG</v>
          </cell>
          <cell r="G1838" t="str">
            <v>Semestral</v>
          </cell>
          <cell r="H1838" t="str">
            <v>2024-S1</v>
          </cell>
          <cell r="I1838" t="str">
            <v>Sim</v>
          </cell>
          <cell r="J1838">
            <v>45473</v>
          </cell>
          <cell r="K1838">
            <v>-5968609.54</v>
          </cell>
          <cell r="L1838">
            <v>23913476.23</v>
          </cell>
          <cell r="M1838">
            <v>0</v>
          </cell>
          <cell r="N1838" t="str">
            <v>Cumpre</v>
          </cell>
        </row>
        <row r="1839">
          <cell r="F1839" t="str">
            <v>Martinho Campos/MG</v>
          </cell>
          <cell r="G1839" t="str">
            <v>Semestral</v>
          </cell>
          <cell r="H1839" t="str">
            <v>2024-S1</v>
          </cell>
          <cell r="I1839" t="str">
            <v>Sim</v>
          </cell>
          <cell r="J1839">
            <v>45473</v>
          </cell>
          <cell r="K1839">
            <v>-23677442.899999999</v>
          </cell>
          <cell r="L1839">
            <v>69707889</v>
          </cell>
          <cell r="M1839">
            <v>0</v>
          </cell>
          <cell r="N1839" t="str">
            <v>Cumpre</v>
          </cell>
        </row>
        <row r="1840">
          <cell r="F1840" t="str">
            <v>Martins Soares/MG</v>
          </cell>
          <cell r="G1840" t="str">
            <v>Semestral</v>
          </cell>
          <cell r="H1840" t="str">
            <v>2024-S1</v>
          </cell>
          <cell r="I1840" t="str">
            <v>Sim</v>
          </cell>
          <cell r="J1840">
            <v>45473</v>
          </cell>
          <cell r="K1840">
            <v>-16847601.050000001</v>
          </cell>
          <cell r="L1840">
            <v>42685147.219999999</v>
          </cell>
          <cell r="M1840">
            <v>0</v>
          </cell>
          <cell r="N1840" t="str">
            <v>Cumpre</v>
          </cell>
        </row>
        <row r="1841">
          <cell r="F1841" t="str">
            <v>Mata Verde/MG</v>
          </cell>
          <cell r="G1841" t="str">
            <v>Semestral</v>
          </cell>
          <cell r="H1841" t="str">
            <v>2024-S1</v>
          </cell>
          <cell r="I1841" t="str">
            <v>Sim</v>
          </cell>
          <cell r="J1841">
            <v>45473</v>
          </cell>
          <cell r="K1841">
            <v>-1427867.39</v>
          </cell>
          <cell r="L1841">
            <v>35976802.780000001</v>
          </cell>
          <cell r="M1841">
            <v>0</v>
          </cell>
          <cell r="N1841" t="str">
            <v>Cumpre</v>
          </cell>
        </row>
        <row r="1842">
          <cell r="F1842" t="str">
            <v>Materlândia/MG</v>
          </cell>
          <cell r="G1842" t="str">
            <v>Semestral</v>
          </cell>
          <cell r="H1842" t="str">
            <v>2024-S1</v>
          </cell>
          <cell r="I1842" t="str">
            <v>Sim</v>
          </cell>
          <cell r="J1842">
            <v>45473</v>
          </cell>
          <cell r="K1842">
            <v>-11000857.960000001</v>
          </cell>
          <cell r="L1842">
            <v>27869209.09</v>
          </cell>
          <cell r="M1842">
            <v>0</v>
          </cell>
          <cell r="N1842" t="str">
            <v>Cumpre</v>
          </cell>
        </row>
        <row r="1843">
          <cell r="F1843" t="str">
            <v>Mateus Leme/MG</v>
          </cell>
          <cell r="G1843" t="str">
            <v>Semestral</v>
          </cell>
          <cell r="H1843" t="str">
            <v>2024-S1</v>
          </cell>
          <cell r="I1843" t="str">
            <v>Sim</v>
          </cell>
          <cell r="J1843">
            <v>45473</v>
          </cell>
          <cell r="K1843">
            <v>-167125643.25999999</v>
          </cell>
          <cell r="L1843">
            <v>194143165.27000001</v>
          </cell>
          <cell r="M1843">
            <v>0</v>
          </cell>
          <cell r="N1843" t="str">
            <v>Cumpre</v>
          </cell>
        </row>
        <row r="1844">
          <cell r="F1844" t="str">
            <v>Mathias Lobato/MG</v>
          </cell>
          <cell r="G1844" t="str">
            <v>Semestral</v>
          </cell>
          <cell r="H1844" t="str">
            <v>2024-S1</v>
          </cell>
          <cell r="I1844" t="str">
            <v>Sim</v>
          </cell>
          <cell r="J1844">
            <v>45473</v>
          </cell>
          <cell r="K1844">
            <v>-23589494.77</v>
          </cell>
          <cell r="L1844">
            <v>38043910.270000003</v>
          </cell>
          <cell r="M1844">
            <v>0</v>
          </cell>
          <cell r="N1844" t="str">
            <v>Cumpre</v>
          </cell>
        </row>
        <row r="1845">
          <cell r="F1845" t="str">
            <v>Matias Barbosa/MG</v>
          </cell>
          <cell r="G1845" t="str">
            <v>Semestral</v>
          </cell>
          <cell r="H1845" t="str">
            <v>2024-S1</v>
          </cell>
          <cell r="I1845" t="str">
            <v>Sim</v>
          </cell>
          <cell r="J1845">
            <v>45473</v>
          </cell>
          <cell r="K1845">
            <v>-17504428.600000001</v>
          </cell>
          <cell r="L1845">
            <v>72540554.450000003</v>
          </cell>
          <cell r="M1845">
            <v>0</v>
          </cell>
          <cell r="N1845" t="str">
            <v>Cumpre</v>
          </cell>
        </row>
        <row r="1846">
          <cell r="F1846" t="str">
            <v>Matias Cardoso/MG</v>
          </cell>
          <cell r="G1846" t="str">
            <v>Semestral</v>
          </cell>
          <cell r="H1846" t="str">
            <v>2024-S1</v>
          </cell>
          <cell r="I1846" t="str">
            <v>Sim</v>
          </cell>
          <cell r="J1846">
            <v>45473</v>
          </cell>
          <cell r="K1846">
            <v>-8429557.9299999997</v>
          </cell>
          <cell r="L1846">
            <v>53123088.219999999</v>
          </cell>
          <cell r="M1846">
            <v>0</v>
          </cell>
          <cell r="N1846" t="str">
            <v>Cumpre</v>
          </cell>
        </row>
        <row r="1847">
          <cell r="F1847" t="str">
            <v>Matipó/MG</v>
          </cell>
          <cell r="G1847" t="str">
            <v>Semestral</v>
          </cell>
          <cell r="H1847" t="str">
            <v>2024-S1</v>
          </cell>
          <cell r="I1847" t="str">
            <v>Sim</v>
          </cell>
          <cell r="J1847">
            <v>45473</v>
          </cell>
          <cell r="K1847">
            <v>-7711400.4299999997</v>
          </cell>
          <cell r="L1847">
            <v>76567924.430000007</v>
          </cell>
          <cell r="M1847">
            <v>0</v>
          </cell>
          <cell r="N1847" t="str">
            <v>Cumpre</v>
          </cell>
        </row>
        <row r="1848">
          <cell r="F1848" t="str">
            <v>Mato Verde/MG</v>
          </cell>
          <cell r="G1848" t="str">
            <v>Semestral</v>
          </cell>
          <cell r="H1848" t="str">
            <v>2024-S1</v>
          </cell>
          <cell r="I1848" t="str">
            <v>Sim</v>
          </cell>
          <cell r="J1848">
            <v>45473</v>
          </cell>
          <cell r="K1848">
            <v>-4340266.1399999997</v>
          </cell>
          <cell r="L1848">
            <v>46529409.859999999</v>
          </cell>
          <cell r="M1848">
            <v>0</v>
          </cell>
          <cell r="N1848" t="str">
            <v>Cumpre</v>
          </cell>
        </row>
        <row r="1849">
          <cell r="F1849" t="str">
            <v>Matozinhos/MG</v>
          </cell>
          <cell r="G1849" t="str">
            <v>Semestral</v>
          </cell>
          <cell r="H1849" t="str">
            <v>2024-S1</v>
          </cell>
          <cell r="I1849" t="str">
            <v>Sim</v>
          </cell>
          <cell r="J1849">
            <v>45473</v>
          </cell>
          <cell r="K1849">
            <v>-65993333.170000002</v>
          </cell>
          <cell r="L1849">
            <v>146020483.05000001</v>
          </cell>
          <cell r="M1849">
            <v>0</v>
          </cell>
          <cell r="N1849" t="str">
            <v>Cumpre</v>
          </cell>
        </row>
        <row r="1850">
          <cell r="F1850" t="str">
            <v>Matutina/MG</v>
          </cell>
          <cell r="G1850" t="str">
            <v>Semestral</v>
          </cell>
          <cell r="H1850" t="str">
            <v>2024-S1</v>
          </cell>
          <cell r="I1850" t="str">
            <v>Sim</v>
          </cell>
          <cell r="J1850">
            <v>45473</v>
          </cell>
          <cell r="K1850">
            <v>-9612071.9800000004</v>
          </cell>
          <cell r="L1850">
            <v>27932184.109999999</v>
          </cell>
          <cell r="M1850">
            <v>0</v>
          </cell>
          <cell r="N1850" t="str">
            <v>Cumpre</v>
          </cell>
        </row>
        <row r="1851">
          <cell r="F1851" t="str">
            <v>Medeiros/MG</v>
          </cell>
          <cell r="G1851" t="str">
            <v>Semestral</v>
          </cell>
          <cell r="H1851" t="str">
            <v>2024-S1</v>
          </cell>
          <cell r="I1851" t="str">
            <v>Sim</v>
          </cell>
          <cell r="J1851">
            <v>45473</v>
          </cell>
          <cell r="K1851">
            <v>-12696869.359999999</v>
          </cell>
          <cell r="L1851">
            <v>35257859.060000002</v>
          </cell>
          <cell r="M1851">
            <v>0</v>
          </cell>
          <cell r="N1851" t="str">
            <v>Cumpre</v>
          </cell>
        </row>
        <row r="1852">
          <cell r="F1852" t="str">
            <v>Medina/MG</v>
          </cell>
          <cell r="G1852" t="str">
            <v>Semestral</v>
          </cell>
          <cell r="H1852" t="str">
            <v>2024-S1</v>
          </cell>
          <cell r="I1852" t="str">
            <v>Sim</v>
          </cell>
          <cell r="J1852">
            <v>45473</v>
          </cell>
          <cell r="K1852">
            <v>-17244646.68</v>
          </cell>
          <cell r="L1852">
            <v>81266271.390000001</v>
          </cell>
          <cell r="M1852">
            <v>0</v>
          </cell>
          <cell r="N1852" t="str">
            <v>Cumpre</v>
          </cell>
        </row>
        <row r="1853">
          <cell r="F1853" t="str">
            <v>Mendes Pimentel/MG</v>
          </cell>
          <cell r="G1853" t="str">
            <v>Semestral</v>
          </cell>
          <cell r="H1853" t="str">
            <v>2024-S1</v>
          </cell>
          <cell r="I1853" t="str">
            <v>Sim</v>
          </cell>
          <cell r="J1853">
            <v>45473</v>
          </cell>
          <cell r="K1853">
            <v>-6720873.6600000001</v>
          </cell>
          <cell r="L1853">
            <v>27673280.379999999</v>
          </cell>
          <cell r="M1853">
            <v>0</v>
          </cell>
          <cell r="N1853" t="str">
            <v>Cumpre</v>
          </cell>
        </row>
        <row r="1854">
          <cell r="F1854" t="str">
            <v>Mercês/MG</v>
          </cell>
          <cell r="G1854" t="str">
            <v>Semestral</v>
          </cell>
          <cell r="H1854" t="str">
            <v>2024-S1</v>
          </cell>
          <cell r="I1854" t="str">
            <v>Sim</v>
          </cell>
          <cell r="J1854">
            <v>45473</v>
          </cell>
          <cell r="K1854">
            <v>-8773002.4499999993</v>
          </cell>
          <cell r="L1854">
            <v>44871250.859999999</v>
          </cell>
          <cell r="M1854">
            <v>0</v>
          </cell>
          <cell r="N1854" t="str">
            <v>Cumpre</v>
          </cell>
        </row>
        <row r="1855">
          <cell r="F1855" t="str">
            <v>Mesquita/MG</v>
          </cell>
          <cell r="G1855" t="str">
            <v>Semestral</v>
          </cell>
          <cell r="H1855" t="str">
            <v>2024-S1</v>
          </cell>
          <cell r="I1855" t="str">
            <v>Sim</v>
          </cell>
          <cell r="J1855">
            <v>45473</v>
          </cell>
          <cell r="K1855">
            <v>-342417.83</v>
          </cell>
          <cell r="L1855">
            <v>29359485.510000002</v>
          </cell>
          <cell r="M1855">
            <v>0</v>
          </cell>
          <cell r="N1855" t="str">
            <v>Cumpre</v>
          </cell>
        </row>
        <row r="1856">
          <cell r="F1856" t="str">
            <v>Minas Novas/MG</v>
          </cell>
          <cell r="G1856" t="str">
            <v>Semestral</v>
          </cell>
          <cell r="H1856" t="str">
            <v>2024-S1</v>
          </cell>
          <cell r="I1856" t="str">
            <v>Sim</v>
          </cell>
          <cell r="J1856">
            <v>45473</v>
          </cell>
          <cell r="K1856">
            <v>-84084415.129999995</v>
          </cell>
          <cell r="L1856">
            <v>121264221.63</v>
          </cell>
          <cell r="M1856">
            <v>0</v>
          </cell>
          <cell r="N1856" t="str">
            <v>Cumpre</v>
          </cell>
        </row>
        <row r="1857">
          <cell r="F1857" t="str">
            <v>Minduri/MG</v>
          </cell>
          <cell r="G1857" t="str">
            <v>Semestral</v>
          </cell>
          <cell r="H1857" t="str">
            <v>2024-S1</v>
          </cell>
          <cell r="I1857" t="str">
            <v>Sim</v>
          </cell>
          <cell r="J1857">
            <v>45473</v>
          </cell>
          <cell r="K1857">
            <v>-14063920.01</v>
          </cell>
          <cell r="L1857">
            <v>30002439.350000001</v>
          </cell>
          <cell r="M1857">
            <v>0</v>
          </cell>
          <cell r="N1857" t="str">
            <v>Cumpre</v>
          </cell>
        </row>
        <row r="1858">
          <cell r="F1858" t="str">
            <v>Mirabela/MG</v>
          </cell>
          <cell r="G1858" t="str">
            <v>Semestral</v>
          </cell>
          <cell r="H1858" t="str">
            <v>2024-S1</v>
          </cell>
          <cell r="I1858" t="str">
            <v>Sim</v>
          </cell>
          <cell r="J1858">
            <v>45473</v>
          </cell>
          <cell r="K1858">
            <v>-3597974.54</v>
          </cell>
          <cell r="L1858">
            <v>62217698.939999998</v>
          </cell>
          <cell r="M1858">
            <v>0</v>
          </cell>
          <cell r="N1858" t="str">
            <v>Cumpre</v>
          </cell>
        </row>
        <row r="1859">
          <cell r="F1859" t="str">
            <v>Miradouro/MG</v>
          </cell>
          <cell r="G1859" t="str">
            <v>Semestral</v>
          </cell>
          <cell r="H1859" t="str">
            <v>2024-S1</v>
          </cell>
          <cell r="I1859" t="str">
            <v>Sim</v>
          </cell>
          <cell r="J1859">
            <v>45473</v>
          </cell>
          <cell r="K1859">
            <v>-10979932.720000001</v>
          </cell>
          <cell r="L1859">
            <v>47667101.409999996</v>
          </cell>
          <cell r="M1859">
            <v>0</v>
          </cell>
          <cell r="N1859" t="str">
            <v>Cumpre</v>
          </cell>
        </row>
        <row r="1860">
          <cell r="F1860" t="str">
            <v>Miraí/MG</v>
          </cell>
          <cell r="G1860" t="str">
            <v>Semestral</v>
          </cell>
          <cell r="H1860" t="str">
            <v>2024-S1</v>
          </cell>
          <cell r="I1860" t="str">
            <v>Sim</v>
          </cell>
          <cell r="J1860">
            <v>45473</v>
          </cell>
          <cell r="K1860">
            <v>-4340221.12</v>
          </cell>
          <cell r="L1860">
            <v>59337659.159999996</v>
          </cell>
          <cell r="M1860">
            <v>0</v>
          </cell>
          <cell r="N1860" t="str">
            <v>Cumpre</v>
          </cell>
        </row>
        <row r="1861">
          <cell r="F1861" t="str">
            <v>Miravânia/MG</v>
          </cell>
          <cell r="G1861" t="str">
            <v>Semestral</v>
          </cell>
          <cell r="H1861" t="str">
            <v>2024-S1</v>
          </cell>
          <cell r="I1861" t="str">
            <v>Sim</v>
          </cell>
          <cell r="J1861">
            <v>45473</v>
          </cell>
          <cell r="K1861">
            <v>-11017301.27</v>
          </cell>
          <cell r="L1861">
            <v>28325583.280000001</v>
          </cell>
          <cell r="M1861">
            <v>0</v>
          </cell>
          <cell r="N1861" t="str">
            <v>Cumpre</v>
          </cell>
        </row>
        <row r="1862">
          <cell r="F1862" t="str">
            <v>Moeda/MG</v>
          </cell>
          <cell r="G1862" t="str">
            <v>Semestral</v>
          </cell>
          <cell r="H1862" t="str">
            <v>2024-S1</v>
          </cell>
          <cell r="I1862" t="str">
            <v>Sim</v>
          </cell>
          <cell r="J1862">
            <v>45473</v>
          </cell>
          <cell r="K1862">
            <v>-14136211.039999999</v>
          </cell>
          <cell r="L1862">
            <v>35441152.689999998</v>
          </cell>
          <cell r="M1862">
            <v>0</v>
          </cell>
          <cell r="N1862" t="str">
            <v>Cumpre</v>
          </cell>
        </row>
        <row r="1863">
          <cell r="F1863" t="str">
            <v>Moema/MG</v>
          </cell>
          <cell r="G1863" t="str">
            <v>Semestral</v>
          </cell>
          <cell r="H1863" t="str">
            <v>2023-S2</v>
          </cell>
          <cell r="I1863" t="str">
            <v>Não</v>
          </cell>
          <cell r="J1863">
            <v>45291</v>
          </cell>
          <cell r="K1863">
            <v>-20835112.039999999</v>
          </cell>
          <cell r="L1863">
            <v>37975546.640000001</v>
          </cell>
          <cell r="M1863">
            <v>0</v>
          </cell>
          <cell r="N1863" t="str">
            <v>Cumpre</v>
          </cell>
        </row>
        <row r="1864">
          <cell r="F1864" t="str">
            <v>Monjolos/MG</v>
          </cell>
          <cell r="G1864" t="str">
            <v>Semestral</v>
          </cell>
          <cell r="H1864" t="str">
            <v>2024-S1</v>
          </cell>
          <cell r="I1864" t="str">
            <v>Sim</v>
          </cell>
          <cell r="J1864">
            <v>45473</v>
          </cell>
          <cell r="K1864">
            <v>-16319258.970000001</v>
          </cell>
          <cell r="L1864">
            <v>25031388.940000001</v>
          </cell>
          <cell r="M1864">
            <v>0</v>
          </cell>
          <cell r="N1864" t="str">
            <v>Cumpre</v>
          </cell>
        </row>
        <row r="1865">
          <cell r="F1865" t="str">
            <v>Monsenhor Paulo/MG</v>
          </cell>
          <cell r="G1865" t="str">
            <v>Semestral</v>
          </cell>
          <cell r="H1865" t="str">
            <v>2024-S1</v>
          </cell>
          <cell r="I1865" t="str">
            <v>Sim</v>
          </cell>
          <cell r="J1865">
            <v>45473</v>
          </cell>
          <cell r="K1865">
            <v>-13825411.76</v>
          </cell>
          <cell r="L1865">
            <v>42460358.509999998</v>
          </cell>
          <cell r="M1865">
            <v>0</v>
          </cell>
          <cell r="N1865" t="str">
            <v>Cumpre</v>
          </cell>
        </row>
        <row r="1866">
          <cell r="F1866" t="str">
            <v>Montalvânia/MG</v>
          </cell>
          <cell r="G1866" t="str">
            <v>Semestral</v>
          </cell>
          <cell r="H1866" t="str">
            <v>2024-S1</v>
          </cell>
          <cell r="I1866" t="str">
            <v>Sim</v>
          </cell>
          <cell r="J1866">
            <v>45473</v>
          </cell>
          <cell r="K1866">
            <v>-21481938.890000001</v>
          </cell>
          <cell r="L1866">
            <v>59069367.210000001</v>
          </cell>
          <cell r="M1866">
            <v>0</v>
          </cell>
          <cell r="N1866" t="str">
            <v>Cumpre</v>
          </cell>
        </row>
        <row r="1867">
          <cell r="F1867" t="str">
            <v>Monte Alegre de Minas/MG</v>
          </cell>
          <cell r="G1867" t="str">
            <v>Semestral</v>
          </cell>
          <cell r="H1867" t="str">
            <v>2024-S1</v>
          </cell>
          <cell r="I1867" t="str">
            <v>Sim</v>
          </cell>
          <cell r="J1867">
            <v>45473</v>
          </cell>
          <cell r="K1867">
            <v>-31688746.949999999</v>
          </cell>
          <cell r="L1867">
            <v>136533590.97999999</v>
          </cell>
          <cell r="M1867">
            <v>0</v>
          </cell>
          <cell r="N1867" t="str">
            <v>Cumpre</v>
          </cell>
        </row>
        <row r="1868">
          <cell r="F1868" t="str">
            <v>Monte Azul/MG</v>
          </cell>
          <cell r="G1868" t="str">
            <v>Semestral</v>
          </cell>
          <cell r="H1868" t="str">
            <v>2024-S1</v>
          </cell>
          <cell r="I1868" t="str">
            <v>Sim</v>
          </cell>
          <cell r="J1868">
            <v>45473</v>
          </cell>
          <cell r="K1868">
            <v>9406196.2200000007</v>
          </cell>
          <cell r="L1868">
            <v>86675059.829999998</v>
          </cell>
          <cell r="M1868">
            <v>10.85</v>
          </cell>
          <cell r="N1868" t="str">
            <v>Cumpre</v>
          </cell>
        </row>
        <row r="1869">
          <cell r="F1869" t="str">
            <v>Monte Belo/MG</v>
          </cell>
          <cell r="G1869" t="str">
            <v>Semestral</v>
          </cell>
          <cell r="H1869" t="str">
            <v>2024-S1</v>
          </cell>
          <cell r="I1869" t="str">
            <v>Sim</v>
          </cell>
          <cell r="J1869">
            <v>45473</v>
          </cell>
          <cell r="K1869">
            <v>-19249701.300000001</v>
          </cell>
          <cell r="L1869">
            <v>55186333.799999997</v>
          </cell>
          <cell r="M1869">
            <v>0</v>
          </cell>
          <cell r="N1869" t="str">
            <v>Cumpre</v>
          </cell>
        </row>
        <row r="1870">
          <cell r="F1870" t="str">
            <v>Monte Carmelo/MG</v>
          </cell>
          <cell r="G1870" t="str">
            <v>Semestral</v>
          </cell>
          <cell r="H1870" t="str">
            <v>2023-S2</v>
          </cell>
          <cell r="I1870" t="str">
            <v>Não</v>
          </cell>
          <cell r="J1870">
            <v>45291</v>
          </cell>
          <cell r="K1870">
            <v>-23447676.960000001</v>
          </cell>
          <cell r="L1870">
            <v>197165135.47999999</v>
          </cell>
          <cell r="M1870">
            <v>0</v>
          </cell>
          <cell r="N1870" t="str">
            <v>Cumpre</v>
          </cell>
        </row>
        <row r="1871">
          <cell r="F1871" t="str">
            <v>Monte Formoso/MG</v>
          </cell>
          <cell r="G1871" t="str">
            <v>Semestral</v>
          </cell>
          <cell r="H1871" t="str">
            <v>2024-S1</v>
          </cell>
          <cell r="I1871" t="str">
            <v>Sim</v>
          </cell>
          <cell r="J1871">
            <v>45473</v>
          </cell>
          <cell r="K1871">
            <v>-3600369.27</v>
          </cell>
          <cell r="L1871">
            <v>30242260.510000002</v>
          </cell>
          <cell r="M1871">
            <v>0</v>
          </cell>
          <cell r="N1871" t="str">
            <v>Cumpre</v>
          </cell>
        </row>
        <row r="1872">
          <cell r="F1872" t="str">
            <v>Monte Santo de Minas/MG</v>
          </cell>
          <cell r="G1872" t="str">
            <v>Semestral</v>
          </cell>
          <cell r="H1872" t="str">
            <v>2024-S1</v>
          </cell>
          <cell r="I1872" t="str">
            <v>Sim</v>
          </cell>
          <cell r="J1872">
            <v>45473</v>
          </cell>
          <cell r="K1872">
            <v>-24346830.170000002</v>
          </cell>
          <cell r="L1872">
            <v>87286278.200000003</v>
          </cell>
          <cell r="M1872">
            <v>0</v>
          </cell>
          <cell r="N1872" t="str">
            <v>Cumpre</v>
          </cell>
        </row>
        <row r="1873">
          <cell r="F1873" t="str">
            <v>Monte Sião/MG</v>
          </cell>
          <cell r="G1873" t="str">
            <v>Semestral</v>
          </cell>
          <cell r="H1873" t="str">
            <v>2024-S1</v>
          </cell>
          <cell r="I1873" t="str">
            <v>Sim</v>
          </cell>
          <cell r="J1873">
            <v>45473</v>
          </cell>
          <cell r="K1873">
            <v>-61721429.18</v>
          </cell>
          <cell r="L1873">
            <v>119854800.93000001</v>
          </cell>
          <cell r="M1873">
            <v>0</v>
          </cell>
          <cell r="N1873" t="str">
            <v>Cumpre</v>
          </cell>
        </row>
        <row r="1874">
          <cell r="F1874" t="str">
            <v>Montes Claros/MG</v>
          </cell>
          <cell r="G1874" t="str">
            <v>Quadrimestral</v>
          </cell>
          <cell r="H1874" t="str">
            <v>2024-Q2</v>
          </cell>
          <cell r="I1874" t="str">
            <v>Sim</v>
          </cell>
          <cell r="J1874">
            <v>45535</v>
          </cell>
          <cell r="K1874">
            <v>-687046918.51999998</v>
          </cell>
          <cell r="L1874">
            <v>1809426014.8399999</v>
          </cell>
          <cell r="M1874">
            <v>0</v>
          </cell>
          <cell r="N1874" t="str">
            <v>Cumpre</v>
          </cell>
        </row>
        <row r="1875">
          <cell r="F1875" t="str">
            <v>Montezuma/MG</v>
          </cell>
          <cell r="G1875" t="str">
            <v>Semestral</v>
          </cell>
          <cell r="H1875" t="str">
            <v>2024-S1</v>
          </cell>
          <cell r="I1875" t="str">
            <v>Sim</v>
          </cell>
          <cell r="J1875">
            <v>45473</v>
          </cell>
          <cell r="K1875">
            <v>-4619534.5</v>
          </cell>
          <cell r="L1875">
            <v>37129103.420000002</v>
          </cell>
          <cell r="M1875">
            <v>0</v>
          </cell>
          <cell r="N1875" t="str">
            <v>Cumpre</v>
          </cell>
        </row>
        <row r="1876">
          <cell r="F1876" t="str">
            <v>Morada Nova de Minas/MG</v>
          </cell>
          <cell r="G1876" t="str">
            <v>Semestral</v>
          </cell>
          <cell r="H1876" t="str">
            <v>2024-S1</v>
          </cell>
          <cell r="I1876" t="str">
            <v>Sim</v>
          </cell>
          <cell r="J1876">
            <v>45473</v>
          </cell>
          <cell r="K1876">
            <v>-38763340.68</v>
          </cell>
          <cell r="L1876">
            <v>66644067.740000002</v>
          </cell>
          <cell r="M1876">
            <v>0</v>
          </cell>
          <cell r="N1876" t="str">
            <v>Cumpre</v>
          </cell>
        </row>
        <row r="1877">
          <cell r="F1877" t="str">
            <v>Morro da Garça/MG</v>
          </cell>
          <cell r="G1877" t="str">
            <v>Semestral</v>
          </cell>
          <cell r="H1877" t="str">
            <v>2024-S1</v>
          </cell>
          <cell r="I1877" t="str">
            <v>Sim</v>
          </cell>
          <cell r="J1877">
            <v>45473</v>
          </cell>
          <cell r="K1877">
            <v>-6893539.4800000004</v>
          </cell>
          <cell r="L1877">
            <v>26703870.550000001</v>
          </cell>
          <cell r="M1877">
            <v>0</v>
          </cell>
          <cell r="N1877" t="str">
            <v>Cumpre</v>
          </cell>
        </row>
        <row r="1878">
          <cell r="F1878" t="str">
            <v>Morro do Pilar/MG</v>
          </cell>
          <cell r="G1878" t="str">
            <v>Semestral</v>
          </cell>
          <cell r="H1878" t="str">
            <v>2024-S1</v>
          </cell>
          <cell r="I1878" t="str">
            <v>Sim</v>
          </cell>
          <cell r="J1878">
            <v>45473</v>
          </cell>
          <cell r="K1878">
            <v>-14678849.82</v>
          </cell>
          <cell r="L1878">
            <v>32598079.050000001</v>
          </cell>
          <cell r="M1878">
            <v>0</v>
          </cell>
          <cell r="N1878" t="str">
            <v>Cumpre</v>
          </cell>
        </row>
        <row r="1879">
          <cell r="F1879" t="str">
            <v>Munhoz/MG</v>
          </cell>
          <cell r="G1879" t="str">
            <v>Semestral</v>
          </cell>
          <cell r="H1879" t="str">
            <v>2024-S1</v>
          </cell>
          <cell r="I1879" t="str">
            <v>Sim</v>
          </cell>
          <cell r="J1879">
            <v>45473</v>
          </cell>
          <cell r="K1879">
            <v>-20272209.07</v>
          </cell>
          <cell r="L1879">
            <v>35677075.649999999</v>
          </cell>
          <cell r="M1879">
            <v>0</v>
          </cell>
          <cell r="N1879" t="str">
            <v>Cumpre</v>
          </cell>
        </row>
        <row r="1880">
          <cell r="F1880" t="str">
            <v>Muriaé/MG</v>
          </cell>
          <cell r="G1880" t="str">
            <v>Quadrimestral</v>
          </cell>
          <cell r="H1880" t="str">
            <v>2024-Q2</v>
          </cell>
          <cell r="I1880" t="str">
            <v>Sim</v>
          </cell>
          <cell r="J1880">
            <v>45535</v>
          </cell>
          <cell r="K1880">
            <v>-74937941.390000001</v>
          </cell>
          <cell r="L1880">
            <v>560062895.51999998</v>
          </cell>
          <cell r="M1880">
            <v>0</v>
          </cell>
          <cell r="N1880" t="str">
            <v>Cumpre</v>
          </cell>
        </row>
        <row r="1881">
          <cell r="F1881" t="str">
            <v>Mutum/MG</v>
          </cell>
          <cell r="G1881" t="str">
            <v>Semestral</v>
          </cell>
          <cell r="H1881" t="str">
            <v>2024-S1</v>
          </cell>
          <cell r="I1881" t="str">
            <v>Sim</v>
          </cell>
          <cell r="J1881">
            <v>45473</v>
          </cell>
          <cell r="K1881">
            <v>-40931303.340000004</v>
          </cell>
          <cell r="L1881">
            <v>96450669.810000002</v>
          </cell>
          <cell r="M1881">
            <v>0</v>
          </cell>
          <cell r="N1881" t="str">
            <v>Cumpre</v>
          </cell>
        </row>
        <row r="1882">
          <cell r="F1882" t="str">
            <v>Muzambinho/MG</v>
          </cell>
          <cell r="G1882" t="str">
            <v>Semestral</v>
          </cell>
          <cell r="H1882" t="str">
            <v>2024-S1</v>
          </cell>
          <cell r="I1882" t="str">
            <v>Sim</v>
          </cell>
          <cell r="J1882">
            <v>45473</v>
          </cell>
          <cell r="K1882">
            <v>-9283141.9900000002</v>
          </cell>
          <cell r="L1882">
            <v>90942562.75</v>
          </cell>
          <cell r="M1882">
            <v>0</v>
          </cell>
          <cell r="N1882" t="str">
            <v>Cumpre</v>
          </cell>
        </row>
        <row r="1883">
          <cell r="F1883" t="str">
            <v>Nacip Raydan/MG</v>
          </cell>
          <cell r="G1883" t="str">
            <v>Semestral</v>
          </cell>
          <cell r="H1883" t="str">
            <v>2024-S1</v>
          </cell>
          <cell r="I1883" t="str">
            <v>Sim</v>
          </cell>
          <cell r="J1883">
            <v>45473</v>
          </cell>
          <cell r="K1883">
            <v>261144.87</v>
          </cell>
          <cell r="L1883">
            <v>20267697.780000001</v>
          </cell>
          <cell r="M1883">
            <v>1.29</v>
          </cell>
          <cell r="N1883" t="str">
            <v>Cumpre</v>
          </cell>
        </row>
        <row r="1884">
          <cell r="F1884" t="str">
            <v>Nanuque/MG</v>
          </cell>
          <cell r="G1884" t="str">
            <v>Semestral</v>
          </cell>
          <cell r="H1884" t="str">
            <v>2024-S1</v>
          </cell>
          <cell r="I1884" t="str">
            <v>Sim</v>
          </cell>
          <cell r="J1884">
            <v>45473</v>
          </cell>
          <cell r="K1884">
            <v>-9636286.3399999999</v>
          </cell>
          <cell r="L1884">
            <v>32124623.739999998</v>
          </cell>
          <cell r="M1884">
            <v>0</v>
          </cell>
          <cell r="N1884" t="str">
            <v>Cumpre</v>
          </cell>
        </row>
        <row r="1885">
          <cell r="F1885" t="str">
            <v>Naque/MG</v>
          </cell>
          <cell r="G1885" t="str">
            <v>Semestral</v>
          </cell>
          <cell r="H1885" t="str">
            <v>2024-S1</v>
          </cell>
          <cell r="I1885" t="str">
            <v>Sim</v>
          </cell>
          <cell r="J1885">
            <v>45473</v>
          </cell>
          <cell r="K1885">
            <v>-6368604.0499999998</v>
          </cell>
          <cell r="L1885">
            <v>42569909.729999997</v>
          </cell>
          <cell r="M1885">
            <v>0</v>
          </cell>
          <cell r="N1885" t="str">
            <v>Cumpre</v>
          </cell>
        </row>
        <row r="1886">
          <cell r="F1886" t="str">
            <v>Natalândia/MG</v>
          </cell>
          <cell r="G1886" t="str">
            <v>Semestral</v>
          </cell>
          <cell r="H1886" t="str">
            <v>2024-S1</v>
          </cell>
          <cell r="I1886" t="str">
            <v>Sim</v>
          </cell>
          <cell r="J1886">
            <v>45473</v>
          </cell>
          <cell r="K1886">
            <v>-7208003.9400000004</v>
          </cell>
          <cell r="L1886">
            <v>28773554.449999999</v>
          </cell>
          <cell r="M1886">
            <v>0</v>
          </cell>
          <cell r="N1886" t="str">
            <v>Cumpre</v>
          </cell>
        </row>
        <row r="1887">
          <cell r="F1887" t="str">
            <v>Natércia/MG</v>
          </cell>
          <cell r="G1887" t="str">
            <v>Semestral</v>
          </cell>
          <cell r="H1887" t="str">
            <v>2024-S1</v>
          </cell>
          <cell r="I1887" t="str">
            <v>Sim</v>
          </cell>
          <cell r="J1887">
            <v>45473</v>
          </cell>
          <cell r="K1887">
            <v>-4735593.09</v>
          </cell>
          <cell r="L1887">
            <v>28475580.370000001</v>
          </cell>
          <cell r="M1887">
            <v>0</v>
          </cell>
          <cell r="N1887" t="str">
            <v>Cumpre</v>
          </cell>
        </row>
        <row r="1888">
          <cell r="F1888" t="str">
            <v>Nazareno/MG</v>
          </cell>
          <cell r="G1888" t="str">
            <v>Semestral</v>
          </cell>
          <cell r="H1888" t="str">
            <v>2024-S1</v>
          </cell>
          <cell r="I1888" t="str">
            <v>Sim</v>
          </cell>
          <cell r="J1888">
            <v>45473</v>
          </cell>
          <cell r="K1888">
            <v>-67201360.230000004</v>
          </cell>
          <cell r="L1888">
            <v>80942494.510000005</v>
          </cell>
          <cell r="M1888">
            <v>0</v>
          </cell>
          <cell r="N1888" t="str">
            <v>Cumpre</v>
          </cell>
        </row>
        <row r="1889">
          <cell r="F1889" t="str">
            <v>Nepomuceno/MG</v>
          </cell>
          <cell r="G1889" t="str">
            <v>Semestral</v>
          </cell>
          <cell r="H1889" t="str">
            <v>2024-S1</v>
          </cell>
          <cell r="I1889" t="str">
            <v>Sim</v>
          </cell>
          <cell r="J1889">
            <v>45473</v>
          </cell>
          <cell r="K1889">
            <v>-15675078.630000001</v>
          </cell>
          <cell r="L1889">
            <v>106277970.09999999</v>
          </cell>
          <cell r="M1889">
            <v>0</v>
          </cell>
          <cell r="N1889" t="str">
            <v>Cumpre</v>
          </cell>
        </row>
        <row r="1890">
          <cell r="F1890" t="str">
            <v>Ninheira/MG</v>
          </cell>
          <cell r="G1890" t="str">
            <v>Quadrimestral</v>
          </cell>
          <cell r="H1890" t="str">
            <v>2024-Q2</v>
          </cell>
          <cell r="I1890" t="str">
            <v>Sim</v>
          </cell>
          <cell r="J1890">
            <v>45535</v>
          </cell>
          <cell r="K1890">
            <v>918351.94</v>
          </cell>
          <cell r="L1890">
            <v>48261220.729999997</v>
          </cell>
          <cell r="M1890">
            <v>1.9</v>
          </cell>
          <cell r="N1890" t="str">
            <v>Cumpre</v>
          </cell>
        </row>
        <row r="1891">
          <cell r="F1891" t="str">
            <v>Nova Belém/MG</v>
          </cell>
          <cell r="G1891" t="str">
            <v>Semestral</v>
          </cell>
          <cell r="H1891" t="str">
            <v>2024-S1</v>
          </cell>
          <cell r="I1891" t="str">
            <v>Sim</v>
          </cell>
          <cell r="J1891">
            <v>45473</v>
          </cell>
          <cell r="K1891">
            <v>-12139182.560000001</v>
          </cell>
          <cell r="L1891">
            <v>38004311.600000001</v>
          </cell>
          <cell r="M1891">
            <v>0</v>
          </cell>
          <cell r="N1891" t="str">
            <v>Cumpre</v>
          </cell>
        </row>
        <row r="1892">
          <cell r="F1892" t="str">
            <v>Nova Era/MG</v>
          </cell>
          <cell r="G1892" t="str">
            <v>Quadrimestral</v>
          </cell>
          <cell r="H1892" t="str">
            <v>2024-Q2</v>
          </cell>
          <cell r="I1892" t="str">
            <v>Sim</v>
          </cell>
          <cell r="J1892">
            <v>45535</v>
          </cell>
          <cell r="K1892">
            <v>-93541813.340000004</v>
          </cell>
          <cell r="L1892">
            <v>97940473.989999995</v>
          </cell>
          <cell r="M1892">
            <v>0</v>
          </cell>
          <cell r="N1892" t="str">
            <v>Cumpre</v>
          </cell>
        </row>
        <row r="1893">
          <cell r="F1893" t="str">
            <v>Nova Lima/MG</v>
          </cell>
          <cell r="G1893" t="str">
            <v>Quadrimestral</v>
          </cell>
          <cell r="H1893" t="str">
            <v>2024-Q2</v>
          </cell>
          <cell r="I1893" t="str">
            <v>Sim</v>
          </cell>
          <cell r="J1893">
            <v>45535</v>
          </cell>
          <cell r="K1893">
            <v>-689293580.60000002</v>
          </cell>
          <cell r="L1893">
            <v>846392884.88999999</v>
          </cell>
          <cell r="M1893">
            <v>0</v>
          </cell>
          <cell r="N1893" t="str">
            <v>Cumpre</v>
          </cell>
        </row>
        <row r="1894">
          <cell r="F1894" t="str">
            <v>Nova Módica/MG</v>
          </cell>
          <cell r="G1894" t="str">
            <v>Semestral</v>
          </cell>
          <cell r="H1894" t="str">
            <v>2024-S1</v>
          </cell>
          <cell r="I1894" t="str">
            <v>Sim</v>
          </cell>
          <cell r="J1894">
            <v>45473</v>
          </cell>
          <cell r="K1894">
            <v>-810364.87</v>
          </cell>
          <cell r="L1894">
            <v>28097822</v>
          </cell>
          <cell r="M1894">
            <v>0</v>
          </cell>
          <cell r="N1894" t="str">
            <v>Cumpre</v>
          </cell>
        </row>
        <row r="1895">
          <cell r="F1895" t="str">
            <v>Nova Ponte/MG</v>
          </cell>
          <cell r="G1895" t="str">
            <v>Semestral</v>
          </cell>
          <cell r="H1895" t="str">
            <v>2024-S1</v>
          </cell>
          <cell r="I1895" t="str">
            <v>Sim</v>
          </cell>
          <cell r="J1895">
            <v>45473</v>
          </cell>
          <cell r="K1895">
            <v>-11168764.99</v>
          </cell>
          <cell r="L1895">
            <v>123806991.75</v>
          </cell>
          <cell r="M1895">
            <v>0</v>
          </cell>
          <cell r="N1895" t="str">
            <v>Cumpre</v>
          </cell>
        </row>
        <row r="1896">
          <cell r="F1896" t="str">
            <v>Nova Porteirinha/MG</v>
          </cell>
          <cell r="G1896" t="str">
            <v>Semestral</v>
          </cell>
          <cell r="H1896" t="str">
            <v>2024-S1</v>
          </cell>
          <cell r="I1896" t="str">
            <v>Sim</v>
          </cell>
          <cell r="J1896">
            <v>45473</v>
          </cell>
          <cell r="K1896">
            <v>-7357846.1900000004</v>
          </cell>
          <cell r="L1896">
            <v>35325109.140000001</v>
          </cell>
          <cell r="M1896">
            <v>0</v>
          </cell>
          <cell r="N1896" t="str">
            <v>Cumpre</v>
          </cell>
        </row>
        <row r="1897">
          <cell r="F1897" t="str">
            <v>Nova Resende/MG</v>
          </cell>
          <cell r="G1897" t="str">
            <v>Semestral</v>
          </cell>
          <cell r="H1897" t="str">
            <v>2024-S1</v>
          </cell>
          <cell r="I1897" t="str">
            <v>Sim</v>
          </cell>
          <cell r="J1897">
            <v>45473</v>
          </cell>
          <cell r="K1897">
            <v>-22360462.690000001</v>
          </cell>
          <cell r="L1897">
            <v>72517906.489999995</v>
          </cell>
          <cell r="M1897">
            <v>0</v>
          </cell>
          <cell r="N1897" t="str">
            <v>Cumpre</v>
          </cell>
        </row>
        <row r="1898">
          <cell r="F1898" t="str">
            <v>Nova Serrana/MG</v>
          </cell>
          <cell r="G1898" t="str">
            <v>Quadrimestral</v>
          </cell>
          <cell r="H1898" t="str">
            <v>2024-Q2</v>
          </cell>
          <cell r="I1898" t="str">
            <v>Sim</v>
          </cell>
          <cell r="J1898">
            <v>45535</v>
          </cell>
          <cell r="K1898">
            <v>-9561048.3499999996</v>
          </cell>
          <cell r="L1898">
            <v>448859484.26999998</v>
          </cell>
          <cell r="M1898">
            <v>0</v>
          </cell>
          <cell r="N1898" t="str">
            <v>Cumpre</v>
          </cell>
        </row>
        <row r="1899">
          <cell r="F1899" t="str">
            <v>Nova União/MG</v>
          </cell>
          <cell r="G1899" t="str">
            <v>Semestral</v>
          </cell>
          <cell r="H1899" t="str">
            <v>2024-S1</v>
          </cell>
          <cell r="I1899" t="str">
            <v>Sim</v>
          </cell>
          <cell r="J1899">
            <v>45473</v>
          </cell>
          <cell r="K1899">
            <v>-17330006.469999999</v>
          </cell>
          <cell r="L1899">
            <v>32295677.309999999</v>
          </cell>
          <cell r="M1899">
            <v>0</v>
          </cell>
          <cell r="N1899" t="str">
            <v>Cumpre</v>
          </cell>
        </row>
        <row r="1900">
          <cell r="F1900" t="str">
            <v>Novo Cruzeiro/MG</v>
          </cell>
          <cell r="G1900" t="str">
            <v>Semestral</v>
          </cell>
          <cell r="H1900" t="str">
            <v>2024-S1</v>
          </cell>
          <cell r="I1900" t="str">
            <v>Sim</v>
          </cell>
          <cell r="J1900">
            <v>45473</v>
          </cell>
          <cell r="K1900">
            <v>-15237693.710000001</v>
          </cell>
          <cell r="L1900">
            <v>108801030.64</v>
          </cell>
          <cell r="M1900">
            <v>0</v>
          </cell>
          <cell r="N1900" t="str">
            <v>Cumpre</v>
          </cell>
        </row>
        <row r="1901">
          <cell r="F1901" t="str">
            <v>Novo Oriente de Minas/MG</v>
          </cell>
          <cell r="G1901" t="str">
            <v>Semestral</v>
          </cell>
          <cell r="H1901" t="str">
            <v>2023-S2</v>
          </cell>
          <cell r="I1901" t="str">
            <v>Não</v>
          </cell>
          <cell r="J1901">
            <v>45291</v>
          </cell>
          <cell r="K1901">
            <v>-321217.57</v>
          </cell>
          <cell r="L1901">
            <v>49547021.149999999</v>
          </cell>
          <cell r="M1901">
            <v>0</v>
          </cell>
          <cell r="N1901" t="str">
            <v>Cumpre</v>
          </cell>
        </row>
        <row r="1902">
          <cell r="F1902" t="str">
            <v>Novorizonte/MG</v>
          </cell>
          <cell r="G1902" t="str">
            <v>Semestral</v>
          </cell>
          <cell r="H1902" t="str">
            <v>2024-S1</v>
          </cell>
          <cell r="I1902" t="str">
            <v>Sim</v>
          </cell>
          <cell r="J1902">
            <v>45473</v>
          </cell>
          <cell r="K1902">
            <v>-8408625.7200000007</v>
          </cell>
          <cell r="L1902">
            <v>30904174.510000002</v>
          </cell>
          <cell r="M1902">
            <v>0</v>
          </cell>
          <cell r="N1902" t="str">
            <v>Cumpre</v>
          </cell>
        </row>
        <row r="1903">
          <cell r="F1903" t="str">
            <v>Olaria/MG</v>
          </cell>
          <cell r="G1903" t="str">
            <v>Semestral</v>
          </cell>
          <cell r="H1903" t="str">
            <v>2024-S1</v>
          </cell>
          <cell r="I1903" t="str">
            <v>Sim</v>
          </cell>
          <cell r="J1903">
            <v>45473</v>
          </cell>
          <cell r="K1903">
            <v>-14690853.01</v>
          </cell>
          <cell r="L1903">
            <v>25390598.949999999</v>
          </cell>
          <cell r="M1903">
            <v>0</v>
          </cell>
          <cell r="N1903" t="str">
            <v>Cumpre</v>
          </cell>
        </row>
        <row r="1904">
          <cell r="F1904" t="str">
            <v>Olhos d'Água/MG</v>
          </cell>
          <cell r="G1904" t="str">
            <v>Quadrimestral</v>
          </cell>
          <cell r="H1904" t="str">
            <v>2024-Q2</v>
          </cell>
          <cell r="I1904" t="str">
            <v>Sim</v>
          </cell>
          <cell r="J1904">
            <v>45535</v>
          </cell>
          <cell r="K1904">
            <v>-7409276.4500000002</v>
          </cell>
          <cell r="L1904">
            <v>36308082.619999997</v>
          </cell>
          <cell r="M1904">
            <v>0</v>
          </cell>
          <cell r="N1904" t="str">
            <v>Cumpre</v>
          </cell>
        </row>
        <row r="1905">
          <cell r="F1905" t="str">
            <v>Olímpio Noronha/MG</v>
          </cell>
          <cell r="G1905" t="str">
            <v>Semestral</v>
          </cell>
          <cell r="H1905" t="str">
            <v>2024-S1</v>
          </cell>
          <cell r="I1905" t="str">
            <v>Sim</v>
          </cell>
          <cell r="J1905">
            <v>45473</v>
          </cell>
          <cell r="K1905">
            <v>-6335371.2199999997</v>
          </cell>
          <cell r="L1905">
            <v>24690655.969999999</v>
          </cell>
          <cell r="M1905">
            <v>0</v>
          </cell>
          <cell r="N1905" t="str">
            <v>Cumpre</v>
          </cell>
        </row>
        <row r="1906">
          <cell r="F1906" t="str">
            <v>Oliveira/MG</v>
          </cell>
          <cell r="G1906" t="str">
            <v>Semestral</v>
          </cell>
          <cell r="H1906" t="str">
            <v>2024-S1</v>
          </cell>
          <cell r="I1906" t="str">
            <v>Sim</v>
          </cell>
          <cell r="J1906">
            <v>45473</v>
          </cell>
          <cell r="K1906">
            <v>-44921261.520000003</v>
          </cell>
          <cell r="L1906">
            <v>224188936.99000001</v>
          </cell>
          <cell r="M1906">
            <v>0</v>
          </cell>
          <cell r="N1906" t="str">
            <v>Cumpre</v>
          </cell>
        </row>
        <row r="1907">
          <cell r="F1907" t="str">
            <v>Oliveira Fortes/MG</v>
          </cell>
          <cell r="G1907" t="str">
            <v>Semestral</v>
          </cell>
          <cell r="H1907" t="str">
            <v>2024-S1</v>
          </cell>
          <cell r="I1907" t="str">
            <v>Sim</v>
          </cell>
          <cell r="J1907">
            <v>45473</v>
          </cell>
          <cell r="K1907">
            <v>-9586235.9600000009</v>
          </cell>
          <cell r="L1907">
            <v>23853480.510000002</v>
          </cell>
          <cell r="M1907">
            <v>0</v>
          </cell>
          <cell r="N1907" t="str">
            <v>Cumpre</v>
          </cell>
        </row>
        <row r="1908">
          <cell r="F1908" t="str">
            <v>Onça de Pitangui/MG</v>
          </cell>
          <cell r="G1908" t="str">
            <v>Semestral</v>
          </cell>
          <cell r="H1908" t="str">
            <v>2024-S1</v>
          </cell>
          <cell r="I1908" t="str">
            <v>Sim</v>
          </cell>
          <cell r="J1908">
            <v>45473</v>
          </cell>
          <cell r="K1908">
            <v>-8980764.3499999996</v>
          </cell>
          <cell r="L1908">
            <v>25284598.91</v>
          </cell>
          <cell r="M1908">
            <v>0</v>
          </cell>
          <cell r="N1908" t="str">
            <v>Cumpre</v>
          </cell>
        </row>
        <row r="1909">
          <cell r="F1909" t="str">
            <v>Oratórios/MG</v>
          </cell>
          <cell r="G1909" t="str">
            <v>Semestral</v>
          </cell>
          <cell r="H1909" t="str">
            <v>2024-S1</v>
          </cell>
          <cell r="I1909" t="str">
            <v>Sim</v>
          </cell>
          <cell r="J1909">
            <v>45473</v>
          </cell>
          <cell r="K1909">
            <v>-14168659.529999999</v>
          </cell>
          <cell r="L1909">
            <v>32790647.510000002</v>
          </cell>
          <cell r="M1909">
            <v>0</v>
          </cell>
          <cell r="N1909" t="str">
            <v>Cumpre</v>
          </cell>
        </row>
        <row r="1910">
          <cell r="F1910" t="str">
            <v>Orizânia/MG</v>
          </cell>
          <cell r="G1910" t="str">
            <v>Semestral</v>
          </cell>
          <cell r="H1910" t="str">
            <v>2024-S1</v>
          </cell>
          <cell r="I1910" t="str">
            <v>Sim</v>
          </cell>
          <cell r="J1910">
            <v>45473</v>
          </cell>
          <cell r="K1910">
            <v>-7719117.2400000002</v>
          </cell>
          <cell r="L1910">
            <v>25959491.280000001</v>
          </cell>
          <cell r="M1910">
            <v>0</v>
          </cell>
          <cell r="N1910" t="str">
            <v>Cumpre</v>
          </cell>
        </row>
        <row r="1911">
          <cell r="F1911" t="str">
            <v>Ouro Branco/MG</v>
          </cell>
          <cell r="G1911" t="str">
            <v>Semestral</v>
          </cell>
          <cell r="H1911" t="str">
            <v>2024-S1</v>
          </cell>
          <cell r="I1911" t="str">
            <v>Sim</v>
          </cell>
          <cell r="J1911">
            <v>45473</v>
          </cell>
          <cell r="K1911">
            <v>1350638.43</v>
          </cell>
          <cell r="L1911">
            <v>276402821.54000002</v>
          </cell>
          <cell r="M1911">
            <v>0.49</v>
          </cell>
          <cell r="N1911" t="str">
            <v>Cumpre</v>
          </cell>
        </row>
        <row r="1912">
          <cell r="F1912" t="str">
            <v>Ouro Fino/MG</v>
          </cell>
          <cell r="G1912" t="str">
            <v>Semestral</v>
          </cell>
          <cell r="H1912" t="str">
            <v>2024-S1</v>
          </cell>
          <cell r="I1912" t="str">
            <v>Sim</v>
          </cell>
          <cell r="J1912">
            <v>45473</v>
          </cell>
          <cell r="K1912">
            <v>-25662675.949999999</v>
          </cell>
          <cell r="L1912">
            <v>131914380.13</v>
          </cell>
          <cell r="M1912">
            <v>0</v>
          </cell>
          <cell r="N1912" t="str">
            <v>Cumpre</v>
          </cell>
        </row>
        <row r="1913">
          <cell r="F1913" t="str">
            <v>Ouro Preto/MG</v>
          </cell>
          <cell r="G1913" t="str">
            <v>Quadrimestral</v>
          </cell>
          <cell r="H1913" t="str">
            <v>2024-Q2</v>
          </cell>
          <cell r="I1913" t="str">
            <v>Sim</v>
          </cell>
          <cell r="J1913">
            <v>45535</v>
          </cell>
          <cell r="K1913">
            <v>-94588460.060000002</v>
          </cell>
          <cell r="L1913">
            <v>747506138.13999999</v>
          </cell>
          <cell r="M1913">
            <v>0</v>
          </cell>
          <cell r="N1913" t="str">
            <v>Cumpre</v>
          </cell>
        </row>
        <row r="1914">
          <cell r="F1914" t="str">
            <v>Ouro Verde de Minas/MG</v>
          </cell>
          <cell r="G1914" t="str">
            <v>Semestral</v>
          </cell>
          <cell r="H1914" t="str">
            <v>2024-S1</v>
          </cell>
          <cell r="I1914" t="str">
            <v>Sim</v>
          </cell>
          <cell r="J1914">
            <v>45473</v>
          </cell>
          <cell r="K1914">
            <v>-1656893.58</v>
          </cell>
          <cell r="L1914">
            <v>31827470.100000001</v>
          </cell>
          <cell r="M1914">
            <v>0</v>
          </cell>
          <cell r="N1914" t="str">
            <v>Cumpre</v>
          </cell>
        </row>
        <row r="1915">
          <cell r="F1915" t="str">
            <v>Padre Carvalho/MG</v>
          </cell>
          <cell r="G1915" t="str">
            <v>Semestral</v>
          </cell>
          <cell r="H1915" t="str">
            <v>2024-S1</v>
          </cell>
          <cell r="I1915" t="str">
            <v>Sim</v>
          </cell>
          <cell r="J1915">
            <v>45473</v>
          </cell>
          <cell r="K1915">
            <v>-4966557.46</v>
          </cell>
          <cell r="L1915">
            <v>27985177.859999999</v>
          </cell>
          <cell r="M1915">
            <v>0</v>
          </cell>
          <cell r="N1915" t="str">
            <v>Cumpre</v>
          </cell>
        </row>
        <row r="1916">
          <cell r="F1916" t="str">
            <v>Padre Paraíso/MG</v>
          </cell>
          <cell r="G1916" t="str">
            <v>Semestral</v>
          </cell>
          <cell r="H1916" t="str">
            <v>2024-S1</v>
          </cell>
          <cell r="I1916" t="str">
            <v>Sim</v>
          </cell>
          <cell r="J1916">
            <v>45473</v>
          </cell>
          <cell r="K1916">
            <v>-18434017.280000001</v>
          </cell>
          <cell r="L1916">
            <v>82371741.390000001</v>
          </cell>
          <cell r="M1916">
            <v>0</v>
          </cell>
          <cell r="N1916" t="str">
            <v>Cumpre</v>
          </cell>
        </row>
        <row r="1917">
          <cell r="F1917" t="str">
            <v>Pai Pedro/MG</v>
          </cell>
          <cell r="G1917" t="str">
            <v>Semestral</v>
          </cell>
          <cell r="H1917" t="str">
            <v>2024-S1</v>
          </cell>
          <cell r="I1917" t="str">
            <v>Sim</v>
          </cell>
          <cell r="J1917">
            <v>45473</v>
          </cell>
          <cell r="K1917">
            <v>-9548538.6400000006</v>
          </cell>
          <cell r="L1917">
            <v>33996932.780000001</v>
          </cell>
          <cell r="M1917">
            <v>0</v>
          </cell>
          <cell r="N1917" t="str">
            <v>Cumpre</v>
          </cell>
        </row>
        <row r="1918">
          <cell r="F1918" t="str">
            <v>Paineiras/MG</v>
          </cell>
          <cell r="G1918" t="str">
            <v>Semestral</v>
          </cell>
          <cell r="H1918" t="str">
            <v>2023-S2</v>
          </cell>
          <cell r="I1918" t="str">
            <v>Não</v>
          </cell>
          <cell r="J1918">
            <v>45291</v>
          </cell>
          <cell r="K1918">
            <v>-49950649.140000001</v>
          </cell>
          <cell r="L1918">
            <v>29062629.609999999</v>
          </cell>
          <cell r="M1918">
            <v>0</v>
          </cell>
          <cell r="N1918" t="str">
            <v>Cumpre</v>
          </cell>
        </row>
        <row r="1919">
          <cell r="F1919" t="str">
            <v>Pains/MG</v>
          </cell>
          <cell r="G1919" t="str">
            <v>Semestral</v>
          </cell>
          <cell r="H1919" t="str">
            <v>2024-S1</v>
          </cell>
          <cell r="I1919" t="str">
            <v>Sim</v>
          </cell>
          <cell r="J1919">
            <v>45473</v>
          </cell>
          <cell r="K1919">
            <v>-1620364.79</v>
          </cell>
          <cell r="L1919">
            <v>63624622.560000002</v>
          </cell>
          <cell r="M1919">
            <v>0</v>
          </cell>
          <cell r="N1919" t="str">
            <v>Cumpre</v>
          </cell>
        </row>
        <row r="1920">
          <cell r="F1920" t="str">
            <v>Paiva/MG</v>
          </cell>
          <cell r="G1920" t="str">
            <v>Semestral</v>
          </cell>
          <cell r="H1920" t="str">
            <v>2024-S1</v>
          </cell>
          <cell r="I1920" t="str">
            <v>Sim</v>
          </cell>
          <cell r="J1920">
            <v>45473</v>
          </cell>
          <cell r="K1920">
            <v>-11702625.9</v>
          </cell>
          <cell r="L1920">
            <v>22070577.870000001</v>
          </cell>
          <cell r="M1920">
            <v>0</v>
          </cell>
          <cell r="N1920" t="str">
            <v>Cumpre</v>
          </cell>
        </row>
        <row r="1921">
          <cell r="F1921" t="str">
            <v>Palma/MG</v>
          </cell>
          <cell r="G1921" t="str">
            <v>Semestral</v>
          </cell>
          <cell r="H1921" t="str">
            <v>2024-S1</v>
          </cell>
          <cell r="I1921" t="str">
            <v>Sim</v>
          </cell>
          <cell r="J1921">
            <v>45473</v>
          </cell>
          <cell r="K1921">
            <v>-17476761.73</v>
          </cell>
          <cell r="L1921">
            <v>33494567.460000001</v>
          </cell>
          <cell r="M1921">
            <v>0</v>
          </cell>
          <cell r="N1921" t="str">
            <v>Cumpre</v>
          </cell>
        </row>
        <row r="1922">
          <cell r="F1922" t="str">
            <v>Palmópolis/MG</v>
          </cell>
          <cell r="G1922" t="str">
            <v>Quadrimestral</v>
          </cell>
          <cell r="H1922" t="str">
            <v>2024-Q2</v>
          </cell>
          <cell r="I1922" t="str">
            <v>Sim</v>
          </cell>
          <cell r="J1922">
            <v>45535</v>
          </cell>
          <cell r="K1922">
            <v>-6032415.3200000003</v>
          </cell>
          <cell r="L1922">
            <v>19089877.280000001</v>
          </cell>
          <cell r="M1922">
            <v>0</v>
          </cell>
          <cell r="N1922" t="str">
            <v>Cumpre</v>
          </cell>
        </row>
        <row r="1923">
          <cell r="F1923" t="str">
            <v>Papagaios/MG</v>
          </cell>
          <cell r="G1923" t="str">
            <v>Semestral</v>
          </cell>
          <cell r="H1923" t="str">
            <v>2024-S1</v>
          </cell>
          <cell r="I1923" t="str">
            <v>Sim</v>
          </cell>
          <cell r="J1923">
            <v>45473</v>
          </cell>
          <cell r="K1923">
            <v>-81719922.409999996</v>
          </cell>
          <cell r="L1923">
            <v>70585756.689999998</v>
          </cell>
          <cell r="M1923">
            <v>0</v>
          </cell>
          <cell r="N1923" t="str">
            <v>Cumpre</v>
          </cell>
        </row>
        <row r="1924">
          <cell r="F1924" t="str">
            <v>Pará de Minas/MG</v>
          </cell>
          <cell r="G1924" t="str">
            <v>Quadrimestral</v>
          </cell>
          <cell r="H1924" t="str">
            <v>2024-Q2</v>
          </cell>
          <cell r="I1924" t="str">
            <v>Sim</v>
          </cell>
          <cell r="J1924">
            <v>45535</v>
          </cell>
          <cell r="K1924">
            <v>-64245151.490000002</v>
          </cell>
          <cell r="L1924">
            <v>459176481.27999997</v>
          </cell>
          <cell r="M1924">
            <v>0</v>
          </cell>
          <cell r="N1924" t="str">
            <v>Cumpre</v>
          </cell>
        </row>
        <row r="1925">
          <cell r="F1925" t="str">
            <v>Paracatu/MG</v>
          </cell>
          <cell r="G1925" t="str">
            <v>Quadrimestral</v>
          </cell>
          <cell r="H1925" t="str">
            <v>2024-Q2</v>
          </cell>
          <cell r="I1925" t="str">
            <v>Sim</v>
          </cell>
          <cell r="J1925">
            <v>45535</v>
          </cell>
          <cell r="K1925">
            <v>-223297205.94999999</v>
          </cell>
          <cell r="L1925">
            <v>671529456.82000005</v>
          </cell>
          <cell r="M1925">
            <v>0</v>
          </cell>
          <cell r="N1925" t="str">
            <v>Cumpre</v>
          </cell>
        </row>
        <row r="1926">
          <cell r="F1926" t="str">
            <v>Paraguaçu/MG</v>
          </cell>
          <cell r="G1926" t="str">
            <v>Semestral</v>
          </cell>
          <cell r="H1926" t="str">
            <v>2024-S1</v>
          </cell>
          <cell r="I1926" t="str">
            <v>Sim</v>
          </cell>
          <cell r="J1926">
            <v>45473</v>
          </cell>
          <cell r="K1926">
            <v>-22088818.800000001</v>
          </cell>
          <cell r="L1926">
            <v>91403665.640000001</v>
          </cell>
          <cell r="M1926">
            <v>0</v>
          </cell>
          <cell r="N1926" t="str">
            <v>Cumpre</v>
          </cell>
        </row>
        <row r="1927">
          <cell r="F1927" t="str">
            <v>Paraisópolis/MG</v>
          </cell>
          <cell r="G1927" t="str">
            <v>Semestral</v>
          </cell>
          <cell r="H1927" t="str">
            <v>2024-S1</v>
          </cell>
          <cell r="I1927" t="str">
            <v>Sim</v>
          </cell>
          <cell r="J1927">
            <v>45473</v>
          </cell>
          <cell r="K1927">
            <v>-22220198.82</v>
          </cell>
          <cell r="L1927">
            <v>86417403.930000007</v>
          </cell>
          <cell r="M1927">
            <v>0</v>
          </cell>
          <cell r="N1927" t="str">
            <v>Cumpre</v>
          </cell>
        </row>
        <row r="1928">
          <cell r="F1928" t="str">
            <v>Paraopeba/MG</v>
          </cell>
          <cell r="G1928" t="str">
            <v>Semestral</v>
          </cell>
          <cell r="H1928" t="str">
            <v>2024-S1</v>
          </cell>
          <cell r="I1928" t="str">
            <v>Sim</v>
          </cell>
          <cell r="J1928">
            <v>45473</v>
          </cell>
          <cell r="K1928">
            <v>-88730485.760000005</v>
          </cell>
          <cell r="L1928">
            <v>107210017.23999999</v>
          </cell>
          <cell r="M1928">
            <v>0</v>
          </cell>
          <cell r="N1928" t="str">
            <v>Cumpre</v>
          </cell>
        </row>
        <row r="1929">
          <cell r="F1929" t="str">
            <v>Passa Quatro/MG</v>
          </cell>
          <cell r="G1929" t="str">
            <v>Semestral</v>
          </cell>
          <cell r="H1929" t="str">
            <v>2024-S1</v>
          </cell>
          <cell r="I1929" t="str">
            <v>Sim</v>
          </cell>
          <cell r="J1929">
            <v>45473</v>
          </cell>
          <cell r="K1929">
            <v>-7299161.9400000004</v>
          </cell>
          <cell r="L1929">
            <v>66904702.130000003</v>
          </cell>
          <cell r="M1929">
            <v>0</v>
          </cell>
          <cell r="N1929" t="str">
            <v>Cumpre</v>
          </cell>
        </row>
        <row r="1930">
          <cell r="F1930" t="str">
            <v>Passa Tempo/MG</v>
          </cell>
          <cell r="G1930" t="str">
            <v>Semestral</v>
          </cell>
          <cell r="H1930" t="str">
            <v>2024-S1</v>
          </cell>
          <cell r="I1930" t="str">
            <v>Sim</v>
          </cell>
          <cell r="J1930">
            <v>45473</v>
          </cell>
          <cell r="K1930">
            <v>-19310903.510000002</v>
          </cell>
          <cell r="L1930">
            <v>47200857.390000001</v>
          </cell>
          <cell r="M1930">
            <v>0</v>
          </cell>
          <cell r="N1930" t="str">
            <v>Cumpre</v>
          </cell>
        </row>
        <row r="1931">
          <cell r="F1931" t="str">
            <v>Passabém/MG</v>
          </cell>
          <cell r="G1931" t="str">
            <v>Semestral</v>
          </cell>
          <cell r="H1931" t="str">
            <v>2024-S1</v>
          </cell>
          <cell r="I1931" t="str">
            <v>Sim</v>
          </cell>
          <cell r="J1931">
            <v>45473</v>
          </cell>
          <cell r="K1931">
            <v>-9551897.1199999992</v>
          </cell>
          <cell r="L1931">
            <v>23991923.09</v>
          </cell>
          <cell r="M1931">
            <v>0</v>
          </cell>
          <cell r="N1931" t="str">
            <v>Cumpre</v>
          </cell>
        </row>
        <row r="1932">
          <cell r="F1932" t="str">
            <v>Passa-Vinte/MG</v>
          </cell>
          <cell r="G1932" t="str">
            <v>Semestral</v>
          </cell>
          <cell r="H1932" t="str">
            <v>2024-S1</v>
          </cell>
          <cell r="I1932" t="str">
            <v>Sim</v>
          </cell>
          <cell r="J1932">
            <v>45473</v>
          </cell>
          <cell r="K1932">
            <v>-5297228.34</v>
          </cell>
          <cell r="L1932">
            <v>30778419.239999998</v>
          </cell>
          <cell r="M1932">
            <v>0</v>
          </cell>
          <cell r="N1932" t="str">
            <v>Cumpre</v>
          </cell>
        </row>
        <row r="1933">
          <cell r="F1933" t="str">
            <v>Passos/MG</v>
          </cell>
          <cell r="G1933" t="str">
            <v>Quadrimestral</v>
          </cell>
          <cell r="H1933" t="str">
            <v>2024-Q2</v>
          </cell>
          <cell r="I1933" t="str">
            <v>Sim</v>
          </cell>
          <cell r="J1933">
            <v>45535</v>
          </cell>
          <cell r="K1933">
            <v>-60860171.909999996</v>
          </cell>
          <cell r="L1933">
            <v>480299532.06</v>
          </cell>
          <cell r="M1933">
            <v>0</v>
          </cell>
          <cell r="N1933" t="str">
            <v>Cumpre</v>
          </cell>
        </row>
        <row r="1934">
          <cell r="F1934" t="str">
            <v>Patis/MG</v>
          </cell>
          <cell r="G1934" t="str">
            <v>Semestral</v>
          </cell>
          <cell r="H1934" t="str">
            <v>2024-S1</v>
          </cell>
          <cell r="I1934" t="str">
            <v>Sim</v>
          </cell>
          <cell r="J1934">
            <v>45473</v>
          </cell>
          <cell r="K1934">
            <v>-7495398.9199999999</v>
          </cell>
          <cell r="L1934">
            <v>30802803.800000001</v>
          </cell>
          <cell r="M1934">
            <v>0</v>
          </cell>
          <cell r="N1934" t="str">
            <v>Cumpre</v>
          </cell>
        </row>
        <row r="1935">
          <cell r="F1935" t="str">
            <v>Patos de Minas/MG</v>
          </cell>
          <cell r="G1935" t="str">
            <v>Quadrimestral</v>
          </cell>
          <cell r="H1935" t="str">
            <v>2024-Q2</v>
          </cell>
          <cell r="I1935" t="str">
            <v>Sim</v>
          </cell>
          <cell r="J1935">
            <v>45535</v>
          </cell>
          <cell r="K1935">
            <v>-288019898.47000003</v>
          </cell>
          <cell r="L1935">
            <v>819458855.86000001</v>
          </cell>
          <cell r="M1935">
            <v>0</v>
          </cell>
          <cell r="N1935" t="str">
            <v>Cumpre</v>
          </cell>
        </row>
        <row r="1936">
          <cell r="F1936" t="str">
            <v>Patrocínio/MG</v>
          </cell>
          <cell r="G1936" t="str">
            <v>Quadrimestral</v>
          </cell>
          <cell r="H1936" t="str">
            <v>2024-Q2</v>
          </cell>
          <cell r="I1936" t="str">
            <v>Sim</v>
          </cell>
          <cell r="J1936">
            <v>45535</v>
          </cell>
          <cell r="K1936">
            <v>60076315.240000002</v>
          </cell>
          <cell r="L1936">
            <v>563918154.87</v>
          </cell>
          <cell r="M1936">
            <v>10.65</v>
          </cell>
          <cell r="N1936" t="str">
            <v>Cumpre</v>
          </cell>
        </row>
        <row r="1937">
          <cell r="F1937" t="str">
            <v>Patrocínio do Muriaé/MG</v>
          </cell>
          <cell r="G1937" t="str">
            <v>Semestral</v>
          </cell>
          <cell r="H1937" t="str">
            <v>2024-S1</v>
          </cell>
          <cell r="I1937" t="str">
            <v>Sim</v>
          </cell>
          <cell r="J1937">
            <v>45473</v>
          </cell>
          <cell r="K1937">
            <v>-5754423.2300000004</v>
          </cell>
          <cell r="L1937">
            <v>23343009.609999999</v>
          </cell>
          <cell r="M1937">
            <v>0</v>
          </cell>
          <cell r="N1937" t="str">
            <v>Cumpre</v>
          </cell>
        </row>
        <row r="1938">
          <cell r="F1938" t="str">
            <v>Paula Cândido/MG</v>
          </cell>
          <cell r="G1938" t="str">
            <v>Quadrimestral</v>
          </cell>
          <cell r="H1938" t="str">
            <v>2024-Q2</v>
          </cell>
          <cell r="I1938" t="str">
            <v>Sim</v>
          </cell>
          <cell r="J1938">
            <v>45535</v>
          </cell>
          <cell r="K1938">
            <v>-3260433.5</v>
          </cell>
          <cell r="L1938">
            <v>34771868.579999998</v>
          </cell>
          <cell r="M1938">
            <v>0</v>
          </cell>
          <cell r="N1938" t="str">
            <v>Cumpre</v>
          </cell>
        </row>
        <row r="1939">
          <cell r="F1939" t="str">
            <v>Paulistas/MG</v>
          </cell>
          <cell r="G1939" t="str">
            <v>Semestral</v>
          </cell>
          <cell r="H1939" t="str">
            <v>2024-S1</v>
          </cell>
          <cell r="I1939" t="str">
            <v>Sim</v>
          </cell>
          <cell r="J1939">
            <v>45473</v>
          </cell>
          <cell r="K1939">
            <v>-1644434.72</v>
          </cell>
          <cell r="L1939">
            <v>23252197.399999999</v>
          </cell>
          <cell r="M1939">
            <v>0</v>
          </cell>
          <cell r="N1939" t="str">
            <v>Cumpre</v>
          </cell>
        </row>
        <row r="1940">
          <cell r="F1940" t="str">
            <v>Pavão/MG</v>
          </cell>
          <cell r="G1940" t="str">
            <v>Semestral</v>
          </cell>
          <cell r="H1940" t="str">
            <v>2024-S1</v>
          </cell>
          <cell r="I1940" t="str">
            <v>Sim</v>
          </cell>
          <cell r="J1940">
            <v>45473</v>
          </cell>
          <cell r="K1940">
            <v>-5694050.7599999998</v>
          </cell>
          <cell r="L1940">
            <v>34303042.380000003</v>
          </cell>
          <cell r="M1940">
            <v>0</v>
          </cell>
          <cell r="N1940" t="str">
            <v>Cumpre</v>
          </cell>
        </row>
        <row r="1941">
          <cell r="F1941" t="str">
            <v>Peçanha/MG</v>
          </cell>
          <cell r="G1941" t="str">
            <v>Semestral</v>
          </cell>
          <cell r="H1941" t="str">
            <v>2024-S1</v>
          </cell>
          <cell r="I1941" t="str">
            <v>Sim</v>
          </cell>
          <cell r="J1941">
            <v>45473</v>
          </cell>
          <cell r="K1941">
            <v>-17422469.739999998</v>
          </cell>
          <cell r="L1941">
            <v>81472554.75</v>
          </cell>
          <cell r="M1941">
            <v>0</v>
          </cell>
          <cell r="N1941" t="str">
            <v>Cumpre</v>
          </cell>
        </row>
        <row r="1942">
          <cell r="F1942" t="str">
            <v>Pedra Azul/MG</v>
          </cell>
          <cell r="G1942" t="str">
            <v>Semestral</v>
          </cell>
          <cell r="H1942" t="str">
            <v>2024-S1</v>
          </cell>
          <cell r="I1942" t="str">
            <v>Sim</v>
          </cell>
          <cell r="J1942">
            <v>45473</v>
          </cell>
          <cell r="K1942">
            <v>-16176516.83</v>
          </cell>
          <cell r="L1942">
            <v>98853084.519999996</v>
          </cell>
          <cell r="M1942">
            <v>0</v>
          </cell>
          <cell r="N1942" t="str">
            <v>Cumpre</v>
          </cell>
        </row>
        <row r="1943">
          <cell r="F1943" t="str">
            <v>Pedra Bonita/MG</v>
          </cell>
          <cell r="G1943" t="str">
            <v>Semestral</v>
          </cell>
          <cell r="H1943" t="str">
            <v>2024-S1</v>
          </cell>
          <cell r="I1943" t="str">
            <v>Sim</v>
          </cell>
          <cell r="J1943">
            <v>45473</v>
          </cell>
          <cell r="K1943">
            <v>-6828409.25</v>
          </cell>
          <cell r="L1943">
            <v>34076012.799999997</v>
          </cell>
          <cell r="M1943">
            <v>0</v>
          </cell>
          <cell r="N1943" t="str">
            <v>Cumpre</v>
          </cell>
        </row>
        <row r="1944">
          <cell r="F1944" t="str">
            <v>Pedra do Anta/MG</v>
          </cell>
          <cell r="G1944" t="str">
            <v>Quadrimestral</v>
          </cell>
          <cell r="H1944" t="str">
            <v>2024-Q2</v>
          </cell>
          <cell r="I1944" t="str">
            <v>Sim</v>
          </cell>
          <cell r="J1944">
            <v>45535</v>
          </cell>
          <cell r="K1944">
            <v>-7244760.9299999997</v>
          </cell>
          <cell r="L1944">
            <v>29536506.510000002</v>
          </cell>
          <cell r="M1944">
            <v>0</v>
          </cell>
          <cell r="N1944" t="str">
            <v>Cumpre</v>
          </cell>
        </row>
        <row r="1945">
          <cell r="F1945" t="str">
            <v>Pedra do Indaiá/MG</v>
          </cell>
          <cell r="G1945" t="str">
            <v>Quadrimestral</v>
          </cell>
          <cell r="H1945" t="str">
            <v>2024-Q2</v>
          </cell>
          <cell r="I1945" t="str">
            <v>Sim</v>
          </cell>
          <cell r="J1945">
            <v>45535</v>
          </cell>
          <cell r="K1945">
            <v>-6631578.5</v>
          </cell>
          <cell r="L1945">
            <v>33034362.140000001</v>
          </cell>
          <cell r="M1945">
            <v>0</v>
          </cell>
          <cell r="N1945" t="str">
            <v>Cumpre</v>
          </cell>
        </row>
        <row r="1946">
          <cell r="F1946" t="str">
            <v>Pedra Dourada/MG</v>
          </cell>
          <cell r="G1946" t="str">
            <v>Semestral</v>
          </cell>
          <cell r="H1946" t="str">
            <v>2024-S1</v>
          </cell>
          <cell r="I1946" t="str">
            <v>Sim</v>
          </cell>
          <cell r="J1946">
            <v>45473</v>
          </cell>
          <cell r="K1946">
            <v>-8172335.2300000004</v>
          </cell>
          <cell r="L1946">
            <v>25451296.620000001</v>
          </cell>
          <cell r="M1946">
            <v>0</v>
          </cell>
          <cell r="N1946" t="str">
            <v>Cumpre</v>
          </cell>
        </row>
        <row r="1947">
          <cell r="F1947" t="str">
            <v>Pedralva/MG</v>
          </cell>
          <cell r="G1947" t="str">
            <v>Semestral</v>
          </cell>
          <cell r="H1947" t="str">
            <v>2024-S1</v>
          </cell>
          <cell r="I1947" t="str">
            <v>Sim</v>
          </cell>
          <cell r="J1947">
            <v>45473</v>
          </cell>
          <cell r="K1947">
            <v>-10880839.59</v>
          </cell>
          <cell r="L1947">
            <v>42793710.649999999</v>
          </cell>
          <cell r="M1947">
            <v>0</v>
          </cell>
          <cell r="N1947" t="str">
            <v>Cumpre</v>
          </cell>
        </row>
        <row r="1948">
          <cell r="F1948" t="str">
            <v>Pedras de Maria da Cruz/MG</v>
          </cell>
          <cell r="G1948" t="str">
            <v>Semestral</v>
          </cell>
          <cell r="H1948" t="str">
            <v>2024-S1</v>
          </cell>
          <cell r="I1948" t="str">
            <v>Sim</v>
          </cell>
          <cell r="J1948">
            <v>45473</v>
          </cell>
          <cell r="K1948">
            <v>-17450990.469999999</v>
          </cell>
          <cell r="L1948">
            <v>49782899.170000002</v>
          </cell>
          <cell r="M1948">
            <v>0</v>
          </cell>
          <cell r="N1948" t="str">
            <v>Cumpre</v>
          </cell>
        </row>
        <row r="1949">
          <cell r="F1949" t="str">
            <v>Pedrinópolis/MG</v>
          </cell>
          <cell r="G1949" t="str">
            <v>Semestral</v>
          </cell>
          <cell r="H1949" t="str">
            <v>2024-S1</v>
          </cell>
          <cell r="I1949" t="str">
            <v>Sim</v>
          </cell>
          <cell r="J1949">
            <v>45473</v>
          </cell>
          <cell r="K1949">
            <v>-10577363.24</v>
          </cell>
          <cell r="L1949">
            <v>38152237.409999996</v>
          </cell>
          <cell r="M1949">
            <v>0</v>
          </cell>
          <cell r="N1949" t="str">
            <v>Cumpre</v>
          </cell>
        </row>
        <row r="1950">
          <cell r="F1950" t="str">
            <v>Pedro Leopoldo/MG</v>
          </cell>
          <cell r="G1950" t="str">
            <v>Quadrimestral</v>
          </cell>
          <cell r="H1950" t="str">
            <v>2024-Q2</v>
          </cell>
          <cell r="I1950" t="str">
            <v>Sim</v>
          </cell>
          <cell r="J1950">
            <v>45535</v>
          </cell>
          <cell r="K1950">
            <v>-64379291.729999997</v>
          </cell>
          <cell r="L1950">
            <v>274158630.94999999</v>
          </cell>
          <cell r="M1950">
            <v>0</v>
          </cell>
          <cell r="N1950" t="str">
            <v>Cumpre</v>
          </cell>
        </row>
        <row r="1951">
          <cell r="F1951" t="str">
            <v>Pedro Teixeira/MG</v>
          </cell>
          <cell r="G1951" t="str">
            <v>Semestral</v>
          </cell>
          <cell r="H1951" t="str">
            <v>2024-S1</v>
          </cell>
          <cell r="I1951" t="str">
            <v>Sim</v>
          </cell>
          <cell r="J1951">
            <v>45473</v>
          </cell>
          <cell r="K1951">
            <v>-14766313.880000001</v>
          </cell>
          <cell r="L1951">
            <v>23536818.989999998</v>
          </cell>
          <cell r="M1951">
            <v>0</v>
          </cell>
          <cell r="N1951" t="str">
            <v>Cumpre</v>
          </cell>
        </row>
        <row r="1952">
          <cell r="F1952" t="str">
            <v>Pequeri/MG</v>
          </cell>
          <cell r="G1952" t="str">
            <v>Semestral</v>
          </cell>
          <cell r="H1952" t="str">
            <v>2024-S1</v>
          </cell>
          <cell r="I1952" t="str">
            <v>Sim</v>
          </cell>
          <cell r="J1952">
            <v>45473</v>
          </cell>
          <cell r="K1952">
            <v>-6485337.4699999997</v>
          </cell>
          <cell r="L1952">
            <v>27793779.079999998</v>
          </cell>
          <cell r="M1952">
            <v>0</v>
          </cell>
          <cell r="N1952" t="str">
            <v>Cumpre</v>
          </cell>
        </row>
        <row r="1953">
          <cell r="F1953" t="str">
            <v>Pequi/MG</v>
          </cell>
          <cell r="G1953" t="str">
            <v>Quadrimestral</v>
          </cell>
          <cell r="H1953" t="str">
            <v>2023-Q3</v>
          </cell>
          <cell r="I1953" t="str">
            <v>Não</v>
          </cell>
          <cell r="J1953">
            <v>45291</v>
          </cell>
          <cell r="K1953">
            <v>-50548457.649999999</v>
          </cell>
          <cell r="L1953">
            <v>35103811.060000002</v>
          </cell>
          <cell r="M1953">
            <v>0</v>
          </cell>
          <cell r="N1953" t="str">
            <v>Cumpre</v>
          </cell>
        </row>
        <row r="1954">
          <cell r="F1954" t="str">
            <v>Perdigão/MG</v>
          </cell>
          <cell r="G1954" t="str">
            <v>Semestral</v>
          </cell>
          <cell r="H1954" t="str">
            <v>2024-S1</v>
          </cell>
          <cell r="I1954" t="str">
            <v>Sim</v>
          </cell>
          <cell r="J1954">
            <v>45473</v>
          </cell>
          <cell r="K1954">
            <v>-16546791.460000001</v>
          </cell>
          <cell r="L1954">
            <v>54438376.390000001</v>
          </cell>
          <cell r="M1954">
            <v>0</v>
          </cell>
          <cell r="N1954" t="str">
            <v>Cumpre</v>
          </cell>
        </row>
        <row r="1955">
          <cell r="F1955" t="str">
            <v>Perdizes/MG</v>
          </cell>
          <cell r="G1955" t="str">
            <v>Semestral</v>
          </cell>
          <cell r="H1955" t="str">
            <v>2024-S1</v>
          </cell>
          <cell r="I1955" t="str">
            <v>Sim</v>
          </cell>
          <cell r="J1955">
            <v>45473</v>
          </cell>
          <cell r="K1955">
            <v>-39321931.829999998</v>
          </cell>
          <cell r="L1955">
            <v>140323077.38999999</v>
          </cell>
          <cell r="M1955">
            <v>0</v>
          </cell>
          <cell r="N1955" t="str">
            <v>Cumpre</v>
          </cell>
        </row>
        <row r="1956">
          <cell r="F1956" t="str">
            <v>Perdões/MG</v>
          </cell>
          <cell r="G1956" t="str">
            <v>Semestral</v>
          </cell>
          <cell r="H1956" t="str">
            <v>2024-S1</v>
          </cell>
          <cell r="I1956" t="str">
            <v>Sim</v>
          </cell>
          <cell r="J1956">
            <v>45473</v>
          </cell>
          <cell r="K1956">
            <v>-17444470.739999998</v>
          </cell>
          <cell r="L1956">
            <v>90646584.650000006</v>
          </cell>
          <cell r="M1956">
            <v>0</v>
          </cell>
          <cell r="N1956" t="str">
            <v>Cumpre</v>
          </cell>
        </row>
        <row r="1957">
          <cell r="F1957" t="str">
            <v>Periquito/MG</v>
          </cell>
          <cell r="G1957" t="str">
            <v>Semestral</v>
          </cell>
          <cell r="H1957" t="str">
            <v>2024-S1</v>
          </cell>
          <cell r="I1957" t="str">
            <v>Sim</v>
          </cell>
          <cell r="J1957">
            <v>45473</v>
          </cell>
          <cell r="K1957">
            <v>-19471832.870000001</v>
          </cell>
          <cell r="L1957">
            <v>34540668.939999998</v>
          </cell>
          <cell r="M1957">
            <v>0</v>
          </cell>
          <cell r="N1957" t="str">
            <v>Cumpre</v>
          </cell>
        </row>
        <row r="1958">
          <cell r="F1958" t="str">
            <v>Pescador/MG</v>
          </cell>
          <cell r="G1958" t="str">
            <v>Semestral</v>
          </cell>
          <cell r="H1958" t="str">
            <v>2024-S1</v>
          </cell>
          <cell r="I1958" t="str">
            <v>Sim</v>
          </cell>
          <cell r="J1958">
            <v>45473</v>
          </cell>
          <cell r="K1958">
            <v>-2929665.63</v>
          </cell>
          <cell r="L1958">
            <v>20936765.68</v>
          </cell>
          <cell r="M1958">
            <v>0</v>
          </cell>
          <cell r="N1958" t="str">
            <v>Cumpre</v>
          </cell>
        </row>
        <row r="1959">
          <cell r="F1959" t="str">
            <v>Piau/MG</v>
          </cell>
          <cell r="G1959" t="str">
            <v>Semestral</v>
          </cell>
          <cell r="H1959" t="str">
            <v>2024-S1</v>
          </cell>
          <cell r="I1959" t="str">
            <v>Sim</v>
          </cell>
          <cell r="J1959">
            <v>45473</v>
          </cell>
          <cell r="K1959">
            <v>-6335120.7300000004</v>
          </cell>
          <cell r="L1959">
            <v>24341646.66</v>
          </cell>
          <cell r="M1959">
            <v>0</v>
          </cell>
          <cell r="N1959" t="str">
            <v>Cumpre</v>
          </cell>
        </row>
        <row r="1960">
          <cell r="F1960" t="str">
            <v>Piedade de Caratinga/MG</v>
          </cell>
          <cell r="G1960" t="str">
            <v>Semestral</v>
          </cell>
          <cell r="H1960" t="str">
            <v>2024-S1</v>
          </cell>
          <cell r="I1960" t="str">
            <v>Sim</v>
          </cell>
          <cell r="J1960">
            <v>45473</v>
          </cell>
          <cell r="K1960">
            <v>-4910453.8499999996</v>
          </cell>
          <cell r="L1960">
            <v>37097741.390000001</v>
          </cell>
          <cell r="M1960">
            <v>0</v>
          </cell>
          <cell r="N1960" t="str">
            <v>Cumpre</v>
          </cell>
        </row>
        <row r="1961">
          <cell r="F1961" t="str">
            <v>Piedade de Ponte Nova/MG</v>
          </cell>
          <cell r="G1961" t="str">
            <v>Semestral</v>
          </cell>
          <cell r="H1961" t="str">
            <v>2024-S1</v>
          </cell>
          <cell r="I1961" t="str">
            <v>Sim</v>
          </cell>
          <cell r="J1961">
            <v>45473</v>
          </cell>
          <cell r="K1961">
            <v>-6726400.5999999996</v>
          </cell>
          <cell r="L1961">
            <v>28844625.789999999</v>
          </cell>
          <cell r="M1961">
            <v>0</v>
          </cell>
          <cell r="N1961" t="str">
            <v>Cumpre</v>
          </cell>
        </row>
        <row r="1962">
          <cell r="F1962" t="str">
            <v>Piedade do Rio Grande/MG</v>
          </cell>
          <cell r="G1962" t="str">
            <v>Semestral</v>
          </cell>
          <cell r="H1962" t="str">
            <v>2024-S1</v>
          </cell>
          <cell r="I1962" t="str">
            <v>Sim</v>
          </cell>
          <cell r="J1962">
            <v>45473</v>
          </cell>
          <cell r="K1962">
            <v>-10520927.65</v>
          </cell>
          <cell r="L1962">
            <v>28050868.449999999</v>
          </cell>
          <cell r="M1962">
            <v>0</v>
          </cell>
          <cell r="N1962" t="str">
            <v>Cumpre</v>
          </cell>
        </row>
        <row r="1963">
          <cell r="F1963" t="str">
            <v>Piedade dos Gerais/MG</v>
          </cell>
          <cell r="G1963" t="str">
            <v>Semestral</v>
          </cell>
          <cell r="H1963" t="str">
            <v>2024-S1</v>
          </cell>
          <cell r="I1963" t="str">
            <v>Sim</v>
          </cell>
          <cell r="J1963">
            <v>45473</v>
          </cell>
          <cell r="K1963">
            <v>-6757827.0599999996</v>
          </cell>
          <cell r="L1963">
            <v>29975424.77</v>
          </cell>
          <cell r="M1963">
            <v>0</v>
          </cell>
          <cell r="N1963" t="str">
            <v>Cumpre</v>
          </cell>
        </row>
        <row r="1964">
          <cell r="F1964" t="str">
            <v>Pimenta/MG</v>
          </cell>
          <cell r="G1964" t="str">
            <v>Semestral</v>
          </cell>
          <cell r="H1964" t="str">
            <v>2024-S1</v>
          </cell>
          <cell r="I1964" t="str">
            <v>Sim</v>
          </cell>
          <cell r="J1964">
            <v>45473</v>
          </cell>
          <cell r="K1964">
            <v>-10041815.460000001</v>
          </cell>
          <cell r="L1964">
            <v>48908733.32</v>
          </cell>
          <cell r="M1964">
            <v>0</v>
          </cell>
          <cell r="N1964" t="str">
            <v>Cumpre</v>
          </cell>
        </row>
        <row r="1965">
          <cell r="F1965" t="str">
            <v>Pingo da Água/MG</v>
          </cell>
          <cell r="G1965" t="str">
            <v>Semestral</v>
          </cell>
          <cell r="H1965" t="str">
            <v>2024-S1</v>
          </cell>
          <cell r="I1965" t="str">
            <v>Sim</v>
          </cell>
          <cell r="J1965">
            <v>45473</v>
          </cell>
          <cell r="K1965">
            <v>-16029751.08</v>
          </cell>
          <cell r="L1965">
            <v>32116854.43</v>
          </cell>
          <cell r="M1965">
            <v>0</v>
          </cell>
          <cell r="N1965" t="str">
            <v>Cumpre</v>
          </cell>
        </row>
        <row r="1966">
          <cell r="F1966" t="str">
            <v>Pintópolis/MG</v>
          </cell>
          <cell r="G1966" t="str">
            <v>Semestral</v>
          </cell>
          <cell r="H1966" t="str">
            <v>2024-S1</v>
          </cell>
          <cell r="I1966" t="str">
            <v>Sim</v>
          </cell>
          <cell r="J1966">
            <v>45473</v>
          </cell>
          <cell r="K1966">
            <v>-38894255.439999998</v>
          </cell>
          <cell r="L1966">
            <v>39082995.020000003</v>
          </cell>
          <cell r="M1966">
            <v>0</v>
          </cell>
          <cell r="N1966" t="str">
            <v>Cumpre</v>
          </cell>
        </row>
        <row r="1967">
          <cell r="F1967" t="str">
            <v>Piracema/MG</v>
          </cell>
          <cell r="G1967" t="str">
            <v>Semestral</v>
          </cell>
          <cell r="H1967" t="str">
            <v>2024-S1</v>
          </cell>
          <cell r="I1967" t="str">
            <v>Sim</v>
          </cell>
          <cell r="J1967">
            <v>45473</v>
          </cell>
          <cell r="K1967">
            <v>-15179098.83</v>
          </cell>
          <cell r="L1967">
            <v>44135450.259999998</v>
          </cell>
          <cell r="M1967">
            <v>0</v>
          </cell>
          <cell r="N1967" t="str">
            <v>Cumpre</v>
          </cell>
        </row>
        <row r="1968">
          <cell r="F1968" t="str">
            <v>Pirajuba/MG</v>
          </cell>
          <cell r="G1968" t="str">
            <v>Semestral</v>
          </cell>
          <cell r="H1968" t="str">
            <v>2024-S1</v>
          </cell>
          <cell r="I1968" t="str">
            <v>Sim</v>
          </cell>
          <cell r="J1968">
            <v>45473</v>
          </cell>
          <cell r="K1968">
            <v>-850775.07</v>
          </cell>
          <cell r="L1968">
            <v>52543357.75</v>
          </cell>
          <cell r="M1968">
            <v>0</v>
          </cell>
          <cell r="N1968" t="str">
            <v>Cumpre</v>
          </cell>
        </row>
        <row r="1969">
          <cell r="F1969" t="str">
            <v>Piranga/MG</v>
          </cell>
          <cell r="G1969" t="str">
            <v>Semestral</v>
          </cell>
          <cell r="H1969" t="str">
            <v>2024-S1</v>
          </cell>
          <cell r="I1969" t="str">
            <v>Sim</v>
          </cell>
          <cell r="J1969">
            <v>45473</v>
          </cell>
          <cell r="K1969">
            <v>-11669850.539999999</v>
          </cell>
          <cell r="L1969">
            <v>68735647.769999996</v>
          </cell>
          <cell r="M1969">
            <v>0</v>
          </cell>
          <cell r="N1969" t="str">
            <v>Cumpre</v>
          </cell>
        </row>
        <row r="1970">
          <cell r="F1970" t="str">
            <v>Piranguçu/MG</v>
          </cell>
          <cell r="G1970" t="str">
            <v>Semestral</v>
          </cell>
          <cell r="H1970" t="str">
            <v>2024-S1</v>
          </cell>
          <cell r="I1970" t="str">
            <v>Sim</v>
          </cell>
          <cell r="J1970">
            <v>45473</v>
          </cell>
          <cell r="K1970">
            <v>-10425897.6</v>
          </cell>
          <cell r="L1970">
            <v>28237759.52</v>
          </cell>
          <cell r="M1970">
            <v>0</v>
          </cell>
          <cell r="N1970" t="str">
            <v>Cumpre</v>
          </cell>
        </row>
        <row r="1971">
          <cell r="F1971" t="str">
            <v>Piranguinho/MG</v>
          </cell>
          <cell r="G1971" t="str">
            <v>Semestral</v>
          </cell>
          <cell r="H1971" t="str">
            <v>2024-S1</v>
          </cell>
          <cell r="I1971" t="str">
            <v>Sim</v>
          </cell>
          <cell r="J1971">
            <v>45473</v>
          </cell>
          <cell r="K1971">
            <v>-25229397.149999999</v>
          </cell>
          <cell r="L1971">
            <v>39714276.200000003</v>
          </cell>
          <cell r="M1971">
            <v>0</v>
          </cell>
          <cell r="N1971" t="str">
            <v>Cumpre</v>
          </cell>
        </row>
        <row r="1972">
          <cell r="F1972" t="str">
            <v>Pirapetinga/MG</v>
          </cell>
          <cell r="G1972" t="str">
            <v>Semestral</v>
          </cell>
          <cell r="H1972" t="str">
            <v>2024-S1</v>
          </cell>
          <cell r="I1972" t="str">
            <v>Sim</v>
          </cell>
          <cell r="J1972">
            <v>45473</v>
          </cell>
          <cell r="K1972">
            <v>-902323.92</v>
          </cell>
          <cell r="L1972">
            <v>58145402.509999998</v>
          </cell>
          <cell r="M1972">
            <v>0</v>
          </cell>
          <cell r="N1972" t="str">
            <v>Cumpre</v>
          </cell>
        </row>
        <row r="1973">
          <cell r="F1973" t="str">
            <v>Pirapora/MG</v>
          </cell>
          <cell r="G1973" t="str">
            <v>Quadrimestral</v>
          </cell>
          <cell r="H1973" t="str">
            <v>2024-Q2</v>
          </cell>
          <cell r="I1973" t="str">
            <v>Sim</v>
          </cell>
          <cell r="J1973">
            <v>45535</v>
          </cell>
          <cell r="K1973">
            <v>66998566.700000003</v>
          </cell>
          <cell r="L1973">
            <v>335563321.13</v>
          </cell>
          <cell r="M1973">
            <v>19.97</v>
          </cell>
          <cell r="N1973" t="str">
            <v>Cumpre</v>
          </cell>
        </row>
        <row r="1974">
          <cell r="F1974" t="str">
            <v>Piraúba/MG</v>
          </cell>
          <cell r="G1974" t="str">
            <v>Semestral</v>
          </cell>
          <cell r="H1974" t="str">
            <v>2024-S1</v>
          </cell>
          <cell r="I1974" t="str">
            <v>Sim</v>
          </cell>
          <cell r="J1974">
            <v>45473</v>
          </cell>
          <cell r="K1974">
            <v>-17390875.690000001</v>
          </cell>
          <cell r="L1974">
            <v>46964665.659999996</v>
          </cell>
          <cell r="M1974">
            <v>0</v>
          </cell>
          <cell r="N1974" t="str">
            <v>Cumpre</v>
          </cell>
        </row>
        <row r="1975">
          <cell r="F1975" t="str">
            <v>Pitangui/MG</v>
          </cell>
          <cell r="G1975" t="str">
            <v>Semestral</v>
          </cell>
          <cell r="H1975" t="str">
            <v>2024-S1</v>
          </cell>
          <cell r="I1975" t="str">
            <v>Sim</v>
          </cell>
          <cell r="J1975">
            <v>45473</v>
          </cell>
          <cell r="K1975">
            <v>-18742443.120000001</v>
          </cell>
          <cell r="L1975">
            <v>96672021.900000006</v>
          </cell>
          <cell r="M1975">
            <v>0</v>
          </cell>
          <cell r="N1975" t="str">
            <v>Cumpre</v>
          </cell>
        </row>
        <row r="1976">
          <cell r="F1976" t="str">
            <v>Piumhi/MG</v>
          </cell>
          <cell r="G1976" t="str">
            <v>Semestral</v>
          </cell>
          <cell r="H1976" t="str">
            <v>2024-S1</v>
          </cell>
          <cell r="I1976" t="str">
            <v>Sim</v>
          </cell>
          <cell r="J1976">
            <v>45473</v>
          </cell>
          <cell r="K1976">
            <v>-90917583.390000001</v>
          </cell>
          <cell r="L1976">
            <v>175226662.30000001</v>
          </cell>
          <cell r="M1976">
            <v>0</v>
          </cell>
          <cell r="N1976" t="str">
            <v>Cumpre</v>
          </cell>
        </row>
        <row r="1977">
          <cell r="F1977" t="str">
            <v>Planura/MG</v>
          </cell>
          <cell r="G1977" t="str">
            <v>Semestral</v>
          </cell>
          <cell r="H1977" t="str">
            <v>2023-S2</v>
          </cell>
          <cell r="I1977" t="str">
            <v>Não</v>
          </cell>
          <cell r="J1977">
            <v>45291</v>
          </cell>
          <cell r="K1977">
            <v>-5331386.1900000004</v>
          </cell>
          <cell r="L1977">
            <v>66146330.590000004</v>
          </cell>
          <cell r="M1977">
            <v>0</v>
          </cell>
          <cell r="N1977" t="str">
            <v>Cumpre</v>
          </cell>
        </row>
        <row r="1978">
          <cell r="F1978" t="str">
            <v>Poço Fundo/MG</v>
          </cell>
          <cell r="G1978" t="str">
            <v>Semestral</v>
          </cell>
          <cell r="H1978" t="str">
            <v>2024-S1</v>
          </cell>
          <cell r="I1978" t="str">
            <v>Sim</v>
          </cell>
          <cell r="J1978">
            <v>45473</v>
          </cell>
          <cell r="K1978">
            <v>-17720528.030000001</v>
          </cell>
          <cell r="L1978">
            <v>98048947.680000007</v>
          </cell>
          <cell r="M1978">
            <v>0</v>
          </cell>
          <cell r="N1978" t="str">
            <v>Cumpre</v>
          </cell>
        </row>
        <row r="1979">
          <cell r="F1979" t="str">
            <v>Poços de Caldas/MG</v>
          </cell>
          <cell r="G1979" t="str">
            <v>Quadrimestral</v>
          </cell>
          <cell r="H1979" t="str">
            <v>2024-Q2</v>
          </cell>
          <cell r="I1979" t="str">
            <v>Sim</v>
          </cell>
          <cell r="J1979">
            <v>45535</v>
          </cell>
          <cell r="K1979">
            <v>288986903.74000001</v>
          </cell>
          <cell r="L1979">
            <v>1184581359.6099999</v>
          </cell>
          <cell r="M1979">
            <v>24.4</v>
          </cell>
          <cell r="N1979" t="str">
            <v>Cumpre</v>
          </cell>
        </row>
        <row r="1980">
          <cell r="F1980" t="str">
            <v>Pocrane/MG</v>
          </cell>
          <cell r="G1980" t="str">
            <v>Semestral</v>
          </cell>
          <cell r="H1980" t="str">
            <v>2024-S1</v>
          </cell>
          <cell r="I1980" t="str">
            <v>Sim</v>
          </cell>
          <cell r="J1980">
            <v>45473</v>
          </cell>
          <cell r="K1980">
            <v>-13384982.75</v>
          </cell>
          <cell r="L1980">
            <v>35839609.259999998</v>
          </cell>
          <cell r="M1980">
            <v>0</v>
          </cell>
          <cell r="N1980" t="str">
            <v>Cumpre</v>
          </cell>
        </row>
        <row r="1981">
          <cell r="F1981" t="str">
            <v>Pompéu/MG</v>
          </cell>
          <cell r="G1981" t="str">
            <v>Semestral</v>
          </cell>
          <cell r="H1981" t="str">
            <v>2024-S1</v>
          </cell>
          <cell r="I1981" t="str">
            <v>Sim</v>
          </cell>
          <cell r="J1981">
            <v>45473</v>
          </cell>
          <cell r="K1981">
            <v>-31860283.91</v>
          </cell>
          <cell r="L1981">
            <v>143732781.84</v>
          </cell>
          <cell r="M1981">
            <v>0</v>
          </cell>
          <cell r="N1981" t="str">
            <v>Cumpre</v>
          </cell>
        </row>
        <row r="1982">
          <cell r="F1982" t="str">
            <v>Ponte Nova/MG</v>
          </cell>
          <cell r="G1982" t="str">
            <v>Quadrimestral</v>
          </cell>
          <cell r="H1982" t="str">
            <v>2024-Q2</v>
          </cell>
          <cell r="I1982" t="str">
            <v>Sim</v>
          </cell>
          <cell r="J1982">
            <v>45535</v>
          </cell>
          <cell r="K1982">
            <v>-128662196.51000001</v>
          </cell>
          <cell r="L1982">
            <v>368339497.50999999</v>
          </cell>
          <cell r="M1982">
            <v>0</v>
          </cell>
          <cell r="N1982" t="str">
            <v>Cumpre</v>
          </cell>
        </row>
        <row r="1983">
          <cell r="F1983" t="str">
            <v>Ponto Chique/MG</v>
          </cell>
          <cell r="G1983" t="str">
            <v>Semestral</v>
          </cell>
          <cell r="H1983" t="str">
            <v>2024-S1</v>
          </cell>
          <cell r="I1983" t="str">
            <v>Sim</v>
          </cell>
          <cell r="J1983">
            <v>45473</v>
          </cell>
          <cell r="K1983">
            <v>-7335148.9699999997</v>
          </cell>
          <cell r="L1983">
            <v>29254155.280000001</v>
          </cell>
          <cell r="M1983">
            <v>0</v>
          </cell>
          <cell r="N1983" t="str">
            <v>Cumpre</v>
          </cell>
        </row>
        <row r="1984">
          <cell r="F1984" t="str">
            <v>Ponto dos Volantes/MG</v>
          </cell>
          <cell r="G1984" t="str">
            <v>Semestral</v>
          </cell>
          <cell r="H1984" t="str">
            <v>2024-S1</v>
          </cell>
          <cell r="I1984" t="str">
            <v>Sim</v>
          </cell>
          <cell r="J1984">
            <v>45473</v>
          </cell>
          <cell r="K1984">
            <v>-10197445.140000001</v>
          </cell>
          <cell r="L1984">
            <v>52145749.600000001</v>
          </cell>
          <cell r="M1984">
            <v>0</v>
          </cell>
          <cell r="N1984" t="str">
            <v>Cumpre</v>
          </cell>
        </row>
        <row r="1985">
          <cell r="F1985" t="str">
            <v>Porteirinha/MG</v>
          </cell>
          <cell r="G1985" t="str">
            <v>Quadrimestral</v>
          </cell>
          <cell r="H1985" t="str">
            <v>2024-Q2</v>
          </cell>
          <cell r="I1985" t="str">
            <v>Sim</v>
          </cell>
          <cell r="J1985">
            <v>45535</v>
          </cell>
          <cell r="K1985">
            <v>-43292523.420000002</v>
          </cell>
          <cell r="L1985">
            <v>144262704.84</v>
          </cell>
          <cell r="M1985">
            <v>0</v>
          </cell>
          <cell r="N1985" t="str">
            <v>Cumpre</v>
          </cell>
        </row>
        <row r="1986">
          <cell r="F1986" t="str">
            <v>Porto Firme/MG</v>
          </cell>
          <cell r="G1986" t="str">
            <v>Semestral</v>
          </cell>
          <cell r="H1986" t="str">
            <v>2024-S1</v>
          </cell>
          <cell r="I1986" t="str">
            <v>Sim</v>
          </cell>
          <cell r="J1986">
            <v>45473</v>
          </cell>
          <cell r="K1986">
            <v>-15703144.390000001</v>
          </cell>
          <cell r="L1986">
            <v>38520668.189999998</v>
          </cell>
          <cell r="M1986">
            <v>0</v>
          </cell>
          <cell r="N1986" t="str">
            <v>Cumpre</v>
          </cell>
        </row>
        <row r="1987">
          <cell r="F1987" t="str">
            <v>Poté/MG</v>
          </cell>
          <cell r="G1987" t="str">
            <v>Semestral</v>
          </cell>
          <cell r="H1987" t="str">
            <v>2024-S1</v>
          </cell>
          <cell r="I1987" t="str">
            <v>Sim</v>
          </cell>
          <cell r="J1987">
            <v>45473</v>
          </cell>
          <cell r="K1987">
            <v>13847000.09</v>
          </cell>
          <cell r="L1987">
            <v>68805101.040000007</v>
          </cell>
          <cell r="M1987">
            <v>20.12</v>
          </cell>
          <cell r="N1987" t="str">
            <v>Cumpre</v>
          </cell>
        </row>
        <row r="1988">
          <cell r="F1988" t="str">
            <v>Pouso Alegre/MG</v>
          </cell>
          <cell r="G1988" t="str">
            <v>Quadrimestral</v>
          </cell>
          <cell r="H1988" t="str">
            <v>2024-Q2</v>
          </cell>
          <cell r="I1988" t="str">
            <v>Sim</v>
          </cell>
          <cell r="J1988">
            <v>45535</v>
          </cell>
          <cell r="K1988">
            <v>-413970078.39999998</v>
          </cell>
          <cell r="L1988">
            <v>1059915838.53</v>
          </cell>
          <cell r="M1988">
            <v>0</v>
          </cell>
          <cell r="N1988" t="str">
            <v>Cumpre</v>
          </cell>
        </row>
        <row r="1989">
          <cell r="F1989" t="str">
            <v>Pouso Alto/MG</v>
          </cell>
          <cell r="G1989" t="str">
            <v>Semestral</v>
          </cell>
          <cell r="H1989" t="str">
            <v>2024-S1</v>
          </cell>
          <cell r="I1989" t="str">
            <v>Sim</v>
          </cell>
          <cell r="J1989">
            <v>45473</v>
          </cell>
          <cell r="K1989">
            <v>-10159366.66</v>
          </cell>
          <cell r="L1989">
            <v>36021377.460000001</v>
          </cell>
          <cell r="M1989">
            <v>0</v>
          </cell>
          <cell r="N1989" t="str">
            <v>Cumpre</v>
          </cell>
        </row>
        <row r="1990">
          <cell r="F1990" t="str">
            <v>Prados/MG</v>
          </cell>
          <cell r="G1990" t="str">
            <v>Semestral</v>
          </cell>
          <cell r="H1990" t="str">
            <v>2024-S1</v>
          </cell>
          <cell r="I1990" t="str">
            <v>Sim</v>
          </cell>
          <cell r="J1990">
            <v>45473</v>
          </cell>
          <cell r="K1990">
            <v>-12443285.42</v>
          </cell>
          <cell r="L1990">
            <v>37954985.630000003</v>
          </cell>
          <cell r="M1990">
            <v>0</v>
          </cell>
          <cell r="N1990" t="str">
            <v>Cumpre</v>
          </cell>
        </row>
        <row r="1991">
          <cell r="F1991" t="str">
            <v>Prata/MG</v>
          </cell>
          <cell r="G1991" t="str">
            <v>Semestral</v>
          </cell>
          <cell r="H1991" t="str">
            <v>2024-S1</v>
          </cell>
          <cell r="I1991" t="str">
            <v>Sim</v>
          </cell>
          <cell r="J1991">
            <v>45473</v>
          </cell>
          <cell r="K1991">
            <v>-25127896.370000001</v>
          </cell>
          <cell r="L1991">
            <v>155044410.68000001</v>
          </cell>
          <cell r="M1991">
            <v>0</v>
          </cell>
          <cell r="N1991" t="str">
            <v>Cumpre</v>
          </cell>
        </row>
        <row r="1992">
          <cell r="F1992" t="str">
            <v>Pratápolis/MG</v>
          </cell>
          <cell r="G1992" t="str">
            <v>Semestral</v>
          </cell>
          <cell r="H1992" t="str">
            <v>2024-S1</v>
          </cell>
          <cell r="I1992" t="str">
            <v>Sim</v>
          </cell>
          <cell r="J1992">
            <v>45473</v>
          </cell>
          <cell r="K1992">
            <v>2513817.64</v>
          </cell>
          <cell r="L1992">
            <v>43449153.93</v>
          </cell>
          <cell r="M1992">
            <v>5.79</v>
          </cell>
          <cell r="N1992" t="str">
            <v>Cumpre</v>
          </cell>
        </row>
        <row r="1993">
          <cell r="F1993" t="str">
            <v>Pratinha/MG</v>
          </cell>
          <cell r="G1993" t="str">
            <v>Quadrimestral</v>
          </cell>
          <cell r="H1993" t="str">
            <v>2024-Q2</v>
          </cell>
          <cell r="I1993" t="str">
            <v>Sim</v>
          </cell>
          <cell r="J1993">
            <v>45535</v>
          </cell>
          <cell r="K1993">
            <v>-13248992.369999999</v>
          </cell>
          <cell r="L1993">
            <v>34703514.030000001</v>
          </cell>
          <cell r="M1993">
            <v>0</v>
          </cell>
          <cell r="N1993" t="str">
            <v>Cumpre</v>
          </cell>
        </row>
        <row r="1994">
          <cell r="F1994" t="str">
            <v>Presidente Bernardes/MG</v>
          </cell>
          <cell r="G1994" t="str">
            <v>Semestral</v>
          </cell>
          <cell r="H1994" t="str">
            <v>2024-S1</v>
          </cell>
          <cell r="I1994" t="str">
            <v>Sim</v>
          </cell>
          <cell r="J1994">
            <v>45473</v>
          </cell>
          <cell r="K1994">
            <v>-13224342.17</v>
          </cell>
          <cell r="L1994">
            <v>28418546.949999999</v>
          </cell>
          <cell r="M1994">
            <v>0</v>
          </cell>
          <cell r="N1994" t="str">
            <v>Cumpre</v>
          </cell>
        </row>
        <row r="1995">
          <cell r="F1995" t="str">
            <v>Presidente Juscelino/MG</v>
          </cell>
          <cell r="G1995" t="str">
            <v>Semestral</v>
          </cell>
          <cell r="H1995" t="str">
            <v>2024-S1</v>
          </cell>
          <cell r="I1995" t="str">
            <v>Sim</v>
          </cell>
          <cell r="J1995">
            <v>45473</v>
          </cell>
          <cell r="K1995">
            <v>-5848799.4800000004</v>
          </cell>
          <cell r="L1995">
            <v>27724281.43</v>
          </cell>
          <cell r="M1995">
            <v>0</v>
          </cell>
          <cell r="N1995" t="str">
            <v>Cumpre</v>
          </cell>
        </row>
        <row r="1996">
          <cell r="F1996" t="str">
            <v>Presidente Kubitschek/MG</v>
          </cell>
          <cell r="G1996" t="str">
            <v>Semestral</v>
          </cell>
          <cell r="H1996" t="str">
            <v>2024-S1</v>
          </cell>
          <cell r="I1996" t="str">
            <v>Sim</v>
          </cell>
          <cell r="J1996">
            <v>45473</v>
          </cell>
          <cell r="K1996">
            <v>-7793206.5300000003</v>
          </cell>
          <cell r="L1996">
            <v>26374134.309999999</v>
          </cell>
          <cell r="M1996">
            <v>0</v>
          </cell>
          <cell r="N1996" t="str">
            <v>Cumpre</v>
          </cell>
        </row>
        <row r="1997">
          <cell r="F1997" t="str">
            <v>Presidente Olegário/MG</v>
          </cell>
          <cell r="G1997" t="str">
            <v>Semestral</v>
          </cell>
          <cell r="H1997" t="str">
            <v>2024-S1</v>
          </cell>
          <cell r="I1997" t="str">
            <v>Sim</v>
          </cell>
          <cell r="J1997">
            <v>45473</v>
          </cell>
          <cell r="K1997">
            <v>-26577853.25</v>
          </cell>
          <cell r="L1997">
            <v>99381733.120000005</v>
          </cell>
          <cell r="M1997">
            <v>0</v>
          </cell>
          <cell r="N1997" t="str">
            <v>Cumpre</v>
          </cell>
        </row>
        <row r="1998">
          <cell r="F1998" t="str">
            <v>Prudente de Morais/MG</v>
          </cell>
          <cell r="G1998" t="str">
            <v>Semestral</v>
          </cell>
          <cell r="H1998" t="str">
            <v>2024-S1</v>
          </cell>
          <cell r="I1998" t="str">
            <v>Sim</v>
          </cell>
          <cell r="J1998">
            <v>45473</v>
          </cell>
          <cell r="K1998">
            <v>-9508718.5399999991</v>
          </cell>
          <cell r="L1998">
            <v>50467497.659999996</v>
          </cell>
          <cell r="M1998">
            <v>0</v>
          </cell>
          <cell r="N1998" t="str">
            <v>Cumpre</v>
          </cell>
        </row>
        <row r="1999">
          <cell r="F1999" t="str">
            <v>Quartel Geral/MG</v>
          </cell>
          <cell r="G1999" t="str">
            <v>Semestral</v>
          </cell>
          <cell r="H1999" t="str">
            <v>2024-S1</v>
          </cell>
          <cell r="I1999" t="str">
            <v>Sim</v>
          </cell>
          <cell r="J1999">
            <v>45473</v>
          </cell>
          <cell r="K1999">
            <v>-5842013.8300000001</v>
          </cell>
          <cell r="L1999">
            <v>29609828.489999998</v>
          </cell>
          <cell r="M1999">
            <v>0</v>
          </cell>
          <cell r="N1999" t="str">
            <v>Cumpre</v>
          </cell>
        </row>
        <row r="2000">
          <cell r="F2000" t="str">
            <v>Queluzito/MG</v>
          </cell>
          <cell r="G2000" t="str">
            <v>Semestral</v>
          </cell>
          <cell r="H2000" t="str">
            <v>2024-S1</v>
          </cell>
          <cell r="I2000" t="str">
            <v>Sim</v>
          </cell>
          <cell r="J2000">
            <v>45473</v>
          </cell>
          <cell r="K2000">
            <v>-13125452.4</v>
          </cell>
          <cell r="L2000">
            <v>30774386.5</v>
          </cell>
          <cell r="M2000">
            <v>0</v>
          </cell>
          <cell r="N2000" t="str">
            <v>Cumpre</v>
          </cell>
        </row>
        <row r="2001">
          <cell r="F2001" t="str">
            <v>Raposos/MG</v>
          </cell>
          <cell r="G2001" t="str">
            <v>Semestral</v>
          </cell>
          <cell r="H2001" t="str">
            <v>2024-S1</v>
          </cell>
          <cell r="I2001" t="str">
            <v>Sim</v>
          </cell>
          <cell r="J2001">
            <v>45473</v>
          </cell>
          <cell r="K2001">
            <v>-13860619.82</v>
          </cell>
          <cell r="L2001">
            <v>57959474.329999998</v>
          </cell>
          <cell r="M2001">
            <v>0</v>
          </cell>
          <cell r="N2001" t="str">
            <v>Cumpre</v>
          </cell>
        </row>
        <row r="2002">
          <cell r="F2002" t="str">
            <v>Raul Soares/MG</v>
          </cell>
          <cell r="G2002" t="str">
            <v>Semestral</v>
          </cell>
          <cell r="H2002" t="str">
            <v>2024-S1</v>
          </cell>
          <cell r="I2002" t="str">
            <v>Sim</v>
          </cell>
          <cell r="J2002">
            <v>45473</v>
          </cell>
          <cell r="K2002">
            <v>-18774600.870000001</v>
          </cell>
          <cell r="L2002">
            <v>97269539.099999994</v>
          </cell>
          <cell r="M2002">
            <v>0</v>
          </cell>
          <cell r="N2002" t="str">
            <v>Cumpre</v>
          </cell>
        </row>
        <row r="2003">
          <cell r="F2003" t="str">
            <v>Recreio/MG</v>
          </cell>
          <cell r="G2003" t="str">
            <v>Semestral</v>
          </cell>
          <cell r="H2003" t="str">
            <v>2024-S1</v>
          </cell>
          <cell r="I2003" t="str">
            <v>Sim</v>
          </cell>
          <cell r="J2003">
            <v>45473</v>
          </cell>
          <cell r="K2003">
            <v>-9505407.5299999993</v>
          </cell>
          <cell r="L2003">
            <v>45316412.590000004</v>
          </cell>
          <cell r="M2003">
            <v>0</v>
          </cell>
          <cell r="N2003" t="str">
            <v>Cumpre</v>
          </cell>
        </row>
        <row r="2004">
          <cell r="F2004" t="str">
            <v>Reduto/MG</v>
          </cell>
          <cell r="G2004" t="str">
            <v>Semestral</v>
          </cell>
          <cell r="H2004" t="str">
            <v>2024-S1</v>
          </cell>
          <cell r="I2004" t="str">
            <v>Sim</v>
          </cell>
          <cell r="J2004">
            <v>45473</v>
          </cell>
          <cell r="K2004">
            <v>-3826844.66</v>
          </cell>
          <cell r="L2004">
            <v>36446782.579999998</v>
          </cell>
          <cell r="M2004">
            <v>0</v>
          </cell>
          <cell r="N2004" t="str">
            <v>Cumpre</v>
          </cell>
        </row>
        <row r="2005">
          <cell r="F2005" t="str">
            <v>Resende Costa/MG</v>
          </cell>
          <cell r="G2005" t="str">
            <v>Semestral</v>
          </cell>
          <cell r="H2005" t="str">
            <v>2024-S1</v>
          </cell>
          <cell r="I2005" t="str">
            <v>Sim</v>
          </cell>
          <cell r="J2005">
            <v>45473</v>
          </cell>
          <cell r="K2005">
            <v>-26491125.890000001</v>
          </cell>
          <cell r="L2005">
            <v>52105088.450000003</v>
          </cell>
          <cell r="M2005">
            <v>0</v>
          </cell>
          <cell r="N2005" t="str">
            <v>Cumpre</v>
          </cell>
        </row>
        <row r="2006">
          <cell r="F2006" t="str">
            <v>Resplendor/MG</v>
          </cell>
          <cell r="G2006" t="str">
            <v>Semestral</v>
          </cell>
          <cell r="H2006" t="str">
            <v>2024-S1</v>
          </cell>
          <cell r="I2006" t="str">
            <v>Sim</v>
          </cell>
          <cell r="J2006">
            <v>45473</v>
          </cell>
          <cell r="K2006">
            <v>-26467528.800000001</v>
          </cell>
          <cell r="L2006">
            <v>79812913.340000004</v>
          </cell>
          <cell r="M2006">
            <v>0</v>
          </cell>
          <cell r="N2006" t="str">
            <v>Cumpre</v>
          </cell>
        </row>
        <row r="2007">
          <cell r="F2007" t="str">
            <v>Ressaquinha/MG</v>
          </cell>
          <cell r="G2007" t="str">
            <v>Semestral</v>
          </cell>
          <cell r="H2007" t="str">
            <v>2024-S1</v>
          </cell>
          <cell r="I2007" t="str">
            <v>Sim</v>
          </cell>
          <cell r="J2007">
            <v>45473</v>
          </cell>
          <cell r="K2007">
            <v>-6741206.0800000001</v>
          </cell>
          <cell r="L2007">
            <v>41611755.670000002</v>
          </cell>
          <cell r="M2007">
            <v>0</v>
          </cell>
          <cell r="N2007" t="str">
            <v>Cumpre</v>
          </cell>
        </row>
        <row r="2008">
          <cell r="F2008" t="str">
            <v>Riachinho/MG</v>
          </cell>
          <cell r="G2008" t="str">
            <v>Semestral</v>
          </cell>
          <cell r="H2008" t="str">
            <v>2024-S1</v>
          </cell>
          <cell r="I2008" t="str">
            <v>Sim</v>
          </cell>
          <cell r="J2008">
            <v>45473</v>
          </cell>
          <cell r="K2008">
            <v>-3574888.63</v>
          </cell>
          <cell r="L2008">
            <v>36773231.159999996</v>
          </cell>
          <cell r="M2008">
            <v>0</v>
          </cell>
          <cell r="N2008" t="str">
            <v>Cumpre</v>
          </cell>
        </row>
        <row r="2009">
          <cell r="F2009" t="str">
            <v>Riacho dos Machados/MG</v>
          </cell>
          <cell r="G2009" t="str">
            <v>Semestral</v>
          </cell>
          <cell r="H2009" t="str">
            <v>2024-S1</v>
          </cell>
          <cell r="I2009" t="str">
            <v>Sim</v>
          </cell>
          <cell r="J2009">
            <v>45473</v>
          </cell>
          <cell r="K2009">
            <v>5162559.21</v>
          </cell>
          <cell r="L2009">
            <v>51772460.18</v>
          </cell>
          <cell r="M2009">
            <v>9.9700000000000006</v>
          </cell>
          <cell r="N2009" t="str">
            <v>Cumpre</v>
          </cell>
        </row>
        <row r="2010">
          <cell r="F2010" t="str">
            <v>Ribeirão das Neves/MG</v>
          </cell>
          <cell r="G2010" t="str">
            <v>Quadrimestral</v>
          </cell>
          <cell r="H2010" t="str">
            <v>2024-Q2</v>
          </cell>
          <cell r="I2010" t="str">
            <v>Sim</v>
          </cell>
          <cell r="J2010">
            <v>45535</v>
          </cell>
          <cell r="K2010">
            <v>-16756661.1</v>
          </cell>
          <cell r="L2010">
            <v>989364959.48000002</v>
          </cell>
          <cell r="M2010">
            <v>0</v>
          </cell>
          <cell r="N2010" t="str">
            <v>Cumpre</v>
          </cell>
        </row>
        <row r="2011">
          <cell r="F2011" t="str">
            <v>Ribeirão Vermelho/MG</v>
          </cell>
          <cell r="G2011" t="str">
            <v>Semestral</v>
          </cell>
          <cell r="H2011" t="str">
            <v>2024-S1</v>
          </cell>
          <cell r="I2011" t="str">
            <v>Sim</v>
          </cell>
          <cell r="J2011">
            <v>45473</v>
          </cell>
          <cell r="K2011">
            <v>-7820285.2199999997</v>
          </cell>
          <cell r="L2011">
            <v>26539558.620000001</v>
          </cell>
          <cell r="M2011">
            <v>0</v>
          </cell>
          <cell r="N2011" t="str">
            <v>Cumpre</v>
          </cell>
        </row>
        <row r="2012">
          <cell r="F2012" t="str">
            <v>Rio Acima/MG</v>
          </cell>
          <cell r="G2012" t="str">
            <v>Semestral</v>
          </cell>
          <cell r="H2012" t="str">
            <v>2024-S1</v>
          </cell>
          <cell r="I2012" t="str">
            <v>Sim</v>
          </cell>
          <cell r="J2012">
            <v>45473</v>
          </cell>
          <cell r="K2012">
            <v>-9910966</v>
          </cell>
          <cell r="L2012">
            <v>99390267.099999994</v>
          </cell>
          <cell r="M2012">
            <v>0</v>
          </cell>
          <cell r="N2012" t="str">
            <v>Cumpre</v>
          </cell>
        </row>
        <row r="2013">
          <cell r="F2013" t="str">
            <v>Rio Casca/MG</v>
          </cell>
          <cell r="G2013" t="str">
            <v>Semestral</v>
          </cell>
          <cell r="H2013" t="str">
            <v>2023-S2</v>
          </cell>
          <cell r="I2013" t="str">
            <v>Não</v>
          </cell>
          <cell r="J2013">
            <v>45291</v>
          </cell>
          <cell r="K2013">
            <v>-13945616.369999999</v>
          </cell>
          <cell r="L2013">
            <v>68168865.890000001</v>
          </cell>
          <cell r="M2013">
            <v>0</v>
          </cell>
          <cell r="N2013" t="str">
            <v>Cumpre</v>
          </cell>
        </row>
        <row r="2014">
          <cell r="F2014" t="str">
            <v>Rio do Prado/MG</v>
          </cell>
          <cell r="G2014" t="str">
            <v>Semestral</v>
          </cell>
          <cell r="H2014" t="str">
            <v>2024-S1</v>
          </cell>
          <cell r="I2014" t="str">
            <v>Sim</v>
          </cell>
          <cell r="J2014">
            <v>45473</v>
          </cell>
          <cell r="K2014">
            <v>-10056673.970000001</v>
          </cell>
          <cell r="L2014">
            <v>32296450.800000001</v>
          </cell>
          <cell r="M2014">
            <v>0</v>
          </cell>
          <cell r="N2014" t="str">
            <v>Cumpre</v>
          </cell>
        </row>
        <row r="2015">
          <cell r="F2015" t="str">
            <v>Rio Doce/MG</v>
          </cell>
          <cell r="G2015" t="str">
            <v>Semestral</v>
          </cell>
          <cell r="H2015" t="str">
            <v>2024-S1</v>
          </cell>
          <cell r="I2015" t="str">
            <v>Sim</v>
          </cell>
          <cell r="J2015">
            <v>45473</v>
          </cell>
          <cell r="K2015">
            <v>-20235234.190000001</v>
          </cell>
          <cell r="L2015">
            <v>33188346.870000001</v>
          </cell>
          <cell r="M2015">
            <v>0</v>
          </cell>
          <cell r="N2015" t="str">
            <v>Cumpre</v>
          </cell>
        </row>
        <row r="2016">
          <cell r="F2016" t="str">
            <v>Rio Espera/MG</v>
          </cell>
          <cell r="G2016" t="str">
            <v>Semestral</v>
          </cell>
          <cell r="H2016" t="str">
            <v>2024-S1</v>
          </cell>
          <cell r="I2016" t="str">
            <v>Sim</v>
          </cell>
          <cell r="J2016">
            <v>45473</v>
          </cell>
          <cell r="K2016">
            <v>-8779322.8699999992</v>
          </cell>
          <cell r="L2016">
            <v>26648560.09</v>
          </cell>
          <cell r="M2016">
            <v>0</v>
          </cell>
          <cell r="N2016" t="str">
            <v>Cumpre</v>
          </cell>
        </row>
        <row r="2017">
          <cell r="F2017" t="str">
            <v>Rio Manso/MG</v>
          </cell>
          <cell r="G2017" t="str">
            <v>Semestral</v>
          </cell>
          <cell r="H2017" t="str">
            <v>2024-S1</v>
          </cell>
          <cell r="I2017" t="str">
            <v>Sim</v>
          </cell>
          <cell r="J2017">
            <v>45473</v>
          </cell>
          <cell r="K2017">
            <v>-16453381.17</v>
          </cell>
          <cell r="L2017">
            <v>30232940.559999999</v>
          </cell>
          <cell r="M2017">
            <v>0</v>
          </cell>
          <cell r="N2017" t="str">
            <v>Cumpre</v>
          </cell>
        </row>
        <row r="2018">
          <cell r="F2018" t="str">
            <v>Rio Novo/MG</v>
          </cell>
          <cell r="G2018" t="str">
            <v>Semestral</v>
          </cell>
          <cell r="H2018" t="str">
            <v>2024-S1</v>
          </cell>
          <cell r="I2018" t="str">
            <v>Sim</v>
          </cell>
          <cell r="J2018">
            <v>45473</v>
          </cell>
          <cell r="K2018">
            <v>-2510393.7200000002</v>
          </cell>
          <cell r="L2018">
            <v>37044326.390000001</v>
          </cell>
          <cell r="M2018">
            <v>0</v>
          </cell>
          <cell r="N2018" t="str">
            <v>Cumpre</v>
          </cell>
        </row>
        <row r="2019">
          <cell r="F2019" t="str">
            <v>Rio Paranaíba/MG</v>
          </cell>
          <cell r="G2019" t="str">
            <v>Semestral</v>
          </cell>
          <cell r="H2019" t="str">
            <v>2024-S1</v>
          </cell>
          <cell r="I2019" t="str">
            <v>Sim</v>
          </cell>
          <cell r="J2019">
            <v>45473</v>
          </cell>
          <cell r="K2019">
            <v>-30865445.550000001</v>
          </cell>
          <cell r="L2019">
            <v>103969702.26000001</v>
          </cell>
          <cell r="M2019">
            <v>0</v>
          </cell>
          <cell r="N2019" t="str">
            <v>Cumpre</v>
          </cell>
        </row>
        <row r="2020">
          <cell r="F2020" t="str">
            <v>Rio Pardo de Minas/MG</v>
          </cell>
          <cell r="G2020" t="str">
            <v>Semestral</v>
          </cell>
          <cell r="H2020" t="str">
            <v>2024-S1</v>
          </cell>
          <cell r="I2020" t="str">
            <v>Sim</v>
          </cell>
          <cell r="J2020">
            <v>45473</v>
          </cell>
          <cell r="K2020">
            <v>-9795715.2699999996</v>
          </cell>
          <cell r="L2020">
            <v>113865789.19</v>
          </cell>
          <cell r="M2020">
            <v>0</v>
          </cell>
          <cell r="N2020" t="str">
            <v>Cumpre</v>
          </cell>
        </row>
        <row r="2021">
          <cell r="F2021" t="str">
            <v>Rio Piracicaba/MG</v>
          </cell>
          <cell r="G2021" t="str">
            <v>Semestral</v>
          </cell>
          <cell r="H2021" t="str">
            <v>2024-S1</v>
          </cell>
          <cell r="I2021" t="str">
            <v>Sim</v>
          </cell>
          <cell r="J2021">
            <v>45473</v>
          </cell>
          <cell r="K2021">
            <v>-27812026.350000001</v>
          </cell>
          <cell r="L2021">
            <v>97438268.200000003</v>
          </cell>
          <cell r="M2021">
            <v>0</v>
          </cell>
          <cell r="N2021" t="str">
            <v>Cumpre</v>
          </cell>
        </row>
        <row r="2022">
          <cell r="F2022" t="str">
            <v>Rio Pomba/MG</v>
          </cell>
          <cell r="G2022" t="str">
            <v>Semestral</v>
          </cell>
          <cell r="H2022" t="str">
            <v>2024-S1</v>
          </cell>
          <cell r="I2022" t="str">
            <v>Sim</v>
          </cell>
          <cell r="J2022">
            <v>45473</v>
          </cell>
          <cell r="K2022">
            <v>-35453179.130000003</v>
          </cell>
          <cell r="L2022">
            <v>71714225.340000004</v>
          </cell>
          <cell r="M2022">
            <v>0</v>
          </cell>
          <cell r="N2022" t="str">
            <v>Cumpre</v>
          </cell>
        </row>
        <row r="2023">
          <cell r="F2023" t="str">
            <v>Rio Preto/MG</v>
          </cell>
          <cell r="G2023" t="str">
            <v>Semestral</v>
          </cell>
          <cell r="H2023" t="str">
            <v>2024-S1</v>
          </cell>
          <cell r="I2023" t="str">
            <v>Sim</v>
          </cell>
          <cell r="J2023">
            <v>45473</v>
          </cell>
          <cell r="K2023">
            <v>-6343467.4299999997</v>
          </cell>
          <cell r="L2023">
            <v>28630057.239999998</v>
          </cell>
          <cell r="M2023">
            <v>0</v>
          </cell>
          <cell r="N2023" t="str">
            <v>Cumpre</v>
          </cell>
        </row>
        <row r="2024">
          <cell r="F2024" t="str">
            <v>Rio Vermelho/MG</v>
          </cell>
          <cell r="G2024" t="str">
            <v>Semestral</v>
          </cell>
          <cell r="H2024" t="str">
            <v>2024-S1</v>
          </cell>
          <cell r="I2024" t="str">
            <v>Sim</v>
          </cell>
          <cell r="J2024">
            <v>45473</v>
          </cell>
          <cell r="K2024">
            <v>-3765450.62</v>
          </cell>
          <cell r="L2024">
            <v>49451778.670000002</v>
          </cell>
          <cell r="M2024">
            <v>0</v>
          </cell>
          <cell r="N2024" t="str">
            <v>Cumpre</v>
          </cell>
        </row>
        <row r="2025">
          <cell r="F2025" t="str">
            <v>Ritápolis/MG</v>
          </cell>
          <cell r="G2025" t="str">
            <v>Semestral</v>
          </cell>
          <cell r="H2025" t="str">
            <v>2024-S1</v>
          </cell>
          <cell r="I2025" t="str">
            <v>Sim</v>
          </cell>
          <cell r="J2025">
            <v>45473</v>
          </cell>
          <cell r="K2025">
            <v>-20651239.09</v>
          </cell>
          <cell r="L2025">
            <v>29727425.23</v>
          </cell>
          <cell r="M2025">
            <v>0</v>
          </cell>
          <cell r="N2025" t="str">
            <v>Cumpre</v>
          </cell>
        </row>
        <row r="2026">
          <cell r="F2026" t="str">
            <v>Rochedo de Minas/MG</v>
          </cell>
          <cell r="G2026" t="str">
            <v>Semestral</v>
          </cell>
          <cell r="H2026" t="str">
            <v>2024-S1</v>
          </cell>
          <cell r="I2026" t="str">
            <v>Sim</v>
          </cell>
          <cell r="J2026">
            <v>45473</v>
          </cell>
          <cell r="K2026">
            <v>-13371468.130000001</v>
          </cell>
          <cell r="L2026">
            <v>25619322.149999999</v>
          </cell>
          <cell r="M2026">
            <v>0</v>
          </cell>
          <cell r="N2026" t="str">
            <v>Cumpre</v>
          </cell>
        </row>
        <row r="2027">
          <cell r="F2027" t="str">
            <v>Rodeiro/MG</v>
          </cell>
          <cell r="G2027" t="str">
            <v>Semestral</v>
          </cell>
          <cell r="H2027" t="str">
            <v>2024-S1</v>
          </cell>
          <cell r="I2027" t="str">
            <v>Sim</v>
          </cell>
          <cell r="J2027">
            <v>45473</v>
          </cell>
          <cell r="K2027">
            <v>-16207503.52</v>
          </cell>
          <cell r="L2027">
            <v>40920563.960000001</v>
          </cell>
          <cell r="M2027">
            <v>0</v>
          </cell>
          <cell r="N2027" t="str">
            <v>Cumpre</v>
          </cell>
        </row>
        <row r="2028">
          <cell r="F2028" t="str">
            <v>Romaria/MG</v>
          </cell>
          <cell r="G2028" t="str">
            <v>Semestral</v>
          </cell>
          <cell r="H2028" t="str">
            <v>2024-S1</v>
          </cell>
          <cell r="I2028" t="str">
            <v>Sim</v>
          </cell>
          <cell r="J2028">
            <v>45473</v>
          </cell>
          <cell r="K2028">
            <v>-19565337.350000001</v>
          </cell>
          <cell r="L2028">
            <v>35183182.039999999</v>
          </cell>
          <cell r="M2028">
            <v>0</v>
          </cell>
          <cell r="N2028" t="str">
            <v>Cumpre</v>
          </cell>
        </row>
        <row r="2029">
          <cell r="F2029" t="str">
            <v>Rosário da Limeira/MG</v>
          </cell>
          <cell r="G2029" t="str">
            <v>Semestral</v>
          </cell>
          <cell r="H2029" t="str">
            <v>2024-S1</v>
          </cell>
          <cell r="I2029" t="str">
            <v>Sim</v>
          </cell>
          <cell r="J2029">
            <v>45473</v>
          </cell>
          <cell r="K2029">
            <v>-6020526.9100000001</v>
          </cell>
          <cell r="L2029">
            <v>31409017.57</v>
          </cell>
          <cell r="M2029">
            <v>0</v>
          </cell>
          <cell r="N2029" t="str">
            <v>Cumpre</v>
          </cell>
        </row>
        <row r="2030">
          <cell r="F2030" t="str">
            <v>Rubelita/MG</v>
          </cell>
          <cell r="G2030" t="str">
            <v>Semestral</v>
          </cell>
          <cell r="H2030" t="str">
            <v>2024-S1</v>
          </cell>
          <cell r="I2030" t="str">
            <v>Sim</v>
          </cell>
          <cell r="J2030">
            <v>45473</v>
          </cell>
          <cell r="K2030">
            <v>-6967337.9699999997</v>
          </cell>
          <cell r="L2030">
            <v>34348865.240000002</v>
          </cell>
          <cell r="M2030">
            <v>0</v>
          </cell>
          <cell r="N2030" t="str">
            <v>Cumpre</v>
          </cell>
        </row>
        <row r="2031">
          <cell r="F2031" t="str">
            <v>Rubim/MG</v>
          </cell>
          <cell r="G2031" t="str">
            <v>Semestral</v>
          </cell>
          <cell r="H2031" t="str">
            <v>2024-S1</v>
          </cell>
          <cell r="I2031" t="str">
            <v>Sim</v>
          </cell>
          <cell r="J2031">
            <v>45473</v>
          </cell>
          <cell r="K2031">
            <v>-7108373.6299999999</v>
          </cell>
          <cell r="L2031">
            <v>47087624.060000002</v>
          </cell>
          <cell r="M2031">
            <v>0</v>
          </cell>
          <cell r="N2031" t="str">
            <v>Cumpre</v>
          </cell>
        </row>
        <row r="2032">
          <cell r="F2032" t="str">
            <v>Sabará/MG</v>
          </cell>
          <cell r="G2032" t="str">
            <v>Quadrimestral</v>
          </cell>
          <cell r="H2032" t="str">
            <v>2024-Q2</v>
          </cell>
          <cell r="I2032" t="str">
            <v>Sim</v>
          </cell>
          <cell r="J2032">
            <v>45535</v>
          </cell>
          <cell r="K2032">
            <v>-123484466.54000001</v>
          </cell>
          <cell r="L2032">
            <v>489877018.25999999</v>
          </cell>
          <cell r="M2032">
            <v>0</v>
          </cell>
          <cell r="N2032" t="str">
            <v>Cumpre</v>
          </cell>
        </row>
        <row r="2033">
          <cell r="F2033" t="str">
            <v>Sabinópolis/MG</v>
          </cell>
          <cell r="G2033" t="str">
            <v>Semestral</v>
          </cell>
          <cell r="H2033" t="str">
            <v>2024-S1</v>
          </cell>
          <cell r="I2033" t="str">
            <v>Sim</v>
          </cell>
          <cell r="J2033">
            <v>45473</v>
          </cell>
          <cell r="K2033">
            <v>-12794281.109999999</v>
          </cell>
          <cell r="L2033">
            <v>71157031.959999993</v>
          </cell>
          <cell r="M2033">
            <v>0</v>
          </cell>
          <cell r="N2033" t="str">
            <v>Cumpre</v>
          </cell>
        </row>
        <row r="2034">
          <cell r="F2034" t="str">
            <v>Sacramento/MG</v>
          </cell>
          <cell r="G2034" t="str">
            <v>Quadrimestral</v>
          </cell>
          <cell r="H2034" t="str">
            <v>2024-Q2</v>
          </cell>
          <cell r="I2034" t="str">
            <v>Sim</v>
          </cell>
          <cell r="J2034">
            <v>45535</v>
          </cell>
          <cell r="K2034">
            <v>-18953932.5</v>
          </cell>
          <cell r="L2034">
            <v>231573214.03</v>
          </cell>
          <cell r="M2034">
            <v>0</v>
          </cell>
          <cell r="N2034" t="str">
            <v>Cumpre</v>
          </cell>
        </row>
        <row r="2035">
          <cell r="F2035" t="str">
            <v>Salinas/MG</v>
          </cell>
          <cell r="G2035" t="str">
            <v>Quadrimestral</v>
          </cell>
          <cell r="H2035" t="str">
            <v>2024-Q2</v>
          </cell>
          <cell r="I2035" t="str">
            <v>Sim</v>
          </cell>
          <cell r="J2035">
            <v>45535</v>
          </cell>
          <cell r="K2035">
            <v>-95456145.859999999</v>
          </cell>
          <cell r="L2035">
            <v>194337343.13</v>
          </cell>
          <cell r="M2035">
            <v>0</v>
          </cell>
          <cell r="N2035" t="str">
            <v>Cumpre</v>
          </cell>
        </row>
        <row r="2036">
          <cell r="F2036" t="str">
            <v>Salto da Divisa/MG</v>
          </cell>
          <cell r="G2036" t="str">
            <v>Semestral</v>
          </cell>
          <cell r="H2036" t="str">
            <v>2024-S1</v>
          </cell>
          <cell r="I2036" t="str">
            <v>Sim</v>
          </cell>
          <cell r="J2036">
            <v>45473</v>
          </cell>
          <cell r="K2036">
            <v>-9710274.5</v>
          </cell>
          <cell r="L2036">
            <v>37732423.060000002</v>
          </cell>
          <cell r="M2036">
            <v>0</v>
          </cell>
          <cell r="N2036" t="str">
            <v>Cumpre</v>
          </cell>
        </row>
        <row r="2037">
          <cell r="F2037" t="str">
            <v>Santa Bárbara/MG</v>
          </cell>
          <cell r="G2037" t="str">
            <v>Semestral</v>
          </cell>
          <cell r="H2037" t="str">
            <v>2024-S1</v>
          </cell>
          <cell r="I2037" t="str">
            <v>Sim</v>
          </cell>
          <cell r="J2037">
            <v>45473</v>
          </cell>
          <cell r="K2037">
            <v>-109814427.67</v>
          </cell>
          <cell r="L2037">
            <v>188046314.31999999</v>
          </cell>
          <cell r="M2037">
            <v>0</v>
          </cell>
          <cell r="N2037" t="str">
            <v>Cumpre</v>
          </cell>
        </row>
        <row r="2038">
          <cell r="F2038" t="str">
            <v>Santa Bárbara do Leste/MG</v>
          </cell>
          <cell r="G2038" t="str">
            <v>Semestral</v>
          </cell>
          <cell r="H2038" t="str">
            <v>2024-S1</v>
          </cell>
          <cell r="I2038" t="str">
            <v>Sim</v>
          </cell>
          <cell r="J2038">
            <v>45473</v>
          </cell>
          <cell r="K2038">
            <v>-12185698</v>
          </cell>
          <cell r="L2038">
            <v>40344460.280000001</v>
          </cell>
          <cell r="M2038">
            <v>0</v>
          </cell>
          <cell r="N2038" t="str">
            <v>Cumpre</v>
          </cell>
        </row>
        <row r="2039">
          <cell r="F2039" t="str">
            <v>Santa Bárbara do Monte Verde/MG</v>
          </cell>
          <cell r="G2039" t="str">
            <v>Semestral</v>
          </cell>
          <cell r="H2039" t="str">
            <v>2024-S1</v>
          </cell>
          <cell r="I2039" t="str">
            <v>Sim</v>
          </cell>
          <cell r="J2039">
            <v>45473</v>
          </cell>
          <cell r="K2039">
            <v>-6566735.3099999996</v>
          </cell>
          <cell r="L2039">
            <v>26444307.899999999</v>
          </cell>
          <cell r="M2039">
            <v>0</v>
          </cell>
          <cell r="N2039" t="str">
            <v>Cumpre</v>
          </cell>
        </row>
        <row r="2040">
          <cell r="F2040" t="str">
            <v>Santa Bárbara do Tugúrio/MG</v>
          </cell>
          <cell r="G2040" t="str">
            <v>Semestral</v>
          </cell>
          <cell r="H2040" t="str">
            <v>2024-S1</v>
          </cell>
          <cell r="I2040" t="str">
            <v>Sim</v>
          </cell>
          <cell r="J2040">
            <v>45473</v>
          </cell>
          <cell r="K2040">
            <v>-7136738.3099999996</v>
          </cell>
          <cell r="L2040">
            <v>30074905.440000001</v>
          </cell>
          <cell r="M2040">
            <v>0</v>
          </cell>
          <cell r="N2040" t="str">
            <v>Cumpre</v>
          </cell>
        </row>
        <row r="2041">
          <cell r="F2041" t="str">
            <v>Santa Cruz de Minas/MG</v>
          </cell>
          <cell r="G2041" t="str">
            <v>Semestral</v>
          </cell>
          <cell r="H2041" t="str">
            <v>2024-S1</v>
          </cell>
          <cell r="I2041" t="str">
            <v>Sim</v>
          </cell>
          <cell r="J2041">
            <v>45473</v>
          </cell>
          <cell r="K2041">
            <v>-12406882.390000001</v>
          </cell>
          <cell r="L2041">
            <v>32578748.460000001</v>
          </cell>
          <cell r="M2041">
            <v>0</v>
          </cell>
          <cell r="N2041" t="str">
            <v>Cumpre</v>
          </cell>
        </row>
        <row r="2042">
          <cell r="F2042" t="str">
            <v>Santa Cruz de Salinas/MG</v>
          </cell>
          <cell r="G2042" t="str">
            <v>Semestral</v>
          </cell>
          <cell r="H2042" t="str">
            <v>2024-S1</v>
          </cell>
          <cell r="I2042" t="str">
            <v>Sim</v>
          </cell>
          <cell r="J2042">
            <v>45473</v>
          </cell>
          <cell r="K2042">
            <v>-3342483.06</v>
          </cell>
          <cell r="L2042">
            <v>27556588.609999999</v>
          </cell>
          <cell r="M2042">
            <v>0</v>
          </cell>
          <cell r="N2042" t="str">
            <v>Cumpre</v>
          </cell>
        </row>
        <row r="2043">
          <cell r="F2043" t="str">
            <v>Santa Cruz do Escalvado/MG</v>
          </cell>
          <cell r="G2043" t="str">
            <v>Semestral</v>
          </cell>
          <cell r="H2043" t="str">
            <v>2024-S1</v>
          </cell>
          <cell r="I2043" t="str">
            <v>Sim</v>
          </cell>
          <cell r="J2043">
            <v>45473</v>
          </cell>
          <cell r="K2043">
            <v>-20435267.890000001</v>
          </cell>
          <cell r="L2043">
            <v>31307409.25</v>
          </cell>
          <cell r="M2043">
            <v>0</v>
          </cell>
          <cell r="N2043" t="str">
            <v>Cumpre</v>
          </cell>
        </row>
        <row r="2044">
          <cell r="F2044" t="str">
            <v>Santa Efigênia de Minas/MG</v>
          </cell>
          <cell r="G2044" t="str">
            <v>Semestral</v>
          </cell>
          <cell r="H2044" t="str">
            <v>2024-S1</v>
          </cell>
          <cell r="I2044" t="str">
            <v>Sim</v>
          </cell>
          <cell r="J2044">
            <v>45473</v>
          </cell>
          <cell r="K2044">
            <v>-5174088.3099999996</v>
          </cell>
          <cell r="L2044">
            <v>27801133.530000001</v>
          </cell>
          <cell r="M2044">
            <v>0</v>
          </cell>
          <cell r="N2044" t="str">
            <v>Cumpre</v>
          </cell>
        </row>
        <row r="2045">
          <cell r="F2045" t="str">
            <v>Santa Fé de Minas/MG</v>
          </cell>
          <cell r="G2045" t="str">
            <v>Semestral</v>
          </cell>
          <cell r="H2045" t="str">
            <v>2024-S1</v>
          </cell>
          <cell r="I2045" t="str">
            <v>Sim</v>
          </cell>
          <cell r="J2045">
            <v>45473</v>
          </cell>
          <cell r="K2045">
            <v>5151976</v>
          </cell>
          <cell r="L2045">
            <v>30972720.550000001</v>
          </cell>
          <cell r="M2045">
            <v>16.63</v>
          </cell>
          <cell r="N2045" t="str">
            <v>Cumpre</v>
          </cell>
        </row>
        <row r="2046">
          <cell r="F2046" t="str">
            <v>Santa Helena de Minas/MG</v>
          </cell>
          <cell r="G2046" t="str">
            <v>Semestral</v>
          </cell>
          <cell r="H2046" t="str">
            <v>2024-S1</v>
          </cell>
          <cell r="I2046" t="str">
            <v>Sim</v>
          </cell>
          <cell r="J2046">
            <v>45473</v>
          </cell>
          <cell r="K2046">
            <v>-6219811.4100000001</v>
          </cell>
          <cell r="L2046">
            <v>28507719.039999999</v>
          </cell>
          <cell r="M2046">
            <v>0</v>
          </cell>
          <cell r="N2046" t="str">
            <v>Cumpre</v>
          </cell>
        </row>
        <row r="2047">
          <cell r="F2047" t="str">
            <v>Santa Juliana/MG</v>
          </cell>
          <cell r="G2047" t="str">
            <v>Semestral</v>
          </cell>
          <cell r="H2047" t="str">
            <v>2024-S1</v>
          </cell>
          <cell r="I2047" t="str">
            <v>Sim</v>
          </cell>
          <cell r="J2047">
            <v>45473</v>
          </cell>
          <cell r="K2047">
            <v>29690892.129999999</v>
          </cell>
          <cell r="L2047">
            <v>86394307.170000002</v>
          </cell>
          <cell r="M2047">
            <v>34.369999999999997</v>
          </cell>
          <cell r="N2047" t="str">
            <v>Cumpre</v>
          </cell>
        </row>
        <row r="2048">
          <cell r="F2048" t="str">
            <v>Santa Luzia/MG</v>
          </cell>
          <cell r="G2048" t="str">
            <v>Quadrimestral</v>
          </cell>
          <cell r="H2048" t="str">
            <v>2024-Q2</v>
          </cell>
          <cell r="I2048" t="str">
            <v>Sim</v>
          </cell>
          <cell r="J2048">
            <v>45535</v>
          </cell>
          <cell r="K2048">
            <v>-294252495.52999997</v>
          </cell>
          <cell r="L2048">
            <v>693396587.97000003</v>
          </cell>
          <cell r="M2048">
            <v>0</v>
          </cell>
          <cell r="N2048" t="str">
            <v>Cumpre</v>
          </cell>
        </row>
        <row r="2049">
          <cell r="F2049" t="str">
            <v>Santa Margarida/MG</v>
          </cell>
          <cell r="G2049" t="str">
            <v>Semestral</v>
          </cell>
          <cell r="H2049" t="str">
            <v>2024-S1</v>
          </cell>
          <cell r="I2049" t="str">
            <v>Sim</v>
          </cell>
          <cell r="J2049">
            <v>45473</v>
          </cell>
          <cell r="K2049">
            <v>-35207335.039999999</v>
          </cell>
          <cell r="L2049">
            <v>74060375.230000004</v>
          </cell>
          <cell r="M2049">
            <v>0</v>
          </cell>
          <cell r="N2049" t="str">
            <v>Cumpre</v>
          </cell>
        </row>
        <row r="2050">
          <cell r="F2050" t="str">
            <v>Santa Maria de Itabira/MG</v>
          </cell>
          <cell r="G2050" t="str">
            <v>Semestral</v>
          </cell>
          <cell r="H2050" t="str">
            <v>2024-S1</v>
          </cell>
          <cell r="I2050" t="str">
            <v>Sim</v>
          </cell>
          <cell r="J2050">
            <v>45473</v>
          </cell>
          <cell r="K2050">
            <v>-12968300.140000001</v>
          </cell>
          <cell r="L2050">
            <v>51605566.090000004</v>
          </cell>
          <cell r="M2050">
            <v>0</v>
          </cell>
          <cell r="N2050" t="str">
            <v>Cumpre</v>
          </cell>
        </row>
        <row r="2051">
          <cell r="F2051" t="str">
            <v>Santa Maria do Salto/MG</v>
          </cell>
          <cell r="G2051" t="str">
            <v>Semestral</v>
          </cell>
          <cell r="H2051" t="str">
            <v>2024-S1</v>
          </cell>
          <cell r="I2051" t="str">
            <v>Sim</v>
          </cell>
          <cell r="J2051">
            <v>45473</v>
          </cell>
          <cell r="K2051">
            <v>1017299.88</v>
          </cell>
          <cell r="L2051">
            <v>26964591.550000001</v>
          </cell>
          <cell r="M2051">
            <v>3.77</v>
          </cell>
          <cell r="N2051" t="str">
            <v>Cumpre</v>
          </cell>
        </row>
        <row r="2052">
          <cell r="F2052" t="str">
            <v>Santa Maria do Suaçuí/MG</v>
          </cell>
          <cell r="G2052" t="str">
            <v>Semestral</v>
          </cell>
          <cell r="H2052" t="str">
            <v>2024-S1</v>
          </cell>
          <cell r="I2052" t="str">
            <v>Sim</v>
          </cell>
          <cell r="J2052">
            <v>45473</v>
          </cell>
          <cell r="K2052">
            <v>-8198747.9299999997</v>
          </cell>
          <cell r="L2052">
            <v>48364006.539999999</v>
          </cell>
          <cell r="M2052">
            <v>0</v>
          </cell>
          <cell r="N2052" t="str">
            <v>Cumpre</v>
          </cell>
        </row>
        <row r="2053">
          <cell r="F2053" t="str">
            <v>Santa Rita de Caldas/MG</v>
          </cell>
          <cell r="G2053" t="str">
            <v>Quadrimestral</v>
          </cell>
          <cell r="H2053" t="str">
            <v>2024-Q2</v>
          </cell>
          <cell r="I2053" t="str">
            <v>Sim</v>
          </cell>
          <cell r="J2053">
            <v>45535</v>
          </cell>
          <cell r="K2053">
            <v>-1675829.09</v>
          </cell>
          <cell r="L2053">
            <v>39917796.43</v>
          </cell>
          <cell r="M2053">
            <v>0</v>
          </cell>
          <cell r="N2053" t="str">
            <v>Cumpre</v>
          </cell>
        </row>
        <row r="2054">
          <cell r="F2054" t="str">
            <v>Santa Rita de Ibitipoca/MG</v>
          </cell>
          <cell r="G2054" t="str">
            <v>Semestral</v>
          </cell>
          <cell r="H2054" t="str">
            <v>2024-S1</v>
          </cell>
          <cell r="I2054" t="str">
            <v>Sim</v>
          </cell>
          <cell r="J2054">
            <v>45473</v>
          </cell>
          <cell r="K2054">
            <v>-6371209.8399999999</v>
          </cell>
          <cell r="L2054">
            <v>27604169.780000001</v>
          </cell>
          <cell r="M2054">
            <v>0</v>
          </cell>
          <cell r="N2054" t="str">
            <v>Cumpre</v>
          </cell>
        </row>
        <row r="2055">
          <cell r="F2055" t="str">
            <v>Santa Rita de Jacutinga/MG</v>
          </cell>
          <cell r="G2055" t="str">
            <v>Semestral</v>
          </cell>
          <cell r="H2055" t="str">
            <v>2024-S1</v>
          </cell>
          <cell r="I2055" t="str">
            <v>Sim</v>
          </cell>
          <cell r="J2055">
            <v>45473</v>
          </cell>
          <cell r="K2055">
            <v>-5137957.51</v>
          </cell>
          <cell r="L2055">
            <v>35565141.439999998</v>
          </cell>
          <cell r="M2055">
            <v>0</v>
          </cell>
          <cell r="N2055" t="str">
            <v>Cumpre</v>
          </cell>
        </row>
        <row r="2056">
          <cell r="F2056" t="str">
            <v>Santa Rita de Minas/MG</v>
          </cell>
          <cell r="G2056" t="str">
            <v>Semestral</v>
          </cell>
          <cell r="H2056" t="str">
            <v>2024-S1</v>
          </cell>
          <cell r="I2056" t="str">
            <v>Sim</v>
          </cell>
          <cell r="J2056">
            <v>45473</v>
          </cell>
          <cell r="K2056">
            <v>-5202069.6399999997</v>
          </cell>
          <cell r="L2056">
            <v>33378560.350000001</v>
          </cell>
          <cell r="M2056">
            <v>0</v>
          </cell>
          <cell r="N2056" t="str">
            <v>Cumpre</v>
          </cell>
        </row>
        <row r="2057">
          <cell r="F2057" t="str">
            <v>Santa Rita do Itueto/MG</v>
          </cell>
          <cell r="G2057" t="str">
            <v>Semestral</v>
          </cell>
          <cell r="H2057" t="str">
            <v>2024-S1</v>
          </cell>
          <cell r="I2057" t="str">
            <v>Sim</v>
          </cell>
          <cell r="J2057">
            <v>45473</v>
          </cell>
          <cell r="K2057">
            <v>-4897224.8600000003</v>
          </cell>
          <cell r="L2057">
            <v>35183529.149999999</v>
          </cell>
          <cell r="M2057">
            <v>0</v>
          </cell>
          <cell r="N2057" t="str">
            <v>Cumpre</v>
          </cell>
        </row>
        <row r="2058">
          <cell r="F2058" t="str">
            <v>Santa Rita do Sapucaí/MG</v>
          </cell>
          <cell r="G2058" t="str">
            <v>Semestral</v>
          </cell>
          <cell r="H2058" t="str">
            <v>2024-S1</v>
          </cell>
          <cell r="I2058" t="str">
            <v>Sim</v>
          </cell>
          <cell r="J2058">
            <v>45473</v>
          </cell>
          <cell r="K2058">
            <v>7643108.5700000003</v>
          </cell>
          <cell r="L2058">
            <v>177111302.80000001</v>
          </cell>
          <cell r="M2058">
            <v>4.32</v>
          </cell>
          <cell r="N2058" t="str">
            <v>Cumpre</v>
          </cell>
        </row>
        <row r="2059">
          <cell r="F2059" t="str">
            <v>Santa Rosa da Serra/MG</v>
          </cell>
          <cell r="G2059" t="str">
            <v>Semestral</v>
          </cell>
          <cell r="H2059" t="str">
            <v>2024-S1</v>
          </cell>
          <cell r="I2059" t="str">
            <v>Sim</v>
          </cell>
          <cell r="J2059">
            <v>45473</v>
          </cell>
          <cell r="K2059">
            <v>-3205004.55</v>
          </cell>
          <cell r="L2059">
            <v>32337346.809999999</v>
          </cell>
          <cell r="M2059">
            <v>0</v>
          </cell>
          <cell r="N2059" t="str">
            <v>Cumpre</v>
          </cell>
        </row>
        <row r="2060">
          <cell r="F2060" t="str">
            <v>Santa Vitória/MG</v>
          </cell>
          <cell r="G2060" t="str">
            <v>Semestral</v>
          </cell>
          <cell r="H2060" t="str">
            <v>2024-S1</v>
          </cell>
          <cell r="I2060" t="str">
            <v>Sim</v>
          </cell>
          <cell r="J2060">
            <v>45473</v>
          </cell>
          <cell r="K2060">
            <v>-8409982.9000000004</v>
          </cell>
          <cell r="L2060">
            <v>182006866.41999999</v>
          </cell>
          <cell r="M2060">
            <v>0</v>
          </cell>
          <cell r="N2060" t="str">
            <v>Cumpre</v>
          </cell>
        </row>
        <row r="2061">
          <cell r="F2061" t="str">
            <v>Santana da Vargem/MG</v>
          </cell>
          <cell r="G2061" t="str">
            <v>Semestral</v>
          </cell>
          <cell r="H2061" t="str">
            <v>2024-S1</v>
          </cell>
          <cell r="I2061" t="str">
            <v>Sim</v>
          </cell>
          <cell r="J2061">
            <v>45473</v>
          </cell>
          <cell r="K2061">
            <v>-12159422.720000001</v>
          </cell>
          <cell r="L2061">
            <v>35001639.789999999</v>
          </cell>
          <cell r="M2061">
            <v>0</v>
          </cell>
          <cell r="N2061" t="str">
            <v>Cumpre</v>
          </cell>
        </row>
        <row r="2062">
          <cell r="F2062" t="str">
            <v>Santana de Cataguases/MG</v>
          </cell>
          <cell r="G2062" t="str">
            <v>Semestral</v>
          </cell>
          <cell r="H2062" t="str">
            <v>2024-S1</v>
          </cell>
          <cell r="I2062" t="str">
            <v>Sim</v>
          </cell>
          <cell r="J2062">
            <v>45473</v>
          </cell>
          <cell r="K2062">
            <v>-11066156.32</v>
          </cell>
          <cell r="L2062">
            <v>27316954.890000001</v>
          </cell>
          <cell r="M2062">
            <v>0</v>
          </cell>
          <cell r="N2062" t="str">
            <v>Cumpre</v>
          </cell>
        </row>
        <row r="2063">
          <cell r="F2063" t="str">
            <v>Santana de Pirapama/MG</v>
          </cell>
          <cell r="G2063" t="str">
            <v>Semestral</v>
          </cell>
          <cell r="H2063" t="str">
            <v>2024-S1</v>
          </cell>
          <cell r="I2063" t="str">
            <v>Sim</v>
          </cell>
          <cell r="J2063">
            <v>45473</v>
          </cell>
          <cell r="K2063">
            <v>-10327480.689999999</v>
          </cell>
          <cell r="L2063">
            <v>34572487.119999997</v>
          </cell>
          <cell r="M2063">
            <v>0</v>
          </cell>
          <cell r="N2063" t="str">
            <v>Cumpre</v>
          </cell>
        </row>
        <row r="2064">
          <cell r="F2064" t="str">
            <v>Santana do Deserto/MG</v>
          </cell>
          <cell r="G2064" t="str">
            <v>Semestral</v>
          </cell>
          <cell r="H2064" t="str">
            <v>2024-S1</v>
          </cell>
          <cell r="I2064" t="str">
            <v>Sim</v>
          </cell>
          <cell r="J2064">
            <v>45473</v>
          </cell>
          <cell r="K2064">
            <v>681909.98</v>
          </cell>
          <cell r="L2064">
            <v>27211750.329999998</v>
          </cell>
          <cell r="M2064">
            <v>2.5099999999999998</v>
          </cell>
          <cell r="N2064" t="str">
            <v>Cumpre</v>
          </cell>
        </row>
        <row r="2065">
          <cell r="F2065" t="str">
            <v>Santana do Garambéu/MG</v>
          </cell>
          <cell r="G2065" t="str">
            <v>Semestral</v>
          </cell>
          <cell r="H2065" t="str">
            <v>2024-S1</v>
          </cell>
          <cell r="I2065" t="str">
            <v>Sim</v>
          </cell>
          <cell r="J2065">
            <v>45473</v>
          </cell>
          <cell r="K2065">
            <v>-10919504.08</v>
          </cell>
          <cell r="L2065">
            <v>24867071.93</v>
          </cell>
          <cell r="M2065">
            <v>0</v>
          </cell>
          <cell r="N2065" t="str">
            <v>Cumpre</v>
          </cell>
        </row>
        <row r="2066">
          <cell r="F2066" t="str">
            <v>Santana do Jacaré/MG</v>
          </cell>
          <cell r="G2066" t="str">
            <v>Semestral</v>
          </cell>
          <cell r="H2066" t="str">
            <v>2024-S1</v>
          </cell>
          <cell r="I2066" t="str">
            <v>Sim</v>
          </cell>
          <cell r="J2066">
            <v>45473</v>
          </cell>
          <cell r="K2066">
            <v>-9698203.2899999991</v>
          </cell>
          <cell r="L2066">
            <v>27021068.02</v>
          </cell>
          <cell r="M2066">
            <v>0</v>
          </cell>
          <cell r="N2066" t="str">
            <v>Cumpre</v>
          </cell>
        </row>
        <row r="2067">
          <cell r="F2067" t="str">
            <v>Santana do Manhuaçu/MG</v>
          </cell>
          <cell r="G2067" t="str">
            <v>Semestral</v>
          </cell>
          <cell r="H2067" t="str">
            <v>2024-S1</v>
          </cell>
          <cell r="I2067" t="str">
            <v>Sim</v>
          </cell>
          <cell r="J2067">
            <v>45473</v>
          </cell>
          <cell r="K2067">
            <v>-6477087.3600000003</v>
          </cell>
          <cell r="L2067">
            <v>42440845.119999997</v>
          </cell>
          <cell r="M2067">
            <v>0</v>
          </cell>
          <cell r="N2067" t="str">
            <v>Cumpre</v>
          </cell>
        </row>
        <row r="2068">
          <cell r="F2068" t="str">
            <v>Santana do Paraíso/MG</v>
          </cell>
          <cell r="G2068" t="str">
            <v>Semestral</v>
          </cell>
          <cell r="H2068" t="str">
            <v>2024-S1</v>
          </cell>
          <cell r="I2068" t="str">
            <v>Sim</v>
          </cell>
          <cell r="J2068">
            <v>45473</v>
          </cell>
          <cell r="K2068">
            <v>-73694571.260000005</v>
          </cell>
          <cell r="L2068">
            <v>162006044.56999999</v>
          </cell>
          <cell r="M2068">
            <v>0</v>
          </cell>
          <cell r="N2068" t="str">
            <v>Cumpre</v>
          </cell>
        </row>
        <row r="2069">
          <cell r="F2069" t="str">
            <v>Santana do Riacho/MG</v>
          </cell>
          <cell r="G2069" t="str">
            <v>Semestral</v>
          </cell>
          <cell r="H2069" t="str">
            <v>2024-S1</v>
          </cell>
          <cell r="I2069" t="str">
            <v>Sim</v>
          </cell>
          <cell r="J2069">
            <v>45473</v>
          </cell>
          <cell r="K2069">
            <v>-28795222.949999999</v>
          </cell>
          <cell r="L2069">
            <v>36427710.82</v>
          </cell>
          <cell r="M2069">
            <v>0</v>
          </cell>
          <cell r="N2069" t="str">
            <v>Cumpre</v>
          </cell>
        </row>
        <row r="2070">
          <cell r="F2070" t="str">
            <v>Santana dos Montes/MG</v>
          </cell>
          <cell r="G2070" t="str">
            <v>Semestral</v>
          </cell>
          <cell r="H2070" t="str">
            <v>2024-S1</v>
          </cell>
          <cell r="I2070" t="str">
            <v>Sim</v>
          </cell>
          <cell r="J2070">
            <v>45473</v>
          </cell>
          <cell r="K2070">
            <v>-6081480.0999999996</v>
          </cell>
          <cell r="L2070">
            <v>26100831.059999999</v>
          </cell>
          <cell r="M2070">
            <v>0</v>
          </cell>
          <cell r="N2070" t="str">
            <v>Cumpre</v>
          </cell>
        </row>
        <row r="2071">
          <cell r="F2071" t="str">
            <v>Santo Antônio do Amparo/MG</v>
          </cell>
          <cell r="G2071" t="str">
            <v>Semestral</v>
          </cell>
          <cell r="H2071" t="str">
            <v>2024-S1</v>
          </cell>
          <cell r="I2071" t="str">
            <v>Sim</v>
          </cell>
          <cell r="J2071">
            <v>45473</v>
          </cell>
          <cell r="K2071">
            <v>-16568317.939999999</v>
          </cell>
          <cell r="L2071">
            <v>92515507.269999996</v>
          </cell>
          <cell r="M2071">
            <v>0</v>
          </cell>
          <cell r="N2071" t="str">
            <v>Cumpre</v>
          </cell>
        </row>
        <row r="2072">
          <cell r="F2072" t="str">
            <v>Santo Antônio do Aventureiro/MG</v>
          </cell>
          <cell r="G2072" t="str">
            <v>Semestral</v>
          </cell>
          <cell r="H2072" t="str">
            <v>2024-S1</v>
          </cell>
          <cell r="I2072" t="str">
            <v>Sim</v>
          </cell>
          <cell r="J2072">
            <v>45473</v>
          </cell>
          <cell r="K2072">
            <v>-2896508.91</v>
          </cell>
          <cell r="L2072">
            <v>25545902.52</v>
          </cell>
          <cell r="M2072">
            <v>0</v>
          </cell>
          <cell r="N2072" t="str">
            <v>Cumpre</v>
          </cell>
        </row>
        <row r="2073">
          <cell r="F2073" t="str">
            <v>Santo Antônio do Grama/MG</v>
          </cell>
          <cell r="G2073" t="str">
            <v>Semestral</v>
          </cell>
          <cell r="H2073" t="str">
            <v>2024-S1</v>
          </cell>
          <cell r="I2073" t="str">
            <v>Sim</v>
          </cell>
          <cell r="J2073">
            <v>45473</v>
          </cell>
          <cell r="K2073">
            <v>-10355844.74</v>
          </cell>
          <cell r="L2073">
            <v>30180667.190000001</v>
          </cell>
          <cell r="M2073">
            <v>0</v>
          </cell>
          <cell r="N2073" t="str">
            <v>Cumpre</v>
          </cell>
        </row>
        <row r="2074">
          <cell r="F2074" t="str">
            <v>Santo Antônio do Itambé/MG</v>
          </cell>
          <cell r="G2074" t="str">
            <v>Semestral</v>
          </cell>
          <cell r="H2074" t="str">
            <v>2024-S1</v>
          </cell>
          <cell r="I2074" t="str">
            <v>Sim</v>
          </cell>
          <cell r="J2074">
            <v>45473</v>
          </cell>
          <cell r="K2074">
            <v>-6919471.0999999996</v>
          </cell>
          <cell r="L2074">
            <v>27085534.399999999</v>
          </cell>
          <cell r="M2074">
            <v>0</v>
          </cell>
          <cell r="N2074" t="str">
            <v>Cumpre</v>
          </cell>
        </row>
        <row r="2075">
          <cell r="F2075" t="str">
            <v>Santo Antônio do Jacinto/MG</v>
          </cell>
          <cell r="G2075" t="str">
            <v>Semestral</v>
          </cell>
          <cell r="H2075" t="str">
            <v>2024-S1</v>
          </cell>
          <cell r="I2075" t="str">
            <v>Sim</v>
          </cell>
          <cell r="J2075">
            <v>45473</v>
          </cell>
          <cell r="K2075">
            <v>-10093895.279999999</v>
          </cell>
          <cell r="L2075">
            <v>44524173.75</v>
          </cell>
          <cell r="M2075">
            <v>0</v>
          </cell>
          <cell r="N2075" t="str">
            <v>Cumpre</v>
          </cell>
        </row>
        <row r="2076">
          <cell r="F2076" t="str">
            <v>Santo Antônio do Monte/MG</v>
          </cell>
          <cell r="G2076" t="str">
            <v>Quadrimestral</v>
          </cell>
          <cell r="H2076" t="str">
            <v>2024-Q2</v>
          </cell>
          <cell r="I2076" t="str">
            <v>Sim</v>
          </cell>
          <cell r="J2076">
            <v>45535</v>
          </cell>
          <cell r="K2076">
            <v>-32834901.510000002</v>
          </cell>
          <cell r="L2076">
            <v>140746571.75</v>
          </cell>
          <cell r="M2076">
            <v>0</v>
          </cell>
          <cell r="N2076" t="str">
            <v>Cumpre</v>
          </cell>
        </row>
        <row r="2077">
          <cell r="F2077" t="str">
            <v>Santo Antônio do Retiro/MG</v>
          </cell>
          <cell r="G2077" t="str">
            <v>Semestral</v>
          </cell>
          <cell r="H2077" t="str">
            <v>2024-S1</v>
          </cell>
          <cell r="I2077" t="str">
            <v>Sim</v>
          </cell>
          <cell r="J2077">
            <v>45473</v>
          </cell>
          <cell r="K2077">
            <v>-1648771.83</v>
          </cell>
          <cell r="L2077">
            <v>36360826.329999998</v>
          </cell>
          <cell r="M2077">
            <v>0</v>
          </cell>
          <cell r="N2077" t="str">
            <v>Cumpre</v>
          </cell>
        </row>
        <row r="2078">
          <cell r="F2078" t="str">
            <v>Santo Antônio do Rio Abaixo/MG</v>
          </cell>
          <cell r="G2078" t="str">
            <v>Semestral</v>
          </cell>
          <cell r="H2078" t="str">
            <v>2024-S1</v>
          </cell>
          <cell r="I2078" t="str">
            <v>Sim</v>
          </cell>
          <cell r="J2078">
            <v>45473</v>
          </cell>
          <cell r="K2078">
            <v>-13424286.189999999</v>
          </cell>
          <cell r="L2078">
            <v>23151181.670000002</v>
          </cell>
          <cell r="M2078">
            <v>0</v>
          </cell>
          <cell r="N2078" t="str">
            <v>Cumpre</v>
          </cell>
        </row>
        <row r="2079">
          <cell r="F2079" t="str">
            <v>Santo Hipólito/MG</v>
          </cell>
          <cell r="G2079" t="str">
            <v>Semestral</v>
          </cell>
          <cell r="H2079" t="str">
            <v>2024-S1</v>
          </cell>
          <cell r="I2079" t="str">
            <v>Sim</v>
          </cell>
          <cell r="J2079">
            <v>45473</v>
          </cell>
          <cell r="K2079">
            <v>-8029168.4199999999</v>
          </cell>
          <cell r="L2079">
            <v>24636936.07</v>
          </cell>
          <cell r="M2079">
            <v>0</v>
          </cell>
          <cell r="N2079" t="str">
            <v>Cumpre</v>
          </cell>
        </row>
        <row r="2080">
          <cell r="F2080" t="str">
            <v>Santos Dumont/MG</v>
          </cell>
          <cell r="G2080" t="str">
            <v>Semestral</v>
          </cell>
          <cell r="H2080" t="str">
            <v>2024-S1</v>
          </cell>
          <cell r="I2080" t="str">
            <v>Sim</v>
          </cell>
          <cell r="J2080">
            <v>45473</v>
          </cell>
          <cell r="K2080">
            <v>-38277526.039999999</v>
          </cell>
          <cell r="L2080">
            <v>153046852.61000001</v>
          </cell>
          <cell r="M2080">
            <v>0</v>
          </cell>
          <cell r="N2080" t="str">
            <v>Cumpre</v>
          </cell>
        </row>
        <row r="2081">
          <cell r="F2081" t="str">
            <v>São Bento Abade/MG</v>
          </cell>
          <cell r="G2081" t="str">
            <v>Quadrimestral</v>
          </cell>
          <cell r="H2081" t="str">
            <v>2024-Q2</v>
          </cell>
          <cell r="I2081" t="str">
            <v>Sim</v>
          </cell>
          <cell r="J2081">
            <v>45535</v>
          </cell>
          <cell r="K2081">
            <v>-18439757.030000001</v>
          </cell>
          <cell r="L2081">
            <v>32143700.030000001</v>
          </cell>
          <cell r="M2081">
            <v>0</v>
          </cell>
          <cell r="N2081" t="str">
            <v>Cumpre</v>
          </cell>
        </row>
        <row r="2082">
          <cell r="F2082" t="str">
            <v>São Brás do Suaçuí/MG</v>
          </cell>
          <cell r="G2082" t="str">
            <v>Semestral</v>
          </cell>
          <cell r="H2082" t="str">
            <v>2024-S1</v>
          </cell>
          <cell r="I2082" t="str">
            <v>Sim</v>
          </cell>
          <cell r="J2082">
            <v>45473</v>
          </cell>
          <cell r="K2082">
            <v>-39342828.600000001</v>
          </cell>
          <cell r="L2082">
            <v>59932891.549999997</v>
          </cell>
          <cell r="M2082">
            <v>0</v>
          </cell>
          <cell r="N2082" t="str">
            <v>Cumpre</v>
          </cell>
        </row>
        <row r="2083">
          <cell r="F2083" t="str">
            <v>São Domingos das Dores/MG</v>
          </cell>
          <cell r="G2083" t="str">
            <v>Quadrimestral</v>
          </cell>
          <cell r="H2083" t="str">
            <v>2024-Q2</v>
          </cell>
          <cell r="I2083" t="str">
            <v>Sim</v>
          </cell>
          <cell r="J2083">
            <v>45535</v>
          </cell>
          <cell r="K2083">
            <v>-10609242.859999999</v>
          </cell>
          <cell r="L2083">
            <v>33338777.390000001</v>
          </cell>
          <cell r="M2083">
            <v>0</v>
          </cell>
          <cell r="N2083" t="str">
            <v>Cumpre</v>
          </cell>
        </row>
        <row r="2084">
          <cell r="F2084" t="str">
            <v>São Domingos do Prata/MG</v>
          </cell>
          <cell r="G2084" t="str">
            <v>Semestral</v>
          </cell>
          <cell r="H2084" t="str">
            <v>2024-S1</v>
          </cell>
          <cell r="I2084" t="str">
            <v>Sim</v>
          </cell>
          <cell r="J2084">
            <v>45473</v>
          </cell>
          <cell r="K2084">
            <v>-9687202.2599999998</v>
          </cell>
          <cell r="L2084">
            <v>73250627.689999998</v>
          </cell>
          <cell r="M2084">
            <v>0</v>
          </cell>
          <cell r="N2084" t="str">
            <v>Cumpre</v>
          </cell>
        </row>
        <row r="2085">
          <cell r="F2085" t="str">
            <v>São Félix de Minas/MG</v>
          </cell>
          <cell r="G2085" t="str">
            <v>Semestral</v>
          </cell>
          <cell r="H2085" t="str">
            <v>2024-S1</v>
          </cell>
          <cell r="I2085" t="str">
            <v>Sim</v>
          </cell>
          <cell r="J2085">
            <v>45473</v>
          </cell>
          <cell r="K2085">
            <v>-6797796.1699999999</v>
          </cell>
          <cell r="L2085">
            <v>31793491.23</v>
          </cell>
          <cell r="M2085">
            <v>0</v>
          </cell>
          <cell r="N2085" t="str">
            <v>Cumpre</v>
          </cell>
        </row>
        <row r="2086">
          <cell r="F2086" t="str">
            <v>São Francisco/MG</v>
          </cell>
          <cell r="G2086" t="str">
            <v>Quadrimestral</v>
          </cell>
          <cell r="H2086" t="str">
            <v>2024-Q2</v>
          </cell>
          <cell r="I2086" t="str">
            <v>Sim</v>
          </cell>
          <cell r="J2086">
            <v>45535</v>
          </cell>
          <cell r="K2086">
            <v>31248046.109999999</v>
          </cell>
          <cell r="L2086">
            <v>191962353.97999999</v>
          </cell>
          <cell r="M2086">
            <v>16.28</v>
          </cell>
          <cell r="N2086" t="str">
            <v>Cumpre</v>
          </cell>
        </row>
        <row r="2087">
          <cell r="F2087" t="str">
            <v>São Francisco de Paula/MG</v>
          </cell>
          <cell r="G2087" t="str">
            <v>Semestral</v>
          </cell>
          <cell r="H2087" t="str">
            <v>2024-S1</v>
          </cell>
          <cell r="I2087" t="str">
            <v>Sim</v>
          </cell>
          <cell r="J2087">
            <v>45473</v>
          </cell>
          <cell r="K2087">
            <v>1382804.15</v>
          </cell>
          <cell r="L2087">
            <v>31662865.109999999</v>
          </cell>
          <cell r="M2087">
            <v>4.37</v>
          </cell>
          <cell r="N2087" t="str">
            <v>Cumpre</v>
          </cell>
        </row>
        <row r="2088">
          <cell r="F2088" t="str">
            <v>São Francisco de Sales/MG</v>
          </cell>
          <cell r="G2088" t="str">
            <v>Semestral</v>
          </cell>
          <cell r="H2088" t="str">
            <v>2024-S1</v>
          </cell>
          <cell r="I2088" t="str">
            <v>Sim</v>
          </cell>
          <cell r="J2088">
            <v>45473</v>
          </cell>
          <cell r="K2088">
            <v>-3209336.28</v>
          </cell>
          <cell r="L2088">
            <v>47272487.590000004</v>
          </cell>
          <cell r="M2088">
            <v>0</v>
          </cell>
          <cell r="N2088" t="str">
            <v>Cumpre</v>
          </cell>
        </row>
        <row r="2089">
          <cell r="F2089" t="str">
            <v>São Francisco do Glória/MG</v>
          </cell>
          <cell r="G2089" t="str">
            <v>Semestral</v>
          </cell>
          <cell r="H2089" t="str">
            <v>2024-S1</v>
          </cell>
          <cell r="I2089" t="str">
            <v>Sim</v>
          </cell>
          <cell r="J2089">
            <v>45473</v>
          </cell>
          <cell r="K2089">
            <v>-17085715.02</v>
          </cell>
          <cell r="L2089">
            <v>32751881.34</v>
          </cell>
          <cell r="M2089">
            <v>0</v>
          </cell>
          <cell r="N2089" t="str">
            <v>Cumpre</v>
          </cell>
        </row>
        <row r="2090">
          <cell r="F2090" t="str">
            <v>São Geraldo/MG</v>
          </cell>
          <cell r="G2090" t="str">
            <v>Semestral</v>
          </cell>
          <cell r="H2090" t="str">
            <v>2024-S1</v>
          </cell>
          <cell r="I2090" t="str">
            <v>Sim</v>
          </cell>
          <cell r="J2090">
            <v>45473</v>
          </cell>
          <cell r="K2090">
            <v>-22888802.100000001</v>
          </cell>
          <cell r="L2090">
            <v>45513065.579999998</v>
          </cell>
          <cell r="M2090">
            <v>0</v>
          </cell>
          <cell r="N2090" t="str">
            <v>Cumpre</v>
          </cell>
        </row>
        <row r="2091">
          <cell r="F2091" t="str">
            <v>São Geraldo da Piedade/MG</v>
          </cell>
          <cell r="G2091" t="str">
            <v>Semestral</v>
          </cell>
          <cell r="H2091" t="str">
            <v>2024-S1</v>
          </cell>
          <cell r="I2091" t="str">
            <v>Sim</v>
          </cell>
          <cell r="J2091">
            <v>45473</v>
          </cell>
          <cell r="K2091">
            <v>-9597448.7599999998</v>
          </cell>
          <cell r="L2091">
            <v>28363717.620000001</v>
          </cell>
          <cell r="M2091">
            <v>0</v>
          </cell>
          <cell r="N2091" t="str">
            <v>Cumpre</v>
          </cell>
        </row>
        <row r="2092">
          <cell r="F2092" t="str">
            <v>São Geraldo do Baixio/MG</v>
          </cell>
          <cell r="G2092" t="str">
            <v>Semestral</v>
          </cell>
          <cell r="H2092" t="str">
            <v>2024-S1</v>
          </cell>
          <cell r="I2092" t="str">
            <v>Sim</v>
          </cell>
          <cell r="J2092">
            <v>45473</v>
          </cell>
          <cell r="K2092">
            <v>-3395286.5</v>
          </cell>
          <cell r="L2092">
            <v>23504701.620000001</v>
          </cell>
          <cell r="M2092">
            <v>0</v>
          </cell>
          <cell r="N2092" t="str">
            <v>Cumpre</v>
          </cell>
        </row>
        <row r="2093">
          <cell r="F2093" t="str">
            <v>São Gonçalo do Abaeté/MG</v>
          </cell>
          <cell r="G2093" t="str">
            <v>Semestral</v>
          </cell>
          <cell r="H2093" t="str">
            <v>2024-S1</v>
          </cell>
          <cell r="I2093" t="str">
            <v>Sim</v>
          </cell>
          <cell r="J2093">
            <v>45473</v>
          </cell>
          <cell r="K2093">
            <v>-64228934.439999998</v>
          </cell>
          <cell r="L2093">
            <v>58888633.759999998</v>
          </cell>
          <cell r="M2093">
            <v>0</v>
          </cell>
          <cell r="N2093" t="str">
            <v>Cumpre</v>
          </cell>
        </row>
        <row r="2094">
          <cell r="F2094" t="str">
            <v>São Gonçalo do Pará/MG</v>
          </cell>
          <cell r="G2094" t="str">
            <v>Semestral</v>
          </cell>
          <cell r="H2094" t="str">
            <v>2024-S1</v>
          </cell>
          <cell r="I2094" t="str">
            <v>Sim</v>
          </cell>
          <cell r="J2094">
            <v>45473</v>
          </cell>
          <cell r="K2094">
            <v>-9119258.3499999996</v>
          </cell>
          <cell r="L2094">
            <v>51249304.359999999</v>
          </cell>
          <cell r="M2094">
            <v>0</v>
          </cell>
          <cell r="N2094" t="str">
            <v>Cumpre</v>
          </cell>
        </row>
        <row r="2095">
          <cell r="F2095" t="str">
            <v>São Gonçalo do Rio Abaixo/MG</v>
          </cell>
          <cell r="G2095" t="str">
            <v>Semestral</v>
          </cell>
          <cell r="H2095" t="str">
            <v>2024-S1</v>
          </cell>
          <cell r="I2095" t="str">
            <v>Sim</v>
          </cell>
          <cell r="J2095">
            <v>45473</v>
          </cell>
          <cell r="K2095">
            <v>-422835471.36000001</v>
          </cell>
          <cell r="L2095">
            <v>469758475.75999999</v>
          </cell>
          <cell r="M2095">
            <v>0</v>
          </cell>
          <cell r="N2095" t="str">
            <v>Cumpre</v>
          </cell>
        </row>
        <row r="2096">
          <cell r="F2096" t="str">
            <v>São Gonçalo do Rio Preto/MG</v>
          </cell>
          <cell r="G2096" t="str">
            <v>Semestral</v>
          </cell>
          <cell r="H2096" t="str">
            <v>2024-S1</v>
          </cell>
          <cell r="I2096" t="str">
            <v>Sim</v>
          </cell>
          <cell r="J2096">
            <v>45473</v>
          </cell>
          <cell r="K2096">
            <v>-7996152.3899999997</v>
          </cell>
          <cell r="L2096">
            <v>27973617.370000001</v>
          </cell>
          <cell r="M2096">
            <v>0</v>
          </cell>
          <cell r="N2096" t="str">
            <v>Cumpre</v>
          </cell>
        </row>
        <row r="2097">
          <cell r="F2097" t="str">
            <v>São Gonçalo do Sapucaí/MG</v>
          </cell>
          <cell r="G2097" t="str">
            <v>Semestral</v>
          </cell>
          <cell r="H2097" t="str">
            <v>2024-S1</v>
          </cell>
          <cell r="I2097" t="str">
            <v>Sim</v>
          </cell>
          <cell r="J2097">
            <v>45473</v>
          </cell>
          <cell r="K2097">
            <v>-7975832.4100000001</v>
          </cell>
          <cell r="L2097">
            <v>101750289.34999999</v>
          </cell>
          <cell r="M2097">
            <v>0</v>
          </cell>
          <cell r="N2097" t="str">
            <v>Cumpre</v>
          </cell>
        </row>
        <row r="2098">
          <cell r="F2098" t="str">
            <v>São Gotardo/MG</v>
          </cell>
          <cell r="G2098" t="str">
            <v>Semestral</v>
          </cell>
          <cell r="H2098" t="str">
            <v>2024-S1</v>
          </cell>
          <cell r="I2098" t="str">
            <v>Sim</v>
          </cell>
          <cell r="J2098">
            <v>45473</v>
          </cell>
          <cell r="K2098">
            <v>-52952796.450000003</v>
          </cell>
          <cell r="L2098">
            <v>165719216.91999999</v>
          </cell>
          <cell r="M2098">
            <v>0</v>
          </cell>
          <cell r="N2098" t="str">
            <v>Cumpre</v>
          </cell>
        </row>
        <row r="2099">
          <cell r="F2099" t="str">
            <v>São João Batista do Glória/MG</v>
          </cell>
          <cell r="G2099" t="str">
            <v>Semestral</v>
          </cell>
          <cell r="H2099" t="str">
            <v>2024-S1</v>
          </cell>
          <cell r="I2099" t="str">
            <v>Sim</v>
          </cell>
          <cell r="J2099">
            <v>45473</v>
          </cell>
          <cell r="K2099">
            <v>-4675692.68</v>
          </cell>
          <cell r="L2099">
            <v>57872013.329999998</v>
          </cell>
          <cell r="M2099">
            <v>0</v>
          </cell>
          <cell r="N2099" t="str">
            <v>Cumpre</v>
          </cell>
        </row>
        <row r="2100">
          <cell r="F2100" t="str">
            <v>São João da Lagoa/MG</v>
          </cell>
          <cell r="G2100" t="str">
            <v>Semestral</v>
          </cell>
          <cell r="H2100" t="str">
            <v>2024-S1</v>
          </cell>
          <cell r="I2100" t="str">
            <v>Sim</v>
          </cell>
          <cell r="J2100">
            <v>45473</v>
          </cell>
          <cell r="K2100">
            <v>-1314895.3</v>
          </cell>
          <cell r="L2100">
            <v>29711187.309999999</v>
          </cell>
          <cell r="M2100">
            <v>0</v>
          </cell>
          <cell r="N2100" t="str">
            <v>Cumpre</v>
          </cell>
        </row>
        <row r="2101">
          <cell r="F2101" t="str">
            <v>São João da Mata/MG</v>
          </cell>
          <cell r="G2101" t="str">
            <v>Semestral</v>
          </cell>
          <cell r="H2101" t="str">
            <v>2024-S1</v>
          </cell>
          <cell r="I2101" t="str">
            <v>Sim</v>
          </cell>
          <cell r="J2101">
            <v>45473</v>
          </cell>
          <cell r="K2101">
            <v>731896.61</v>
          </cell>
          <cell r="L2101">
            <v>24180716.670000002</v>
          </cell>
          <cell r="M2101">
            <v>3.03</v>
          </cell>
          <cell r="N2101" t="str">
            <v>Cumpre</v>
          </cell>
        </row>
        <row r="2102">
          <cell r="F2102" t="str">
            <v>São João da Ponte/MG</v>
          </cell>
          <cell r="G2102" t="str">
            <v>Semestral</v>
          </cell>
          <cell r="H2102" t="str">
            <v>2024-S1</v>
          </cell>
          <cell r="I2102" t="str">
            <v>Sim</v>
          </cell>
          <cell r="J2102">
            <v>45473</v>
          </cell>
          <cell r="K2102">
            <v>-5559506.4400000004</v>
          </cell>
          <cell r="L2102">
            <v>112901443.7</v>
          </cell>
          <cell r="M2102">
            <v>0</v>
          </cell>
          <cell r="N2102" t="str">
            <v>Cumpre</v>
          </cell>
        </row>
        <row r="2103">
          <cell r="F2103" t="str">
            <v>São João das Missões/MG</v>
          </cell>
          <cell r="G2103" t="str">
            <v>Semestral</v>
          </cell>
          <cell r="H2103" t="str">
            <v>2024-S1</v>
          </cell>
          <cell r="I2103" t="str">
            <v>Sim</v>
          </cell>
          <cell r="J2103">
            <v>45473</v>
          </cell>
          <cell r="K2103">
            <v>-17019928.100000001</v>
          </cell>
          <cell r="L2103">
            <v>53883550.25</v>
          </cell>
          <cell r="M2103">
            <v>0</v>
          </cell>
          <cell r="N2103" t="str">
            <v>Cumpre</v>
          </cell>
        </row>
        <row r="2104">
          <cell r="F2104" t="str">
            <v>São João del Rei/MG</v>
          </cell>
          <cell r="G2104" t="str">
            <v>Quadrimestral</v>
          </cell>
          <cell r="H2104" t="str">
            <v>2024-Q2</v>
          </cell>
          <cell r="I2104" t="str">
            <v>Sim</v>
          </cell>
          <cell r="J2104">
            <v>45535</v>
          </cell>
          <cell r="K2104">
            <v>-103758589.09</v>
          </cell>
          <cell r="L2104">
            <v>416426409.99000001</v>
          </cell>
          <cell r="M2104">
            <v>0</v>
          </cell>
          <cell r="N2104" t="str">
            <v>Cumpre</v>
          </cell>
        </row>
        <row r="2105">
          <cell r="F2105" t="str">
            <v>São João do Manhuaçu/MG</v>
          </cell>
          <cell r="G2105" t="str">
            <v>Quadrimestral</v>
          </cell>
          <cell r="H2105" t="str">
            <v>2024-Q2</v>
          </cell>
          <cell r="I2105" t="str">
            <v>Sim</v>
          </cell>
          <cell r="J2105">
            <v>45535</v>
          </cell>
          <cell r="K2105">
            <v>-17254994.57</v>
          </cell>
          <cell r="L2105">
            <v>57130596.509999998</v>
          </cell>
          <cell r="M2105">
            <v>0</v>
          </cell>
          <cell r="N2105" t="str">
            <v>Cumpre</v>
          </cell>
        </row>
        <row r="2106">
          <cell r="F2106" t="str">
            <v>São João do Manteninha/MG</v>
          </cell>
          <cell r="G2106" t="str">
            <v>Semestral</v>
          </cell>
          <cell r="H2106" t="str">
            <v>2024-S1</v>
          </cell>
          <cell r="I2106" t="str">
            <v>Sim</v>
          </cell>
          <cell r="J2106">
            <v>45473</v>
          </cell>
          <cell r="K2106">
            <v>-6118975.1100000003</v>
          </cell>
          <cell r="L2106">
            <v>32102484.489999998</v>
          </cell>
          <cell r="M2106">
            <v>0</v>
          </cell>
          <cell r="N2106" t="str">
            <v>Cumpre</v>
          </cell>
        </row>
        <row r="2107">
          <cell r="F2107" t="str">
            <v>São João do Oriente/MG</v>
          </cell>
          <cell r="G2107" t="str">
            <v>Semestral</v>
          </cell>
          <cell r="H2107" t="str">
            <v>2024-S1</v>
          </cell>
          <cell r="I2107" t="str">
            <v>Sim</v>
          </cell>
          <cell r="J2107">
            <v>45473</v>
          </cell>
          <cell r="K2107">
            <v>-8324252.6600000001</v>
          </cell>
          <cell r="L2107">
            <v>34850456.950000003</v>
          </cell>
          <cell r="M2107">
            <v>0</v>
          </cell>
          <cell r="N2107" t="str">
            <v>Cumpre</v>
          </cell>
        </row>
        <row r="2108">
          <cell r="F2108" t="str">
            <v>São João do Pacuí/MG</v>
          </cell>
          <cell r="G2108" t="str">
            <v>Semestral</v>
          </cell>
          <cell r="H2108" t="str">
            <v>2024-S1</v>
          </cell>
          <cell r="I2108" t="str">
            <v>Sim</v>
          </cell>
          <cell r="J2108">
            <v>45473</v>
          </cell>
          <cell r="K2108">
            <v>-5360160.8600000003</v>
          </cell>
          <cell r="L2108">
            <v>30123435.91</v>
          </cell>
          <cell r="M2108">
            <v>0</v>
          </cell>
          <cell r="N2108" t="str">
            <v>Cumpre</v>
          </cell>
        </row>
        <row r="2109">
          <cell r="F2109" t="str">
            <v>São João do Paraíso/MG</v>
          </cell>
          <cell r="G2109" t="str">
            <v>Semestral</v>
          </cell>
          <cell r="H2109" t="str">
            <v>2023-S2</v>
          </cell>
          <cell r="I2109" t="str">
            <v>Não</v>
          </cell>
          <cell r="J2109">
            <v>45291</v>
          </cell>
          <cell r="K2109">
            <v>9495204.6699999999</v>
          </cell>
          <cell r="L2109">
            <v>82130080.060000002</v>
          </cell>
          <cell r="M2109">
            <v>11.56</v>
          </cell>
          <cell r="N2109" t="str">
            <v>Cumpre</v>
          </cell>
        </row>
        <row r="2110">
          <cell r="F2110" t="str">
            <v>São João Evangelista/MG</v>
          </cell>
          <cell r="G2110" t="str">
            <v>Semestral</v>
          </cell>
          <cell r="H2110" t="str">
            <v>2024-S1</v>
          </cell>
          <cell r="I2110" t="str">
            <v>Sim</v>
          </cell>
          <cell r="J2110">
            <v>45473</v>
          </cell>
          <cell r="K2110">
            <v>-16145726.689999999</v>
          </cell>
          <cell r="L2110">
            <v>70564558.489999995</v>
          </cell>
          <cell r="M2110">
            <v>0</v>
          </cell>
          <cell r="N2110" t="str">
            <v>Cumpre</v>
          </cell>
        </row>
        <row r="2111">
          <cell r="F2111" t="str">
            <v>São João Nepomuceno/MG</v>
          </cell>
          <cell r="G2111" t="str">
            <v>Semestral</v>
          </cell>
          <cell r="H2111" t="str">
            <v>2024-S1</v>
          </cell>
          <cell r="I2111" t="str">
            <v>Sim</v>
          </cell>
          <cell r="J2111">
            <v>45473</v>
          </cell>
          <cell r="K2111">
            <v>-23467492.559999999</v>
          </cell>
          <cell r="L2111">
            <v>108250865.77</v>
          </cell>
          <cell r="M2111">
            <v>0</v>
          </cell>
          <cell r="N2111" t="str">
            <v>Cumpre</v>
          </cell>
        </row>
        <row r="2112">
          <cell r="F2112" t="str">
            <v>São Joaquim de Bicas/MG</v>
          </cell>
          <cell r="G2112" t="str">
            <v>Semestral</v>
          </cell>
          <cell r="H2112" t="str">
            <v>2024-S1</v>
          </cell>
          <cell r="I2112" t="str">
            <v>Sim</v>
          </cell>
          <cell r="J2112">
            <v>45473</v>
          </cell>
          <cell r="K2112">
            <v>-167581631.97</v>
          </cell>
          <cell r="L2112">
            <v>173202863.46000001</v>
          </cell>
          <cell r="M2112">
            <v>0</v>
          </cell>
          <cell r="N2112" t="str">
            <v>Cumpre</v>
          </cell>
        </row>
        <row r="2113">
          <cell r="F2113" t="str">
            <v>São José da Barra/MG</v>
          </cell>
          <cell r="G2113" t="str">
            <v>Semestral</v>
          </cell>
          <cell r="H2113" t="str">
            <v>2023-S2</v>
          </cell>
          <cell r="I2113" t="str">
            <v>Não</v>
          </cell>
          <cell r="J2113">
            <v>45291</v>
          </cell>
          <cell r="K2113">
            <v>-13149960.41</v>
          </cell>
          <cell r="L2113">
            <v>50642996.369999997</v>
          </cell>
          <cell r="M2113">
            <v>0</v>
          </cell>
          <cell r="N2113" t="str">
            <v>Cumpre</v>
          </cell>
        </row>
        <row r="2114">
          <cell r="F2114" t="str">
            <v>São José da Lapa/MG</v>
          </cell>
          <cell r="G2114" t="str">
            <v>Semestral</v>
          </cell>
          <cell r="H2114" t="str">
            <v>2024-S1</v>
          </cell>
          <cell r="I2114" t="str">
            <v>Sim</v>
          </cell>
          <cell r="J2114">
            <v>45473</v>
          </cell>
          <cell r="K2114">
            <v>-17868431.77</v>
          </cell>
          <cell r="L2114">
            <v>133448778.51000001</v>
          </cell>
          <cell r="M2114">
            <v>0</v>
          </cell>
          <cell r="N2114" t="str">
            <v>Cumpre</v>
          </cell>
        </row>
        <row r="2115">
          <cell r="F2115" t="str">
            <v>São José da Safira/MG</v>
          </cell>
          <cell r="G2115" t="str">
            <v>Semestral</v>
          </cell>
          <cell r="H2115" t="str">
            <v>2024-S1</v>
          </cell>
          <cell r="I2115" t="str">
            <v>Sim</v>
          </cell>
          <cell r="J2115">
            <v>45473</v>
          </cell>
          <cell r="K2115">
            <v>-6746345.8300000001</v>
          </cell>
          <cell r="L2115">
            <v>25390522.190000001</v>
          </cell>
          <cell r="M2115">
            <v>0</v>
          </cell>
          <cell r="N2115" t="str">
            <v>Cumpre</v>
          </cell>
        </row>
        <row r="2116">
          <cell r="F2116" t="str">
            <v>São José da Varginha/MG</v>
          </cell>
          <cell r="G2116" t="str">
            <v>Semestral</v>
          </cell>
          <cell r="H2116" t="str">
            <v>2024-S1</v>
          </cell>
          <cell r="I2116" t="str">
            <v>Sim</v>
          </cell>
          <cell r="J2116">
            <v>45473</v>
          </cell>
          <cell r="K2116">
            <v>-4565564.18</v>
          </cell>
          <cell r="L2116">
            <v>32946536.059999999</v>
          </cell>
          <cell r="M2116">
            <v>0</v>
          </cell>
          <cell r="N2116" t="str">
            <v>Cumpre</v>
          </cell>
        </row>
        <row r="2117">
          <cell r="F2117" t="str">
            <v>São José do Alegre/MG</v>
          </cell>
          <cell r="G2117" t="str">
            <v>Semestral</v>
          </cell>
          <cell r="H2117" t="str">
            <v>2024-S1</v>
          </cell>
          <cell r="I2117" t="str">
            <v>Sim</v>
          </cell>
          <cell r="J2117">
            <v>45473</v>
          </cell>
          <cell r="K2117">
            <v>-9154420.75</v>
          </cell>
          <cell r="L2117">
            <v>25493134.420000002</v>
          </cell>
          <cell r="M2117">
            <v>0</v>
          </cell>
          <cell r="N2117" t="str">
            <v>Cumpre</v>
          </cell>
        </row>
        <row r="2118">
          <cell r="F2118" t="str">
            <v>São José do Divino/MG</v>
          </cell>
          <cell r="G2118" t="str">
            <v>Semestral</v>
          </cell>
          <cell r="H2118" t="str">
            <v>2024-S1</v>
          </cell>
          <cell r="I2118" t="str">
            <v>Sim</v>
          </cell>
          <cell r="J2118">
            <v>45473</v>
          </cell>
          <cell r="K2118">
            <v>-9582953.8399999999</v>
          </cell>
          <cell r="L2118">
            <v>27392597.420000002</v>
          </cell>
          <cell r="M2118">
            <v>0</v>
          </cell>
          <cell r="N2118" t="str">
            <v>Cumpre</v>
          </cell>
        </row>
        <row r="2119">
          <cell r="F2119" t="str">
            <v>São José do Goiabal/MG</v>
          </cell>
          <cell r="G2119" t="str">
            <v>Semestral</v>
          </cell>
          <cell r="H2119" t="str">
            <v>2024-S1</v>
          </cell>
          <cell r="I2119" t="str">
            <v>Sim</v>
          </cell>
          <cell r="J2119">
            <v>45473</v>
          </cell>
          <cell r="K2119">
            <v>-5421482.46</v>
          </cell>
          <cell r="L2119">
            <v>29393637.379999999</v>
          </cell>
          <cell r="M2119">
            <v>0</v>
          </cell>
          <cell r="N2119" t="str">
            <v>Cumpre</v>
          </cell>
        </row>
        <row r="2120">
          <cell r="F2120" t="str">
            <v>São José do Jacuri/MG</v>
          </cell>
          <cell r="G2120" t="str">
            <v>Semestral</v>
          </cell>
          <cell r="H2120" t="str">
            <v>2024-S1</v>
          </cell>
          <cell r="I2120" t="str">
            <v>Sim</v>
          </cell>
          <cell r="J2120">
            <v>45473</v>
          </cell>
          <cell r="K2120">
            <v>-8604841.6400000006</v>
          </cell>
          <cell r="L2120">
            <v>34899791.689999998</v>
          </cell>
          <cell r="M2120">
            <v>0</v>
          </cell>
          <cell r="N2120" t="str">
            <v>Cumpre</v>
          </cell>
        </row>
        <row r="2121">
          <cell r="F2121" t="str">
            <v>São José do Mantimento/MG</v>
          </cell>
          <cell r="G2121" t="str">
            <v>Semestral</v>
          </cell>
          <cell r="H2121" t="str">
            <v>2024-S1</v>
          </cell>
          <cell r="I2121" t="str">
            <v>Sim</v>
          </cell>
          <cell r="J2121">
            <v>45473</v>
          </cell>
          <cell r="K2121">
            <v>-5058098.87</v>
          </cell>
          <cell r="L2121">
            <v>24813755.66</v>
          </cell>
          <cell r="M2121">
            <v>0</v>
          </cell>
          <cell r="N2121" t="str">
            <v>Cumpre</v>
          </cell>
        </row>
        <row r="2122">
          <cell r="F2122" t="str">
            <v>São Lourenço/MG</v>
          </cell>
          <cell r="G2122" t="str">
            <v>Semestral</v>
          </cell>
          <cell r="H2122" t="str">
            <v>2024-S1</v>
          </cell>
          <cell r="I2122" t="str">
            <v>Sim</v>
          </cell>
          <cell r="J2122">
            <v>45473</v>
          </cell>
          <cell r="K2122">
            <v>-4277504.42</v>
          </cell>
          <cell r="L2122">
            <v>268822905.06999999</v>
          </cell>
          <cell r="M2122">
            <v>0</v>
          </cell>
          <cell r="N2122" t="str">
            <v>Cumpre</v>
          </cell>
        </row>
        <row r="2123">
          <cell r="F2123" t="str">
            <v>São Miguel do Anta/MG</v>
          </cell>
          <cell r="G2123" t="str">
            <v>Quadrimestral</v>
          </cell>
          <cell r="H2123" t="str">
            <v>2024-Q2</v>
          </cell>
          <cell r="I2123" t="str">
            <v>Sim</v>
          </cell>
          <cell r="J2123">
            <v>45535</v>
          </cell>
          <cell r="K2123">
            <v>-4899939.04</v>
          </cell>
          <cell r="L2123">
            <v>32252769.359999999</v>
          </cell>
          <cell r="M2123">
            <v>0</v>
          </cell>
          <cell r="N2123" t="str">
            <v>Cumpre</v>
          </cell>
        </row>
        <row r="2124">
          <cell r="F2124" t="str">
            <v>São Pedro da União/MG</v>
          </cell>
          <cell r="G2124" t="str">
            <v>Semestral</v>
          </cell>
          <cell r="H2124" t="str">
            <v>2024-S1</v>
          </cell>
          <cell r="I2124" t="str">
            <v>Sim</v>
          </cell>
          <cell r="J2124">
            <v>45473</v>
          </cell>
          <cell r="K2124">
            <v>-12353652.02</v>
          </cell>
          <cell r="L2124">
            <v>32636803.190000001</v>
          </cell>
          <cell r="M2124">
            <v>0</v>
          </cell>
          <cell r="N2124" t="str">
            <v>Cumpre</v>
          </cell>
        </row>
        <row r="2125">
          <cell r="F2125" t="str">
            <v>São Pedro do Suaçuí/MG</v>
          </cell>
          <cell r="G2125" t="str">
            <v>Semestral</v>
          </cell>
          <cell r="H2125" t="str">
            <v>2024-S1</v>
          </cell>
          <cell r="I2125" t="str">
            <v>Sim</v>
          </cell>
          <cell r="J2125">
            <v>45473</v>
          </cell>
          <cell r="K2125">
            <v>-5130986.03</v>
          </cell>
          <cell r="L2125">
            <v>29390601.59</v>
          </cell>
          <cell r="M2125">
            <v>0</v>
          </cell>
          <cell r="N2125" t="str">
            <v>Cumpre</v>
          </cell>
        </row>
        <row r="2126">
          <cell r="F2126" t="str">
            <v>São Pedro dos Ferros/MG</v>
          </cell>
          <cell r="G2126" t="str">
            <v>Semestral</v>
          </cell>
          <cell r="H2126" t="str">
            <v>2024-S1</v>
          </cell>
          <cell r="I2126" t="str">
            <v>Sim</v>
          </cell>
          <cell r="J2126">
            <v>45473</v>
          </cell>
          <cell r="K2126">
            <v>-4732598.9400000004</v>
          </cell>
          <cell r="L2126">
            <v>24430619.41</v>
          </cell>
          <cell r="M2126">
            <v>0</v>
          </cell>
          <cell r="N2126" t="str">
            <v>Cumpre</v>
          </cell>
        </row>
        <row r="2127">
          <cell r="F2127" t="str">
            <v>São Romão/MG</v>
          </cell>
          <cell r="G2127" t="str">
            <v>Semestral</v>
          </cell>
          <cell r="H2127" t="str">
            <v>2024-S1</v>
          </cell>
          <cell r="I2127" t="str">
            <v>Sim</v>
          </cell>
          <cell r="J2127">
            <v>45473</v>
          </cell>
          <cell r="K2127">
            <v>-5846487.54</v>
          </cell>
          <cell r="L2127">
            <v>46929312.560000002</v>
          </cell>
          <cell r="M2127">
            <v>0</v>
          </cell>
          <cell r="N2127" t="str">
            <v>Cumpre</v>
          </cell>
        </row>
        <row r="2128">
          <cell r="F2128" t="str">
            <v>São Roque de Minas/MG</v>
          </cell>
          <cell r="G2128" t="str">
            <v>Semestral</v>
          </cell>
          <cell r="H2128" t="str">
            <v>2024-S1</v>
          </cell>
          <cell r="I2128" t="str">
            <v>Sim</v>
          </cell>
          <cell r="J2128">
            <v>45473</v>
          </cell>
          <cell r="K2128">
            <v>-16480546.029999999</v>
          </cell>
          <cell r="L2128">
            <v>44837496.630000003</v>
          </cell>
          <cell r="M2128">
            <v>0</v>
          </cell>
          <cell r="N2128" t="str">
            <v>Cumpre</v>
          </cell>
        </row>
        <row r="2129">
          <cell r="F2129" t="str">
            <v>São Sebastião da Bela Vista/MG</v>
          </cell>
          <cell r="G2129" t="str">
            <v>Semestral</v>
          </cell>
          <cell r="H2129" t="str">
            <v>2024-S1</v>
          </cell>
          <cell r="I2129" t="str">
            <v>Sim</v>
          </cell>
          <cell r="J2129">
            <v>45473</v>
          </cell>
          <cell r="K2129">
            <v>-7562958.7000000002</v>
          </cell>
          <cell r="L2129">
            <v>37633979.390000001</v>
          </cell>
          <cell r="M2129">
            <v>0</v>
          </cell>
          <cell r="N2129" t="str">
            <v>Cumpre</v>
          </cell>
        </row>
        <row r="2130">
          <cell r="F2130" t="str">
            <v>São Sebastião da Vargem Alegre/MG</v>
          </cell>
          <cell r="G2130" t="str">
            <v>Semestral</v>
          </cell>
          <cell r="H2130" t="str">
            <v>2024-S1</v>
          </cell>
          <cell r="I2130" t="str">
            <v>Sim</v>
          </cell>
          <cell r="J2130">
            <v>45473</v>
          </cell>
          <cell r="K2130">
            <v>-18051112.449999999</v>
          </cell>
          <cell r="L2130">
            <v>30071705.809999999</v>
          </cell>
          <cell r="M2130">
            <v>0</v>
          </cell>
          <cell r="N2130" t="str">
            <v>Cumpre</v>
          </cell>
        </row>
        <row r="2131">
          <cell r="F2131" t="str">
            <v>São Sebastião do Anta/MG</v>
          </cell>
          <cell r="G2131" t="str">
            <v>Semestral</v>
          </cell>
          <cell r="H2131" t="str">
            <v>2024-S1</v>
          </cell>
          <cell r="I2131" t="str">
            <v>Sim</v>
          </cell>
          <cell r="J2131">
            <v>45473</v>
          </cell>
          <cell r="K2131">
            <v>-5177880.1900000004</v>
          </cell>
          <cell r="L2131">
            <v>34006157.109999999</v>
          </cell>
          <cell r="M2131">
            <v>0</v>
          </cell>
          <cell r="N2131" t="str">
            <v>Cumpre</v>
          </cell>
        </row>
        <row r="2132">
          <cell r="F2132" t="str">
            <v>São Sebastião do Maranhão/MG</v>
          </cell>
          <cell r="G2132" t="str">
            <v>Semestral</v>
          </cell>
          <cell r="H2132" t="str">
            <v>2024-S1</v>
          </cell>
          <cell r="I2132" t="str">
            <v>Sim</v>
          </cell>
          <cell r="J2132">
            <v>45473</v>
          </cell>
          <cell r="K2132">
            <v>-15723185.65</v>
          </cell>
          <cell r="L2132">
            <v>41145074.82</v>
          </cell>
          <cell r="M2132">
            <v>0</v>
          </cell>
          <cell r="N2132" t="str">
            <v>Cumpre</v>
          </cell>
        </row>
        <row r="2133">
          <cell r="F2133" t="str">
            <v>São Sebastião do Oeste/MG</v>
          </cell>
          <cell r="G2133" t="str">
            <v>Quadrimestral</v>
          </cell>
          <cell r="H2133" t="str">
            <v>2024-Q2</v>
          </cell>
          <cell r="I2133" t="str">
            <v>Sim</v>
          </cell>
          <cell r="J2133">
            <v>45535</v>
          </cell>
          <cell r="K2133">
            <v>-8270589.8799999999</v>
          </cell>
          <cell r="L2133">
            <v>58295025.32</v>
          </cell>
          <cell r="M2133">
            <v>0</v>
          </cell>
          <cell r="N2133" t="str">
            <v>Cumpre</v>
          </cell>
        </row>
        <row r="2134">
          <cell r="F2134" t="str">
            <v>São Sebastião do Paraíso/MG</v>
          </cell>
          <cell r="G2134" t="str">
            <v>Quadrimestral</v>
          </cell>
          <cell r="H2134" t="str">
            <v>2024-Q2</v>
          </cell>
          <cell r="I2134" t="str">
            <v>Sim</v>
          </cell>
          <cell r="J2134">
            <v>45535</v>
          </cell>
          <cell r="K2134">
            <v>-46230423.810000002</v>
          </cell>
          <cell r="L2134">
            <v>381143520.20999998</v>
          </cell>
          <cell r="M2134">
            <v>0</v>
          </cell>
          <cell r="N2134" t="str">
            <v>Cumpre</v>
          </cell>
        </row>
        <row r="2135">
          <cell r="F2135" t="str">
            <v>São Sebastião do Rio Preto/MG</v>
          </cell>
          <cell r="G2135" t="str">
            <v>Semestral</v>
          </cell>
          <cell r="H2135" t="str">
            <v>2024-S1</v>
          </cell>
          <cell r="I2135" t="str">
            <v>Sim</v>
          </cell>
          <cell r="J2135">
            <v>45473</v>
          </cell>
          <cell r="K2135">
            <v>-11808837.93</v>
          </cell>
          <cell r="L2135">
            <v>23722011.829999998</v>
          </cell>
          <cell r="M2135">
            <v>0</v>
          </cell>
          <cell r="N2135" t="str">
            <v>Cumpre</v>
          </cell>
        </row>
        <row r="2136">
          <cell r="F2136" t="str">
            <v>São Sebastião do Rio Verde/MG</v>
          </cell>
          <cell r="G2136" t="str">
            <v>Semestral</v>
          </cell>
          <cell r="H2136" t="str">
            <v>2023-S2</v>
          </cell>
          <cell r="I2136" t="str">
            <v>Não</v>
          </cell>
          <cell r="J2136">
            <v>45291</v>
          </cell>
          <cell r="K2136">
            <v>-4047906.38</v>
          </cell>
          <cell r="L2136">
            <v>22476395.870000001</v>
          </cell>
          <cell r="M2136">
            <v>0</v>
          </cell>
          <cell r="N2136" t="str">
            <v>Cumpre</v>
          </cell>
        </row>
        <row r="2137">
          <cell r="F2137" t="str">
            <v>São Thomé das Letras/MG</v>
          </cell>
          <cell r="G2137" t="str">
            <v>Semestral</v>
          </cell>
          <cell r="H2137" t="str">
            <v>2024-S1</v>
          </cell>
          <cell r="I2137" t="str">
            <v>Sim</v>
          </cell>
          <cell r="J2137">
            <v>45473</v>
          </cell>
          <cell r="K2137">
            <v>-16214263.4</v>
          </cell>
          <cell r="L2137">
            <v>35284779.75</v>
          </cell>
          <cell r="M2137">
            <v>0</v>
          </cell>
          <cell r="N2137" t="str">
            <v>Cumpre</v>
          </cell>
        </row>
        <row r="2138">
          <cell r="F2138" t="str">
            <v>São Tiago/MG</v>
          </cell>
          <cell r="G2138" t="str">
            <v>Semestral</v>
          </cell>
          <cell r="H2138" t="str">
            <v>2024-S1</v>
          </cell>
          <cell r="I2138" t="str">
            <v>Sim</v>
          </cell>
          <cell r="J2138">
            <v>45473</v>
          </cell>
          <cell r="K2138">
            <v>-16065978.310000001</v>
          </cell>
          <cell r="L2138">
            <v>47969875.189999998</v>
          </cell>
          <cell r="M2138">
            <v>0</v>
          </cell>
          <cell r="N2138" t="str">
            <v>Cumpre</v>
          </cell>
        </row>
        <row r="2139">
          <cell r="F2139" t="str">
            <v>São Tomás de Aquino/MG</v>
          </cell>
          <cell r="G2139" t="str">
            <v>Semestral</v>
          </cell>
          <cell r="H2139" t="str">
            <v>2024-S1</v>
          </cell>
          <cell r="I2139" t="str">
            <v>Sim</v>
          </cell>
          <cell r="J2139">
            <v>45473</v>
          </cell>
          <cell r="K2139">
            <v>-5362560.82</v>
          </cell>
          <cell r="L2139">
            <v>38030709.030000001</v>
          </cell>
          <cell r="M2139">
            <v>0</v>
          </cell>
          <cell r="N2139" t="str">
            <v>Cumpre</v>
          </cell>
        </row>
        <row r="2140">
          <cell r="F2140" t="str">
            <v>São Vicente de Minas/MG</v>
          </cell>
          <cell r="G2140" t="str">
            <v>Semestral</v>
          </cell>
          <cell r="H2140" t="str">
            <v>2024-S1</v>
          </cell>
          <cell r="I2140" t="str">
            <v>Sim</v>
          </cell>
          <cell r="J2140">
            <v>45473</v>
          </cell>
          <cell r="K2140">
            <v>-9154975.7899999991</v>
          </cell>
          <cell r="L2140">
            <v>39088269.960000001</v>
          </cell>
          <cell r="M2140">
            <v>0</v>
          </cell>
          <cell r="N2140" t="str">
            <v>Cumpre</v>
          </cell>
        </row>
        <row r="2141">
          <cell r="F2141" t="str">
            <v>Sapucaí-Mirim/MG</v>
          </cell>
          <cell r="G2141" t="str">
            <v>Semestral</v>
          </cell>
          <cell r="H2141" t="str">
            <v>2024-S1</v>
          </cell>
          <cell r="I2141" t="str">
            <v>Sim</v>
          </cell>
          <cell r="J2141">
            <v>45473</v>
          </cell>
          <cell r="K2141">
            <v>-6942760.9699999997</v>
          </cell>
          <cell r="L2141">
            <v>35416939.490000002</v>
          </cell>
          <cell r="M2141">
            <v>0</v>
          </cell>
          <cell r="N2141" t="str">
            <v>Cumpre</v>
          </cell>
        </row>
        <row r="2142">
          <cell r="F2142" t="str">
            <v>Sardoá/MG</v>
          </cell>
          <cell r="G2142" t="str">
            <v>Semestral</v>
          </cell>
          <cell r="H2142" t="str">
            <v>2024-S1</v>
          </cell>
          <cell r="I2142" t="str">
            <v>Sim</v>
          </cell>
          <cell r="J2142">
            <v>45473</v>
          </cell>
          <cell r="K2142">
            <v>-11485925.49</v>
          </cell>
          <cell r="L2142">
            <v>33519501.449999999</v>
          </cell>
          <cell r="M2142">
            <v>0</v>
          </cell>
          <cell r="N2142" t="str">
            <v>Cumpre</v>
          </cell>
        </row>
        <row r="2143">
          <cell r="F2143" t="str">
            <v>Sarzedo/MG</v>
          </cell>
          <cell r="G2143" t="str">
            <v>Semestral</v>
          </cell>
          <cell r="H2143" t="str">
            <v>2024-S1</v>
          </cell>
          <cell r="I2143" t="str">
            <v>Sim</v>
          </cell>
          <cell r="J2143">
            <v>45473</v>
          </cell>
          <cell r="K2143">
            <v>-36738902.549999997</v>
          </cell>
          <cell r="L2143">
            <v>224341044.74000001</v>
          </cell>
          <cell r="M2143">
            <v>0</v>
          </cell>
          <cell r="N2143" t="str">
            <v>Cumpre</v>
          </cell>
        </row>
        <row r="2144">
          <cell r="F2144" t="str">
            <v>Sem-Peixe/MG</v>
          </cell>
          <cell r="G2144" t="str">
            <v>Semestral</v>
          </cell>
          <cell r="H2144" t="str">
            <v>2024-S1</v>
          </cell>
          <cell r="I2144" t="str">
            <v>Sim</v>
          </cell>
          <cell r="J2144">
            <v>45473</v>
          </cell>
          <cell r="K2144">
            <v>-11031367.58</v>
          </cell>
          <cell r="L2144">
            <v>25207722.550000001</v>
          </cell>
          <cell r="M2144">
            <v>0</v>
          </cell>
          <cell r="N2144" t="str">
            <v>Cumpre</v>
          </cell>
        </row>
        <row r="2145">
          <cell r="F2145" t="str">
            <v>Senador Amaral/MG</v>
          </cell>
          <cell r="G2145" t="str">
            <v>Semestral</v>
          </cell>
          <cell r="H2145" t="str">
            <v>2024-S1</v>
          </cell>
          <cell r="I2145" t="str">
            <v>Sim</v>
          </cell>
          <cell r="J2145">
            <v>45473</v>
          </cell>
          <cell r="K2145">
            <v>-9918512.9800000004</v>
          </cell>
          <cell r="L2145">
            <v>33794470.369999997</v>
          </cell>
          <cell r="M2145">
            <v>0</v>
          </cell>
          <cell r="N2145" t="str">
            <v>Cumpre</v>
          </cell>
        </row>
        <row r="2146">
          <cell r="F2146" t="str">
            <v>Senador Cortes/MG</v>
          </cell>
          <cell r="G2146" t="str">
            <v>Semestral</v>
          </cell>
          <cell r="H2146" t="str">
            <v>2024-S1</v>
          </cell>
          <cell r="I2146" t="str">
            <v>Sim</v>
          </cell>
          <cell r="J2146">
            <v>45473</v>
          </cell>
          <cell r="K2146">
            <v>-7112912</v>
          </cell>
          <cell r="L2146">
            <v>24937484.91</v>
          </cell>
          <cell r="M2146">
            <v>0</v>
          </cell>
          <cell r="N2146" t="str">
            <v>Cumpre</v>
          </cell>
        </row>
        <row r="2147">
          <cell r="F2147" t="str">
            <v>Senador Firmino/MG</v>
          </cell>
          <cell r="G2147" t="str">
            <v>Semestral</v>
          </cell>
          <cell r="H2147" t="str">
            <v>2024-S1</v>
          </cell>
          <cell r="I2147" t="str">
            <v>Sim</v>
          </cell>
          <cell r="J2147">
            <v>45473</v>
          </cell>
          <cell r="K2147">
            <v>-9768379.9800000004</v>
          </cell>
          <cell r="L2147">
            <v>37874657.759999998</v>
          </cell>
          <cell r="M2147">
            <v>0</v>
          </cell>
          <cell r="N2147" t="str">
            <v>Cumpre</v>
          </cell>
        </row>
        <row r="2148">
          <cell r="F2148" t="str">
            <v>Senador José Bento/MG</v>
          </cell>
          <cell r="G2148" t="str">
            <v>Semestral</v>
          </cell>
          <cell r="H2148" t="str">
            <v>2023-S2</v>
          </cell>
          <cell r="I2148" t="str">
            <v>Não</v>
          </cell>
          <cell r="J2148">
            <v>45291</v>
          </cell>
          <cell r="K2148">
            <v>-1245996.6599999999</v>
          </cell>
          <cell r="L2148">
            <v>21145195.239999998</v>
          </cell>
          <cell r="M2148">
            <v>0</v>
          </cell>
          <cell r="N2148" t="str">
            <v>Cumpre</v>
          </cell>
        </row>
        <row r="2149">
          <cell r="F2149" t="str">
            <v>Senador Modestino Gonçalves/MG</v>
          </cell>
          <cell r="G2149" t="str">
            <v>Semestral</v>
          </cell>
          <cell r="H2149" t="str">
            <v>2024-S1</v>
          </cell>
          <cell r="I2149" t="str">
            <v>Sim</v>
          </cell>
          <cell r="J2149">
            <v>45473</v>
          </cell>
          <cell r="K2149">
            <v>-4445697.2300000004</v>
          </cell>
          <cell r="L2149">
            <v>30595111.969999999</v>
          </cell>
          <cell r="M2149">
            <v>0</v>
          </cell>
          <cell r="N2149" t="str">
            <v>Cumpre</v>
          </cell>
        </row>
        <row r="2150">
          <cell r="F2150" t="str">
            <v>Senhora de Oliveira/MG</v>
          </cell>
          <cell r="G2150" t="str">
            <v>Semestral</v>
          </cell>
          <cell r="H2150" t="str">
            <v>2024-S1</v>
          </cell>
          <cell r="I2150" t="str">
            <v>Sim</v>
          </cell>
          <cell r="J2150">
            <v>45473</v>
          </cell>
          <cell r="K2150">
            <v>-7753416.7800000003</v>
          </cell>
          <cell r="L2150">
            <v>29584250.239999998</v>
          </cell>
          <cell r="M2150">
            <v>0</v>
          </cell>
          <cell r="N2150" t="str">
            <v>Cumpre</v>
          </cell>
        </row>
        <row r="2151">
          <cell r="F2151" t="str">
            <v>Senhora do Porto/MG</v>
          </cell>
          <cell r="G2151" t="str">
            <v>Semestral</v>
          </cell>
          <cell r="H2151" t="str">
            <v>2024-S1</v>
          </cell>
          <cell r="I2151" t="str">
            <v>Sim</v>
          </cell>
          <cell r="J2151">
            <v>45473</v>
          </cell>
          <cell r="K2151">
            <v>-11361239.869999999</v>
          </cell>
          <cell r="L2151">
            <v>25516109.120000001</v>
          </cell>
          <cell r="M2151">
            <v>0</v>
          </cell>
          <cell r="N2151" t="str">
            <v>Cumpre</v>
          </cell>
        </row>
        <row r="2152">
          <cell r="F2152" t="str">
            <v>Senhora dos Remédios/MG</v>
          </cell>
          <cell r="G2152" t="str">
            <v>Semestral</v>
          </cell>
          <cell r="H2152" t="str">
            <v>2024-S1</v>
          </cell>
          <cell r="I2152" t="str">
            <v>Sim</v>
          </cell>
          <cell r="J2152">
            <v>45473</v>
          </cell>
          <cell r="K2152">
            <v>-12392852.609999999</v>
          </cell>
          <cell r="L2152">
            <v>37968807.200000003</v>
          </cell>
          <cell r="M2152">
            <v>0</v>
          </cell>
          <cell r="N2152" t="str">
            <v>Cumpre</v>
          </cell>
        </row>
        <row r="2153">
          <cell r="F2153" t="str">
            <v>Sericita/MG</v>
          </cell>
          <cell r="G2153" t="str">
            <v>Semestral</v>
          </cell>
          <cell r="H2153" t="str">
            <v>2024-S1</v>
          </cell>
          <cell r="I2153" t="str">
            <v>Sim</v>
          </cell>
          <cell r="J2153">
            <v>45473</v>
          </cell>
          <cell r="K2153">
            <v>-1716196.45</v>
          </cell>
          <cell r="L2153">
            <v>33911406.840000004</v>
          </cell>
          <cell r="M2153">
            <v>0</v>
          </cell>
          <cell r="N2153" t="str">
            <v>Cumpre</v>
          </cell>
        </row>
        <row r="2154">
          <cell r="F2154" t="str">
            <v>Seritinga/MG</v>
          </cell>
          <cell r="G2154" t="str">
            <v>Semestral</v>
          </cell>
          <cell r="H2154" t="str">
            <v>2024-S1</v>
          </cell>
          <cell r="I2154" t="str">
            <v>Sim</v>
          </cell>
          <cell r="J2154">
            <v>45473</v>
          </cell>
          <cell r="K2154">
            <v>-9861488.3800000008</v>
          </cell>
          <cell r="L2154">
            <v>23164764.02</v>
          </cell>
          <cell r="M2154">
            <v>0</v>
          </cell>
          <cell r="N2154" t="str">
            <v>Cumpre</v>
          </cell>
        </row>
        <row r="2155">
          <cell r="F2155" t="str">
            <v>Serra Azul de Minas/MG</v>
          </cell>
          <cell r="G2155" t="str">
            <v>Quadrimestral</v>
          </cell>
          <cell r="H2155" t="str">
            <v>2024-Q2</v>
          </cell>
          <cell r="I2155" t="str">
            <v>Sim</v>
          </cell>
          <cell r="J2155">
            <v>45535</v>
          </cell>
          <cell r="K2155">
            <v>-4599360.59</v>
          </cell>
          <cell r="L2155">
            <v>28253603.809999999</v>
          </cell>
          <cell r="M2155">
            <v>0</v>
          </cell>
          <cell r="N2155" t="str">
            <v>Cumpre</v>
          </cell>
        </row>
        <row r="2156">
          <cell r="F2156" t="str">
            <v>Serra da Saudade/MG</v>
          </cell>
          <cell r="G2156" t="str">
            <v>Semestral</v>
          </cell>
          <cell r="H2156" t="str">
            <v>2024-S1</v>
          </cell>
          <cell r="I2156" t="str">
            <v>Sim</v>
          </cell>
          <cell r="J2156">
            <v>45473</v>
          </cell>
          <cell r="K2156">
            <v>-5781488.3899999997</v>
          </cell>
          <cell r="L2156">
            <v>22708795.550000001</v>
          </cell>
          <cell r="M2156">
            <v>0</v>
          </cell>
          <cell r="N2156" t="str">
            <v>Cumpre</v>
          </cell>
        </row>
        <row r="2157">
          <cell r="F2157" t="str">
            <v>Serra do Salitre/MG</v>
          </cell>
          <cell r="G2157" t="str">
            <v>Semestral</v>
          </cell>
          <cell r="H2157" t="str">
            <v>2024-S1</v>
          </cell>
          <cell r="I2157" t="str">
            <v>Sim</v>
          </cell>
          <cell r="J2157">
            <v>45473</v>
          </cell>
          <cell r="K2157">
            <v>-50773184.270000003</v>
          </cell>
          <cell r="L2157">
            <v>132686263.68000001</v>
          </cell>
          <cell r="M2157">
            <v>0</v>
          </cell>
          <cell r="N2157" t="str">
            <v>Cumpre</v>
          </cell>
        </row>
        <row r="2158">
          <cell r="F2158" t="str">
            <v>Serra dos Aimorés/MG</v>
          </cell>
          <cell r="G2158" t="str">
            <v>Semestral</v>
          </cell>
          <cell r="H2158" t="str">
            <v>2024-S1</v>
          </cell>
          <cell r="I2158" t="str">
            <v>Sim</v>
          </cell>
          <cell r="J2158">
            <v>45473</v>
          </cell>
          <cell r="K2158">
            <v>-3814046.3</v>
          </cell>
          <cell r="L2158">
            <v>10409989.58</v>
          </cell>
          <cell r="M2158">
            <v>0</v>
          </cell>
          <cell r="N2158" t="str">
            <v>Cumpre</v>
          </cell>
        </row>
        <row r="2159">
          <cell r="F2159" t="str">
            <v>Serrania/MG</v>
          </cell>
          <cell r="G2159" t="str">
            <v>Semestral</v>
          </cell>
          <cell r="H2159" t="str">
            <v>2023-S2</v>
          </cell>
          <cell r="I2159" t="str">
            <v>Não</v>
          </cell>
          <cell r="J2159">
            <v>45291</v>
          </cell>
          <cell r="K2159">
            <v>-2277821.2599999998</v>
          </cell>
          <cell r="L2159">
            <v>32004229.670000002</v>
          </cell>
          <cell r="M2159">
            <v>0</v>
          </cell>
          <cell r="N2159" t="str">
            <v>Cumpre</v>
          </cell>
        </row>
        <row r="2160">
          <cell r="F2160" t="str">
            <v>Serranópolis de Minas/MG</v>
          </cell>
          <cell r="G2160" t="str">
            <v>Semestral</v>
          </cell>
          <cell r="H2160" t="str">
            <v>2024-S1</v>
          </cell>
          <cell r="I2160" t="str">
            <v>Sim</v>
          </cell>
          <cell r="J2160">
            <v>45473</v>
          </cell>
          <cell r="K2160">
            <v>-7071091.8399999999</v>
          </cell>
          <cell r="L2160">
            <v>30357308.280000001</v>
          </cell>
          <cell r="M2160">
            <v>0</v>
          </cell>
          <cell r="N2160" t="str">
            <v>Cumpre</v>
          </cell>
        </row>
        <row r="2161">
          <cell r="F2161" t="str">
            <v>Serranos/MG</v>
          </cell>
          <cell r="G2161" t="str">
            <v>Semestral</v>
          </cell>
          <cell r="H2161" t="str">
            <v>2024-S1</v>
          </cell>
          <cell r="I2161" t="str">
            <v>Sim</v>
          </cell>
          <cell r="J2161">
            <v>45473</v>
          </cell>
          <cell r="K2161">
            <v>-165748.88</v>
          </cell>
          <cell r="L2161">
            <v>15505375.050000001</v>
          </cell>
          <cell r="M2161">
            <v>0</v>
          </cell>
          <cell r="N2161" t="str">
            <v>Cumpre</v>
          </cell>
        </row>
        <row r="2162">
          <cell r="F2162" t="str">
            <v>Serro/MG</v>
          </cell>
          <cell r="G2162" t="str">
            <v>Semestral</v>
          </cell>
          <cell r="H2162" t="str">
            <v>2024-S1</v>
          </cell>
          <cell r="I2162" t="str">
            <v>Sim</v>
          </cell>
          <cell r="J2162">
            <v>45473</v>
          </cell>
          <cell r="K2162">
            <v>-35850277.469999999</v>
          </cell>
          <cell r="L2162">
            <v>95925987.069999993</v>
          </cell>
          <cell r="M2162">
            <v>0</v>
          </cell>
          <cell r="N2162" t="str">
            <v>Cumpre</v>
          </cell>
        </row>
        <row r="2163">
          <cell r="F2163" t="str">
            <v>Sete Lagoas/MG</v>
          </cell>
          <cell r="G2163" t="str">
            <v>Quadrimestral</v>
          </cell>
          <cell r="H2163" t="str">
            <v>2024-Q2</v>
          </cell>
          <cell r="I2163" t="str">
            <v>Sim</v>
          </cell>
          <cell r="J2163">
            <v>45535</v>
          </cell>
          <cell r="K2163">
            <v>109793693.34</v>
          </cell>
          <cell r="L2163">
            <v>1195991643.6400001</v>
          </cell>
          <cell r="M2163">
            <v>9.18</v>
          </cell>
          <cell r="N2163" t="str">
            <v>Cumpre</v>
          </cell>
        </row>
        <row r="2164">
          <cell r="F2164" t="str">
            <v>Setubinha/MG</v>
          </cell>
          <cell r="G2164" t="str">
            <v>Semestral</v>
          </cell>
          <cell r="H2164" t="str">
            <v>2024-S1</v>
          </cell>
          <cell r="I2164" t="str">
            <v>Sim</v>
          </cell>
          <cell r="J2164">
            <v>45473</v>
          </cell>
          <cell r="K2164">
            <v>-4766835.09</v>
          </cell>
          <cell r="L2164">
            <v>42487448.149999999</v>
          </cell>
          <cell r="M2164">
            <v>0</v>
          </cell>
          <cell r="N2164" t="str">
            <v>Cumpre</v>
          </cell>
        </row>
        <row r="2165">
          <cell r="F2165" t="str">
            <v>Silveirânia/MG</v>
          </cell>
          <cell r="G2165" t="str">
            <v>Semestral</v>
          </cell>
          <cell r="H2165" t="str">
            <v>2024-S1</v>
          </cell>
          <cell r="I2165" t="str">
            <v>Sim</v>
          </cell>
          <cell r="J2165">
            <v>45473</v>
          </cell>
          <cell r="K2165">
            <v>-4722746.55</v>
          </cell>
          <cell r="L2165">
            <v>23802822.390000001</v>
          </cell>
          <cell r="M2165">
            <v>0</v>
          </cell>
          <cell r="N2165" t="str">
            <v>Cumpre</v>
          </cell>
        </row>
        <row r="2166">
          <cell r="F2166" t="str">
            <v>Silvianópolis/MG</v>
          </cell>
          <cell r="G2166" t="str">
            <v>Semestral</v>
          </cell>
          <cell r="H2166" t="str">
            <v>2024-S1</v>
          </cell>
          <cell r="I2166" t="str">
            <v>Sim</v>
          </cell>
          <cell r="J2166">
            <v>45473</v>
          </cell>
          <cell r="K2166">
            <v>-4758400.9800000004</v>
          </cell>
          <cell r="L2166">
            <v>28003000.640000001</v>
          </cell>
          <cell r="M2166">
            <v>0</v>
          </cell>
          <cell r="N2166" t="str">
            <v>Cumpre</v>
          </cell>
        </row>
        <row r="2167">
          <cell r="F2167" t="str">
            <v>Simão Pereira/MG</v>
          </cell>
          <cell r="G2167" t="str">
            <v>Semestral</v>
          </cell>
          <cell r="H2167" t="str">
            <v>2024-S1</v>
          </cell>
          <cell r="I2167" t="str">
            <v>Sim</v>
          </cell>
          <cell r="J2167">
            <v>45473</v>
          </cell>
          <cell r="K2167">
            <v>-21412125.649999999</v>
          </cell>
          <cell r="L2167">
            <v>31283135.129999999</v>
          </cell>
          <cell r="M2167">
            <v>0</v>
          </cell>
          <cell r="N2167" t="str">
            <v>Cumpre</v>
          </cell>
        </row>
        <row r="2168">
          <cell r="F2168" t="str">
            <v>Simonésia/MG</v>
          </cell>
          <cell r="G2168" t="str">
            <v>Semestral</v>
          </cell>
          <cell r="H2168" t="str">
            <v>2024-S1</v>
          </cell>
          <cell r="I2168" t="str">
            <v>Sim</v>
          </cell>
          <cell r="J2168">
            <v>45473</v>
          </cell>
          <cell r="K2168">
            <v>-31011098.43</v>
          </cell>
          <cell r="L2168">
            <v>84846841.519999996</v>
          </cell>
          <cell r="M2168">
            <v>0</v>
          </cell>
          <cell r="N2168" t="str">
            <v>Cumpre</v>
          </cell>
        </row>
        <row r="2169">
          <cell r="F2169" t="str">
            <v>Sobrália/MG</v>
          </cell>
          <cell r="G2169" t="str">
            <v>Semestral</v>
          </cell>
          <cell r="H2169" t="str">
            <v>2024-S1</v>
          </cell>
          <cell r="I2169" t="str">
            <v>Sim</v>
          </cell>
          <cell r="J2169">
            <v>45473</v>
          </cell>
          <cell r="K2169">
            <v>-16693252.630000001</v>
          </cell>
          <cell r="L2169">
            <v>29426595.989999998</v>
          </cell>
          <cell r="M2169">
            <v>0</v>
          </cell>
          <cell r="N2169" t="str">
            <v>Cumpre</v>
          </cell>
        </row>
        <row r="2170">
          <cell r="F2170" t="str">
            <v>Soledade de Minas/MG</v>
          </cell>
          <cell r="G2170" t="str">
            <v>Semestral</v>
          </cell>
          <cell r="H2170" t="str">
            <v>2024-S1</v>
          </cell>
          <cell r="I2170" t="str">
            <v>Sim</v>
          </cell>
          <cell r="J2170">
            <v>45473</v>
          </cell>
          <cell r="K2170">
            <v>-9928568.6300000008</v>
          </cell>
          <cell r="L2170">
            <v>29815960.940000001</v>
          </cell>
          <cell r="M2170">
            <v>0</v>
          </cell>
          <cell r="N2170" t="str">
            <v>Cumpre</v>
          </cell>
        </row>
        <row r="2171">
          <cell r="F2171" t="str">
            <v>Tabuleiro/MG</v>
          </cell>
          <cell r="G2171" t="str">
            <v>Semestral</v>
          </cell>
          <cell r="H2171" t="str">
            <v>2024-S1</v>
          </cell>
          <cell r="I2171" t="str">
            <v>Sim</v>
          </cell>
          <cell r="J2171">
            <v>45473</v>
          </cell>
          <cell r="K2171">
            <v>-10180330.23</v>
          </cell>
          <cell r="L2171">
            <v>26980492.190000001</v>
          </cell>
          <cell r="M2171">
            <v>0</v>
          </cell>
          <cell r="N2171" t="str">
            <v>Cumpre</v>
          </cell>
        </row>
        <row r="2172">
          <cell r="F2172" t="str">
            <v>Taiobeiras/MG</v>
          </cell>
          <cell r="G2172" t="str">
            <v>Semestral</v>
          </cell>
          <cell r="H2172" t="str">
            <v>2024-S1</v>
          </cell>
          <cell r="I2172" t="str">
            <v>Sim</v>
          </cell>
          <cell r="J2172">
            <v>45473</v>
          </cell>
          <cell r="K2172">
            <v>87695321.519999996</v>
          </cell>
          <cell r="L2172">
            <v>100705019.29000001</v>
          </cell>
          <cell r="M2172">
            <v>87.08</v>
          </cell>
          <cell r="N2172" t="str">
            <v>Cumpre</v>
          </cell>
        </row>
        <row r="2173">
          <cell r="F2173" t="str">
            <v>Taparuba/MG</v>
          </cell>
          <cell r="G2173" t="str">
            <v>Semestral</v>
          </cell>
          <cell r="H2173" t="str">
            <v>2024-S1</v>
          </cell>
          <cell r="I2173" t="str">
            <v>Sim</v>
          </cell>
          <cell r="J2173">
            <v>45473</v>
          </cell>
          <cell r="K2173">
            <v>-8348192.2999999998</v>
          </cell>
          <cell r="L2173">
            <v>27391431.489999998</v>
          </cell>
          <cell r="M2173">
            <v>0</v>
          </cell>
          <cell r="N2173" t="str">
            <v>Cumpre</v>
          </cell>
        </row>
        <row r="2174">
          <cell r="F2174" t="str">
            <v>Tapira/MG</v>
          </cell>
          <cell r="G2174" t="str">
            <v>Semestral</v>
          </cell>
          <cell r="H2174" t="str">
            <v>2024-S1</v>
          </cell>
          <cell r="I2174" t="str">
            <v>Sim</v>
          </cell>
          <cell r="J2174">
            <v>45473</v>
          </cell>
          <cell r="K2174">
            <v>-21252333.129999999</v>
          </cell>
          <cell r="L2174">
            <v>69618371.230000004</v>
          </cell>
          <cell r="M2174">
            <v>0</v>
          </cell>
          <cell r="N2174" t="str">
            <v>Cumpre</v>
          </cell>
        </row>
        <row r="2175">
          <cell r="F2175" t="str">
            <v>Tapiraí/MG</v>
          </cell>
          <cell r="G2175" t="str">
            <v>Semestral</v>
          </cell>
          <cell r="H2175" t="str">
            <v>2023-S2</v>
          </cell>
          <cell r="I2175" t="str">
            <v>Não</v>
          </cell>
          <cell r="J2175">
            <v>45291</v>
          </cell>
          <cell r="K2175">
            <v>-9914462.2400000002</v>
          </cell>
          <cell r="L2175">
            <v>23126568.129999999</v>
          </cell>
          <cell r="M2175">
            <v>0</v>
          </cell>
          <cell r="N2175" t="str">
            <v>Cumpre</v>
          </cell>
        </row>
        <row r="2176">
          <cell r="F2176" t="str">
            <v>Taquaraçu de Minas/MG</v>
          </cell>
          <cell r="G2176" t="str">
            <v>Semestral</v>
          </cell>
          <cell r="H2176" t="str">
            <v>2024-S1</v>
          </cell>
          <cell r="I2176" t="str">
            <v>Sim</v>
          </cell>
          <cell r="J2176">
            <v>45473</v>
          </cell>
          <cell r="K2176">
            <v>1655615.82</v>
          </cell>
          <cell r="L2176">
            <v>30923637.620000001</v>
          </cell>
          <cell r="M2176">
            <v>5.35</v>
          </cell>
          <cell r="N2176" t="str">
            <v>Cumpre</v>
          </cell>
        </row>
        <row r="2177">
          <cell r="F2177" t="str">
            <v>Tarumirim/MG</v>
          </cell>
          <cell r="G2177" t="str">
            <v>Semestral</v>
          </cell>
          <cell r="H2177" t="str">
            <v>2024-S1</v>
          </cell>
          <cell r="I2177" t="str">
            <v>Sim</v>
          </cell>
          <cell r="J2177">
            <v>45473</v>
          </cell>
          <cell r="K2177">
            <v>802950.44</v>
          </cell>
          <cell r="L2177">
            <v>55430601.490000002</v>
          </cell>
          <cell r="M2177">
            <v>1.45</v>
          </cell>
          <cell r="N2177" t="str">
            <v>Cumpre</v>
          </cell>
        </row>
        <row r="2178">
          <cell r="F2178" t="str">
            <v>Teixeiras/MG</v>
          </cell>
          <cell r="G2178" t="str">
            <v>Semestral</v>
          </cell>
          <cell r="H2178" t="str">
            <v>2024-S1</v>
          </cell>
          <cell r="I2178" t="str">
            <v>Sim</v>
          </cell>
          <cell r="J2178">
            <v>45473</v>
          </cell>
          <cell r="K2178">
            <v>-14810823.5</v>
          </cell>
          <cell r="L2178">
            <v>51248490.009999998</v>
          </cell>
          <cell r="M2178">
            <v>0</v>
          </cell>
          <cell r="N2178" t="str">
            <v>Cumpre</v>
          </cell>
        </row>
        <row r="2179">
          <cell r="F2179" t="str">
            <v>Teófilo Otoni/MG</v>
          </cell>
          <cell r="G2179" t="str">
            <v>Quadrimestral</v>
          </cell>
          <cell r="H2179" t="str">
            <v>2024-Q2</v>
          </cell>
          <cell r="I2179" t="str">
            <v>Sim</v>
          </cell>
          <cell r="J2179">
            <v>45535</v>
          </cell>
          <cell r="K2179">
            <v>-74261333.5</v>
          </cell>
          <cell r="L2179">
            <v>693220543.76999998</v>
          </cell>
          <cell r="M2179">
            <v>0</v>
          </cell>
          <cell r="N2179" t="str">
            <v>Cumpre</v>
          </cell>
        </row>
        <row r="2180">
          <cell r="F2180" t="str">
            <v>Timóteo/MG</v>
          </cell>
          <cell r="G2180" t="str">
            <v>Quadrimestral</v>
          </cell>
          <cell r="H2180" t="str">
            <v>2024-Q2</v>
          </cell>
          <cell r="I2180" t="str">
            <v>Sim</v>
          </cell>
          <cell r="J2180">
            <v>45535</v>
          </cell>
          <cell r="K2180">
            <v>40332945.789999999</v>
          </cell>
          <cell r="L2180">
            <v>407964125.87</v>
          </cell>
          <cell r="M2180">
            <v>9.89</v>
          </cell>
          <cell r="N2180" t="str">
            <v>Cumpre</v>
          </cell>
        </row>
        <row r="2181">
          <cell r="F2181" t="str">
            <v>Tiradentes/MG</v>
          </cell>
          <cell r="G2181" t="str">
            <v>Semestral</v>
          </cell>
          <cell r="H2181" t="str">
            <v>2024-S1</v>
          </cell>
          <cell r="I2181" t="str">
            <v>Sim</v>
          </cell>
          <cell r="J2181">
            <v>45473</v>
          </cell>
          <cell r="K2181">
            <v>-16626614.1</v>
          </cell>
          <cell r="L2181">
            <v>43190902.060000002</v>
          </cell>
          <cell r="M2181">
            <v>0</v>
          </cell>
          <cell r="N2181" t="str">
            <v>Cumpre</v>
          </cell>
        </row>
        <row r="2182">
          <cell r="F2182" t="str">
            <v>Tiros/MG</v>
          </cell>
          <cell r="G2182" t="str">
            <v>Semestral</v>
          </cell>
          <cell r="H2182" t="str">
            <v>2024-S1</v>
          </cell>
          <cell r="I2182" t="str">
            <v>Sim</v>
          </cell>
          <cell r="J2182">
            <v>45473</v>
          </cell>
          <cell r="K2182">
            <v>-11283218.960000001</v>
          </cell>
          <cell r="L2182">
            <v>46293160.109999999</v>
          </cell>
          <cell r="M2182">
            <v>0</v>
          </cell>
          <cell r="N2182" t="str">
            <v>Cumpre</v>
          </cell>
        </row>
        <row r="2183">
          <cell r="F2183" t="str">
            <v>Tocantins/MG</v>
          </cell>
          <cell r="G2183" t="str">
            <v>Semestral</v>
          </cell>
          <cell r="H2183" t="str">
            <v>2024-S1</v>
          </cell>
          <cell r="I2183" t="str">
            <v>Sim</v>
          </cell>
          <cell r="J2183">
            <v>45473</v>
          </cell>
          <cell r="K2183">
            <v>-11865835.039999999</v>
          </cell>
          <cell r="L2183">
            <v>66022878.710000001</v>
          </cell>
          <cell r="M2183">
            <v>0</v>
          </cell>
          <cell r="N2183" t="str">
            <v>Cumpre</v>
          </cell>
        </row>
        <row r="2184">
          <cell r="F2184" t="str">
            <v>Tocos do Moji/MG</v>
          </cell>
          <cell r="G2184" t="str">
            <v>Semestral</v>
          </cell>
          <cell r="H2184" t="str">
            <v>2024-S1</v>
          </cell>
          <cell r="I2184" t="str">
            <v>Sim</v>
          </cell>
          <cell r="J2184">
            <v>45473</v>
          </cell>
          <cell r="K2184">
            <v>-9162924.5800000001</v>
          </cell>
          <cell r="L2184">
            <v>28035051.949999999</v>
          </cell>
          <cell r="M2184">
            <v>0</v>
          </cell>
          <cell r="N2184" t="str">
            <v>Cumpre</v>
          </cell>
        </row>
        <row r="2185">
          <cell r="F2185" t="str">
            <v>Toledo/MG</v>
          </cell>
          <cell r="G2185" t="str">
            <v>Semestral</v>
          </cell>
          <cell r="H2185" t="str">
            <v>2024-S1</v>
          </cell>
          <cell r="I2185" t="str">
            <v>Sim</v>
          </cell>
          <cell r="J2185">
            <v>45473</v>
          </cell>
          <cell r="K2185">
            <v>-11122552.09</v>
          </cell>
          <cell r="L2185">
            <v>36182155.560000002</v>
          </cell>
          <cell r="M2185">
            <v>0</v>
          </cell>
          <cell r="N2185" t="str">
            <v>Cumpre</v>
          </cell>
        </row>
        <row r="2186">
          <cell r="F2186" t="str">
            <v>Tombos/MG</v>
          </cell>
          <cell r="G2186" t="str">
            <v>Semestral</v>
          </cell>
          <cell r="H2186" t="str">
            <v>2024-S1</v>
          </cell>
          <cell r="I2186" t="str">
            <v>Sim</v>
          </cell>
          <cell r="J2186">
            <v>45473</v>
          </cell>
          <cell r="K2186">
            <v>-12873537.380000001</v>
          </cell>
          <cell r="L2186">
            <v>39217630.399999999</v>
          </cell>
          <cell r="M2186">
            <v>0</v>
          </cell>
          <cell r="N2186" t="str">
            <v>Cumpre</v>
          </cell>
        </row>
        <row r="2187">
          <cell r="F2187" t="str">
            <v>Três Corações/MG</v>
          </cell>
          <cell r="G2187" t="str">
            <v>Quadrimestral</v>
          </cell>
          <cell r="H2187" t="str">
            <v>2024-Q2</v>
          </cell>
          <cell r="I2187" t="str">
            <v>Sim</v>
          </cell>
          <cell r="J2187">
            <v>45535</v>
          </cell>
          <cell r="K2187">
            <v>50006678.439999998</v>
          </cell>
          <cell r="L2187">
            <v>314918192.23000002</v>
          </cell>
          <cell r="M2187">
            <v>15.88</v>
          </cell>
          <cell r="N2187" t="str">
            <v>Cumpre</v>
          </cell>
        </row>
        <row r="2188">
          <cell r="F2188" t="str">
            <v>Três Marias/MG</v>
          </cell>
          <cell r="G2188" t="str">
            <v>Semestral</v>
          </cell>
          <cell r="H2188" t="str">
            <v>2024-S1</v>
          </cell>
          <cell r="I2188" t="str">
            <v>Sim</v>
          </cell>
          <cell r="J2188">
            <v>45473</v>
          </cell>
          <cell r="K2188">
            <v>-60778684.509999998</v>
          </cell>
          <cell r="L2188">
            <v>184120911.36000001</v>
          </cell>
          <cell r="M2188">
            <v>0</v>
          </cell>
          <cell r="N2188" t="str">
            <v>Cumpre</v>
          </cell>
        </row>
        <row r="2189">
          <cell r="F2189" t="str">
            <v>Três Pontas/MG</v>
          </cell>
          <cell r="G2189" t="str">
            <v>Quadrimestral</v>
          </cell>
          <cell r="H2189" t="str">
            <v>2024-Q2</v>
          </cell>
          <cell r="I2189" t="str">
            <v>Sim</v>
          </cell>
          <cell r="J2189">
            <v>45535</v>
          </cell>
          <cell r="K2189">
            <v>-19733853.199999999</v>
          </cell>
          <cell r="L2189">
            <v>268925278.30000001</v>
          </cell>
          <cell r="M2189">
            <v>0</v>
          </cell>
          <cell r="N2189" t="str">
            <v>Cumpre</v>
          </cell>
        </row>
        <row r="2190">
          <cell r="F2190" t="str">
            <v>Tumiritinga/MG</v>
          </cell>
          <cell r="G2190" t="str">
            <v>Semestral</v>
          </cell>
          <cell r="H2190" t="str">
            <v>2024-S1</v>
          </cell>
          <cell r="I2190" t="str">
            <v>Sim</v>
          </cell>
          <cell r="J2190">
            <v>45473</v>
          </cell>
          <cell r="K2190">
            <v>3835995.58</v>
          </cell>
          <cell r="L2190">
            <v>30928378.77</v>
          </cell>
          <cell r="M2190">
            <v>12.4</v>
          </cell>
          <cell r="N2190" t="str">
            <v>Cumpre</v>
          </cell>
        </row>
        <row r="2191">
          <cell r="F2191" t="str">
            <v>Tupaciguara/MG</v>
          </cell>
          <cell r="G2191" t="str">
            <v>Semestral</v>
          </cell>
          <cell r="H2191" t="str">
            <v>2024-S1</v>
          </cell>
          <cell r="I2191" t="str">
            <v>Sim</v>
          </cell>
          <cell r="J2191">
            <v>45473</v>
          </cell>
          <cell r="K2191">
            <v>-6397701.0999999996</v>
          </cell>
          <cell r="L2191">
            <v>144206390.5</v>
          </cell>
          <cell r="M2191">
            <v>0</v>
          </cell>
          <cell r="N2191" t="str">
            <v>Cumpre</v>
          </cell>
        </row>
        <row r="2192">
          <cell r="F2192" t="str">
            <v>Turmalina/MG</v>
          </cell>
          <cell r="G2192" t="str">
            <v>Semestral</v>
          </cell>
          <cell r="H2192" t="str">
            <v>2024-S1</v>
          </cell>
          <cell r="I2192" t="str">
            <v>Sim</v>
          </cell>
          <cell r="J2192">
            <v>45473</v>
          </cell>
          <cell r="K2192">
            <v>-25598827.539999999</v>
          </cell>
          <cell r="L2192">
            <v>83686214.579999998</v>
          </cell>
          <cell r="M2192">
            <v>0</v>
          </cell>
          <cell r="N2192" t="str">
            <v>Cumpre</v>
          </cell>
        </row>
        <row r="2193">
          <cell r="F2193" t="str">
            <v>Turvolândia/MG</v>
          </cell>
          <cell r="G2193" t="str">
            <v>Semestral</v>
          </cell>
          <cell r="H2193" t="str">
            <v>2024-S1</v>
          </cell>
          <cell r="I2193" t="str">
            <v>Sim</v>
          </cell>
          <cell r="J2193">
            <v>45473</v>
          </cell>
          <cell r="K2193">
            <v>-11562056.1</v>
          </cell>
          <cell r="L2193">
            <v>32642916</v>
          </cell>
          <cell r="M2193">
            <v>0</v>
          </cell>
          <cell r="N2193" t="str">
            <v>Cumpre</v>
          </cell>
        </row>
        <row r="2194">
          <cell r="F2194" t="str">
            <v>Ubá/MG</v>
          </cell>
          <cell r="G2194" t="str">
            <v>Quadrimestral</v>
          </cell>
          <cell r="H2194" t="str">
            <v>2024-Q2</v>
          </cell>
          <cell r="I2194" t="str">
            <v>Sim</v>
          </cell>
          <cell r="J2194">
            <v>45535</v>
          </cell>
          <cell r="K2194">
            <v>-135917870.06</v>
          </cell>
          <cell r="L2194">
            <v>419466533.06</v>
          </cell>
          <cell r="M2194">
            <v>0</v>
          </cell>
          <cell r="N2194" t="str">
            <v>Cumpre</v>
          </cell>
        </row>
        <row r="2195">
          <cell r="F2195" t="str">
            <v>Ubaí/MG</v>
          </cell>
          <cell r="G2195" t="str">
            <v>Semestral</v>
          </cell>
          <cell r="H2195" t="str">
            <v>2024-S1</v>
          </cell>
          <cell r="I2195" t="str">
            <v>Sim</v>
          </cell>
          <cell r="J2195">
            <v>45473</v>
          </cell>
          <cell r="K2195">
            <v>7768963.25</v>
          </cell>
          <cell r="L2195">
            <v>45977863.450000003</v>
          </cell>
          <cell r="M2195">
            <v>16.899999999999999</v>
          </cell>
          <cell r="N2195" t="str">
            <v>Cumpre</v>
          </cell>
        </row>
        <row r="2196">
          <cell r="F2196" t="str">
            <v>Ubaporanga/MG</v>
          </cell>
          <cell r="G2196" t="str">
            <v>Semestral</v>
          </cell>
          <cell r="H2196" t="str">
            <v>2024-S1</v>
          </cell>
          <cell r="I2196" t="str">
            <v>Sim</v>
          </cell>
          <cell r="J2196">
            <v>45473</v>
          </cell>
          <cell r="K2196">
            <v>-17031550.23</v>
          </cell>
          <cell r="L2196">
            <v>55007299.450000003</v>
          </cell>
          <cell r="M2196">
            <v>0</v>
          </cell>
          <cell r="N2196" t="str">
            <v>Cumpre</v>
          </cell>
        </row>
        <row r="2197">
          <cell r="F2197" t="str">
            <v>Uberaba/MG</v>
          </cell>
          <cell r="G2197" t="str">
            <v>Quadrimestral</v>
          </cell>
          <cell r="H2197" t="str">
            <v>2024-Q2</v>
          </cell>
          <cell r="I2197" t="str">
            <v>Sim</v>
          </cell>
          <cell r="J2197">
            <v>45535</v>
          </cell>
          <cell r="K2197">
            <v>-59213520.600000001</v>
          </cell>
          <cell r="L2197">
            <v>1898080631.45</v>
          </cell>
          <cell r="M2197">
            <v>0</v>
          </cell>
          <cell r="N2197" t="str">
            <v>Cumpre</v>
          </cell>
        </row>
        <row r="2198">
          <cell r="F2198" t="str">
            <v>Uberlândia/MG</v>
          </cell>
          <cell r="G2198" t="str">
            <v>Quadrimestral</v>
          </cell>
          <cell r="H2198" t="str">
            <v>2024-Q2</v>
          </cell>
          <cell r="I2198" t="str">
            <v>Sim</v>
          </cell>
          <cell r="J2198">
            <v>45535</v>
          </cell>
          <cell r="K2198">
            <v>197158848.38</v>
          </cell>
          <cell r="L2198">
            <v>3718409728.0799999</v>
          </cell>
          <cell r="M2198">
            <v>5.3</v>
          </cell>
          <cell r="N2198" t="str">
            <v>Cumpre</v>
          </cell>
        </row>
        <row r="2199">
          <cell r="F2199" t="str">
            <v>Umburatiba/MG</v>
          </cell>
          <cell r="G2199" t="str">
            <v>Semestral</v>
          </cell>
          <cell r="H2199" t="str">
            <v>2024-S1</v>
          </cell>
          <cell r="I2199" t="str">
            <v>Sim</v>
          </cell>
          <cell r="J2199">
            <v>45473</v>
          </cell>
          <cell r="K2199">
            <v>-4741350.93</v>
          </cell>
          <cell r="L2199">
            <v>28781893.420000002</v>
          </cell>
          <cell r="M2199">
            <v>0</v>
          </cell>
          <cell r="N2199" t="str">
            <v>Cumpre</v>
          </cell>
        </row>
        <row r="2200">
          <cell r="F2200" t="str">
            <v>Unaí/MG</v>
          </cell>
          <cell r="G2200" t="str">
            <v>Quadrimestral</v>
          </cell>
          <cell r="H2200" t="str">
            <v>2024-Q2</v>
          </cell>
          <cell r="I2200" t="str">
            <v>Sim</v>
          </cell>
          <cell r="J2200">
            <v>45535</v>
          </cell>
          <cell r="K2200">
            <v>-119643376.88</v>
          </cell>
          <cell r="L2200">
            <v>469080802.16000003</v>
          </cell>
          <cell r="M2200">
            <v>0</v>
          </cell>
          <cell r="N2200" t="str">
            <v>Cumpre</v>
          </cell>
        </row>
        <row r="2201">
          <cell r="F2201" t="str">
            <v>União de Minas/MG</v>
          </cell>
          <cell r="G2201" t="str">
            <v>Semestral</v>
          </cell>
          <cell r="H2201" t="str">
            <v>2024-S1</v>
          </cell>
          <cell r="I2201" t="str">
            <v>Sim</v>
          </cell>
          <cell r="J2201">
            <v>45473</v>
          </cell>
          <cell r="K2201">
            <v>-5118030.6500000004</v>
          </cell>
          <cell r="L2201">
            <v>35864684.560000002</v>
          </cell>
          <cell r="M2201">
            <v>0</v>
          </cell>
          <cell r="N2201" t="str">
            <v>Cumpre</v>
          </cell>
        </row>
        <row r="2202">
          <cell r="F2202" t="str">
            <v>Uruana de Minas/MG</v>
          </cell>
          <cell r="G2202" t="str">
            <v>Semestral</v>
          </cell>
          <cell r="H2202" t="str">
            <v>2024-S1</v>
          </cell>
          <cell r="I2202" t="str">
            <v>Sim</v>
          </cell>
          <cell r="J2202">
            <v>45473</v>
          </cell>
          <cell r="K2202">
            <v>-8599082.6500000004</v>
          </cell>
          <cell r="L2202">
            <v>31645554.050000001</v>
          </cell>
          <cell r="M2202">
            <v>0</v>
          </cell>
          <cell r="N2202" t="str">
            <v>Cumpre</v>
          </cell>
        </row>
        <row r="2203">
          <cell r="F2203" t="str">
            <v>Urucânia/MG</v>
          </cell>
          <cell r="G2203" t="str">
            <v>Semestral</v>
          </cell>
          <cell r="H2203" t="str">
            <v>2024-S1</v>
          </cell>
          <cell r="I2203" t="str">
            <v>Sim</v>
          </cell>
          <cell r="J2203">
            <v>45473</v>
          </cell>
          <cell r="K2203">
            <v>-4174889.12</v>
          </cell>
          <cell r="L2203">
            <v>45901727.909999996</v>
          </cell>
          <cell r="M2203">
            <v>0</v>
          </cell>
          <cell r="N2203" t="str">
            <v>Cumpre</v>
          </cell>
        </row>
        <row r="2204">
          <cell r="F2204" t="str">
            <v>Urucuia/MG</v>
          </cell>
          <cell r="G2204" t="str">
            <v>Semestral</v>
          </cell>
          <cell r="H2204" t="str">
            <v>2024-S1</v>
          </cell>
          <cell r="I2204" t="str">
            <v>Sim</v>
          </cell>
          <cell r="J2204">
            <v>45473</v>
          </cell>
          <cell r="K2204">
            <v>-12129376.550000001</v>
          </cell>
          <cell r="L2204">
            <v>67210887.030000001</v>
          </cell>
          <cell r="M2204">
            <v>0</v>
          </cell>
          <cell r="N2204" t="str">
            <v>Cumpre</v>
          </cell>
        </row>
        <row r="2205">
          <cell r="F2205" t="str">
            <v>Vargem Alegre/MG</v>
          </cell>
          <cell r="G2205" t="str">
            <v>Semestral</v>
          </cell>
          <cell r="H2205" t="str">
            <v>2024-S1</v>
          </cell>
          <cell r="I2205" t="str">
            <v>Sim</v>
          </cell>
          <cell r="J2205">
            <v>45473</v>
          </cell>
          <cell r="K2205">
            <v>-13396380.48</v>
          </cell>
          <cell r="L2205">
            <v>34468560.75</v>
          </cell>
          <cell r="M2205">
            <v>0</v>
          </cell>
          <cell r="N2205" t="str">
            <v>Cumpre</v>
          </cell>
        </row>
        <row r="2206">
          <cell r="F2206" t="str">
            <v>Vargem Bonita/MG</v>
          </cell>
          <cell r="G2206" t="str">
            <v>Semestral</v>
          </cell>
          <cell r="H2206" t="str">
            <v>2024-S1</v>
          </cell>
          <cell r="I2206" t="str">
            <v>Sim</v>
          </cell>
          <cell r="J2206">
            <v>45473</v>
          </cell>
          <cell r="K2206">
            <v>-2836459.21</v>
          </cell>
          <cell r="L2206">
            <v>26217567.66</v>
          </cell>
          <cell r="M2206">
            <v>0</v>
          </cell>
          <cell r="N2206" t="str">
            <v>Cumpre</v>
          </cell>
        </row>
        <row r="2207">
          <cell r="F2207" t="str">
            <v>Vargem Grande do Rio Pardo/MG</v>
          </cell>
          <cell r="G2207" t="str">
            <v>Semestral</v>
          </cell>
          <cell r="H2207" t="str">
            <v>2024-S1</v>
          </cell>
          <cell r="I2207" t="str">
            <v>Sim</v>
          </cell>
          <cell r="J2207">
            <v>45473</v>
          </cell>
          <cell r="K2207">
            <v>-7178996.6799999997</v>
          </cell>
          <cell r="L2207">
            <v>31113149.73</v>
          </cell>
          <cell r="M2207">
            <v>0</v>
          </cell>
          <cell r="N2207" t="str">
            <v>Cumpre</v>
          </cell>
        </row>
        <row r="2208">
          <cell r="F2208" t="str">
            <v>Varginha/MG</v>
          </cell>
          <cell r="G2208" t="str">
            <v>Quadrimestral</v>
          </cell>
          <cell r="H2208" t="str">
            <v>2023-Q1</v>
          </cell>
          <cell r="I2208" t="str">
            <v>Não</v>
          </cell>
          <cell r="J2208">
            <v>45046</v>
          </cell>
          <cell r="K2208">
            <v>-277102617.50999999</v>
          </cell>
          <cell r="L2208">
            <v>144717722.59999999</v>
          </cell>
          <cell r="M2208">
            <v>0</v>
          </cell>
          <cell r="N2208" t="str">
            <v>Cumpre</v>
          </cell>
        </row>
        <row r="2209">
          <cell r="F2209" t="str">
            <v>Varjão de Minas/MG</v>
          </cell>
          <cell r="G2209" t="str">
            <v>Semestral</v>
          </cell>
          <cell r="H2209" t="str">
            <v>2024-S1</v>
          </cell>
          <cell r="I2209" t="str">
            <v>Sim</v>
          </cell>
          <cell r="J2209">
            <v>45473</v>
          </cell>
          <cell r="K2209">
            <v>-21809415.879999999</v>
          </cell>
          <cell r="L2209">
            <v>39910757.100000001</v>
          </cell>
          <cell r="M2209">
            <v>0</v>
          </cell>
          <cell r="N2209" t="str">
            <v>Cumpre</v>
          </cell>
        </row>
        <row r="2210">
          <cell r="F2210" t="str">
            <v>Várzea da Palma/MG</v>
          </cell>
          <cell r="G2210" t="str">
            <v>Quadrimestral</v>
          </cell>
          <cell r="H2210" t="str">
            <v>2024-Q2</v>
          </cell>
          <cell r="I2210" t="str">
            <v>Sim</v>
          </cell>
          <cell r="J2210">
            <v>45535</v>
          </cell>
          <cell r="K2210">
            <v>26675804.920000002</v>
          </cell>
          <cell r="L2210">
            <v>142514063.53999999</v>
          </cell>
          <cell r="M2210">
            <v>18.72</v>
          </cell>
          <cell r="N2210" t="str">
            <v>Cumpre</v>
          </cell>
        </row>
        <row r="2211">
          <cell r="F2211" t="str">
            <v>Varzelândia/MG</v>
          </cell>
          <cell r="G2211" t="str">
            <v>Semestral</v>
          </cell>
          <cell r="H2211" t="str">
            <v>2024-S1</v>
          </cell>
          <cell r="I2211" t="str">
            <v>Sim</v>
          </cell>
          <cell r="J2211">
            <v>45473</v>
          </cell>
          <cell r="K2211">
            <v>-16369011.33</v>
          </cell>
          <cell r="L2211">
            <v>76190397.829999998</v>
          </cell>
          <cell r="M2211">
            <v>0</v>
          </cell>
          <cell r="N2211" t="str">
            <v>Cumpre</v>
          </cell>
        </row>
        <row r="2212">
          <cell r="F2212" t="str">
            <v>Vazante/MG</v>
          </cell>
          <cell r="G2212" t="str">
            <v>Semestral</v>
          </cell>
          <cell r="H2212" t="str">
            <v>2024-S1</v>
          </cell>
          <cell r="I2212" t="str">
            <v>Sim</v>
          </cell>
          <cell r="J2212">
            <v>45473</v>
          </cell>
          <cell r="K2212">
            <v>-59341333.670000002</v>
          </cell>
          <cell r="L2212">
            <v>114231563.77</v>
          </cell>
          <cell r="M2212">
            <v>0</v>
          </cell>
          <cell r="N2212" t="str">
            <v>Cumpre</v>
          </cell>
        </row>
        <row r="2213">
          <cell r="F2213" t="str">
            <v>Verdelândia/MG</v>
          </cell>
          <cell r="G2213" t="str">
            <v>Semestral</v>
          </cell>
          <cell r="H2213" t="str">
            <v>2024-S1</v>
          </cell>
          <cell r="I2213" t="str">
            <v>Sim</v>
          </cell>
          <cell r="J2213">
            <v>45473</v>
          </cell>
          <cell r="K2213">
            <v>-7668276.2999999998</v>
          </cell>
          <cell r="L2213">
            <v>41914889.359999999</v>
          </cell>
          <cell r="M2213">
            <v>0</v>
          </cell>
          <cell r="N2213" t="str">
            <v>Cumpre</v>
          </cell>
        </row>
        <row r="2214">
          <cell r="F2214" t="str">
            <v>Veredinha/MG</v>
          </cell>
          <cell r="G2214" t="str">
            <v>Semestral</v>
          </cell>
          <cell r="H2214" t="str">
            <v>2024-S1</v>
          </cell>
          <cell r="I2214" t="str">
            <v>Sim</v>
          </cell>
          <cell r="J2214">
            <v>45473</v>
          </cell>
          <cell r="K2214">
            <v>-7076691.6100000003</v>
          </cell>
          <cell r="L2214">
            <v>33569377.969999999</v>
          </cell>
          <cell r="M2214">
            <v>0</v>
          </cell>
          <cell r="N2214" t="str">
            <v>Cumpre</v>
          </cell>
        </row>
        <row r="2215">
          <cell r="F2215" t="str">
            <v>Veríssimo/MG</v>
          </cell>
          <cell r="G2215" t="str">
            <v>Semestral</v>
          </cell>
          <cell r="H2215" t="str">
            <v>2024-S1</v>
          </cell>
          <cell r="I2215" t="str">
            <v>Sim</v>
          </cell>
          <cell r="J2215">
            <v>45473</v>
          </cell>
          <cell r="K2215">
            <v>4695656.6900000004</v>
          </cell>
          <cell r="L2215">
            <v>30100198.829999998</v>
          </cell>
          <cell r="M2215">
            <v>15.6</v>
          </cell>
          <cell r="N2215" t="str">
            <v>Cumpre</v>
          </cell>
        </row>
        <row r="2216">
          <cell r="F2216" t="str">
            <v>Vermelho Novo/MG</v>
          </cell>
          <cell r="G2216" t="str">
            <v>Semestral</v>
          </cell>
          <cell r="H2216" t="str">
            <v>2024-S1</v>
          </cell>
          <cell r="I2216" t="str">
            <v>Sim</v>
          </cell>
          <cell r="J2216">
            <v>45473</v>
          </cell>
          <cell r="K2216">
            <v>-7581086.2300000004</v>
          </cell>
          <cell r="L2216">
            <v>30146214.41</v>
          </cell>
          <cell r="M2216">
            <v>0</v>
          </cell>
          <cell r="N2216" t="str">
            <v>Cumpre</v>
          </cell>
        </row>
        <row r="2217">
          <cell r="F2217" t="str">
            <v>Vespasiano/MG</v>
          </cell>
          <cell r="G2217" t="str">
            <v>Quadrimestral</v>
          </cell>
          <cell r="H2217" t="str">
            <v>2024-Q2</v>
          </cell>
          <cell r="I2217" t="str">
            <v>Sim</v>
          </cell>
          <cell r="J2217">
            <v>45535</v>
          </cell>
          <cell r="K2217">
            <v>51516532.469999999</v>
          </cell>
          <cell r="L2217">
            <v>485796559.88999999</v>
          </cell>
          <cell r="M2217">
            <v>10.6</v>
          </cell>
          <cell r="N2217" t="str">
            <v>Cumpre</v>
          </cell>
        </row>
        <row r="2218">
          <cell r="F2218" t="str">
            <v>Viçosa/MG</v>
          </cell>
          <cell r="G2218" t="str">
            <v>Quadrimestral</v>
          </cell>
          <cell r="H2218" t="str">
            <v>2024-Q2</v>
          </cell>
          <cell r="I2218" t="str">
            <v>Sim</v>
          </cell>
          <cell r="J2218">
            <v>45535</v>
          </cell>
          <cell r="K2218">
            <v>20238249.489999998</v>
          </cell>
          <cell r="L2218">
            <v>351738128.68000001</v>
          </cell>
          <cell r="M2218">
            <v>5.75</v>
          </cell>
          <cell r="N2218" t="str">
            <v>Cumpre</v>
          </cell>
        </row>
        <row r="2219">
          <cell r="F2219" t="str">
            <v>Vieiras/MG</v>
          </cell>
          <cell r="G2219" t="str">
            <v>Semestral</v>
          </cell>
          <cell r="H2219" t="str">
            <v>2024-S1</v>
          </cell>
          <cell r="I2219" t="str">
            <v>Sim</v>
          </cell>
          <cell r="J2219">
            <v>45473</v>
          </cell>
          <cell r="K2219">
            <v>1976089.63</v>
          </cell>
          <cell r="L2219">
            <v>29551548.949999999</v>
          </cell>
          <cell r="M2219">
            <v>6.69</v>
          </cell>
          <cell r="N2219" t="str">
            <v>Cumpre</v>
          </cell>
        </row>
        <row r="2220">
          <cell r="F2220" t="str">
            <v>Virgem da Lapa/MG</v>
          </cell>
          <cell r="G2220" t="str">
            <v>Semestral</v>
          </cell>
          <cell r="H2220" t="str">
            <v>2024-S1</v>
          </cell>
          <cell r="I2220" t="str">
            <v>Sim</v>
          </cell>
          <cell r="J2220">
            <v>45473</v>
          </cell>
          <cell r="K2220">
            <v>-22573755.859999999</v>
          </cell>
          <cell r="L2220">
            <v>60516285.859999999</v>
          </cell>
          <cell r="M2220">
            <v>0</v>
          </cell>
          <cell r="N2220" t="str">
            <v>Cumpre</v>
          </cell>
        </row>
        <row r="2221">
          <cell r="F2221" t="str">
            <v>Virgínia/MG</v>
          </cell>
          <cell r="G2221" t="str">
            <v>Semestral</v>
          </cell>
          <cell r="H2221" t="str">
            <v>2024-S1</v>
          </cell>
          <cell r="I2221" t="str">
            <v>Sim</v>
          </cell>
          <cell r="J2221">
            <v>45473</v>
          </cell>
          <cell r="K2221">
            <v>-6675723.0800000001</v>
          </cell>
          <cell r="L2221">
            <v>38840916.030000001</v>
          </cell>
          <cell r="M2221">
            <v>0</v>
          </cell>
          <cell r="N2221" t="str">
            <v>Cumpre</v>
          </cell>
        </row>
        <row r="2222">
          <cell r="F2222" t="str">
            <v>Virginópolis/MG</v>
          </cell>
          <cell r="G2222" t="str">
            <v>Semestral</v>
          </cell>
          <cell r="H2222" t="str">
            <v>2024-S1</v>
          </cell>
          <cell r="I2222" t="str">
            <v>Sim</v>
          </cell>
          <cell r="J2222">
            <v>45473</v>
          </cell>
          <cell r="K2222">
            <v>-15883534.18</v>
          </cell>
          <cell r="L2222">
            <v>57462895.100000001</v>
          </cell>
          <cell r="M2222">
            <v>0</v>
          </cell>
          <cell r="N2222" t="str">
            <v>Cumpre</v>
          </cell>
        </row>
        <row r="2223">
          <cell r="F2223" t="str">
            <v>Virgolândia/MG</v>
          </cell>
          <cell r="G2223" t="str">
            <v>Semestral</v>
          </cell>
          <cell r="H2223" t="str">
            <v>2024-S1</v>
          </cell>
          <cell r="I2223" t="str">
            <v>Sim</v>
          </cell>
          <cell r="J2223">
            <v>45473</v>
          </cell>
          <cell r="K2223">
            <v>-1404498.57</v>
          </cell>
          <cell r="L2223">
            <v>29278653.870000001</v>
          </cell>
          <cell r="M2223">
            <v>0</v>
          </cell>
          <cell r="N2223" t="str">
            <v>Cumpre</v>
          </cell>
        </row>
        <row r="2224">
          <cell r="F2224" t="str">
            <v>Visconde do Rio Branco/MG</v>
          </cell>
          <cell r="G2224" t="str">
            <v>Semestral</v>
          </cell>
          <cell r="H2224" t="str">
            <v>2024-S1</v>
          </cell>
          <cell r="I2224" t="str">
            <v>Sim</v>
          </cell>
          <cell r="J2224">
            <v>45473</v>
          </cell>
          <cell r="K2224">
            <v>-2440953.71</v>
          </cell>
          <cell r="L2224">
            <v>163459554.47</v>
          </cell>
          <cell r="M2224">
            <v>0</v>
          </cell>
          <cell r="N2224" t="str">
            <v>Cumpre</v>
          </cell>
        </row>
        <row r="2225">
          <cell r="F2225" t="str">
            <v>Volta Grande/MG</v>
          </cell>
          <cell r="G2225" t="str">
            <v>Semestral</v>
          </cell>
          <cell r="H2225" t="str">
            <v>2024-S1</v>
          </cell>
          <cell r="I2225" t="str">
            <v>Sim</v>
          </cell>
          <cell r="J2225">
            <v>45473</v>
          </cell>
          <cell r="K2225">
            <v>-5973485.3700000001</v>
          </cell>
          <cell r="L2225">
            <v>31781359.300000001</v>
          </cell>
          <cell r="M2225">
            <v>0</v>
          </cell>
          <cell r="N2225" t="str">
            <v>Cumpre</v>
          </cell>
        </row>
        <row r="2226">
          <cell r="F2226" t="str">
            <v>Wenceslau Braz/MG</v>
          </cell>
          <cell r="G2226" t="str">
            <v>Semestral</v>
          </cell>
          <cell r="H2226" t="str">
            <v>2024-S1</v>
          </cell>
          <cell r="I2226" t="str">
            <v>Sim</v>
          </cell>
          <cell r="J2226">
            <v>45473</v>
          </cell>
          <cell r="K2226">
            <v>-4630131.37</v>
          </cell>
          <cell r="L2226">
            <v>22537688.5</v>
          </cell>
          <cell r="M2226">
            <v>0</v>
          </cell>
          <cell r="N2226" t="str">
            <v>Cumpre</v>
          </cell>
        </row>
        <row r="2227">
          <cell r="F2227" t="str">
            <v>Água Clara/MS</v>
          </cell>
          <cell r="G2227" t="str">
            <v>Quadrimestral</v>
          </cell>
          <cell r="H2227" t="str">
            <v>2024-Q2</v>
          </cell>
          <cell r="I2227" t="str">
            <v>Sim</v>
          </cell>
          <cell r="J2227">
            <v>45535</v>
          </cell>
          <cell r="K2227">
            <v>-14372625.6</v>
          </cell>
          <cell r="L2227">
            <v>169655233.18000001</v>
          </cell>
          <cell r="M2227">
            <v>0</v>
          </cell>
          <cell r="N2227" t="str">
            <v>Cumpre</v>
          </cell>
        </row>
        <row r="2228">
          <cell r="F2228" t="str">
            <v>Alcinópolis/MS</v>
          </cell>
          <cell r="G2228" t="str">
            <v>Semestral</v>
          </cell>
          <cell r="H2228" t="str">
            <v>2024-S1</v>
          </cell>
          <cell r="I2228" t="str">
            <v>Sim</v>
          </cell>
          <cell r="J2228">
            <v>45473</v>
          </cell>
          <cell r="K2228">
            <v>-33144933.510000002</v>
          </cell>
          <cell r="L2228">
            <v>78970364.280000001</v>
          </cell>
          <cell r="M2228">
            <v>0</v>
          </cell>
          <cell r="N2228" t="str">
            <v>Cumpre</v>
          </cell>
        </row>
        <row r="2229">
          <cell r="F2229" t="str">
            <v>Amambaí/MS</v>
          </cell>
          <cell r="G2229" t="str">
            <v>Quadrimestral</v>
          </cell>
          <cell r="H2229" t="str">
            <v>2024-Q2</v>
          </cell>
          <cell r="I2229" t="str">
            <v>Sim</v>
          </cell>
          <cell r="J2229">
            <v>45535</v>
          </cell>
          <cell r="K2229">
            <v>41921805.659999996</v>
          </cell>
          <cell r="L2229">
            <v>240008421.44999999</v>
          </cell>
          <cell r="M2229">
            <v>17.47</v>
          </cell>
          <cell r="N2229" t="str">
            <v>Cumpre</v>
          </cell>
        </row>
        <row r="2230">
          <cell r="F2230" t="str">
            <v>Anastácio/MS</v>
          </cell>
          <cell r="G2230" t="str">
            <v>Semestral</v>
          </cell>
          <cell r="H2230" t="str">
            <v>2024-S1</v>
          </cell>
          <cell r="I2230" t="str">
            <v>Sim</v>
          </cell>
          <cell r="J2230">
            <v>45473</v>
          </cell>
          <cell r="K2230">
            <v>-10773261.609999999</v>
          </cell>
          <cell r="L2230">
            <v>125187524.44</v>
          </cell>
          <cell r="M2230">
            <v>0</v>
          </cell>
          <cell r="N2230" t="str">
            <v>Cumpre</v>
          </cell>
        </row>
        <row r="2231">
          <cell r="F2231" t="str">
            <v>Anaurilândia/MS</v>
          </cell>
          <cell r="G2231" t="str">
            <v>Quadrimestral</v>
          </cell>
          <cell r="H2231" t="str">
            <v>2024-Q2</v>
          </cell>
          <cell r="I2231" t="str">
            <v>Sim</v>
          </cell>
          <cell r="J2231">
            <v>45535</v>
          </cell>
          <cell r="K2231">
            <v>-22911888.48</v>
          </cell>
          <cell r="L2231">
            <v>67296074.379999995</v>
          </cell>
          <cell r="M2231">
            <v>0</v>
          </cell>
          <cell r="N2231" t="str">
            <v>Cumpre</v>
          </cell>
        </row>
        <row r="2232">
          <cell r="F2232" t="str">
            <v>Angélica/MS</v>
          </cell>
          <cell r="G2232" t="str">
            <v>Semestral</v>
          </cell>
          <cell r="H2232" t="str">
            <v>2024-S1</v>
          </cell>
          <cell r="I2232" t="str">
            <v>Sim</v>
          </cell>
          <cell r="J2232">
            <v>45473</v>
          </cell>
          <cell r="K2232">
            <v>-6618974.4100000001</v>
          </cell>
          <cell r="L2232">
            <v>78501122.090000004</v>
          </cell>
          <cell r="M2232">
            <v>0</v>
          </cell>
          <cell r="N2232" t="str">
            <v>Cumpre</v>
          </cell>
        </row>
        <row r="2233">
          <cell r="F2233" t="str">
            <v>Antônio João/MS</v>
          </cell>
          <cell r="G2233" t="str">
            <v>Semestral</v>
          </cell>
          <cell r="H2233" t="str">
            <v>2024-S1</v>
          </cell>
          <cell r="I2233" t="str">
            <v>Sim</v>
          </cell>
          <cell r="J2233">
            <v>45473</v>
          </cell>
          <cell r="K2233">
            <v>-3209598.53</v>
          </cell>
          <cell r="L2233">
            <v>71832742.069999993</v>
          </cell>
          <cell r="M2233">
            <v>0</v>
          </cell>
          <cell r="N2233" t="str">
            <v>Cumpre</v>
          </cell>
        </row>
        <row r="2234">
          <cell r="F2234" t="str">
            <v>Aparecida do Taboado/MS</v>
          </cell>
          <cell r="G2234" t="str">
            <v>Semestral</v>
          </cell>
          <cell r="H2234" t="str">
            <v>2024-S1</v>
          </cell>
          <cell r="I2234" t="str">
            <v>Sim</v>
          </cell>
          <cell r="J2234">
            <v>45473</v>
          </cell>
          <cell r="K2234">
            <v>-41060019.140000001</v>
          </cell>
          <cell r="L2234">
            <v>176643310.22999999</v>
          </cell>
          <cell r="M2234">
            <v>0</v>
          </cell>
          <cell r="N2234" t="str">
            <v>Cumpre</v>
          </cell>
        </row>
        <row r="2235">
          <cell r="F2235" t="str">
            <v>Aquidauana/MS</v>
          </cell>
          <cell r="G2235" t="str">
            <v>Semestral</v>
          </cell>
          <cell r="H2235" t="str">
            <v>2024-S1</v>
          </cell>
          <cell r="I2235" t="str">
            <v>Sim</v>
          </cell>
          <cell r="J2235">
            <v>45473</v>
          </cell>
          <cell r="K2235">
            <v>42911553.909999996</v>
          </cell>
          <cell r="L2235">
            <v>296086637.94</v>
          </cell>
          <cell r="M2235">
            <v>14.49</v>
          </cell>
          <cell r="N2235" t="str">
            <v>Cumpre</v>
          </cell>
        </row>
        <row r="2236">
          <cell r="F2236" t="str">
            <v>Aral Moreira/MS</v>
          </cell>
          <cell r="G2236" t="str">
            <v>Semestral</v>
          </cell>
          <cell r="H2236" t="str">
            <v>2023-S2</v>
          </cell>
          <cell r="I2236" t="str">
            <v>Não</v>
          </cell>
          <cell r="J2236">
            <v>45291</v>
          </cell>
          <cell r="K2236">
            <v>10435062.359999999</v>
          </cell>
          <cell r="L2236">
            <v>74680514.75</v>
          </cell>
          <cell r="M2236">
            <v>13.97</v>
          </cell>
          <cell r="N2236" t="str">
            <v>Cumpre</v>
          </cell>
        </row>
        <row r="2237">
          <cell r="F2237" t="str">
            <v>Bandeirantes/MS</v>
          </cell>
          <cell r="G2237" t="str">
            <v>Semestral</v>
          </cell>
          <cell r="H2237" t="str">
            <v>2024-S1</v>
          </cell>
          <cell r="I2237" t="str">
            <v>Sim</v>
          </cell>
          <cell r="J2237">
            <v>45473</v>
          </cell>
          <cell r="K2237">
            <v>-7578951.4199999999</v>
          </cell>
          <cell r="L2237">
            <v>80141364.5</v>
          </cell>
          <cell r="M2237">
            <v>0</v>
          </cell>
          <cell r="N2237" t="str">
            <v>Cumpre</v>
          </cell>
        </row>
        <row r="2238">
          <cell r="F2238" t="str">
            <v>Bataguassu/MS</v>
          </cell>
          <cell r="G2238" t="str">
            <v>Semestral</v>
          </cell>
          <cell r="H2238" t="str">
            <v>2024-S1</v>
          </cell>
          <cell r="I2238" t="str">
            <v>Sim</v>
          </cell>
          <cell r="J2238">
            <v>45473</v>
          </cell>
          <cell r="K2238">
            <v>-42995012.740000002</v>
          </cell>
          <cell r="L2238">
            <v>139564056.34999999</v>
          </cell>
          <cell r="M2238">
            <v>0</v>
          </cell>
          <cell r="N2238" t="str">
            <v>Cumpre</v>
          </cell>
        </row>
        <row r="2239">
          <cell r="F2239" t="str">
            <v>Batayporã/MS</v>
          </cell>
          <cell r="G2239" t="str">
            <v>Quadrimestral</v>
          </cell>
          <cell r="H2239" t="str">
            <v>2024-Q2</v>
          </cell>
          <cell r="I2239" t="str">
            <v>Sim</v>
          </cell>
          <cell r="J2239">
            <v>45535</v>
          </cell>
          <cell r="K2239">
            <v>-6540270.3700000001</v>
          </cell>
          <cell r="L2239">
            <v>78235343.609999999</v>
          </cell>
          <cell r="M2239">
            <v>0</v>
          </cell>
          <cell r="N2239" t="str">
            <v>Cumpre</v>
          </cell>
        </row>
        <row r="2240">
          <cell r="F2240" t="str">
            <v>Bela Vista/MS</v>
          </cell>
          <cell r="G2240" t="str">
            <v>Semestral</v>
          </cell>
          <cell r="H2240" t="str">
            <v>2024-S1</v>
          </cell>
          <cell r="I2240" t="str">
            <v>Sim</v>
          </cell>
          <cell r="J2240">
            <v>45473</v>
          </cell>
          <cell r="K2240">
            <v>41571570.259999998</v>
          </cell>
          <cell r="L2240">
            <v>149783629.65000001</v>
          </cell>
          <cell r="M2240">
            <v>27.75</v>
          </cell>
          <cell r="N2240" t="str">
            <v>Cumpre</v>
          </cell>
        </row>
        <row r="2241">
          <cell r="F2241" t="str">
            <v>Bodoquena/MS</v>
          </cell>
          <cell r="G2241" t="str">
            <v>Semestral</v>
          </cell>
          <cell r="H2241" t="str">
            <v>2024-S1</v>
          </cell>
          <cell r="I2241" t="str">
            <v>Sim</v>
          </cell>
          <cell r="J2241">
            <v>45473</v>
          </cell>
          <cell r="K2241">
            <v>-8665256</v>
          </cell>
          <cell r="L2241">
            <v>76737356.489999995</v>
          </cell>
          <cell r="M2241">
            <v>0</v>
          </cell>
          <cell r="N2241" t="str">
            <v>Cumpre</v>
          </cell>
        </row>
        <row r="2242">
          <cell r="F2242" t="str">
            <v>Bonito/MS</v>
          </cell>
          <cell r="G2242" t="str">
            <v>Semestral</v>
          </cell>
          <cell r="H2242" t="str">
            <v>2024-S1</v>
          </cell>
          <cell r="I2242" t="str">
            <v>Sim</v>
          </cell>
          <cell r="J2242">
            <v>45473</v>
          </cell>
          <cell r="K2242">
            <v>-27059712.149999999</v>
          </cell>
          <cell r="L2242">
            <v>191605737.36000001</v>
          </cell>
          <cell r="M2242">
            <v>0</v>
          </cell>
          <cell r="N2242" t="str">
            <v>Cumpre</v>
          </cell>
        </row>
        <row r="2243">
          <cell r="F2243" t="str">
            <v>Brasilândia/MS</v>
          </cell>
          <cell r="G2243" t="str">
            <v>Semestral</v>
          </cell>
          <cell r="H2243" t="str">
            <v>2024-S1</v>
          </cell>
          <cell r="I2243" t="str">
            <v>Sim</v>
          </cell>
          <cell r="J2243">
            <v>45473</v>
          </cell>
          <cell r="K2243">
            <v>-19211070.43</v>
          </cell>
          <cell r="L2243">
            <v>112182356.95</v>
          </cell>
          <cell r="M2243">
            <v>0</v>
          </cell>
          <cell r="N2243" t="str">
            <v>Cumpre</v>
          </cell>
        </row>
        <row r="2244">
          <cell r="F2244" t="str">
            <v>Caarapó/MS</v>
          </cell>
          <cell r="G2244" t="str">
            <v>Semestral</v>
          </cell>
          <cell r="H2244" t="str">
            <v>2024-S1</v>
          </cell>
          <cell r="I2244" t="str">
            <v>Sim</v>
          </cell>
          <cell r="J2244">
            <v>45473</v>
          </cell>
          <cell r="K2244">
            <v>8643550.0899999999</v>
          </cell>
          <cell r="L2244">
            <v>202868217.88</v>
          </cell>
          <cell r="M2244">
            <v>4.26</v>
          </cell>
          <cell r="N2244" t="str">
            <v>Cumpre</v>
          </cell>
        </row>
        <row r="2245">
          <cell r="F2245" t="str">
            <v>Camapuã/MS</v>
          </cell>
          <cell r="G2245" t="str">
            <v>Semestral</v>
          </cell>
          <cell r="H2245" t="str">
            <v>2024-S1</v>
          </cell>
          <cell r="I2245" t="str">
            <v>Sim</v>
          </cell>
          <cell r="J2245">
            <v>45473</v>
          </cell>
          <cell r="K2245">
            <v>-44572162.619999997</v>
          </cell>
          <cell r="L2245">
            <v>110901099.65000001</v>
          </cell>
          <cell r="M2245">
            <v>0</v>
          </cell>
          <cell r="N2245" t="str">
            <v>Cumpre</v>
          </cell>
        </row>
        <row r="2246">
          <cell r="F2246" t="str">
            <v>Campo Grande/MS</v>
          </cell>
          <cell r="G2246" t="str">
            <v>Quadrimestral</v>
          </cell>
          <cell r="H2246" t="str">
            <v>2024-Q2</v>
          </cell>
          <cell r="I2246" t="str">
            <v>Sim</v>
          </cell>
          <cell r="J2246">
            <v>45535</v>
          </cell>
          <cell r="K2246">
            <v>-44706851.82</v>
          </cell>
          <cell r="L2246">
            <v>5166219682.75</v>
          </cell>
          <cell r="M2246">
            <v>0</v>
          </cell>
          <cell r="N2246" t="str">
            <v>Cumpre</v>
          </cell>
        </row>
        <row r="2247">
          <cell r="F2247" t="str">
            <v>Caracol/MS</v>
          </cell>
          <cell r="G2247" t="str">
            <v>Semestral</v>
          </cell>
          <cell r="H2247" t="str">
            <v>2024-S1</v>
          </cell>
          <cell r="I2247" t="str">
            <v>Sim</v>
          </cell>
          <cell r="J2247">
            <v>45473</v>
          </cell>
          <cell r="K2247">
            <v>-4633400.28</v>
          </cell>
          <cell r="L2247">
            <v>54560682.82</v>
          </cell>
          <cell r="M2247">
            <v>0</v>
          </cell>
          <cell r="N2247" t="str">
            <v>Cumpre</v>
          </cell>
        </row>
        <row r="2248">
          <cell r="F2248" t="str">
            <v>Cassilândia/MS</v>
          </cell>
          <cell r="G2248" t="str">
            <v>Semestral</v>
          </cell>
          <cell r="H2248" t="str">
            <v>2024-S1</v>
          </cell>
          <cell r="I2248" t="str">
            <v>Sim</v>
          </cell>
          <cell r="J2248">
            <v>45473</v>
          </cell>
          <cell r="K2248">
            <v>-16979044.989999998</v>
          </cell>
          <cell r="L2248">
            <v>164381456.56</v>
          </cell>
          <cell r="M2248">
            <v>0</v>
          </cell>
          <cell r="N2248" t="str">
            <v>Cumpre</v>
          </cell>
        </row>
        <row r="2249">
          <cell r="F2249" t="str">
            <v>Chapadão do Sul/MS</v>
          </cell>
          <cell r="G2249" t="str">
            <v>Semestral</v>
          </cell>
          <cell r="H2249" t="str">
            <v>2024-S1</v>
          </cell>
          <cell r="I2249" t="str">
            <v>Sim</v>
          </cell>
          <cell r="J2249">
            <v>45473</v>
          </cell>
          <cell r="K2249">
            <v>4934711.5199999996</v>
          </cell>
          <cell r="L2249">
            <v>274401928.50999999</v>
          </cell>
          <cell r="M2249">
            <v>1.8</v>
          </cell>
          <cell r="N2249" t="str">
            <v>Cumpre</v>
          </cell>
        </row>
        <row r="2250">
          <cell r="F2250" t="str">
            <v>Corguinho/MS</v>
          </cell>
          <cell r="G2250" t="str">
            <v>Semestral</v>
          </cell>
          <cell r="H2250" t="str">
            <v>2024-S1</v>
          </cell>
          <cell r="I2250" t="str">
            <v>Sim</v>
          </cell>
          <cell r="J2250">
            <v>45473</v>
          </cell>
          <cell r="K2250">
            <v>-20515155.489999998</v>
          </cell>
          <cell r="L2250">
            <v>44820228.579999998</v>
          </cell>
          <cell r="M2250">
            <v>0</v>
          </cell>
          <cell r="N2250" t="str">
            <v>Cumpre</v>
          </cell>
        </row>
        <row r="2251">
          <cell r="F2251" t="str">
            <v>Coronel Sapucaia/MS</v>
          </cell>
          <cell r="G2251" t="str">
            <v>Semestral</v>
          </cell>
          <cell r="H2251" t="str">
            <v>2024-S1</v>
          </cell>
          <cell r="I2251" t="str">
            <v>Sim</v>
          </cell>
          <cell r="J2251">
            <v>45473</v>
          </cell>
          <cell r="K2251">
            <v>-13396296.07</v>
          </cell>
          <cell r="L2251">
            <v>87505622.430000007</v>
          </cell>
          <cell r="M2251">
            <v>0</v>
          </cell>
          <cell r="N2251" t="str">
            <v>Cumpre</v>
          </cell>
        </row>
        <row r="2252">
          <cell r="F2252" t="str">
            <v>Corumbá/MS</v>
          </cell>
          <cell r="G2252" t="str">
            <v>Quadrimestral</v>
          </cell>
          <cell r="H2252" t="str">
            <v>2024-Q2</v>
          </cell>
          <cell r="I2252" t="str">
            <v>Sim</v>
          </cell>
          <cell r="J2252">
            <v>45535</v>
          </cell>
          <cell r="K2252">
            <v>106503616.40000001</v>
          </cell>
          <cell r="L2252">
            <v>820918942.33000004</v>
          </cell>
          <cell r="M2252">
            <v>12.97</v>
          </cell>
          <cell r="N2252" t="str">
            <v>Cumpre</v>
          </cell>
        </row>
        <row r="2253">
          <cell r="F2253" t="str">
            <v>Costa Rica/MS</v>
          </cell>
          <cell r="G2253" t="str">
            <v>Semestral</v>
          </cell>
          <cell r="H2253" t="str">
            <v>2024-S1</v>
          </cell>
          <cell r="I2253" t="str">
            <v>Sim</v>
          </cell>
          <cell r="J2253">
            <v>45473</v>
          </cell>
          <cell r="K2253">
            <v>-20077525.449999999</v>
          </cell>
          <cell r="L2253">
            <v>242544954.53</v>
          </cell>
          <cell r="M2253">
            <v>0</v>
          </cell>
          <cell r="N2253" t="str">
            <v>Cumpre</v>
          </cell>
        </row>
        <row r="2254">
          <cell r="F2254" t="str">
            <v>Coxim/MS</v>
          </cell>
          <cell r="G2254" t="str">
            <v>Semestral</v>
          </cell>
          <cell r="H2254" t="str">
            <v>2024-S1</v>
          </cell>
          <cell r="I2254" t="str">
            <v>Sim</v>
          </cell>
          <cell r="J2254">
            <v>45473</v>
          </cell>
          <cell r="K2254">
            <v>26079333.93</v>
          </cell>
          <cell r="L2254">
            <v>223961018.02000001</v>
          </cell>
          <cell r="M2254">
            <v>11.64</v>
          </cell>
          <cell r="N2254" t="str">
            <v>Cumpre</v>
          </cell>
        </row>
        <row r="2255">
          <cell r="F2255" t="str">
            <v>Deodápolis/MS</v>
          </cell>
          <cell r="G2255" t="str">
            <v>Semestral</v>
          </cell>
          <cell r="H2255" t="str">
            <v>2024-S1</v>
          </cell>
          <cell r="I2255" t="str">
            <v>Sim</v>
          </cell>
          <cell r="J2255">
            <v>45473</v>
          </cell>
          <cell r="K2255">
            <v>-3899346.34</v>
          </cell>
          <cell r="L2255">
            <v>91909253.170000002</v>
          </cell>
          <cell r="M2255">
            <v>0</v>
          </cell>
          <cell r="N2255" t="str">
            <v>Cumpre</v>
          </cell>
        </row>
        <row r="2256">
          <cell r="F2256" t="str">
            <v>Dois Irmãos do Buriti/MS</v>
          </cell>
          <cell r="G2256" t="str">
            <v>Semestral</v>
          </cell>
          <cell r="H2256" t="str">
            <v>2024-S1</v>
          </cell>
          <cell r="I2256" t="str">
            <v>Sim</v>
          </cell>
          <cell r="J2256">
            <v>45473</v>
          </cell>
          <cell r="K2256">
            <v>14219685.560000001</v>
          </cell>
          <cell r="L2256">
            <v>78871558.730000004</v>
          </cell>
          <cell r="M2256">
            <v>18.03</v>
          </cell>
          <cell r="N2256" t="str">
            <v>Cumpre</v>
          </cell>
        </row>
        <row r="2257">
          <cell r="F2257" t="str">
            <v>Douradina/MS</v>
          </cell>
          <cell r="G2257" t="str">
            <v>Semestral</v>
          </cell>
          <cell r="H2257" t="str">
            <v>2024-S1</v>
          </cell>
          <cell r="I2257" t="str">
            <v>Sim</v>
          </cell>
          <cell r="J2257">
            <v>45473</v>
          </cell>
          <cell r="K2257">
            <v>-5850579.7599999998</v>
          </cell>
          <cell r="L2257">
            <v>44569836.479999997</v>
          </cell>
          <cell r="M2257">
            <v>0</v>
          </cell>
          <cell r="N2257" t="str">
            <v>Cumpre</v>
          </cell>
        </row>
        <row r="2258">
          <cell r="F2258" t="str">
            <v>Dourados/MS</v>
          </cell>
          <cell r="G2258" t="str">
            <v>Quadrimestral</v>
          </cell>
          <cell r="H2258" t="str">
            <v>2024-Q2</v>
          </cell>
          <cell r="I2258" t="str">
            <v>Sim</v>
          </cell>
          <cell r="J2258">
            <v>45535</v>
          </cell>
          <cell r="K2258">
            <v>-141169463.46000001</v>
          </cell>
          <cell r="L2258">
            <v>1457273946.8299999</v>
          </cell>
          <cell r="M2258">
            <v>0</v>
          </cell>
          <cell r="N2258" t="str">
            <v>Cumpre</v>
          </cell>
        </row>
        <row r="2259">
          <cell r="F2259" t="str">
            <v>Eldorado/MS</v>
          </cell>
          <cell r="G2259" t="str">
            <v>Semestral</v>
          </cell>
          <cell r="H2259" t="str">
            <v>2024-S1</v>
          </cell>
          <cell r="I2259" t="str">
            <v>Sim</v>
          </cell>
          <cell r="J2259">
            <v>45473</v>
          </cell>
          <cell r="K2259">
            <v>-8754534.7899999991</v>
          </cell>
          <cell r="L2259">
            <v>81876900.599999994</v>
          </cell>
          <cell r="M2259">
            <v>0</v>
          </cell>
          <cell r="N2259" t="str">
            <v>Cumpre</v>
          </cell>
        </row>
        <row r="2260">
          <cell r="F2260" t="str">
            <v>Fátima do Sul/MS</v>
          </cell>
          <cell r="G2260" t="str">
            <v>Semestral</v>
          </cell>
          <cell r="H2260" t="str">
            <v>2024-S1</v>
          </cell>
          <cell r="I2260" t="str">
            <v>Sim</v>
          </cell>
          <cell r="J2260">
            <v>45473</v>
          </cell>
          <cell r="K2260">
            <v>-40887489.850000001</v>
          </cell>
          <cell r="L2260">
            <v>103369944.34</v>
          </cell>
          <cell r="M2260">
            <v>0</v>
          </cell>
          <cell r="N2260" t="str">
            <v>Cumpre</v>
          </cell>
        </row>
        <row r="2261">
          <cell r="F2261" t="str">
            <v>Figueirão/MS</v>
          </cell>
          <cell r="G2261" t="str">
            <v>Semestral</v>
          </cell>
          <cell r="H2261" t="str">
            <v>2024-S1</v>
          </cell>
          <cell r="I2261" t="str">
            <v>Sim</v>
          </cell>
          <cell r="J2261">
            <v>45473</v>
          </cell>
          <cell r="K2261">
            <v>-26783652.550000001</v>
          </cell>
          <cell r="L2261">
            <v>58067725.280000001</v>
          </cell>
          <cell r="M2261">
            <v>0</v>
          </cell>
          <cell r="N2261" t="str">
            <v>Cumpre</v>
          </cell>
        </row>
        <row r="2262">
          <cell r="F2262" t="str">
            <v>Glória de Dourados/MS</v>
          </cell>
          <cell r="G2262" t="str">
            <v>Semestral</v>
          </cell>
          <cell r="H2262" t="str">
            <v>2024-S1</v>
          </cell>
          <cell r="I2262" t="str">
            <v>Sim</v>
          </cell>
          <cell r="J2262">
            <v>45473</v>
          </cell>
          <cell r="K2262">
            <v>1117405.83</v>
          </cell>
          <cell r="L2262">
            <v>65647470.579999998</v>
          </cell>
          <cell r="M2262">
            <v>1.7</v>
          </cell>
          <cell r="N2262" t="str">
            <v>Cumpre</v>
          </cell>
        </row>
        <row r="2263">
          <cell r="F2263" t="str">
            <v>Guia Lopes da Laguna/MS</v>
          </cell>
          <cell r="G2263" t="str">
            <v>Semestral</v>
          </cell>
          <cell r="H2263" t="str">
            <v>2024-S1</v>
          </cell>
          <cell r="I2263" t="str">
            <v>Sim</v>
          </cell>
          <cell r="J2263">
            <v>45473</v>
          </cell>
          <cell r="K2263">
            <v>17438022.52</v>
          </cell>
          <cell r="L2263">
            <v>57311670.409999996</v>
          </cell>
          <cell r="M2263">
            <v>30.43</v>
          </cell>
          <cell r="N2263" t="str">
            <v>Cumpre</v>
          </cell>
        </row>
        <row r="2264">
          <cell r="F2264" t="str">
            <v>Iguatemi/MS</v>
          </cell>
          <cell r="G2264" t="str">
            <v>Semestral</v>
          </cell>
          <cell r="H2264" t="str">
            <v>2024-S1</v>
          </cell>
          <cell r="I2264" t="str">
            <v>Sim</v>
          </cell>
          <cell r="J2264">
            <v>45473</v>
          </cell>
          <cell r="K2264">
            <v>-34454719.630000003</v>
          </cell>
          <cell r="L2264">
            <v>99919130.349999994</v>
          </cell>
          <cell r="M2264">
            <v>0</v>
          </cell>
          <cell r="N2264" t="str">
            <v>Cumpre</v>
          </cell>
        </row>
        <row r="2265">
          <cell r="F2265" t="str">
            <v>Inocência/MS</v>
          </cell>
          <cell r="G2265" t="str">
            <v>Semestral</v>
          </cell>
          <cell r="H2265" t="str">
            <v>2024-S1</v>
          </cell>
          <cell r="I2265" t="str">
            <v>Sim</v>
          </cell>
          <cell r="J2265">
            <v>45473</v>
          </cell>
          <cell r="K2265">
            <v>-25914241.879999999</v>
          </cell>
          <cell r="L2265">
            <v>123540798.51000001</v>
          </cell>
          <cell r="M2265">
            <v>0</v>
          </cell>
          <cell r="N2265" t="str">
            <v>Cumpre</v>
          </cell>
        </row>
        <row r="2266">
          <cell r="F2266" t="str">
            <v>Itaporã/MS</v>
          </cell>
          <cell r="G2266" t="str">
            <v>Semestral</v>
          </cell>
          <cell r="H2266" t="str">
            <v>2024-S1</v>
          </cell>
          <cell r="I2266" t="str">
            <v>Sim</v>
          </cell>
          <cell r="J2266">
            <v>45473</v>
          </cell>
          <cell r="K2266">
            <v>12710485.060000001</v>
          </cell>
          <cell r="L2266">
            <v>121014899.34</v>
          </cell>
          <cell r="M2266">
            <v>10.5</v>
          </cell>
          <cell r="N2266" t="str">
            <v>Cumpre</v>
          </cell>
        </row>
        <row r="2267">
          <cell r="F2267" t="str">
            <v>Itaquiraí/MS</v>
          </cell>
          <cell r="G2267" t="str">
            <v>Semestral</v>
          </cell>
          <cell r="H2267" t="str">
            <v>2024-S1</v>
          </cell>
          <cell r="I2267" t="str">
            <v>Sim</v>
          </cell>
          <cell r="J2267">
            <v>45473</v>
          </cell>
          <cell r="K2267">
            <v>-17743019.219999999</v>
          </cell>
          <cell r="L2267">
            <v>136201638.88999999</v>
          </cell>
          <cell r="M2267">
            <v>0</v>
          </cell>
          <cell r="N2267" t="str">
            <v>Cumpre</v>
          </cell>
        </row>
        <row r="2268">
          <cell r="F2268" t="str">
            <v>Ivinhema/MS</v>
          </cell>
          <cell r="G2268" t="str">
            <v>Semestral</v>
          </cell>
          <cell r="H2268" t="str">
            <v>2024-S1</v>
          </cell>
          <cell r="I2268" t="str">
            <v>Sim</v>
          </cell>
          <cell r="J2268">
            <v>45473</v>
          </cell>
          <cell r="K2268">
            <v>48385746.909999996</v>
          </cell>
          <cell r="L2268">
            <v>172590510.31</v>
          </cell>
          <cell r="M2268">
            <v>28.03</v>
          </cell>
          <cell r="N2268" t="str">
            <v>Cumpre</v>
          </cell>
        </row>
        <row r="2269">
          <cell r="F2269" t="str">
            <v>Japorã/MS</v>
          </cell>
          <cell r="G2269" t="str">
            <v>Semestral</v>
          </cell>
          <cell r="H2269" t="str">
            <v>2024-S1</v>
          </cell>
          <cell r="I2269" t="str">
            <v>Sim</v>
          </cell>
          <cell r="J2269">
            <v>45473</v>
          </cell>
          <cell r="K2269">
            <v>-11692400.09</v>
          </cell>
          <cell r="L2269">
            <v>60970088.729999997</v>
          </cell>
          <cell r="M2269">
            <v>0</v>
          </cell>
          <cell r="N2269" t="str">
            <v>Cumpre</v>
          </cell>
        </row>
        <row r="2270">
          <cell r="F2270" t="str">
            <v>Jaraguari/MS</v>
          </cell>
          <cell r="G2270" t="str">
            <v>Semestral</v>
          </cell>
          <cell r="H2270" t="str">
            <v>2024-S1</v>
          </cell>
          <cell r="I2270" t="str">
            <v>Sim</v>
          </cell>
          <cell r="J2270">
            <v>45473</v>
          </cell>
          <cell r="K2270">
            <v>-5830853.0999999996</v>
          </cell>
          <cell r="L2270">
            <v>63111311.740000002</v>
          </cell>
          <cell r="M2270">
            <v>0</v>
          </cell>
          <cell r="N2270" t="str">
            <v>Cumpre</v>
          </cell>
        </row>
        <row r="2271">
          <cell r="F2271" t="str">
            <v>Jardim/MS</v>
          </cell>
          <cell r="G2271" t="str">
            <v>Semestral</v>
          </cell>
          <cell r="H2271" t="str">
            <v>2024-S1</v>
          </cell>
          <cell r="I2271" t="str">
            <v>Sim</v>
          </cell>
          <cell r="J2271">
            <v>45473</v>
          </cell>
          <cell r="K2271">
            <v>16225677.609999999</v>
          </cell>
          <cell r="L2271">
            <v>135469051.40000001</v>
          </cell>
          <cell r="M2271">
            <v>11.98</v>
          </cell>
          <cell r="N2271" t="str">
            <v>Cumpre</v>
          </cell>
        </row>
        <row r="2272">
          <cell r="F2272" t="str">
            <v>Jateí/MS</v>
          </cell>
          <cell r="G2272" t="str">
            <v>Semestral</v>
          </cell>
          <cell r="H2272" t="str">
            <v>2024-S1</v>
          </cell>
          <cell r="I2272" t="str">
            <v>Sim</v>
          </cell>
          <cell r="J2272">
            <v>45473</v>
          </cell>
          <cell r="K2272">
            <v>-14595386.1</v>
          </cell>
          <cell r="L2272">
            <v>72954538.019999996</v>
          </cell>
          <cell r="M2272">
            <v>0</v>
          </cell>
          <cell r="N2272" t="str">
            <v>Cumpre</v>
          </cell>
        </row>
        <row r="2273">
          <cell r="F2273" t="str">
            <v>Juti/MS</v>
          </cell>
          <cell r="G2273" t="str">
            <v>Semestral</v>
          </cell>
          <cell r="H2273" t="str">
            <v>2024-S1</v>
          </cell>
          <cell r="I2273" t="str">
            <v>Sim</v>
          </cell>
          <cell r="J2273">
            <v>45473</v>
          </cell>
          <cell r="K2273">
            <v>-8751514.8100000005</v>
          </cell>
          <cell r="L2273">
            <v>56360117.740000002</v>
          </cell>
          <cell r="M2273">
            <v>0</v>
          </cell>
          <cell r="N2273" t="str">
            <v>Cumpre</v>
          </cell>
        </row>
        <row r="2274">
          <cell r="F2274" t="str">
            <v>Ladário/MS</v>
          </cell>
          <cell r="G2274" t="str">
            <v>Semestral</v>
          </cell>
          <cell r="H2274" t="str">
            <v>2024-S1</v>
          </cell>
          <cell r="I2274" t="str">
            <v>Sim</v>
          </cell>
          <cell r="J2274">
            <v>45473</v>
          </cell>
          <cell r="K2274">
            <v>-33116879.93</v>
          </cell>
          <cell r="L2274">
            <v>114575676.2</v>
          </cell>
          <cell r="M2274">
            <v>0</v>
          </cell>
          <cell r="N2274" t="str">
            <v>Cumpre</v>
          </cell>
        </row>
        <row r="2275">
          <cell r="F2275" t="str">
            <v>Laguna Carapã/MS</v>
          </cell>
          <cell r="G2275" t="str">
            <v>Semestral</v>
          </cell>
          <cell r="H2275" t="str">
            <v>2024-S1</v>
          </cell>
          <cell r="I2275" t="str">
            <v>Sim</v>
          </cell>
          <cell r="J2275">
            <v>45473</v>
          </cell>
          <cell r="K2275">
            <v>-31743096.43</v>
          </cell>
          <cell r="L2275">
            <v>79425034.159999996</v>
          </cell>
          <cell r="M2275">
            <v>0</v>
          </cell>
          <cell r="N2275" t="str">
            <v>Cumpre</v>
          </cell>
        </row>
        <row r="2276">
          <cell r="F2276" t="str">
            <v>Maracaju/MS</v>
          </cell>
          <cell r="G2276" t="str">
            <v>Semestral</v>
          </cell>
          <cell r="H2276" t="str">
            <v>2024-S1</v>
          </cell>
          <cell r="I2276" t="str">
            <v>Sim</v>
          </cell>
          <cell r="J2276">
            <v>45473</v>
          </cell>
          <cell r="K2276">
            <v>107323053.95</v>
          </cell>
          <cell r="L2276">
            <v>341373496.44999999</v>
          </cell>
          <cell r="M2276">
            <v>31.44</v>
          </cell>
          <cell r="N2276" t="str">
            <v>Cumpre</v>
          </cell>
        </row>
        <row r="2277">
          <cell r="F2277" t="str">
            <v>Miranda/MS</v>
          </cell>
          <cell r="G2277" t="str">
            <v>Semestral</v>
          </cell>
          <cell r="H2277" t="str">
            <v>2024-S1</v>
          </cell>
          <cell r="I2277" t="str">
            <v>Sim</v>
          </cell>
          <cell r="J2277">
            <v>45473</v>
          </cell>
          <cell r="K2277">
            <v>-8599155.6199999992</v>
          </cell>
          <cell r="L2277">
            <v>150767675.15000001</v>
          </cell>
          <cell r="M2277">
            <v>0</v>
          </cell>
          <cell r="N2277" t="str">
            <v>Cumpre</v>
          </cell>
        </row>
        <row r="2278">
          <cell r="F2278" t="str">
            <v>Mundo Novo/MS</v>
          </cell>
          <cell r="G2278" t="str">
            <v>Semestral</v>
          </cell>
          <cell r="H2278" t="str">
            <v>2024-S1</v>
          </cell>
          <cell r="I2278" t="str">
            <v>Sim</v>
          </cell>
          <cell r="J2278">
            <v>45473</v>
          </cell>
          <cell r="K2278">
            <v>962786.91</v>
          </cell>
          <cell r="L2278">
            <v>110825052.43000001</v>
          </cell>
          <cell r="M2278">
            <v>0.87</v>
          </cell>
          <cell r="N2278" t="str">
            <v>Cumpre</v>
          </cell>
        </row>
        <row r="2279">
          <cell r="F2279" t="str">
            <v>Naviraí/MS</v>
          </cell>
          <cell r="G2279" t="str">
            <v>Quadrimestral</v>
          </cell>
          <cell r="H2279" t="str">
            <v>2024-Q2</v>
          </cell>
          <cell r="I2279" t="str">
            <v>Sim</v>
          </cell>
          <cell r="J2279">
            <v>45535</v>
          </cell>
          <cell r="K2279">
            <v>-30451766.07</v>
          </cell>
          <cell r="L2279">
            <v>328261081.56999999</v>
          </cell>
          <cell r="M2279">
            <v>0</v>
          </cell>
          <cell r="N2279" t="str">
            <v>Cumpre</v>
          </cell>
        </row>
        <row r="2280">
          <cell r="F2280" t="str">
            <v>Nioaque/MS</v>
          </cell>
          <cell r="G2280" t="str">
            <v>Semestral</v>
          </cell>
          <cell r="H2280" t="str">
            <v>2024-S1</v>
          </cell>
          <cell r="I2280" t="str">
            <v>Sim</v>
          </cell>
          <cell r="J2280">
            <v>45473</v>
          </cell>
          <cell r="K2280">
            <v>13465288.869999999</v>
          </cell>
          <cell r="L2280">
            <v>99493006.819999993</v>
          </cell>
          <cell r="M2280">
            <v>13.53</v>
          </cell>
          <cell r="N2280" t="str">
            <v>Cumpre</v>
          </cell>
        </row>
        <row r="2281">
          <cell r="F2281" t="str">
            <v>Nova Alvorada do Sul/MS</v>
          </cell>
          <cell r="G2281" t="str">
            <v>Semestral</v>
          </cell>
          <cell r="H2281" t="str">
            <v>2024-S1</v>
          </cell>
          <cell r="I2281" t="str">
            <v>Sim</v>
          </cell>
          <cell r="J2281">
            <v>45473</v>
          </cell>
          <cell r="K2281">
            <v>44192623.490000002</v>
          </cell>
          <cell r="L2281">
            <v>158099647.5</v>
          </cell>
          <cell r="M2281">
            <v>27.95</v>
          </cell>
          <cell r="N2281" t="str">
            <v>Cumpre</v>
          </cell>
        </row>
        <row r="2282">
          <cell r="F2282" t="str">
            <v>Nova Andradina/MS</v>
          </cell>
          <cell r="G2282" t="str">
            <v>Quadrimestral</v>
          </cell>
          <cell r="H2282" t="str">
            <v>2024-Q2</v>
          </cell>
          <cell r="I2282" t="str">
            <v>Sim</v>
          </cell>
          <cell r="J2282">
            <v>45535</v>
          </cell>
          <cell r="K2282">
            <v>-56058582.520000003</v>
          </cell>
          <cell r="L2282">
            <v>307629861.04000002</v>
          </cell>
          <cell r="M2282">
            <v>0</v>
          </cell>
          <cell r="N2282" t="str">
            <v>Cumpre</v>
          </cell>
        </row>
        <row r="2283">
          <cell r="F2283" t="str">
            <v>Novo Horizonte do Sul/MS</v>
          </cell>
          <cell r="G2283" t="str">
            <v>Semestral</v>
          </cell>
          <cell r="H2283" t="str">
            <v>2024-S1</v>
          </cell>
          <cell r="I2283" t="str">
            <v>Sim</v>
          </cell>
          <cell r="J2283">
            <v>45473</v>
          </cell>
          <cell r="K2283">
            <v>-29520032.77</v>
          </cell>
          <cell r="L2283">
            <v>49257794.43</v>
          </cell>
          <cell r="M2283">
            <v>0</v>
          </cell>
          <cell r="N2283" t="str">
            <v>Cumpre</v>
          </cell>
        </row>
        <row r="2284">
          <cell r="F2284" t="str">
            <v>Paraíso das Águas/MS</v>
          </cell>
          <cell r="G2284" t="str">
            <v>Semestral</v>
          </cell>
          <cell r="H2284" t="str">
            <v>2024-S1</v>
          </cell>
          <cell r="I2284" t="str">
            <v>Sim</v>
          </cell>
          <cell r="J2284">
            <v>45473</v>
          </cell>
          <cell r="K2284">
            <v>-44982981.979999997</v>
          </cell>
          <cell r="L2284">
            <v>104214159.33</v>
          </cell>
          <cell r="M2284">
            <v>0</v>
          </cell>
          <cell r="N2284" t="str">
            <v>Cumpre</v>
          </cell>
        </row>
        <row r="2285">
          <cell r="F2285" t="str">
            <v>Paranaíba/MS</v>
          </cell>
          <cell r="G2285" t="str">
            <v>Semestral</v>
          </cell>
          <cell r="H2285" t="str">
            <v>2024-S1</v>
          </cell>
          <cell r="I2285" t="str">
            <v>Sim</v>
          </cell>
          <cell r="J2285">
            <v>45473</v>
          </cell>
          <cell r="K2285">
            <v>7150313.3899999997</v>
          </cell>
          <cell r="L2285">
            <v>282630358.87</v>
          </cell>
          <cell r="M2285">
            <v>2.5299999999999998</v>
          </cell>
          <cell r="N2285" t="str">
            <v>Cumpre</v>
          </cell>
        </row>
        <row r="2286">
          <cell r="F2286" t="str">
            <v>Paranhos/MS</v>
          </cell>
          <cell r="G2286" t="str">
            <v>Semestral</v>
          </cell>
          <cell r="H2286" t="str">
            <v>2024-S1</v>
          </cell>
          <cell r="I2286" t="str">
            <v>Sim</v>
          </cell>
          <cell r="J2286">
            <v>45473</v>
          </cell>
          <cell r="K2286">
            <v>834141.35</v>
          </cell>
          <cell r="L2286">
            <v>94826002.090000004</v>
          </cell>
          <cell r="M2286">
            <v>0.88</v>
          </cell>
          <cell r="N2286" t="str">
            <v>Cumpre</v>
          </cell>
        </row>
        <row r="2287">
          <cell r="F2287" t="str">
            <v>Pedro Gomes/MS</v>
          </cell>
          <cell r="G2287" t="str">
            <v>Semestral</v>
          </cell>
          <cell r="H2287" t="str">
            <v>2024-S1</v>
          </cell>
          <cell r="I2287" t="str">
            <v>Sim</v>
          </cell>
          <cell r="J2287">
            <v>45473</v>
          </cell>
          <cell r="K2287">
            <v>5168688.92</v>
          </cell>
          <cell r="L2287">
            <v>59595653.420000002</v>
          </cell>
          <cell r="M2287">
            <v>8.67</v>
          </cell>
          <cell r="N2287" t="str">
            <v>Cumpre</v>
          </cell>
        </row>
        <row r="2288">
          <cell r="F2288" t="str">
            <v>Ponta Porã/MS</v>
          </cell>
          <cell r="G2288" t="str">
            <v>Quadrimestral</v>
          </cell>
          <cell r="H2288" t="str">
            <v>2024-Q2</v>
          </cell>
          <cell r="I2288" t="str">
            <v>Sim</v>
          </cell>
          <cell r="J2288">
            <v>45535</v>
          </cell>
          <cell r="K2288">
            <v>148133434.78999999</v>
          </cell>
          <cell r="L2288">
            <v>489667599.42000002</v>
          </cell>
          <cell r="M2288">
            <v>30.25</v>
          </cell>
          <cell r="N2288" t="str">
            <v>Cumpre</v>
          </cell>
        </row>
        <row r="2289">
          <cell r="F2289" t="str">
            <v>Porto Murtinho/MS</v>
          </cell>
          <cell r="G2289" t="str">
            <v>Semestral</v>
          </cell>
          <cell r="H2289" t="str">
            <v>2024-S1</v>
          </cell>
          <cell r="I2289" t="str">
            <v>Sim</v>
          </cell>
          <cell r="J2289">
            <v>45473</v>
          </cell>
          <cell r="K2289">
            <v>-58741167.640000001</v>
          </cell>
          <cell r="L2289">
            <v>140608332.99000001</v>
          </cell>
          <cell r="M2289">
            <v>0</v>
          </cell>
          <cell r="N2289" t="str">
            <v>Cumpre</v>
          </cell>
        </row>
        <row r="2290">
          <cell r="F2290" t="str">
            <v>Ribas do Rio Pardo/MS</v>
          </cell>
          <cell r="G2290" t="str">
            <v>Semestral</v>
          </cell>
          <cell r="H2290" t="str">
            <v>2024-S1</v>
          </cell>
          <cell r="I2290" t="str">
            <v>Sim</v>
          </cell>
          <cell r="J2290">
            <v>45473</v>
          </cell>
          <cell r="K2290">
            <v>-80977246.299999997</v>
          </cell>
          <cell r="L2290">
            <v>293465275.00999999</v>
          </cell>
          <cell r="M2290">
            <v>0</v>
          </cell>
          <cell r="N2290" t="str">
            <v>Cumpre</v>
          </cell>
        </row>
        <row r="2291">
          <cell r="F2291" t="str">
            <v>Rio Brilhante/MS</v>
          </cell>
          <cell r="G2291" t="str">
            <v>Semestral</v>
          </cell>
          <cell r="H2291" t="str">
            <v>2024-S1</v>
          </cell>
          <cell r="I2291" t="str">
            <v>Sim</v>
          </cell>
          <cell r="J2291">
            <v>45473</v>
          </cell>
          <cell r="K2291">
            <v>-52581008.240000002</v>
          </cell>
          <cell r="L2291">
            <v>284894082.69999999</v>
          </cell>
          <cell r="M2291">
            <v>0</v>
          </cell>
          <cell r="N2291" t="str">
            <v>Cumpre</v>
          </cell>
        </row>
        <row r="2292">
          <cell r="F2292" t="str">
            <v>Rio Negro/MS</v>
          </cell>
          <cell r="G2292" t="str">
            <v>Semestral</v>
          </cell>
          <cell r="H2292" t="str">
            <v>2024-S1</v>
          </cell>
          <cell r="I2292" t="str">
            <v>Sim</v>
          </cell>
          <cell r="J2292">
            <v>45473</v>
          </cell>
          <cell r="K2292">
            <v>12950694.380000001</v>
          </cell>
          <cell r="L2292">
            <v>47503337.469999999</v>
          </cell>
          <cell r="M2292">
            <v>27.26</v>
          </cell>
          <cell r="N2292" t="str">
            <v>Cumpre</v>
          </cell>
        </row>
        <row r="2293">
          <cell r="F2293" t="str">
            <v>Rio Verde de Mato Grosso/MS</v>
          </cell>
          <cell r="G2293" t="str">
            <v>Semestral</v>
          </cell>
          <cell r="H2293" t="str">
            <v>2024-S1</v>
          </cell>
          <cell r="I2293" t="str">
            <v>Sim</v>
          </cell>
          <cell r="J2293">
            <v>45473</v>
          </cell>
          <cell r="K2293">
            <v>-14911693.210000001</v>
          </cell>
          <cell r="L2293">
            <v>142368876.68000001</v>
          </cell>
          <cell r="M2293">
            <v>0</v>
          </cell>
          <cell r="N2293" t="str">
            <v>Cumpre</v>
          </cell>
        </row>
        <row r="2294">
          <cell r="F2294" t="str">
            <v>Rochedo/MS</v>
          </cell>
          <cell r="G2294" t="str">
            <v>Semestral</v>
          </cell>
          <cell r="H2294" t="str">
            <v>2024-S1</v>
          </cell>
          <cell r="I2294" t="str">
            <v>Sim</v>
          </cell>
          <cell r="J2294">
            <v>45473</v>
          </cell>
          <cell r="K2294">
            <v>-13315148.220000001</v>
          </cell>
          <cell r="L2294">
            <v>52180019.859999999</v>
          </cell>
          <cell r="M2294">
            <v>0</v>
          </cell>
          <cell r="N2294" t="str">
            <v>Cumpre</v>
          </cell>
        </row>
        <row r="2295">
          <cell r="F2295" t="str">
            <v>Santa Rita do Pardo/MS</v>
          </cell>
          <cell r="G2295" t="str">
            <v>Semestral</v>
          </cell>
          <cell r="H2295" t="str">
            <v>2024-S1</v>
          </cell>
          <cell r="I2295" t="str">
            <v>Sim</v>
          </cell>
          <cell r="J2295">
            <v>45473</v>
          </cell>
          <cell r="K2295">
            <v>-24790871.539999999</v>
          </cell>
          <cell r="L2295">
            <v>94062245.780000001</v>
          </cell>
          <cell r="M2295">
            <v>0</v>
          </cell>
          <cell r="N2295" t="str">
            <v>Cumpre</v>
          </cell>
        </row>
        <row r="2296">
          <cell r="F2296" t="str">
            <v>São Gabriel do Oeste/MS</v>
          </cell>
          <cell r="G2296" t="str">
            <v>Semestral</v>
          </cell>
          <cell r="H2296" t="str">
            <v>2024-S1</v>
          </cell>
          <cell r="I2296" t="str">
            <v>Sim</v>
          </cell>
          <cell r="J2296">
            <v>45473</v>
          </cell>
          <cell r="K2296">
            <v>-70028418.950000003</v>
          </cell>
          <cell r="L2296">
            <v>254984546.75</v>
          </cell>
          <cell r="M2296">
            <v>0</v>
          </cell>
          <cell r="N2296" t="str">
            <v>Cumpre</v>
          </cell>
        </row>
        <row r="2297">
          <cell r="F2297" t="str">
            <v>Selvíria/MS</v>
          </cell>
          <cell r="G2297" t="str">
            <v>Semestral</v>
          </cell>
          <cell r="H2297" t="str">
            <v>2024-S1</v>
          </cell>
          <cell r="I2297" t="str">
            <v>Sim</v>
          </cell>
          <cell r="J2297">
            <v>45473</v>
          </cell>
          <cell r="K2297">
            <v>34857633.210000001</v>
          </cell>
          <cell r="L2297">
            <v>99662110.340000004</v>
          </cell>
          <cell r="M2297">
            <v>34.979999999999997</v>
          </cell>
          <cell r="N2297" t="str">
            <v>Cumpre</v>
          </cell>
        </row>
        <row r="2298">
          <cell r="F2298" t="str">
            <v>Sete Quedas/MS</v>
          </cell>
          <cell r="G2298" t="str">
            <v>Semestral</v>
          </cell>
          <cell r="H2298" t="str">
            <v>2024-S1</v>
          </cell>
          <cell r="I2298" t="str">
            <v>Sim</v>
          </cell>
          <cell r="J2298">
            <v>45473</v>
          </cell>
          <cell r="K2298">
            <v>-16478074.83</v>
          </cell>
          <cell r="L2298">
            <v>62629212.460000001</v>
          </cell>
          <cell r="M2298">
            <v>0</v>
          </cell>
          <cell r="N2298" t="str">
            <v>Cumpre</v>
          </cell>
        </row>
        <row r="2299">
          <cell r="F2299" t="str">
            <v>Sidrolândia/MS</v>
          </cell>
          <cell r="G2299" t="str">
            <v>Semestral</v>
          </cell>
          <cell r="H2299" t="str">
            <v>2024-S1</v>
          </cell>
          <cell r="I2299" t="str">
            <v>Sim</v>
          </cell>
          <cell r="J2299">
            <v>45473</v>
          </cell>
          <cell r="K2299">
            <v>-7972246.6200000001</v>
          </cell>
          <cell r="L2299">
            <v>329519664.23000002</v>
          </cell>
          <cell r="M2299">
            <v>0</v>
          </cell>
          <cell r="N2299" t="str">
            <v>Cumpre</v>
          </cell>
        </row>
        <row r="2300">
          <cell r="F2300" t="str">
            <v>Sonora/MS</v>
          </cell>
          <cell r="G2300" t="str">
            <v>Semestral</v>
          </cell>
          <cell r="H2300" t="str">
            <v>2024-S1</v>
          </cell>
          <cell r="I2300" t="str">
            <v>Sim</v>
          </cell>
          <cell r="J2300">
            <v>45473</v>
          </cell>
          <cell r="K2300">
            <v>-15001655.800000001</v>
          </cell>
          <cell r="L2300">
            <v>128818426.19</v>
          </cell>
          <cell r="M2300">
            <v>0</v>
          </cell>
          <cell r="N2300" t="str">
            <v>Cumpre</v>
          </cell>
        </row>
        <row r="2301">
          <cell r="F2301" t="str">
            <v>Tacuru/MS</v>
          </cell>
          <cell r="G2301" t="str">
            <v>Semestral</v>
          </cell>
          <cell r="H2301" t="str">
            <v>2024-S1</v>
          </cell>
          <cell r="I2301" t="str">
            <v>Sim</v>
          </cell>
          <cell r="J2301">
            <v>45473</v>
          </cell>
          <cell r="K2301">
            <v>-14550482.6</v>
          </cell>
          <cell r="L2301">
            <v>75479241.239999995</v>
          </cell>
          <cell r="M2301">
            <v>0</v>
          </cell>
          <cell r="N2301" t="str">
            <v>Cumpre</v>
          </cell>
        </row>
        <row r="2302">
          <cell r="F2302" t="str">
            <v>Taquarussu/MS</v>
          </cell>
          <cell r="G2302" t="str">
            <v>Semestral</v>
          </cell>
          <cell r="H2302" t="str">
            <v>2024-S1</v>
          </cell>
          <cell r="I2302" t="str">
            <v>Sim</v>
          </cell>
          <cell r="J2302">
            <v>45473</v>
          </cell>
          <cell r="K2302">
            <v>-14376806.189999999</v>
          </cell>
          <cell r="L2302">
            <v>54169034.780000001</v>
          </cell>
          <cell r="M2302">
            <v>0</v>
          </cell>
          <cell r="N2302" t="str">
            <v>Cumpre</v>
          </cell>
        </row>
        <row r="2303">
          <cell r="F2303" t="str">
            <v>Terenos/MS</v>
          </cell>
          <cell r="G2303" t="str">
            <v>Semestral</v>
          </cell>
          <cell r="H2303" t="str">
            <v>2024-S1</v>
          </cell>
          <cell r="I2303" t="str">
            <v>Sim</v>
          </cell>
          <cell r="J2303">
            <v>45473</v>
          </cell>
          <cell r="K2303">
            <v>-10898427.689999999</v>
          </cell>
          <cell r="L2303">
            <v>119659439.09</v>
          </cell>
          <cell r="M2303">
            <v>0</v>
          </cell>
          <cell r="N2303" t="str">
            <v>Cumpre</v>
          </cell>
        </row>
        <row r="2304">
          <cell r="F2304" t="str">
            <v>Três Lagoas/MS</v>
          </cell>
          <cell r="G2304" t="str">
            <v>Quadrimestral</v>
          </cell>
          <cell r="H2304" t="str">
            <v>2024-Q2</v>
          </cell>
          <cell r="I2304" t="str">
            <v>Sim</v>
          </cell>
          <cell r="J2304">
            <v>45535</v>
          </cell>
          <cell r="K2304">
            <v>-173364744.81</v>
          </cell>
          <cell r="L2304">
            <v>1040515115.6799999</v>
          </cell>
          <cell r="M2304">
            <v>0</v>
          </cell>
          <cell r="N2304" t="str">
            <v>Cumpre</v>
          </cell>
        </row>
        <row r="2305">
          <cell r="F2305" t="str">
            <v>Vicentina/MS</v>
          </cell>
          <cell r="G2305" t="str">
            <v>Semestral</v>
          </cell>
          <cell r="H2305" t="str">
            <v>2024-S1</v>
          </cell>
          <cell r="I2305" t="str">
            <v>Sim</v>
          </cell>
          <cell r="J2305">
            <v>45473</v>
          </cell>
          <cell r="K2305">
            <v>-938833.77</v>
          </cell>
          <cell r="L2305">
            <v>56114325.200000003</v>
          </cell>
          <cell r="M2305">
            <v>0</v>
          </cell>
          <cell r="N2305" t="str">
            <v>Cumpre</v>
          </cell>
        </row>
        <row r="2306">
          <cell r="F2306" t="str">
            <v>Acorizal/MT</v>
          </cell>
          <cell r="G2306" t="str">
            <v>Semestral</v>
          </cell>
          <cell r="H2306" t="str">
            <v>2024-S1</v>
          </cell>
          <cell r="I2306" t="str">
            <v>Sim</v>
          </cell>
          <cell r="J2306">
            <v>45473</v>
          </cell>
          <cell r="K2306">
            <v>4568078.29</v>
          </cell>
          <cell r="L2306">
            <v>36284373.100000001</v>
          </cell>
          <cell r="M2306">
            <v>12.59</v>
          </cell>
          <cell r="N2306" t="str">
            <v>Cumpre</v>
          </cell>
        </row>
        <row r="2307">
          <cell r="F2307" t="str">
            <v>Água Boa/MT</v>
          </cell>
          <cell r="G2307" t="str">
            <v>Quadrimestral</v>
          </cell>
          <cell r="H2307" t="str">
            <v>2024-Q2</v>
          </cell>
          <cell r="I2307" t="str">
            <v>Sim</v>
          </cell>
          <cell r="J2307">
            <v>45535</v>
          </cell>
          <cell r="K2307">
            <v>-30516138.390000001</v>
          </cell>
          <cell r="L2307">
            <v>254077795.03</v>
          </cell>
          <cell r="M2307">
            <v>0</v>
          </cell>
          <cell r="N2307" t="str">
            <v>Cumpre</v>
          </cell>
        </row>
        <row r="2308">
          <cell r="F2308" t="str">
            <v>Alta Floresta/MT</v>
          </cell>
          <cell r="G2308" t="str">
            <v>Quadrimestral</v>
          </cell>
          <cell r="H2308" t="str">
            <v>2024-Q2</v>
          </cell>
          <cell r="I2308" t="str">
            <v>Sim</v>
          </cell>
          <cell r="J2308">
            <v>45535</v>
          </cell>
          <cell r="K2308">
            <v>-68824600.599999994</v>
          </cell>
          <cell r="L2308">
            <v>282582637.13</v>
          </cell>
          <cell r="M2308">
            <v>0</v>
          </cell>
          <cell r="N2308" t="str">
            <v>Cumpre</v>
          </cell>
        </row>
        <row r="2309">
          <cell r="F2309" t="str">
            <v>Alto Araguaia/MT</v>
          </cell>
          <cell r="G2309" t="str">
            <v>Quadrimestral</v>
          </cell>
          <cell r="H2309" t="str">
            <v>2024-Q2</v>
          </cell>
          <cell r="I2309" t="str">
            <v>Sim</v>
          </cell>
          <cell r="J2309">
            <v>45535</v>
          </cell>
          <cell r="K2309">
            <v>7138219.7800000003</v>
          </cell>
          <cell r="L2309">
            <v>132407929.31999999</v>
          </cell>
          <cell r="M2309">
            <v>5.39</v>
          </cell>
          <cell r="N2309" t="str">
            <v>Cumpre</v>
          </cell>
        </row>
        <row r="2310">
          <cell r="F2310" t="str">
            <v>Alto Boa Vista/MT</v>
          </cell>
          <cell r="G2310" t="str">
            <v>Quadrimestral</v>
          </cell>
          <cell r="H2310" t="str">
            <v>2024-Q1</v>
          </cell>
          <cell r="I2310" t="str">
            <v>Não</v>
          </cell>
          <cell r="J2310">
            <v>45412</v>
          </cell>
          <cell r="K2310">
            <v>220796.92</v>
          </cell>
          <cell r="L2310">
            <v>60084097.659999996</v>
          </cell>
          <cell r="M2310">
            <v>0.37</v>
          </cell>
          <cell r="N2310" t="str">
            <v>Cumpre</v>
          </cell>
        </row>
        <row r="2311">
          <cell r="F2311" t="str">
            <v>Alto Garças/MT</v>
          </cell>
          <cell r="G2311" t="str">
            <v>Quadrimestral</v>
          </cell>
          <cell r="H2311" t="str">
            <v>2024-Q2</v>
          </cell>
          <cell r="I2311" t="str">
            <v>Sim</v>
          </cell>
          <cell r="J2311">
            <v>45535</v>
          </cell>
          <cell r="K2311">
            <v>-21151944.390000001</v>
          </cell>
          <cell r="L2311">
            <v>95725882.739999995</v>
          </cell>
          <cell r="M2311">
            <v>0</v>
          </cell>
          <cell r="N2311" t="str">
            <v>Cumpre</v>
          </cell>
        </row>
        <row r="2312">
          <cell r="F2312" t="str">
            <v>Alto Paraguai/MT</v>
          </cell>
          <cell r="G2312" t="str">
            <v>Semestral</v>
          </cell>
          <cell r="H2312" t="str">
            <v>2024-S1</v>
          </cell>
          <cell r="I2312" t="str">
            <v>Sim</v>
          </cell>
          <cell r="J2312">
            <v>45473</v>
          </cell>
          <cell r="K2312">
            <v>-7010236.9900000002</v>
          </cell>
          <cell r="L2312">
            <v>48011696.149999999</v>
          </cell>
          <cell r="M2312">
            <v>0</v>
          </cell>
          <cell r="N2312" t="str">
            <v>Cumpre</v>
          </cell>
        </row>
        <row r="2313">
          <cell r="F2313" t="str">
            <v>Alto Taquari/MT</v>
          </cell>
          <cell r="G2313" t="str">
            <v>Semestral</v>
          </cell>
          <cell r="H2313" t="str">
            <v>2024-S1</v>
          </cell>
          <cell r="I2313" t="str">
            <v>Sim</v>
          </cell>
          <cell r="J2313">
            <v>45473</v>
          </cell>
          <cell r="K2313">
            <v>-6725837.1699999999</v>
          </cell>
          <cell r="L2313">
            <v>92126735.280000001</v>
          </cell>
          <cell r="M2313">
            <v>0</v>
          </cell>
          <cell r="N2313" t="str">
            <v>Cumpre</v>
          </cell>
        </row>
        <row r="2314">
          <cell r="F2314" t="str">
            <v>Apiacás/MT</v>
          </cell>
          <cell r="G2314" t="str">
            <v>Quadrimestral</v>
          </cell>
          <cell r="H2314" t="str">
            <v>2024-Q2</v>
          </cell>
          <cell r="I2314" t="str">
            <v>Sim</v>
          </cell>
          <cell r="J2314">
            <v>45535</v>
          </cell>
          <cell r="K2314">
            <v>-24453151.02</v>
          </cell>
          <cell r="L2314">
            <v>73011557.310000002</v>
          </cell>
          <cell r="M2314">
            <v>0</v>
          </cell>
          <cell r="N2314" t="str">
            <v>Cumpre</v>
          </cell>
        </row>
        <row r="2315">
          <cell r="F2315" t="str">
            <v>Araguaiana/MT</v>
          </cell>
          <cell r="G2315" t="str">
            <v>Quadrimestral</v>
          </cell>
          <cell r="H2315" t="str">
            <v>2024-Q2</v>
          </cell>
          <cell r="I2315" t="str">
            <v>Sim</v>
          </cell>
          <cell r="J2315">
            <v>45535</v>
          </cell>
          <cell r="K2315">
            <v>-16230355.470000001</v>
          </cell>
          <cell r="L2315">
            <v>38765143.060000002</v>
          </cell>
          <cell r="M2315">
            <v>0</v>
          </cell>
          <cell r="N2315" t="str">
            <v>Cumpre</v>
          </cell>
        </row>
        <row r="2316">
          <cell r="F2316" t="str">
            <v>Araguainha/MT</v>
          </cell>
          <cell r="G2316" t="str">
            <v>Quadrimestral</v>
          </cell>
          <cell r="H2316" t="str">
            <v>2024-Q2</v>
          </cell>
          <cell r="I2316" t="str">
            <v>Sim</v>
          </cell>
          <cell r="J2316">
            <v>45535</v>
          </cell>
          <cell r="K2316">
            <v>-3393511.29</v>
          </cell>
          <cell r="L2316">
            <v>26808941.079999998</v>
          </cell>
          <cell r="M2316">
            <v>0</v>
          </cell>
          <cell r="N2316" t="str">
            <v>Cumpre</v>
          </cell>
        </row>
        <row r="2317">
          <cell r="F2317" t="str">
            <v>Araputanga/MT</v>
          </cell>
          <cell r="G2317" t="str">
            <v>Semestral</v>
          </cell>
          <cell r="H2317" t="str">
            <v>2024-S1</v>
          </cell>
          <cell r="I2317" t="str">
            <v>Sim</v>
          </cell>
          <cell r="J2317">
            <v>45473</v>
          </cell>
          <cell r="K2317">
            <v>2672592.86</v>
          </cell>
          <cell r="L2317">
            <v>85026124.299999997</v>
          </cell>
          <cell r="M2317">
            <v>3.14</v>
          </cell>
          <cell r="N2317" t="str">
            <v>Cumpre</v>
          </cell>
        </row>
        <row r="2318">
          <cell r="F2318" t="str">
            <v>Arenápolis/MT</v>
          </cell>
          <cell r="G2318" t="str">
            <v>Quadrimestral</v>
          </cell>
          <cell r="H2318" t="str">
            <v>2024-Q2</v>
          </cell>
          <cell r="I2318" t="str">
            <v>Sim</v>
          </cell>
          <cell r="J2318">
            <v>45535</v>
          </cell>
          <cell r="K2318">
            <v>-17611651.649999999</v>
          </cell>
          <cell r="L2318">
            <v>64343995.909999996</v>
          </cell>
          <cell r="M2318">
            <v>0</v>
          </cell>
          <cell r="N2318" t="str">
            <v>Cumpre</v>
          </cell>
        </row>
        <row r="2319">
          <cell r="F2319" t="str">
            <v>Aripuanã/MT</v>
          </cell>
          <cell r="G2319" t="str">
            <v>Semestral</v>
          </cell>
          <cell r="H2319" t="str">
            <v>2024-S1</v>
          </cell>
          <cell r="I2319" t="str">
            <v>Sim</v>
          </cell>
          <cell r="J2319">
            <v>45473</v>
          </cell>
          <cell r="K2319">
            <v>-81548416.430000007</v>
          </cell>
          <cell r="L2319">
            <v>182968630.84999999</v>
          </cell>
          <cell r="M2319">
            <v>0</v>
          </cell>
          <cell r="N2319" t="str">
            <v>Cumpre</v>
          </cell>
        </row>
        <row r="2320">
          <cell r="F2320" t="str">
            <v>Barão de Melgaço/MT</v>
          </cell>
          <cell r="G2320" t="str">
            <v>Quadrimestral</v>
          </cell>
          <cell r="H2320" t="str">
            <v>2024-Q2</v>
          </cell>
          <cell r="I2320" t="str">
            <v>Sim</v>
          </cell>
          <cell r="J2320">
            <v>45535</v>
          </cell>
          <cell r="K2320">
            <v>-5129671.9000000004</v>
          </cell>
          <cell r="L2320">
            <v>40846278.579999998</v>
          </cell>
          <cell r="M2320">
            <v>0</v>
          </cell>
          <cell r="N2320" t="str">
            <v>Cumpre</v>
          </cell>
        </row>
        <row r="2321">
          <cell r="F2321" t="str">
            <v>Barra do Bugres/MT</v>
          </cell>
          <cell r="G2321" t="str">
            <v>Quadrimestral</v>
          </cell>
          <cell r="H2321" t="str">
            <v>2024-Q2</v>
          </cell>
          <cell r="I2321" t="str">
            <v>Sim</v>
          </cell>
          <cell r="J2321">
            <v>45535</v>
          </cell>
          <cell r="K2321">
            <v>-16437707.98</v>
          </cell>
          <cell r="L2321">
            <v>187636440.63</v>
          </cell>
          <cell r="M2321">
            <v>0</v>
          </cell>
          <cell r="N2321" t="str">
            <v>Cumpre</v>
          </cell>
        </row>
        <row r="2322">
          <cell r="F2322" t="str">
            <v>Barra do Garças/MT</v>
          </cell>
          <cell r="G2322" t="str">
            <v>Quadrimestral</v>
          </cell>
          <cell r="H2322" t="str">
            <v>2024-Q2</v>
          </cell>
          <cell r="I2322" t="str">
            <v>Sim</v>
          </cell>
          <cell r="J2322">
            <v>45535</v>
          </cell>
          <cell r="K2322">
            <v>-10910857.41</v>
          </cell>
          <cell r="L2322">
            <v>360665100.91000003</v>
          </cell>
          <cell r="M2322">
            <v>0</v>
          </cell>
          <cell r="N2322" t="str">
            <v>Cumpre</v>
          </cell>
        </row>
        <row r="2323">
          <cell r="F2323" t="str">
            <v>Bom Jesus do Araguaia/MT</v>
          </cell>
          <cell r="G2323" t="str">
            <v>Quadrimestral</v>
          </cell>
          <cell r="H2323" t="str">
            <v>2024-Q2</v>
          </cell>
          <cell r="I2323" t="str">
            <v>Sim</v>
          </cell>
          <cell r="J2323">
            <v>45535</v>
          </cell>
          <cell r="K2323">
            <v>-18590068.149999999</v>
          </cell>
          <cell r="L2323">
            <v>67682317.930000007</v>
          </cell>
          <cell r="M2323">
            <v>0</v>
          </cell>
          <cell r="N2323" t="str">
            <v>Cumpre</v>
          </cell>
        </row>
        <row r="2324">
          <cell r="F2324" t="str">
            <v>Brasnorte/MT</v>
          </cell>
          <cell r="G2324" t="str">
            <v>Semestral</v>
          </cell>
          <cell r="H2324" t="str">
            <v>2024-S1</v>
          </cell>
          <cell r="I2324" t="str">
            <v>Sim</v>
          </cell>
          <cell r="J2324">
            <v>45473</v>
          </cell>
          <cell r="K2324">
            <v>-16577189.800000001</v>
          </cell>
          <cell r="L2324">
            <v>138610549.44999999</v>
          </cell>
          <cell r="M2324">
            <v>0</v>
          </cell>
          <cell r="N2324" t="str">
            <v>Cumpre</v>
          </cell>
        </row>
        <row r="2325">
          <cell r="F2325" t="str">
            <v>Cáceres/MT</v>
          </cell>
          <cell r="G2325" t="str">
            <v>Quadrimestral</v>
          </cell>
          <cell r="H2325" t="str">
            <v>2024-Q2</v>
          </cell>
          <cell r="I2325" t="str">
            <v>Sim</v>
          </cell>
          <cell r="J2325">
            <v>45535</v>
          </cell>
          <cell r="K2325">
            <v>-18309079.780000001</v>
          </cell>
          <cell r="L2325">
            <v>396641404.16000003</v>
          </cell>
          <cell r="M2325">
            <v>0</v>
          </cell>
          <cell r="N2325" t="str">
            <v>Cumpre</v>
          </cell>
        </row>
        <row r="2326">
          <cell r="F2326" t="str">
            <v>Campinápolis/MT</v>
          </cell>
          <cell r="G2326" t="str">
            <v>Quadrimestral</v>
          </cell>
          <cell r="H2326" t="str">
            <v>2024-Q2</v>
          </cell>
          <cell r="I2326" t="str">
            <v>Sim</v>
          </cell>
          <cell r="J2326">
            <v>45535</v>
          </cell>
          <cell r="K2326">
            <v>-10342604.51</v>
          </cell>
          <cell r="L2326">
            <v>103600575.52</v>
          </cell>
          <cell r="M2326">
            <v>0</v>
          </cell>
          <cell r="N2326" t="str">
            <v>Cumpre</v>
          </cell>
        </row>
        <row r="2327">
          <cell r="F2327" t="str">
            <v>Campo Novo do Parecis/MT</v>
          </cell>
          <cell r="G2327" t="str">
            <v>Semestral</v>
          </cell>
          <cell r="H2327" t="str">
            <v>2024-S1</v>
          </cell>
          <cell r="I2327" t="str">
            <v>Sim</v>
          </cell>
          <cell r="J2327">
            <v>45473</v>
          </cell>
          <cell r="K2327">
            <v>-64028062.490000002</v>
          </cell>
          <cell r="L2327">
            <v>358545397.97000003</v>
          </cell>
          <cell r="M2327">
            <v>0</v>
          </cell>
          <cell r="N2327" t="str">
            <v>Cumpre</v>
          </cell>
        </row>
        <row r="2328">
          <cell r="F2328" t="str">
            <v>Campo Verde/MT</v>
          </cell>
          <cell r="G2328" t="str">
            <v>Semestral</v>
          </cell>
          <cell r="H2328" t="str">
            <v>2024-S1</v>
          </cell>
          <cell r="I2328" t="str">
            <v>Sim</v>
          </cell>
          <cell r="J2328">
            <v>45473</v>
          </cell>
          <cell r="K2328">
            <v>-86114551.640000001</v>
          </cell>
          <cell r="L2328">
            <v>338810732.29000002</v>
          </cell>
          <cell r="M2328">
            <v>0</v>
          </cell>
          <cell r="N2328" t="str">
            <v>Cumpre</v>
          </cell>
        </row>
        <row r="2329">
          <cell r="F2329" t="str">
            <v>Campos de Júlio/MT</v>
          </cell>
          <cell r="G2329" t="str">
            <v>Quadrimestral</v>
          </cell>
          <cell r="H2329" t="str">
            <v>2024-Q2</v>
          </cell>
          <cell r="I2329" t="str">
            <v>Sim</v>
          </cell>
          <cell r="J2329">
            <v>45535</v>
          </cell>
          <cell r="K2329">
            <v>-79719559.549999997</v>
          </cell>
          <cell r="L2329">
            <v>122317551</v>
          </cell>
          <cell r="M2329">
            <v>0</v>
          </cell>
          <cell r="N2329" t="str">
            <v>Cumpre</v>
          </cell>
        </row>
        <row r="2330">
          <cell r="F2330" t="str">
            <v>Canabrava do Norte/MT</v>
          </cell>
          <cell r="G2330" t="str">
            <v>Quadrimestral</v>
          </cell>
          <cell r="H2330" t="str">
            <v>2024-Q2</v>
          </cell>
          <cell r="I2330" t="str">
            <v>Sim</v>
          </cell>
          <cell r="J2330">
            <v>45535</v>
          </cell>
          <cell r="K2330">
            <v>-7145594.6399999997</v>
          </cell>
          <cell r="L2330">
            <v>45115424.840000004</v>
          </cell>
          <cell r="M2330">
            <v>0</v>
          </cell>
          <cell r="N2330" t="str">
            <v>Cumpre</v>
          </cell>
        </row>
        <row r="2331">
          <cell r="F2331" t="str">
            <v>Canarana/MT</v>
          </cell>
          <cell r="G2331" t="str">
            <v>Quadrimestral</v>
          </cell>
          <cell r="H2331" t="str">
            <v>2024-Q2</v>
          </cell>
          <cell r="I2331" t="str">
            <v>Sim</v>
          </cell>
          <cell r="J2331">
            <v>45535</v>
          </cell>
          <cell r="K2331">
            <v>12174071.75</v>
          </cell>
          <cell r="L2331">
            <v>225492942.59</v>
          </cell>
          <cell r="M2331">
            <v>5.4</v>
          </cell>
          <cell r="N2331" t="str">
            <v>Cumpre</v>
          </cell>
        </row>
        <row r="2332">
          <cell r="F2332" t="str">
            <v>Carlinda/MT</v>
          </cell>
          <cell r="G2332" t="str">
            <v>Semestral</v>
          </cell>
          <cell r="H2332" t="str">
            <v>2024-S1</v>
          </cell>
          <cell r="I2332" t="str">
            <v>Sim</v>
          </cell>
          <cell r="J2332">
            <v>45473</v>
          </cell>
          <cell r="K2332">
            <v>-16470495.800000001</v>
          </cell>
          <cell r="L2332">
            <v>60710098.840000004</v>
          </cell>
          <cell r="M2332">
            <v>0</v>
          </cell>
          <cell r="N2332" t="str">
            <v>Cumpre</v>
          </cell>
        </row>
        <row r="2333">
          <cell r="F2333" t="str">
            <v>Castanheira/MT</v>
          </cell>
          <cell r="G2333" t="str">
            <v>Quadrimestral</v>
          </cell>
          <cell r="H2333" t="str">
            <v>2024-Q2</v>
          </cell>
          <cell r="I2333" t="str">
            <v>Sim</v>
          </cell>
          <cell r="J2333">
            <v>45535</v>
          </cell>
          <cell r="K2333">
            <v>-6659772.0499999998</v>
          </cell>
          <cell r="L2333">
            <v>48978998.350000001</v>
          </cell>
          <cell r="M2333">
            <v>0</v>
          </cell>
          <cell r="N2333" t="str">
            <v>Cumpre</v>
          </cell>
        </row>
        <row r="2334">
          <cell r="F2334" t="str">
            <v>Chapada dos Guimarães/MT</v>
          </cell>
          <cell r="G2334" t="str">
            <v>Quadrimestral</v>
          </cell>
          <cell r="H2334" t="str">
            <v>2023-Q3</v>
          </cell>
          <cell r="I2334" t="str">
            <v>Não</v>
          </cell>
          <cell r="J2334">
            <v>45291</v>
          </cell>
          <cell r="K2334">
            <v>34920013.200000003</v>
          </cell>
          <cell r="L2334">
            <v>132713957.26000001</v>
          </cell>
          <cell r="M2334">
            <v>26.31</v>
          </cell>
          <cell r="N2334" t="str">
            <v>Cumpre</v>
          </cell>
        </row>
        <row r="2335">
          <cell r="F2335" t="str">
            <v>Cláudia/MT</v>
          </cell>
          <cell r="G2335" t="str">
            <v>Semestral</v>
          </cell>
          <cell r="H2335" t="str">
            <v>2024-S1</v>
          </cell>
          <cell r="I2335" t="str">
            <v>Sim</v>
          </cell>
          <cell r="J2335">
            <v>45473</v>
          </cell>
          <cell r="K2335">
            <v>-11226640.59</v>
          </cell>
          <cell r="L2335">
            <v>83744803.5</v>
          </cell>
          <cell r="M2335">
            <v>0</v>
          </cell>
          <cell r="N2335" t="str">
            <v>Cumpre</v>
          </cell>
        </row>
        <row r="2336">
          <cell r="F2336" t="str">
            <v>Cocalinho/MT</v>
          </cell>
          <cell r="G2336" t="str">
            <v>Quadrimestral</v>
          </cell>
          <cell r="H2336" t="str">
            <v>2024-Q2</v>
          </cell>
          <cell r="I2336" t="str">
            <v>Sim</v>
          </cell>
          <cell r="J2336">
            <v>45535</v>
          </cell>
          <cell r="K2336">
            <v>-2110873.2599999998</v>
          </cell>
          <cell r="L2336">
            <v>61614010.859999999</v>
          </cell>
          <cell r="M2336">
            <v>0</v>
          </cell>
          <cell r="N2336" t="str">
            <v>Cumpre</v>
          </cell>
        </row>
        <row r="2337">
          <cell r="F2337" t="str">
            <v>Colíder/MT</v>
          </cell>
          <cell r="G2337" t="str">
            <v>Semestral</v>
          </cell>
          <cell r="H2337" t="str">
            <v>2024-S1</v>
          </cell>
          <cell r="I2337" t="str">
            <v>Sim</v>
          </cell>
          <cell r="J2337">
            <v>45473</v>
          </cell>
          <cell r="K2337">
            <v>-21348020.699999999</v>
          </cell>
          <cell r="L2337">
            <v>147936651.84999999</v>
          </cell>
          <cell r="M2337">
            <v>0</v>
          </cell>
          <cell r="N2337" t="str">
            <v>Cumpre</v>
          </cell>
        </row>
        <row r="2338">
          <cell r="F2338" t="str">
            <v>Colniza/MT</v>
          </cell>
          <cell r="G2338" t="str">
            <v>Quadrimestral</v>
          </cell>
          <cell r="H2338" t="str">
            <v>2024-Q2</v>
          </cell>
          <cell r="I2338" t="str">
            <v>Sim</v>
          </cell>
          <cell r="J2338">
            <v>45535</v>
          </cell>
          <cell r="K2338">
            <v>-41607970.899999999</v>
          </cell>
          <cell r="L2338">
            <v>143756211.78999999</v>
          </cell>
          <cell r="M2338">
            <v>0</v>
          </cell>
          <cell r="N2338" t="str">
            <v>Cumpre</v>
          </cell>
        </row>
        <row r="2339">
          <cell r="F2339" t="str">
            <v>Comodoro/MT</v>
          </cell>
          <cell r="G2339" t="str">
            <v>Quadrimestral</v>
          </cell>
          <cell r="H2339" t="str">
            <v>2024-Q2</v>
          </cell>
          <cell r="I2339" t="str">
            <v>Sim</v>
          </cell>
          <cell r="J2339">
            <v>45535</v>
          </cell>
          <cell r="K2339">
            <v>-16594231.550000001</v>
          </cell>
          <cell r="L2339">
            <v>158002308.66999999</v>
          </cell>
          <cell r="M2339">
            <v>0</v>
          </cell>
          <cell r="N2339" t="str">
            <v>Cumpre</v>
          </cell>
        </row>
        <row r="2340">
          <cell r="F2340" t="str">
            <v>Confresa/MT</v>
          </cell>
          <cell r="G2340" t="str">
            <v>Semestral</v>
          </cell>
          <cell r="H2340" t="str">
            <v>2024-S1</v>
          </cell>
          <cell r="I2340" t="str">
            <v>Sim</v>
          </cell>
          <cell r="J2340">
            <v>45473</v>
          </cell>
          <cell r="K2340">
            <v>14191718.23</v>
          </cell>
          <cell r="L2340">
            <v>181273033.90000001</v>
          </cell>
          <cell r="M2340">
            <v>7.83</v>
          </cell>
          <cell r="N2340" t="str">
            <v>Cumpre</v>
          </cell>
        </row>
        <row r="2341">
          <cell r="F2341" t="str">
            <v>Conquista do Oeste/MT</v>
          </cell>
          <cell r="G2341" t="str">
            <v>Semestral</v>
          </cell>
          <cell r="H2341" t="str">
            <v>2024-S1</v>
          </cell>
          <cell r="I2341" t="str">
            <v>Sim</v>
          </cell>
          <cell r="J2341">
            <v>45473</v>
          </cell>
          <cell r="K2341">
            <v>-14435266.49</v>
          </cell>
          <cell r="L2341">
            <v>45312073.93</v>
          </cell>
          <cell r="M2341">
            <v>0</v>
          </cell>
          <cell r="N2341" t="str">
            <v>Cumpre</v>
          </cell>
        </row>
        <row r="2342">
          <cell r="F2342" t="str">
            <v>Cotriguaçu/MT</v>
          </cell>
          <cell r="G2342" t="str">
            <v>Semestral</v>
          </cell>
          <cell r="H2342" t="str">
            <v>2024-S1</v>
          </cell>
          <cell r="I2342" t="str">
            <v>Sim</v>
          </cell>
          <cell r="J2342">
            <v>45473</v>
          </cell>
          <cell r="K2342">
            <v>-17235592.370000001</v>
          </cell>
          <cell r="L2342">
            <v>75809321.019999996</v>
          </cell>
          <cell r="M2342">
            <v>0</v>
          </cell>
          <cell r="N2342" t="str">
            <v>Cumpre</v>
          </cell>
        </row>
        <row r="2343">
          <cell r="F2343" t="str">
            <v>Cuiabá/MT</v>
          </cell>
          <cell r="G2343" t="str">
            <v>Quadrimestral</v>
          </cell>
          <cell r="H2343" t="str">
            <v>2024-Q2</v>
          </cell>
          <cell r="I2343" t="str">
            <v>Sim</v>
          </cell>
          <cell r="J2343">
            <v>45535</v>
          </cell>
          <cell r="K2343">
            <v>1366121234.47</v>
          </cell>
          <cell r="L2343">
            <v>3695259579.75</v>
          </cell>
          <cell r="M2343">
            <v>36.97</v>
          </cell>
          <cell r="N2343" t="str">
            <v>Cumpre</v>
          </cell>
        </row>
        <row r="2344">
          <cell r="F2344" t="str">
            <v>Curvelândia/MT</v>
          </cell>
          <cell r="G2344" t="str">
            <v>Semestral</v>
          </cell>
          <cell r="H2344" t="str">
            <v>2024-S1</v>
          </cell>
          <cell r="I2344" t="str">
            <v>Sim</v>
          </cell>
          <cell r="J2344">
            <v>45473</v>
          </cell>
          <cell r="K2344">
            <v>221163.72</v>
          </cell>
          <cell r="L2344">
            <v>33428873.600000001</v>
          </cell>
          <cell r="M2344">
            <v>0.66</v>
          </cell>
          <cell r="N2344" t="str">
            <v>Cumpre</v>
          </cell>
        </row>
        <row r="2345">
          <cell r="F2345" t="str">
            <v>Denise/MT</v>
          </cell>
          <cell r="G2345" t="str">
            <v>Semestral</v>
          </cell>
          <cell r="H2345" t="str">
            <v>2023-S2</v>
          </cell>
          <cell r="I2345" t="str">
            <v>Não</v>
          </cell>
          <cell r="J2345">
            <v>45291</v>
          </cell>
          <cell r="K2345">
            <v>-7583299.2599999998</v>
          </cell>
          <cell r="L2345">
            <v>41231022.079999998</v>
          </cell>
          <cell r="M2345">
            <v>0</v>
          </cell>
          <cell r="N2345" t="str">
            <v>Cumpre</v>
          </cell>
        </row>
        <row r="2346">
          <cell r="F2346" t="str">
            <v>Diamantino/MT</v>
          </cell>
          <cell r="G2346" t="str">
            <v>Quadrimestral</v>
          </cell>
          <cell r="H2346" t="str">
            <v>2024-Q2</v>
          </cell>
          <cell r="I2346" t="str">
            <v>Sim</v>
          </cell>
          <cell r="J2346">
            <v>45535</v>
          </cell>
          <cell r="K2346">
            <v>-5952133.7400000002</v>
          </cell>
          <cell r="L2346">
            <v>213597925.97999999</v>
          </cell>
          <cell r="M2346">
            <v>0</v>
          </cell>
          <cell r="N2346" t="str">
            <v>Cumpre</v>
          </cell>
        </row>
        <row r="2347">
          <cell r="F2347" t="str">
            <v>Dom Aquino/MT</v>
          </cell>
          <cell r="G2347" t="str">
            <v>Semestral</v>
          </cell>
          <cell r="H2347" t="str">
            <v>2024-S1</v>
          </cell>
          <cell r="I2347" t="str">
            <v>Sim</v>
          </cell>
          <cell r="J2347">
            <v>45473</v>
          </cell>
          <cell r="K2347">
            <v>-4408642.67</v>
          </cell>
          <cell r="L2347">
            <v>54844593.140000001</v>
          </cell>
          <cell r="M2347">
            <v>0</v>
          </cell>
          <cell r="N2347" t="str">
            <v>Cumpre</v>
          </cell>
        </row>
        <row r="2348">
          <cell r="F2348" t="str">
            <v>Feliz Natal/MT</v>
          </cell>
          <cell r="G2348" t="str">
            <v>Semestral</v>
          </cell>
          <cell r="H2348" t="str">
            <v>2024-S1</v>
          </cell>
          <cell r="I2348" t="str">
            <v>Sim</v>
          </cell>
          <cell r="J2348">
            <v>45473</v>
          </cell>
          <cell r="K2348">
            <v>-19062126.109999999</v>
          </cell>
          <cell r="L2348">
            <v>91085808.909999996</v>
          </cell>
          <cell r="M2348">
            <v>0</v>
          </cell>
          <cell r="N2348" t="str">
            <v>Cumpre</v>
          </cell>
        </row>
        <row r="2349">
          <cell r="F2349" t="str">
            <v>Figueirópolis do Oeste/MT</v>
          </cell>
          <cell r="G2349" t="str">
            <v>Semestral</v>
          </cell>
          <cell r="H2349" t="str">
            <v>2024-S1</v>
          </cell>
          <cell r="I2349" t="str">
            <v>Sim</v>
          </cell>
          <cell r="J2349">
            <v>45473</v>
          </cell>
          <cell r="K2349">
            <v>-8675687.9299999997</v>
          </cell>
          <cell r="L2349">
            <v>32410168.93</v>
          </cell>
          <cell r="M2349">
            <v>0</v>
          </cell>
          <cell r="N2349" t="str">
            <v>Cumpre</v>
          </cell>
        </row>
        <row r="2350">
          <cell r="F2350" t="str">
            <v>Gaúcha do Norte/MT</v>
          </cell>
          <cell r="G2350" t="str">
            <v>Quadrimestral</v>
          </cell>
          <cell r="H2350" t="str">
            <v>2024-Q2</v>
          </cell>
          <cell r="I2350" t="str">
            <v>Sim</v>
          </cell>
          <cell r="J2350">
            <v>45535</v>
          </cell>
          <cell r="K2350">
            <v>-11504273.939999999</v>
          </cell>
          <cell r="L2350">
            <v>28304602.149999999</v>
          </cell>
          <cell r="M2350">
            <v>0</v>
          </cell>
          <cell r="N2350" t="str">
            <v>Cumpre</v>
          </cell>
        </row>
        <row r="2351">
          <cell r="F2351" t="str">
            <v>General Carneiro/MT</v>
          </cell>
          <cell r="G2351" t="str">
            <v>Quadrimestral</v>
          </cell>
          <cell r="H2351" t="str">
            <v>2024-Q2</v>
          </cell>
          <cell r="I2351" t="str">
            <v>Sim</v>
          </cell>
          <cell r="J2351">
            <v>45535</v>
          </cell>
          <cell r="K2351">
            <v>5056308.12</v>
          </cell>
          <cell r="L2351">
            <v>51386898.93</v>
          </cell>
          <cell r="M2351">
            <v>9.84</v>
          </cell>
          <cell r="N2351" t="str">
            <v>Cumpre</v>
          </cell>
        </row>
        <row r="2352">
          <cell r="F2352" t="str">
            <v>Glória do Oeste/MT</v>
          </cell>
          <cell r="G2352" t="str">
            <v>Semestral</v>
          </cell>
          <cell r="H2352" t="str">
            <v>2024-S1</v>
          </cell>
          <cell r="I2352" t="str">
            <v>Sim</v>
          </cell>
          <cell r="J2352">
            <v>45473</v>
          </cell>
          <cell r="K2352">
            <v>162948.47</v>
          </cell>
          <cell r="L2352">
            <v>35559138.850000001</v>
          </cell>
          <cell r="M2352">
            <v>0.46</v>
          </cell>
          <cell r="N2352" t="str">
            <v>Cumpre</v>
          </cell>
        </row>
        <row r="2353">
          <cell r="F2353" t="str">
            <v>Guarantã do Norte/MT</v>
          </cell>
          <cell r="G2353" t="str">
            <v>Quadrimestral</v>
          </cell>
          <cell r="H2353" t="str">
            <v>2024-Q2</v>
          </cell>
          <cell r="I2353" t="str">
            <v>Sim</v>
          </cell>
          <cell r="J2353">
            <v>45535</v>
          </cell>
          <cell r="K2353">
            <v>-24033351.300000001</v>
          </cell>
          <cell r="L2353">
            <v>202194687.47</v>
          </cell>
          <cell r="M2353">
            <v>0</v>
          </cell>
          <cell r="N2353" t="str">
            <v>Cumpre</v>
          </cell>
        </row>
        <row r="2354">
          <cell r="F2354" t="str">
            <v>Guiratinga/MT</v>
          </cell>
          <cell r="G2354" t="str">
            <v>Semestral</v>
          </cell>
          <cell r="H2354" t="str">
            <v>2024-S1</v>
          </cell>
          <cell r="I2354" t="str">
            <v>Sim</v>
          </cell>
          <cell r="J2354">
            <v>45473</v>
          </cell>
          <cell r="K2354">
            <v>-2709653.13</v>
          </cell>
          <cell r="L2354">
            <v>69224176.900000006</v>
          </cell>
          <cell r="M2354">
            <v>0</v>
          </cell>
          <cell r="N2354" t="str">
            <v>Cumpre</v>
          </cell>
        </row>
        <row r="2355">
          <cell r="F2355" t="str">
            <v>Indiavaí/MT</v>
          </cell>
          <cell r="G2355" t="str">
            <v>Semestral</v>
          </cell>
          <cell r="H2355" t="str">
            <v>2024-S1</v>
          </cell>
          <cell r="I2355" t="str">
            <v>Sim</v>
          </cell>
          <cell r="J2355">
            <v>45473</v>
          </cell>
          <cell r="K2355">
            <v>221493.27</v>
          </cell>
          <cell r="L2355">
            <v>33014809.129999999</v>
          </cell>
          <cell r="M2355">
            <v>0.67</v>
          </cell>
          <cell r="N2355" t="str">
            <v>Cumpre</v>
          </cell>
        </row>
        <row r="2356">
          <cell r="F2356" t="str">
            <v>Ipiranga do Norte/MT</v>
          </cell>
          <cell r="G2356" t="str">
            <v>Semestral</v>
          </cell>
          <cell r="H2356" t="str">
            <v>2024-S1</v>
          </cell>
          <cell r="I2356" t="str">
            <v>Sim</v>
          </cell>
          <cell r="J2356">
            <v>45473</v>
          </cell>
          <cell r="K2356">
            <v>-53273836.729999997</v>
          </cell>
          <cell r="L2356">
            <v>91279228.510000005</v>
          </cell>
          <cell r="M2356">
            <v>0</v>
          </cell>
          <cell r="N2356" t="str">
            <v>Cumpre</v>
          </cell>
        </row>
        <row r="2357">
          <cell r="F2357" t="str">
            <v>Itanhangá/MT</v>
          </cell>
          <cell r="G2357" t="str">
            <v>Semestral</v>
          </cell>
          <cell r="H2357" t="str">
            <v>2024-S1</v>
          </cell>
          <cell r="I2357" t="str">
            <v>Sim</v>
          </cell>
          <cell r="J2357">
            <v>45473</v>
          </cell>
          <cell r="K2357">
            <v>-11118053.59</v>
          </cell>
          <cell r="L2357">
            <v>56949283.229999997</v>
          </cell>
          <cell r="M2357">
            <v>0</v>
          </cell>
          <cell r="N2357" t="str">
            <v>Cumpre</v>
          </cell>
        </row>
        <row r="2358">
          <cell r="F2358" t="str">
            <v>Itaúba/MT</v>
          </cell>
          <cell r="G2358" t="str">
            <v>Semestral</v>
          </cell>
          <cell r="H2358" t="str">
            <v>2024-S1</v>
          </cell>
          <cell r="I2358" t="str">
            <v>Sim</v>
          </cell>
          <cell r="J2358">
            <v>45473</v>
          </cell>
          <cell r="K2358">
            <v>-3495962.69</v>
          </cell>
          <cell r="L2358">
            <v>60495298.469999999</v>
          </cell>
          <cell r="M2358">
            <v>0</v>
          </cell>
          <cell r="N2358" t="str">
            <v>Cumpre</v>
          </cell>
        </row>
        <row r="2359">
          <cell r="F2359" t="str">
            <v>Itiquira/MT</v>
          </cell>
          <cell r="G2359" t="str">
            <v>Quadrimestral</v>
          </cell>
          <cell r="H2359" t="str">
            <v>2024-Q1</v>
          </cell>
          <cell r="I2359" t="str">
            <v>Não</v>
          </cell>
          <cell r="J2359">
            <v>45412</v>
          </cell>
          <cell r="K2359">
            <v>-26998590.579999998</v>
          </cell>
          <cell r="L2359">
            <v>141633130.22</v>
          </cell>
          <cell r="M2359">
            <v>0</v>
          </cell>
          <cell r="N2359" t="str">
            <v>Cumpre</v>
          </cell>
        </row>
        <row r="2360">
          <cell r="F2360" t="str">
            <v>Jaciara/MT</v>
          </cell>
          <cell r="G2360" t="str">
            <v>Semestral</v>
          </cell>
          <cell r="H2360" t="str">
            <v>2023-S2</v>
          </cell>
          <cell r="I2360" t="str">
            <v>Não</v>
          </cell>
          <cell r="J2360">
            <v>45291</v>
          </cell>
          <cell r="K2360">
            <v>-46514765</v>
          </cell>
          <cell r="L2360">
            <v>147947779.31999999</v>
          </cell>
          <cell r="M2360">
            <v>0</v>
          </cell>
          <cell r="N2360" t="str">
            <v>Cumpre</v>
          </cell>
        </row>
        <row r="2361">
          <cell r="F2361" t="str">
            <v>Jangada/MT</v>
          </cell>
          <cell r="G2361" t="str">
            <v>Quadrimestral</v>
          </cell>
          <cell r="H2361" t="str">
            <v>2024-Q1</v>
          </cell>
          <cell r="I2361" t="str">
            <v>Não</v>
          </cell>
          <cell r="J2361">
            <v>45412</v>
          </cell>
          <cell r="K2361">
            <v>-11462695.09</v>
          </cell>
          <cell r="L2361">
            <v>38369760.5</v>
          </cell>
          <cell r="M2361">
            <v>0</v>
          </cell>
          <cell r="N2361" t="str">
            <v>Cumpre</v>
          </cell>
        </row>
        <row r="2362">
          <cell r="F2362" t="str">
            <v>Jauru/MT</v>
          </cell>
          <cell r="G2362" t="str">
            <v>Quadrimestral</v>
          </cell>
          <cell r="H2362" t="str">
            <v>2024-Q2</v>
          </cell>
          <cell r="I2362" t="str">
            <v>Sim</v>
          </cell>
          <cell r="J2362">
            <v>45535</v>
          </cell>
          <cell r="K2362">
            <v>3202597.15</v>
          </cell>
          <cell r="L2362">
            <v>54238373.780000001</v>
          </cell>
          <cell r="M2362">
            <v>5.9</v>
          </cell>
          <cell r="N2362" t="str">
            <v>Cumpre</v>
          </cell>
        </row>
        <row r="2363">
          <cell r="F2363" t="str">
            <v>Juara/MT</v>
          </cell>
          <cell r="G2363" t="str">
            <v>Quadrimestral</v>
          </cell>
          <cell r="H2363" t="str">
            <v>2024-Q1</v>
          </cell>
          <cell r="I2363" t="str">
            <v>Não</v>
          </cell>
          <cell r="J2363">
            <v>45412</v>
          </cell>
          <cell r="K2363">
            <v>16780127.010000002</v>
          </cell>
          <cell r="L2363">
            <v>186417684.62</v>
          </cell>
          <cell r="M2363">
            <v>9</v>
          </cell>
          <cell r="N2363" t="str">
            <v>Cumpre</v>
          </cell>
        </row>
        <row r="2364">
          <cell r="F2364" t="str">
            <v>Juína/MT</v>
          </cell>
          <cell r="G2364" t="str">
            <v>Quadrimestral</v>
          </cell>
          <cell r="H2364" t="str">
            <v>2024-Q2</v>
          </cell>
          <cell r="I2364" t="str">
            <v>Sim</v>
          </cell>
          <cell r="J2364">
            <v>45535</v>
          </cell>
          <cell r="K2364">
            <v>-64799966.659999996</v>
          </cell>
          <cell r="L2364">
            <v>251752157.65000001</v>
          </cell>
          <cell r="M2364">
            <v>0</v>
          </cell>
          <cell r="N2364" t="str">
            <v>Cumpre</v>
          </cell>
        </row>
        <row r="2365">
          <cell r="F2365" t="str">
            <v>Juruena/MT</v>
          </cell>
          <cell r="G2365" t="str">
            <v>Quadrimestral</v>
          </cell>
          <cell r="H2365" t="str">
            <v>2023-Q3</v>
          </cell>
          <cell r="I2365" t="str">
            <v>Não</v>
          </cell>
          <cell r="J2365">
            <v>45291</v>
          </cell>
          <cell r="K2365">
            <v>-15744431.279999999</v>
          </cell>
          <cell r="L2365">
            <v>13517694.35</v>
          </cell>
          <cell r="M2365">
            <v>0</v>
          </cell>
          <cell r="N2365" t="str">
            <v>Cumpre</v>
          </cell>
        </row>
        <row r="2366">
          <cell r="F2366" t="str">
            <v>Juscimeira/MT</v>
          </cell>
          <cell r="G2366" t="str">
            <v>Quadrimestral</v>
          </cell>
          <cell r="H2366" t="str">
            <v>2024-Q2</v>
          </cell>
          <cell r="I2366" t="str">
            <v>Sim</v>
          </cell>
          <cell r="J2366">
            <v>45535</v>
          </cell>
          <cell r="K2366">
            <v>-6242630.6799999997</v>
          </cell>
          <cell r="L2366">
            <v>82485508.840000004</v>
          </cell>
          <cell r="M2366">
            <v>0</v>
          </cell>
          <cell r="N2366" t="str">
            <v>Cumpre</v>
          </cell>
        </row>
        <row r="2367">
          <cell r="F2367" t="str">
            <v>Lambari d'Oeste/MT</v>
          </cell>
          <cell r="G2367" t="str">
            <v>Semestral</v>
          </cell>
          <cell r="H2367" t="str">
            <v>2024-S1</v>
          </cell>
          <cell r="I2367" t="str">
            <v>Sim</v>
          </cell>
          <cell r="J2367">
            <v>45473</v>
          </cell>
          <cell r="K2367">
            <v>691421.35</v>
          </cell>
          <cell r="L2367">
            <v>46754562.719999999</v>
          </cell>
          <cell r="M2367">
            <v>1.48</v>
          </cell>
          <cell r="N2367" t="str">
            <v>Cumpre</v>
          </cell>
        </row>
        <row r="2368">
          <cell r="F2368" t="str">
            <v>Lucas do Rio Verde/MT</v>
          </cell>
          <cell r="G2368" t="str">
            <v>Quadrimestral</v>
          </cell>
          <cell r="H2368" t="str">
            <v>2024-Q2</v>
          </cell>
          <cell r="I2368" t="str">
            <v>Sim</v>
          </cell>
          <cell r="J2368">
            <v>45535</v>
          </cell>
          <cell r="K2368">
            <v>-57694110.020000003</v>
          </cell>
          <cell r="L2368">
            <v>621283352.91999996</v>
          </cell>
          <cell r="M2368">
            <v>0</v>
          </cell>
          <cell r="N2368" t="str">
            <v>Cumpre</v>
          </cell>
        </row>
        <row r="2369">
          <cell r="F2369" t="str">
            <v>Luciára/MT</v>
          </cell>
          <cell r="G2369" t="str">
            <v>Quadrimestral</v>
          </cell>
          <cell r="H2369" t="str">
            <v>2024-Q2</v>
          </cell>
          <cell r="I2369" t="str">
            <v>Sim</v>
          </cell>
          <cell r="J2369">
            <v>45535</v>
          </cell>
          <cell r="K2369">
            <v>382535.51</v>
          </cell>
          <cell r="L2369">
            <v>27501473.120000001</v>
          </cell>
          <cell r="M2369">
            <v>1.39</v>
          </cell>
          <cell r="N2369" t="str">
            <v>Cumpre</v>
          </cell>
        </row>
        <row r="2370">
          <cell r="F2370" t="str">
            <v>Marcelândia/MT</v>
          </cell>
          <cell r="G2370" t="str">
            <v>Semestral</v>
          </cell>
          <cell r="H2370" t="str">
            <v>2024-S1</v>
          </cell>
          <cell r="I2370" t="str">
            <v>Sim</v>
          </cell>
          <cell r="J2370">
            <v>45473</v>
          </cell>
          <cell r="K2370">
            <v>-24902178.25</v>
          </cell>
          <cell r="L2370">
            <v>83464019.519999996</v>
          </cell>
          <cell r="M2370">
            <v>0</v>
          </cell>
          <cell r="N2370" t="str">
            <v>Cumpre</v>
          </cell>
        </row>
        <row r="2371">
          <cell r="F2371" t="str">
            <v>Matupá/MT</v>
          </cell>
          <cell r="G2371" t="str">
            <v>Semestral</v>
          </cell>
          <cell r="H2371" t="str">
            <v>2024-S1</v>
          </cell>
          <cell r="I2371" t="str">
            <v>Sim</v>
          </cell>
          <cell r="J2371">
            <v>45473</v>
          </cell>
          <cell r="K2371">
            <v>-21970184.629999999</v>
          </cell>
          <cell r="L2371">
            <v>141373196.91</v>
          </cell>
          <cell r="M2371">
            <v>0</v>
          </cell>
          <cell r="N2371" t="str">
            <v>Cumpre</v>
          </cell>
        </row>
        <row r="2372">
          <cell r="F2372" t="str">
            <v>Mirassol do Oeste/MT</v>
          </cell>
          <cell r="G2372" t="str">
            <v>Quadrimestral</v>
          </cell>
          <cell r="H2372" t="str">
            <v>2024-Q2</v>
          </cell>
          <cell r="I2372" t="str">
            <v>Sim</v>
          </cell>
          <cell r="J2372">
            <v>45535</v>
          </cell>
          <cell r="K2372">
            <v>-33353255.649999999</v>
          </cell>
          <cell r="L2372">
            <v>129818006.31</v>
          </cell>
          <cell r="M2372">
            <v>0</v>
          </cell>
          <cell r="N2372" t="str">
            <v>Cumpre</v>
          </cell>
        </row>
        <row r="2373">
          <cell r="F2373" t="str">
            <v>Nobres/MT</v>
          </cell>
          <cell r="G2373" t="str">
            <v>Quadrimestral</v>
          </cell>
          <cell r="H2373" t="str">
            <v>2024-Q2</v>
          </cell>
          <cell r="I2373" t="str">
            <v>Sim</v>
          </cell>
          <cell r="J2373">
            <v>45535</v>
          </cell>
          <cell r="K2373">
            <v>-38714457.770000003</v>
          </cell>
          <cell r="L2373">
            <v>120894813.13</v>
          </cell>
          <cell r="M2373">
            <v>0</v>
          </cell>
          <cell r="N2373" t="str">
            <v>Cumpre</v>
          </cell>
        </row>
        <row r="2374">
          <cell r="F2374" t="str">
            <v>Nortelândia/MT</v>
          </cell>
          <cell r="G2374" t="str">
            <v>Quadrimestral</v>
          </cell>
          <cell r="H2374" t="str">
            <v>2024-Q2</v>
          </cell>
          <cell r="I2374" t="str">
            <v>Sim</v>
          </cell>
          <cell r="J2374">
            <v>45535</v>
          </cell>
          <cell r="K2374">
            <v>-4212588.51</v>
          </cell>
          <cell r="L2374">
            <v>45292260.329999998</v>
          </cell>
          <cell r="M2374">
            <v>0</v>
          </cell>
          <cell r="N2374" t="str">
            <v>Cumpre</v>
          </cell>
        </row>
        <row r="2375">
          <cell r="F2375" t="str">
            <v>Nossa Senhora do Livramento/MT</v>
          </cell>
          <cell r="G2375" t="str">
            <v>Semestral</v>
          </cell>
          <cell r="H2375" t="str">
            <v>2024-S1</v>
          </cell>
          <cell r="I2375" t="str">
            <v>Sim</v>
          </cell>
          <cell r="J2375">
            <v>45473</v>
          </cell>
          <cell r="K2375">
            <v>-21338973.129999999</v>
          </cell>
          <cell r="L2375">
            <v>79410824.349999994</v>
          </cell>
          <cell r="M2375">
            <v>0</v>
          </cell>
          <cell r="N2375" t="str">
            <v>Cumpre</v>
          </cell>
        </row>
        <row r="2376">
          <cell r="F2376" t="str">
            <v>Nova Bandeirantes/MT</v>
          </cell>
          <cell r="G2376" t="str">
            <v>Quadrimestral</v>
          </cell>
          <cell r="H2376" t="str">
            <v>2024-Q2</v>
          </cell>
          <cell r="I2376" t="str">
            <v>Sim</v>
          </cell>
          <cell r="J2376">
            <v>45535</v>
          </cell>
          <cell r="K2376">
            <v>-5043615.49</v>
          </cell>
          <cell r="L2376">
            <v>75598112.939999998</v>
          </cell>
          <cell r="M2376">
            <v>0</v>
          </cell>
          <cell r="N2376" t="str">
            <v>Cumpre</v>
          </cell>
        </row>
        <row r="2377">
          <cell r="F2377" t="str">
            <v>Nova Brasilândia/MT</v>
          </cell>
          <cell r="G2377" t="str">
            <v>Quadrimestral</v>
          </cell>
          <cell r="H2377" t="str">
            <v>2024-Q2</v>
          </cell>
          <cell r="I2377" t="str">
            <v>Sim</v>
          </cell>
          <cell r="J2377">
            <v>45535</v>
          </cell>
          <cell r="K2377">
            <v>-13024558.289999999</v>
          </cell>
          <cell r="L2377">
            <v>17689830.640000001</v>
          </cell>
          <cell r="M2377">
            <v>0</v>
          </cell>
          <cell r="N2377" t="str">
            <v>Cumpre</v>
          </cell>
        </row>
        <row r="2378">
          <cell r="F2378" t="str">
            <v>Nova Canaã do Norte/MT</v>
          </cell>
          <cell r="G2378" t="str">
            <v>Semestral</v>
          </cell>
          <cell r="H2378" t="str">
            <v>2024-S1</v>
          </cell>
          <cell r="I2378" t="str">
            <v>Sim</v>
          </cell>
          <cell r="J2378">
            <v>45473</v>
          </cell>
          <cell r="K2378">
            <v>-18309389.379999999</v>
          </cell>
          <cell r="L2378">
            <v>86135534.219999999</v>
          </cell>
          <cell r="M2378">
            <v>0</v>
          </cell>
          <cell r="N2378" t="str">
            <v>Cumpre</v>
          </cell>
        </row>
        <row r="2379">
          <cell r="F2379" t="str">
            <v>Nova Guarita/MT</v>
          </cell>
          <cell r="G2379" t="str">
            <v>Quadrimestral</v>
          </cell>
          <cell r="H2379" t="str">
            <v>2024-Q2</v>
          </cell>
          <cell r="I2379" t="str">
            <v>Sim</v>
          </cell>
          <cell r="J2379">
            <v>45535</v>
          </cell>
          <cell r="K2379">
            <v>-7622399.6100000003</v>
          </cell>
          <cell r="L2379">
            <v>42054753.850000001</v>
          </cell>
          <cell r="M2379">
            <v>0</v>
          </cell>
          <cell r="N2379" t="str">
            <v>Cumpre</v>
          </cell>
        </row>
        <row r="2380">
          <cell r="F2380" t="str">
            <v>Nova Lacerda/MT</v>
          </cell>
          <cell r="G2380" t="str">
            <v>Semestral</v>
          </cell>
          <cell r="H2380" t="str">
            <v>2024-S1</v>
          </cell>
          <cell r="I2380" t="str">
            <v>Sim</v>
          </cell>
          <cell r="J2380">
            <v>45473</v>
          </cell>
          <cell r="K2380">
            <v>-4468882.18</v>
          </cell>
          <cell r="L2380">
            <v>53604903.950000003</v>
          </cell>
          <cell r="M2380">
            <v>0</v>
          </cell>
          <cell r="N2380" t="str">
            <v>Cumpre</v>
          </cell>
        </row>
        <row r="2381">
          <cell r="F2381" t="str">
            <v>Nova Marilândia/MT</v>
          </cell>
          <cell r="G2381" t="str">
            <v>Semestral</v>
          </cell>
          <cell r="H2381" t="str">
            <v>2024-S1</v>
          </cell>
          <cell r="I2381" t="str">
            <v>Sim</v>
          </cell>
          <cell r="J2381">
            <v>45473</v>
          </cell>
          <cell r="K2381">
            <v>-12456355.41</v>
          </cell>
          <cell r="L2381">
            <v>50844539.140000001</v>
          </cell>
          <cell r="M2381">
            <v>0</v>
          </cell>
          <cell r="N2381" t="str">
            <v>Cumpre</v>
          </cell>
        </row>
        <row r="2382">
          <cell r="F2382" t="str">
            <v>Nova Maringá/MT</v>
          </cell>
          <cell r="G2382" t="str">
            <v>Semestral</v>
          </cell>
          <cell r="H2382" t="str">
            <v>2024-S1</v>
          </cell>
          <cell r="I2382" t="str">
            <v>Sim</v>
          </cell>
          <cell r="J2382">
            <v>45473</v>
          </cell>
          <cell r="K2382">
            <v>1440501.65</v>
          </cell>
          <cell r="L2382">
            <v>73678135.349999994</v>
          </cell>
          <cell r="M2382">
            <v>1.96</v>
          </cell>
          <cell r="N2382" t="str">
            <v>Cumpre</v>
          </cell>
        </row>
        <row r="2383">
          <cell r="F2383" t="str">
            <v>Nova Monte Verde/MT</v>
          </cell>
          <cell r="G2383" t="str">
            <v>Semestral</v>
          </cell>
          <cell r="H2383" t="str">
            <v>2024-S1</v>
          </cell>
          <cell r="I2383" t="str">
            <v>Sim</v>
          </cell>
          <cell r="J2383">
            <v>45473</v>
          </cell>
          <cell r="K2383">
            <v>-18199742.460000001</v>
          </cell>
          <cell r="L2383">
            <v>60550891.630000003</v>
          </cell>
          <cell r="M2383">
            <v>0</v>
          </cell>
          <cell r="N2383" t="str">
            <v>Cumpre</v>
          </cell>
        </row>
        <row r="2384">
          <cell r="F2384" t="str">
            <v>Nova Mutum/MT</v>
          </cell>
          <cell r="G2384" t="str">
            <v>Quadrimestral</v>
          </cell>
          <cell r="H2384" t="str">
            <v>2024-Q2</v>
          </cell>
          <cell r="I2384" t="str">
            <v>Sim</v>
          </cell>
          <cell r="J2384">
            <v>45535</v>
          </cell>
          <cell r="K2384">
            <v>-167958601.80000001</v>
          </cell>
          <cell r="L2384">
            <v>475716498.60000002</v>
          </cell>
          <cell r="M2384">
            <v>0</v>
          </cell>
          <cell r="N2384" t="str">
            <v>Cumpre</v>
          </cell>
        </row>
        <row r="2385">
          <cell r="F2385" t="str">
            <v>Nova Nazaré/MT</v>
          </cell>
          <cell r="G2385" t="str">
            <v>Quadrimestral</v>
          </cell>
          <cell r="H2385" t="str">
            <v>2024-Q2</v>
          </cell>
          <cell r="I2385" t="str">
            <v>Sim</v>
          </cell>
          <cell r="J2385">
            <v>45535</v>
          </cell>
          <cell r="K2385">
            <v>-554323.17000000004</v>
          </cell>
          <cell r="L2385">
            <v>47559598.450000003</v>
          </cell>
          <cell r="M2385">
            <v>0</v>
          </cell>
          <cell r="N2385" t="str">
            <v>Cumpre</v>
          </cell>
        </row>
        <row r="2386">
          <cell r="F2386" t="str">
            <v>Nova Olímpia/MT</v>
          </cell>
          <cell r="G2386" t="str">
            <v>Quadrimestral</v>
          </cell>
          <cell r="H2386" t="str">
            <v>2024-Q2</v>
          </cell>
          <cell r="I2386" t="str">
            <v>Sim</v>
          </cell>
          <cell r="J2386">
            <v>45535</v>
          </cell>
          <cell r="K2386">
            <v>-5600027.6399999997</v>
          </cell>
          <cell r="L2386">
            <v>93858069.780000001</v>
          </cell>
          <cell r="M2386">
            <v>0</v>
          </cell>
          <cell r="N2386" t="str">
            <v>Cumpre</v>
          </cell>
        </row>
        <row r="2387">
          <cell r="F2387" t="str">
            <v>Nova Santa Helena/MT</v>
          </cell>
          <cell r="G2387" t="str">
            <v>Semestral</v>
          </cell>
          <cell r="H2387" t="str">
            <v>2023-S2</v>
          </cell>
          <cell r="I2387" t="str">
            <v>Não</v>
          </cell>
          <cell r="J2387">
            <v>45291</v>
          </cell>
          <cell r="K2387">
            <v>-4441404.8</v>
          </cell>
          <cell r="L2387">
            <v>41658698.509999998</v>
          </cell>
          <cell r="M2387">
            <v>0</v>
          </cell>
          <cell r="N2387" t="str">
            <v>Cumpre</v>
          </cell>
        </row>
        <row r="2388">
          <cell r="F2388" t="str">
            <v>Nova Ubiratã/MT</v>
          </cell>
          <cell r="G2388" t="str">
            <v>Semestral</v>
          </cell>
          <cell r="H2388" t="str">
            <v>2024-S1</v>
          </cell>
          <cell r="I2388" t="str">
            <v>Sim</v>
          </cell>
          <cell r="J2388">
            <v>45473</v>
          </cell>
          <cell r="K2388">
            <v>3105242.01</v>
          </cell>
          <cell r="L2388">
            <v>124689836.01000001</v>
          </cell>
          <cell r="M2388">
            <v>2.4900000000000002</v>
          </cell>
          <cell r="N2388" t="str">
            <v>Cumpre</v>
          </cell>
        </row>
        <row r="2389">
          <cell r="F2389" t="str">
            <v>Nova Xavantina/MT</v>
          </cell>
          <cell r="G2389" t="str">
            <v>Semestral</v>
          </cell>
          <cell r="H2389" t="str">
            <v>2024-S1</v>
          </cell>
          <cell r="I2389" t="str">
            <v>Sim</v>
          </cell>
          <cell r="J2389">
            <v>45473</v>
          </cell>
          <cell r="K2389">
            <v>-22736561.469999999</v>
          </cell>
          <cell r="L2389">
            <v>135210332.94999999</v>
          </cell>
          <cell r="M2389">
            <v>0</v>
          </cell>
          <cell r="N2389" t="str">
            <v>Cumpre</v>
          </cell>
        </row>
        <row r="2390">
          <cell r="F2390" t="str">
            <v>Novo Horizonte do Norte/MT</v>
          </cell>
          <cell r="G2390" t="str">
            <v>Semestral</v>
          </cell>
          <cell r="H2390" t="str">
            <v>2024-S1</v>
          </cell>
          <cell r="I2390" t="str">
            <v>Sim</v>
          </cell>
          <cell r="J2390">
            <v>45473</v>
          </cell>
          <cell r="K2390">
            <v>-7111852.6600000001</v>
          </cell>
          <cell r="L2390">
            <v>34342695.280000001</v>
          </cell>
          <cell r="M2390">
            <v>0</v>
          </cell>
          <cell r="N2390" t="str">
            <v>Cumpre</v>
          </cell>
        </row>
        <row r="2391">
          <cell r="F2391" t="str">
            <v>Novo Mundo/MT</v>
          </cell>
          <cell r="G2391" t="str">
            <v>Quadrimestral</v>
          </cell>
          <cell r="H2391" t="str">
            <v>2024-Q2</v>
          </cell>
          <cell r="I2391" t="str">
            <v>Sim</v>
          </cell>
          <cell r="J2391">
            <v>45535</v>
          </cell>
          <cell r="K2391">
            <v>-22878857.550000001</v>
          </cell>
          <cell r="L2391">
            <v>67203987.450000003</v>
          </cell>
          <cell r="M2391">
            <v>0</v>
          </cell>
          <cell r="N2391" t="str">
            <v>Cumpre</v>
          </cell>
        </row>
        <row r="2392">
          <cell r="F2392" t="str">
            <v>Novo Santo Antônio/MT</v>
          </cell>
          <cell r="G2392" t="str">
            <v>Quadrimestral</v>
          </cell>
          <cell r="H2392" t="str">
            <v>2024-Q2</v>
          </cell>
          <cell r="I2392" t="str">
            <v>Sim</v>
          </cell>
          <cell r="J2392">
            <v>45535</v>
          </cell>
          <cell r="K2392">
            <v>-11652560.210000001</v>
          </cell>
          <cell r="L2392">
            <v>39722154.759999998</v>
          </cell>
          <cell r="M2392">
            <v>0</v>
          </cell>
          <cell r="N2392" t="str">
            <v>Cumpre</v>
          </cell>
        </row>
        <row r="2393">
          <cell r="F2393" t="str">
            <v>Novo São Joaquim/MT</v>
          </cell>
          <cell r="G2393" t="str">
            <v>Quadrimestral</v>
          </cell>
          <cell r="H2393" t="str">
            <v>2024-Q2</v>
          </cell>
          <cell r="I2393" t="str">
            <v>Sim</v>
          </cell>
          <cell r="J2393">
            <v>45535</v>
          </cell>
          <cell r="K2393">
            <v>-14038748.939999999</v>
          </cell>
          <cell r="L2393">
            <v>66928926.140000001</v>
          </cell>
          <cell r="M2393">
            <v>0</v>
          </cell>
          <cell r="N2393" t="str">
            <v>Cumpre</v>
          </cell>
        </row>
        <row r="2394">
          <cell r="F2394" t="str">
            <v>Paranaíta/MT</v>
          </cell>
          <cell r="G2394" t="str">
            <v>Semestral</v>
          </cell>
          <cell r="H2394" t="str">
            <v>2024-S1</v>
          </cell>
          <cell r="I2394" t="str">
            <v>Sim</v>
          </cell>
          <cell r="J2394">
            <v>45473</v>
          </cell>
          <cell r="K2394">
            <v>-14401532.960000001</v>
          </cell>
          <cell r="L2394">
            <v>108068887.52</v>
          </cell>
          <cell r="M2394">
            <v>0</v>
          </cell>
          <cell r="N2394" t="str">
            <v>Cumpre</v>
          </cell>
        </row>
        <row r="2395">
          <cell r="F2395" t="str">
            <v>Paranatinga/MT</v>
          </cell>
          <cell r="G2395" t="str">
            <v>Semestral</v>
          </cell>
          <cell r="H2395" t="str">
            <v>2024-S1</v>
          </cell>
          <cell r="I2395" t="str">
            <v>Sim</v>
          </cell>
          <cell r="J2395">
            <v>45473</v>
          </cell>
          <cell r="K2395">
            <v>-36570215.530000001</v>
          </cell>
          <cell r="L2395">
            <v>176678140.81</v>
          </cell>
          <cell r="M2395">
            <v>0</v>
          </cell>
          <cell r="N2395" t="str">
            <v>Cumpre</v>
          </cell>
        </row>
        <row r="2396">
          <cell r="F2396" t="str">
            <v>Pedra Preta/MT</v>
          </cell>
          <cell r="G2396" t="str">
            <v>Semestral</v>
          </cell>
          <cell r="H2396" t="str">
            <v>2024-S1</v>
          </cell>
          <cell r="I2396" t="str">
            <v>Sim</v>
          </cell>
          <cell r="J2396">
            <v>45473</v>
          </cell>
          <cell r="K2396">
            <v>-38409004.460000001</v>
          </cell>
          <cell r="L2396">
            <v>122579693.38</v>
          </cell>
          <cell r="M2396">
            <v>0</v>
          </cell>
          <cell r="N2396" t="str">
            <v>Cumpre</v>
          </cell>
        </row>
        <row r="2397">
          <cell r="F2397" t="str">
            <v>Peixoto de Azevedo/MT</v>
          </cell>
          <cell r="G2397" t="str">
            <v>Semestral</v>
          </cell>
          <cell r="H2397" t="str">
            <v>2024-S1</v>
          </cell>
          <cell r="I2397" t="str">
            <v>Sim</v>
          </cell>
          <cell r="J2397">
            <v>45473</v>
          </cell>
          <cell r="K2397">
            <v>67294991.909999996</v>
          </cell>
          <cell r="L2397">
            <v>197877572.02000001</v>
          </cell>
          <cell r="M2397">
            <v>34.01</v>
          </cell>
          <cell r="N2397" t="str">
            <v>Cumpre</v>
          </cell>
        </row>
        <row r="2398">
          <cell r="F2398" t="str">
            <v>Planalto da Serra/MT</v>
          </cell>
          <cell r="G2398" t="str">
            <v>Quadrimestral</v>
          </cell>
          <cell r="H2398" t="str">
            <v>2024-Q2</v>
          </cell>
          <cell r="I2398" t="str">
            <v>Sim</v>
          </cell>
          <cell r="J2398">
            <v>45535</v>
          </cell>
          <cell r="K2398">
            <v>-5107833.83</v>
          </cell>
          <cell r="L2398">
            <v>20640562.07</v>
          </cell>
          <cell r="M2398">
            <v>0</v>
          </cell>
          <cell r="N2398" t="str">
            <v>Cumpre</v>
          </cell>
        </row>
        <row r="2399">
          <cell r="F2399" t="str">
            <v>Poconé/MT</v>
          </cell>
          <cell r="G2399" t="str">
            <v>Quadrimestral</v>
          </cell>
          <cell r="H2399" t="str">
            <v>2024-Q2</v>
          </cell>
          <cell r="I2399" t="str">
            <v>Sim</v>
          </cell>
          <cell r="J2399">
            <v>45535</v>
          </cell>
          <cell r="K2399">
            <v>27285099.350000001</v>
          </cell>
          <cell r="L2399">
            <v>161435008.06999999</v>
          </cell>
          <cell r="M2399">
            <v>16.899999999999999</v>
          </cell>
          <cell r="N2399" t="str">
            <v>Cumpre</v>
          </cell>
        </row>
        <row r="2400">
          <cell r="F2400" t="str">
            <v>Pontal do Araguaia/MT</v>
          </cell>
          <cell r="G2400" t="str">
            <v>Quadrimestral</v>
          </cell>
          <cell r="H2400" t="str">
            <v>2024-Q2</v>
          </cell>
          <cell r="I2400" t="str">
            <v>Sim</v>
          </cell>
          <cell r="J2400">
            <v>45535</v>
          </cell>
          <cell r="K2400">
            <v>1699824.77</v>
          </cell>
          <cell r="L2400">
            <v>48883996.119999997</v>
          </cell>
          <cell r="M2400">
            <v>3.48</v>
          </cell>
          <cell r="N2400" t="str">
            <v>Cumpre</v>
          </cell>
        </row>
        <row r="2401">
          <cell r="F2401" t="str">
            <v>Ponte Branca/MT</v>
          </cell>
          <cell r="G2401" t="str">
            <v>Quadrimestral</v>
          </cell>
          <cell r="H2401" t="str">
            <v>2024-Q2</v>
          </cell>
          <cell r="I2401" t="str">
            <v>Sim</v>
          </cell>
          <cell r="J2401">
            <v>45535</v>
          </cell>
          <cell r="K2401">
            <v>-7608882.0700000003</v>
          </cell>
          <cell r="L2401">
            <v>29109105.43</v>
          </cell>
          <cell r="M2401">
            <v>0</v>
          </cell>
          <cell r="N2401" t="str">
            <v>Cumpre</v>
          </cell>
        </row>
        <row r="2402">
          <cell r="F2402" t="str">
            <v>Pontes e Lacerda/MT</v>
          </cell>
          <cell r="G2402" t="str">
            <v>Quadrimestral</v>
          </cell>
          <cell r="H2402" t="str">
            <v>2024-Q2</v>
          </cell>
          <cell r="I2402" t="str">
            <v>Sim</v>
          </cell>
          <cell r="J2402">
            <v>45535</v>
          </cell>
          <cell r="K2402">
            <v>-46864505.609999999</v>
          </cell>
          <cell r="L2402">
            <v>246085787.81999999</v>
          </cell>
          <cell r="M2402">
            <v>0</v>
          </cell>
          <cell r="N2402" t="str">
            <v>Cumpre</v>
          </cell>
        </row>
        <row r="2403">
          <cell r="F2403" t="str">
            <v>Porto Alegre do Norte/MT</v>
          </cell>
          <cell r="G2403" t="str">
            <v>Quadrimestral</v>
          </cell>
          <cell r="H2403" t="str">
            <v>2024-Q2</v>
          </cell>
          <cell r="I2403" t="str">
            <v>Sim</v>
          </cell>
          <cell r="J2403">
            <v>45535</v>
          </cell>
          <cell r="K2403">
            <v>-11809987.09</v>
          </cell>
          <cell r="L2403">
            <v>77723947.909999996</v>
          </cell>
          <cell r="M2403">
            <v>0</v>
          </cell>
          <cell r="N2403" t="str">
            <v>Cumpre</v>
          </cell>
        </row>
        <row r="2404">
          <cell r="F2404" t="str">
            <v>Porto dos Gaúchos/MT</v>
          </cell>
          <cell r="G2404" t="str">
            <v>Quadrimestral</v>
          </cell>
          <cell r="H2404" t="str">
            <v>2024-Q2</v>
          </cell>
          <cell r="I2404" t="str">
            <v>Sim</v>
          </cell>
          <cell r="J2404">
            <v>45535</v>
          </cell>
          <cell r="K2404">
            <v>-13029278.09</v>
          </cell>
          <cell r="L2404">
            <v>62195828.869999997</v>
          </cell>
          <cell r="M2404">
            <v>0</v>
          </cell>
          <cell r="N2404" t="str">
            <v>Cumpre</v>
          </cell>
        </row>
        <row r="2405">
          <cell r="F2405" t="str">
            <v>Porto Esperidião/MT</v>
          </cell>
          <cell r="G2405" t="str">
            <v>Semestral</v>
          </cell>
          <cell r="H2405" t="str">
            <v>2024-S1</v>
          </cell>
          <cell r="I2405" t="str">
            <v>Sim</v>
          </cell>
          <cell r="J2405">
            <v>45473</v>
          </cell>
          <cell r="K2405">
            <v>3262922.11</v>
          </cell>
          <cell r="L2405">
            <v>77850071.049999997</v>
          </cell>
          <cell r="M2405">
            <v>4.1900000000000004</v>
          </cell>
          <cell r="N2405" t="str">
            <v>Cumpre</v>
          </cell>
        </row>
        <row r="2406">
          <cell r="F2406" t="str">
            <v>Porto Estrela/MT</v>
          </cell>
          <cell r="G2406" t="str">
            <v>Semestral</v>
          </cell>
          <cell r="H2406" t="str">
            <v>2024-S1</v>
          </cell>
          <cell r="I2406" t="str">
            <v>Sim</v>
          </cell>
          <cell r="J2406">
            <v>45473</v>
          </cell>
          <cell r="K2406">
            <v>316325.7</v>
          </cell>
          <cell r="L2406">
            <v>35036439.719999999</v>
          </cell>
          <cell r="M2406">
            <v>0.9</v>
          </cell>
          <cell r="N2406" t="str">
            <v>Cumpre</v>
          </cell>
        </row>
        <row r="2407">
          <cell r="F2407" t="str">
            <v>Poxoréo/MT</v>
          </cell>
          <cell r="G2407" t="str">
            <v>Semestral</v>
          </cell>
          <cell r="H2407" t="str">
            <v>2024-S1</v>
          </cell>
          <cell r="I2407" t="str">
            <v>Sim</v>
          </cell>
          <cell r="J2407">
            <v>45473</v>
          </cell>
          <cell r="K2407">
            <v>611179.68999999994</v>
          </cell>
          <cell r="L2407">
            <v>103166547.45999999</v>
          </cell>
          <cell r="M2407">
            <v>0.59</v>
          </cell>
          <cell r="N2407" t="str">
            <v>Cumpre</v>
          </cell>
        </row>
        <row r="2408">
          <cell r="F2408" t="str">
            <v>Primavera do Leste/MT</v>
          </cell>
          <cell r="G2408" t="str">
            <v>Quadrimestral</v>
          </cell>
          <cell r="H2408" t="str">
            <v>2024-Q2</v>
          </cell>
          <cell r="I2408" t="str">
            <v>Sim</v>
          </cell>
          <cell r="J2408">
            <v>45535</v>
          </cell>
          <cell r="K2408">
            <v>-189140321.78</v>
          </cell>
          <cell r="L2408">
            <v>643485217.33000004</v>
          </cell>
          <cell r="M2408">
            <v>0</v>
          </cell>
          <cell r="N2408" t="str">
            <v>Cumpre</v>
          </cell>
        </row>
        <row r="2409">
          <cell r="F2409" t="str">
            <v>Querência/MT</v>
          </cell>
          <cell r="G2409" t="str">
            <v>Semestral</v>
          </cell>
          <cell r="H2409" t="str">
            <v>2024-S1</v>
          </cell>
          <cell r="I2409" t="str">
            <v>Sim</v>
          </cell>
          <cell r="J2409">
            <v>45473</v>
          </cell>
          <cell r="K2409">
            <v>-25129371.390000001</v>
          </cell>
          <cell r="L2409">
            <v>246079061.56</v>
          </cell>
          <cell r="M2409">
            <v>0</v>
          </cell>
          <cell r="N2409" t="str">
            <v>Cumpre</v>
          </cell>
        </row>
        <row r="2410">
          <cell r="F2410" t="str">
            <v>Reserva do Cabaçal/MT</v>
          </cell>
          <cell r="G2410" t="str">
            <v>Semestral</v>
          </cell>
          <cell r="H2410" t="str">
            <v>2024-S1</v>
          </cell>
          <cell r="I2410" t="str">
            <v>Sim</v>
          </cell>
          <cell r="J2410">
            <v>45473</v>
          </cell>
          <cell r="K2410">
            <v>1505055.83</v>
          </cell>
          <cell r="L2410">
            <v>28923182.75</v>
          </cell>
          <cell r="M2410">
            <v>5.2</v>
          </cell>
          <cell r="N2410" t="str">
            <v>Cumpre</v>
          </cell>
        </row>
        <row r="2411">
          <cell r="F2411" t="str">
            <v>Ribeirão Cascalheira/MT</v>
          </cell>
          <cell r="G2411" t="str">
            <v>Semestral</v>
          </cell>
          <cell r="H2411" t="str">
            <v>2024-S1</v>
          </cell>
          <cell r="I2411" t="str">
            <v>Sim</v>
          </cell>
          <cell r="J2411">
            <v>45473</v>
          </cell>
          <cell r="K2411">
            <v>-5381634.0099999998</v>
          </cell>
          <cell r="L2411">
            <v>36755782.170000002</v>
          </cell>
          <cell r="M2411">
            <v>0</v>
          </cell>
          <cell r="N2411" t="str">
            <v>Cumpre</v>
          </cell>
        </row>
        <row r="2412">
          <cell r="F2412" t="str">
            <v>Ribeirãozinho/MT</v>
          </cell>
          <cell r="G2412" t="str">
            <v>Quadrimestral</v>
          </cell>
          <cell r="H2412" t="str">
            <v>2024-Q2</v>
          </cell>
          <cell r="I2412" t="str">
            <v>Sim</v>
          </cell>
          <cell r="J2412">
            <v>45535</v>
          </cell>
          <cell r="K2412">
            <v>-11336756.800000001</v>
          </cell>
          <cell r="L2412">
            <v>35760319.450000003</v>
          </cell>
          <cell r="M2412">
            <v>0</v>
          </cell>
          <cell r="N2412" t="str">
            <v>Cumpre</v>
          </cell>
        </row>
        <row r="2413">
          <cell r="F2413" t="str">
            <v>Rio Branco/MT</v>
          </cell>
          <cell r="G2413" t="str">
            <v>Semestral</v>
          </cell>
          <cell r="H2413" t="str">
            <v>2024-S1</v>
          </cell>
          <cell r="I2413" t="str">
            <v>Sim</v>
          </cell>
          <cell r="J2413">
            <v>45473</v>
          </cell>
          <cell r="K2413">
            <v>11387470.060000001</v>
          </cell>
          <cell r="L2413">
            <v>37977943.119999997</v>
          </cell>
          <cell r="M2413">
            <v>29.98</v>
          </cell>
          <cell r="N2413" t="str">
            <v>Cumpre</v>
          </cell>
        </row>
        <row r="2414">
          <cell r="F2414" t="str">
            <v>Rondolândia/MT</v>
          </cell>
          <cell r="G2414" t="str">
            <v>Quadrimestral</v>
          </cell>
          <cell r="H2414" t="str">
            <v>2024-Q2</v>
          </cell>
          <cell r="I2414" t="str">
            <v>Sim</v>
          </cell>
          <cell r="J2414">
            <v>45535</v>
          </cell>
          <cell r="K2414">
            <v>-2776301.61</v>
          </cell>
          <cell r="L2414">
            <v>41994183.420000002</v>
          </cell>
          <cell r="M2414">
            <v>0</v>
          </cell>
          <cell r="N2414" t="str">
            <v>Cumpre</v>
          </cell>
        </row>
        <row r="2415">
          <cell r="F2415" t="str">
            <v>Rondonópolis/MT</v>
          </cell>
          <cell r="G2415" t="str">
            <v>Quadrimestral</v>
          </cell>
          <cell r="H2415" t="str">
            <v>2024-Q2</v>
          </cell>
          <cell r="I2415" t="str">
            <v>Sim</v>
          </cell>
          <cell r="J2415">
            <v>45535</v>
          </cell>
          <cell r="K2415">
            <v>63455044.030000001</v>
          </cell>
          <cell r="L2415">
            <v>1570245351.25</v>
          </cell>
          <cell r="M2415">
            <v>4.04</v>
          </cell>
          <cell r="N2415" t="str">
            <v>Cumpre</v>
          </cell>
        </row>
        <row r="2416">
          <cell r="F2416" t="str">
            <v>Rosário Oeste/MT</v>
          </cell>
          <cell r="G2416" t="str">
            <v>Quadrimestral</v>
          </cell>
          <cell r="H2416" t="str">
            <v>2023-Q3</v>
          </cell>
          <cell r="I2416" t="str">
            <v>Não</v>
          </cell>
          <cell r="J2416">
            <v>45291</v>
          </cell>
          <cell r="K2416">
            <v>25959703.59</v>
          </cell>
          <cell r="L2416">
            <v>82795281.439999998</v>
          </cell>
          <cell r="M2416">
            <v>31.35</v>
          </cell>
          <cell r="N2416" t="str">
            <v>Cumpre</v>
          </cell>
        </row>
        <row r="2417">
          <cell r="F2417" t="str">
            <v>Salto do Céu/MT</v>
          </cell>
          <cell r="G2417" t="str">
            <v>Semestral</v>
          </cell>
          <cell r="H2417" t="str">
            <v>2024-S1</v>
          </cell>
          <cell r="I2417" t="str">
            <v>Sim</v>
          </cell>
          <cell r="J2417">
            <v>45473</v>
          </cell>
          <cell r="K2417">
            <v>4086526.67</v>
          </cell>
          <cell r="L2417">
            <v>47203519.149999999</v>
          </cell>
          <cell r="M2417">
            <v>8.66</v>
          </cell>
          <cell r="N2417" t="str">
            <v>Cumpre</v>
          </cell>
        </row>
        <row r="2418">
          <cell r="F2418" t="str">
            <v>Santa Carmem/MT</v>
          </cell>
          <cell r="G2418" t="str">
            <v>Semestral</v>
          </cell>
          <cell r="H2418" t="str">
            <v>2024-S1</v>
          </cell>
          <cell r="I2418" t="str">
            <v>Sim</v>
          </cell>
          <cell r="J2418">
            <v>45473</v>
          </cell>
          <cell r="K2418">
            <v>-14606360.93</v>
          </cell>
          <cell r="L2418">
            <v>60926778.039999999</v>
          </cell>
          <cell r="M2418">
            <v>0</v>
          </cell>
          <cell r="N2418" t="str">
            <v>Cumpre</v>
          </cell>
        </row>
        <row r="2419">
          <cell r="F2419" t="str">
            <v>Santa Cruz do Xingu/MT</v>
          </cell>
          <cell r="G2419" t="str">
            <v>Quadrimestral</v>
          </cell>
          <cell r="H2419" t="str">
            <v>2024-Q2</v>
          </cell>
          <cell r="I2419" t="str">
            <v>Sim</v>
          </cell>
          <cell r="J2419">
            <v>45535</v>
          </cell>
          <cell r="K2419">
            <v>-19877893.27</v>
          </cell>
          <cell r="L2419">
            <v>44293574.630000003</v>
          </cell>
          <cell r="M2419">
            <v>0</v>
          </cell>
          <cell r="N2419" t="str">
            <v>Cumpre</v>
          </cell>
        </row>
        <row r="2420">
          <cell r="F2420" t="str">
            <v>Santa Rita do Trivelato/MT</v>
          </cell>
          <cell r="G2420" t="str">
            <v>Semestral</v>
          </cell>
          <cell r="H2420" t="str">
            <v>2024-S1</v>
          </cell>
          <cell r="I2420" t="str">
            <v>Sim</v>
          </cell>
          <cell r="J2420">
            <v>45473</v>
          </cell>
          <cell r="K2420">
            <v>-21981841.649999999</v>
          </cell>
          <cell r="L2420">
            <v>72793094.400000006</v>
          </cell>
          <cell r="M2420">
            <v>0</v>
          </cell>
          <cell r="N2420" t="str">
            <v>Cumpre</v>
          </cell>
        </row>
        <row r="2421">
          <cell r="F2421" t="str">
            <v>Santa Terezinha/MT</v>
          </cell>
          <cell r="G2421" t="str">
            <v>Quadrimestral</v>
          </cell>
          <cell r="H2421" t="str">
            <v>2024-Q2</v>
          </cell>
          <cell r="I2421" t="str">
            <v>Sim</v>
          </cell>
          <cell r="J2421">
            <v>45535</v>
          </cell>
          <cell r="K2421">
            <v>1087371.04</v>
          </cell>
          <cell r="L2421">
            <v>47315413.890000001</v>
          </cell>
          <cell r="M2421">
            <v>2.2999999999999998</v>
          </cell>
          <cell r="N2421" t="str">
            <v>Cumpre</v>
          </cell>
        </row>
        <row r="2422">
          <cell r="F2422" t="str">
            <v>Santo Afonso/MT</v>
          </cell>
          <cell r="G2422" t="str">
            <v>Quadrimestral</v>
          </cell>
          <cell r="H2422" t="str">
            <v>2024-Q2</v>
          </cell>
          <cell r="I2422" t="str">
            <v>Sim</v>
          </cell>
          <cell r="J2422">
            <v>45535</v>
          </cell>
          <cell r="K2422">
            <v>-3476467.05</v>
          </cell>
          <cell r="L2422">
            <v>38104219.490000002</v>
          </cell>
          <cell r="M2422">
            <v>0</v>
          </cell>
          <cell r="N2422" t="str">
            <v>Cumpre</v>
          </cell>
        </row>
        <row r="2423">
          <cell r="F2423" t="str">
            <v>Santo Antônio do Leste/MT</v>
          </cell>
          <cell r="G2423" t="str">
            <v>Quadrimestral</v>
          </cell>
          <cell r="H2423" t="str">
            <v>2024-Q2</v>
          </cell>
          <cell r="I2423" t="str">
            <v>Sim</v>
          </cell>
          <cell r="J2423">
            <v>45535</v>
          </cell>
          <cell r="K2423">
            <v>-10314595.41</v>
          </cell>
          <cell r="L2423">
            <v>43853118.939999998</v>
          </cell>
          <cell r="M2423">
            <v>0</v>
          </cell>
          <cell r="N2423" t="str">
            <v>Cumpre</v>
          </cell>
        </row>
        <row r="2424">
          <cell r="F2424" t="str">
            <v>Santo Antônio do Leverger/MT</v>
          </cell>
          <cell r="G2424" t="str">
            <v>Quadrimestral</v>
          </cell>
          <cell r="H2424" t="str">
            <v>2023-Q3</v>
          </cell>
          <cell r="I2424" t="str">
            <v>Não</v>
          </cell>
          <cell r="J2424">
            <v>45291</v>
          </cell>
          <cell r="K2424">
            <v>-20559210.420000002</v>
          </cell>
          <cell r="L2424">
            <v>85252219.230000004</v>
          </cell>
          <cell r="M2424">
            <v>0</v>
          </cell>
          <cell r="N2424" t="str">
            <v>Cumpre</v>
          </cell>
        </row>
        <row r="2425">
          <cell r="F2425" t="str">
            <v>São Félix do Araguaia/MT</v>
          </cell>
          <cell r="G2425" t="str">
            <v>Quadrimestral</v>
          </cell>
          <cell r="H2425" t="str">
            <v>2024-Q2</v>
          </cell>
          <cell r="I2425" t="str">
            <v>Sim</v>
          </cell>
          <cell r="J2425">
            <v>45535</v>
          </cell>
          <cell r="K2425">
            <v>27991603.170000002</v>
          </cell>
          <cell r="L2425">
            <v>119272351.45999999</v>
          </cell>
          <cell r="M2425">
            <v>23.47</v>
          </cell>
          <cell r="N2425" t="str">
            <v>Cumpre</v>
          </cell>
        </row>
        <row r="2426">
          <cell r="F2426" t="str">
            <v>São José do Povo/MT</v>
          </cell>
          <cell r="G2426" t="str">
            <v>Semestral</v>
          </cell>
          <cell r="H2426" t="str">
            <v>2024-S1</v>
          </cell>
          <cell r="I2426" t="str">
            <v>Sim</v>
          </cell>
          <cell r="J2426">
            <v>45473</v>
          </cell>
          <cell r="K2426">
            <v>-5446669.4900000002</v>
          </cell>
          <cell r="L2426">
            <v>30618603.890000001</v>
          </cell>
          <cell r="M2426">
            <v>0</v>
          </cell>
          <cell r="N2426" t="str">
            <v>Cumpre</v>
          </cell>
        </row>
        <row r="2427">
          <cell r="F2427" t="str">
            <v>São José do Rio Claro/MT</v>
          </cell>
          <cell r="G2427" t="str">
            <v>Semestral</v>
          </cell>
          <cell r="H2427" t="str">
            <v>2024-S1</v>
          </cell>
          <cell r="I2427" t="str">
            <v>Sim</v>
          </cell>
          <cell r="J2427">
            <v>45473</v>
          </cell>
          <cell r="K2427">
            <v>-23168537.670000002</v>
          </cell>
          <cell r="L2427">
            <v>107234940.97</v>
          </cell>
          <cell r="M2427">
            <v>0</v>
          </cell>
          <cell r="N2427" t="str">
            <v>Cumpre</v>
          </cell>
        </row>
        <row r="2428">
          <cell r="F2428" t="str">
            <v>São José do Xingu/MT</v>
          </cell>
          <cell r="G2428" t="str">
            <v>Quadrimestral</v>
          </cell>
          <cell r="H2428" t="str">
            <v>2024-Q2</v>
          </cell>
          <cell r="I2428" t="str">
            <v>Sim</v>
          </cell>
          <cell r="J2428">
            <v>45535</v>
          </cell>
          <cell r="K2428">
            <v>-21054332.300000001</v>
          </cell>
          <cell r="L2428">
            <v>71854568.109999999</v>
          </cell>
          <cell r="M2428">
            <v>0</v>
          </cell>
          <cell r="N2428" t="str">
            <v>Cumpre</v>
          </cell>
        </row>
        <row r="2429">
          <cell r="F2429" t="str">
            <v>São José dos Quatro Marcos/MT</v>
          </cell>
          <cell r="G2429" t="str">
            <v>Semestral</v>
          </cell>
          <cell r="H2429" t="str">
            <v>2024-S1</v>
          </cell>
          <cell r="I2429" t="str">
            <v>Sim</v>
          </cell>
          <cell r="J2429">
            <v>45473</v>
          </cell>
          <cell r="K2429">
            <v>-12533935.130000001</v>
          </cell>
          <cell r="L2429">
            <v>81063177.540000007</v>
          </cell>
          <cell r="M2429">
            <v>0</v>
          </cell>
          <cell r="N2429" t="str">
            <v>Cumpre</v>
          </cell>
        </row>
        <row r="2430">
          <cell r="F2430" t="str">
            <v>São Pedro da Cipa/MT</v>
          </cell>
          <cell r="G2430" t="str">
            <v>Semestral</v>
          </cell>
          <cell r="H2430" t="str">
            <v>2024-S1</v>
          </cell>
          <cell r="I2430" t="str">
            <v>Sim</v>
          </cell>
          <cell r="J2430">
            <v>45473</v>
          </cell>
          <cell r="K2430">
            <v>-7100466.5599999996</v>
          </cell>
          <cell r="L2430">
            <v>34188787</v>
          </cell>
          <cell r="M2430">
            <v>0</v>
          </cell>
          <cell r="N2430" t="str">
            <v>Cumpre</v>
          </cell>
        </row>
        <row r="2431">
          <cell r="F2431" t="str">
            <v>Sapezal/MT</v>
          </cell>
          <cell r="G2431" t="str">
            <v>Quadrimestral</v>
          </cell>
          <cell r="H2431" t="str">
            <v>2024-Q2</v>
          </cell>
          <cell r="I2431" t="str">
            <v>Sim</v>
          </cell>
          <cell r="J2431">
            <v>45535</v>
          </cell>
          <cell r="K2431">
            <v>-80153535.370000005</v>
          </cell>
          <cell r="L2431">
            <v>266160340.78</v>
          </cell>
          <cell r="M2431">
            <v>0</v>
          </cell>
          <cell r="N2431" t="str">
            <v>Cumpre</v>
          </cell>
        </row>
        <row r="2432">
          <cell r="F2432" t="str">
            <v>Serra Nova Dourada/MT</v>
          </cell>
          <cell r="G2432" t="str">
            <v>Quadrimestral</v>
          </cell>
          <cell r="H2432" t="str">
            <v>2024-Q2</v>
          </cell>
          <cell r="I2432" t="str">
            <v>Sim</v>
          </cell>
          <cell r="J2432">
            <v>45535</v>
          </cell>
          <cell r="K2432">
            <v>1598475.73</v>
          </cell>
          <cell r="L2432">
            <v>28863648.640000001</v>
          </cell>
          <cell r="M2432">
            <v>5.54</v>
          </cell>
          <cell r="N2432" t="str">
            <v>Cumpre</v>
          </cell>
        </row>
        <row r="2433">
          <cell r="F2433" t="str">
            <v>Sinop/MT</v>
          </cell>
          <cell r="G2433" t="str">
            <v>Quadrimestral</v>
          </cell>
          <cell r="H2433" t="str">
            <v>2024-Q2</v>
          </cell>
          <cell r="I2433" t="str">
            <v>Sim</v>
          </cell>
          <cell r="J2433">
            <v>45535</v>
          </cell>
          <cell r="K2433">
            <v>-270510116.12</v>
          </cell>
          <cell r="L2433">
            <v>1013470871.8099999</v>
          </cell>
          <cell r="M2433">
            <v>0</v>
          </cell>
          <cell r="N2433" t="str">
            <v>Cumpre</v>
          </cell>
        </row>
        <row r="2434">
          <cell r="F2434" t="str">
            <v>Sorriso/MT</v>
          </cell>
          <cell r="G2434" t="str">
            <v>Quadrimestral</v>
          </cell>
          <cell r="H2434" t="str">
            <v>2024-Q2</v>
          </cell>
          <cell r="I2434" t="str">
            <v>Sim</v>
          </cell>
          <cell r="J2434">
            <v>45535</v>
          </cell>
          <cell r="K2434">
            <v>-48512879.640000001</v>
          </cell>
          <cell r="L2434">
            <v>764889976.99000001</v>
          </cell>
          <cell r="M2434">
            <v>0</v>
          </cell>
          <cell r="N2434" t="str">
            <v>Cumpre</v>
          </cell>
        </row>
        <row r="2435">
          <cell r="F2435" t="str">
            <v>Tabaporã/MT</v>
          </cell>
          <cell r="G2435" t="str">
            <v>Semestral</v>
          </cell>
          <cell r="H2435" t="str">
            <v>2024-S1</v>
          </cell>
          <cell r="I2435" t="str">
            <v>Sim</v>
          </cell>
          <cell r="J2435">
            <v>45473</v>
          </cell>
          <cell r="K2435">
            <v>-13662408.300000001</v>
          </cell>
          <cell r="L2435">
            <v>97993881.840000004</v>
          </cell>
          <cell r="M2435">
            <v>0</v>
          </cell>
          <cell r="N2435" t="str">
            <v>Cumpre</v>
          </cell>
        </row>
        <row r="2436">
          <cell r="F2436" t="str">
            <v>Tangará da Serra/MT</v>
          </cell>
          <cell r="G2436" t="str">
            <v>Quadrimestral</v>
          </cell>
          <cell r="H2436" t="str">
            <v>2024-Q2</v>
          </cell>
          <cell r="I2436" t="str">
            <v>Sim</v>
          </cell>
          <cell r="J2436">
            <v>45535</v>
          </cell>
          <cell r="K2436">
            <v>-287595912.11000001</v>
          </cell>
          <cell r="L2436">
            <v>589901664.95000005</v>
          </cell>
          <cell r="M2436">
            <v>0</v>
          </cell>
          <cell r="N2436" t="str">
            <v>Cumpre</v>
          </cell>
        </row>
        <row r="2437">
          <cell r="F2437" t="str">
            <v>Tapurah/MT</v>
          </cell>
          <cell r="G2437" t="str">
            <v>Quadrimestral</v>
          </cell>
          <cell r="H2437" t="str">
            <v>2024-Q2</v>
          </cell>
          <cell r="I2437" t="str">
            <v>Sim</v>
          </cell>
          <cell r="J2437">
            <v>45535</v>
          </cell>
          <cell r="K2437">
            <v>-86541182.319999993</v>
          </cell>
          <cell r="L2437">
            <v>131509330.42</v>
          </cell>
          <cell r="M2437">
            <v>0</v>
          </cell>
          <cell r="N2437" t="str">
            <v>Cumpre</v>
          </cell>
        </row>
        <row r="2438">
          <cell r="F2438" t="str">
            <v>Terra Nova do Norte/MT</v>
          </cell>
          <cell r="G2438" t="str">
            <v>Quadrimestral</v>
          </cell>
          <cell r="H2438" t="str">
            <v>2024-Q2</v>
          </cell>
          <cell r="I2438" t="str">
            <v>Sim</v>
          </cell>
          <cell r="J2438">
            <v>45535</v>
          </cell>
          <cell r="K2438">
            <v>-9747143.9800000004</v>
          </cell>
          <cell r="L2438">
            <v>80689878.909999996</v>
          </cell>
          <cell r="M2438">
            <v>0</v>
          </cell>
          <cell r="N2438" t="str">
            <v>Cumpre</v>
          </cell>
        </row>
        <row r="2439">
          <cell r="F2439" t="str">
            <v>Tesouro/MT</v>
          </cell>
          <cell r="G2439" t="str">
            <v>Quadrimestral</v>
          </cell>
          <cell r="H2439" t="str">
            <v>2024-Q1</v>
          </cell>
          <cell r="I2439" t="str">
            <v>Não</v>
          </cell>
          <cell r="J2439">
            <v>45412</v>
          </cell>
          <cell r="K2439">
            <v>-2538819.98</v>
          </cell>
          <cell r="L2439">
            <v>35271367.420000002</v>
          </cell>
          <cell r="M2439">
            <v>0</v>
          </cell>
          <cell r="N2439" t="str">
            <v>Cumpre</v>
          </cell>
        </row>
        <row r="2440">
          <cell r="F2440" t="str">
            <v>Torixoréu/MT</v>
          </cell>
          <cell r="G2440" t="str">
            <v>Quadrimestral</v>
          </cell>
          <cell r="H2440" t="str">
            <v>2024-Q2</v>
          </cell>
          <cell r="I2440" t="str">
            <v>Sim</v>
          </cell>
          <cell r="J2440">
            <v>45535</v>
          </cell>
          <cell r="K2440">
            <v>-10873628.92</v>
          </cell>
          <cell r="L2440">
            <v>49644846.560000002</v>
          </cell>
          <cell r="M2440">
            <v>0</v>
          </cell>
          <cell r="N2440" t="str">
            <v>Cumpre</v>
          </cell>
        </row>
        <row r="2441">
          <cell r="F2441" t="str">
            <v>União do Sul/MT</v>
          </cell>
          <cell r="G2441" t="str">
            <v>Semestral</v>
          </cell>
          <cell r="H2441" t="str">
            <v>2024-S1</v>
          </cell>
          <cell r="I2441" t="str">
            <v>Sim</v>
          </cell>
          <cell r="J2441">
            <v>45473</v>
          </cell>
          <cell r="K2441">
            <v>-8926616.6199999992</v>
          </cell>
          <cell r="L2441">
            <v>41801598.670000002</v>
          </cell>
          <cell r="M2441">
            <v>0</v>
          </cell>
          <cell r="N2441" t="str">
            <v>Cumpre</v>
          </cell>
        </row>
        <row r="2442">
          <cell r="F2442" t="str">
            <v>Vale de São Domingos/MT</v>
          </cell>
          <cell r="G2442" t="str">
            <v>Semestral</v>
          </cell>
          <cell r="H2442" t="str">
            <v>2024-S1</v>
          </cell>
          <cell r="I2442" t="str">
            <v>Sim</v>
          </cell>
          <cell r="J2442">
            <v>45473</v>
          </cell>
          <cell r="K2442">
            <v>1778416.95</v>
          </cell>
          <cell r="L2442">
            <v>33643177</v>
          </cell>
          <cell r="M2442">
            <v>5.29</v>
          </cell>
          <cell r="N2442" t="str">
            <v>Cumpre</v>
          </cell>
        </row>
        <row r="2443">
          <cell r="F2443" t="str">
            <v>Várzea Grande/MT</v>
          </cell>
          <cell r="G2443" t="str">
            <v>Quadrimestral</v>
          </cell>
          <cell r="H2443" t="str">
            <v>2024-Q2</v>
          </cell>
          <cell r="I2443" t="str">
            <v>Sim</v>
          </cell>
          <cell r="J2443">
            <v>45535</v>
          </cell>
          <cell r="K2443">
            <v>308573731.63</v>
          </cell>
          <cell r="L2443">
            <v>1275404935.3499999</v>
          </cell>
          <cell r="M2443">
            <v>24.19</v>
          </cell>
          <cell r="N2443" t="str">
            <v>Cumpre</v>
          </cell>
        </row>
        <row r="2444">
          <cell r="F2444" t="str">
            <v>Vera/MT</v>
          </cell>
          <cell r="G2444" t="str">
            <v>Semestral</v>
          </cell>
          <cell r="H2444" t="str">
            <v>2024-S1</v>
          </cell>
          <cell r="I2444" t="str">
            <v>Sim</v>
          </cell>
          <cell r="J2444">
            <v>45473</v>
          </cell>
          <cell r="K2444">
            <v>-6991972.4900000002</v>
          </cell>
          <cell r="L2444">
            <v>87248347.819999993</v>
          </cell>
          <cell r="M2444">
            <v>0</v>
          </cell>
          <cell r="N2444" t="str">
            <v>Cumpre</v>
          </cell>
        </row>
        <row r="2445">
          <cell r="F2445" t="str">
            <v>Vila Bela da Santíssima Trindade/MT</v>
          </cell>
          <cell r="G2445" t="str">
            <v>Semestral</v>
          </cell>
          <cell r="H2445" t="str">
            <v>2024-S1</v>
          </cell>
          <cell r="I2445" t="str">
            <v>Sim</v>
          </cell>
          <cell r="J2445">
            <v>45473</v>
          </cell>
          <cell r="K2445">
            <v>-18173718.609999999</v>
          </cell>
          <cell r="L2445">
            <v>110990533.84</v>
          </cell>
          <cell r="M2445">
            <v>0</v>
          </cell>
          <cell r="N2445" t="str">
            <v>Cumpre</v>
          </cell>
        </row>
        <row r="2446">
          <cell r="F2446" t="str">
            <v>Vila Rica/MT</v>
          </cell>
          <cell r="G2446" t="str">
            <v>Quadrimestral</v>
          </cell>
          <cell r="H2446" t="str">
            <v>2024-Q2</v>
          </cell>
          <cell r="I2446" t="str">
            <v>Sim</v>
          </cell>
          <cell r="J2446">
            <v>45535</v>
          </cell>
          <cell r="K2446">
            <v>771659.34</v>
          </cell>
          <cell r="L2446">
            <v>124285021.79000001</v>
          </cell>
          <cell r="M2446">
            <v>0.62</v>
          </cell>
          <cell r="N2446" t="str">
            <v>Cumpre</v>
          </cell>
        </row>
        <row r="2447">
          <cell r="F2447" t="str">
            <v>Abaetetuba/PA</v>
          </cell>
          <cell r="G2447" t="str">
            <v>Quadrimestral</v>
          </cell>
          <cell r="H2447" t="str">
            <v>2024-Q2</v>
          </cell>
          <cell r="I2447" t="str">
            <v>Sim</v>
          </cell>
          <cell r="J2447">
            <v>45535</v>
          </cell>
          <cell r="K2447">
            <v>19215181.920000002</v>
          </cell>
          <cell r="L2447">
            <v>529715895.18000001</v>
          </cell>
          <cell r="M2447">
            <v>3.63</v>
          </cell>
          <cell r="N2447" t="str">
            <v>Cumpre</v>
          </cell>
        </row>
        <row r="2448">
          <cell r="F2448" t="str">
            <v>Abel Figueiredo/PA</v>
          </cell>
          <cell r="G2448" t="str">
            <v>Quadrimestral</v>
          </cell>
          <cell r="H2448" t="str">
            <v>2024-Q2</v>
          </cell>
          <cell r="I2448" t="str">
            <v>Sim</v>
          </cell>
          <cell r="J2448">
            <v>45535</v>
          </cell>
          <cell r="K2448">
            <v>-3284270.44</v>
          </cell>
          <cell r="L2448">
            <v>39740242.68</v>
          </cell>
          <cell r="M2448">
            <v>0</v>
          </cell>
          <cell r="N2448" t="str">
            <v>Cumpre</v>
          </cell>
        </row>
        <row r="2449">
          <cell r="F2449" t="str">
            <v>Acará/PA</v>
          </cell>
          <cell r="G2449" t="str">
            <v>Quadrimestral</v>
          </cell>
          <cell r="H2449" t="str">
            <v>2023-Q2</v>
          </cell>
          <cell r="I2449" t="str">
            <v>Não</v>
          </cell>
          <cell r="J2449">
            <v>45169</v>
          </cell>
          <cell r="K2449">
            <v>-11970087.859999999</v>
          </cell>
          <cell r="L2449">
            <v>253536100.00999999</v>
          </cell>
          <cell r="M2449">
            <v>0</v>
          </cell>
          <cell r="N2449" t="str">
            <v>Cumpre</v>
          </cell>
        </row>
        <row r="2450">
          <cell r="F2450" t="str">
            <v>Afuá/PA</v>
          </cell>
          <cell r="G2450" t="str">
            <v>Quadrimestral</v>
          </cell>
          <cell r="H2450" t="str">
            <v>2024-Q2</v>
          </cell>
          <cell r="I2450" t="str">
            <v>Sim</v>
          </cell>
          <cell r="J2450">
            <v>45535</v>
          </cell>
          <cell r="K2450">
            <v>4983429.6399999997</v>
          </cell>
          <cell r="L2450">
            <v>194428814.58000001</v>
          </cell>
          <cell r="M2450">
            <v>2.56</v>
          </cell>
          <cell r="N2450" t="str">
            <v>Cumpre</v>
          </cell>
        </row>
        <row r="2451">
          <cell r="F2451" t="str">
            <v>Água Azul do Norte/PA</v>
          </cell>
          <cell r="G2451" t="str">
            <v>Quadrimestral</v>
          </cell>
          <cell r="H2451" t="str">
            <v>2024-Q2</v>
          </cell>
          <cell r="I2451" t="str">
            <v>Sim</v>
          </cell>
          <cell r="J2451">
            <v>45535</v>
          </cell>
          <cell r="K2451">
            <v>11255621.65</v>
          </cell>
          <cell r="L2451">
            <v>115579273.59</v>
          </cell>
          <cell r="M2451">
            <v>9.74</v>
          </cell>
          <cell r="N2451" t="str">
            <v>Cumpre</v>
          </cell>
        </row>
        <row r="2452">
          <cell r="F2452" t="str">
            <v>Alenquer/PA</v>
          </cell>
          <cell r="G2452" t="str">
            <v>Quadrimestral</v>
          </cell>
          <cell r="H2452" t="str">
            <v>2024-Q2</v>
          </cell>
          <cell r="I2452" t="str">
            <v>Sim</v>
          </cell>
          <cell r="J2452">
            <v>45535</v>
          </cell>
          <cell r="K2452">
            <v>8204555.2699999996</v>
          </cell>
          <cell r="L2452">
            <v>213023080.19999999</v>
          </cell>
          <cell r="M2452">
            <v>3.85</v>
          </cell>
          <cell r="N2452" t="str">
            <v>Cumpre</v>
          </cell>
        </row>
        <row r="2453">
          <cell r="F2453" t="str">
            <v>Almeirim/PA</v>
          </cell>
          <cell r="G2453" t="str">
            <v>Quadrimestral</v>
          </cell>
          <cell r="H2453" t="str">
            <v>2024-Q2</v>
          </cell>
          <cell r="I2453" t="str">
            <v>Sim</v>
          </cell>
          <cell r="J2453">
            <v>45535</v>
          </cell>
          <cell r="K2453">
            <v>38344968.289999999</v>
          </cell>
          <cell r="L2453">
            <v>214667763.05000001</v>
          </cell>
          <cell r="M2453">
            <v>17.86</v>
          </cell>
          <cell r="N2453" t="str">
            <v>Cumpre</v>
          </cell>
        </row>
        <row r="2454">
          <cell r="F2454" t="str">
            <v>Altamira/PA</v>
          </cell>
          <cell r="G2454" t="str">
            <v>Quadrimestral</v>
          </cell>
          <cell r="H2454" t="str">
            <v>2024-Q2</v>
          </cell>
          <cell r="I2454" t="str">
            <v>Sim</v>
          </cell>
          <cell r="J2454">
            <v>45535</v>
          </cell>
          <cell r="K2454">
            <v>-17682030.149999999</v>
          </cell>
          <cell r="L2454">
            <v>609885602.45000005</v>
          </cell>
          <cell r="M2454">
            <v>0</v>
          </cell>
          <cell r="N2454" t="str">
            <v>Cumpre</v>
          </cell>
        </row>
        <row r="2455">
          <cell r="F2455" t="str">
            <v>Anajás/PA</v>
          </cell>
          <cell r="G2455" t="str">
            <v>Quadrimestral</v>
          </cell>
          <cell r="H2455" t="str">
            <v>2024-Q2</v>
          </cell>
          <cell r="I2455" t="str">
            <v>Sim</v>
          </cell>
          <cell r="J2455">
            <v>45535</v>
          </cell>
          <cell r="K2455">
            <v>5918403.96</v>
          </cell>
          <cell r="L2455">
            <v>168148618.00999999</v>
          </cell>
          <cell r="M2455">
            <v>3.52</v>
          </cell>
          <cell r="N2455" t="str">
            <v>Cumpre</v>
          </cell>
        </row>
        <row r="2456">
          <cell r="F2456" t="str">
            <v>Ananindeua/PA</v>
          </cell>
          <cell r="G2456" t="str">
            <v>Quadrimestral</v>
          </cell>
          <cell r="H2456" t="str">
            <v>2024-Q2</v>
          </cell>
          <cell r="I2456" t="str">
            <v>Sim</v>
          </cell>
          <cell r="J2456">
            <v>45535</v>
          </cell>
          <cell r="K2456">
            <v>444744004.61000001</v>
          </cell>
          <cell r="L2456">
            <v>1257330327.05</v>
          </cell>
          <cell r="M2456">
            <v>35.369999999999997</v>
          </cell>
          <cell r="N2456" t="str">
            <v>Cumpre</v>
          </cell>
        </row>
        <row r="2457">
          <cell r="F2457" t="str">
            <v>Anapu/PA</v>
          </cell>
          <cell r="G2457" t="str">
            <v>Quadrimestral</v>
          </cell>
          <cell r="H2457" t="str">
            <v>2024-Q1</v>
          </cell>
          <cell r="I2457" t="str">
            <v>Não</v>
          </cell>
          <cell r="J2457">
            <v>45412</v>
          </cell>
          <cell r="K2457">
            <v>22549711.390000001</v>
          </cell>
          <cell r="L2457">
            <v>160582718.66999999</v>
          </cell>
          <cell r="M2457">
            <v>14.04</v>
          </cell>
          <cell r="N2457" t="str">
            <v>Cumpre</v>
          </cell>
        </row>
        <row r="2458">
          <cell r="F2458" t="str">
            <v>Augusto Corrêa/PA</v>
          </cell>
          <cell r="G2458" t="str">
            <v>Quadrimestral</v>
          </cell>
          <cell r="H2458" t="str">
            <v>2024-Q2</v>
          </cell>
          <cell r="I2458" t="str">
            <v>Sim</v>
          </cell>
          <cell r="J2458">
            <v>45535</v>
          </cell>
          <cell r="K2458">
            <v>-24440068.07</v>
          </cell>
          <cell r="L2458">
            <v>220473393.53999999</v>
          </cell>
          <cell r="M2458">
            <v>0</v>
          </cell>
          <cell r="N2458" t="str">
            <v>Cumpre</v>
          </cell>
        </row>
        <row r="2459">
          <cell r="F2459" t="str">
            <v>Aurora do Pará/PA</v>
          </cell>
          <cell r="G2459" t="str">
            <v>Quadrimestral</v>
          </cell>
          <cell r="H2459" t="str">
            <v>2024-Q2</v>
          </cell>
          <cell r="I2459" t="str">
            <v>Sim</v>
          </cell>
          <cell r="J2459">
            <v>45535</v>
          </cell>
          <cell r="K2459">
            <v>-1634765.95</v>
          </cell>
          <cell r="L2459">
            <v>119796823.90000001</v>
          </cell>
          <cell r="M2459">
            <v>0</v>
          </cell>
          <cell r="N2459" t="str">
            <v>Cumpre</v>
          </cell>
        </row>
        <row r="2460">
          <cell r="F2460" t="str">
            <v>Aveiro/PA</v>
          </cell>
          <cell r="G2460" t="str">
            <v>Quadrimestral</v>
          </cell>
          <cell r="H2460" t="str">
            <v>2023-Q3</v>
          </cell>
          <cell r="I2460" t="str">
            <v>Não</v>
          </cell>
          <cell r="J2460">
            <v>45291</v>
          </cell>
          <cell r="K2460">
            <v>11094384.85</v>
          </cell>
          <cell r="L2460">
            <v>69927938.530000001</v>
          </cell>
          <cell r="M2460">
            <v>15.87</v>
          </cell>
          <cell r="N2460" t="str">
            <v>Cumpre</v>
          </cell>
        </row>
        <row r="2461">
          <cell r="F2461" t="str">
            <v>Bagre/PA</v>
          </cell>
          <cell r="G2461" t="str">
            <v>Quadrimestral</v>
          </cell>
          <cell r="H2461" t="str">
            <v>2024-Q2</v>
          </cell>
          <cell r="I2461" t="str">
            <v>Sim</v>
          </cell>
          <cell r="J2461">
            <v>45535</v>
          </cell>
          <cell r="K2461">
            <v>38506781.159999996</v>
          </cell>
          <cell r="L2461">
            <v>126573162.39</v>
          </cell>
          <cell r="M2461">
            <v>30.42</v>
          </cell>
          <cell r="N2461" t="str">
            <v>Cumpre</v>
          </cell>
        </row>
        <row r="2462">
          <cell r="F2462" t="str">
            <v>Baião/PA</v>
          </cell>
          <cell r="G2462" t="str">
            <v>Quadrimestral</v>
          </cell>
          <cell r="H2462" t="str">
            <v>2024-Q2</v>
          </cell>
          <cell r="I2462" t="str">
            <v>Sim</v>
          </cell>
          <cell r="J2462">
            <v>45535</v>
          </cell>
          <cell r="K2462">
            <v>14558689.029999999</v>
          </cell>
          <cell r="L2462">
            <v>160130158.71000001</v>
          </cell>
          <cell r="M2462">
            <v>9.09</v>
          </cell>
          <cell r="N2462" t="str">
            <v>Cumpre</v>
          </cell>
        </row>
        <row r="2463">
          <cell r="F2463" t="str">
            <v>Bannach/PA</v>
          </cell>
          <cell r="G2463" t="str">
            <v>Quadrimestral</v>
          </cell>
          <cell r="H2463" t="str">
            <v>2024-Q2</v>
          </cell>
          <cell r="I2463" t="str">
            <v>Sim</v>
          </cell>
          <cell r="J2463">
            <v>45535</v>
          </cell>
          <cell r="K2463">
            <v>-502060.37</v>
          </cell>
          <cell r="L2463">
            <v>34160142.829999998</v>
          </cell>
          <cell r="M2463">
            <v>0</v>
          </cell>
          <cell r="N2463" t="str">
            <v>Cumpre</v>
          </cell>
        </row>
        <row r="2464">
          <cell r="F2464" t="str">
            <v>Barcarena/PA</v>
          </cell>
          <cell r="G2464" t="str">
            <v>Quadrimestral</v>
          </cell>
          <cell r="H2464" t="str">
            <v>2024-Q2</v>
          </cell>
          <cell r="I2464" t="str">
            <v>Sim</v>
          </cell>
          <cell r="J2464">
            <v>45535</v>
          </cell>
          <cell r="K2464">
            <v>-167555658.25</v>
          </cell>
          <cell r="L2464">
            <v>973333538.92999995</v>
          </cell>
          <cell r="M2464">
            <v>0</v>
          </cell>
          <cell r="N2464" t="str">
            <v>Cumpre</v>
          </cell>
        </row>
        <row r="2465">
          <cell r="F2465" t="str">
            <v>Belém/PA</v>
          </cell>
          <cell r="G2465" t="str">
            <v>Quadrimestral</v>
          </cell>
          <cell r="H2465" t="str">
            <v>2024-Q2</v>
          </cell>
          <cell r="I2465" t="str">
            <v>Sim</v>
          </cell>
          <cell r="J2465">
            <v>45535</v>
          </cell>
          <cell r="K2465">
            <v>1169098236.8800001</v>
          </cell>
          <cell r="L2465">
            <v>4583574050.2200003</v>
          </cell>
          <cell r="M2465">
            <v>25.51</v>
          </cell>
          <cell r="N2465" t="str">
            <v>Cumpre</v>
          </cell>
        </row>
        <row r="2466">
          <cell r="F2466" t="str">
            <v>Belterra/PA</v>
          </cell>
          <cell r="G2466" t="str">
            <v>Quadrimestral</v>
          </cell>
          <cell r="H2466" t="str">
            <v>2024-Q2</v>
          </cell>
          <cell r="I2466" t="str">
            <v>Sim</v>
          </cell>
          <cell r="J2466">
            <v>45535</v>
          </cell>
          <cell r="K2466">
            <v>28393187.460000001</v>
          </cell>
          <cell r="L2466">
            <v>96182163.299999997</v>
          </cell>
          <cell r="M2466">
            <v>29.52</v>
          </cell>
          <cell r="N2466" t="str">
            <v>Cumpre</v>
          </cell>
        </row>
        <row r="2467">
          <cell r="F2467" t="str">
            <v>Benevides/PA</v>
          </cell>
          <cell r="G2467" t="str">
            <v>Quadrimestral</v>
          </cell>
          <cell r="H2467" t="str">
            <v>2024-Q2</v>
          </cell>
          <cell r="I2467" t="str">
            <v>Sim</v>
          </cell>
          <cell r="J2467">
            <v>45535</v>
          </cell>
          <cell r="K2467">
            <v>-36283321.850000001</v>
          </cell>
          <cell r="L2467">
            <v>261899140.69</v>
          </cell>
          <cell r="M2467">
            <v>0</v>
          </cell>
          <cell r="N2467" t="str">
            <v>Cumpre</v>
          </cell>
        </row>
        <row r="2468">
          <cell r="F2468" t="str">
            <v>Bom Jesus do Tocantins/PA</v>
          </cell>
          <cell r="G2468" t="str">
            <v>Quadrimestral</v>
          </cell>
          <cell r="H2468" t="str">
            <v>2024-Q2</v>
          </cell>
          <cell r="I2468" t="str">
            <v>Sim</v>
          </cell>
          <cell r="J2468">
            <v>45535</v>
          </cell>
          <cell r="K2468">
            <v>900329.09</v>
          </cell>
          <cell r="L2468">
            <v>108520122.55</v>
          </cell>
          <cell r="M2468">
            <v>0.83</v>
          </cell>
          <cell r="N2468" t="str">
            <v>Cumpre</v>
          </cell>
        </row>
        <row r="2469">
          <cell r="F2469" t="str">
            <v>Bonito/PA</v>
          </cell>
          <cell r="G2469" t="str">
            <v>Quadrimestral</v>
          </cell>
          <cell r="H2469" t="str">
            <v>2023-Q2</v>
          </cell>
          <cell r="I2469" t="str">
            <v>Não</v>
          </cell>
          <cell r="J2469">
            <v>45169</v>
          </cell>
          <cell r="K2469">
            <v>-2539540.84</v>
          </cell>
          <cell r="L2469">
            <v>45845937.289999999</v>
          </cell>
          <cell r="M2469">
            <v>0</v>
          </cell>
          <cell r="N2469" t="str">
            <v>Cumpre</v>
          </cell>
        </row>
        <row r="2470">
          <cell r="F2470" t="str">
            <v>Bragança/PA</v>
          </cell>
          <cell r="G2470" t="str">
            <v>Quadrimestral</v>
          </cell>
          <cell r="H2470" t="str">
            <v>2024-Q2</v>
          </cell>
          <cell r="I2470" t="str">
            <v>Sim</v>
          </cell>
          <cell r="J2470">
            <v>45535</v>
          </cell>
          <cell r="K2470">
            <v>95560744.159999996</v>
          </cell>
          <cell r="L2470">
            <v>392223074.05000001</v>
          </cell>
          <cell r="M2470">
            <v>24.36</v>
          </cell>
          <cell r="N2470" t="str">
            <v>Cumpre</v>
          </cell>
        </row>
        <row r="2471">
          <cell r="F2471" t="str">
            <v>Brasil Novo/PA</v>
          </cell>
          <cell r="G2471" t="str">
            <v>Quadrimestral</v>
          </cell>
          <cell r="H2471" t="str">
            <v>2024-Q2</v>
          </cell>
          <cell r="I2471" t="str">
            <v>Sim</v>
          </cell>
          <cell r="J2471">
            <v>45535</v>
          </cell>
          <cell r="K2471">
            <v>-19519095.460000001</v>
          </cell>
          <cell r="L2471">
            <v>146073127.72999999</v>
          </cell>
          <cell r="M2471">
            <v>0</v>
          </cell>
          <cell r="N2471" t="str">
            <v>Cumpre</v>
          </cell>
        </row>
        <row r="2472">
          <cell r="F2472" t="str">
            <v>Brejo Grande do Araguaia/PA</v>
          </cell>
          <cell r="G2472" t="str">
            <v>Quadrimestral</v>
          </cell>
          <cell r="H2472" t="str">
            <v>2024-Q2</v>
          </cell>
          <cell r="I2472" t="str">
            <v>Sim</v>
          </cell>
          <cell r="J2472">
            <v>45535</v>
          </cell>
          <cell r="K2472">
            <v>869203.82</v>
          </cell>
          <cell r="L2472">
            <v>48243234.140000001</v>
          </cell>
          <cell r="M2472">
            <v>1.8</v>
          </cell>
          <cell r="N2472" t="str">
            <v>Cumpre</v>
          </cell>
        </row>
        <row r="2473">
          <cell r="F2473" t="str">
            <v>Breu Branco/PA</v>
          </cell>
          <cell r="G2473" t="str">
            <v>Quadrimestral</v>
          </cell>
          <cell r="H2473" t="str">
            <v>2024-Q2</v>
          </cell>
          <cell r="I2473" t="str">
            <v>Sim</v>
          </cell>
          <cell r="J2473">
            <v>45535</v>
          </cell>
          <cell r="K2473">
            <v>-5923326.1500000004</v>
          </cell>
          <cell r="L2473">
            <v>221821713.66</v>
          </cell>
          <cell r="M2473">
            <v>0</v>
          </cell>
          <cell r="N2473" t="str">
            <v>Cumpre</v>
          </cell>
        </row>
        <row r="2474">
          <cell r="F2474" t="str">
            <v>Breves/PA</v>
          </cell>
          <cell r="G2474" t="str">
            <v>Quadrimestral</v>
          </cell>
          <cell r="H2474" t="str">
            <v>2024-Q1</v>
          </cell>
          <cell r="I2474" t="str">
            <v>Não</v>
          </cell>
          <cell r="J2474">
            <v>45412</v>
          </cell>
          <cell r="K2474">
            <v>-13530399.560000001</v>
          </cell>
          <cell r="L2474">
            <v>558686482.20000005</v>
          </cell>
          <cell r="M2474">
            <v>0</v>
          </cell>
          <cell r="N2474" t="str">
            <v>Cumpre</v>
          </cell>
        </row>
        <row r="2475">
          <cell r="F2475" t="str">
            <v>Bujaru/PA</v>
          </cell>
          <cell r="G2475" t="str">
            <v>Quadrimestral</v>
          </cell>
          <cell r="H2475" t="str">
            <v>2024-Q2</v>
          </cell>
          <cell r="I2475" t="str">
            <v>Sim</v>
          </cell>
          <cell r="J2475">
            <v>45535</v>
          </cell>
          <cell r="K2475">
            <v>45131628.259999998</v>
          </cell>
          <cell r="L2475">
            <v>163511653.84</v>
          </cell>
          <cell r="M2475">
            <v>27.6</v>
          </cell>
          <cell r="N2475" t="str">
            <v>Cumpre</v>
          </cell>
        </row>
        <row r="2476">
          <cell r="F2476" t="str">
            <v>Cachoeira do Arari/PA</v>
          </cell>
          <cell r="G2476" t="str">
            <v>Quadrimestral</v>
          </cell>
          <cell r="H2476" t="str">
            <v>2024-Q2</v>
          </cell>
          <cell r="I2476" t="str">
            <v>Sim</v>
          </cell>
          <cell r="J2476">
            <v>45535</v>
          </cell>
          <cell r="K2476">
            <v>4200311.2300000004</v>
          </cell>
          <cell r="L2476">
            <v>89987068.530000001</v>
          </cell>
          <cell r="M2476">
            <v>4.67</v>
          </cell>
          <cell r="N2476" t="str">
            <v>Cumpre</v>
          </cell>
        </row>
        <row r="2477">
          <cell r="F2477" t="str">
            <v>Cachoeira do Piriá/PA</v>
          </cell>
          <cell r="G2477" t="str">
            <v>Quadrimestral</v>
          </cell>
          <cell r="H2477" t="str">
            <v>2024-Q2</v>
          </cell>
          <cell r="I2477" t="str">
            <v>Sim</v>
          </cell>
          <cell r="J2477">
            <v>45535</v>
          </cell>
          <cell r="K2477">
            <v>-3345301.55</v>
          </cell>
          <cell r="L2477">
            <v>106210670.16</v>
          </cell>
          <cell r="M2477">
            <v>0</v>
          </cell>
          <cell r="N2477" t="str">
            <v>Cumpre</v>
          </cell>
        </row>
        <row r="2478">
          <cell r="F2478" t="str">
            <v>Cametá/PA</v>
          </cell>
          <cell r="G2478" t="str">
            <v>Quadrimestral</v>
          </cell>
          <cell r="H2478" t="str">
            <v>2024-Q2</v>
          </cell>
          <cell r="I2478" t="str">
            <v>Sim</v>
          </cell>
          <cell r="J2478">
            <v>45535</v>
          </cell>
          <cell r="K2478">
            <v>26330226.420000002</v>
          </cell>
          <cell r="L2478">
            <v>497883698.27999997</v>
          </cell>
          <cell r="M2478">
            <v>5.29</v>
          </cell>
          <cell r="N2478" t="str">
            <v>Cumpre</v>
          </cell>
        </row>
        <row r="2479">
          <cell r="F2479" t="str">
            <v>Canaã dos Carajás/PA</v>
          </cell>
          <cell r="G2479" t="str">
            <v>Quadrimestral</v>
          </cell>
          <cell r="H2479" t="str">
            <v>2024-Q2</v>
          </cell>
          <cell r="I2479" t="str">
            <v>Sim</v>
          </cell>
          <cell r="J2479">
            <v>45535</v>
          </cell>
          <cell r="K2479">
            <v>-816305510.60000002</v>
          </cell>
          <cell r="L2479">
            <v>1970230406.1500001</v>
          </cell>
          <cell r="M2479">
            <v>0</v>
          </cell>
          <cell r="N2479" t="str">
            <v>Cumpre</v>
          </cell>
        </row>
        <row r="2480">
          <cell r="F2480" t="str">
            <v>Capanema/PA</v>
          </cell>
          <cell r="G2480" t="str">
            <v>Quadrimestral</v>
          </cell>
          <cell r="H2480" t="str">
            <v>2024-Q2</v>
          </cell>
          <cell r="I2480" t="str">
            <v>Sim</v>
          </cell>
          <cell r="J2480">
            <v>45535</v>
          </cell>
          <cell r="K2480">
            <v>46074749.950000003</v>
          </cell>
          <cell r="L2480">
            <v>226033191.08000001</v>
          </cell>
          <cell r="M2480">
            <v>20.38</v>
          </cell>
          <cell r="N2480" t="str">
            <v>Cumpre</v>
          </cell>
        </row>
        <row r="2481">
          <cell r="F2481" t="str">
            <v>Capitão Poço/PA</v>
          </cell>
          <cell r="G2481" t="str">
            <v>Quadrimestral</v>
          </cell>
          <cell r="H2481" t="str">
            <v>2024-Q2</v>
          </cell>
          <cell r="I2481" t="str">
            <v>Sim</v>
          </cell>
          <cell r="J2481">
            <v>45535</v>
          </cell>
          <cell r="K2481">
            <v>31518066.710000001</v>
          </cell>
          <cell r="L2481">
            <v>185985794.03999999</v>
          </cell>
          <cell r="M2481">
            <v>16.95</v>
          </cell>
          <cell r="N2481" t="str">
            <v>Cumpre</v>
          </cell>
        </row>
        <row r="2482">
          <cell r="F2482" t="str">
            <v>Castanhal/PA</v>
          </cell>
          <cell r="G2482" t="str">
            <v>Quadrimestral</v>
          </cell>
          <cell r="H2482" t="str">
            <v>2024-Q2</v>
          </cell>
          <cell r="I2482" t="str">
            <v>Sim</v>
          </cell>
          <cell r="J2482">
            <v>45535</v>
          </cell>
          <cell r="K2482">
            <v>182954206.78999999</v>
          </cell>
          <cell r="L2482">
            <v>736596991.61000001</v>
          </cell>
          <cell r="M2482">
            <v>24.84</v>
          </cell>
          <cell r="N2482" t="str">
            <v>Cumpre</v>
          </cell>
        </row>
        <row r="2483">
          <cell r="F2483" t="str">
            <v>Chaves/PA</v>
          </cell>
          <cell r="G2483" t="str">
            <v>Quadrimestral</v>
          </cell>
          <cell r="H2483" t="str">
            <v>2023-Q2</v>
          </cell>
          <cell r="I2483" t="str">
            <v>Não</v>
          </cell>
          <cell r="J2483">
            <v>45169</v>
          </cell>
          <cell r="K2483">
            <v>440976.44</v>
          </cell>
          <cell r="L2483">
            <v>104410230</v>
          </cell>
          <cell r="M2483">
            <v>0.42</v>
          </cell>
          <cell r="N2483" t="str">
            <v>Cumpre</v>
          </cell>
        </row>
        <row r="2484">
          <cell r="F2484" t="str">
            <v>Colares/PA</v>
          </cell>
          <cell r="G2484" t="str">
            <v>Quadrimestral</v>
          </cell>
          <cell r="H2484" t="str">
            <v>2024-Q1</v>
          </cell>
          <cell r="I2484" t="str">
            <v>Não</v>
          </cell>
          <cell r="J2484">
            <v>45412</v>
          </cell>
          <cell r="K2484">
            <v>138764.84</v>
          </cell>
          <cell r="L2484">
            <v>49686190.130000003</v>
          </cell>
          <cell r="M2484">
            <v>0.28000000000000003</v>
          </cell>
          <cell r="N2484" t="str">
            <v>Cumpre</v>
          </cell>
        </row>
        <row r="2485">
          <cell r="F2485" t="str">
            <v>Conceição do Araguaia/PA</v>
          </cell>
          <cell r="G2485" t="str">
            <v>Quadrimestral</v>
          </cell>
          <cell r="H2485" t="str">
            <v>2024-Q2</v>
          </cell>
          <cell r="I2485" t="str">
            <v>Sim</v>
          </cell>
          <cell r="J2485">
            <v>45535</v>
          </cell>
          <cell r="K2485">
            <v>57025717.450000003</v>
          </cell>
          <cell r="L2485">
            <v>196435576.63999999</v>
          </cell>
          <cell r="M2485">
            <v>29.03</v>
          </cell>
          <cell r="N2485" t="str">
            <v>Cumpre</v>
          </cell>
        </row>
        <row r="2486">
          <cell r="F2486" t="str">
            <v>Concórdia do Pará/PA</v>
          </cell>
          <cell r="G2486" t="str">
            <v>Quadrimestral</v>
          </cell>
          <cell r="H2486" t="str">
            <v>2022-Q3</v>
          </cell>
          <cell r="I2486" t="str">
            <v>Não</v>
          </cell>
          <cell r="J2486">
            <v>44926</v>
          </cell>
          <cell r="K2486">
            <v>80585196.939999998</v>
          </cell>
          <cell r="L2486">
            <v>134745087.75999999</v>
          </cell>
          <cell r="M2486">
            <v>59.81</v>
          </cell>
          <cell r="N2486" t="str">
            <v>Cumpre</v>
          </cell>
        </row>
        <row r="2487">
          <cell r="F2487" t="str">
            <v>Cumaru do Norte/PA</v>
          </cell>
          <cell r="G2487" t="str">
            <v>Quadrimestral</v>
          </cell>
          <cell r="H2487" t="str">
            <v>2024-Q2</v>
          </cell>
          <cell r="I2487" t="str">
            <v>Sim</v>
          </cell>
          <cell r="J2487">
            <v>45535</v>
          </cell>
          <cell r="K2487">
            <v>-15407503.34</v>
          </cell>
          <cell r="L2487">
            <v>97726604.549999997</v>
          </cell>
          <cell r="M2487">
            <v>0</v>
          </cell>
          <cell r="N2487" t="str">
            <v>Cumpre</v>
          </cell>
        </row>
        <row r="2488">
          <cell r="F2488" t="str">
            <v>Curionópolis/PA</v>
          </cell>
          <cell r="G2488" t="str">
            <v>Quadrimestral</v>
          </cell>
          <cell r="H2488" t="str">
            <v>2023-Q2</v>
          </cell>
          <cell r="I2488" t="str">
            <v>Não</v>
          </cell>
          <cell r="J2488">
            <v>45169</v>
          </cell>
          <cell r="K2488">
            <v>-16917330.359999999</v>
          </cell>
          <cell r="L2488">
            <v>159769185.72</v>
          </cell>
          <cell r="M2488">
            <v>0</v>
          </cell>
          <cell r="N2488" t="str">
            <v>Cumpre</v>
          </cell>
        </row>
        <row r="2489">
          <cell r="F2489" t="str">
            <v>Curralinho/PA</v>
          </cell>
          <cell r="G2489" t="str">
            <v>Quadrimestral</v>
          </cell>
          <cell r="H2489" t="str">
            <v>2024-Q2</v>
          </cell>
          <cell r="I2489" t="str">
            <v>Sim</v>
          </cell>
          <cell r="J2489">
            <v>45535</v>
          </cell>
          <cell r="K2489">
            <v>-1415422.17</v>
          </cell>
          <cell r="L2489">
            <v>182656445.61000001</v>
          </cell>
          <cell r="M2489">
            <v>0</v>
          </cell>
          <cell r="N2489" t="str">
            <v>Cumpre</v>
          </cell>
        </row>
        <row r="2490">
          <cell r="F2490" t="str">
            <v>Curuá/PA</v>
          </cell>
          <cell r="G2490" t="str">
            <v>Quadrimestral</v>
          </cell>
          <cell r="H2490" t="str">
            <v>2024-Q2</v>
          </cell>
          <cell r="I2490" t="str">
            <v>Sim</v>
          </cell>
          <cell r="J2490">
            <v>45535</v>
          </cell>
          <cell r="K2490">
            <v>-241627.28</v>
          </cell>
          <cell r="L2490">
            <v>64792448.130000003</v>
          </cell>
          <cell r="M2490">
            <v>0</v>
          </cell>
          <cell r="N2490" t="str">
            <v>Cumpre</v>
          </cell>
        </row>
        <row r="2491">
          <cell r="F2491" t="str">
            <v>Curuçá/PA</v>
          </cell>
          <cell r="G2491" t="str">
            <v>Quadrimestral</v>
          </cell>
          <cell r="H2491" t="str">
            <v>2024-Q1</v>
          </cell>
          <cell r="I2491" t="str">
            <v>Não</v>
          </cell>
          <cell r="J2491">
            <v>45412</v>
          </cell>
          <cell r="K2491">
            <v>37447411.020000003</v>
          </cell>
          <cell r="L2491">
            <v>149329280.58000001</v>
          </cell>
          <cell r="M2491">
            <v>25.08</v>
          </cell>
          <cell r="N2491" t="str">
            <v>Cumpre</v>
          </cell>
        </row>
        <row r="2492">
          <cell r="F2492" t="str">
            <v>Dom Eliseu/PA</v>
          </cell>
          <cell r="G2492" t="str">
            <v>Quadrimestral</v>
          </cell>
          <cell r="H2492" t="str">
            <v>2024-Q2</v>
          </cell>
          <cell r="I2492" t="str">
            <v>Sim</v>
          </cell>
          <cell r="J2492">
            <v>45535</v>
          </cell>
          <cell r="K2492">
            <v>132364095.91</v>
          </cell>
          <cell r="L2492">
            <v>226211771.34999999</v>
          </cell>
          <cell r="M2492">
            <v>58.51</v>
          </cell>
          <cell r="N2492" t="str">
            <v>Cumpre</v>
          </cell>
        </row>
        <row r="2493">
          <cell r="F2493" t="str">
            <v>Eldorado dos Carajás/PA</v>
          </cell>
          <cell r="G2493" t="str">
            <v>Quadrimestral</v>
          </cell>
          <cell r="H2493" t="str">
            <v>2024-Q2</v>
          </cell>
          <cell r="I2493" t="str">
            <v>Sim</v>
          </cell>
          <cell r="J2493">
            <v>45535</v>
          </cell>
          <cell r="K2493">
            <v>54718636.409999996</v>
          </cell>
          <cell r="L2493">
            <v>150493033.38999999</v>
          </cell>
          <cell r="M2493">
            <v>36.36</v>
          </cell>
          <cell r="N2493" t="str">
            <v>Cumpre</v>
          </cell>
        </row>
        <row r="2494">
          <cell r="F2494" t="str">
            <v>Faro/PA</v>
          </cell>
          <cell r="G2494" t="str">
            <v>Quadrimestral</v>
          </cell>
          <cell r="H2494" t="str">
            <v>2017-Q2</v>
          </cell>
          <cell r="I2494" t="str">
            <v>Não</v>
          </cell>
          <cell r="J2494">
            <v>42978</v>
          </cell>
          <cell r="K2494">
            <v>0</v>
          </cell>
          <cell r="L2494">
            <v>12463385.27</v>
          </cell>
          <cell r="M2494">
            <v>0</v>
          </cell>
          <cell r="N2494" t="str">
            <v>Cumpre</v>
          </cell>
        </row>
        <row r="2495">
          <cell r="F2495" t="str">
            <v>Floresta do Araguaia/PA</v>
          </cell>
          <cell r="G2495" t="str">
            <v>Quadrimestral</v>
          </cell>
          <cell r="H2495" t="str">
            <v>2024-Q2</v>
          </cell>
          <cell r="I2495" t="str">
            <v>Sim</v>
          </cell>
          <cell r="J2495">
            <v>45535</v>
          </cell>
          <cell r="K2495">
            <v>-9501044.9100000001</v>
          </cell>
          <cell r="L2495">
            <v>109498241.55</v>
          </cell>
          <cell r="M2495">
            <v>0</v>
          </cell>
          <cell r="N2495" t="str">
            <v>Cumpre</v>
          </cell>
        </row>
        <row r="2496">
          <cell r="F2496" t="str">
            <v>Garrafão do Norte/PA</v>
          </cell>
          <cell r="G2496" t="str">
            <v>Quadrimestral</v>
          </cell>
          <cell r="H2496" t="str">
            <v>2024-Q2</v>
          </cell>
          <cell r="I2496" t="str">
            <v>Sim</v>
          </cell>
          <cell r="J2496">
            <v>45535</v>
          </cell>
          <cell r="K2496">
            <v>-2166902.09</v>
          </cell>
          <cell r="L2496">
            <v>142803115.24000001</v>
          </cell>
          <cell r="M2496">
            <v>0</v>
          </cell>
          <cell r="N2496" t="str">
            <v>Cumpre</v>
          </cell>
        </row>
        <row r="2497">
          <cell r="F2497" t="str">
            <v>Goianésia do Pará/PA</v>
          </cell>
          <cell r="G2497" t="str">
            <v>Quadrimestral</v>
          </cell>
          <cell r="H2497" t="str">
            <v>2024-Q2</v>
          </cell>
          <cell r="I2497" t="str">
            <v>Sim</v>
          </cell>
          <cell r="J2497">
            <v>45535</v>
          </cell>
          <cell r="K2497">
            <v>64266506.140000001</v>
          </cell>
          <cell r="L2497">
            <v>158025749.72999999</v>
          </cell>
          <cell r="M2497">
            <v>40.67</v>
          </cell>
          <cell r="N2497" t="str">
            <v>Cumpre</v>
          </cell>
        </row>
        <row r="2498">
          <cell r="F2498" t="str">
            <v>Gurupá/PA</v>
          </cell>
          <cell r="G2498" t="str">
            <v>Quadrimestral</v>
          </cell>
          <cell r="H2498" t="str">
            <v>2023-Q3</v>
          </cell>
          <cell r="I2498" t="str">
            <v>Não</v>
          </cell>
          <cell r="J2498">
            <v>45291</v>
          </cell>
          <cell r="K2498">
            <v>14213214.18</v>
          </cell>
          <cell r="L2498">
            <v>198266436.24000001</v>
          </cell>
          <cell r="M2498">
            <v>7.17</v>
          </cell>
          <cell r="N2498" t="str">
            <v>Cumpre</v>
          </cell>
        </row>
        <row r="2499">
          <cell r="F2499" t="str">
            <v>Igarapé-Açu/PA</v>
          </cell>
          <cell r="G2499" t="str">
            <v>Quadrimestral</v>
          </cell>
          <cell r="H2499" t="str">
            <v>2024-Q2</v>
          </cell>
          <cell r="I2499" t="str">
            <v>Sim</v>
          </cell>
          <cell r="J2499">
            <v>45535</v>
          </cell>
          <cell r="K2499">
            <v>22876750.5</v>
          </cell>
          <cell r="L2499">
            <v>126655714.34</v>
          </cell>
          <cell r="M2499">
            <v>18.059999999999999</v>
          </cell>
          <cell r="N2499" t="str">
            <v>Cumpre</v>
          </cell>
        </row>
        <row r="2500">
          <cell r="F2500" t="str">
            <v>Igarapé-Miri/PA</v>
          </cell>
          <cell r="G2500" t="str">
            <v>Quadrimestral</v>
          </cell>
          <cell r="H2500" t="str">
            <v>2024-Q2</v>
          </cell>
          <cell r="I2500" t="str">
            <v>Sim</v>
          </cell>
          <cell r="J2500">
            <v>45535</v>
          </cell>
          <cell r="K2500">
            <v>3573598.55</v>
          </cell>
          <cell r="L2500">
            <v>268256736.88999999</v>
          </cell>
          <cell r="M2500">
            <v>1.33</v>
          </cell>
          <cell r="N2500" t="str">
            <v>Cumpre</v>
          </cell>
        </row>
        <row r="2501">
          <cell r="F2501" t="str">
            <v>Inhangapi/PA</v>
          </cell>
          <cell r="G2501" t="str">
            <v>Quadrimestral</v>
          </cell>
          <cell r="H2501" t="str">
            <v>2024-Q2</v>
          </cell>
          <cell r="I2501" t="str">
            <v>Sim</v>
          </cell>
          <cell r="J2501">
            <v>45535</v>
          </cell>
          <cell r="K2501">
            <v>-9395840.8499999996</v>
          </cell>
          <cell r="L2501">
            <v>54564385.740000002</v>
          </cell>
          <cell r="M2501">
            <v>0</v>
          </cell>
          <cell r="N2501" t="str">
            <v>Cumpre</v>
          </cell>
        </row>
        <row r="2502">
          <cell r="F2502" t="str">
            <v>Ipixuna do Pará/PA</v>
          </cell>
          <cell r="G2502" t="str">
            <v>Quadrimestral</v>
          </cell>
          <cell r="H2502" t="str">
            <v>2024-Q1</v>
          </cell>
          <cell r="I2502" t="str">
            <v>Não</v>
          </cell>
          <cell r="J2502">
            <v>45412</v>
          </cell>
          <cell r="K2502">
            <v>632107509.67999995</v>
          </cell>
          <cell r="L2502">
            <v>206311063.77000001</v>
          </cell>
          <cell r="M2502">
            <v>306.39</v>
          </cell>
          <cell r="N2502" t="str">
            <v>Descumpre</v>
          </cell>
        </row>
        <row r="2503">
          <cell r="F2503" t="str">
            <v>Irituia/PA</v>
          </cell>
          <cell r="G2503" t="str">
            <v>Quadrimestral</v>
          </cell>
          <cell r="H2503" t="str">
            <v>2024-Q2</v>
          </cell>
          <cell r="I2503" t="str">
            <v>Sim</v>
          </cell>
          <cell r="J2503">
            <v>45535</v>
          </cell>
          <cell r="K2503">
            <v>11039712.140000001</v>
          </cell>
          <cell r="L2503">
            <v>113801894.64</v>
          </cell>
          <cell r="M2503">
            <v>9.6999999999999993</v>
          </cell>
          <cell r="N2503" t="str">
            <v>Cumpre</v>
          </cell>
        </row>
        <row r="2504">
          <cell r="F2504" t="str">
            <v>Itaituba/PA</v>
          </cell>
          <cell r="G2504" t="str">
            <v>Quadrimestral</v>
          </cell>
          <cell r="H2504" t="str">
            <v>2024-Q2</v>
          </cell>
          <cell r="I2504" t="str">
            <v>Sim</v>
          </cell>
          <cell r="J2504">
            <v>45535</v>
          </cell>
          <cell r="K2504">
            <v>74189627.159999996</v>
          </cell>
          <cell r="L2504">
            <v>599781855.33000004</v>
          </cell>
          <cell r="M2504">
            <v>12.37</v>
          </cell>
          <cell r="N2504" t="str">
            <v>Cumpre</v>
          </cell>
        </row>
        <row r="2505">
          <cell r="F2505" t="str">
            <v>Itupiranga/PA</v>
          </cell>
          <cell r="G2505" t="str">
            <v>Quadrimestral</v>
          </cell>
          <cell r="H2505" t="str">
            <v>2024-Q2</v>
          </cell>
          <cell r="I2505" t="str">
            <v>Sim</v>
          </cell>
          <cell r="J2505">
            <v>45535</v>
          </cell>
          <cell r="K2505">
            <v>26728823.149999999</v>
          </cell>
          <cell r="L2505">
            <v>202848725.75999999</v>
          </cell>
          <cell r="M2505">
            <v>13.18</v>
          </cell>
          <cell r="N2505" t="str">
            <v>Cumpre</v>
          </cell>
        </row>
        <row r="2506">
          <cell r="F2506" t="str">
            <v>Jacareacanga/PA</v>
          </cell>
          <cell r="G2506" t="str">
            <v>Quadrimestral</v>
          </cell>
          <cell r="H2506" t="str">
            <v>2023-Q3</v>
          </cell>
          <cell r="I2506" t="str">
            <v>Não</v>
          </cell>
          <cell r="J2506">
            <v>45291</v>
          </cell>
          <cell r="K2506">
            <v>7697862.6299999999</v>
          </cell>
          <cell r="L2506">
            <v>164405704.75</v>
          </cell>
          <cell r="M2506">
            <v>4.68</v>
          </cell>
          <cell r="N2506" t="str">
            <v>Cumpre</v>
          </cell>
        </row>
        <row r="2507">
          <cell r="F2507" t="str">
            <v>Jacundá/PA</v>
          </cell>
          <cell r="G2507" t="str">
            <v>Quadrimestral</v>
          </cell>
          <cell r="H2507" t="str">
            <v>2024-Q2</v>
          </cell>
          <cell r="I2507" t="str">
            <v>Sim</v>
          </cell>
          <cell r="J2507">
            <v>45535</v>
          </cell>
          <cell r="K2507">
            <v>-2432537.4700000002</v>
          </cell>
          <cell r="L2507">
            <v>189039674.55000001</v>
          </cell>
          <cell r="M2507">
            <v>0</v>
          </cell>
          <cell r="N2507" t="str">
            <v>Cumpre</v>
          </cell>
        </row>
        <row r="2508">
          <cell r="F2508" t="str">
            <v>Juruti/PA</v>
          </cell>
          <cell r="G2508" t="str">
            <v>Quadrimestral</v>
          </cell>
          <cell r="H2508" t="str">
            <v>2024-Q2</v>
          </cell>
          <cell r="I2508" t="str">
            <v>Sim</v>
          </cell>
          <cell r="J2508">
            <v>45535</v>
          </cell>
          <cell r="K2508">
            <v>203789403.74000001</v>
          </cell>
          <cell r="L2508">
            <v>308948547.75</v>
          </cell>
          <cell r="M2508">
            <v>65.959999999999994</v>
          </cell>
          <cell r="N2508" t="str">
            <v>Cumpre</v>
          </cell>
        </row>
        <row r="2509">
          <cell r="F2509" t="str">
            <v>Limoeiro do Ajuru/PA</v>
          </cell>
          <cell r="G2509" t="str">
            <v>Quadrimestral</v>
          </cell>
          <cell r="H2509" t="str">
            <v>2023-Q2</v>
          </cell>
          <cell r="I2509" t="str">
            <v>Não</v>
          </cell>
          <cell r="J2509">
            <v>45169</v>
          </cell>
          <cell r="K2509">
            <v>3013309.93</v>
          </cell>
          <cell r="L2509">
            <v>104875338.16</v>
          </cell>
          <cell r="M2509">
            <v>2.87</v>
          </cell>
          <cell r="N2509" t="str">
            <v>Cumpre</v>
          </cell>
        </row>
        <row r="2510">
          <cell r="F2510" t="str">
            <v>Mãe do Rio/PA</v>
          </cell>
          <cell r="G2510" t="str">
            <v>Quadrimestral</v>
          </cell>
          <cell r="H2510" t="str">
            <v>2024-Q2</v>
          </cell>
          <cell r="I2510" t="str">
            <v>Sim</v>
          </cell>
          <cell r="J2510">
            <v>45535</v>
          </cell>
          <cell r="K2510">
            <v>48858427.560000002</v>
          </cell>
          <cell r="L2510">
            <v>51755229.670000002</v>
          </cell>
          <cell r="M2510">
            <v>94.4</v>
          </cell>
          <cell r="N2510" t="str">
            <v>Cumpre</v>
          </cell>
        </row>
        <row r="2511">
          <cell r="F2511" t="str">
            <v>Magalhães Barata/PA</v>
          </cell>
          <cell r="G2511" t="str">
            <v>Quadrimestral</v>
          </cell>
          <cell r="H2511" t="str">
            <v>2024-Q2</v>
          </cell>
          <cell r="I2511" t="str">
            <v>Sim</v>
          </cell>
          <cell r="J2511">
            <v>45535</v>
          </cell>
          <cell r="K2511">
            <v>5606712.8200000003</v>
          </cell>
          <cell r="L2511">
            <v>44830321.049999997</v>
          </cell>
          <cell r="M2511">
            <v>12.51</v>
          </cell>
          <cell r="N2511" t="str">
            <v>Cumpre</v>
          </cell>
        </row>
        <row r="2512">
          <cell r="F2512" t="str">
            <v>Marabá/PA</v>
          </cell>
          <cell r="G2512" t="str">
            <v>Quadrimestral</v>
          </cell>
          <cell r="H2512" t="str">
            <v>2024-Q2</v>
          </cell>
          <cell r="I2512" t="str">
            <v>Sim</v>
          </cell>
          <cell r="J2512">
            <v>45535</v>
          </cell>
          <cell r="K2512">
            <v>-105715763.73</v>
          </cell>
          <cell r="L2512">
            <v>1438080603.6600001</v>
          </cell>
          <cell r="M2512">
            <v>0</v>
          </cell>
          <cell r="N2512" t="str">
            <v>Cumpre</v>
          </cell>
        </row>
        <row r="2513">
          <cell r="F2513" t="str">
            <v>Maracanã/PA</v>
          </cell>
          <cell r="G2513" t="str">
            <v>Quadrimestral</v>
          </cell>
          <cell r="H2513" t="str">
            <v>2024-Q2</v>
          </cell>
          <cell r="I2513" t="str">
            <v>Sim</v>
          </cell>
          <cell r="J2513">
            <v>45535</v>
          </cell>
          <cell r="K2513">
            <v>35587055.159999996</v>
          </cell>
          <cell r="L2513">
            <v>122580646.25</v>
          </cell>
          <cell r="M2513">
            <v>29.03</v>
          </cell>
          <cell r="N2513" t="str">
            <v>Cumpre</v>
          </cell>
        </row>
        <row r="2514">
          <cell r="F2514" t="str">
            <v>Marapanim/PA</v>
          </cell>
          <cell r="G2514" t="str">
            <v>Quadrimestral</v>
          </cell>
          <cell r="H2514" t="str">
            <v>2023-Q2</v>
          </cell>
          <cell r="I2514" t="str">
            <v>Não</v>
          </cell>
          <cell r="J2514">
            <v>45169</v>
          </cell>
          <cell r="K2514">
            <v>709269.39</v>
          </cell>
          <cell r="L2514">
            <v>79796677.430000007</v>
          </cell>
          <cell r="M2514">
            <v>0.89</v>
          </cell>
          <cell r="N2514" t="str">
            <v>Cumpre</v>
          </cell>
        </row>
        <row r="2515">
          <cell r="F2515" t="str">
            <v>Marituba/PA</v>
          </cell>
          <cell r="G2515" t="str">
            <v>Quadrimestral</v>
          </cell>
          <cell r="H2515" t="str">
            <v>2024-Q2</v>
          </cell>
          <cell r="I2515" t="str">
            <v>Sim</v>
          </cell>
          <cell r="J2515">
            <v>45535</v>
          </cell>
          <cell r="K2515">
            <v>31570545.010000002</v>
          </cell>
          <cell r="L2515">
            <v>510889465.24000001</v>
          </cell>
          <cell r="M2515">
            <v>6.18</v>
          </cell>
          <cell r="N2515" t="str">
            <v>Cumpre</v>
          </cell>
        </row>
        <row r="2516">
          <cell r="F2516" t="str">
            <v>Medicilândia/PA</v>
          </cell>
          <cell r="G2516" t="str">
            <v>Quadrimestral</v>
          </cell>
          <cell r="H2516" t="str">
            <v>2024-Q1</v>
          </cell>
          <cell r="I2516" t="str">
            <v>Não</v>
          </cell>
          <cell r="J2516">
            <v>45412</v>
          </cell>
          <cell r="K2516">
            <v>-3755693.91</v>
          </cell>
          <cell r="L2516">
            <v>117915873.45999999</v>
          </cell>
          <cell r="M2516">
            <v>0</v>
          </cell>
          <cell r="N2516" t="str">
            <v>Cumpre</v>
          </cell>
        </row>
        <row r="2517">
          <cell r="F2517" t="str">
            <v>Melgaço/PA</v>
          </cell>
          <cell r="G2517" t="str">
            <v>Quadrimestral</v>
          </cell>
          <cell r="H2517" t="str">
            <v>2024-Q1</v>
          </cell>
          <cell r="I2517" t="str">
            <v>Não</v>
          </cell>
          <cell r="J2517">
            <v>45412</v>
          </cell>
          <cell r="K2517">
            <v>33930659.840000004</v>
          </cell>
          <cell r="L2517">
            <v>143415621.06999999</v>
          </cell>
          <cell r="M2517">
            <v>23.66</v>
          </cell>
          <cell r="N2517" t="str">
            <v>Cumpre</v>
          </cell>
        </row>
        <row r="2518">
          <cell r="F2518" t="str">
            <v>Mocajuba/PA</v>
          </cell>
          <cell r="G2518" t="str">
            <v>Quadrimestral</v>
          </cell>
          <cell r="H2518" t="str">
            <v>2024-Q2</v>
          </cell>
          <cell r="I2518" t="str">
            <v>Sim</v>
          </cell>
          <cell r="J2518">
            <v>45535</v>
          </cell>
          <cell r="K2518">
            <v>144511213.93000001</v>
          </cell>
          <cell r="L2518">
            <v>141146763.06</v>
          </cell>
          <cell r="M2518">
            <v>102.38</v>
          </cell>
          <cell r="N2518" t="str">
            <v>Cumpre</v>
          </cell>
        </row>
        <row r="2519">
          <cell r="F2519" t="str">
            <v>Moju/PA</v>
          </cell>
          <cell r="G2519" t="str">
            <v>Quadrimestral</v>
          </cell>
          <cell r="H2519" t="str">
            <v>2024-Q2</v>
          </cell>
          <cell r="I2519" t="str">
            <v>Sim</v>
          </cell>
          <cell r="J2519">
            <v>45535</v>
          </cell>
          <cell r="K2519">
            <v>-22496548.539999999</v>
          </cell>
          <cell r="L2519">
            <v>335556569.24000001</v>
          </cell>
          <cell r="M2519">
            <v>0</v>
          </cell>
          <cell r="N2519" t="str">
            <v>Cumpre</v>
          </cell>
        </row>
        <row r="2520">
          <cell r="F2520" t="str">
            <v>Mojuí dos Campos/PA</v>
          </cell>
          <cell r="G2520" t="str">
            <v>Quadrimestral</v>
          </cell>
          <cell r="H2520" t="str">
            <v>2024-Q2</v>
          </cell>
          <cell r="I2520" t="str">
            <v>Sim</v>
          </cell>
          <cell r="J2520">
            <v>45535</v>
          </cell>
          <cell r="K2520">
            <v>16001906.59</v>
          </cell>
          <cell r="L2520">
            <v>101230553.05</v>
          </cell>
          <cell r="M2520">
            <v>15.81</v>
          </cell>
          <cell r="N2520" t="str">
            <v>Cumpre</v>
          </cell>
        </row>
        <row r="2521">
          <cell r="F2521" t="str">
            <v>Monte Alegre/PA</v>
          </cell>
          <cell r="G2521" t="str">
            <v>Quadrimestral</v>
          </cell>
          <cell r="H2521" t="str">
            <v>2024-Q2</v>
          </cell>
          <cell r="I2521" t="str">
            <v>Sim</v>
          </cell>
          <cell r="J2521">
            <v>45535</v>
          </cell>
          <cell r="K2521">
            <v>59449402.409999996</v>
          </cell>
          <cell r="L2521">
            <v>251105294.75999999</v>
          </cell>
          <cell r="M2521">
            <v>23.68</v>
          </cell>
          <cell r="N2521" t="str">
            <v>Cumpre</v>
          </cell>
        </row>
        <row r="2522">
          <cell r="F2522" t="str">
            <v>Muaná/PA</v>
          </cell>
          <cell r="G2522" t="str">
            <v>Quadrimestral</v>
          </cell>
          <cell r="H2522" t="str">
            <v>2024-Q2</v>
          </cell>
          <cell r="I2522" t="str">
            <v>Sim</v>
          </cell>
          <cell r="J2522">
            <v>45535</v>
          </cell>
          <cell r="K2522">
            <v>-44851734.43</v>
          </cell>
          <cell r="L2522">
            <v>198451220.22</v>
          </cell>
          <cell r="M2522">
            <v>0</v>
          </cell>
          <cell r="N2522" t="str">
            <v>Cumpre</v>
          </cell>
        </row>
        <row r="2523">
          <cell r="F2523" t="str">
            <v>Nova Esperança do Piriá/PA</v>
          </cell>
          <cell r="G2523" t="str">
            <v>Quadrimestral</v>
          </cell>
          <cell r="H2523" t="str">
            <v>2023-Q1</v>
          </cell>
          <cell r="I2523" t="str">
            <v>Não</v>
          </cell>
          <cell r="J2523">
            <v>45046</v>
          </cell>
          <cell r="K2523">
            <v>-15387291.119999999</v>
          </cell>
          <cell r="L2523">
            <v>99292720.620000005</v>
          </cell>
          <cell r="M2523">
            <v>0</v>
          </cell>
          <cell r="N2523" t="str">
            <v>Cumpre</v>
          </cell>
        </row>
        <row r="2524">
          <cell r="F2524" t="str">
            <v>Nova Ipixuna/PA</v>
          </cell>
          <cell r="G2524" t="str">
            <v>Quadrimestral</v>
          </cell>
          <cell r="H2524" t="str">
            <v>2024-Q2</v>
          </cell>
          <cell r="I2524" t="str">
            <v>Sim</v>
          </cell>
          <cell r="J2524">
            <v>45535</v>
          </cell>
          <cell r="K2524">
            <v>22022809.399999999</v>
          </cell>
          <cell r="L2524">
            <v>72616867.390000001</v>
          </cell>
          <cell r="M2524">
            <v>30.33</v>
          </cell>
          <cell r="N2524" t="str">
            <v>Cumpre</v>
          </cell>
        </row>
        <row r="2525">
          <cell r="F2525" t="str">
            <v>Nova Timboteua/PA</v>
          </cell>
          <cell r="G2525" t="str">
            <v>Quadrimestral</v>
          </cell>
          <cell r="H2525" t="str">
            <v>2024-Q2</v>
          </cell>
          <cell r="I2525" t="str">
            <v>Sim</v>
          </cell>
          <cell r="J2525">
            <v>45535</v>
          </cell>
          <cell r="K2525">
            <v>-4309165.07</v>
          </cell>
          <cell r="L2525">
            <v>68200106.390000001</v>
          </cell>
          <cell r="M2525">
            <v>0</v>
          </cell>
          <cell r="N2525" t="str">
            <v>Cumpre</v>
          </cell>
        </row>
        <row r="2526">
          <cell r="F2526" t="str">
            <v>Novo Progresso/PA</v>
          </cell>
          <cell r="G2526" t="str">
            <v>Quadrimestral</v>
          </cell>
          <cell r="H2526" t="str">
            <v>2024-Q2</v>
          </cell>
          <cell r="I2526" t="str">
            <v>Sim</v>
          </cell>
          <cell r="J2526">
            <v>45535</v>
          </cell>
          <cell r="K2526">
            <v>-31654505.780000001</v>
          </cell>
          <cell r="L2526">
            <v>202823264.84999999</v>
          </cell>
          <cell r="M2526">
            <v>0</v>
          </cell>
          <cell r="N2526" t="str">
            <v>Cumpre</v>
          </cell>
        </row>
        <row r="2527">
          <cell r="F2527" t="str">
            <v>Novo Repartimento/PA</v>
          </cell>
          <cell r="G2527" t="str">
            <v>Quadrimestral</v>
          </cell>
          <cell r="H2527" t="str">
            <v>2024-Q2</v>
          </cell>
          <cell r="I2527" t="str">
            <v>Sim</v>
          </cell>
          <cell r="J2527">
            <v>45535</v>
          </cell>
          <cell r="K2527">
            <v>72867963.200000003</v>
          </cell>
          <cell r="L2527">
            <v>314735267.60000002</v>
          </cell>
          <cell r="M2527">
            <v>23.15</v>
          </cell>
          <cell r="N2527" t="str">
            <v>Cumpre</v>
          </cell>
        </row>
        <row r="2528">
          <cell r="F2528" t="str">
            <v>Óbidos/PA</v>
          </cell>
          <cell r="G2528" t="str">
            <v>Quadrimestral</v>
          </cell>
          <cell r="H2528" t="str">
            <v>2024-Q2</v>
          </cell>
          <cell r="I2528" t="str">
            <v>Sim</v>
          </cell>
          <cell r="J2528">
            <v>45535</v>
          </cell>
          <cell r="K2528">
            <v>40717807.590000004</v>
          </cell>
          <cell r="L2528">
            <v>203622425.81999999</v>
          </cell>
          <cell r="M2528">
            <v>20</v>
          </cell>
          <cell r="N2528" t="str">
            <v>Cumpre</v>
          </cell>
        </row>
        <row r="2529">
          <cell r="F2529" t="str">
            <v>Oeiras do Pará/PA</v>
          </cell>
          <cell r="G2529" t="str">
            <v>Quadrimestral</v>
          </cell>
          <cell r="H2529" t="str">
            <v>2024-Q2</v>
          </cell>
          <cell r="I2529" t="str">
            <v>Sim</v>
          </cell>
          <cell r="J2529">
            <v>45535</v>
          </cell>
          <cell r="K2529">
            <v>57686331.780000001</v>
          </cell>
          <cell r="L2529">
            <v>167542199.62</v>
          </cell>
          <cell r="M2529">
            <v>34.43</v>
          </cell>
          <cell r="N2529" t="str">
            <v>Cumpre</v>
          </cell>
        </row>
        <row r="2530">
          <cell r="F2530" t="str">
            <v>Oriximiná/PA</v>
          </cell>
          <cell r="G2530" t="str">
            <v>Quadrimestral</v>
          </cell>
          <cell r="H2530" t="str">
            <v>2024-Q2</v>
          </cell>
          <cell r="I2530" t="str">
            <v>Sim</v>
          </cell>
          <cell r="J2530">
            <v>45535</v>
          </cell>
          <cell r="K2530">
            <v>50099796.210000001</v>
          </cell>
          <cell r="L2530">
            <v>60880691.289999999</v>
          </cell>
          <cell r="M2530">
            <v>82.29</v>
          </cell>
          <cell r="N2530" t="str">
            <v>Cumpre</v>
          </cell>
        </row>
        <row r="2531">
          <cell r="F2531" t="str">
            <v>Ourém/PA</v>
          </cell>
          <cell r="G2531" t="str">
            <v>Quadrimestral</v>
          </cell>
          <cell r="H2531" t="str">
            <v>2024-Q2</v>
          </cell>
          <cell r="I2531" t="str">
            <v>Sim</v>
          </cell>
          <cell r="J2531">
            <v>45535</v>
          </cell>
          <cell r="K2531">
            <v>37715990.789999999</v>
          </cell>
          <cell r="L2531">
            <v>78049896.379999995</v>
          </cell>
          <cell r="M2531">
            <v>48.32</v>
          </cell>
          <cell r="N2531" t="str">
            <v>Cumpre</v>
          </cell>
        </row>
        <row r="2532">
          <cell r="F2532" t="str">
            <v>Ourilândia do Norte/PA</v>
          </cell>
          <cell r="G2532" t="str">
            <v>Quadrimestral</v>
          </cell>
          <cell r="H2532" t="str">
            <v>2024-Q2</v>
          </cell>
          <cell r="I2532" t="str">
            <v>Sim</v>
          </cell>
          <cell r="J2532">
            <v>45535</v>
          </cell>
          <cell r="K2532">
            <v>-59065016.25</v>
          </cell>
          <cell r="L2532">
            <v>230524166.83000001</v>
          </cell>
          <cell r="M2532">
            <v>0</v>
          </cell>
          <cell r="N2532" t="str">
            <v>Cumpre</v>
          </cell>
        </row>
        <row r="2533">
          <cell r="F2533" t="str">
            <v>Pacajá/PA</v>
          </cell>
          <cell r="G2533" t="str">
            <v>Quadrimestral</v>
          </cell>
          <cell r="H2533" t="str">
            <v>2024-Q2</v>
          </cell>
          <cell r="I2533" t="str">
            <v>Sim</v>
          </cell>
          <cell r="J2533">
            <v>45535</v>
          </cell>
          <cell r="K2533">
            <v>39271468.719999999</v>
          </cell>
          <cell r="L2533">
            <v>237610003.93000001</v>
          </cell>
          <cell r="M2533">
            <v>16.53</v>
          </cell>
          <cell r="N2533" t="str">
            <v>Cumpre</v>
          </cell>
        </row>
        <row r="2534">
          <cell r="F2534" t="str">
            <v>Palestina do Pará/PA</v>
          </cell>
          <cell r="G2534" t="str">
            <v>Quadrimestral</v>
          </cell>
          <cell r="H2534" t="str">
            <v>2023-Q3</v>
          </cell>
          <cell r="I2534" t="str">
            <v>Não</v>
          </cell>
          <cell r="J2534">
            <v>45291</v>
          </cell>
          <cell r="K2534">
            <v>1833918.2</v>
          </cell>
          <cell r="L2534">
            <v>34589086.990000002</v>
          </cell>
          <cell r="M2534">
            <v>5.3</v>
          </cell>
          <cell r="N2534" t="str">
            <v>Cumpre</v>
          </cell>
        </row>
        <row r="2535">
          <cell r="F2535" t="str">
            <v>Paragominas/PA</v>
          </cell>
          <cell r="G2535" t="str">
            <v>Quadrimestral</v>
          </cell>
          <cell r="H2535" t="str">
            <v>2024-Q2</v>
          </cell>
          <cell r="I2535" t="str">
            <v>Sim</v>
          </cell>
          <cell r="J2535">
            <v>45535</v>
          </cell>
          <cell r="K2535">
            <v>12119608.949999999</v>
          </cell>
          <cell r="L2535">
            <v>569257393.87</v>
          </cell>
          <cell r="M2535">
            <v>2.13</v>
          </cell>
          <cell r="N2535" t="str">
            <v>Cumpre</v>
          </cell>
        </row>
        <row r="2536">
          <cell r="F2536" t="str">
            <v>Parauapebas/PA</v>
          </cell>
          <cell r="G2536" t="str">
            <v>Quadrimestral</v>
          </cell>
          <cell r="H2536" t="str">
            <v>2024-Q2</v>
          </cell>
          <cell r="I2536" t="str">
            <v>Sim</v>
          </cell>
          <cell r="J2536">
            <v>45535</v>
          </cell>
          <cell r="K2536">
            <v>392306099.82999998</v>
          </cell>
          <cell r="L2536">
            <v>2715266948.8099999</v>
          </cell>
          <cell r="M2536">
            <v>14.45</v>
          </cell>
          <cell r="N2536" t="str">
            <v>Cumpre</v>
          </cell>
        </row>
        <row r="2537">
          <cell r="F2537" t="str">
            <v>Pau do Arco/PA</v>
          </cell>
          <cell r="G2537" t="str">
            <v>Quadrimestral</v>
          </cell>
          <cell r="H2537" t="str">
            <v>2024-Q2</v>
          </cell>
          <cell r="I2537" t="str">
            <v>Sim</v>
          </cell>
          <cell r="J2537">
            <v>45535</v>
          </cell>
          <cell r="K2537">
            <v>-667247.49</v>
          </cell>
          <cell r="L2537">
            <v>49974031.200000003</v>
          </cell>
          <cell r="M2537">
            <v>0</v>
          </cell>
          <cell r="N2537" t="str">
            <v>Cumpre</v>
          </cell>
        </row>
        <row r="2538">
          <cell r="F2538" t="str">
            <v>Peixe-Boi/PA</v>
          </cell>
          <cell r="G2538" t="str">
            <v>Quadrimestral</v>
          </cell>
          <cell r="H2538" t="str">
            <v>2024-Q2</v>
          </cell>
          <cell r="I2538" t="str">
            <v>Sim</v>
          </cell>
          <cell r="J2538">
            <v>45535</v>
          </cell>
          <cell r="K2538">
            <v>-4497291</v>
          </cell>
          <cell r="L2538">
            <v>58806464.460000001</v>
          </cell>
          <cell r="M2538">
            <v>0</v>
          </cell>
          <cell r="N2538" t="str">
            <v>Cumpre</v>
          </cell>
        </row>
        <row r="2539">
          <cell r="F2539" t="str">
            <v>Piçarra/PA</v>
          </cell>
          <cell r="G2539" t="str">
            <v>Quadrimestral</v>
          </cell>
          <cell r="H2539" t="str">
            <v>2024-Q2</v>
          </cell>
          <cell r="I2539" t="str">
            <v>Sim</v>
          </cell>
          <cell r="J2539">
            <v>45535</v>
          </cell>
          <cell r="K2539">
            <v>17712644.010000002</v>
          </cell>
          <cell r="L2539">
            <v>98863908.040000007</v>
          </cell>
          <cell r="M2539">
            <v>17.920000000000002</v>
          </cell>
          <cell r="N2539" t="str">
            <v>Cumpre</v>
          </cell>
        </row>
        <row r="2540">
          <cell r="F2540" t="str">
            <v>Placas/PA</v>
          </cell>
          <cell r="G2540" t="str">
            <v>Quadrimestral</v>
          </cell>
          <cell r="H2540" t="str">
            <v>2024-Q1</v>
          </cell>
          <cell r="I2540" t="str">
            <v>Não</v>
          </cell>
          <cell r="J2540">
            <v>45412</v>
          </cell>
          <cell r="K2540">
            <v>9119451.9399999995</v>
          </cell>
          <cell r="L2540">
            <v>131233912.78</v>
          </cell>
          <cell r="M2540">
            <v>6.95</v>
          </cell>
          <cell r="N2540" t="str">
            <v>Cumpre</v>
          </cell>
        </row>
        <row r="2541">
          <cell r="F2541" t="str">
            <v>Ponta de Pedras/PA</v>
          </cell>
          <cell r="G2541" t="str">
            <v>Quadrimestral</v>
          </cell>
          <cell r="H2541" t="str">
            <v>2024-Q2</v>
          </cell>
          <cell r="I2541" t="str">
            <v>Sim</v>
          </cell>
          <cell r="J2541">
            <v>45535</v>
          </cell>
          <cell r="K2541">
            <v>1049467.74</v>
          </cell>
          <cell r="L2541">
            <v>119161231.91</v>
          </cell>
          <cell r="M2541">
            <v>0.88</v>
          </cell>
          <cell r="N2541" t="str">
            <v>Cumpre</v>
          </cell>
        </row>
        <row r="2542">
          <cell r="F2542" t="str">
            <v>Portel/PA</v>
          </cell>
          <cell r="G2542" t="str">
            <v>Quadrimestral</v>
          </cell>
          <cell r="H2542" t="str">
            <v>2024-Q2</v>
          </cell>
          <cell r="I2542" t="str">
            <v>Sim</v>
          </cell>
          <cell r="J2542">
            <v>45535</v>
          </cell>
          <cell r="K2542">
            <v>108525019.11</v>
          </cell>
          <cell r="L2542">
            <v>401799584.56999999</v>
          </cell>
          <cell r="M2542">
            <v>27.01</v>
          </cell>
          <cell r="N2542" t="str">
            <v>Cumpre</v>
          </cell>
        </row>
        <row r="2543">
          <cell r="F2543" t="str">
            <v>Porto de Moz/PA</v>
          </cell>
          <cell r="G2543" t="str">
            <v>Quadrimestral</v>
          </cell>
          <cell r="H2543" t="str">
            <v>2023-Q3</v>
          </cell>
          <cell r="I2543" t="str">
            <v>Não</v>
          </cell>
          <cell r="J2543">
            <v>45291</v>
          </cell>
          <cell r="K2543">
            <v>1701718.68</v>
          </cell>
          <cell r="L2543">
            <v>216708334.09</v>
          </cell>
          <cell r="M2543">
            <v>0.79</v>
          </cell>
          <cell r="N2543" t="str">
            <v>Cumpre</v>
          </cell>
        </row>
        <row r="2544">
          <cell r="F2544" t="str">
            <v>Prainha/PA</v>
          </cell>
          <cell r="G2544" t="str">
            <v>Quadrimestral</v>
          </cell>
          <cell r="H2544" t="str">
            <v>2024-Q1</v>
          </cell>
          <cell r="I2544" t="str">
            <v>Não</v>
          </cell>
          <cell r="J2544">
            <v>45412</v>
          </cell>
          <cell r="K2544">
            <v>2104883.5</v>
          </cell>
          <cell r="L2544">
            <v>160048720.66</v>
          </cell>
          <cell r="M2544">
            <v>1.32</v>
          </cell>
          <cell r="N2544" t="str">
            <v>Cumpre</v>
          </cell>
        </row>
        <row r="2545">
          <cell r="F2545" t="str">
            <v>Primavera/PA</v>
          </cell>
          <cell r="G2545" t="str">
            <v>Quadrimestral</v>
          </cell>
          <cell r="H2545" t="str">
            <v>2024-Q1</v>
          </cell>
          <cell r="I2545" t="str">
            <v>Não</v>
          </cell>
          <cell r="J2545">
            <v>45412</v>
          </cell>
          <cell r="K2545">
            <v>3955933.58</v>
          </cell>
          <cell r="L2545">
            <v>22504279.23</v>
          </cell>
          <cell r="M2545">
            <v>17.579999999999998</v>
          </cell>
          <cell r="N2545" t="str">
            <v>Cumpre</v>
          </cell>
        </row>
        <row r="2546">
          <cell r="F2546" t="str">
            <v>Quatipuru/PA</v>
          </cell>
          <cell r="G2546" t="str">
            <v>Quadrimestral</v>
          </cell>
          <cell r="H2546" t="str">
            <v>2023-Q2</v>
          </cell>
          <cell r="I2546" t="str">
            <v>Não</v>
          </cell>
          <cell r="J2546">
            <v>45169</v>
          </cell>
          <cell r="K2546">
            <v>47834806.899999999</v>
          </cell>
          <cell r="L2546">
            <v>38932708.57</v>
          </cell>
          <cell r="M2546">
            <v>122.87</v>
          </cell>
          <cell r="N2546" t="str">
            <v>Descumpre</v>
          </cell>
        </row>
        <row r="2547">
          <cell r="F2547" t="str">
            <v>Redenção/PA</v>
          </cell>
          <cell r="G2547" t="str">
            <v>Quadrimestral</v>
          </cell>
          <cell r="H2547" t="str">
            <v>2024-Q2</v>
          </cell>
          <cell r="I2547" t="str">
            <v>Sim</v>
          </cell>
          <cell r="J2547">
            <v>45535</v>
          </cell>
          <cell r="K2547">
            <v>50566596.390000001</v>
          </cell>
          <cell r="L2547">
            <v>422532822.14999998</v>
          </cell>
          <cell r="M2547">
            <v>11.97</v>
          </cell>
          <cell r="N2547" t="str">
            <v>Cumpre</v>
          </cell>
        </row>
        <row r="2548">
          <cell r="F2548" t="str">
            <v>Rio Maria/PA</v>
          </cell>
          <cell r="G2548" t="str">
            <v>Quadrimestral</v>
          </cell>
          <cell r="H2548" t="str">
            <v>2024-Q2</v>
          </cell>
          <cell r="I2548" t="str">
            <v>Sim</v>
          </cell>
          <cell r="J2548">
            <v>45535</v>
          </cell>
          <cell r="K2548">
            <v>1734151.58</v>
          </cell>
          <cell r="L2548">
            <v>92445826.790000007</v>
          </cell>
          <cell r="M2548">
            <v>1.88</v>
          </cell>
          <cell r="N2548" t="str">
            <v>Cumpre</v>
          </cell>
        </row>
        <row r="2549">
          <cell r="F2549" t="str">
            <v>Rondon do Pará/PA</v>
          </cell>
          <cell r="G2549" t="str">
            <v>Quadrimestral</v>
          </cell>
          <cell r="H2549" t="str">
            <v>2024-Q2</v>
          </cell>
          <cell r="I2549" t="str">
            <v>Sim</v>
          </cell>
          <cell r="J2549">
            <v>45535</v>
          </cell>
          <cell r="K2549">
            <v>-13578450.310000001</v>
          </cell>
          <cell r="L2549">
            <v>174719280.31</v>
          </cell>
          <cell r="M2549">
            <v>0</v>
          </cell>
          <cell r="N2549" t="str">
            <v>Cumpre</v>
          </cell>
        </row>
        <row r="2550">
          <cell r="F2550" t="str">
            <v>Rurópolis/PA</v>
          </cell>
          <cell r="G2550" t="str">
            <v>Quadrimestral</v>
          </cell>
          <cell r="H2550" t="str">
            <v>2024-Q2</v>
          </cell>
          <cell r="I2550" t="str">
            <v>Sim</v>
          </cell>
          <cell r="J2550">
            <v>45535</v>
          </cell>
          <cell r="K2550">
            <v>36812360.609999999</v>
          </cell>
          <cell r="L2550">
            <v>138958214.78999999</v>
          </cell>
          <cell r="M2550">
            <v>26.49</v>
          </cell>
          <cell r="N2550" t="str">
            <v>Cumpre</v>
          </cell>
        </row>
        <row r="2551">
          <cell r="F2551" t="str">
            <v>Salinópolis/PA</v>
          </cell>
          <cell r="G2551" t="str">
            <v>Quadrimestral</v>
          </cell>
          <cell r="H2551" t="str">
            <v>2024-Q2</v>
          </cell>
          <cell r="I2551" t="str">
            <v>Sim</v>
          </cell>
          <cell r="J2551">
            <v>45535</v>
          </cell>
          <cell r="K2551">
            <v>56460476.539999999</v>
          </cell>
          <cell r="L2551">
            <v>170768906.15000001</v>
          </cell>
          <cell r="M2551">
            <v>33.06</v>
          </cell>
          <cell r="N2551" t="str">
            <v>Cumpre</v>
          </cell>
        </row>
        <row r="2552">
          <cell r="F2552" t="str">
            <v>Salvaterra/PA</v>
          </cell>
          <cell r="G2552" t="str">
            <v>Quadrimestral</v>
          </cell>
          <cell r="H2552" t="str">
            <v>2024-Q1</v>
          </cell>
          <cell r="I2552" t="str">
            <v>Não</v>
          </cell>
          <cell r="J2552">
            <v>45412</v>
          </cell>
          <cell r="K2552">
            <v>1971762.71</v>
          </cell>
          <cell r="L2552">
            <v>15137331.060000001</v>
          </cell>
          <cell r="M2552">
            <v>13.03</v>
          </cell>
          <cell r="N2552" t="str">
            <v>Cumpre</v>
          </cell>
        </row>
        <row r="2553">
          <cell r="F2553" t="str">
            <v>Santa Bárbara do Pará/PA</v>
          </cell>
          <cell r="G2553" t="str">
            <v>Quadrimestral</v>
          </cell>
          <cell r="H2553" t="str">
            <v>2024-Q2</v>
          </cell>
          <cell r="I2553" t="str">
            <v>Sim</v>
          </cell>
          <cell r="J2553">
            <v>45535</v>
          </cell>
          <cell r="K2553">
            <v>-8929776.2400000002</v>
          </cell>
          <cell r="L2553">
            <v>93029581.75</v>
          </cell>
          <cell r="M2553">
            <v>0</v>
          </cell>
          <cell r="N2553" t="str">
            <v>Cumpre</v>
          </cell>
        </row>
        <row r="2554">
          <cell r="F2554" t="str">
            <v>Santa Cruz do Arari/PA</v>
          </cell>
          <cell r="G2554" t="str">
            <v>Quadrimestral</v>
          </cell>
          <cell r="H2554" t="str">
            <v>2021-Q1</v>
          </cell>
          <cell r="I2554" t="str">
            <v>Não</v>
          </cell>
          <cell r="J2554">
            <v>44316</v>
          </cell>
          <cell r="K2554">
            <v>-5215990.1500000004</v>
          </cell>
          <cell r="L2554">
            <v>3490328</v>
          </cell>
          <cell r="M2554">
            <v>0</v>
          </cell>
          <cell r="N2554" t="str">
            <v>Cumpre</v>
          </cell>
        </row>
        <row r="2555">
          <cell r="F2555" t="str">
            <v>Santa Isabel do Pará/PA</v>
          </cell>
          <cell r="G2555" t="str">
            <v>Quadrimestral</v>
          </cell>
          <cell r="H2555" t="str">
            <v>2024-Q2</v>
          </cell>
          <cell r="I2555" t="str">
            <v>Sim</v>
          </cell>
          <cell r="J2555">
            <v>45535</v>
          </cell>
          <cell r="K2555">
            <v>22198382.640000001</v>
          </cell>
          <cell r="L2555">
            <v>267495182.59999999</v>
          </cell>
          <cell r="M2555">
            <v>8.3000000000000007</v>
          </cell>
          <cell r="N2555" t="str">
            <v>Cumpre</v>
          </cell>
        </row>
        <row r="2556">
          <cell r="F2556" t="str">
            <v>Santa Luzia do Pará/PA</v>
          </cell>
          <cell r="G2556" t="str">
            <v>Quadrimestral</v>
          </cell>
          <cell r="H2556" t="str">
            <v>2024-Q2</v>
          </cell>
          <cell r="I2556" t="str">
            <v>Sim</v>
          </cell>
          <cell r="J2556">
            <v>45535</v>
          </cell>
          <cell r="K2556">
            <v>9817938.7799999993</v>
          </cell>
          <cell r="L2556">
            <v>89703637.040000007</v>
          </cell>
          <cell r="M2556">
            <v>10.94</v>
          </cell>
          <cell r="N2556" t="str">
            <v>Cumpre</v>
          </cell>
        </row>
        <row r="2557">
          <cell r="F2557" t="str">
            <v>Santa Maria das Barreiras/PA</v>
          </cell>
          <cell r="G2557" t="str">
            <v>Quadrimestral</v>
          </cell>
          <cell r="H2557" t="str">
            <v>2024-Q2</v>
          </cell>
          <cell r="I2557" t="str">
            <v>Sim</v>
          </cell>
          <cell r="J2557">
            <v>45535</v>
          </cell>
          <cell r="K2557">
            <v>-18545095.620000001</v>
          </cell>
          <cell r="L2557">
            <v>112425797.51000001</v>
          </cell>
          <cell r="M2557">
            <v>0</v>
          </cell>
          <cell r="N2557" t="str">
            <v>Cumpre</v>
          </cell>
        </row>
        <row r="2558">
          <cell r="F2558" t="str">
            <v>Santa Maria do Pará/PA</v>
          </cell>
          <cell r="G2558" t="str">
            <v>Quadrimestral</v>
          </cell>
          <cell r="H2558" t="str">
            <v>2024-Q1</v>
          </cell>
          <cell r="I2558" t="str">
            <v>Não</v>
          </cell>
          <cell r="J2558">
            <v>45412</v>
          </cell>
          <cell r="K2558">
            <v>2494693.63</v>
          </cell>
          <cell r="L2558">
            <v>47240043.759999998</v>
          </cell>
          <cell r="M2558">
            <v>5.28</v>
          </cell>
          <cell r="N2558" t="str">
            <v>Cumpre</v>
          </cell>
        </row>
        <row r="2559">
          <cell r="F2559" t="str">
            <v>Santana do Araguaia/PA</v>
          </cell>
          <cell r="G2559" t="str">
            <v>Quadrimestral</v>
          </cell>
          <cell r="H2559" t="str">
            <v>2024-Q2</v>
          </cell>
          <cell r="I2559" t="str">
            <v>Sim</v>
          </cell>
          <cell r="J2559">
            <v>45535</v>
          </cell>
          <cell r="K2559">
            <v>-147939462.38</v>
          </cell>
          <cell r="L2559">
            <v>272136627.32999998</v>
          </cell>
          <cell r="M2559">
            <v>0</v>
          </cell>
          <cell r="N2559" t="str">
            <v>Cumpre</v>
          </cell>
        </row>
        <row r="2560">
          <cell r="F2560" t="str">
            <v>Santarém/PA</v>
          </cell>
          <cell r="G2560" t="str">
            <v>Quadrimestral</v>
          </cell>
          <cell r="H2560" t="str">
            <v>2024-Q3</v>
          </cell>
          <cell r="I2560" t="str">
            <v>Sim</v>
          </cell>
          <cell r="J2560">
            <v>45657</v>
          </cell>
          <cell r="K2560">
            <v>-154161300.65000001</v>
          </cell>
          <cell r="L2560">
            <v>1408926364.3199999</v>
          </cell>
          <cell r="M2560">
            <v>0</v>
          </cell>
          <cell r="N2560" t="str">
            <v>Cumpre</v>
          </cell>
        </row>
        <row r="2561">
          <cell r="F2561" t="str">
            <v>Santarém Novo/PA</v>
          </cell>
          <cell r="G2561" t="str">
            <v>Quadrimestral</v>
          </cell>
          <cell r="H2561" t="str">
            <v>2024-Q1</v>
          </cell>
          <cell r="I2561" t="str">
            <v>Não</v>
          </cell>
          <cell r="J2561">
            <v>45412</v>
          </cell>
          <cell r="K2561">
            <v>27478024.16</v>
          </cell>
          <cell r="L2561">
            <v>37114510.049999997</v>
          </cell>
          <cell r="M2561">
            <v>74.040000000000006</v>
          </cell>
          <cell r="N2561" t="str">
            <v>Cumpre</v>
          </cell>
        </row>
        <row r="2562">
          <cell r="F2562" t="str">
            <v>Santo Antônio do Tauá/PA</v>
          </cell>
          <cell r="G2562" t="str">
            <v>Quadrimestral</v>
          </cell>
          <cell r="H2562" t="str">
            <v>2024-Q2</v>
          </cell>
          <cell r="I2562" t="str">
            <v>Sim</v>
          </cell>
          <cell r="J2562">
            <v>45535</v>
          </cell>
          <cell r="K2562">
            <v>-3055704.26</v>
          </cell>
          <cell r="L2562">
            <v>111446897.66</v>
          </cell>
          <cell r="M2562">
            <v>0</v>
          </cell>
          <cell r="N2562" t="str">
            <v>Cumpre</v>
          </cell>
        </row>
        <row r="2563">
          <cell r="F2563" t="str">
            <v>São Caetano de Odivelas/PA</v>
          </cell>
          <cell r="G2563" t="str">
            <v>Quadrimestral</v>
          </cell>
          <cell r="H2563" t="str">
            <v>2024-Q2</v>
          </cell>
          <cell r="I2563" t="str">
            <v>Sim</v>
          </cell>
          <cell r="J2563">
            <v>45535</v>
          </cell>
          <cell r="K2563">
            <v>-2611648.4700000002</v>
          </cell>
          <cell r="L2563">
            <v>82296792.450000003</v>
          </cell>
          <cell r="M2563">
            <v>0</v>
          </cell>
          <cell r="N2563" t="str">
            <v>Cumpre</v>
          </cell>
        </row>
        <row r="2564">
          <cell r="F2564" t="str">
            <v>São Domingos do Araguaia/PA</v>
          </cell>
          <cell r="G2564" t="str">
            <v>Quadrimestral</v>
          </cell>
          <cell r="H2564" t="str">
            <v>2024-Q2</v>
          </cell>
          <cell r="I2564" t="str">
            <v>Sim</v>
          </cell>
          <cell r="J2564">
            <v>45535</v>
          </cell>
          <cell r="K2564">
            <v>73177975.530000001</v>
          </cell>
          <cell r="L2564">
            <v>101472861.75</v>
          </cell>
          <cell r="M2564">
            <v>72.12</v>
          </cell>
          <cell r="N2564" t="str">
            <v>Cumpre</v>
          </cell>
        </row>
        <row r="2565">
          <cell r="F2565" t="str">
            <v>São Domingos do Capim/PA</v>
          </cell>
          <cell r="G2565" t="str">
            <v>Quadrimestral</v>
          </cell>
          <cell r="H2565" t="str">
            <v>2024-Q2</v>
          </cell>
          <cell r="I2565" t="str">
            <v>Sim</v>
          </cell>
          <cell r="J2565">
            <v>45535</v>
          </cell>
          <cell r="K2565">
            <v>-17167322.420000002</v>
          </cell>
          <cell r="L2565">
            <v>159900478</v>
          </cell>
          <cell r="M2565">
            <v>0</v>
          </cell>
          <cell r="N2565" t="str">
            <v>Cumpre</v>
          </cell>
        </row>
        <row r="2566">
          <cell r="F2566" t="str">
            <v>São Félix do Xingu/PA</v>
          </cell>
          <cell r="G2566" t="str">
            <v>Quadrimestral</v>
          </cell>
          <cell r="H2566" t="str">
            <v>2024-Q2</v>
          </cell>
          <cell r="I2566" t="str">
            <v>Sim</v>
          </cell>
          <cell r="J2566">
            <v>45535</v>
          </cell>
          <cell r="K2566">
            <v>11513085.140000001</v>
          </cell>
          <cell r="L2566">
            <v>360957705.63</v>
          </cell>
          <cell r="M2566">
            <v>3.19</v>
          </cell>
          <cell r="N2566" t="str">
            <v>Cumpre</v>
          </cell>
        </row>
        <row r="2567">
          <cell r="F2567" t="str">
            <v>São Francisco do Pará/PA</v>
          </cell>
          <cell r="G2567" t="str">
            <v>Quadrimestral</v>
          </cell>
          <cell r="H2567" t="str">
            <v>2024-Q1</v>
          </cell>
          <cell r="I2567" t="str">
            <v>Não</v>
          </cell>
          <cell r="J2567">
            <v>45412</v>
          </cell>
          <cell r="K2567">
            <v>9621336.3100000005</v>
          </cell>
          <cell r="L2567">
            <v>61741651.75</v>
          </cell>
          <cell r="M2567">
            <v>15.58</v>
          </cell>
          <cell r="N2567" t="str">
            <v>Cumpre</v>
          </cell>
        </row>
        <row r="2568">
          <cell r="F2568" t="str">
            <v>São Geraldo do Araguaia/PA</v>
          </cell>
          <cell r="G2568" t="str">
            <v>Quadrimestral</v>
          </cell>
          <cell r="H2568" t="str">
            <v>2024-Q2</v>
          </cell>
          <cell r="I2568" t="str">
            <v>Sim</v>
          </cell>
          <cell r="J2568">
            <v>45535</v>
          </cell>
          <cell r="K2568">
            <v>-6902980.9699999997</v>
          </cell>
          <cell r="L2568">
            <v>128675427.56</v>
          </cell>
          <cell r="M2568">
            <v>0</v>
          </cell>
          <cell r="N2568" t="str">
            <v>Cumpre</v>
          </cell>
        </row>
        <row r="2569">
          <cell r="F2569" t="str">
            <v>São João da Ponta/PA</v>
          </cell>
          <cell r="G2569" t="str">
            <v>Quadrimestral</v>
          </cell>
          <cell r="H2569" t="str">
            <v>2020-Q3</v>
          </cell>
          <cell r="I2569" t="str">
            <v>Não</v>
          </cell>
          <cell r="J2569">
            <v>44196</v>
          </cell>
          <cell r="K2569">
            <v>824000</v>
          </cell>
          <cell r="L2569">
            <v>19738090.329999998</v>
          </cell>
          <cell r="M2569">
            <v>4.17</v>
          </cell>
          <cell r="N2569" t="str">
            <v>Cumpre</v>
          </cell>
        </row>
        <row r="2570">
          <cell r="F2570" t="str">
            <v>São João de Pirabas/PA</v>
          </cell>
          <cell r="G2570" t="str">
            <v>Quadrimestral</v>
          </cell>
          <cell r="H2570" t="str">
            <v>2024-Q2</v>
          </cell>
          <cell r="I2570" t="str">
            <v>Sim</v>
          </cell>
          <cell r="J2570">
            <v>45535</v>
          </cell>
          <cell r="K2570">
            <v>31442544.34</v>
          </cell>
          <cell r="L2570">
            <v>76710639.920000002</v>
          </cell>
          <cell r="M2570">
            <v>40.99</v>
          </cell>
          <cell r="N2570" t="str">
            <v>Cumpre</v>
          </cell>
        </row>
        <row r="2571">
          <cell r="F2571" t="str">
            <v>São João do Araguaia/PA</v>
          </cell>
          <cell r="G2571" t="str">
            <v>Quadrimestral</v>
          </cell>
          <cell r="H2571" t="str">
            <v>2024-Q2</v>
          </cell>
          <cell r="I2571" t="str">
            <v>Sim</v>
          </cell>
          <cell r="J2571">
            <v>45535</v>
          </cell>
          <cell r="K2571">
            <v>9185204.3699999992</v>
          </cell>
          <cell r="L2571">
            <v>70368211.010000005</v>
          </cell>
          <cell r="M2571">
            <v>13.05</v>
          </cell>
          <cell r="N2571" t="str">
            <v>Cumpre</v>
          </cell>
        </row>
        <row r="2572">
          <cell r="F2572" t="str">
            <v>São Miguel do Guamá/PA</v>
          </cell>
          <cell r="G2572" t="str">
            <v>Quadrimestral</v>
          </cell>
          <cell r="H2572" t="str">
            <v>2024-Q2</v>
          </cell>
          <cell r="I2572" t="str">
            <v>Sim</v>
          </cell>
          <cell r="J2572">
            <v>45535</v>
          </cell>
          <cell r="K2572">
            <v>28948056.649999999</v>
          </cell>
          <cell r="L2572">
            <v>261447313.5</v>
          </cell>
          <cell r="M2572">
            <v>11.07</v>
          </cell>
          <cell r="N2572" t="str">
            <v>Cumpre</v>
          </cell>
        </row>
        <row r="2573">
          <cell r="F2573" t="str">
            <v>São Sebastião da Boa Vista/PA</v>
          </cell>
          <cell r="G2573" t="str">
            <v>Quadrimestral</v>
          </cell>
          <cell r="H2573" t="str">
            <v>2024-Q2</v>
          </cell>
          <cell r="I2573" t="str">
            <v>Sim</v>
          </cell>
          <cell r="J2573">
            <v>45535</v>
          </cell>
          <cell r="K2573">
            <v>212190.03</v>
          </cell>
          <cell r="L2573">
            <v>128783460.40000001</v>
          </cell>
          <cell r="M2573">
            <v>0.16</v>
          </cell>
          <cell r="N2573" t="str">
            <v>Cumpre</v>
          </cell>
        </row>
        <row r="2574">
          <cell r="F2574" t="str">
            <v>Sapucaia/PA</v>
          </cell>
          <cell r="G2574" t="str">
            <v>Quadrimestral</v>
          </cell>
          <cell r="H2574" t="str">
            <v>2024-Q2</v>
          </cell>
          <cell r="I2574" t="str">
            <v>Sim</v>
          </cell>
          <cell r="J2574">
            <v>45535</v>
          </cell>
          <cell r="K2574">
            <v>357810.03</v>
          </cell>
          <cell r="L2574">
            <v>47571413.229999997</v>
          </cell>
          <cell r="M2574">
            <v>0.75</v>
          </cell>
          <cell r="N2574" t="str">
            <v>Cumpre</v>
          </cell>
        </row>
        <row r="2575">
          <cell r="F2575" t="str">
            <v>Senador José Porfírio/PA</v>
          </cell>
          <cell r="G2575" t="str">
            <v>Quadrimestral</v>
          </cell>
          <cell r="H2575" t="str">
            <v>2024-Q2</v>
          </cell>
          <cell r="I2575" t="str">
            <v>Sim</v>
          </cell>
          <cell r="J2575">
            <v>45535</v>
          </cell>
          <cell r="K2575">
            <v>2017161.32</v>
          </cell>
          <cell r="L2575">
            <v>115945404.05</v>
          </cell>
          <cell r="M2575">
            <v>1.74</v>
          </cell>
          <cell r="N2575" t="str">
            <v>Cumpre</v>
          </cell>
        </row>
        <row r="2576">
          <cell r="F2576" t="str">
            <v>Soure/PA</v>
          </cell>
          <cell r="G2576" t="str">
            <v>Quadrimestral</v>
          </cell>
          <cell r="H2576" t="str">
            <v>2024-Q2</v>
          </cell>
          <cell r="I2576" t="str">
            <v>Sim</v>
          </cell>
          <cell r="J2576">
            <v>45535</v>
          </cell>
          <cell r="K2576">
            <v>-3098846.42</v>
          </cell>
          <cell r="L2576">
            <v>98507795.129999995</v>
          </cell>
          <cell r="M2576">
            <v>0</v>
          </cell>
          <cell r="N2576" t="str">
            <v>Cumpre</v>
          </cell>
        </row>
        <row r="2577">
          <cell r="F2577" t="str">
            <v>Tailândia/PA</v>
          </cell>
          <cell r="G2577" t="str">
            <v>Quadrimestral</v>
          </cell>
          <cell r="H2577" t="str">
            <v>2024-Q1</v>
          </cell>
          <cell r="I2577" t="str">
            <v>Não</v>
          </cell>
          <cell r="J2577">
            <v>45412</v>
          </cell>
          <cell r="K2577">
            <v>226083339.25999999</v>
          </cell>
          <cell r="L2577">
            <v>290248517.48000002</v>
          </cell>
          <cell r="M2577">
            <v>77.89</v>
          </cell>
          <cell r="N2577" t="str">
            <v>Cumpre</v>
          </cell>
        </row>
        <row r="2578">
          <cell r="F2578" t="str">
            <v>Terra Alta/PA</v>
          </cell>
          <cell r="G2578" t="str">
            <v>Quadrimestral</v>
          </cell>
          <cell r="H2578" t="str">
            <v>2023-Q1</v>
          </cell>
          <cell r="I2578" t="str">
            <v>Não</v>
          </cell>
          <cell r="J2578">
            <v>45046</v>
          </cell>
          <cell r="K2578">
            <v>2706919.11</v>
          </cell>
          <cell r="L2578">
            <v>37662694.200000003</v>
          </cell>
          <cell r="M2578">
            <v>7.19</v>
          </cell>
          <cell r="N2578" t="str">
            <v>Cumpre</v>
          </cell>
        </row>
        <row r="2579">
          <cell r="F2579" t="str">
            <v>Terra Santa/PA</v>
          </cell>
          <cell r="G2579" t="str">
            <v>Quadrimestral</v>
          </cell>
          <cell r="H2579" t="str">
            <v>2024-Q2</v>
          </cell>
          <cell r="I2579" t="str">
            <v>Sim</v>
          </cell>
          <cell r="J2579">
            <v>45535</v>
          </cell>
          <cell r="K2579">
            <v>9405669.5199999996</v>
          </cell>
          <cell r="L2579">
            <v>121640051.26000001</v>
          </cell>
          <cell r="M2579">
            <v>7.73</v>
          </cell>
          <cell r="N2579" t="str">
            <v>Cumpre</v>
          </cell>
        </row>
        <row r="2580">
          <cell r="F2580" t="str">
            <v>Tomé-Açu/PA</v>
          </cell>
          <cell r="G2580" t="str">
            <v>Quadrimestral</v>
          </cell>
          <cell r="H2580" t="str">
            <v>2024-Q2</v>
          </cell>
          <cell r="I2580" t="str">
            <v>Sim</v>
          </cell>
          <cell r="J2580">
            <v>45535</v>
          </cell>
          <cell r="K2580">
            <v>28116047.420000002</v>
          </cell>
          <cell r="L2580">
            <v>402896426.26999998</v>
          </cell>
          <cell r="M2580">
            <v>6.98</v>
          </cell>
          <cell r="N2580" t="str">
            <v>Cumpre</v>
          </cell>
        </row>
        <row r="2581">
          <cell r="F2581" t="str">
            <v>Tracuateua/PA</v>
          </cell>
          <cell r="G2581" t="str">
            <v>Quadrimestral</v>
          </cell>
          <cell r="H2581" t="str">
            <v>2024-Q2</v>
          </cell>
          <cell r="I2581" t="str">
            <v>Sim</v>
          </cell>
          <cell r="J2581">
            <v>45535</v>
          </cell>
          <cell r="K2581">
            <v>-2887864.63</v>
          </cell>
          <cell r="L2581">
            <v>113403357.55</v>
          </cell>
          <cell r="M2581">
            <v>0</v>
          </cell>
          <cell r="N2581" t="str">
            <v>Cumpre</v>
          </cell>
        </row>
        <row r="2582">
          <cell r="F2582" t="str">
            <v>Trairão/PA</v>
          </cell>
          <cell r="G2582" t="str">
            <v>Quadrimestral</v>
          </cell>
          <cell r="H2582" t="str">
            <v>2024-Q2</v>
          </cell>
          <cell r="I2582" t="str">
            <v>Sim</v>
          </cell>
          <cell r="J2582">
            <v>45535</v>
          </cell>
          <cell r="K2582">
            <v>-11462318.85</v>
          </cell>
          <cell r="L2582">
            <v>90699985.019999996</v>
          </cell>
          <cell r="M2582">
            <v>0</v>
          </cell>
          <cell r="N2582" t="str">
            <v>Cumpre</v>
          </cell>
        </row>
        <row r="2583">
          <cell r="F2583" t="str">
            <v>Tucumã/PA</v>
          </cell>
          <cell r="G2583" t="str">
            <v>Quadrimestral</v>
          </cell>
          <cell r="H2583" t="str">
            <v>2024-Q2</v>
          </cell>
          <cell r="I2583" t="str">
            <v>Sim</v>
          </cell>
          <cell r="J2583">
            <v>45535</v>
          </cell>
          <cell r="K2583">
            <v>-46390293.57</v>
          </cell>
          <cell r="L2583">
            <v>211173665.59</v>
          </cell>
          <cell r="M2583">
            <v>0</v>
          </cell>
          <cell r="N2583" t="str">
            <v>Cumpre</v>
          </cell>
        </row>
        <row r="2584">
          <cell r="F2584" t="str">
            <v>Tucuruí/PA</v>
          </cell>
          <cell r="G2584" t="str">
            <v>Quadrimestral</v>
          </cell>
          <cell r="H2584" t="str">
            <v>2024-Q2</v>
          </cell>
          <cell r="I2584" t="str">
            <v>Sim</v>
          </cell>
          <cell r="J2584">
            <v>45535</v>
          </cell>
          <cell r="K2584">
            <v>-20145531.969999999</v>
          </cell>
          <cell r="L2584">
            <v>517839981.92000002</v>
          </cell>
          <cell r="M2584">
            <v>0</v>
          </cell>
          <cell r="N2584" t="str">
            <v>Cumpre</v>
          </cell>
        </row>
        <row r="2585">
          <cell r="F2585" t="str">
            <v>Ulianópolis/PA</v>
          </cell>
          <cell r="G2585" t="str">
            <v>Quadrimestral</v>
          </cell>
          <cell r="H2585" t="str">
            <v>2024-Q2</v>
          </cell>
          <cell r="I2585" t="str">
            <v>Sim</v>
          </cell>
          <cell r="J2585">
            <v>45535</v>
          </cell>
          <cell r="K2585">
            <v>9599074.1500000004</v>
          </cell>
          <cell r="L2585">
            <v>180038422.75</v>
          </cell>
          <cell r="M2585">
            <v>5.33</v>
          </cell>
          <cell r="N2585" t="str">
            <v>Cumpre</v>
          </cell>
        </row>
        <row r="2586">
          <cell r="F2586" t="str">
            <v>Uruará/PA</v>
          </cell>
          <cell r="G2586" t="str">
            <v>Quadrimestral</v>
          </cell>
          <cell r="H2586" t="str">
            <v>2024-Q2</v>
          </cell>
          <cell r="I2586" t="str">
            <v>Sim</v>
          </cell>
          <cell r="J2586">
            <v>45535</v>
          </cell>
          <cell r="K2586">
            <v>87528389.650000006</v>
          </cell>
          <cell r="L2586">
            <v>39247865.840000004</v>
          </cell>
          <cell r="M2586">
            <v>223.01</v>
          </cell>
          <cell r="N2586" t="str">
            <v>Descumpre</v>
          </cell>
        </row>
        <row r="2587">
          <cell r="F2587" t="str">
            <v>Vigia/PA</v>
          </cell>
          <cell r="G2587" t="str">
            <v>Quadrimestral</v>
          </cell>
          <cell r="H2587" t="str">
            <v>2024-Q2</v>
          </cell>
          <cell r="I2587" t="str">
            <v>Sim</v>
          </cell>
          <cell r="J2587">
            <v>45535</v>
          </cell>
          <cell r="K2587">
            <v>-2043008.7</v>
          </cell>
          <cell r="L2587">
            <v>146855715.28</v>
          </cell>
          <cell r="M2587">
            <v>0</v>
          </cell>
          <cell r="N2587" t="str">
            <v>Cumpre</v>
          </cell>
        </row>
        <row r="2588">
          <cell r="F2588" t="str">
            <v>Viseu/PA</v>
          </cell>
          <cell r="G2588" t="str">
            <v>Quadrimestral</v>
          </cell>
          <cell r="H2588" t="str">
            <v>2024-Q2</v>
          </cell>
          <cell r="I2588" t="str">
            <v>Sim</v>
          </cell>
          <cell r="J2588">
            <v>45535</v>
          </cell>
          <cell r="K2588">
            <v>127252500.73</v>
          </cell>
          <cell r="L2588">
            <v>265857254.31999999</v>
          </cell>
          <cell r="M2588">
            <v>47.86</v>
          </cell>
          <cell r="N2588" t="str">
            <v>Cumpre</v>
          </cell>
        </row>
        <row r="2589">
          <cell r="F2589" t="str">
            <v>Vitória do Xingu/PA</v>
          </cell>
          <cell r="G2589" t="str">
            <v>Quadrimestral</v>
          </cell>
          <cell r="H2589" t="str">
            <v>2024-Q2</v>
          </cell>
          <cell r="I2589" t="str">
            <v>Sim</v>
          </cell>
          <cell r="J2589">
            <v>45535</v>
          </cell>
          <cell r="K2589">
            <v>47265586.659999996</v>
          </cell>
          <cell r="L2589">
            <v>278253936.24000001</v>
          </cell>
          <cell r="M2589">
            <v>16.989999999999998</v>
          </cell>
          <cell r="N2589" t="str">
            <v>Cumpre</v>
          </cell>
        </row>
        <row r="2590">
          <cell r="F2590" t="str">
            <v>Xinguara/PA</v>
          </cell>
          <cell r="G2590" t="str">
            <v>Quadrimestral</v>
          </cell>
          <cell r="H2590" t="str">
            <v>2024-Q2</v>
          </cell>
          <cell r="I2590" t="str">
            <v>Sim</v>
          </cell>
          <cell r="J2590">
            <v>45535</v>
          </cell>
          <cell r="K2590">
            <v>31139315.440000001</v>
          </cell>
          <cell r="L2590">
            <v>235377852.78999999</v>
          </cell>
          <cell r="M2590">
            <v>13.23</v>
          </cell>
          <cell r="N2590" t="str">
            <v>Cumpre</v>
          </cell>
        </row>
        <row r="2591">
          <cell r="F2591" t="str">
            <v>Água Branca/PB</v>
          </cell>
          <cell r="G2591" t="str">
            <v>Quadrimestral</v>
          </cell>
          <cell r="H2591" t="str">
            <v>2024-Q2</v>
          </cell>
          <cell r="I2591" t="str">
            <v>Sim</v>
          </cell>
          <cell r="J2591">
            <v>45535</v>
          </cell>
          <cell r="K2591">
            <v>6053767.4800000004</v>
          </cell>
          <cell r="L2591">
            <v>56866135.189999998</v>
          </cell>
          <cell r="M2591">
            <v>10.65</v>
          </cell>
          <cell r="N2591" t="str">
            <v>Cumpre</v>
          </cell>
        </row>
        <row r="2592">
          <cell r="F2592" t="str">
            <v>Aguiar/PB</v>
          </cell>
          <cell r="G2592" t="str">
            <v>Quadrimestral</v>
          </cell>
          <cell r="H2592" t="str">
            <v>2024-Q2</v>
          </cell>
          <cell r="I2592" t="str">
            <v>Sim</v>
          </cell>
          <cell r="J2592">
            <v>45535</v>
          </cell>
          <cell r="K2592">
            <v>-9612995.25</v>
          </cell>
          <cell r="L2592">
            <v>40107898.149999999</v>
          </cell>
          <cell r="M2592">
            <v>0</v>
          </cell>
          <cell r="N2592" t="str">
            <v>Cumpre</v>
          </cell>
        </row>
        <row r="2593">
          <cell r="F2593" t="str">
            <v>Alagoa Grande/PB</v>
          </cell>
          <cell r="G2593" t="str">
            <v>Quadrimestral</v>
          </cell>
          <cell r="H2593" t="str">
            <v>2024-Q2</v>
          </cell>
          <cell r="I2593" t="str">
            <v>Sim</v>
          </cell>
          <cell r="J2593">
            <v>45535</v>
          </cell>
          <cell r="K2593">
            <v>18775372.210000001</v>
          </cell>
          <cell r="L2593">
            <v>108386869</v>
          </cell>
          <cell r="M2593">
            <v>17.32</v>
          </cell>
          <cell r="N2593" t="str">
            <v>Cumpre</v>
          </cell>
        </row>
        <row r="2594">
          <cell r="F2594" t="str">
            <v>Alagoa Nova/PB</v>
          </cell>
          <cell r="G2594" t="str">
            <v>Quadrimestral</v>
          </cell>
          <cell r="H2594" t="str">
            <v>2024-Q2</v>
          </cell>
          <cell r="I2594" t="str">
            <v>Sim</v>
          </cell>
          <cell r="J2594">
            <v>45535</v>
          </cell>
          <cell r="K2594">
            <v>-16228031.789999999</v>
          </cell>
          <cell r="L2594">
            <v>96917355.359999999</v>
          </cell>
          <cell r="M2594">
            <v>0</v>
          </cell>
          <cell r="N2594" t="str">
            <v>Cumpre</v>
          </cell>
        </row>
        <row r="2595">
          <cell r="F2595" t="str">
            <v>Alagoinha/PB</v>
          </cell>
          <cell r="G2595" t="str">
            <v>Quadrimestral</v>
          </cell>
          <cell r="H2595" t="str">
            <v>2024-Q1</v>
          </cell>
          <cell r="I2595" t="str">
            <v>Não</v>
          </cell>
          <cell r="J2595">
            <v>45412</v>
          </cell>
          <cell r="K2595">
            <v>22499006.199999999</v>
          </cell>
          <cell r="L2595">
            <v>62052025.990000002</v>
          </cell>
          <cell r="M2595">
            <v>36.26</v>
          </cell>
          <cell r="N2595" t="str">
            <v>Cumpre</v>
          </cell>
        </row>
        <row r="2596">
          <cell r="F2596" t="str">
            <v>Alcantil/PB</v>
          </cell>
          <cell r="G2596" t="str">
            <v>Quadrimestral</v>
          </cell>
          <cell r="H2596" t="str">
            <v>2024-Q2</v>
          </cell>
          <cell r="I2596" t="str">
            <v>Sim</v>
          </cell>
          <cell r="J2596">
            <v>45535</v>
          </cell>
          <cell r="K2596">
            <v>-10518364.869999999</v>
          </cell>
          <cell r="L2596">
            <v>41991176.840000004</v>
          </cell>
          <cell r="M2596">
            <v>0</v>
          </cell>
          <cell r="N2596" t="str">
            <v>Cumpre</v>
          </cell>
        </row>
        <row r="2597">
          <cell r="F2597" t="str">
            <v>Algodão de Jandaíra/PB</v>
          </cell>
          <cell r="G2597" t="str">
            <v>Quadrimestral</v>
          </cell>
          <cell r="H2597" t="str">
            <v>2024-Q2</v>
          </cell>
          <cell r="I2597" t="str">
            <v>Sim</v>
          </cell>
          <cell r="J2597">
            <v>45535</v>
          </cell>
          <cell r="K2597">
            <v>2074036.45</v>
          </cell>
          <cell r="L2597">
            <v>26774439</v>
          </cell>
          <cell r="M2597">
            <v>7.75</v>
          </cell>
          <cell r="N2597" t="str">
            <v>Cumpre</v>
          </cell>
        </row>
        <row r="2598">
          <cell r="F2598" t="str">
            <v>Alhandra/PB</v>
          </cell>
          <cell r="G2598" t="str">
            <v>Quadrimestral</v>
          </cell>
          <cell r="H2598" t="str">
            <v>2024-Q2</v>
          </cell>
          <cell r="I2598" t="str">
            <v>Sim</v>
          </cell>
          <cell r="J2598">
            <v>45535</v>
          </cell>
          <cell r="K2598">
            <v>29570632.219999999</v>
          </cell>
          <cell r="L2598">
            <v>186408962.49000001</v>
          </cell>
          <cell r="M2598">
            <v>15.86</v>
          </cell>
          <cell r="N2598" t="str">
            <v>Cumpre</v>
          </cell>
        </row>
        <row r="2599">
          <cell r="F2599" t="str">
            <v>Amparo/PB</v>
          </cell>
          <cell r="G2599" t="str">
            <v>Semestral</v>
          </cell>
          <cell r="H2599" t="str">
            <v>2024-S1</v>
          </cell>
          <cell r="I2599" t="str">
            <v>Sim</v>
          </cell>
          <cell r="J2599">
            <v>45473</v>
          </cell>
          <cell r="K2599">
            <v>-4318595.47</v>
          </cell>
          <cell r="L2599">
            <v>22995926.550000001</v>
          </cell>
          <cell r="M2599">
            <v>0</v>
          </cell>
          <cell r="N2599" t="str">
            <v>Cumpre</v>
          </cell>
        </row>
        <row r="2600">
          <cell r="F2600" t="str">
            <v>Aparecida/PB</v>
          </cell>
          <cell r="G2600" t="str">
            <v>Quadrimestral</v>
          </cell>
          <cell r="H2600" t="str">
            <v>2024-Q2</v>
          </cell>
          <cell r="I2600" t="str">
            <v>Sim</v>
          </cell>
          <cell r="J2600">
            <v>45535</v>
          </cell>
          <cell r="K2600">
            <v>-4212584.1399999997</v>
          </cell>
          <cell r="L2600">
            <v>42771336.359999999</v>
          </cell>
          <cell r="M2600">
            <v>0</v>
          </cell>
          <cell r="N2600" t="str">
            <v>Cumpre</v>
          </cell>
        </row>
        <row r="2601">
          <cell r="F2601" t="str">
            <v>Araçagi/PB</v>
          </cell>
          <cell r="G2601" t="str">
            <v>Quadrimestral</v>
          </cell>
          <cell r="H2601" t="str">
            <v>2024-Q2</v>
          </cell>
          <cell r="I2601" t="str">
            <v>Sim</v>
          </cell>
          <cell r="J2601">
            <v>45535</v>
          </cell>
          <cell r="K2601">
            <v>45731520.590000004</v>
          </cell>
          <cell r="L2601">
            <v>84427246.469999999</v>
          </cell>
          <cell r="M2601">
            <v>54.17</v>
          </cell>
          <cell r="N2601" t="str">
            <v>Cumpre</v>
          </cell>
        </row>
        <row r="2602">
          <cell r="F2602" t="str">
            <v>Arara/PB</v>
          </cell>
          <cell r="G2602" t="str">
            <v>Quadrimestral</v>
          </cell>
          <cell r="H2602" t="str">
            <v>2024-Q2</v>
          </cell>
          <cell r="I2602" t="str">
            <v>Sim</v>
          </cell>
          <cell r="J2602">
            <v>45535</v>
          </cell>
          <cell r="K2602">
            <v>1124355.8500000001</v>
          </cell>
          <cell r="L2602">
            <v>62812132.75</v>
          </cell>
          <cell r="M2602">
            <v>1.79</v>
          </cell>
          <cell r="N2602" t="str">
            <v>Cumpre</v>
          </cell>
        </row>
        <row r="2603">
          <cell r="F2603" t="str">
            <v>Araruna/PB</v>
          </cell>
          <cell r="G2603" t="str">
            <v>Quadrimestral</v>
          </cell>
          <cell r="H2603" t="str">
            <v>2024-Q2</v>
          </cell>
          <cell r="I2603" t="str">
            <v>Sim</v>
          </cell>
          <cell r="J2603">
            <v>45535</v>
          </cell>
          <cell r="K2603">
            <v>26841975.379999999</v>
          </cell>
          <cell r="L2603">
            <v>93809249.920000002</v>
          </cell>
          <cell r="M2603">
            <v>28.61</v>
          </cell>
          <cell r="N2603" t="str">
            <v>Cumpre</v>
          </cell>
        </row>
        <row r="2604">
          <cell r="F2604" t="str">
            <v>Areia/PB</v>
          </cell>
          <cell r="G2604" t="str">
            <v>Quadrimestral</v>
          </cell>
          <cell r="H2604" t="str">
            <v>2024-Q2</v>
          </cell>
          <cell r="I2604" t="str">
            <v>Sim</v>
          </cell>
          <cell r="J2604">
            <v>45535</v>
          </cell>
          <cell r="K2604">
            <v>-25128045.25</v>
          </cell>
          <cell r="L2604">
            <v>102274230.56999999</v>
          </cell>
          <cell r="M2604">
            <v>0</v>
          </cell>
          <cell r="N2604" t="str">
            <v>Cumpre</v>
          </cell>
        </row>
        <row r="2605">
          <cell r="F2605" t="str">
            <v>Areia de Baraúnas/PB</v>
          </cell>
          <cell r="G2605" t="str">
            <v>Quadrimestral</v>
          </cell>
          <cell r="H2605" t="str">
            <v>2024-Q2</v>
          </cell>
          <cell r="I2605" t="str">
            <v>Sim</v>
          </cell>
          <cell r="J2605">
            <v>45535</v>
          </cell>
          <cell r="K2605">
            <v>-3495698.87</v>
          </cell>
          <cell r="L2605">
            <v>25150569.449999999</v>
          </cell>
          <cell r="M2605">
            <v>0</v>
          </cell>
          <cell r="N2605" t="str">
            <v>Cumpre</v>
          </cell>
        </row>
        <row r="2606">
          <cell r="F2606" t="str">
            <v>Areial/PB</v>
          </cell>
          <cell r="G2606" t="str">
            <v>Quadrimestral</v>
          </cell>
          <cell r="H2606" t="str">
            <v>2024-Q2</v>
          </cell>
          <cell r="I2606" t="str">
            <v>Sim</v>
          </cell>
          <cell r="J2606">
            <v>45535</v>
          </cell>
          <cell r="K2606">
            <v>-7202941.5800000001</v>
          </cell>
          <cell r="L2606">
            <v>40160871.759999998</v>
          </cell>
          <cell r="M2606">
            <v>0</v>
          </cell>
          <cell r="N2606" t="str">
            <v>Cumpre</v>
          </cell>
        </row>
        <row r="2607">
          <cell r="F2607" t="str">
            <v>Aroeiras/PB</v>
          </cell>
          <cell r="G2607" t="str">
            <v>Quadrimestral</v>
          </cell>
          <cell r="H2607" t="str">
            <v>2024-Q2</v>
          </cell>
          <cell r="I2607" t="str">
            <v>Sim</v>
          </cell>
          <cell r="J2607">
            <v>45535</v>
          </cell>
          <cell r="K2607">
            <v>52503447.399999999</v>
          </cell>
          <cell r="L2607">
            <v>86045392.189999998</v>
          </cell>
          <cell r="M2607">
            <v>61.02</v>
          </cell>
          <cell r="N2607" t="str">
            <v>Cumpre</v>
          </cell>
        </row>
        <row r="2608">
          <cell r="F2608" t="str">
            <v>Assunção/PB</v>
          </cell>
          <cell r="G2608" t="str">
            <v>Quadrimestral</v>
          </cell>
          <cell r="H2608" t="str">
            <v>2024-Q2</v>
          </cell>
          <cell r="I2608" t="str">
            <v>Sim</v>
          </cell>
          <cell r="J2608">
            <v>45535</v>
          </cell>
          <cell r="K2608">
            <v>-731431.99</v>
          </cell>
          <cell r="L2608">
            <v>31469657.899999999</v>
          </cell>
          <cell r="M2608">
            <v>0</v>
          </cell>
          <cell r="N2608" t="str">
            <v>Cumpre</v>
          </cell>
        </row>
        <row r="2609">
          <cell r="F2609" t="str">
            <v>Baía da Traição/PB</v>
          </cell>
          <cell r="G2609" t="str">
            <v>Quadrimestral</v>
          </cell>
          <cell r="H2609" t="str">
            <v>2024-Q2</v>
          </cell>
          <cell r="I2609" t="str">
            <v>Sim</v>
          </cell>
          <cell r="J2609">
            <v>45535</v>
          </cell>
          <cell r="K2609">
            <v>9550467.0899999999</v>
          </cell>
          <cell r="L2609">
            <v>55442613.299999997</v>
          </cell>
          <cell r="M2609">
            <v>17.23</v>
          </cell>
          <cell r="N2609" t="str">
            <v>Cumpre</v>
          </cell>
        </row>
        <row r="2610">
          <cell r="F2610" t="str">
            <v>Bananeiras/PB</v>
          </cell>
          <cell r="G2610" t="str">
            <v>Quadrimestral</v>
          </cell>
          <cell r="H2610" t="str">
            <v>2024-Q2</v>
          </cell>
          <cell r="I2610" t="str">
            <v>Sim</v>
          </cell>
          <cell r="J2610">
            <v>45535</v>
          </cell>
          <cell r="K2610">
            <v>28521354.550000001</v>
          </cell>
          <cell r="L2610">
            <v>105586125.73999999</v>
          </cell>
          <cell r="M2610">
            <v>27.01</v>
          </cell>
          <cell r="N2610" t="str">
            <v>Cumpre</v>
          </cell>
        </row>
        <row r="2611">
          <cell r="F2611" t="str">
            <v>Baraúna/PB</v>
          </cell>
          <cell r="G2611" t="str">
            <v>Quadrimestral</v>
          </cell>
          <cell r="H2611" t="str">
            <v>2024-Q2</v>
          </cell>
          <cell r="I2611" t="str">
            <v>Sim</v>
          </cell>
          <cell r="J2611">
            <v>45535</v>
          </cell>
          <cell r="K2611">
            <v>-11597109.289999999</v>
          </cell>
          <cell r="L2611">
            <v>30410730.84</v>
          </cell>
          <cell r="M2611">
            <v>0</v>
          </cell>
          <cell r="N2611" t="str">
            <v>Cumpre</v>
          </cell>
        </row>
        <row r="2612">
          <cell r="F2612" t="str">
            <v>Barra de Santa Rosa/PB</v>
          </cell>
          <cell r="G2612" t="str">
            <v>Quadrimestral</v>
          </cell>
          <cell r="H2612" t="str">
            <v>2024-Q2</v>
          </cell>
          <cell r="I2612" t="str">
            <v>Sim</v>
          </cell>
          <cell r="J2612">
            <v>45535</v>
          </cell>
          <cell r="K2612">
            <v>3708114.7</v>
          </cell>
          <cell r="L2612">
            <v>69148061.489999995</v>
          </cell>
          <cell r="M2612">
            <v>5.36</v>
          </cell>
          <cell r="N2612" t="str">
            <v>Cumpre</v>
          </cell>
        </row>
        <row r="2613">
          <cell r="F2613" t="str">
            <v>Barra de Santana/PB</v>
          </cell>
          <cell r="G2613" t="str">
            <v>Quadrimestral</v>
          </cell>
          <cell r="H2613" t="str">
            <v>2024-Q2</v>
          </cell>
          <cell r="I2613" t="str">
            <v>Sim</v>
          </cell>
          <cell r="J2613">
            <v>45535</v>
          </cell>
          <cell r="K2613">
            <v>-2461624.9900000002</v>
          </cell>
          <cell r="L2613">
            <v>42603640.909999996</v>
          </cell>
          <cell r="M2613">
            <v>0</v>
          </cell>
          <cell r="N2613" t="str">
            <v>Cumpre</v>
          </cell>
        </row>
        <row r="2614">
          <cell r="F2614" t="str">
            <v>Barra de São Miguel/PB</v>
          </cell>
          <cell r="G2614" t="str">
            <v>Semestral</v>
          </cell>
          <cell r="H2614" t="str">
            <v>2024-S1</v>
          </cell>
          <cell r="I2614" t="str">
            <v>Sim</v>
          </cell>
          <cell r="J2614">
            <v>45473</v>
          </cell>
          <cell r="K2614">
            <v>4802378.09</v>
          </cell>
          <cell r="L2614">
            <v>44574817.149999999</v>
          </cell>
          <cell r="M2614">
            <v>10.77</v>
          </cell>
          <cell r="N2614" t="str">
            <v>Cumpre</v>
          </cell>
        </row>
        <row r="2615">
          <cell r="F2615" t="str">
            <v>Bayeux/PB</v>
          </cell>
          <cell r="G2615" t="str">
            <v>Quadrimestral</v>
          </cell>
          <cell r="H2615" t="str">
            <v>2024-Q2</v>
          </cell>
          <cell r="I2615" t="str">
            <v>Sim</v>
          </cell>
          <cell r="J2615">
            <v>45535</v>
          </cell>
          <cell r="K2615">
            <v>276317606.99000001</v>
          </cell>
          <cell r="L2615">
            <v>291276780.05000001</v>
          </cell>
          <cell r="M2615">
            <v>94.86</v>
          </cell>
          <cell r="N2615" t="str">
            <v>Cumpre</v>
          </cell>
        </row>
        <row r="2616">
          <cell r="F2616" t="str">
            <v>Belém/PB</v>
          </cell>
          <cell r="G2616" t="str">
            <v>Quadrimestral</v>
          </cell>
          <cell r="H2616" t="str">
            <v>2024-Q2</v>
          </cell>
          <cell r="I2616" t="str">
            <v>Sim</v>
          </cell>
          <cell r="J2616">
            <v>45535</v>
          </cell>
          <cell r="K2616">
            <v>-8382623.3300000001</v>
          </cell>
          <cell r="L2616">
            <v>69981944.709999993</v>
          </cell>
          <cell r="M2616">
            <v>0</v>
          </cell>
          <cell r="N2616" t="str">
            <v>Cumpre</v>
          </cell>
        </row>
        <row r="2617">
          <cell r="F2617" t="str">
            <v>Belém do Brejo do Cruz/PB</v>
          </cell>
          <cell r="G2617" t="str">
            <v>Quadrimestral</v>
          </cell>
          <cell r="H2617" t="str">
            <v>2024-Q2</v>
          </cell>
          <cell r="I2617" t="str">
            <v>Sim</v>
          </cell>
          <cell r="J2617">
            <v>45535</v>
          </cell>
          <cell r="K2617">
            <v>19378434.48</v>
          </cell>
          <cell r="L2617">
            <v>40056339.039999999</v>
          </cell>
          <cell r="M2617">
            <v>48.38</v>
          </cell>
          <cell r="N2617" t="str">
            <v>Cumpre</v>
          </cell>
        </row>
        <row r="2618">
          <cell r="F2618" t="str">
            <v>Bernardino Batista/PB</v>
          </cell>
          <cell r="G2618" t="str">
            <v>Semestral</v>
          </cell>
          <cell r="H2618" t="str">
            <v>2024-S1</v>
          </cell>
          <cell r="I2618" t="str">
            <v>Sim</v>
          </cell>
          <cell r="J2618">
            <v>45473</v>
          </cell>
          <cell r="K2618">
            <v>-9551702.9299999997</v>
          </cell>
          <cell r="L2618">
            <v>40122445.890000001</v>
          </cell>
          <cell r="M2618">
            <v>0</v>
          </cell>
          <cell r="N2618" t="str">
            <v>Cumpre</v>
          </cell>
        </row>
        <row r="2619">
          <cell r="F2619" t="str">
            <v>Boa Ventura/PB</v>
          </cell>
          <cell r="G2619" t="str">
            <v>Quadrimestral</v>
          </cell>
          <cell r="H2619" t="str">
            <v>2024-Q2</v>
          </cell>
          <cell r="I2619" t="str">
            <v>Sim</v>
          </cell>
          <cell r="J2619">
            <v>45535</v>
          </cell>
          <cell r="K2619">
            <v>2942357.11</v>
          </cell>
          <cell r="L2619">
            <v>31752274.309999999</v>
          </cell>
          <cell r="M2619">
            <v>9.27</v>
          </cell>
          <cell r="N2619" t="str">
            <v>Cumpre</v>
          </cell>
        </row>
        <row r="2620">
          <cell r="F2620" t="str">
            <v>Boa Vista/PB</v>
          </cell>
          <cell r="G2620" t="str">
            <v>Quadrimestral</v>
          </cell>
          <cell r="H2620" t="str">
            <v>2024-Q2</v>
          </cell>
          <cell r="I2620" t="str">
            <v>Sim</v>
          </cell>
          <cell r="J2620">
            <v>45535</v>
          </cell>
          <cell r="K2620">
            <v>-6252954.7599999998</v>
          </cell>
          <cell r="L2620">
            <v>52658824.82</v>
          </cell>
          <cell r="M2620">
            <v>0</v>
          </cell>
          <cell r="N2620" t="str">
            <v>Cumpre</v>
          </cell>
        </row>
        <row r="2621">
          <cell r="F2621" t="str">
            <v>Bom Jesus/PB</v>
          </cell>
          <cell r="G2621" t="str">
            <v>Quadrimestral</v>
          </cell>
          <cell r="H2621" t="str">
            <v>2024-Q2</v>
          </cell>
          <cell r="I2621" t="str">
            <v>Sim</v>
          </cell>
          <cell r="J2621">
            <v>45535</v>
          </cell>
          <cell r="K2621">
            <v>16606451.039999999</v>
          </cell>
          <cell r="L2621">
            <v>30321997.550000001</v>
          </cell>
          <cell r="M2621">
            <v>54.77</v>
          </cell>
          <cell r="N2621" t="str">
            <v>Cumpre</v>
          </cell>
        </row>
        <row r="2622">
          <cell r="F2622" t="str">
            <v>Bom Sucesso/PB</v>
          </cell>
          <cell r="G2622" t="str">
            <v>Semestral</v>
          </cell>
          <cell r="H2622" t="str">
            <v>2024-S1</v>
          </cell>
          <cell r="I2622" t="str">
            <v>Sim</v>
          </cell>
          <cell r="J2622">
            <v>45473</v>
          </cell>
          <cell r="K2622">
            <v>0</v>
          </cell>
          <cell r="L2622">
            <v>33752983.670000002</v>
          </cell>
          <cell r="M2622">
            <v>0</v>
          </cell>
          <cell r="N2622" t="str">
            <v>Cumpre</v>
          </cell>
        </row>
        <row r="2623">
          <cell r="F2623" t="str">
            <v>Bonito de Santa Fé/PB</v>
          </cell>
          <cell r="G2623" t="str">
            <v>Quadrimestral</v>
          </cell>
          <cell r="H2623" t="str">
            <v>2024-Q2</v>
          </cell>
          <cell r="I2623" t="str">
            <v>Sim</v>
          </cell>
          <cell r="J2623">
            <v>45535</v>
          </cell>
          <cell r="K2623">
            <v>9090290.9100000001</v>
          </cell>
          <cell r="L2623">
            <v>53818010.350000001</v>
          </cell>
          <cell r="M2623">
            <v>16.89</v>
          </cell>
          <cell r="N2623" t="str">
            <v>Cumpre</v>
          </cell>
        </row>
        <row r="2624">
          <cell r="F2624" t="str">
            <v>Boqueirão/PB</v>
          </cell>
          <cell r="G2624" t="str">
            <v>Quadrimestral</v>
          </cell>
          <cell r="H2624" t="str">
            <v>2024-Q2</v>
          </cell>
          <cell r="I2624" t="str">
            <v>Sim</v>
          </cell>
          <cell r="J2624">
            <v>45535</v>
          </cell>
          <cell r="K2624">
            <v>22246717.719999999</v>
          </cell>
          <cell r="L2624">
            <v>84983962.560000002</v>
          </cell>
          <cell r="M2624">
            <v>26.18</v>
          </cell>
          <cell r="N2624" t="str">
            <v>Cumpre</v>
          </cell>
        </row>
        <row r="2625">
          <cell r="F2625" t="str">
            <v>Borborema/PB</v>
          </cell>
          <cell r="G2625" t="str">
            <v>Quadrimestral</v>
          </cell>
          <cell r="H2625" t="str">
            <v>2024-Q2</v>
          </cell>
          <cell r="I2625" t="str">
            <v>Sim</v>
          </cell>
          <cell r="J2625">
            <v>45535</v>
          </cell>
          <cell r="K2625">
            <v>864122.72</v>
          </cell>
          <cell r="L2625">
            <v>30782872.32</v>
          </cell>
          <cell r="M2625">
            <v>2.81</v>
          </cell>
          <cell r="N2625" t="str">
            <v>Cumpre</v>
          </cell>
        </row>
        <row r="2626">
          <cell r="F2626" t="str">
            <v>Brejo do Cruz/PB</v>
          </cell>
          <cell r="G2626" t="str">
            <v>Quadrimestral</v>
          </cell>
          <cell r="H2626" t="str">
            <v>2024-Q2</v>
          </cell>
          <cell r="I2626" t="str">
            <v>Sim</v>
          </cell>
          <cell r="J2626">
            <v>45535</v>
          </cell>
          <cell r="K2626">
            <v>-13997029.619999999</v>
          </cell>
          <cell r="L2626">
            <v>82480988.829999998</v>
          </cell>
          <cell r="M2626">
            <v>0</v>
          </cell>
          <cell r="N2626" t="str">
            <v>Cumpre</v>
          </cell>
        </row>
        <row r="2627">
          <cell r="F2627" t="str">
            <v>Brejo dos Santos/PB</v>
          </cell>
          <cell r="G2627" t="str">
            <v>Quadrimestral</v>
          </cell>
          <cell r="H2627" t="str">
            <v>2024-Q2</v>
          </cell>
          <cell r="I2627" t="str">
            <v>Sim</v>
          </cell>
          <cell r="J2627">
            <v>45535</v>
          </cell>
          <cell r="K2627">
            <v>5191874.62</v>
          </cell>
          <cell r="L2627">
            <v>34534346.039999999</v>
          </cell>
          <cell r="M2627">
            <v>15.03</v>
          </cell>
          <cell r="N2627" t="str">
            <v>Cumpre</v>
          </cell>
        </row>
        <row r="2628">
          <cell r="F2628" t="str">
            <v>Caaporã/PB</v>
          </cell>
          <cell r="G2628" t="str">
            <v>Quadrimestral</v>
          </cell>
          <cell r="H2628" t="str">
            <v>2024-Q2</v>
          </cell>
          <cell r="I2628" t="str">
            <v>Sim</v>
          </cell>
          <cell r="J2628">
            <v>45535</v>
          </cell>
          <cell r="K2628">
            <v>71906697.459999993</v>
          </cell>
          <cell r="L2628">
            <v>113473096.66</v>
          </cell>
          <cell r="M2628">
            <v>63.37</v>
          </cell>
          <cell r="N2628" t="str">
            <v>Cumpre</v>
          </cell>
        </row>
        <row r="2629">
          <cell r="F2629" t="str">
            <v>Cabaceiras/PB</v>
          </cell>
          <cell r="G2629" t="str">
            <v>Quadrimestral</v>
          </cell>
          <cell r="H2629" t="str">
            <v>2024-Q2</v>
          </cell>
          <cell r="I2629" t="str">
            <v>Sim</v>
          </cell>
          <cell r="J2629">
            <v>45535</v>
          </cell>
          <cell r="K2629">
            <v>-10914619.85</v>
          </cell>
          <cell r="L2629">
            <v>44419217.640000001</v>
          </cell>
          <cell r="M2629">
            <v>0</v>
          </cell>
          <cell r="N2629" t="str">
            <v>Cumpre</v>
          </cell>
        </row>
        <row r="2630">
          <cell r="F2630" t="str">
            <v>Cabedelo/PB</v>
          </cell>
          <cell r="G2630" t="str">
            <v>Quadrimestral</v>
          </cell>
          <cell r="H2630" t="str">
            <v>2024-Q2</v>
          </cell>
          <cell r="I2630" t="str">
            <v>Sim</v>
          </cell>
          <cell r="J2630">
            <v>45535</v>
          </cell>
          <cell r="K2630">
            <v>-38355939.689999998</v>
          </cell>
          <cell r="L2630">
            <v>462187170.20999998</v>
          </cell>
          <cell r="M2630">
            <v>0</v>
          </cell>
          <cell r="N2630" t="str">
            <v>Cumpre</v>
          </cell>
        </row>
        <row r="2631">
          <cell r="F2631" t="str">
            <v>Cachoeira dos Índios/PB</v>
          </cell>
          <cell r="G2631" t="str">
            <v>Quadrimestral</v>
          </cell>
          <cell r="H2631" t="str">
            <v>2024-Q2</v>
          </cell>
          <cell r="I2631" t="str">
            <v>Sim</v>
          </cell>
          <cell r="J2631">
            <v>45535</v>
          </cell>
          <cell r="K2631">
            <v>-3660303.65</v>
          </cell>
          <cell r="L2631">
            <v>46951172.899999999</v>
          </cell>
          <cell r="M2631">
            <v>0</v>
          </cell>
          <cell r="N2631" t="str">
            <v>Cumpre</v>
          </cell>
        </row>
        <row r="2632">
          <cell r="F2632" t="str">
            <v>Cacimba de Areia/PB</v>
          </cell>
          <cell r="G2632" t="str">
            <v>Quadrimestral</v>
          </cell>
          <cell r="H2632" t="str">
            <v>2024-Q2</v>
          </cell>
          <cell r="I2632" t="str">
            <v>Sim</v>
          </cell>
          <cell r="J2632">
            <v>45535</v>
          </cell>
          <cell r="K2632">
            <v>1146843.19</v>
          </cell>
          <cell r="L2632">
            <v>27695450.829999998</v>
          </cell>
          <cell r="M2632">
            <v>4.1399999999999997</v>
          </cell>
          <cell r="N2632" t="str">
            <v>Cumpre</v>
          </cell>
        </row>
        <row r="2633">
          <cell r="F2633" t="str">
            <v>Cacimba de Dentro/PB</v>
          </cell>
          <cell r="G2633" t="str">
            <v>Quadrimestral</v>
          </cell>
          <cell r="H2633" t="str">
            <v>2024-Q2</v>
          </cell>
          <cell r="I2633" t="str">
            <v>Sim</v>
          </cell>
          <cell r="J2633">
            <v>45535</v>
          </cell>
          <cell r="K2633">
            <v>31510050.579999998</v>
          </cell>
          <cell r="L2633">
            <v>67459729.129999995</v>
          </cell>
          <cell r="M2633">
            <v>46.71</v>
          </cell>
          <cell r="N2633" t="str">
            <v>Cumpre</v>
          </cell>
        </row>
        <row r="2634">
          <cell r="F2634" t="str">
            <v>Cacimbas/PB</v>
          </cell>
          <cell r="G2634" t="str">
            <v>Quadrimestral</v>
          </cell>
          <cell r="H2634" t="str">
            <v>2024-Q2</v>
          </cell>
          <cell r="I2634" t="str">
            <v>Sim</v>
          </cell>
          <cell r="J2634">
            <v>45535</v>
          </cell>
          <cell r="K2634">
            <v>274874.57</v>
          </cell>
          <cell r="L2634">
            <v>46482359.229999997</v>
          </cell>
          <cell r="M2634">
            <v>0.59</v>
          </cell>
          <cell r="N2634" t="str">
            <v>Cumpre</v>
          </cell>
        </row>
        <row r="2635">
          <cell r="F2635" t="str">
            <v>Caiçara/PB</v>
          </cell>
          <cell r="G2635" t="str">
            <v>Quadrimestral</v>
          </cell>
          <cell r="H2635" t="str">
            <v>2024-Q2</v>
          </cell>
          <cell r="I2635" t="str">
            <v>Sim</v>
          </cell>
          <cell r="J2635">
            <v>45535</v>
          </cell>
          <cell r="K2635">
            <v>12884382.42</v>
          </cell>
          <cell r="L2635">
            <v>37269753.159999996</v>
          </cell>
          <cell r="M2635">
            <v>34.57</v>
          </cell>
          <cell r="N2635" t="str">
            <v>Cumpre</v>
          </cell>
        </row>
        <row r="2636">
          <cell r="F2636" t="str">
            <v>Cajazeiras/PB</v>
          </cell>
          <cell r="G2636" t="str">
            <v>Quadrimestral</v>
          </cell>
          <cell r="H2636" t="str">
            <v>2024-Q2</v>
          </cell>
          <cell r="I2636" t="str">
            <v>Sim</v>
          </cell>
          <cell r="J2636">
            <v>45535</v>
          </cell>
          <cell r="K2636">
            <v>38606380.5</v>
          </cell>
          <cell r="L2636">
            <v>270397840.31999999</v>
          </cell>
          <cell r="M2636">
            <v>14.28</v>
          </cell>
          <cell r="N2636" t="str">
            <v>Cumpre</v>
          </cell>
        </row>
        <row r="2637">
          <cell r="F2637" t="str">
            <v>Cajazeirinhas/PB</v>
          </cell>
          <cell r="G2637" t="str">
            <v>Quadrimestral</v>
          </cell>
          <cell r="H2637" t="str">
            <v>2024-Q2</v>
          </cell>
          <cell r="I2637" t="str">
            <v>Sim</v>
          </cell>
          <cell r="J2637">
            <v>45535</v>
          </cell>
          <cell r="K2637">
            <v>-1557898.97</v>
          </cell>
          <cell r="L2637">
            <v>28840991.030000001</v>
          </cell>
          <cell r="M2637">
            <v>0</v>
          </cell>
          <cell r="N2637" t="str">
            <v>Cumpre</v>
          </cell>
        </row>
        <row r="2638">
          <cell r="F2638" t="str">
            <v>Caldas Brandão/PB</v>
          </cell>
          <cell r="G2638" t="str">
            <v>Quadrimestral</v>
          </cell>
          <cell r="H2638" t="str">
            <v>2024-Q2</v>
          </cell>
          <cell r="I2638" t="str">
            <v>Sim</v>
          </cell>
          <cell r="J2638">
            <v>45535</v>
          </cell>
          <cell r="K2638">
            <v>2399247.46</v>
          </cell>
          <cell r="L2638">
            <v>46572943.399999999</v>
          </cell>
          <cell r="M2638">
            <v>5.15</v>
          </cell>
          <cell r="N2638" t="str">
            <v>Cumpre</v>
          </cell>
        </row>
        <row r="2639">
          <cell r="F2639" t="str">
            <v>Camalaú/PB</v>
          </cell>
          <cell r="G2639" t="str">
            <v>Quadrimestral</v>
          </cell>
          <cell r="H2639" t="str">
            <v>2024-Q2</v>
          </cell>
          <cell r="I2639" t="str">
            <v>Sim</v>
          </cell>
          <cell r="J2639">
            <v>45535</v>
          </cell>
          <cell r="K2639">
            <v>-6286267.71</v>
          </cell>
          <cell r="L2639">
            <v>35467782.329999998</v>
          </cell>
          <cell r="M2639">
            <v>0</v>
          </cell>
          <cell r="N2639" t="str">
            <v>Cumpre</v>
          </cell>
        </row>
        <row r="2640">
          <cell r="F2640" t="str">
            <v>Campina Grande/PB</v>
          </cell>
          <cell r="G2640" t="str">
            <v>Quadrimestral</v>
          </cell>
          <cell r="H2640" t="str">
            <v>2024-Q2</v>
          </cell>
          <cell r="I2640" t="str">
            <v>Sim</v>
          </cell>
          <cell r="J2640">
            <v>45535</v>
          </cell>
          <cell r="K2640">
            <v>633831184.29999995</v>
          </cell>
          <cell r="L2640">
            <v>1696055300.3199999</v>
          </cell>
          <cell r="M2640">
            <v>37.369999999999997</v>
          </cell>
          <cell r="N2640" t="str">
            <v>Cumpre</v>
          </cell>
        </row>
        <row r="2641">
          <cell r="F2641" t="str">
            <v>Capim/PB</v>
          </cell>
          <cell r="G2641" t="str">
            <v>Quadrimestral</v>
          </cell>
          <cell r="H2641" t="str">
            <v>2024-Q2</v>
          </cell>
          <cell r="I2641" t="str">
            <v>Sim</v>
          </cell>
          <cell r="J2641">
            <v>45535</v>
          </cell>
          <cell r="K2641">
            <v>-9134646.3399999999</v>
          </cell>
          <cell r="L2641">
            <v>36291301.409999996</v>
          </cell>
          <cell r="M2641">
            <v>0</v>
          </cell>
          <cell r="N2641" t="str">
            <v>Cumpre</v>
          </cell>
        </row>
        <row r="2642">
          <cell r="F2642" t="str">
            <v>Caraúbas/PB</v>
          </cell>
          <cell r="G2642" t="str">
            <v>Quadrimestral</v>
          </cell>
          <cell r="H2642" t="str">
            <v>2024-Q2</v>
          </cell>
          <cell r="I2642" t="str">
            <v>Sim</v>
          </cell>
          <cell r="J2642">
            <v>45535</v>
          </cell>
          <cell r="K2642">
            <v>-7279402.4699999997</v>
          </cell>
          <cell r="L2642">
            <v>29140878.140000001</v>
          </cell>
          <cell r="M2642">
            <v>0</v>
          </cell>
          <cell r="N2642" t="str">
            <v>Cumpre</v>
          </cell>
        </row>
        <row r="2643">
          <cell r="F2643" t="str">
            <v>Carrapateira/PB</v>
          </cell>
          <cell r="G2643" t="str">
            <v>Quadrimestral</v>
          </cell>
          <cell r="H2643" t="str">
            <v>2024-Q2</v>
          </cell>
          <cell r="I2643" t="str">
            <v>Sim</v>
          </cell>
          <cell r="J2643">
            <v>45535</v>
          </cell>
          <cell r="K2643">
            <v>6431474.8300000001</v>
          </cell>
          <cell r="L2643">
            <v>29272188.59</v>
          </cell>
          <cell r="M2643">
            <v>21.97</v>
          </cell>
          <cell r="N2643" t="str">
            <v>Cumpre</v>
          </cell>
        </row>
        <row r="2644">
          <cell r="F2644" t="str">
            <v>Casserengue/PB</v>
          </cell>
          <cell r="G2644" t="str">
            <v>Quadrimestral</v>
          </cell>
          <cell r="H2644" t="str">
            <v>2024-Q2</v>
          </cell>
          <cell r="I2644" t="str">
            <v>Sim</v>
          </cell>
          <cell r="J2644">
            <v>45535</v>
          </cell>
          <cell r="K2644">
            <v>3800914.75</v>
          </cell>
          <cell r="L2644">
            <v>38643711.579999998</v>
          </cell>
          <cell r="M2644">
            <v>9.84</v>
          </cell>
          <cell r="N2644" t="str">
            <v>Cumpre</v>
          </cell>
        </row>
        <row r="2645">
          <cell r="F2645" t="str">
            <v>Catingueira/PB</v>
          </cell>
          <cell r="G2645" t="str">
            <v>Quadrimestral</v>
          </cell>
          <cell r="H2645" t="str">
            <v>2024-Q2</v>
          </cell>
          <cell r="I2645" t="str">
            <v>Sim</v>
          </cell>
          <cell r="J2645">
            <v>45535</v>
          </cell>
          <cell r="K2645">
            <v>2715063.94</v>
          </cell>
          <cell r="L2645">
            <v>33894188.32</v>
          </cell>
          <cell r="M2645">
            <v>8.01</v>
          </cell>
          <cell r="N2645" t="str">
            <v>Cumpre</v>
          </cell>
        </row>
        <row r="2646">
          <cell r="F2646" t="str">
            <v>Catolé do Rocha/PB</v>
          </cell>
          <cell r="G2646" t="str">
            <v>Semestral</v>
          </cell>
          <cell r="H2646" t="str">
            <v>2024-S1</v>
          </cell>
          <cell r="I2646" t="str">
            <v>Sim</v>
          </cell>
          <cell r="J2646">
            <v>45473</v>
          </cell>
          <cell r="K2646">
            <v>32214071.359999999</v>
          </cell>
          <cell r="L2646">
            <v>121251690.52</v>
          </cell>
          <cell r="M2646">
            <v>26.57</v>
          </cell>
          <cell r="N2646" t="str">
            <v>Cumpre</v>
          </cell>
        </row>
        <row r="2647">
          <cell r="F2647" t="str">
            <v>Caturité/PB</v>
          </cell>
          <cell r="G2647" t="str">
            <v>Quadrimestral</v>
          </cell>
          <cell r="H2647" t="str">
            <v>2024-Q2</v>
          </cell>
          <cell r="I2647" t="str">
            <v>Sim</v>
          </cell>
          <cell r="J2647">
            <v>45535</v>
          </cell>
          <cell r="K2647">
            <v>5231228.0999999996</v>
          </cell>
          <cell r="L2647">
            <v>34470265.159999996</v>
          </cell>
          <cell r="M2647">
            <v>15.18</v>
          </cell>
          <cell r="N2647" t="str">
            <v>Cumpre</v>
          </cell>
        </row>
        <row r="2648">
          <cell r="F2648" t="str">
            <v>Conceição/PB</v>
          </cell>
          <cell r="G2648" t="str">
            <v>Quadrimestral</v>
          </cell>
          <cell r="H2648" t="str">
            <v>2024-Q2</v>
          </cell>
          <cell r="I2648" t="str">
            <v>Sim</v>
          </cell>
          <cell r="J2648">
            <v>45535</v>
          </cell>
          <cell r="K2648">
            <v>23595649.879999999</v>
          </cell>
          <cell r="L2648">
            <v>88473382.870000005</v>
          </cell>
          <cell r="M2648">
            <v>26.67</v>
          </cell>
          <cell r="N2648" t="str">
            <v>Cumpre</v>
          </cell>
        </row>
        <row r="2649">
          <cell r="F2649" t="str">
            <v>Condado/PB</v>
          </cell>
          <cell r="G2649" t="str">
            <v>Semestral</v>
          </cell>
          <cell r="H2649" t="str">
            <v>2024-S1</v>
          </cell>
          <cell r="I2649" t="str">
            <v>Sim</v>
          </cell>
          <cell r="J2649">
            <v>45473</v>
          </cell>
          <cell r="K2649">
            <v>5069577.8099999996</v>
          </cell>
          <cell r="L2649">
            <v>34976385.850000001</v>
          </cell>
          <cell r="M2649">
            <v>14.49</v>
          </cell>
          <cell r="N2649" t="str">
            <v>Cumpre</v>
          </cell>
        </row>
        <row r="2650">
          <cell r="F2650" t="str">
            <v>Conde/PB</v>
          </cell>
          <cell r="G2650" t="str">
            <v>Quadrimestral</v>
          </cell>
          <cell r="H2650" t="str">
            <v>2024-Q2</v>
          </cell>
          <cell r="I2650" t="str">
            <v>Sim</v>
          </cell>
          <cell r="J2650">
            <v>45535</v>
          </cell>
          <cell r="K2650">
            <v>63782328.18</v>
          </cell>
          <cell r="L2650">
            <v>192582716.78999999</v>
          </cell>
          <cell r="M2650">
            <v>33.119999999999997</v>
          </cell>
          <cell r="N2650" t="str">
            <v>Cumpre</v>
          </cell>
        </row>
        <row r="2651">
          <cell r="F2651" t="str">
            <v>Congo/PB</v>
          </cell>
          <cell r="G2651" t="str">
            <v>Quadrimestral</v>
          </cell>
          <cell r="H2651" t="str">
            <v>2024-Q2</v>
          </cell>
          <cell r="I2651" t="str">
            <v>Sim</v>
          </cell>
          <cell r="J2651">
            <v>45535</v>
          </cell>
          <cell r="K2651">
            <v>-15669230.25</v>
          </cell>
          <cell r="L2651">
            <v>37221559.039999999</v>
          </cell>
          <cell r="M2651">
            <v>0</v>
          </cell>
          <cell r="N2651" t="str">
            <v>Cumpre</v>
          </cell>
        </row>
        <row r="2652">
          <cell r="F2652" t="str">
            <v>Coremas/PB</v>
          </cell>
          <cell r="G2652" t="str">
            <v>Quadrimestral</v>
          </cell>
          <cell r="H2652" t="str">
            <v>2024-Q2</v>
          </cell>
          <cell r="I2652" t="str">
            <v>Sim</v>
          </cell>
          <cell r="J2652">
            <v>45535</v>
          </cell>
          <cell r="K2652">
            <v>41448000.689999998</v>
          </cell>
          <cell r="L2652">
            <v>74920378.989999995</v>
          </cell>
          <cell r="M2652">
            <v>55.32</v>
          </cell>
          <cell r="N2652" t="str">
            <v>Cumpre</v>
          </cell>
        </row>
        <row r="2653">
          <cell r="F2653" t="str">
            <v>Coxixola/PB</v>
          </cell>
          <cell r="G2653" t="str">
            <v>Semestral</v>
          </cell>
          <cell r="H2653" t="str">
            <v>2024-S1</v>
          </cell>
          <cell r="I2653" t="str">
            <v>Sim</v>
          </cell>
          <cell r="J2653">
            <v>45473</v>
          </cell>
          <cell r="K2653">
            <v>-8143446.5199999996</v>
          </cell>
          <cell r="L2653">
            <v>22768289.559999999</v>
          </cell>
          <cell r="M2653">
            <v>0</v>
          </cell>
          <cell r="N2653" t="str">
            <v>Cumpre</v>
          </cell>
        </row>
        <row r="2654">
          <cell r="F2654" t="str">
            <v>Cruz do Espírito Santo/PB</v>
          </cell>
          <cell r="G2654" t="str">
            <v>Quadrimestral</v>
          </cell>
          <cell r="H2654" t="str">
            <v>2024-Q2</v>
          </cell>
          <cell r="I2654" t="str">
            <v>Sim</v>
          </cell>
          <cell r="J2654">
            <v>45535</v>
          </cell>
          <cell r="K2654">
            <v>22074751.52</v>
          </cell>
          <cell r="L2654">
            <v>86660674.159999996</v>
          </cell>
          <cell r="M2654">
            <v>25.47</v>
          </cell>
          <cell r="N2654" t="str">
            <v>Cumpre</v>
          </cell>
        </row>
        <row r="2655">
          <cell r="F2655" t="str">
            <v>Cubati/PB</v>
          </cell>
          <cell r="G2655" t="str">
            <v>Quadrimestral</v>
          </cell>
          <cell r="H2655" t="str">
            <v>2024-Q2</v>
          </cell>
          <cell r="I2655" t="str">
            <v>Sim</v>
          </cell>
          <cell r="J2655">
            <v>45535</v>
          </cell>
          <cell r="K2655">
            <v>26391940.09</v>
          </cell>
          <cell r="L2655">
            <v>44948128</v>
          </cell>
          <cell r="M2655">
            <v>58.72</v>
          </cell>
          <cell r="N2655" t="str">
            <v>Cumpre</v>
          </cell>
        </row>
        <row r="2656">
          <cell r="F2656" t="str">
            <v>Cuité/PB</v>
          </cell>
          <cell r="G2656" t="str">
            <v>Quadrimestral</v>
          </cell>
          <cell r="H2656" t="str">
            <v>2024-Q2</v>
          </cell>
          <cell r="I2656" t="str">
            <v>Sim</v>
          </cell>
          <cell r="J2656">
            <v>45535</v>
          </cell>
          <cell r="K2656">
            <v>2753658.53</v>
          </cell>
          <cell r="L2656">
            <v>92418919.040000007</v>
          </cell>
          <cell r="M2656">
            <v>2.98</v>
          </cell>
          <cell r="N2656" t="str">
            <v>Cumpre</v>
          </cell>
        </row>
        <row r="2657">
          <cell r="F2657" t="str">
            <v>Cuité de Mamanguape/PB</v>
          </cell>
          <cell r="G2657" t="str">
            <v>Quadrimestral</v>
          </cell>
          <cell r="H2657" t="str">
            <v>2024-Q2</v>
          </cell>
          <cell r="I2657" t="str">
            <v>Sim</v>
          </cell>
          <cell r="J2657">
            <v>45535</v>
          </cell>
          <cell r="K2657">
            <v>29666832.25</v>
          </cell>
          <cell r="L2657">
            <v>44512116.020000003</v>
          </cell>
          <cell r="M2657">
            <v>66.650000000000006</v>
          </cell>
          <cell r="N2657" t="str">
            <v>Cumpre</v>
          </cell>
        </row>
        <row r="2658">
          <cell r="F2658" t="str">
            <v>Cuitegi/PB</v>
          </cell>
          <cell r="G2658" t="str">
            <v>Quadrimestral</v>
          </cell>
          <cell r="H2658" t="str">
            <v>2024-Q1</v>
          </cell>
          <cell r="I2658" t="str">
            <v>Não</v>
          </cell>
          <cell r="J2658">
            <v>45412</v>
          </cell>
          <cell r="K2658">
            <v>18175845.609999999</v>
          </cell>
          <cell r="L2658">
            <v>36834784.119999997</v>
          </cell>
          <cell r="M2658">
            <v>49.34</v>
          </cell>
          <cell r="N2658" t="str">
            <v>Cumpre</v>
          </cell>
        </row>
        <row r="2659">
          <cell r="F2659" t="str">
            <v>Curral de Cima/PB</v>
          </cell>
          <cell r="G2659" t="str">
            <v>Quadrimestral</v>
          </cell>
          <cell r="H2659" t="str">
            <v>2024-Q2</v>
          </cell>
          <cell r="I2659" t="str">
            <v>Sim</v>
          </cell>
          <cell r="J2659">
            <v>45535</v>
          </cell>
          <cell r="K2659">
            <v>18132765.449999999</v>
          </cell>
          <cell r="L2659">
            <v>47539509.390000001</v>
          </cell>
          <cell r="M2659">
            <v>38.14</v>
          </cell>
          <cell r="N2659" t="str">
            <v>Cumpre</v>
          </cell>
        </row>
        <row r="2660">
          <cell r="F2660" t="str">
            <v>Curral Velho/PB</v>
          </cell>
          <cell r="G2660" t="str">
            <v>Quadrimestral</v>
          </cell>
          <cell r="H2660" t="str">
            <v>2024-Q2</v>
          </cell>
          <cell r="I2660" t="str">
            <v>Sim</v>
          </cell>
          <cell r="J2660">
            <v>45535</v>
          </cell>
          <cell r="K2660">
            <v>-14347221.300000001</v>
          </cell>
          <cell r="L2660">
            <v>26193603.699999999</v>
          </cell>
          <cell r="M2660">
            <v>0</v>
          </cell>
          <cell r="N2660" t="str">
            <v>Cumpre</v>
          </cell>
        </row>
        <row r="2661">
          <cell r="F2661" t="str">
            <v>Damião/PB</v>
          </cell>
          <cell r="G2661" t="str">
            <v>Quadrimestral</v>
          </cell>
          <cell r="H2661" t="str">
            <v>2024-Q2</v>
          </cell>
          <cell r="I2661" t="str">
            <v>Sim</v>
          </cell>
          <cell r="J2661">
            <v>45535</v>
          </cell>
          <cell r="K2661">
            <v>-5338621.38</v>
          </cell>
          <cell r="L2661">
            <v>33129217.93</v>
          </cell>
          <cell r="M2661">
            <v>0</v>
          </cell>
          <cell r="N2661" t="str">
            <v>Cumpre</v>
          </cell>
        </row>
        <row r="2662">
          <cell r="F2662" t="str">
            <v>Desterro/PB</v>
          </cell>
          <cell r="G2662" t="str">
            <v>Quadrimestral</v>
          </cell>
          <cell r="H2662" t="str">
            <v>2024-Q2</v>
          </cell>
          <cell r="I2662" t="str">
            <v>Sim</v>
          </cell>
          <cell r="J2662">
            <v>45535</v>
          </cell>
          <cell r="K2662">
            <v>14846494.369999999</v>
          </cell>
          <cell r="L2662">
            <v>44137965.299999997</v>
          </cell>
          <cell r="M2662">
            <v>33.64</v>
          </cell>
          <cell r="N2662" t="str">
            <v>Cumpre</v>
          </cell>
        </row>
        <row r="2663">
          <cell r="F2663" t="str">
            <v>Diamante/PB</v>
          </cell>
          <cell r="G2663" t="str">
            <v>Quadrimestral</v>
          </cell>
          <cell r="H2663" t="str">
            <v>2024-Q2</v>
          </cell>
          <cell r="I2663" t="str">
            <v>Sim</v>
          </cell>
          <cell r="J2663">
            <v>45535</v>
          </cell>
          <cell r="K2663">
            <v>817883.93</v>
          </cell>
          <cell r="L2663">
            <v>31853333.309999999</v>
          </cell>
          <cell r="M2663">
            <v>2.57</v>
          </cell>
          <cell r="N2663" t="str">
            <v>Cumpre</v>
          </cell>
        </row>
        <row r="2664">
          <cell r="F2664" t="str">
            <v>Dona Inês/PB</v>
          </cell>
          <cell r="G2664" t="str">
            <v>Quadrimestral</v>
          </cell>
          <cell r="H2664" t="str">
            <v>2024-Q2</v>
          </cell>
          <cell r="I2664" t="str">
            <v>Sim</v>
          </cell>
          <cell r="J2664">
            <v>45535</v>
          </cell>
          <cell r="K2664">
            <v>5180769.21</v>
          </cell>
          <cell r="L2664">
            <v>58965996.399999999</v>
          </cell>
          <cell r="M2664">
            <v>8.7899999999999991</v>
          </cell>
          <cell r="N2664" t="str">
            <v>Cumpre</v>
          </cell>
        </row>
        <row r="2665">
          <cell r="F2665" t="str">
            <v>Duas Estradas/PB</v>
          </cell>
          <cell r="G2665" t="str">
            <v>Quadrimestral</v>
          </cell>
          <cell r="H2665" t="str">
            <v>2024-Q2</v>
          </cell>
          <cell r="I2665" t="str">
            <v>Sim</v>
          </cell>
          <cell r="J2665">
            <v>45535</v>
          </cell>
          <cell r="K2665">
            <v>754711.88</v>
          </cell>
          <cell r="L2665">
            <v>29340661.780000001</v>
          </cell>
          <cell r="M2665">
            <v>2.57</v>
          </cell>
          <cell r="N2665" t="str">
            <v>Cumpre</v>
          </cell>
        </row>
        <row r="2666">
          <cell r="F2666" t="str">
            <v>Emas/PB</v>
          </cell>
          <cell r="G2666" t="str">
            <v>Quadrimestral</v>
          </cell>
          <cell r="H2666" t="str">
            <v>2024-Q2</v>
          </cell>
          <cell r="I2666" t="str">
            <v>Sim</v>
          </cell>
          <cell r="J2666">
            <v>45535</v>
          </cell>
          <cell r="K2666">
            <v>5433982.2400000002</v>
          </cell>
          <cell r="L2666">
            <v>26353356.219999999</v>
          </cell>
          <cell r="M2666">
            <v>20.62</v>
          </cell>
          <cell r="N2666" t="str">
            <v>Cumpre</v>
          </cell>
        </row>
        <row r="2667">
          <cell r="F2667" t="str">
            <v>Esperança/PB</v>
          </cell>
          <cell r="G2667" t="str">
            <v>Quadrimestral</v>
          </cell>
          <cell r="H2667" t="str">
            <v>2024-Q2</v>
          </cell>
          <cell r="I2667" t="str">
            <v>Sim</v>
          </cell>
          <cell r="J2667">
            <v>45535</v>
          </cell>
          <cell r="K2667">
            <v>3342457.07</v>
          </cell>
          <cell r="L2667">
            <v>162591639.69999999</v>
          </cell>
          <cell r="M2667">
            <v>2.06</v>
          </cell>
          <cell r="N2667" t="str">
            <v>Cumpre</v>
          </cell>
        </row>
        <row r="2668">
          <cell r="F2668" t="str">
            <v>Fagundes/PB</v>
          </cell>
          <cell r="G2668" t="str">
            <v>Quadrimestral</v>
          </cell>
          <cell r="H2668" t="str">
            <v>2024-Q2</v>
          </cell>
          <cell r="I2668" t="str">
            <v>Sim</v>
          </cell>
          <cell r="J2668">
            <v>45535</v>
          </cell>
          <cell r="K2668">
            <v>19490394.98</v>
          </cell>
          <cell r="L2668">
            <v>54337306.590000004</v>
          </cell>
          <cell r="M2668">
            <v>35.869999999999997</v>
          </cell>
          <cell r="N2668" t="str">
            <v>Cumpre</v>
          </cell>
        </row>
        <row r="2669">
          <cell r="F2669" t="str">
            <v>Frei Martinho/PB</v>
          </cell>
          <cell r="G2669" t="str">
            <v>Quadrimestral</v>
          </cell>
          <cell r="H2669" t="str">
            <v>2024-Q2</v>
          </cell>
          <cell r="I2669" t="str">
            <v>Sim</v>
          </cell>
          <cell r="J2669">
            <v>45535</v>
          </cell>
          <cell r="K2669">
            <v>-3012853.94</v>
          </cell>
          <cell r="L2669">
            <v>24475227.300000001</v>
          </cell>
          <cell r="M2669">
            <v>0</v>
          </cell>
          <cell r="N2669" t="str">
            <v>Cumpre</v>
          </cell>
        </row>
        <row r="2670">
          <cell r="F2670" t="str">
            <v>Gado Bravo/PB</v>
          </cell>
          <cell r="G2670" t="str">
            <v>Quadrimestral</v>
          </cell>
          <cell r="H2670" t="str">
            <v>2024-Q2</v>
          </cell>
          <cell r="I2670" t="str">
            <v>Sim</v>
          </cell>
          <cell r="J2670">
            <v>45535</v>
          </cell>
          <cell r="K2670">
            <v>-3540151.66</v>
          </cell>
          <cell r="L2670">
            <v>43848487.600000001</v>
          </cell>
          <cell r="M2670">
            <v>0</v>
          </cell>
          <cell r="N2670" t="str">
            <v>Cumpre</v>
          </cell>
        </row>
        <row r="2671">
          <cell r="F2671" t="str">
            <v>Guarabira/PB</v>
          </cell>
          <cell r="G2671" t="str">
            <v>Quadrimestral</v>
          </cell>
          <cell r="H2671" t="str">
            <v>2024-Q2</v>
          </cell>
          <cell r="I2671" t="str">
            <v>Sim</v>
          </cell>
          <cell r="J2671">
            <v>45535</v>
          </cell>
          <cell r="K2671">
            <v>58323188.420000002</v>
          </cell>
          <cell r="L2671">
            <v>203915322</v>
          </cell>
          <cell r="M2671">
            <v>28.6</v>
          </cell>
          <cell r="N2671" t="str">
            <v>Cumpre</v>
          </cell>
        </row>
        <row r="2672">
          <cell r="F2672" t="str">
            <v>Gurinhém/PB</v>
          </cell>
          <cell r="G2672" t="str">
            <v>Quadrimestral</v>
          </cell>
          <cell r="H2672" t="str">
            <v>2024-Q2</v>
          </cell>
          <cell r="I2672" t="str">
            <v>Sim</v>
          </cell>
          <cell r="J2672">
            <v>45535</v>
          </cell>
          <cell r="K2672">
            <v>-543557.82999999996</v>
          </cell>
          <cell r="L2672">
            <v>79388803</v>
          </cell>
          <cell r="M2672">
            <v>0</v>
          </cell>
          <cell r="N2672" t="str">
            <v>Cumpre</v>
          </cell>
        </row>
        <row r="2673">
          <cell r="F2673" t="str">
            <v>Gurjão/PB</v>
          </cell>
          <cell r="G2673" t="str">
            <v>Quadrimestral</v>
          </cell>
          <cell r="H2673" t="str">
            <v>2024-Q2</v>
          </cell>
          <cell r="I2673" t="str">
            <v>Sim</v>
          </cell>
          <cell r="J2673">
            <v>45535</v>
          </cell>
          <cell r="K2673">
            <v>-645568.22</v>
          </cell>
          <cell r="L2673">
            <v>28192533.239999998</v>
          </cell>
          <cell r="M2673">
            <v>0</v>
          </cell>
          <cell r="N2673" t="str">
            <v>Cumpre</v>
          </cell>
        </row>
        <row r="2674">
          <cell r="F2674" t="str">
            <v>Ibiara/PB</v>
          </cell>
          <cell r="G2674" t="str">
            <v>Quadrimestral</v>
          </cell>
          <cell r="H2674" t="str">
            <v>2024-Q2</v>
          </cell>
          <cell r="I2674" t="str">
            <v>Sim</v>
          </cell>
          <cell r="J2674">
            <v>45535</v>
          </cell>
          <cell r="K2674">
            <v>-1510311.35</v>
          </cell>
          <cell r="L2674">
            <v>30520562.030000001</v>
          </cell>
          <cell r="M2674">
            <v>0</v>
          </cell>
          <cell r="N2674" t="str">
            <v>Cumpre</v>
          </cell>
        </row>
        <row r="2675">
          <cell r="F2675" t="str">
            <v>Igaracy/PB</v>
          </cell>
          <cell r="G2675" t="str">
            <v>Quadrimestral</v>
          </cell>
          <cell r="H2675" t="str">
            <v>2024-Q2</v>
          </cell>
          <cell r="I2675" t="str">
            <v>Sim</v>
          </cell>
          <cell r="J2675">
            <v>45535</v>
          </cell>
          <cell r="K2675">
            <v>1270406.56</v>
          </cell>
          <cell r="L2675">
            <v>32282933.77</v>
          </cell>
          <cell r="M2675">
            <v>3.94</v>
          </cell>
          <cell r="N2675" t="str">
            <v>Cumpre</v>
          </cell>
        </row>
        <row r="2676">
          <cell r="F2676" t="str">
            <v>Imaculada/PB</v>
          </cell>
          <cell r="G2676" t="str">
            <v>Quadrimestral</v>
          </cell>
          <cell r="H2676" t="str">
            <v>2024-Q2</v>
          </cell>
          <cell r="I2676" t="str">
            <v>Sim</v>
          </cell>
          <cell r="J2676">
            <v>45535</v>
          </cell>
          <cell r="K2676">
            <v>35208500.229999997</v>
          </cell>
          <cell r="L2676">
            <v>50518361.780000001</v>
          </cell>
          <cell r="M2676">
            <v>69.69</v>
          </cell>
          <cell r="N2676" t="str">
            <v>Cumpre</v>
          </cell>
        </row>
        <row r="2677">
          <cell r="F2677" t="str">
            <v>Ingá/PB</v>
          </cell>
          <cell r="G2677" t="str">
            <v>Quadrimestral</v>
          </cell>
          <cell r="H2677" t="str">
            <v>2024-Q2</v>
          </cell>
          <cell r="I2677" t="str">
            <v>Sim</v>
          </cell>
          <cell r="J2677">
            <v>45535</v>
          </cell>
          <cell r="K2677">
            <v>40890604.189999998</v>
          </cell>
          <cell r="L2677">
            <v>104698507.45999999</v>
          </cell>
          <cell r="M2677">
            <v>39.06</v>
          </cell>
          <cell r="N2677" t="str">
            <v>Cumpre</v>
          </cell>
        </row>
        <row r="2678">
          <cell r="F2678" t="str">
            <v>Itabaiana/PB</v>
          </cell>
          <cell r="G2678" t="str">
            <v>Quadrimestral</v>
          </cell>
          <cell r="H2678" t="str">
            <v>2024-Q2</v>
          </cell>
          <cell r="I2678" t="str">
            <v>Sim</v>
          </cell>
          <cell r="J2678">
            <v>45535</v>
          </cell>
          <cell r="K2678">
            <v>53987583.700000003</v>
          </cell>
          <cell r="L2678">
            <v>91448931.930000007</v>
          </cell>
          <cell r="M2678">
            <v>59.04</v>
          </cell>
          <cell r="N2678" t="str">
            <v>Cumpre</v>
          </cell>
        </row>
        <row r="2679">
          <cell r="F2679" t="str">
            <v>Itaporanga/PB</v>
          </cell>
          <cell r="G2679" t="str">
            <v>Quadrimestral</v>
          </cell>
          <cell r="H2679" t="str">
            <v>2024-Q2</v>
          </cell>
          <cell r="I2679" t="str">
            <v>Sim</v>
          </cell>
          <cell r="J2679">
            <v>45535</v>
          </cell>
          <cell r="K2679">
            <v>31976866.309999999</v>
          </cell>
          <cell r="L2679">
            <v>97023885.709999993</v>
          </cell>
          <cell r="M2679">
            <v>32.96</v>
          </cell>
          <cell r="N2679" t="str">
            <v>Cumpre</v>
          </cell>
        </row>
        <row r="2680">
          <cell r="F2680" t="str">
            <v>Itapororoca/PB</v>
          </cell>
          <cell r="G2680" t="str">
            <v>Quadrimestral</v>
          </cell>
          <cell r="H2680" t="str">
            <v>2024-Q2</v>
          </cell>
          <cell r="I2680" t="str">
            <v>Sim</v>
          </cell>
          <cell r="J2680">
            <v>45535</v>
          </cell>
          <cell r="K2680">
            <v>18350514.859999999</v>
          </cell>
          <cell r="L2680">
            <v>88810165.379999995</v>
          </cell>
          <cell r="M2680">
            <v>20.66</v>
          </cell>
          <cell r="N2680" t="str">
            <v>Cumpre</v>
          </cell>
        </row>
        <row r="2681">
          <cell r="F2681" t="str">
            <v>Itatuba/PB</v>
          </cell>
          <cell r="G2681" t="str">
            <v>Quadrimestral</v>
          </cell>
          <cell r="H2681" t="str">
            <v>2024-Q2</v>
          </cell>
          <cell r="I2681" t="str">
            <v>Sim</v>
          </cell>
          <cell r="J2681">
            <v>45535</v>
          </cell>
          <cell r="K2681">
            <v>-8109944.6399999997</v>
          </cell>
          <cell r="L2681">
            <v>51719746.630000003</v>
          </cell>
          <cell r="M2681">
            <v>0</v>
          </cell>
          <cell r="N2681" t="str">
            <v>Cumpre</v>
          </cell>
        </row>
        <row r="2682">
          <cell r="F2682" t="str">
            <v>Jacaraú/PB</v>
          </cell>
          <cell r="G2682" t="str">
            <v>Quadrimestral</v>
          </cell>
          <cell r="H2682" t="str">
            <v>2024-Q2</v>
          </cell>
          <cell r="I2682" t="str">
            <v>Sim</v>
          </cell>
          <cell r="J2682">
            <v>45535</v>
          </cell>
          <cell r="K2682">
            <v>26162060.890000001</v>
          </cell>
          <cell r="L2682">
            <v>87615119.599999994</v>
          </cell>
          <cell r="M2682">
            <v>29.86</v>
          </cell>
          <cell r="N2682" t="str">
            <v>Cumpre</v>
          </cell>
        </row>
        <row r="2683">
          <cell r="F2683" t="str">
            <v>Jericó/PB</v>
          </cell>
          <cell r="G2683" t="str">
            <v>Semestral</v>
          </cell>
          <cell r="H2683" t="str">
            <v>2024-S1</v>
          </cell>
          <cell r="I2683" t="str">
            <v>Sim</v>
          </cell>
          <cell r="J2683">
            <v>45473</v>
          </cell>
          <cell r="K2683">
            <v>-427545.07</v>
          </cell>
          <cell r="L2683">
            <v>40058163.850000001</v>
          </cell>
          <cell r="M2683">
            <v>0</v>
          </cell>
          <cell r="N2683" t="str">
            <v>Cumpre</v>
          </cell>
        </row>
        <row r="2684">
          <cell r="F2684" t="str">
            <v>João Pessoa/PB</v>
          </cell>
          <cell r="G2684" t="str">
            <v>Quadrimestral</v>
          </cell>
          <cell r="H2684" t="str">
            <v>2024-Q2</v>
          </cell>
          <cell r="I2684" t="str">
            <v>Sim</v>
          </cell>
          <cell r="J2684">
            <v>45535</v>
          </cell>
          <cell r="K2684">
            <v>-701599460.44000006</v>
          </cell>
          <cell r="L2684">
            <v>3847903472.2600002</v>
          </cell>
          <cell r="M2684">
            <v>0</v>
          </cell>
          <cell r="N2684" t="str">
            <v>Cumpre</v>
          </cell>
        </row>
        <row r="2685">
          <cell r="F2685" t="str">
            <v>Joca Claudino/PB</v>
          </cell>
          <cell r="G2685" t="str">
            <v>Quadrimestral</v>
          </cell>
          <cell r="H2685" t="str">
            <v>2024-Q2</v>
          </cell>
          <cell r="I2685" t="str">
            <v>Sim</v>
          </cell>
          <cell r="J2685">
            <v>45535</v>
          </cell>
          <cell r="K2685">
            <v>4049624.5</v>
          </cell>
          <cell r="L2685">
            <v>39940853.039999999</v>
          </cell>
          <cell r="M2685">
            <v>10.14</v>
          </cell>
          <cell r="N2685" t="str">
            <v>Cumpre</v>
          </cell>
        </row>
        <row r="2686">
          <cell r="F2686" t="str">
            <v>Juarez Távora/PB</v>
          </cell>
          <cell r="G2686" t="str">
            <v>Quadrimestral</v>
          </cell>
          <cell r="H2686" t="str">
            <v>2024-Q1</v>
          </cell>
          <cell r="I2686" t="str">
            <v>Não</v>
          </cell>
          <cell r="J2686">
            <v>45412</v>
          </cell>
          <cell r="K2686">
            <v>19772779.66</v>
          </cell>
          <cell r="L2686">
            <v>35476903.420000002</v>
          </cell>
          <cell r="M2686">
            <v>55.73</v>
          </cell>
          <cell r="N2686" t="str">
            <v>Cumpre</v>
          </cell>
        </row>
        <row r="2687">
          <cell r="F2687" t="str">
            <v>Juazeirinho/PB</v>
          </cell>
          <cell r="G2687" t="str">
            <v>Quadrimestral</v>
          </cell>
          <cell r="H2687" t="str">
            <v>2024-Q2</v>
          </cell>
          <cell r="I2687" t="str">
            <v>Sim</v>
          </cell>
          <cell r="J2687">
            <v>45535</v>
          </cell>
          <cell r="K2687">
            <v>3403344.02</v>
          </cell>
          <cell r="L2687">
            <v>88867923.260000005</v>
          </cell>
          <cell r="M2687">
            <v>3.83</v>
          </cell>
          <cell r="N2687" t="str">
            <v>Cumpre</v>
          </cell>
        </row>
        <row r="2688">
          <cell r="F2688" t="str">
            <v>Junco do Seridó/PB</v>
          </cell>
          <cell r="G2688" t="str">
            <v>Quadrimestral</v>
          </cell>
          <cell r="H2688" t="str">
            <v>2024-Q2</v>
          </cell>
          <cell r="I2688" t="str">
            <v>Sim</v>
          </cell>
          <cell r="J2688">
            <v>45535</v>
          </cell>
          <cell r="K2688">
            <v>4858575.4800000004</v>
          </cell>
          <cell r="L2688">
            <v>41431997.240000002</v>
          </cell>
          <cell r="M2688">
            <v>11.73</v>
          </cell>
          <cell r="N2688" t="str">
            <v>Cumpre</v>
          </cell>
        </row>
        <row r="2689">
          <cell r="F2689" t="str">
            <v>Juripiranga/PB</v>
          </cell>
          <cell r="G2689" t="str">
            <v>Quadrimestral</v>
          </cell>
          <cell r="H2689" t="str">
            <v>2024-Q2</v>
          </cell>
          <cell r="I2689" t="str">
            <v>Sim</v>
          </cell>
          <cell r="J2689">
            <v>45535</v>
          </cell>
          <cell r="K2689">
            <v>-12638162.92</v>
          </cell>
          <cell r="L2689">
            <v>68387649.170000002</v>
          </cell>
          <cell r="M2689">
            <v>0</v>
          </cell>
          <cell r="N2689" t="str">
            <v>Cumpre</v>
          </cell>
        </row>
        <row r="2690">
          <cell r="F2690" t="str">
            <v>Juru/PB</v>
          </cell>
          <cell r="G2690" t="str">
            <v>Quadrimestral</v>
          </cell>
          <cell r="H2690" t="str">
            <v>2024-Q2</v>
          </cell>
          <cell r="I2690" t="str">
            <v>Sim</v>
          </cell>
          <cell r="J2690">
            <v>45535</v>
          </cell>
          <cell r="K2690">
            <v>6231701.0999999996</v>
          </cell>
          <cell r="L2690">
            <v>47065502.07</v>
          </cell>
          <cell r="M2690">
            <v>13.24</v>
          </cell>
          <cell r="N2690" t="str">
            <v>Cumpre</v>
          </cell>
        </row>
        <row r="2691">
          <cell r="F2691" t="str">
            <v>Lagoa/PB</v>
          </cell>
          <cell r="G2691" t="str">
            <v>Semestral</v>
          </cell>
          <cell r="H2691" t="str">
            <v>2024-S1</v>
          </cell>
          <cell r="I2691" t="str">
            <v>Sim</v>
          </cell>
          <cell r="J2691">
            <v>45473</v>
          </cell>
          <cell r="K2691">
            <v>2976349.01</v>
          </cell>
          <cell r="L2691">
            <v>28953452.57</v>
          </cell>
          <cell r="M2691">
            <v>10.28</v>
          </cell>
          <cell r="N2691" t="str">
            <v>Cumpre</v>
          </cell>
        </row>
        <row r="2692">
          <cell r="F2692" t="str">
            <v>Lagoa de Dentro/PB</v>
          </cell>
          <cell r="G2692" t="str">
            <v>Quadrimestral</v>
          </cell>
          <cell r="H2692" t="str">
            <v>2024-Q2</v>
          </cell>
          <cell r="I2692" t="str">
            <v>Sim</v>
          </cell>
          <cell r="J2692">
            <v>45535</v>
          </cell>
          <cell r="K2692">
            <v>28821838.57</v>
          </cell>
          <cell r="L2692">
            <v>43521584.759999998</v>
          </cell>
          <cell r="M2692">
            <v>66.22</v>
          </cell>
          <cell r="N2692" t="str">
            <v>Cumpre</v>
          </cell>
        </row>
        <row r="2693">
          <cell r="F2693" t="str">
            <v>Lagoa Seca/PB</v>
          </cell>
          <cell r="G2693" t="str">
            <v>Quadrimestral</v>
          </cell>
          <cell r="H2693" t="str">
            <v>2024-Q2</v>
          </cell>
          <cell r="I2693" t="str">
            <v>Sim</v>
          </cell>
          <cell r="J2693">
            <v>45535</v>
          </cell>
          <cell r="K2693">
            <v>15690411.779999999</v>
          </cell>
          <cell r="L2693">
            <v>111740654.18000001</v>
          </cell>
          <cell r="M2693">
            <v>14.04</v>
          </cell>
          <cell r="N2693" t="str">
            <v>Cumpre</v>
          </cell>
        </row>
        <row r="2694">
          <cell r="F2694" t="str">
            <v>Lastro/PB</v>
          </cell>
          <cell r="G2694" t="str">
            <v>Quadrimestral</v>
          </cell>
          <cell r="H2694" t="str">
            <v>2024-Q2</v>
          </cell>
          <cell r="I2694" t="str">
            <v>Sim</v>
          </cell>
          <cell r="J2694">
            <v>45535</v>
          </cell>
          <cell r="K2694">
            <v>3287134.41</v>
          </cell>
          <cell r="L2694">
            <v>29631321.420000002</v>
          </cell>
          <cell r="M2694">
            <v>11.09</v>
          </cell>
          <cell r="N2694" t="str">
            <v>Cumpre</v>
          </cell>
        </row>
        <row r="2695">
          <cell r="F2695" t="str">
            <v>Livramento/PB</v>
          </cell>
          <cell r="G2695" t="str">
            <v>Quadrimestral</v>
          </cell>
          <cell r="H2695" t="str">
            <v>2024-Q2</v>
          </cell>
          <cell r="I2695" t="str">
            <v>Sim</v>
          </cell>
          <cell r="J2695">
            <v>45535</v>
          </cell>
          <cell r="K2695">
            <v>913801.21</v>
          </cell>
          <cell r="L2695">
            <v>35798445.979999997</v>
          </cell>
          <cell r="M2695">
            <v>2.5499999999999998</v>
          </cell>
          <cell r="N2695" t="str">
            <v>Cumpre</v>
          </cell>
        </row>
        <row r="2696">
          <cell r="F2696" t="str">
            <v>Logradouro/PB</v>
          </cell>
          <cell r="G2696" t="str">
            <v>Quadrimestral</v>
          </cell>
          <cell r="H2696" t="str">
            <v>2024-Q2</v>
          </cell>
          <cell r="I2696" t="str">
            <v>Sim</v>
          </cell>
          <cell r="J2696">
            <v>45535</v>
          </cell>
          <cell r="K2696">
            <v>-6327234.1900000004</v>
          </cell>
          <cell r="L2696">
            <v>31392937.420000002</v>
          </cell>
          <cell r="M2696">
            <v>0</v>
          </cell>
          <cell r="N2696" t="str">
            <v>Cumpre</v>
          </cell>
        </row>
        <row r="2697">
          <cell r="F2697" t="str">
            <v>Lucena/PB</v>
          </cell>
          <cell r="G2697" t="str">
            <v>Quadrimestral</v>
          </cell>
          <cell r="H2697" t="str">
            <v>2024-Q2</v>
          </cell>
          <cell r="I2697" t="str">
            <v>Sim</v>
          </cell>
          <cell r="J2697">
            <v>45535</v>
          </cell>
          <cell r="K2697">
            <v>46753923.159999996</v>
          </cell>
          <cell r="L2697">
            <v>65288841.25</v>
          </cell>
          <cell r="M2697">
            <v>71.61</v>
          </cell>
          <cell r="N2697" t="str">
            <v>Cumpre</v>
          </cell>
        </row>
        <row r="2698">
          <cell r="F2698" t="str">
            <v>Mãe da Água/PB</v>
          </cell>
          <cell r="G2698" t="str">
            <v>Quadrimestral</v>
          </cell>
          <cell r="H2698" t="str">
            <v>2024-Q2</v>
          </cell>
          <cell r="I2698" t="str">
            <v>Sim</v>
          </cell>
          <cell r="J2698">
            <v>45535</v>
          </cell>
          <cell r="K2698">
            <v>-4584806.6100000003</v>
          </cell>
          <cell r="L2698">
            <v>27794439.16</v>
          </cell>
          <cell r="M2698">
            <v>0</v>
          </cell>
          <cell r="N2698" t="str">
            <v>Cumpre</v>
          </cell>
        </row>
        <row r="2699">
          <cell r="F2699" t="str">
            <v>Malta/PB</v>
          </cell>
          <cell r="G2699" t="str">
            <v>Quadrimestral</v>
          </cell>
          <cell r="H2699" t="str">
            <v>2024-Q2</v>
          </cell>
          <cell r="I2699" t="str">
            <v>Sim</v>
          </cell>
          <cell r="J2699">
            <v>45535</v>
          </cell>
          <cell r="K2699">
            <v>-447403.73</v>
          </cell>
          <cell r="L2699">
            <v>34952505.960000001</v>
          </cell>
          <cell r="M2699">
            <v>0</v>
          </cell>
          <cell r="N2699" t="str">
            <v>Cumpre</v>
          </cell>
        </row>
        <row r="2700">
          <cell r="F2700" t="str">
            <v>Mamanguape/PB</v>
          </cell>
          <cell r="G2700" t="str">
            <v>Quadrimestral</v>
          </cell>
          <cell r="H2700" t="str">
            <v>2024-Q2</v>
          </cell>
          <cell r="I2700" t="str">
            <v>Sim</v>
          </cell>
          <cell r="J2700">
            <v>45535</v>
          </cell>
          <cell r="K2700">
            <v>71431417.180000007</v>
          </cell>
          <cell r="L2700">
            <v>179006188.08000001</v>
          </cell>
          <cell r="M2700">
            <v>39.9</v>
          </cell>
          <cell r="N2700" t="str">
            <v>Cumpre</v>
          </cell>
        </row>
        <row r="2701">
          <cell r="F2701" t="str">
            <v>Manaíra/PB</v>
          </cell>
          <cell r="G2701" t="str">
            <v>Quadrimestral</v>
          </cell>
          <cell r="H2701" t="str">
            <v>2024-Q2</v>
          </cell>
          <cell r="I2701" t="str">
            <v>Sim</v>
          </cell>
          <cell r="J2701">
            <v>45535</v>
          </cell>
          <cell r="K2701">
            <v>61043.91</v>
          </cell>
          <cell r="L2701">
            <v>45944716.090000004</v>
          </cell>
          <cell r="M2701">
            <v>0.13</v>
          </cell>
          <cell r="N2701" t="str">
            <v>Cumpre</v>
          </cell>
        </row>
        <row r="2702">
          <cell r="F2702" t="str">
            <v>Marcação/PB</v>
          </cell>
          <cell r="G2702" t="str">
            <v>Quadrimestral</v>
          </cell>
          <cell r="H2702" t="str">
            <v>2024-Q2</v>
          </cell>
          <cell r="I2702" t="str">
            <v>Sim</v>
          </cell>
          <cell r="J2702">
            <v>45535</v>
          </cell>
          <cell r="K2702">
            <v>3575222.47</v>
          </cell>
          <cell r="L2702">
            <v>49603255.329999998</v>
          </cell>
          <cell r="M2702">
            <v>7.21</v>
          </cell>
          <cell r="N2702" t="str">
            <v>Cumpre</v>
          </cell>
        </row>
        <row r="2703">
          <cell r="F2703" t="str">
            <v>Mari/PB</v>
          </cell>
          <cell r="G2703" t="str">
            <v>Quadrimestral</v>
          </cell>
          <cell r="H2703" t="str">
            <v>2024-Q2</v>
          </cell>
          <cell r="I2703" t="str">
            <v>Sim</v>
          </cell>
          <cell r="J2703">
            <v>45535</v>
          </cell>
          <cell r="K2703">
            <v>43029977.979999997</v>
          </cell>
          <cell r="L2703">
            <v>104288553.81999999</v>
          </cell>
          <cell r="M2703">
            <v>41.26</v>
          </cell>
          <cell r="N2703" t="str">
            <v>Cumpre</v>
          </cell>
        </row>
        <row r="2704">
          <cell r="F2704" t="str">
            <v>Marizópolis/PB</v>
          </cell>
          <cell r="G2704" t="str">
            <v>Quadrimestral</v>
          </cell>
          <cell r="H2704" t="str">
            <v>2024-Q2</v>
          </cell>
          <cell r="I2704" t="str">
            <v>Sim</v>
          </cell>
          <cell r="J2704">
            <v>45535</v>
          </cell>
          <cell r="K2704">
            <v>7938639.0199999996</v>
          </cell>
          <cell r="L2704">
            <v>43423477.140000001</v>
          </cell>
          <cell r="M2704">
            <v>18.28</v>
          </cell>
          <cell r="N2704" t="str">
            <v>Cumpre</v>
          </cell>
        </row>
        <row r="2705">
          <cell r="F2705" t="str">
            <v>Massaranduba/PB</v>
          </cell>
          <cell r="G2705" t="str">
            <v>Quadrimestral</v>
          </cell>
          <cell r="H2705" t="str">
            <v>2024-Q2</v>
          </cell>
          <cell r="I2705" t="str">
            <v>Sim</v>
          </cell>
          <cell r="J2705">
            <v>45535</v>
          </cell>
          <cell r="K2705">
            <v>23287366.960000001</v>
          </cell>
          <cell r="L2705">
            <v>62866473.420000002</v>
          </cell>
          <cell r="M2705">
            <v>37.04</v>
          </cell>
          <cell r="N2705" t="str">
            <v>Cumpre</v>
          </cell>
        </row>
        <row r="2706">
          <cell r="F2706" t="str">
            <v>Mataraca/PB</v>
          </cell>
          <cell r="G2706" t="str">
            <v>Quadrimestral</v>
          </cell>
          <cell r="H2706" t="str">
            <v>2024-Q2</v>
          </cell>
          <cell r="I2706" t="str">
            <v>Sim</v>
          </cell>
          <cell r="J2706">
            <v>45535</v>
          </cell>
          <cell r="K2706">
            <v>-13839333.42</v>
          </cell>
          <cell r="L2706">
            <v>63935709.82</v>
          </cell>
          <cell r="M2706">
            <v>0</v>
          </cell>
          <cell r="N2706" t="str">
            <v>Cumpre</v>
          </cell>
        </row>
        <row r="2707">
          <cell r="F2707" t="str">
            <v>Matinhas/PB</v>
          </cell>
          <cell r="G2707" t="str">
            <v>Quadrimestral</v>
          </cell>
          <cell r="H2707" t="str">
            <v>2024-Q2</v>
          </cell>
          <cell r="I2707" t="str">
            <v>Sim</v>
          </cell>
          <cell r="J2707">
            <v>45535</v>
          </cell>
          <cell r="K2707">
            <v>-12736678.550000001</v>
          </cell>
          <cell r="L2707">
            <v>31403261.760000002</v>
          </cell>
          <cell r="M2707">
            <v>0</v>
          </cell>
          <cell r="N2707" t="str">
            <v>Cumpre</v>
          </cell>
        </row>
        <row r="2708">
          <cell r="F2708" t="str">
            <v>Mato Grosso/PB</v>
          </cell>
          <cell r="G2708" t="str">
            <v>Semestral</v>
          </cell>
          <cell r="H2708" t="str">
            <v>2024-S1</v>
          </cell>
          <cell r="I2708" t="str">
            <v>Sim</v>
          </cell>
          <cell r="J2708">
            <v>45473</v>
          </cell>
          <cell r="K2708">
            <v>0</v>
          </cell>
          <cell r="L2708">
            <v>31020367.440000001</v>
          </cell>
          <cell r="M2708">
            <v>0</v>
          </cell>
          <cell r="N2708" t="str">
            <v>Cumpre</v>
          </cell>
        </row>
        <row r="2709">
          <cell r="F2709" t="str">
            <v>Maturéia/PB</v>
          </cell>
          <cell r="G2709" t="str">
            <v>Quadrimestral</v>
          </cell>
          <cell r="H2709" t="str">
            <v>2024-Q2</v>
          </cell>
          <cell r="I2709" t="str">
            <v>Sim</v>
          </cell>
          <cell r="J2709">
            <v>45535</v>
          </cell>
          <cell r="K2709">
            <v>2027855.85</v>
          </cell>
          <cell r="L2709">
            <v>36965438.530000001</v>
          </cell>
          <cell r="M2709">
            <v>5.49</v>
          </cell>
          <cell r="N2709" t="str">
            <v>Cumpre</v>
          </cell>
        </row>
        <row r="2710">
          <cell r="F2710" t="str">
            <v>Mogeiro/PB</v>
          </cell>
          <cell r="G2710" t="str">
            <v>Quadrimestral</v>
          </cell>
          <cell r="H2710" t="str">
            <v>2024-Q2</v>
          </cell>
          <cell r="I2710" t="str">
            <v>Sim</v>
          </cell>
          <cell r="J2710">
            <v>45535</v>
          </cell>
          <cell r="K2710">
            <v>15548081.35</v>
          </cell>
          <cell r="L2710">
            <v>69445631.890000001</v>
          </cell>
          <cell r="M2710">
            <v>22.39</v>
          </cell>
          <cell r="N2710" t="str">
            <v>Cumpre</v>
          </cell>
        </row>
        <row r="2711">
          <cell r="F2711" t="str">
            <v>Montadas/PB</v>
          </cell>
          <cell r="G2711" t="str">
            <v>Quadrimestral</v>
          </cell>
          <cell r="H2711" t="str">
            <v>2024-Q2</v>
          </cell>
          <cell r="I2711" t="str">
            <v>Sim</v>
          </cell>
          <cell r="J2711">
            <v>45535</v>
          </cell>
          <cell r="K2711">
            <v>4250968.05</v>
          </cell>
          <cell r="L2711">
            <v>33952589.359999999</v>
          </cell>
          <cell r="M2711">
            <v>12.52</v>
          </cell>
          <cell r="N2711" t="str">
            <v>Cumpre</v>
          </cell>
        </row>
        <row r="2712">
          <cell r="F2712" t="str">
            <v>Monte Horebe/PB</v>
          </cell>
          <cell r="G2712" t="str">
            <v>Quadrimestral</v>
          </cell>
          <cell r="H2712" t="str">
            <v>2024-Q2</v>
          </cell>
          <cell r="I2712" t="str">
            <v>Sim</v>
          </cell>
          <cell r="J2712">
            <v>45535</v>
          </cell>
          <cell r="K2712">
            <v>4105982.63</v>
          </cell>
          <cell r="L2712">
            <v>35585886.469999999</v>
          </cell>
          <cell r="M2712">
            <v>11.54</v>
          </cell>
          <cell r="N2712" t="str">
            <v>Cumpre</v>
          </cell>
        </row>
        <row r="2713">
          <cell r="F2713" t="str">
            <v>Monteiro/PB</v>
          </cell>
          <cell r="G2713" t="str">
            <v>Quadrimestral</v>
          </cell>
          <cell r="H2713" t="str">
            <v>2024-Q2</v>
          </cell>
          <cell r="I2713" t="str">
            <v>Sim</v>
          </cell>
          <cell r="J2713">
            <v>45535</v>
          </cell>
          <cell r="K2713">
            <v>715226.64</v>
          </cell>
          <cell r="L2713">
            <v>154718401.63</v>
          </cell>
          <cell r="M2713">
            <v>0.46</v>
          </cell>
          <cell r="N2713" t="str">
            <v>Cumpre</v>
          </cell>
        </row>
        <row r="2714">
          <cell r="F2714" t="str">
            <v>Mulungu/PB</v>
          </cell>
          <cell r="G2714" t="str">
            <v>Quadrimestral</v>
          </cell>
          <cell r="H2714" t="str">
            <v>2024-Q2</v>
          </cell>
          <cell r="I2714" t="str">
            <v>Sim</v>
          </cell>
          <cell r="J2714">
            <v>45535</v>
          </cell>
          <cell r="K2714">
            <v>20935878.82</v>
          </cell>
          <cell r="L2714">
            <v>41492508.049999997</v>
          </cell>
          <cell r="M2714">
            <v>50.46</v>
          </cell>
          <cell r="N2714" t="str">
            <v>Cumpre</v>
          </cell>
        </row>
        <row r="2715">
          <cell r="F2715" t="str">
            <v>Natuba/PB</v>
          </cell>
          <cell r="G2715" t="str">
            <v>Quadrimestral</v>
          </cell>
          <cell r="H2715" t="str">
            <v>2024-Q2</v>
          </cell>
          <cell r="I2715" t="str">
            <v>Sim</v>
          </cell>
          <cell r="J2715">
            <v>45535</v>
          </cell>
          <cell r="K2715">
            <v>-4915430.91</v>
          </cell>
          <cell r="L2715">
            <v>52302116.310000002</v>
          </cell>
          <cell r="M2715">
            <v>0</v>
          </cell>
          <cell r="N2715" t="str">
            <v>Cumpre</v>
          </cell>
        </row>
        <row r="2716">
          <cell r="F2716" t="str">
            <v>Nazarezinho/PB</v>
          </cell>
          <cell r="G2716" t="str">
            <v>Quadrimestral</v>
          </cell>
          <cell r="H2716" t="str">
            <v>2024-Q2</v>
          </cell>
          <cell r="I2716" t="str">
            <v>Sim</v>
          </cell>
          <cell r="J2716">
            <v>45535</v>
          </cell>
          <cell r="K2716">
            <v>-578612.62</v>
          </cell>
          <cell r="L2716">
            <v>37659764.090000004</v>
          </cell>
          <cell r="M2716">
            <v>0</v>
          </cell>
          <cell r="N2716" t="str">
            <v>Cumpre</v>
          </cell>
        </row>
        <row r="2717">
          <cell r="F2717" t="str">
            <v>Nova Floresta/PB</v>
          </cell>
          <cell r="G2717" t="str">
            <v>Quadrimestral</v>
          </cell>
          <cell r="H2717" t="str">
            <v>2024-Q2</v>
          </cell>
          <cell r="I2717" t="str">
            <v>Sim</v>
          </cell>
          <cell r="J2717">
            <v>45535</v>
          </cell>
          <cell r="K2717">
            <v>-3084487.74</v>
          </cell>
          <cell r="L2717">
            <v>44574572.890000001</v>
          </cell>
          <cell r="M2717">
            <v>0</v>
          </cell>
          <cell r="N2717" t="str">
            <v>Cumpre</v>
          </cell>
        </row>
        <row r="2718">
          <cell r="F2718" t="str">
            <v>Nova Olinda/PB</v>
          </cell>
          <cell r="G2718" t="str">
            <v>Quadrimestral</v>
          </cell>
          <cell r="H2718" t="str">
            <v>2024-Q2</v>
          </cell>
          <cell r="I2718" t="str">
            <v>Sim</v>
          </cell>
          <cell r="J2718">
            <v>45535</v>
          </cell>
          <cell r="K2718">
            <v>18674017.800000001</v>
          </cell>
          <cell r="L2718">
            <v>35281646.840000004</v>
          </cell>
          <cell r="M2718">
            <v>52.93</v>
          </cell>
          <cell r="N2718" t="str">
            <v>Cumpre</v>
          </cell>
        </row>
        <row r="2719">
          <cell r="F2719" t="str">
            <v>Nova Palmeira/PB</v>
          </cell>
          <cell r="G2719" t="str">
            <v>Quadrimestral</v>
          </cell>
          <cell r="H2719" t="str">
            <v>2024-Q2</v>
          </cell>
          <cell r="I2719" t="str">
            <v>Sim</v>
          </cell>
          <cell r="J2719">
            <v>45535</v>
          </cell>
          <cell r="K2719">
            <v>-554275.43999999994</v>
          </cell>
          <cell r="L2719">
            <v>35030552.890000001</v>
          </cell>
          <cell r="M2719">
            <v>0</v>
          </cell>
          <cell r="N2719" t="str">
            <v>Cumpre</v>
          </cell>
        </row>
        <row r="2720">
          <cell r="F2720" t="str">
            <v>Olho da Água/PB</v>
          </cell>
          <cell r="G2720" t="str">
            <v>Quadrimestral</v>
          </cell>
          <cell r="H2720" t="str">
            <v>2024-Q2</v>
          </cell>
          <cell r="I2720" t="str">
            <v>Sim</v>
          </cell>
          <cell r="J2720">
            <v>45535</v>
          </cell>
          <cell r="K2720">
            <v>10427807.93</v>
          </cell>
          <cell r="L2720">
            <v>36542515.280000001</v>
          </cell>
          <cell r="M2720">
            <v>28.54</v>
          </cell>
          <cell r="N2720" t="str">
            <v>Cumpre</v>
          </cell>
        </row>
        <row r="2721">
          <cell r="F2721" t="str">
            <v>Olivedos/PB</v>
          </cell>
          <cell r="G2721" t="str">
            <v>Quadrimestral</v>
          </cell>
          <cell r="H2721" t="str">
            <v>2024-Q2</v>
          </cell>
          <cell r="I2721" t="str">
            <v>Sim</v>
          </cell>
          <cell r="J2721">
            <v>45535</v>
          </cell>
          <cell r="K2721">
            <v>-3332707.86</v>
          </cell>
          <cell r="L2721">
            <v>27302656.129999999</v>
          </cell>
          <cell r="M2721">
            <v>0</v>
          </cell>
          <cell r="N2721" t="str">
            <v>Cumpre</v>
          </cell>
        </row>
        <row r="2722">
          <cell r="F2722" t="str">
            <v>Ouro Velho/PB</v>
          </cell>
          <cell r="G2722" t="str">
            <v>Semestral</v>
          </cell>
          <cell r="H2722" t="str">
            <v>2024-S1</v>
          </cell>
          <cell r="I2722" t="str">
            <v>Sim</v>
          </cell>
          <cell r="J2722">
            <v>45473</v>
          </cell>
          <cell r="K2722">
            <v>-6684303.96</v>
          </cell>
          <cell r="L2722">
            <v>27285933.420000002</v>
          </cell>
          <cell r="M2722">
            <v>0</v>
          </cell>
          <cell r="N2722" t="str">
            <v>Cumpre</v>
          </cell>
        </row>
        <row r="2723">
          <cell r="F2723" t="str">
            <v>Parari/PB</v>
          </cell>
          <cell r="G2723" t="str">
            <v>Quadrimestral</v>
          </cell>
          <cell r="H2723" t="str">
            <v>2024-Q2</v>
          </cell>
          <cell r="I2723" t="str">
            <v>Sim</v>
          </cell>
          <cell r="J2723">
            <v>45535</v>
          </cell>
          <cell r="K2723">
            <v>1812615.35</v>
          </cell>
          <cell r="L2723">
            <v>21515228.41</v>
          </cell>
          <cell r="M2723">
            <v>8.42</v>
          </cell>
          <cell r="N2723" t="str">
            <v>Cumpre</v>
          </cell>
        </row>
        <row r="2724">
          <cell r="F2724" t="str">
            <v>Passagem/PB</v>
          </cell>
          <cell r="G2724" t="str">
            <v>Quadrimestral</v>
          </cell>
          <cell r="H2724" t="str">
            <v>2024-Q2</v>
          </cell>
          <cell r="I2724" t="str">
            <v>Sim</v>
          </cell>
          <cell r="J2724">
            <v>45535</v>
          </cell>
          <cell r="K2724">
            <v>7360751.6600000001</v>
          </cell>
          <cell r="L2724">
            <v>26135111.09</v>
          </cell>
          <cell r="M2724">
            <v>28.16</v>
          </cell>
          <cell r="N2724" t="str">
            <v>Cumpre</v>
          </cell>
        </row>
        <row r="2725">
          <cell r="F2725" t="str">
            <v>Patos/PB</v>
          </cell>
          <cell r="G2725" t="str">
            <v>Quadrimestral</v>
          </cell>
          <cell r="H2725" t="str">
            <v>2024-Q2</v>
          </cell>
          <cell r="I2725" t="str">
            <v>Sim</v>
          </cell>
          <cell r="J2725">
            <v>45535</v>
          </cell>
          <cell r="K2725">
            <v>93201865.799999997</v>
          </cell>
          <cell r="L2725">
            <v>397586206.44999999</v>
          </cell>
          <cell r="M2725">
            <v>23.44</v>
          </cell>
          <cell r="N2725" t="str">
            <v>Cumpre</v>
          </cell>
        </row>
        <row r="2726">
          <cell r="F2726" t="str">
            <v>Paulista/PB</v>
          </cell>
          <cell r="G2726" t="str">
            <v>Quadrimestral</v>
          </cell>
          <cell r="H2726" t="str">
            <v>2024-Q2</v>
          </cell>
          <cell r="I2726" t="str">
            <v>Sim</v>
          </cell>
          <cell r="J2726">
            <v>45535</v>
          </cell>
          <cell r="K2726">
            <v>7232834.7400000002</v>
          </cell>
          <cell r="L2726">
            <v>76031742.060000002</v>
          </cell>
          <cell r="M2726">
            <v>9.51</v>
          </cell>
          <cell r="N2726" t="str">
            <v>Cumpre</v>
          </cell>
        </row>
        <row r="2727">
          <cell r="F2727" t="str">
            <v>Pedra Branca/PB</v>
          </cell>
          <cell r="G2727" t="str">
            <v>Quadrimestral</v>
          </cell>
          <cell r="H2727" t="str">
            <v>2024-Q2</v>
          </cell>
          <cell r="I2727" t="str">
            <v>Sim</v>
          </cell>
          <cell r="J2727">
            <v>45535</v>
          </cell>
          <cell r="K2727">
            <v>-9925527.9900000002</v>
          </cell>
          <cell r="L2727">
            <v>39261803.460000001</v>
          </cell>
          <cell r="M2727">
            <v>0</v>
          </cell>
          <cell r="N2727" t="str">
            <v>Cumpre</v>
          </cell>
        </row>
        <row r="2728">
          <cell r="F2728" t="str">
            <v>Pedra Lavrada/PB</v>
          </cell>
          <cell r="G2728" t="str">
            <v>Quadrimestral</v>
          </cell>
          <cell r="H2728" t="str">
            <v>2024-Q2</v>
          </cell>
          <cell r="I2728" t="str">
            <v>Sim</v>
          </cell>
          <cell r="J2728">
            <v>45535</v>
          </cell>
          <cell r="K2728">
            <v>28437942.800000001</v>
          </cell>
          <cell r="L2728">
            <v>48983526.369999997</v>
          </cell>
          <cell r="M2728">
            <v>58.06</v>
          </cell>
          <cell r="N2728" t="str">
            <v>Cumpre</v>
          </cell>
        </row>
        <row r="2729">
          <cell r="F2729" t="str">
            <v>Pedras de Fogo/PB</v>
          </cell>
          <cell r="G2729" t="str">
            <v>Quadrimestral</v>
          </cell>
          <cell r="H2729" t="str">
            <v>2024-Q2</v>
          </cell>
          <cell r="I2729" t="str">
            <v>Sim</v>
          </cell>
          <cell r="J2729">
            <v>45535</v>
          </cell>
          <cell r="K2729">
            <v>21134117.359999999</v>
          </cell>
          <cell r="L2729">
            <v>157886429.05000001</v>
          </cell>
          <cell r="M2729">
            <v>13.39</v>
          </cell>
          <cell r="N2729" t="str">
            <v>Cumpre</v>
          </cell>
        </row>
        <row r="2730">
          <cell r="F2730" t="str">
            <v>Pedro Régis/PB</v>
          </cell>
          <cell r="G2730" t="str">
            <v>Quadrimestral</v>
          </cell>
          <cell r="H2730" t="str">
            <v>2024-Q2</v>
          </cell>
          <cell r="I2730" t="str">
            <v>Sim</v>
          </cell>
          <cell r="J2730">
            <v>45535</v>
          </cell>
          <cell r="K2730">
            <v>562980.74</v>
          </cell>
          <cell r="L2730">
            <v>32279058.850000001</v>
          </cell>
          <cell r="M2730">
            <v>1.74</v>
          </cell>
          <cell r="N2730" t="str">
            <v>Cumpre</v>
          </cell>
        </row>
        <row r="2731">
          <cell r="F2731" t="str">
            <v>Piancó/PB</v>
          </cell>
          <cell r="G2731" t="str">
            <v>Quadrimestral</v>
          </cell>
          <cell r="H2731" t="str">
            <v>2024-Q2</v>
          </cell>
          <cell r="I2731" t="str">
            <v>Sim</v>
          </cell>
          <cell r="J2731">
            <v>45535</v>
          </cell>
          <cell r="K2731">
            <v>91216334.239999995</v>
          </cell>
          <cell r="L2731">
            <v>82758642.409999996</v>
          </cell>
          <cell r="M2731">
            <v>110.22</v>
          </cell>
          <cell r="N2731" t="str">
            <v>Cumpre, em patamar de alerta</v>
          </cell>
        </row>
        <row r="2732">
          <cell r="F2732" t="str">
            <v>Picuí/PB</v>
          </cell>
          <cell r="G2732" t="str">
            <v>Quadrimestral</v>
          </cell>
          <cell r="H2732" t="str">
            <v>2024-Q2</v>
          </cell>
          <cell r="I2732" t="str">
            <v>Sim</v>
          </cell>
          <cell r="J2732">
            <v>45535</v>
          </cell>
          <cell r="K2732">
            <v>-11864935.609999999</v>
          </cell>
          <cell r="L2732">
            <v>96477548.879999995</v>
          </cell>
          <cell r="M2732">
            <v>0</v>
          </cell>
          <cell r="N2732" t="str">
            <v>Cumpre</v>
          </cell>
        </row>
        <row r="2733">
          <cell r="F2733" t="str">
            <v>Pilar/PB</v>
          </cell>
          <cell r="G2733" t="str">
            <v>Quadrimestral</v>
          </cell>
          <cell r="H2733" t="str">
            <v>2024-Q2</v>
          </cell>
          <cell r="I2733" t="str">
            <v>Sim</v>
          </cell>
          <cell r="J2733">
            <v>45535</v>
          </cell>
          <cell r="K2733">
            <v>29880042.57</v>
          </cell>
          <cell r="L2733">
            <v>60212872.840000004</v>
          </cell>
          <cell r="M2733">
            <v>49.62</v>
          </cell>
          <cell r="N2733" t="str">
            <v>Cumpre</v>
          </cell>
        </row>
        <row r="2734">
          <cell r="F2734" t="str">
            <v>Pilões/PB</v>
          </cell>
          <cell r="G2734" t="str">
            <v>Quadrimestral</v>
          </cell>
          <cell r="H2734" t="str">
            <v>2024-Q2</v>
          </cell>
          <cell r="I2734" t="str">
            <v>Sim</v>
          </cell>
          <cell r="J2734">
            <v>45535</v>
          </cell>
          <cell r="K2734">
            <v>8934264.2699999996</v>
          </cell>
          <cell r="L2734">
            <v>29578050.140000001</v>
          </cell>
          <cell r="M2734">
            <v>30.21</v>
          </cell>
          <cell r="N2734" t="str">
            <v>Cumpre</v>
          </cell>
        </row>
        <row r="2735">
          <cell r="F2735" t="str">
            <v>Pilõezinhos/PB</v>
          </cell>
          <cell r="G2735" t="str">
            <v>Quadrimestral</v>
          </cell>
          <cell r="H2735" t="str">
            <v>2024-Q2</v>
          </cell>
          <cell r="I2735" t="str">
            <v>Sim</v>
          </cell>
          <cell r="J2735">
            <v>45535</v>
          </cell>
          <cell r="K2735">
            <v>-6731113.6399999997</v>
          </cell>
          <cell r="L2735">
            <v>32875056.609999999</v>
          </cell>
          <cell r="M2735">
            <v>0</v>
          </cell>
          <cell r="N2735" t="str">
            <v>Cumpre</v>
          </cell>
        </row>
        <row r="2736">
          <cell r="F2736" t="str">
            <v>Pirpirituba/PB</v>
          </cell>
          <cell r="G2736" t="str">
            <v>Quadrimestral</v>
          </cell>
          <cell r="H2736" t="str">
            <v>2024-Q2</v>
          </cell>
          <cell r="I2736" t="str">
            <v>Sim</v>
          </cell>
          <cell r="J2736">
            <v>45535</v>
          </cell>
          <cell r="K2736">
            <v>963058.66</v>
          </cell>
          <cell r="L2736">
            <v>41264087.729999997</v>
          </cell>
          <cell r="M2736">
            <v>2.33</v>
          </cell>
          <cell r="N2736" t="str">
            <v>Cumpre</v>
          </cell>
        </row>
        <row r="2737">
          <cell r="F2737" t="str">
            <v>Pitimbu/PB</v>
          </cell>
          <cell r="G2737" t="str">
            <v>Quadrimestral</v>
          </cell>
          <cell r="H2737" t="str">
            <v>2024-Q2</v>
          </cell>
          <cell r="I2737" t="str">
            <v>Sim</v>
          </cell>
          <cell r="J2737">
            <v>45535</v>
          </cell>
          <cell r="K2737">
            <v>51489922.469999999</v>
          </cell>
          <cell r="L2737">
            <v>112415066.33</v>
          </cell>
          <cell r="M2737">
            <v>45.8</v>
          </cell>
          <cell r="N2737" t="str">
            <v>Cumpre</v>
          </cell>
        </row>
        <row r="2738">
          <cell r="F2738" t="str">
            <v>Pocinhos/PB</v>
          </cell>
          <cell r="G2738" t="str">
            <v>Quadrimestral</v>
          </cell>
          <cell r="H2738" t="str">
            <v>2024-Q2</v>
          </cell>
          <cell r="I2738" t="str">
            <v>Sim</v>
          </cell>
          <cell r="J2738">
            <v>45535</v>
          </cell>
          <cell r="K2738">
            <v>14541251.58</v>
          </cell>
          <cell r="L2738">
            <v>99183196.109999999</v>
          </cell>
          <cell r="M2738">
            <v>14.66</v>
          </cell>
          <cell r="N2738" t="str">
            <v>Cumpre</v>
          </cell>
        </row>
        <row r="2739">
          <cell r="F2739" t="str">
            <v>Poço Dantas/PB</v>
          </cell>
          <cell r="G2739" t="str">
            <v>Quadrimestral</v>
          </cell>
          <cell r="H2739" t="str">
            <v>2024-Q2</v>
          </cell>
          <cell r="I2739" t="str">
            <v>Sim</v>
          </cell>
          <cell r="J2739">
            <v>45535</v>
          </cell>
          <cell r="K2739">
            <v>-7187182.7199999997</v>
          </cell>
          <cell r="L2739">
            <v>40684847.350000001</v>
          </cell>
          <cell r="M2739">
            <v>0</v>
          </cell>
          <cell r="N2739" t="str">
            <v>Cumpre</v>
          </cell>
        </row>
        <row r="2740">
          <cell r="F2740" t="str">
            <v>Poço de José de Moura/PB</v>
          </cell>
          <cell r="G2740" t="str">
            <v>Quadrimestral</v>
          </cell>
          <cell r="H2740" t="str">
            <v>2024-Q2</v>
          </cell>
          <cell r="I2740" t="str">
            <v>Sim</v>
          </cell>
          <cell r="J2740">
            <v>45535</v>
          </cell>
          <cell r="K2740">
            <v>-4228425.95</v>
          </cell>
          <cell r="L2740">
            <v>44594710.590000004</v>
          </cell>
          <cell r="M2740">
            <v>0</v>
          </cell>
          <cell r="N2740" t="str">
            <v>Cumpre</v>
          </cell>
        </row>
        <row r="2741">
          <cell r="F2741" t="str">
            <v>Pombal/PB</v>
          </cell>
          <cell r="G2741" t="str">
            <v>Quadrimestral</v>
          </cell>
          <cell r="H2741" t="str">
            <v>2024-Q2</v>
          </cell>
          <cell r="I2741" t="str">
            <v>Sim</v>
          </cell>
          <cell r="J2741">
            <v>45535</v>
          </cell>
          <cell r="K2741">
            <v>-19382084.890000001</v>
          </cell>
          <cell r="L2741">
            <v>138805989.69999999</v>
          </cell>
          <cell r="M2741">
            <v>0</v>
          </cell>
          <cell r="N2741" t="str">
            <v>Cumpre</v>
          </cell>
        </row>
        <row r="2742">
          <cell r="F2742" t="str">
            <v>Prata/PB</v>
          </cell>
          <cell r="G2742" t="str">
            <v>Semestral</v>
          </cell>
          <cell r="H2742" t="str">
            <v>2024-S1</v>
          </cell>
          <cell r="I2742" t="str">
            <v>Sim</v>
          </cell>
          <cell r="J2742">
            <v>45473</v>
          </cell>
          <cell r="K2742">
            <v>-2214925.59</v>
          </cell>
          <cell r="L2742">
            <v>29928617.829999998</v>
          </cell>
          <cell r="M2742">
            <v>0</v>
          </cell>
          <cell r="N2742" t="str">
            <v>Cumpre</v>
          </cell>
        </row>
        <row r="2743">
          <cell r="F2743" t="str">
            <v>Princesa Isabel/PB</v>
          </cell>
          <cell r="G2743" t="str">
            <v>Quadrimestral</v>
          </cell>
          <cell r="H2743" t="str">
            <v>2024-Q2</v>
          </cell>
          <cell r="I2743" t="str">
            <v>Sim</v>
          </cell>
          <cell r="J2743">
            <v>45535</v>
          </cell>
          <cell r="K2743">
            <v>36157041.460000001</v>
          </cell>
          <cell r="L2743">
            <v>102122678.05</v>
          </cell>
          <cell r="M2743">
            <v>35.409999999999997</v>
          </cell>
          <cell r="N2743" t="str">
            <v>Cumpre</v>
          </cell>
        </row>
        <row r="2744">
          <cell r="F2744" t="str">
            <v>Puxinanã/PB</v>
          </cell>
          <cell r="G2744" t="str">
            <v>Quadrimestral</v>
          </cell>
          <cell r="H2744" t="str">
            <v>2024-Q2</v>
          </cell>
          <cell r="I2744" t="str">
            <v>Sim</v>
          </cell>
          <cell r="J2744">
            <v>45535</v>
          </cell>
          <cell r="K2744">
            <v>4916838.54</v>
          </cell>
          <cell r="L2744">
            <v>75425978.239999995</v>
          </cell>
          <cell r="M2744">
            <v>6.52</v>
          </cell>
          <cell r="N2744" t="str">
            <v>Cumpre</v>
          </cell>
        </row>
        <row r="2745">
          <cell r="F2745" t="str">
            <v>Queimadas/PB</v>
          </cell>
          <cell r="G2745" t="str">
            <v>Quadrimestral</v>
          </cell>
          <cell r="H2745" t="str">
            <v>2024-Q2</v>
          </cell>
          <cell r="I2745" t="str">
            <v>Sim</v>
          </cell>
          <cell r="J2745">
            <v>45535</v>
          </cell>
          <cell r="K2745">
            <v>-29965565.489999998</v>
          </cell>
          <cell r="L2745">
            <v>205201604.61000001</v>
          </cell>
          <cell r="M2745">
            <v>0</v>
          </cell>
          <cell r="N2745" t="str">
            <v>Cumpre</v>
          </cell>
        </row>
        <row r="2746">
          <cell r="F2746" t="str">
            <v>Quixaba/PB</v>
          </cell>
          <cell r="G2746" t="str">
            <v>Quadrimestral</v>
          </cell>
          <cell r="H2746" t="str">
            <v>2024-Q2</v>
          </cell>
          <cell r="I2746" t="str">
            <v>Sim</v>
          </cell>
          <cell r="J2746">
            <v>45535</v>
          </cell>
          <cell r="K2746">
            <v>-867371.75</v>
          </cell>
          <cell r="L2746">
            <v>23072909.68</v>
          </cell>
          <cell r="M2746">
            <v>0</v>
          </cell>
          <cell r="N2746" t="str">
            <v>Cumpre</v>
          </cell>
        </row>
        <row r="2747">
          <cell r="F2747" t="str">
            <v>Remígio/PB</v>
          </cell>
          <cell r="G2747" t="str">
            <v>Quadrimestral</v>
          </cell>
          <cell r="H2747" t="str">
            <v>2024-Q2</v>
          </cell>
          <cell r="I2747" t="str">
            <v>Sim</v>
          </cell>
          <cell r="J2747">
            <v>45535</v>
          </cell>
          <cell r="K2747">
            <v>-14463236.470000001</v>
          </cell>
          <cell r="L2747">
            <v>79627888.519999996</v>
          </cell>
          <cell r="M2747">
            <v>0</v>
          </cell>
          <cell r="N2747" t="str">
            <v>Cumpre</v>
          </cell>
        </row>
        <row r="2748">
          <cell r="F2748" t="str">
            <v>Riachão/PB</v>
          </cell>
          <cell r="G2748" t="str">
            <v>Quadrimestral</v>
          </cell>
          <cell r="H2748" t="str">
            <v>2024-Q2</v>
          </cell>
          <cell r="I2748" t="str">
            <v>Sim</v>
          </cell>
          <cell r="J2748">
            <v>45535</v>
          </cell>
          <cell r="K2748">
            <v>6485791.3600000003</v>
          </cell>
          <cell r="L2748">
            <v>28083854.489999998</v>
          </cell>
          <cell r="M2748">
            <v>23.09</v>
          </cell>
          <cell r="N2748" t="str">
            <v>Cumpre</v>
          </cell>
        </row>
        <row r="2749">
          <cell r="F2749" t="str">
            <v>Riachão do Bacamarte/PB</v>
          </cell>
          <cell r="G2749" t="str">
            <v>Quadrimestral</v>
          </cell>
          <cell r="H2749" t="str">
            <v>2024-Q2</v>
          </cell>
          <cell r="I2749" t="str">
            <v>Sim</v>
          </cell>
          <cell r="J2749">
            <v>45535</v>
          </cell>
          <cell r="K2749">
            <v>-406658.95</v>
          </cell>
          <cell r="L2749">
            <v>38596211.990000002</v>
          </cell>
          <cell r="M2749">
            <v>0</v>
          </cell>
          <cell r="N2749" t="str">
            <v>Cumpre</v>
          </cell>
        </row>
        <row r="2750">
          <cell r="F2750" t="str">
            <v>Riachão do Poço/PB</v>
          </cell>
          <cell r="G2750" t="str">
            <v>Quadrimestral</v>
          </cell>
          <cell r="H2750" t="str">
            <v>2024-Q2</v>
          </cell>
          <cell r="I2750" t="str">
            <v>Sim</v>
          </cell>
          <cell r="J2750">
            <v>45535</v>
          </cell>
          <cell r="K2750">
            <v>1260935.0900000001</v>
          </cell>
          <cell r="L2750">
            <v>33536609.399999999</v>
          </cell>
          <cell r="M2750">
            <v>3.76</v>
          </cell>
          <cell r="N2750" t="str">
            <v>Cumpre</v>
          </cell>
        </row>
        <row r="2751">
          <cell r="F2751" t="str">
            <v>Riacho de Santo Antônio/PB</v>
          </cell>
          <cell r="G2751" t="str">
            <v>Quadrimestral</v>
          </cell>
          <cell r="H2751" t="str">
            <v>2024-Q2</v>
          </cell>
          <cell r="I2751" t="str">
            <v>Sim</v>
          </cell>
          <cell r="J2751">
            <v>45535</v>
          </cell>
          <cell r="K2751">
            <v>-4288065.9000000004</v>
          </cell>
          <cell r="L2751">
            <v>25535247.949999999</v>
          </cell>
          <cell r="M2751">
            <v>0</v>
          </cell>
          <cell r="N2751" t="str">
            <v>Cumpre</v>
          </cell>
        </row>
        <row r="2752">
          <cell r="F2752" t="str">
            <v>Riacho dos Cavalos/PB</v>
          </cell>
          <cell r="G2752" t="str">
            <v>Quadrimestral</v>
          </cell>
          <cell r="H2752" t="str">
            <v>2024-Q2</v>
          </cell>
          <cell r="I2752" t="str">
            <v>Sim</v>
          </cell>
          <cell r="J2752">
            <v>45535</v>
          </cell>
          <cell r="K2752">
            <v>5433967.4800000004</v>
          </cell>
          <cell r="L2752">
            <v>46549546.670000002</v>
          </cell>
          <cell r="M2752">
            <v>11.67</v>
          </cell>
          <cell r="N2752" t="str">
            <v>Cumpre</v>
          </cell>
        </row>
        <row r="2753">
          <cell r="F2753" t="str">
            <v>Rio Tinto/PB</v>
          </cell>
          <cell r="G2753" t="str">
            <v>Quadrimestral</v>
          </cell>
          <cell r="H2753" t="str">
            <v>2024-Q2</v>
          </cell>
          <cell r="I2753" t="str">
            <v>Sim</v>
          </cell>
          <cell r="J2753">
            <v>45535</v>
          </cell>
          <cell r="K2753">
            <v>15570832.02</v>
          </cell>
          <cell r="L2753">
            <v>102168836.70999999</v>
          </cell>
          <cell r="M2753">
            <v>15.24</v>
          </cell>
          <cell r="N2753" t="str">
            <v>Cumpre</v>
          </cell>
        </row>
        <row r="2754">
          <cell r="F2754" t="str">
            <v>Salgadinho/PB</v>
          </cell>
          <cell r="G2754" t="str">
            <v>Quadrimestral</v>
          </cell>
          <cell r="H2754" t="str">
            <v>2024-Q2</v>
          </cell>
          <cell r="I2754" t="str">
            <v>Sim</v>
          </cell>
          <cell r="J2754">
            <v>45535</v>
          </cell>
          <cell r="K2754">
            <v>-5070401.05</v>
          </cell>
          <cell r="L2754">
            <v>28989198.199999999</v>
          </cell>
          <cell r="M2754">
            <v>0</v>
          </cell>
          <cell r="N2754" t="str">
            <v>Cumpre</v>
          </cell>
        </row>
        <row r="2755">
          <cell r="F2755" t="str">
            <v>Salgado de São Félix/PB</v>
          </cell>
          <cell r="G2755" t="str">
            <v>Quadrimestral</v>
          </cell>
          <cell r="H2755" t="str">
            <v>2024-Q2</v>
          </cell>
          <cell r="I2755" t="str">
            <v>Sim</v>
          </cell>
          <cell r="J2755">
            <v>45535</v>
          </cell>
          <cell r="K2755">
            <v>21856595.219999999</v>
          </cell>
          <cell r="L2755">
            <v>57576753.340000004</v>
          </cell>
          <cell r="M2755">
            <v>37.96</v>
          </cell>
          <cell r="N2755" t="str">
            <v>Cumpre</v>
          </cell>
        </row>
        <row r="2756">
          <cell r="F2756" t="str">
            <v>Santa Cecília/PB</v>
          </cell>
          <cell r="G2756" t="str">
            <v>Quadrimestral</v>
          </cell>
          <cell r="H2756" t="str">
            <v>2024-Q2</v>
          </cell>
          <cell r="I2756" t="str">
            <v>Sim</v>
          </cell>
          <cell r="J2756">
            <v>45535</v>
          </cell>
          <cell r="K2756">
            <v>-7345387.6100000003</v>
          </cell>
          <cell r="L2756">
            <v>38451065.310000002</v>
          </cell>
          <cell r="M2756">
            <v>0</v>
          </cell>
          <cell r="N2756" t="str">
            <v>Cumpre</v>
          </cell>
        </row>
        <row r="2757">
          <cell r="F2757" t="str">
            <v>Santa Cruz/PB</v>
          </cell>
          <cell r="G2757" t="str">
            <v>Quadrimestral</v>
          </cell>
          <cell r="H2757" t="str">
            <v>2024-Q2</v>
          </cell>
          <cell r="I2757" t="str">
            <v>Sim</v>
          </cell>
          <cell r="J2757">
            <v>45535</v>
          </cell>
          <cell r="K2757">
            <v>7645637.9000000004</v>
          </cell>
          <cell r="L2757">
            <v>32794260.120000001</v>
          </cell>
          <cell r="M2757">
            <v>23.31</v>
          </cell>
          <cell r="N2757" t="str">
            <v>Cumpre</v>
          </cell>
        </row>
        <row r="2758">
          <cell r="F2758" t="str">
            <v>Santa Helena/PB</v>
          </cell>
          <cell r="G2758" t="str">
            <v>Quadrimestral</v>
          </cell>
          <cell r="H2758" t="str">
            <v>2024-Q2</v>
          </cell>
          <cell r="I2758" t="str">
            <v>Sim</v>
          </cell>
          <cell r="J2758">
            <v>45535</v>
          </cell>
          <cell r="K2758">
            <v>2804627.04</v>
          </cell>
          <cell r="L2758">
            <v>39874824.759999998</v>
          </cell>
          <cell r="M2758">
            <v>7.03</v>
          </cell>
          <cell r="N2758" t="str">
            <v>Cumpre</v>
          </cell>
        </row>
        <row r="2759">
          <cell r="F2759" t="str">
            <v>Santa Inês/PB</v>
          </cell>
          <cell r="G2759" t="str">
            <v>Quadrimestral</v>
          </cell>
          <cell r="H2759" t="str">
            <v>2024-Q2</v>
          </cell>
          <cell r="I2759" t="str">
            <v>Sim</v>
          </cell>
          <cell r="J2759">
            <v>45535</v>
          </cell>
          <cell r="K2759">
            <v>2124106.09</v>
          </cell>
          <cell r="L2759">
            <v>24410720.98</v>
          </cell>
          <cell r="M2759">
            <v>8.6999999999999993</v>
          </cell>
          <cell r="N2759" t="str">
            <v>Cumpre</v>
          </cell>
        </row>
        <row r="2760">
          <cell r="F2760" t="str">
            <v>Santa Luzia/PB</v>
          </cell>
          <cell r="G2760" t="str">
            <v>Quadrimestral</v>
          </cell>
          <cell r="H2760" t="str">
            <v>2024-Q2</v>
          </cell>
          <cell r="I2760" t="str">
            <v>Sim</v>
          </cell>
          <cell r="J2760">
            <v>45535</v>
          </cell>
          <cell r="K2760">
            <v>-23048304.539999999</v>
          </cell>
          <cell r="L2760">
            <v>91860073.280000001</v>
          </cell>
          <cell r="M2760">
            <v>0</v>
          </cell>
          <cell r="N2760" t="str">
            <v>Cumpre</v>
          </cell>
        </row>
        <row r="2761">
          <cell r="F2761" t="str">
            <v>Santa Rita/PB</v>
          </cell>
          <cell r="G2761" t="str">
            <v>Quadrimestral</v>
          </cell>
          <cell r="H2761" t="str">
            <v>2024-Q2</v>
          </cell>
          <cell r="I2761" t="str">
            <v>Sim</v>
          </cell>
          <cell r="J2761">
            <v>45535</v>
          </cell>
          <cell r="K2761">
            <v>68694693.680000007</v>
          </cell>
          <cell r="L2761">
            <v>489526152.52999997</v>
          </cell>
          <cell r="M2761">
            <v>14.03</v>
          </cell>
          <cell r="N2761" t="str">
            <v>Cumpre</v>
          </cell>
        </row>
        <row r="2762">
          <cell r="F2762" t="str">
            <v>Santa Teresinha/PB</v>
          </cell>
          <cell r="G2762" t="str">
            <v>Quadrimestral</v>
          </cell>
          <cell r="H2762" t="str">
            <v>2024-Q2</v>
          </cell>
          <cell r="I2762" t="str">
            <v>Sim</v>
          </cell>
          <cell r="J2762">
            <v>45535</v>
          </cell>
          <cell r="K2762">
            <v>2326982.19</v>
          </cell>
          <cell r="L2762">
            <v>28614474.66</v>
          </cell>
          <cell r="M2762">
            <v>8.1300000000000008</v>
          </cell>
          <cell r="N2762" t="str">
            <v>Cumpre</v>
          </cell>
        </row>
        <row r="2763">
          <cell r="F2763" t="str">
            <v>Santana de Mangueira/PB</v>
          </cell>
          <cell r="G2763" t="str">
            <v>Quadrimestral</v>
          </cell>
          <cell r="H2763" t="str">
            <v>2024-Q2</v>
          </cell>
          <cell r="I2763" t="str">
            <v>Sim</v>
          </cell>
          <cell r="J2763">
            <v>45535</v>
          </cell>
          <cell r="K2763">
            <v>2429676.63</v>
          </cell>
          <cell r="L2763">
            <v>33806910.810000002</v>
          </cell>
          <cell r="M2763">
            <v>7.19</v>
          </cell>
          <cell r="N2763" t="str">
            <v>Cumpre</v>
          </cell>
        </row>
        <row r="2764">
          <cell r="F2764" t="str">
            <v>Santana dos Garrotes/PB</v>
          </cell>
          <cell r="G2764" t="str">
            <v>Quadrimestral</v>
          </cell>
          <cell r="H2764" t="str">
            <v>2024-Q2</v>
          </cell>
          <cell r="I2764" t="str">
            <v>Sim</v>
          </cell>
          <cell r="J2764">
            <v>45535</v>
          </cell>
          <cell r="K2764">
            <v>916505.29</v>
          </cell>
          <cell r="L2764">
            <v>37645017.950000003</v>
          </cell>
          <cell r="M2764">
            <v>2.4300000000000002</v>
          </cell>
          <cell r="N2764" t="str">
            <v>Cumpre</v>
          </cell>
        </row>
        <row r="2765">
          <cell r="F2765" t="str">
            <v>Santo André/PB</v>
          </cell>
          <cell r="G2765" t="str">
            <v>Quadrimestral</v>
          </cell>
          <cell r="H2765" t="str">
            <v>2024-Q2</v>
          </cell>
          <cell r="I2765" t="str">
            <v>Sim</v>
          </cell>
          <cell r="J2765">
            <v>45535</v>
          </cell>
          <cell r="K2765">
            <v>6243058.5199999996</v>
          </cell>
          <cell r="L2765">
            <v>23924385.23</v>
          </cell>
          <cell r="M2765">
            <v>26.09</v>
          </cell>
          <cell r="N2765" t="str">
            <v>Cumpre</v>
          </cell>
        </row>
        <row r="2766">
          <cell r="F2766" t="str">
            <v>São Bentinho/PB</v>
          </cell>
          <cell r="G2766" t="str">
            <v>Quadrimestral</v>
          </cell>
          <cell r="H2766" t="str">
            <v>2024-Q2</v>
          </cell>
          <cell r="I2766" t="str">
            <v>Sim</v>
          </cell>
          <cell r="J2766">
            <v>45535</v>
          </cell>
          <cell r="K2766">
            <v>-2974196.16</v>
          </cell>
          <cell r="L2766">
            <v>29089457.550000001</v>
          </cell>
          <cell r="M2766">
            <v>0</v>
          </cell>
          <cell r="N2766" t="str">
            <v>Cumpre</v>
          </cell>
        </row>
        <row r="2767">
          <cell r="F2767" t="str">
            <v>São Bento/PB</v>
          </cell>
          <cell r="G2767" t="str">
            <v>Quadrimestral</v>
          </cell>
          <cell r="H2767" t="str">
            <v>2024-Q2</v>
          </cell>
          <cell r="I2767" t="str">
            <v>Sim</v>
          </cell>
          <cell r="J2767">
            <v>45535</v>
          </cell>
          <cell r="K2767">
            <v>3494204.7</v>
          </cell>
          <cell r="L2767">
            <v>176170104.30000001</v>
          </cell>
          <cell r="M2767">
            <v>1.98</v>
          </cell>
          <cell r="N2767" t="str">
            <v>Cumpre</v>
          </cell>
        </row>
        <row r="2768">
          <cell r="F2768" t="str">
            <v>São Domingos de Pombal/PB</v>
          </cell>
          <cell r="G2768" t="str">
            <v>Quadrimestral</v>
          </cell>
          <cell r="H2768" t="str">
            <v>2024-Q2</v>
          </cell>
          <cell r="I2768" t="str">
            <v>Sim</v>
          </cell>
          <cell r="J2768">
            <v>45535</v>
          </cell>
          <cell r="K2768">
            <v>-5077439.3899999997</v>
          </cell>
          <cell r="L2768">
            <v>25425666.969999999</v>
          </cell>
          <cell r="M2768">
            <v>0</v>
          </cell>
          <cell r="N2768" t="str">
            <v>Cumpre</v>
          </cell>
        </row>
        <row r="2769">
          <cell r="F2769" t="str">
            <v>São Domingos do Cariri/PB</v>
          </cell>
          <cell r="G2769" t="str">
            <v>Semestral</v>
          </cell>
          <cell r="H2769" t="str">
            <v>2024-S1</v>
          </cell>
          <cell r="I2769" t="str">
            <v>Sim</v>
          </cell>
          <cell r="J2769">
            <v>45473</v>
          </cell>
          <cell r="K2769">
            <v>-10078702.57</v>
          </cell>
          <cell r="L2769">
            <v>26071698.210000001</v>
          </cell>
          <cell r="M2769">
            <v>0</v>
          </cell>
          <cell r="N2769" t="str">
            <v>Cumpre</v>
          </cell>
        </row>
        <row r="2770">
          <cell r="F2770" t="str">
            <v>São Francisco/PB</v>
          </cell>
          <cell r="G2770" t="str">
            <v>Quadrimestral</v>
          </cell>
          <cell r="H2770" t="str">
            <v>2024-Q2</v>
          </cell>
          <cell r="I2770" t="str">
            <v>Sim</v>
          </cell>
          <cell r="J2770">
            <v>45535</v>
          </cell>
          <cell r="K2770">
            <v>-7757962.9000000004</v>
          </cell>
          <cell r="L2770">
            <v>29298259.48</v>
          </cell>
          <cell r="M2770">
            <v>0</v>
          </cell>
          <cell r="N2770" t="str">
            <v>Cumpre</v>
          </cell>
        </row>
        <row r="2771">
          <cell r="F2771" t="str">
            <v>São João do Cariri/PB</v>
          </cell>
          <cell r="G2771" t="str">
            <v>Semestral</v>
          </cell>
          <cell r="H2771" t="str">
            <v>2024-S1</v>
          </cell>
          <cell r="I2771" t="str">
            <v>Sim</v>
          </cell>
          <cell r="J2771">
            <v>45473</v>
          </cell>
          <cell r="K2771">
            <v>-880915.33</v>
          </cell>
          <cell r="L2771">
            <v>31891614.510000002</v>
          </cell>
          <cell r="M2771">
            <v>0</v>
          </cell>
          <cell r="N2771" t="str">
            <v>Cumpre</v>
          </cell>
        </row>
        <row r="2772">
          <cell r="F2772" t="str">
            <v>São João do Rio do Peixe/PB</v>
          </cell>
          <cell r="G2772" t="str">
            <v>Quadrimestral</v>
          </cell>
          <cell r="H2772" t="str">
            <v>2024-Q2</v>
          </cell>
          <cell r="I2772" t="str">
            <v>Sim</v>
          </cell>
          <cell r="J2772">
            <v>45535</v>
          </cell>
          <cell r="K2772">
            <v>26497460.239999998</v>
          </cell>
          <cell r="L2772">
            <v>120637959.88</v>
          </cell>
          <cell r="M2772">
            <v>21.96</v>
          </cell>
          <cell r="N2772" t="str">
            <v>Cumpre</v>
          </cell>
        </row>
        <row r="2773">
          <cell r="F2773" t="str">
            <v>São João do Tigre/PB</v>
          </cell>
          <cell r="G2773" t="str">
            <v>Semestral</v>
          </cell>
          <cell r="H2773" t="str">
            <v>2024-S1</v>
          </cell>
          <cell r="I2773" t="str">
            <v>Sim</v>
          </cell>
          <cell r="J2773">
            <v>45473</v>
          </cell>
          <cell r="K2773">
            <v>-707923.37</v>
          </cell>
          <cell r="L2773">
            <v>28609202.129999999</v>
          </cell>
          <cell r="M2773">
            <v>0</v>
          </cell>
          <cell r="N2773" t="str">
            <v>Cumpre</v>
          </cell>
        </row>
        <row r="2774">
          <cell r="F2774" t="str">
            <v>São José da Lagoa Tapada/PB</v>
          </cell>
          <cell r="G2774" t="str">
            <v>Semestral</v>
          </cell>
          <cell r="H2774" t="str">
            <v>2024-S1</v>
          </cell>
          <cell r="I2774" t="str">
            <v>Sim</v>
          </cell>
          <cell r="J2774">
            <v>45473</v>
          </cell>
          <cell r="K2774">
            <v>-535285.19999999995</v>
          </cell>
          <cell r="L2774">
            <v>41272540.990000002</v>
          </cell>
          <cell r="M2774">
            <v>0</v>
          </cell>
          <cell r="N2774" t="str">
            <v>Cumpre</v>
          </cell>
        </row>
        <row r="2775">
          <cell r="F2775" t="str">
            <v>São José de Caiana/PB</v>
          </cell>
          <cell r="G2775" t="str">
            <v>Semestral</v>
          </cell>
          <cell r="H2775" t="str">
            <v>2024-S1</v>
          </cell>
          <cell r="I2775" t="str">
            <v>Sim</v>
          </cell>
          <cell r="J2775">
            <v>45473</v>
          </cell>
          <cell r="K2775">
            <v>7232994.9900000002</v>
          </cell>
          <cell r="L2775">
            <v>37133550.93</v>
          </cell>
          <cell r="M2775">
            <v>19.48</v>
          </cell>
          <cell r="N2775" t="str">
            <v>Cumpre</v>
          </cell>
        </row>
        <row r="2776">
          <cell r="F2776" t="str">
            <v>São José de Espinharas/PB</v>
          </cell>
          <cell r="G2776" t="str">
            <v>Quadrimestral</v>
          </cell>
          <cell r="H2776" t="str">
            <v>2024-Q2</v>
          </cell>
          <cell r="I2776" t="str">
            <v>Sim</v>
          </cell>
          <cell r="J2776">
            <v>45535</v>
          </cell>
          <cell r="K2776">
            <v>-1502852.36</v>
          </cell>
          <cell r="L2776">
            <v>29513790.16</v>
          </cell>
          <cell r="M2776">
            <v>0</v>
          </cell>
          <cell r="N2776" t="str">
            <v>Cumpre</v>
          </cell>
        </row>
        <row r="2777">
          <cell r="F2777" t="str">
            <v>São José de Piranhas/PB</v>
          </cell>
          <cell r="G2777" t="str">
            <v>Quadrimestral</v>
          </cell>
          <cell r="H2777" t="str">
            <v>2024-Q2</v>
          </cell>
          <cell r="I2777" t="str">
            <v>Sim</v>
          </cell>
          <cell r="J2777">
            <v>45535</v>
          </cell>
          <cell r="K2777">
            <v>113106599.47</v>
          </cell>
          <cell r="L2777">
            <v>96941658.230000004</v>
          </cell>
          <cell r="M2777">
            <v>116.67</v>
          </cell>
          <cell r="N2777" t="str">
            <v>Cumpre, em patamar de alerta</v>
          </cell>
        </row>
        <row r="2778">
          <cell r="F2778" t="str">
            <v>São José de Princesa/PB</v>
          </cell>
          <cell r="G2778" t="str">
            <v>Quadrimestral</v>
          </cell>
          <cell r="H2778" t="str">
            <v>2024-Q2</v>
          </cell>
          <cell r="I2778" t="str">
            <v>Sim</v>
          </cell>
          <cell r="J2778">
            <v>45535</v>
          </cell>
          <cell r="K2778">
            <v>1536438.23</v>
          </cell>
          <cell r="L2778">
            <v>25180043.09</v>
          </cell>
          <cell r="M2778">
            <v>6.1</v>
          </cell>
          <cell r="N2778" t="str">
            <v>Cumpre</v>
          </cell>
        </row>
        <row r="2779">
          <cell r="F2779" t="str">
            <v>São José do Bonfim/PB</v>
          </cell>
          <cell r="G2779" t="str">
            <v>Quadrimestral</v>
          </cell>
          <cell r="H2779" t="str">
            <v>2024-Q2</v>
          </cell>
          <cell r="I2779" t="str">
            <v>Sim</v>
          </cell>
          <cell r="J2779">
            <v>45535</v>
          </cell>
          <cell r="K2779">
            <v>-4831159.3499999996</v>
          </cell>
          <cell r="L2779">
            <v>26309872.07</v>
          </cell>
          <cell r="M2779">
            <v>0</v>
          </cell>
          <cell r="N2779" t="str">
            <v>Cumpre</v>
          </cell>
        </row>
        <row r="2780">
          <cell r="F2780" t="str">
            <v>São José do Brejo do Cruz/PB</v>
          </cell>
          <cell r="G2780" t="str">
            <v>Semestral</v>
          </cell>
          <cell r="H2780" t="str">
            <v>2024-S1</v>
          </cell>
          <cell r="I2780" t="str">
            <v>Sim</v>
          </cell>
          <cell r="J2780">
            <v>45473</v>
          </cell>
          <cell r="K2780">
            <v>-4387091.38</v>
          </cell>
          <cell r="L2780">
            <v>25318904.5</v>
          </cell>
          <cell r="M2780">
            <v>0</v>
          </cell>
          <cell r="N2780" t="str">
            <v>Cumpre</v>
          </cell>
        </row>
        <row r="2781">
          <cell r="F2781" t="str">
            <v>São José do Sabugi/PB</v>
          </cell>
          <cell r="G2781" t="str">
            <v>Quadrimestral</v>
          </cell>
          <cell r="H2781" t="str">
            <v>2024-Q2</v>
          </cell>
          <cell r="I2781" t="str">
            <v>Sim</v>
          </cell>
          <cell r="J2781">
            <v>45535</v>
          </cell>
          <cell r="K2781">
            <v>8779112.6699999999</v>
          </cell>
          <cell r="L2781">
            <v>40274958.689999998</v>
          </cell>
          <cell r="M2781">
            <v>21.8</v>
          </cell>
          <cell r="N2781" t="str">
            <v>Cumpre</v>
          </cell>
        </row>
        <row r="2782">
          <cell r="F2782" t="str">
            <v>São José dos Cordeiros/PB</v>
          </cell>
          <cell r="G2782" t="str">
            <v>Quadrimestral</v>
          </cell>
          <cell r="H2782" t="str">
            <v>2024-Q2</v>
          </cell>
          <cell r="I2782" t="str">
            <v>Sim</v>
          </cell>
          <cell r="J2782">
            <v>45535</v>
          </cell>
          <cell r="K2782">
            <v>-5797727.1500000004</v>
          </cell>
          <cell r="L2782">
            <v>26190180.66</v>
          </cell>
          <cell r="M2782">
            <v>0</v>
          </cell>
          <cell r="N2782" t="str">
            <v>Cumpre</v>
          </cell>
        </row>
        <row r="2783">
          <cell r="F2783" t="str">
            <v>São José dos Ramos/PB</v>
          </cell>
          <cell r="G2783" t="str">
            <v>Quadrimestral</v>
          </cell>
          <cell r="H2783" t="str">
            <v>2024-Q2</v>
          </cell>
          <cell r="I2783" t="str">
            <v>Sim</v>
          </cell>
          <cell r="J2783">
            <v>45535</v>
          </cell>
          <cell r="K2783">
            <v>3164994.37</v>
          </cell>
          <cell r="L2783">
            <v>41043202.43</v>
          </cell>
          <cell r="M2783">
            <v>7.71</v>
          </cell>
          <cell r="N2783" t="str">
            <v>Cumpre</v>
          </cell>
        </row>
        <row r="2784">
          <cell r="F2784" t="str">
            <v>São Mamede/PB</v>
          </cell>
          <cell r="G2784" t="str">
            <v>Quadrimestral</v>
          </cell>
          <cell r="H2784" t="str">
            <v>2024-Q2</v>
          </cell>
          <cell r="I2784" t="str">
            <v>Sim</v>
          </cell>
          <cell r="J2784">
            <v>45535</v>
          </cell>
          <cell r="K2784">
            <v>-9500830.75</v>
          </cell>
          <cell r="L2784">
            <v>44707100.159999996</v>
          </cell>
          <cell r="M2784">
            <v>0</v>
          </cell>
          <cell r="N2784" t="str">
            <v>Cumpre</v>
          </cell>
        </row>
        <row r="2785">
          <cell r="F2785" t="str">
            <v>São Miguel de Taipu/PB</v>
          </cell>
          <cell r="G2785" t="str">
            <v>Quadrimestral</v>
          </cell>
          <cell r="H2785" t="str">
            <v>2024-Q2</v>
          </cell>
          <cell r="I2785" t="str">
            <v>Sim</v>
          </cell>
          <cell r="J2785">
            <v>45535</v>
          </cell>
          <cell r="K2785">
            <v>14222568.939999999</v>
          </cell>
          <cell r="L2785">
            <v>47074775.450000003</v>
          </cell>
          <cell r="M2785">
            <v>30.21</v>
          </cell>
          <cell r="N2785" t="str">
            <v>Cumpre</v>
          </cell>
        </row>
        <row r="2786">
          <cell r="F2786" t="str">
            <v>São Sebastião de Lagoa de Roça/PB</v>
          </cell>
          <cell r="G2786" t="str">
            <v>Quadrimestral</v>
          </cell>
          <cell r="H2786" t="str">
            <v>2024-Q2</v>
          </cell>
          <cell r="I2786" t="str">
            <v>Sim</v>
          </cell>
          <cell r="J2786">
            <v>45535</v>
          </cell>
          <cell r="K2786">
            <v>-9578479.7899999991</v>
          </cell>
          <cell r="L2786">
            <v>50043821.659999996</v>
          </cell>
          <cell r="M2786">
            <v>0</v>
          </cell>
          <cell r="N2786" t="str">
            <v>Cumpre</v>
          </cell>
        </row>
        <row r="2787">
          <cell r="F2787" t="str">
            <v>São Sebastião do Umbuzeiro/PB</v>
          </cell>
          <cell r="G2787" t="str">
            <v>Semestral</v>
          </cell>
          <cell r="H2787" t="str">
            <v>2024-S1</v>
          </cell>
          <cell r="I2787" t="str">
            <v>Sim</v>
          </cell>
          <cell r="J2787">
            <v>45473</v>
          </cell>
          <cell r="K2787">
            <v>-3391871.15</v>
          </cell>
          <cell r="L2787">
            <v>30438905.550000001</v>
          </cell>
          <cell r="M2787">
            <v>0</v>
          </cell>
          <cell r="N2787" t="str">
            <v>Cumpre</v>
          </cell>
        </row>
        <row r="2788">
          <cell r="F2788" t="str">
            <v>São Vicente do Seridó/PB</v>
          </cell>
          <cell r="G2788" t="str">
            <v>Quadrimestral</v>
          </cell>
          <cell r="H2788" t="str">
            <v>2024-Q2</v>
          </cell>
          <cell r="I2788" t="str">
            <v>Sim</v>
          </cell>
          <cell r="J2788">
            <v>45535</v>
          </cell>
          <cell r="K2788">
            <v>14359581.359999999</v>
          </cell>
          <cell r="L2788">
            <v>49883163.119999997</v>
          </cell>
          <cell r="M2788">
            <v>28.79</v>
          </cell>
          <cell r="N2788" t="str">
            <v>Cumpre</v>
          </cell>
        </row>
        <row r="2789">
          <cell r="F2789" t="str">
            <v>Sapé/PB</v>
          </cell>
          <cell r="G2789" t="str">
            <v>Quadrimestral</v>
          </cell>
          <cell r="H2789" t="str">
            <v>2024-Q2</v>
          </cell>
          <cell r="I2789" t="str">
            <v>Sim</v>
          </cell>
          <cell r="J2789">
            <v>45535</v>
          </cell>
          <cell r="K2789">
            <v>112804733.44</v>
          </cell>
          <cell r="L2789">
            <v>195368642.27000001</v>
          </cell>
          <cell r="M2789">
            <v>57.74</v>
          </cell>
          <cell r="N2789" t="str">
            <v>Cumpre</v>
          </cell>
        </row>
        <row r="2790">
          <cell r="F2790" t="str">
            <v>Serra Branca/PB</v>
          </cell>
          <cell r="G2790" t="str">
            <v>Quadrimestral</v>
          </cell>
          <cell r="H2790" t="str">
            <v>2024-Q2</v>
          </cell>
          <cell r="I2790" t="str">
            <v>Sim</v>
          </cell>
          <cell r="J2790">
            <v>45535</v>
          </cell>
          <cell r="K2790">
            <v>-6026377.0999999996</v>
          </cell>
          <cell r="L2790">
            <v>59220619.380000003</v>
          </cell>
          <cell r="M2790">
            <v>0</v>
          </cell>
          <cell r="N2790" t="str">
            <v>Cumpre</v>
          </cell>
        </row>
        <row r="2791">
          <cell r="F2791" t="str">
            <v>Serra da Raiz/PB</v>
          </cell>
          <cell r="G2791" t="str">
            <v>Quadrimestral</v>
          </cell>
          <cell r="H2791" t="str">
            <v>2024-Q2</v>
          </cell>
          <cell r="I2791" t="str">
            <v>Sim</v>
          </cell>
          <cell r="J2791">
            <v>45535</v>
          </cell>
          <cell r="K2791">
            <v>1025774.68</v>
          </cell>
          <cell r="L2791">
            <v>27801379.329999998</v>
          </cell>
          <cell r="M2791">
            <v>3.69</v>
          </cell>
          <cell r="N2791" t="str">
            <v>Cumpre</v>
          </cell>
        </row>
        <row r="2792">
          <cell r="F2792" t="str">
            <v>Serra Grande/PB</v>
          </cell>
          <cell r="G2792" t="str">
            <v>Semestral</v>
          </cell>
          <cell r="H2792" t="str">
            <v>2024-S1</v>
          </cell>
          <cell r="I2792" t="str">
            <v>Sim</v>
          </cell>
          <cell r="J2792">
            <v>45473</v>
          </cell>
          <cell r="K2792">
            <v>-2026674.92</v>
          </cell>
          <cell r="L2792">
            <v>26229458.870000001</v>
          </cell>
          <cell r="M2792">
            <v>0</v>
          </cell>
          <cell r="N2792" t="str">
            <v>Cumpre</v>
          </cell>
        </row>
        <row r="2793">
          <cell r="F2793" t="str">
            <v>Serra Redonda/PB</v>
          </cell>
          <cell r="G2793" t="str">
            <v>Quadrimestral</v>
          </cell>
          <cell r="H2793" t="str">
            <v>2024-Q2</v>
          </cell>
          <cell r="I2793" t="str">
            <v>Sim</v>
          </cell>
          <cell r="J2793">
            <v>45535</v>
          </cell>
          <cell r="K2793">
            <v>3045381.24</v>
          </cell>
          <cell r="L2793">
            <v>30904105.800000001</v>
          </cell>
          <cell r="M2793">
            <v>9.85</v>
          </cell>
          <cell r="N2793" t="str">
            <v>Cumpre</v>
          </cell>
        </row>
        <row r="2794">
          <cell r="F2794" t="str">
            <v>Serraria/PB</v>
          </cell>
          <cell r="G2794" t="str">
            <v>Quadrimestral</v>
          </cell>
          <cell r="H2794" t="str">
            <v>2024-Q2</v>
          </cell>
          <cell r="I2794" t="str">
            <v>Sim</v>
          </cell>
          <cell r="J2794">
            <v>45535</v>
          </cell>
          <cell r="K2794">
            <v>12246780.289999999</v>
          </cell>
          <cell r="L2794">
            <v>31971077.300000001</v>
          </cell>
          <cell r="M2794">
            <v>38.31</v>
          </cell>
          <cell r="N2794" t="str">
            <v>Cumpre</v>
          </cell>
        </row>
        <row r="2795">
          <cell r="F2795" t="str">
            <v>Sertãozinho/PB</v>
          </cell>
          <cell r="G2795" t="str">
            <v>Quadrimestral</v>
          </cell>
          <cell r="H2795" t="str">
            <v>2024-Q2</v>
          </cell>
          <cell r="I2795" t="str">
            <v>Sim</v>
          </cell>
          <cell r="J2795">
            <v>45535</v>
          </cell>
          <cell r="K2795">
            <v>-12425610.82</v>
          </cell>
          <cell r="L2795">
            <v>36088713.030000001</v>
          </cell>
          <cell r="M2795">
            <v>0</v>
          </cell>
          <cell r="N2795" t="str">
            <v>Cumpre</v>
          </cell>
        </row>
        <row r="2796">
          <cell r="F2796" t="str">
            <v>Sobrado/PB</v>
          </cell>
          <cell r="G2796" t="str">
            <v>Quadrimestral</v>
          </cell>
          <cell r="H2796" t="str">
            <v>2024-Q2</v>
          </cell>
          <cell r="I2796" t="str">
            <v>Sim</v>
          </cell>
          <cell r="J2796">
            <v>45535</v>
          </cell>
          <cell r="K2796">
            <v>5121436.09</v>
          </cell>
          <cell r="L2796">
            <v>45622310.640000001</v>
          </cell>
          <cell r="M2796">
            <v>11.23</v>
          </cell>
          <cell r="N2796" t="str">
            <v>Cumpre</v>
          </cell>
        </row>
        <row r="2797">
          <cell r="F2797" t="str">
            <v>Solânea/PB</v>
          </cell>
          <cell r="G2797" t="str">
            <v>Quadrimestral</v>
          </cell>
          <cell r="H2797" t="str">
            <v>2024-Q2</v>
          </cell>
          <cell r="I2797" t="str">
            <v>Sim</v>
          </cell>
          <cell r="J2797">
            <v>45535</v>
          </cell>
          <cell r="K2797">
            <v>40172662.560000002</v>
          </cell>
          <cell r="L2797">
            <v>100144672.42</v>
          </cell>
          <cell r="M2797">
            <v>40.11</v>
          </cell>
          <cell r="N2797" t="str">
            <v>Cumpre</v>
          </cell>
        </row>
        <row r="2798">
          <cell r="F2798" t="str">
            <v>Soledade/PB</v>
          </cell>
          <cell r="G2798" t="str">
            <v>Quadrimestral</v>
          </cell>
          <cell r="H2798" t="str">
            <v>2024-Q2</v>
          </cell>
          <cell r="I2798" t="str">
            <v>Sim</v>
          </cell>
          <cell r="J2798">
            <v>45535</v>
          </cell>
          <cell r="K2798">
            <v>-40557848.170000002</v>
          </cell>
          <cell r="L2798">
            <v>73210064.109999999</v>
          </cell>
          <cell r="M2798">
            <v>0</v>
          </cell>
          <cell r="N2798" t="str">
            <v>Cumpre</v>
          </cell>
        </row>
        <row r="2799">
          <cell r="F2799" t="str">
            <v>Sossêgo/PB</v>
          </cell>
          <cell r="G2799" t="str">
            <v>Quadrimestral</v>
          </cell>
          <cell r="H2799" t="str">
            <v>2024-Q2</v>
          </cell>
          <cell r="I2799" t="str">
            <v>Sim</v>
          </cell>
          <cell r="J2799">
            <v>45535</v>
          </cell>
          <cell r="K2799">
            <v>-4509021.1399999997</v>
          </cell>
          <cell r="L2799">
            <v>29340840.57</v>
          </cell>
          <cell r="M2799">
            <v>0</v>
          </cell>
          <cell r="N2799" t="str">
            <v>Cumpre</v>
          </cell>
        </row>
        <row r="2800">
          <cell r="F2800" t="str">
            <v>Sousa/PB</v>
          </cell>
          <cell r="G2800" t="str">
            <v>Quadrimestral</v>
          </cell>
          <cell r="H2800" t="str">
            <v>2024-Q2</v>
          </cell>
          <cell r="I2800" t="str">
            <v>Sim</v>
          </cell>
          <cell r="J2800">
            <v>45535</v>
          </cell>
          <cell r="K2800">
            <v>39661875.909999996</v>
          </cell>
          <cell r="L2800">
            <v>246112167.41</v>
          </cell>
          <cell r="M2800">
            <v>16.12</v>
          </cell>
          <cell r="N2800" t="str">
            <v>Cumpre</v>
          </cell>
        </row>
        <row r="2801">
          <cell r="F2801" t="str">
            <v>Sumé/PB</v>
          </cell>
          <cell r="G2801" t="str">
            <v>Quadrimestral</v>
          </cell>
          <cell r="H2801" t="str">
            <v>2024-Q2</v>
          </cell>
          <cell r="I2801" t="str">
            <v>Sim</v>
          </cell>
          <cell r="J2801">
            <v>45535</v>
          </cell>
          <cell r="K2801">
            <v>-6196783.8600000003</v>
          </cell>
          <cell r="L2801">
            <v>91253758.579999998</v>
          </cell>
          <cell r="M2801">
            <v>0</v>
          </cell>
          <cell r="N2801" t="str">
            <v>Cumpre</v>
          </cell>
        </row>
        <row r="2802">
          <cell r="F2802" t="str">
            <v>Tacima/PB</v>
          </cell>
          <cell r="G2802" t="str">
            <v>Quadrimestral</v>
          </cell>
          <cell r="H2802" t="str">
            <v>2024-Q2</v>
          </cell>
          <cell r="I2802" t="str">
            <v>Sim</v>
          </cell>
          <cell r="J2802">
            <v>45535</v>
          </cell>
          <cell r="K2802">
            <v>7195345.8099999996</v>
          </cell>
          <cell r="L2802">
            <v>45141142.100000001</v>
          </cell>
          <cell r="M2802">
            <v>15.94</v>
          </cell>
          <cell r="N2802" t="str">
            <v>Cumpre</v>
          </cell>
        </row>
        <row r="2803">
          <cell r="F2803" t="str">
            <v>Taperoá/PB</v>
          </cell>
          <cell r="G2803" t="str">
            <v>Quadrimestral</v>
          </cell>
          <cell r="H2803" t="str">
            <v>2024-Q2</v>
          </cell>
          <cell r="I2803" t="str">
            <v>Sim</v>
          </cell>
          <cell r="J2803">
            <v>45535</v>
          </cell>
          <cell r="K2803">
            <v>-11568452.17</v>
          </cell>
          <cell r="L2803">
            <v>70520448.560000002</v>
          </cell>
          <cell r="M2803">
            <v>0</v>
          </cell>
          <cell r="N2803" t="str">
            <v>Cumpre</v>
          </cell>
        </row>
        <row r="2804">
          <cell r="F2804" t="str">
            <v>Tavares/PB</v>
          </cell>
          <cell r="G2804" t="str">
            <v>Quadrimestral</v>
          </cell>
          <cell r="H2804" t="str">
            <v>2024-Q2</v>
          </cell>
          <cell r="I2804" t="str">
            <v>Sim</v>
          </cell>
          <cell r="J2804">
            <v>45535</v>
          </cell>
          <cell r="K2804">
            <v>8478930.3499999996</v>
          </cell>
          <cell r="L2804">
            <v>63850442.5</v>
          </cell>
          <cell r="M2804">
            <v>13.28</v>
          </cell>
          <cell r="N2804" t="str">
            <v>Cumpre</v>
          </cell>
        </row>
        <row r="2805">
          <cell r="F2805" t="str">
            <v>Teixeira/PB</v>
          </cell>
          <cell r="G2805" t="str">
            <v>Quadrimestral</v>
          </cell>
          <cell r="H2805" t="str">
            <v>2024-Q2</v>
          </cell>
          <cell r="I2805" t="str">
            <v>Sim</v>
          </cell>
          <cell r="J2805">
            <v>45535</v>
          </cell>
          <cell r="K2805">
            <v>11762230.34</v>
          </cell>
          <cell r="L2805">
            <v>77140881.959999993</v>
          </cell>
          <cell r="M2805">
            <v>15.25</v>
          </cell>
          <cell r="N2805" t="str">
            <v>Cumpre</v>
          </cell>
        </row>
        <row r="2806">
          <cell r="F2806" t="str">
            <v>Tenório/PB</v>
          </cell>
          <cell r="G2806" t="str">
            <v>Quadrimestral</v>
          </cell>
          <cell r="H2806" t="str">
            <v>2024-Q2</v>
          </cell>
          <cell r="I2806" t="str">
            <v>Sim</v>
          </cell>
          <cell r="J2806">
            <v>45535</v>
          </cell>
          <cell r="K2806">
            <v>-4860309.49</v>
          </cell>
          <cell r="L2806">
            <v>28096590.940000001</v>
          </cell>
          <cell r="M2806">
            <v>0</v>
          </cell>
          <cell r="N2806" t="str">
            <v>Cumpre</v>
          </cell>
        </row>
        <row r="2807">
          <cell r="F2807" t="str">
            <v>Triunfo/PB</v>
          </cell>
          <cell r="G2807" t="str">
            <v>Semestral</v>
          </cell>
          <cell r="H2807" t="str">
            <v>2024-S1</v>
          </cell>
          <cell r="I2807" t="str">
            <v>Sim</v>
          </cell>
          <cell r="J2807">
            <v>45473</v>
          </cell>
          <cell r="K2807">
            <v>26402832.170000002</v>
          </cell>
          <cell r="L2807">
            <v>62383561.829999998</v>
          </cell>
          <cell r="M2807">
            <v>42.32</v>
          </cell>
          <cell r="N2807" t="str">
            <v>Cumpre</v>
          </cell>
        </row>
        <row r="2808">
          <cell r="F2808" t="str">
            <v>Uiraúna/PB</v>
          </cell>
          <cell r="G2808" t="str">
            <v>Quadrimestral</v>
          </cell>
          <cell r="H2808" t="str">
            <v>2024-Q2</v>
          </cell>
          <cell r="I2808" t="str">
            <v>Sim</v>
          </cell>
          <cell r="J2808">
            <v>45535</v>
          </cell>
          <cell r="K2808">
            <v>11037118.960000001</v>
          </cell>
          <cell r="L2808">
            <v>95576346.760000005</v>
          </cell>
          <cell r="M2808">
            <v>11.55</v>
          </cell>
          <cell r="N2808" t="str">
            <v>Cumpre</v>
          </cell>
        </row>
        <row r="2809">
          <cell r="F2809" t="str">
            <v>Umbuzeiro/PB</v>
          </cell>
          <cell r="G2809" t="str">
            <v>Quadrimestral</v>
          </cell>
          <cell r="H2809" t="str">
            <v>2024-Q2</v>
          </cell>
          <cell r="I2809" t="str">
            <v>Sim</v>
          </cell>
          <cell r="J2809">
            <v>45535</v>
          </cell>
          <cell r="K2809">
            <v>6246668.04</v>
          </cell>
          <cell r="L2809">
            <v>65651194.479999997</v>
          </cell>
          <cell r="M2809">
            <v>9.51</v>
          </cell>
          <cell r="N2809" t="str">
            <v>Cumpre</v>
          </cell>
        </row>
        <row r="2810">
          <cell r="F2810" t="str">
            <v>Várzea/PB</v>
          </cell>
          <cell r="G2810" t="str">
            <v>Quadrimestral</v>
          </cell>
          <cell r="H2810" t="str">
            <v>2024-Q2</v>
          </cell>
          <cell r="I2810" t="str">
            <v>Sim</v>
          </cell>
          <cell r="J2810">
            <v>45535</v>
          </cell>
          <cell r="K2810">
            <v>1434474.88</v>
          </cell>
          <cell r="L2810">
            <v>23771261.32</v>
          </cell>
          <cell r="M2810">
            <v>6.03</v>
          </cell>
          <cell r="N2810" t="str">
            <v>Cumpre</v>
          </cell>
        </row>
        <row r="2811">
          <cell r="F2811" t="str">
            <v>Vieirópolis/PB</v>
          </cell>
          <cell r="G2811" t="str">
            <v>Quadrimestral</v>
          </cell>
          <cell r="H2811" t="str">
            <v>2024-Q2</v>
          </cell>
          <cell r="I2811" t="str">
            <v>Sim</v>
          </cell>
          <cell r="J2811">
            <v>45535</v>
          </cell>
          <cell r="K2811">
            <v>-1842027.48</v>
          </cell>
          <cell r="L2811">
            <v>31318388.059999999</v>
          </cell>
          <cell r="M2811">
            <v>0</v>
          </cell>
          <cell r="N2811" t="str">
            <v>Cumpre</v>
          </cell>
        </row>
        <row r="2812">
          <cell r="F2812" t="str">
            <v>Vista Serrana/PB</v>
          </cell>
          <cell r="G2812" t="str">
            <v>Quadrimestral</v>
          </cell>
          <cell r="H2812" t="str">
            <v>2024-Q2</v>
          </cell>
          <cell r="I2812" t="str">
            <v>Sim</v>
          </cell>
          <cell r="J2812">
            <v>45535</v>
          </cell>
          <cell r="K2812">
            <v>-4612746.6399999997</v>
          </cell>
          <cell r="L2812">
            <v>28714403.84</v>
          </cell>
          <cell r="M2812">
            <v>0</v>
          </cell>
          <cell r="N2812" t="str">
            <v>Cumpre</v>
          </cell>
        </row>
        <row r="2813">
          <cell r="F2813" t="str">
            <v>Zabelê/PB</v>
          </cell>
          <cell r="G2813" t="str">
            <v>Semestral</v>
          </cell>
          <cell r="H2813" t="str">
            <v>2024-S1</v>
          </cell>
          <cell r="I2813" t="str">
            <v>Sim</v>
          </cell>
          <cell r="J2813">
            <v>45473</v>
          </cell>
          <cell r="K2813">
            <v>-370886.5</v>
          </cell>
          <cell r="L2813">
            <v>23726337.440000001</v>
          </cell>
          <cell r="M2813">
            <v>0</v>
          </cell>
          <cell r="N2813" t="str">
            <v>Cumpre</v>
          </cell>
        </row>
        <row r="2814">
          <cell r="F2814" t="str">
            <v>Abreu e Lima/PE</v>
          </cell>
          <cell r="G2814" t="str">
            <v>Quadrimestral</v>
          </cell>
          <cell r="H2814" t="str">
            <v>2024-Q2</v>
          </cell>
          <cell r="I2814" t="str">
            <v>Sim</v>
          </cell>
          <cell r="J2814">
            <v>45535</v>
          </cell>
          <cell r="K2814">
            <v>-69151946.439999998</v>
          </cell>
          <cell r="L2814">
            <v>266729291.44</v>
          </cell>
          <cell r="M2814">
            <v>0</v>
          </cell>
          <cell r="N2814" t="str">
            <v>Cumpre</v>
          </cell>
        </row>
        <row r="2815">
          <cell r="F2815" t="str">
            <v>Afogados da Ingazeira/PE</v>
          </cell>
          <cell r="G2815" t="str">
            <v>Semestral</v>
          </cell>
          <cell r="H2815" t="str">
            <v>2024-S1</v>
          </cell>
          <cell r="I2815" t="str">
            <v>Sim</v>
          </cell>
          <cell r="J2815">
            <v>45473</v>
          </cell>
          <cell r="K2815">
            <v>-3052447.65</v>
          </cell>
          <cell r="L2815">
            <v>160108749.94</v>
          </cell>
          <cell r="M2815">
            <v>0</v>
          </cell>
          <cell r="N2815" t="str">
            <v>Cumpre</v>
          </cell>
        </row>
        <row r="2816">
          <cell r="F2816" t="str">
            <v>Afrânio/PE</v>
          </cell>
          <cell r="G2816" t="str">
            <v>Quadrimestral</v>
          </cell>
          <cell r="H2816" t="str">
            <v>2024-Q2</v>
          </cell>
          <cell r="I2816" t="str">
            <v>Sim</v>
          </cell>
          <cell r="J2816">
            <v>45535</v>
          </cell>
          <cell r="K2816">
            <v>10855801.449999999</v>
          </cell>
          <cell r="L2816">
            <v>85722632.659999996</v>
          </cell>
          <cell r="M2816">
            <v>12.66</v>
          </cell>
          <cell r="N2816" t="str">
            <v>Cumpre</v>
          </cell>
        </row>
        <row r="2817">
          <cell r="F2817" t="str">
            <v>Agrestina/PE</v>
          </cell>
          <cell r="G2817" t="str">
            <v>Quadrimestral</v>
          </cell>
          <cell r="H2817" t="str">
            <v>2024-Q2</v>
          </cell>
          <cell r="I2817" t="str">
            <v>Sim</v>
          </cell>
          <cell r="J2817">
            <v>45535</v>
          </cell>
          <cell r="K2817">
            <v>88543.29</v>
          </cell>
          <cell r="L2817">
            <v>113044883.23999999</v>
          </cell>
          <cell r="M2817">
            <v>0.08</v>
          </cell>
          <cell r="N2817" t="str">
            <v>Cumpre</v>
          </cell>
        </row>
        <row r="2818">
          <cell r="F2818" t="str">
            <v>Água Preta/PE</v>
          </cell>
          <cell r="G2818" t="str">
            <v>Quadrimestral</v>
          </cell>
          <cell r="H2818" t="str">
            <v>2024-Q2</v>
          </cell>
          <cell r="I2818" t="str">
            <v>Sim</v>
          </cell>
          <cell r="J2818">
            <v>45535</v>
          </cell>
          <cell r="K2818">
            <v>32564622.82</v>
          </cell>
          <cell r="L2818">
            <v>116985239.03</v>
          </cell>
          <cell r="M2818">
            <v>27.84</v>
          </cell>
          <cell r="N2818" t="str">
            <v>Cumpre</v>
          </cell>
        </row>
        <row r="2819">
          <cell r="F2819" t="str">
            <v>Águas Belas/PE</v>
          </cell>
          <cell r="G2819" t="str">
            <v>Quadrimestral</v>
          </cell>
          <cell r="H2819" t="str">
            <v>2024-Q2</v>
          </cell>
          <cell r="I2819" t="str">
            <v>Sim</v>
          </cell>
          <cell r="J2819">
            <v>45535</v>
          </cell>
          <cell r="K2819">
            <v>20682676.579999998</v>
          </cell>
          <cell r="L2819">
            <v>157862974.71000001</v>
          </cell>
          <cell r="M2819">
            <v>13.1</v>
          </cell>
          <cell r="N2819" t="str">
            <v>Cumpre</v>
          </cell>
        </row>
        <row r="2820">
          <cell r="F2820" t="str">
            <v>Alagoinha/PE</v>
          </cell>
          <cell r="G2820" t="str">
            <v>Quadrimestral</v>
          </cell>
          <cell r="H2820" t="str">
            <v>2024-Q2</v>
          </cell>
          <cell r="I2820" t="str">
            <v>Sim</v>
          </cell>
          <cell r="J2820">
            <v>45535</v>
          </cell>
          <cell r="K2820">
            <v>4256419.8899999997</v>
          </cell>
          <cell r="L2820">
            <v>64567514.640000001</v>
          </cell>
          <cell r="M2820">
            <v>6.59</v>
          </cell>
          <cell r="N2820" t="str">
            <v>Cumpre</v>
          </cell>
        </row>
        <row r="2821">
          <cell r="F2821" t="str">
            <v>Aliança/PE</v>
          </cell>
          <cell r="G2821" t="str">
            <v>Quadrimestral</v>
          </cell>
          <cell r="H2821" t="str">
            <v>2024-Q2</v>
          </cell>
          <cell r="I2821" t="str">
            <v>Sim</v>
          </cell>
          <cell r="J2821">
            <v>45535</v>
          </cell>
          <cell r="K2821">
            <v>60527339.210000001</v>
          </cell>
          <cell r="L2821">
            <v>127368469.81</v>
          </cell>
          <cell r="M2821">
            <v>47.52</v>
          </cell>
          <cell r="N2821" t="str">
            <v>Cumpre</v>
          </cell>
        </row>
        <row r="2822">
          <cell r="F2822" t="str">
            <v>Altinho/PE</v>
          </cell>
          <cell r="G2822" t="str">
            <v>Quadrimestral</v>
          </cell>
          <cell r="H2822" t="str">
            <v>2024-Q2</v>
          </cell>
          <cell r="I2822" t="str">
            <v>Sim</v>
          </cell>
          <cell r="J2822">
            <v>45535</v>
          </cell>
          <cell r="K2822">
            <v>11122852.75</v>
          </cell>
          <cell r="L2822">
            <v>78102555.459999993</v>
          </cell>
          <cell r="M2822">
            <v>14.24</v>
          </cell>
          <cell r="N2822" t="str">
            <v>Cumpre</v>
          </cell>
        </row>
        <row r="2823">
          <cell r="F2823" t="str">
            <v>Amaraji/PE</v>
          </cell>
          <cell r="G2823" t="str">
            <v>Quadrimestral</v>
          </cell>
          <cell r="H2823" t="str">
            <v>2024-Q2</v>
          </cell>
          <cell r="I2823" t="str">
            <v>Sim</v>
          </cell>
          <cell r="J2823">
            <v>45535</v>
          </cell>
          <cell r="K2823">
            <v>27781198.18</v>
          </cell>
          <cell r="L2823">
            <v>76705762.030000001</v>
          </cell>
          <cell r="M2823">
            <v>36.22</v>
          </cell>
          <cell r="N2823" t="str">
            <v>Cumpre</v>
          </cell>
        </row>
        <row r="2824">
          <cell r="F2824" t="str">
            <v>Angelim/PE</v>
          </cell>
          <cell r="G2824" t="str">
            <v>Quadrimestral</v>
          </cell>
          <cell r="H2824" t="str">
            <v>2024-Q2</v>
          </cell>
          <cell r="I2824" t="str">
            <v>Sim</v>
          </cell>
          <cell r="J2824">
            <v>45535</v>
          </cell>
          <cell r="K2824">
            <v>-6531118.0700000003</v>
          </cell>
          <cell r="L2824">
            <v>53430134.020000003</v>
          </cell>
          <cell r="M2824">
            <v>0</v>
          </cell>
          <cell r="N2824" t="str">
            <v>Cumpre</v>
          </cell>
        </row>
        <row r="2825">
          <cell r="F2825" t="str">
            <v>Araçoiaba/PE</v>
          </cell>
          <cell r="G2825" t="str">
            <v>Quadrimestral</v>
          </cell>
          <cell r="H2825" t="str">
            <v>2024-Q2</v>
          </cell>
          <cell r="I2825" t="str">
            <v>Sim</v>
          </cell>
          <cell r="J2825">
            <v>45535</v>
          </cell>
          <cell r="K2825">
            <v>-4151891.07</v>
          </cell>
          <cell r="L2825">
            <v>85198978.819999993</v>
          </cell>
          <cell r="M2825">
            <v>0</v>
          </cell>
          <cell r="N2825" t="str">
            <v>Cumpre</v>
          </cell>
        </row>
        <row r="2826">
          <cell r="F2826" t="str">
            <v>Araripina/PE</v>
          </cell>
          <cell r="G2826" t="str">
            <v>Quadrimestral</v>
          </cell>
          <cell r="H2826" t="str">
            <v>2024-Q2</v>
          </cell>
          <cell r="I2826" t="str">
            <v>Sim</v>
          </cell>
          <cell r="J2826">
            <v>45535</v>
          </cell>
          <cell r="K2826">
            <v>150140352.84999999</v>
          </cell>
          <cell r="L2826">
            <v>311276069.16000003</v>
          </cell>
          <cell r="M2826">
            <v>48.23</v>
          </cell>
          <cell r="N2826" t="str">
            <v>Cumpre</v>
          </cell>
        </row>
        <row r="2827">
          <cell r="F2827" t="str">
            <v>Arcoverde/PE</v>
          </cell>
          <cell r="G2827" t="str">
            <v>Quadrimestral</v>
          </cell>
          <cell r="H2827" t="str">
            <v>2024-Q2</v>
          </cell>
          <cell r="I2827" t="str">
            <v>Sim</v>
          </cell>
          <cell r="J2827">
            <v>45535</v>
          </cell>
          <cell r="K2827">
            <v>20949747.379999999</v>
          </cell>
          <cell r="L2827">
            <v>282110650.74000001</v>
          </cell>
          <cell r="M2827">
            <v>7.43</v>
          </cell>
          <cell r="N2827" t="str">
            <v>Cumpre</v>
          </cell>
        </row>
        <row r="2828">
          <cell r="F2828" t="str">
            <v>Barra de Guabiraba/PE</v>
          </cell>
          <cell r="G2828" t="str">
            <v>Quadrimestral</v>
          </cell>
          <cell r="H2828" t="str">
            <v>2024-Q2</v>
          </cell>
          <cell r="I2828" t="str">
            <v>Sim</v>
          </cell>
          <cell r="J2828">
            <v>45535</v>
          </cell>
          <cell r="K2828">
            <v>11296844.73</v>
          </cell>
          <cell r="L2828">
            <v>61784425.210000001</v>
          </cell>
          <cell r="M2828">
            <v>18.28</v>
          </cell>
          <cell r="N2828" t="str">
            <v>Cumpre</v>
          </cell>
        </row>
        <row r="2829">
          <cell r="F2829" t="str">
            <v>Barreiros/PE</v>
          </cell>
          <cell r="G2829" t="str">
            <v>Quadrimestral</v>
          </cell>
          <cell r="H2829" t="str">
            <v>2024-Q2</v>
          </cell>
          <cell r="I2829" t="str">
            <v>Sim</v>
          </cell>
          <cell r="J2829">
            <v>45535</v>
          </cell>
          <cell r="K2829">
            <v>66814978.189999998</v>
          </cell>
          <cell r="L2829">
            <v>166312013.28999999</v>
          </cell>
          <cell r="M2829">
            <v>40.17</v>
          </cell>
          <cell r="N2829" t="str">
            <v>Cumpre</v>
          </cell>
        </row>
        <row r="2830">
          <cell r="F2830" t="str">
            <v>Belém de Maria/PE</v>
          </cell>
          <cell r="G2830" t="str">
            <v>Quadrimestral</v>
          </cell>
          <cell r="H2830" t="str">
            <v>2024-Q2</v>
          </cell>
          <cell r="I2830" t="str">
            <v>Sim</v>
          </cell>
          <cell r="J2830">
            <v>45535</v>
          </cell>
          <cell r="K2830">
            <v>-8389017.9499999993</v>
          </cell>
          <cell r="L2830">
            <v>61874761.799999997</v>
          </cell>
          <cell r="M2830">
            <v>0</v>
          </cell>
          <cell r="N2830" t="str">
            <v>Cumpre</v>
          </cell>
        </row>
        <row r="2831">
          <cell r="F2831" t="str">
            <v>Belém de São Francisco/PE</v>
          </cell>
          <cell r="G2831" t="str">
            <v>Quadrimestral</v>
          </cell>
          <cell r="H2831" t="str">
            <v>2024-Q2</v>
          </cell>
          <cell r="I2831" t="str">
            <v>Sim</v>
          </cell>
          <cell r="J2831">
            <v>45535</v>
          </cell>
          <cell r="K2831">
            <v>28212235.98</v>
          </cell>
          <cell r="L2831">
            <v>83409898.859999999</v>
          </cell>
          <cell r="M2831">
            <v>33.82</v>
          </cell>
          <cell r="N2831" t="str">
            <v>Cumpre</v>
          </cell>
        </row>
        <row r="2832">
          <cell r="F2832" t="str">
            <v>Belo Jardim/PE</v>
          </cell>
          <cell r="G2832" t="str">
            <v>Quadrimestral</v>
          </cell>
          <cell r="H2832" t="str">
            <v>2024-Q2</v>
          </cell>
          <cell r="I2832" t="str">
            <v>Sim</v>
          </cell>
          <cell r="J2832">
            <v>45535</v>
          </cell>
          <cell r="K2832">
            <v>88094246.640000001</v>
          </cell>
          <cell r="L2832">
            <v>289111420.07999998</v>
          </cell>
          <cell r="M2832">
            <v>30.47</v>
          </cell>
          <cell r="N2832" t="str">
            <v>Cumpre</v>
          </cell>
        </row>
        <row r="2833">
          <cell r="F2833" t="str">
            <v>Betânia/PE</v>
          </cell>
          <cell r="G2833" t="str">
            <v>Quadrimestral</v>
          </cell>
          <cell r="H2833" t="str">
            <v>2024-Q2</v>
          </cell>
          <cell r="I2833" t="str">
            <v>Sim</v>
          </cell>
          <cell r="J2833">
            <v>45535</v>
          </cell>
          <cell r="K2833">
            <v>-572973.11</v>
          </cell>
          <cell r="L2833">
            <v>63719398.859999999</v>
          </cell>
          <cell r="M2833">
            <v>0</v>
          </cell>
          <cell r="N2833" t="str">
            <v>Cumpre</v>
          </cell>
        </row>
        <row r="2834">
          <cell r="F2834" t="str">
            <v>Bezerros/PE</v>
          </cell>
          <cell r="G2834" t="str">
            <v>Quadrimestral</v>
          </cell>
          <cell r="H2834" t="str">
            <v>2024-Q2</v>
          </cell>
          <cell r="I2834" t="str">
            <v>Sim</v>
          </cell>
          <cell r="J2834">
            <v>45535</v>
          </cell>
          <cell r="K2834">
            <v>45343401.100000001</v>
          </cell>
          <cell r="L2834">
            <v>206207517.18000001</v>
          </cell>
          <cell r="M2834">
            <v>21.99</v>
          </cell>
          <cell r="N2834" t="str">
            <v>Cumpre</v>
          </cell>
        </row>
        <row r="2835">
          <cell r="F2835" t="str">
            <v>Bodocó/PE</v>
          </cell>
          <cell r="G2835" t="str">
            <v>Quadrimestral</v>
          </cell>
          <cell r="H2835" t="str">
            <v>2024-Q2</v>
          </cell>
          <cell r="I2835" t="str">
            <v>Sim</v>
          </cell>
          <cell r="J2835">
            <v>45535</v>
          </cell>
          <cell r="K2835">
            <v>4333072.8600000003</v>
          </cell>
          <cell r="L2835">
            <v>138713651.11000001</v>
          </cell>
          <cell r="M2835">
            <v>3.12</v>
          </cell>
          <cell r="N2835" t="str">
            <v>Cumpre</v>
          </cell>
        </row>
        <row r="2836">
          <cell r="F2836" t="str">
            <v>Bom Conselho/PE</v>
          </cell>
          <cell r="G2836" t="str">
            <v>Quadrimestral</v>
          </cell>
          <cell r="H2836" t="str">
            <v>2024-Q2</v>
          </cell>
          <cell r="I2836" t="str">
            <v>Sim</v>
          </cell>
          <cell r="J2836">
            <v>45535</v>
          </cell>
          <cell r="K2836">
            <v>55897626.25</v>
          </cell>
          <cell r="L2836">
            <v>179860198.24000001</v>
          </cell>
          <cell r="M2836">
            <v>31.08</v>
          </cell>
          <cell r="N2836" t="str">
            <v>Cumpre</v>
          </cell>
        </row>
        <row r="2837">
          <cell r="F2837" t="str">
            <v>Bom Jardim/PE</v>
          </cell>
          <cell r="G2837" t="str">
            <v>Quadrimestral</v>
          </cell>
          <cell r="H2837" t="str">
            <v>2024-Q2</v>
          </cell>
          <cell r="I2837" t="str">
            <v>Sim</v>
          </cell>
          <cell r="J2837">
            <v>45535</v>
          </cell>
          <cell r="K2837">
            <v>-1174177.45</v>
          </cell>
          <cell r="L2837">
            <v>136998307.13</v>
          </cell>
          <cell r="M2837">
            <v>0</v>
          </cell>
          <cell r="N2837" t="str">
            <v>Cumpre</v>
          </cell>
        </row>
        <row r="2838">
          <cell r="F2838" t="str">
            <v>Bonito/PE</v>
          </cell>
          <cell r="G2838" t="str">
            <v>Quadrimestral</v>
          </cell>
          <cell r="H2838" t="str">
            <v>2024-Q2</v>
          </cell>
          <cell r="I2838" t="str">
            <v>Sim</v>
          </cell>
          <cell r="J2838">
            <v>45535</v>
          </cell>
          <cell r="K2838">
            <v>10554533.779999999</v>
          </cell>
          <cell r="L2838">
            <v>169349541.94999999</v>
          </cell>
          <cell r="M2838">
            <v>6.23</v>
          </cell>
          <cell r="N2838" t="str">
            <v>Cumpre</v>
          </cell>
        </row>
        <row r="2839">
          <cell r="F2839" t="str">
            <v>Brejão/PE</v>
          </cell>
          <cell r="G2839" t="str">
            <v>Quadrimestral</v>
          </cell>
          <cell r="H2839" t="str">
            <v>2024-Q2</v>
          </cell>
          <cell r="I2839" t="str">
            <v>Sim</v>
          </cell>
          <cell r="J2839">
            <v>45535</v>
          </cell>
          <cell r="K2839">
            <v>10008959.810000001</v>
          </cell>
          <cell r="L2839">
            <v>62684311.530000001</v>
          </cell>
          <cell r="M2839">
            <v>15.97</v>
          </cell>
          <cell r="N2839" t="str">
            <v>Cumpre</v>
          </cell>
        </row>
        <row r="2840">
          <cell r="F2840" t="str">
            <v>Brejinho/PE</v>
          </cell>
          <cell r="G2840" t="str">
            <v>Quadrimestral</v>
          </cell>
          <cell r="H2840" t="str">
            <v>2024-Q2</v>
          </cell>
          <cell r="I2840" t="str">
            <v>Sim</v>
          </cell>
          <cell r="J2840">
            <v>45535</v>
          </cell>
          <cell r="K2840">
            <v>-18865979.109999999</v>
          </cell>
          <cell r="L2840">
            <v>51538388.509999998</v>
          </cell>
          <cell r="M2840">
            <v>0</v>
          </cell>
          <cell r="N2840" t="str">
            <v>Cumpre</v>
          </cell>
        </row>
        <row r="2841">
          <cell r="F2841" t="str">
            <v>Brejo da Madre de Deus/PE</v>
          </cell>
          <cell r="G2841" t="str">
            <v>Quadrimestral</v>
          </cell>
          <cell r="H2841" t="str">
            <v>2024-Q2</v>
          </cell>
          <cell r="I2841" t="str">
            <v>Sim</v>
          </cell>
          <cell r="J2841">
            <v>45535</v>
          </cell>
          <cell r="K2841">
            <v>22485673.859999999</v>
          </cell>
          <cell r="L2841">
            <v>179050319.02000001</v>
          </cell>
          <cell r="M2841">
            <v>12.56</v>
          </cell>
          <cell r="N2841" t="str">
            <v>Cumpre</v>
          </cell>
        </row>
        <row r="2842">
          <cell r="F2842" t="str">
            <v>Buenos Aires/PE</v>
          </cell>
          <cell r="G2842" t="str">
            <v>Quadrimestral</v>
          </cell>
          <cell r="H2842" t="str">
            <v>2024-Q2</v>
          </cell>
          <cell r="I2842" t="str">
            <v>Sim</v>
          </cell>
          <cell r="J2842">
            <v>45535</v>
          </cell>
          <cell r="K2842">
            <v>-14944129.33</v>
          </cell>
          <cell r="L2842">
            <v>56641793.469999999</v>
          </cell>
          <cell r="M2842">
            <v>0</v>
          </cell>
          <cell r="N2842" t="str">
            <v>Cumpre</v>
          </cell>
        </row>
        <row r="2843">
          <cell r="F2843" t="str">
            <v>Buíque/PE</v>
          </cell>
          <cell r="G2843" t="str">
            <v>Quadrimestral</v>
          </cell>
          <cell r="H2843" t="str">
            <v>2024-Q2</v>
          </cell>
          <cell r="I2843" t="str">
            <v>Sim</v>
          </cell>
          <cell r="J2843">
            <v>45535</v>
          </cell>
          <cell r="K2843">
            <v>8049599.1699999999</v>
          </cell>
          <cell r="L2843">
            <v>209911310.55000001</v>
          </cell>
          <cell r="M2843">
            <v>3.83</v>
          </cell>
          <cell r="N2843" t="str">
            <v>Cumpre</v>
          </cell>
        </row>
        <row r="2844">
          <cell r="F2844" t="str">
            <v>Cabo de Santo Agostinho/PE</v>
          </cell>
          <cell r="G2844" t="str">
            <v>Quadrimestral</v>
          </cell>
          <cell r="H2844" t="str">
            <v>2024-Q2</v>
          </cell>
          <cell r="I2844" t="str">
            <v>Sim</v>
          </cell>
          <cell r="J2844">
            <v>45535</v>
          </cell>
          <cell r="K2844">
            <v>68690972.629999995</v>
          </cell>
          <cell r="L2844">
            <v>1063094807.11</v>
          </cell>
          <cell r="M2844">
            <v>6.46</v>
          </cell>
          <cell r="N2844" t="str">
            <v>Cumpre</v>
          </cell>
        </row>
        <row r="2845">
          <cell r="F2845" t="str">
            <v>Cabrobó/PE</v>
          </cell>
          <cell r="G2845" t="str">
            <v>Quadrimestral</v>
          </cell>
          <cell r="H2845" t="str">
            <v>2024-Q2</v>
          </cell>
          <cell r="I2845" t="str">
            <v>Sim</v>
          </cell>
          <cell r="J2845">
            <v>45535</v>
          </cell>
          <cell r="K2845">
            <v>2616593.64</v>
          </cell>
          <cell r="L2845">
            <v>132720859.47</v>
          </cell>
          <cell r="M2845">
            <v>1.97</v>
          </cell>
          <cell r="N2845" t="str">
            <v>Cumpre</v>
          </cell>
        </row>
        <row r="2846">
          <cell r="F2846" t="str">
            <v>Cachoeirinha/PE</v>
          </cell>
          <cell r="G2846" t="str">
            <v>Quadrimestral</v>
          </cell>
          <cell r="H2846" t="str">
            <v>2024-Q2</v>
          </cell>
          <cell r="I2846" t="str">
            <v>Sim</v>
          </cell>
          <cell r="J2846">
            <v>45535</v>
          </cell>
          <cell r="K2846">
            <v>11372514.1</v>
          </cell>
          <cell r="L2846">
            <v>74855779.370000005</v>
          </cell>
          <cell r="M2846">
            <v>15.19</v>
          </cell>
          <cell r="N2846" t="str">
            <v>Cumpre</v>
          </cell>
        </row>
        <row r="2847">
          <cell r="F2847" t="str">
            <v>Caetés/PE</v>
          </cell>
          <cell r="G2847" t="str">
            <v>Quadrimestral</v>
          </cell>
          <cell r="H2847" t="str">
            <v>2024-Q2</v>
          </cell>
          <cell r="I2847" t="str">
            <v>Sim</v>
          </cell>
          <cell r="J2847">
            <v>45535</v>
          </cell>
          <cell r="K2847">
            <v>-14053246.67</v>
          </cell>
          <cell r="L2847">
            <v>124934590.91</v>
          </cell>
          <cell r="M2847">
            <v>0</v>
          </cell>
          <cell r="N2847" t="str">
            <v>Cumpre</v>
          </cell>
        </row>
        <row r="2848">
          <cell r="F2848" t="str">
            <v>Calçado/PE</v>
          </cell>
          <cell r="G2848" t="str">
            <v>Quadrimestral</v>
          </cell>
          <cell r="H2848" t="str">
            <v>2023-Q3</v>
          </cell>
          <cell r="I2848" t="str">
            <v>Não</v>
          </cell>
          <cell r="J2848">
            <v>45291</v>
          </cell>
          <cell r="K2848">
            <v>10861825.73</v>
          </cell>
          <cell r="L2848">
            <v>47194984.920000002</v>
          </cell>
          <cell r="M2848">
            <v>23.01</v>
          </cell>
          <cell r="N2848" t="str">
            <v>Cumpre</v>
          </cell>
        </row>
        <row r="2849">
          <cell r="F2849" t="str">
            <v>Calumbi/PE</v>
          </cell>
          <cell r="G2849" t="str">
            <v>Quadrimestral</v>
          </cell>
          <cell r="H2849" t="str">
            <v>2024-Q2</v>
          </cell>
          <cell r="I2849" t="str">
            <v>Sim</v>
          </cell>
          <cell r="J2849">
            <v>45535</v>
          </cell>
          <cell r="K2849">
            <v>538904.86</v>
          </cell>
          <cell r="L2849">
            <v>42511695.549999997</v>
          </cell>
          <cell r="M2849">
            <v>1.27</v>
          </cell>
          <cell r="N2849" t="str">
            <v>Cumpre</v>
          </cell>
        </row>
        <row r="2850">
          <cell r="F2850" t="str">
            <v>Camaragibe/PE</v>
          </cell>
          <cell r="G2850" t="str">
            <v>Quadrimestral</v>
          </cell>
          <cell r="H2850" t="str">
            <v>2024-Q2</v>
          </cell>
          <cell r="I2850" t="str">
            <v>Sim</v>
          </cell>
          <cell r="J2850">
            <v>45535</v>
          </cell>
          <cell r="K2850">
            <v>24686131.780000001</v>
          </cell>
          <cell r="L2850">
            <v>466006737.24000001</v>
          </cell>
          <cell r="M2850">
            <v>5.3</v>
          </cell>
          <cell r="N2850" t="str">
            <v>Cumpre</v>
          </cell>
        </row>
        <row r="2851">
          <cell r="F2851" t="str">
            <v>Camocim de São Félix/PE</v>
          </cell>
          <cell r="G2851" t="str">
            <v>Quadrimestral</v>
          </cell>
          <cell r="H2851" t="str">
            <v>2024-Q2</v>
          </cell>
          <cell r="I2851" t="str">
            <v>Sim</v>
          </cell>
          <cell r="J2851">
            <v>45535</v>
          </cell>
          <cell r="K2851">
            <v>14036184.15</v>
          </cell>
          <cell r="L2851">
            <v>64069261.329999998</v>
          </cell>
          <cell r="M2851">
            <v>21.91</v>
          </cell>
          <cell r="N2851" t="str">
            <v>Cumpre</v>
          </cell>
        </row>
        <row r="2852">
          <cell r="F2852" t="str">
            <v>Camutanga/PE</v>
          </cell>
          <cell r="G2852" t="str">
            <v>Quadrimestral</v>
          </cell>
          <cell r="H2852" t="str">
            <v>2024-Q2</v>
          </cell>
          <cell r="I2852" t="str">
            <v>Sim</v>
          </cell>
          <cell r="J2852">
            <v>45535</v>
          </cell>
          <cell r="K2852">
            <v>-6644929.9299999997</v>
          </cell>
          <cell r="L2852">
            <v>51947238.219999999</v>
          </cell>
          <cell r="M2852">
            <v>0</v>
          </cell>
          <cell r="N2852" t="str">
            <v>Cumpre</v>
          </cell>
        </row>
        <row r="2853">
          <cell r="F2853" t="str">
            <v>Canhotinho/PE</v>
          </cell>
          <cell r="G2853" t="str">
            <v>Quadrimestral</v>
          </cell>
          <cell r="H2853" t="str">
            <v>2024-Q2</v>
          </cell>
          <cell r="I2853" t="str">
            <v>Sim</v>
          </cell>
          <cell r="J2853">
            <v>45535</v>
          </cell>
          <cell r="K2853">
            <v>2001843.99</v>
          </cell>
          <cell r="L2853">
            <v>104794699.53</v>
          </cell>
          <cell r="M2853">
            <v>1.91</v>
          </cell>
          <cell r="N2853" t="str">
            <v>Cumpre</v>
          </cell>
        </row>
        <row r="2854">
          <cell r="F2854" t="str">
            <v>Capoeiras/PE</v>
          </cell>
          <cell r="G2854" t="str">
            <v>Quadrimestral</v>
          </cell>
          <cell r="H2854" t="str">
            <v>2024-Q2</v>
          </cell>
          <cell r="I2854" t="str">
            <v>Sim</v>
          </cell>
          <cell r="J2854">
            <v>45535</v>
          </cell>
          <cell r="K2854">
            <v>527633.03</v>
          </cell>
          <cell r="L2854">
            <v>90921027.469999999</v>
          </cell>
          <cell r="M2854">
            <v>0.57999999999999996</v>
          </cell>
          <cell r="N2854" t="str">
            <v>Cumpre</v>
          </cell>
        </row>
        <row r="2855">
          <cell r="F2855" t="str">
            <v>Carnaíba/PE</v>
          </cell>
          <cell r="G2855" t="str">
            <v>Semestral</v>
          </cell>
          <cell r="H2855" t="str">
            <v>2024-S1</v>
          </cell>
          <cell r="I2855" t="str">
            <v>Sim</v>
          </cell>
          <cell r="J2855">
            <v>45473</v>
          </cell>
          <cell r="K2855">
            <v>-15385174.609999999</v>
          </cell>
          <cell r="L2855">
            <v>97921580.469999999</v>
          </cell>
          <cell r="M2855">
            <v>0</v>
          </cell>
          <cell r="N2855" t="str">
            <v>Cumpre</v>
          </cell>
        </row>
        <row r="2856">
          <cell r="F2856" t="str">
            <v>Carnaubeira da Penha/PE</v>
          </cell>
          <cell r="G2856" t="str">
            <v>Quadrimestral</v>
          </cell>
          <cell r="H2856" t="str">
            <v>2024-Q2</v>
          </cell>
          <cell r="I2856" t="str">
            <v>Sim</v>
          </cell>
          <cell r="J2856">
            <v>45535</v>
          </cell>
          <cell r="K2856">
            <v>1778159.53</v>
          </cell>
          <cell r="L2856">
            <v>52967709.960000001</v>
          </cell>
          <cell r="M2856">
            <v>3.36</v>
          </cell>
          <cell r="N2856" t="str">
            <v>Cumpre</v>
          </cell>
        </row>
        <row r="2857">
          <cell r="F2857" t="str">
            <v>Carpina/PE</v>
          </cell>
          <cell r="G2857" t="str">
            <v>Quadrimestral</v>
          </cell>
          <cell r="H2857" t="str">
            <v>2024-Q2</v>
          </cell>
          <cell r="I2857" t="str">
            <v>Sim</v>
          </cell>
          <cell r="J2857">
            <v>45535</v>
          </cell>
          <cell r="K2857">
            <v>10964733.619999999</v>
          </cell>
          <cell r="L2857">
            <v>244410913.22999999</v>
          </cell>
          <cell r="M2857">
            <v>4.49</v>
          </cell>
          <cell r="N2857" t="str">
            <v>Cumpre</v>
          </cell>
        </row>
        <row r="2858">
          <cell r="F2858" t="str">
            <v>Caruaru/PE</v>
          </cell>
          <cell r="G2858" t="str">
            <v>Quadrimestral</v>
          </cell>
          <cell r="H2858" t="str">
            <v>2024-Q2</v>
          </cell>
          <cell r="I2858" t="str">
            <v>Sim</v>
          </cell>
          <cell r="J2858">
            <v>45535</v>
          </cell>
          <cell r="K2858">
            <v>319245170.01999998</v>
          </cell>
          <cell r="L2858">
            <v>1287541491.5599999</v>
          </cell>
          <cell r="M2858">
            <v>24.79</v>
          </cell>
          <cell r="N2858" t="str">
            <v>Cumpre</v>
          </cell>
        </row>
        <row r="2859">
          <cell r="F2859" t="str">
            <v>Casinhas/PE</v>
          </cell>
          <cell r="G2859" t="str">
            <v>Quadrimestral</v>
          </cell>
          <cell r="H2859" t="str">
            <v>2024-Q2</v>
          </cell>
          <cell r="I2859" t="str">
            <v>Sim</v>
          </cell>
          <cell r="J2859">
            <v>45535</v>
          </cell>
          <cell r="K2859">
            <v>-17485522.309999999</v>
          </cell>
          <cell r="L2859">
            <v>72456352.549999997</v>
          </cell>
          <cell r="M2859">
            <v>0</v>
          </cell>
          <cell r="N2859" t="str">
            <v>Cumpre</v>
          </cell>
        </row>
        <row r="2860">
          <cell r="F2860" t="str">
            <v>Catende/PE</v>
          </cell>
          <cell r="G2860" t="str">
            <v>Quadrimestral</v>
          </cell>
          <cell r="H2860" t="str">
            <v>2024-Q2</v>
          </cell>
          <cell r="I2860" t="str">
            <v>Sim</v>
          </cell>
          <cell r="J2860">
            <v>45535</v>
          </cell>
          <cell r="K2860">
            <v>98977374.480000004</v>
          </cell>
          <cell r="L2860">
            <v>127356253.86</v>
          </cell>
          <cell r="M2860">
            <v>77.72</v>
          </cell>
          <cell r="N2860" t="str">
            <v>Cumpre</v>
          </cell>
        </row>
        <row r="2861">
          <cell r="F2861" t="str">
            <v>Cedro/PE</v>
          </cell>
          <cell r="G2861" t="str">
            <v>Quadrimestral</v>
          </cell>
          <cell r="H2861" t="str">
            <v>2024-Q2</v>
          </cell>
          <cell r="I2861" t="str">
            <v>Sim</v>
          </cell>
          <cell r="J2861">
            <v>45535</v>
          </cell>
          <cell r="K2861">
            <v>-29515.06</v>
          </cell>
          <cell r="L2861">
            <v>37418553.649999999</v>
          </cell>
          <cell r="M2861">
            <v>0</v>
          </cell>
          <cell r="N2861" t="str">
            <v>Cumpre</v>
          </cell>
        </row>
        <row r="2862">
          <cell r="F2862" t="str">
            <v>Chã de Alegria/PE</v>
          </cell>
          <cell r="G2862" t="str">
            <v>Quadrimestral</v>
          </cell>
          <cell r="H2862" t="str">
            <v>2024-Q2</v>
          </cell>
          <cell r="I2862" t="str">
            <v>Sim</v>
          </cell>
          <cell r="J2862">
            <v>45535</v>
          </cell>
          <cell r="K2862">
            <v>6961477.25</v>
          </cell>
          <cell r="L2862">
            <v>72889649.560000002</v>
          </cell>
          <cell r="M2862">
            <v>9.5500000000000007</v>
          </cell>
          <cell r="N2862" t="str">
            <v>Cumpre</v>
          </cell>
        </row>
        <row r="2863">
          <cell r="F2863" t="str">
            <v>Chã Grande/PE</v>
          </cell>
          <cell r="G2863" t="str">
            <v>Quadrimestral</v>
          </cell>
          <cell r="H2863" t="str">
            <v>2024-Q2</v>
          </cell>
          <cell r="I2863" t="str">
            <v>Sim</v>
          </cell>
          <cell r="J2863">
            <v>45535</v>
          </cell>
          <cell r="K2863">
            <v>7655701.04</v>
          </cell>
          <cell r="L2863">
            <v>116614369.23999999</v>
          </cell>
          <cell r="M2863">
            <v>6.56</v>
          </cell>
          <cell r="N2863" t="str">
            <v>Cumpre</v>
          </cell>
        </row>
        <row r="2864">
          <cell r="F2864" t="str">
            <v>Condado/PE</v>
          </cell>
          <cell r="G2864" t="str">
            <v>Quadrimestral</v>
          </cell>
          <cell r="H2864" t="str">
            <v>2024-Q2</v>
          </cell>
          <cell r="I2864" t="str">
            <v>Sim</v>
          </cell>
          <cell r="J2864">
            <v>45535</v>
          </cell>
          <cell r="K2864">
            <v>56643016.990000002</v>
          </cell>
          <cell r="L2864">
            <v>95584601.109999999</v>
          </cell>
          <cell r="M2864">
            <v>59.26</v>
          </cell>
          <cell r="N2864" t="str">
            <v>Cumpre</v>
          </cell>
        </row>
        <row r="2865">
          <cell r="F2865" t="str">
            <v>Correntes/PE</v>
          </cell>
          <cell r="G2865" t="str">
            <v>Quadrimestral</v>
          </cell>
          <cell r="H2865" t="str">
            <v>2023-Q3</v>
          </cell>
          <cell r="I2865" t="str">
            <v>Não</v>
          </cell>
          <cell r="J2865">
            <v>45291</v>
          </cell>
          <cell r="K2865">
            <v>4474878.74</v>
          </cell>
          <cell r="L2865">
            <v>66820914.390000001</v>
          </cell>
          <cell r="M2865">
            <v>6.7</v>
          </cell>
          <cell r="N2865" t="str">
            <v>Cumpre</v>
          </cell>
        </row>
        <row r="2866">
          <cell r="F2866" t="str">
            <v>Cortês/PE</v>
          </cell>
          <cell r="G2866" t="str">
            <v>Quadrimestral</v>
          </cell>
          <cell r="H2866" t="str">
            <v>2024-Q2</v>
          </cell>
          <cell r="I2866" t="str">
            <v>Sim</v>
          </cell>
          <cell r="J2866">
            <v>45535</v>
          </cell>
          <cell r="K2866">
            <v>3000956.67</v>
          </cell>
          <cell r="L2866">
            <v>65303668.509999998</v>
          </cell>
          <cell r="M2866">
            <v>4.5999999999999996</v>
          </cell>
          <cell r="N2866" t="str">
            <v>Cumpre</v>
          </cell>
        </row>
        <row r="2867">
          <cell r="F2867" t="str">
            <v>Cumaru/PE</v>
          </cell>
          <cell r="G2867" t="str">
            <v>Quadrimestral</v>
          </cell>
          <cell r="H2867" t="str">
            <v>2024-Q2</v>
          </cell>
          <cell r="I2867" t="str">
            <v>Sim</v>
          </cell>
          <cell r="J2867">
            <v>45535</v>
          </cell>
          <cell r="K2867">
            <v>10107945.720000001</v>
          </cell>
          <cell r="L2867">
            <v>81634794.640000001</v>
          </cell>
          <cell r="M2867">
            <v>12.38</v>
          </cell>
          <cell r="N2867" t="str">
            <v>Cumpre</v>
          </cell>
        </row>
        <row r="2868">
          <cell r="F2868" t="str">
            <v>Cupira/PE</v>
          </cell>
          <cell r="G2868" t="str">
            <v>Quadrimestral</v>
          </cell>
          <cell r="H2868" t="str">
            <v>2024-Q2</v>
          </cell>
          <cell r="I2868" t="str">
            <v>Sim</v>
          </cell>
          <cell r="J2868">
            <v>45535</v>
          </cell>
          <cell r="K2868">
            <v>63961335.079999998</v>
          </cell>
          <cell r="L2868">
            <v>117106579.42</v>
          </cell>
          <cell r="M2868">
            <v>54.62</v>
          </cell>
          <cell r="N2868" t="str">
            <v>Cumpre</v>
          </cell>
        </row>
        <row r="2869">
          <cell r="F2869" t="str">
            <v>Custódia/PE</v>
          </cell>
          <cell r="G2869" t="str">
            <v>Quadrimestral</v>
          </cell>
          <cell r="H2869" t="str">
            <v>2024-Q2</v>
          </cell>
          <cell r="I2869" t="str">
            <v>Sim</v>
          </cell>
          <cell r="J2869">
            <v>45535</v>
          </cell>
          <cell r="K2869">
            <v>4105165.83</v>
          </cell>
          <cell r="L2869">
            <v>185392032.34999999</v>
          </cell>
          <cell r="M2869">
            <v>2.21</v>
          </cell>
          <cell r="N2869" t="str">
            <v>Cumpre</v>
          </cell>
        </row>
        <row r="2870">
          <cell r="F2870" t="str">
            <v>Dormentes/PE</v>
          </cell>
          <cell r="G2870" t="str">
            <v>Semestral</v>
          </cell>
          <cell r="H2870" t="str">
            <v>2024-S1</v>
          </cell>
          <cell r="I2870" t="str">
            <v>Sim</v>
          </cell>
          <cell r="J2870">
            <v>45473</v>
          </cell>
          <cell r="K2870">
            <v>8023431.1200000001</v>
          </cell>
          <cell r="L2870">
            <v>85071089.120000005</v>
          </cell>
          <cell r="M2870">
            <v>9.43</v>
          </cell>
          <cell r="N2870" t="str">
            <v>Cumpre</v>
          </cell>
        </row>
        <row r="2871">
          <cell r="F2871" t="str">
            <v>Escada/PE</v>
          </cell>
          <cell r="G2871" t="str">
            <v>Quadrimestral</v>
          </cell>
          <cell r="H2871" t="str">
            <v>2024-Q2</v>
          </cell>
          <cell r="I2871" t="str">
            <v>Sim</v>
          </cell>
          <cell r="J2871">
            <v>45535</v>
          </cell>
          <cell r="K2871">
            <v>65163087.030000001</v>
          </cell>
          <cell r="L2871">
            <v>197138660.15000001</v>
          </cell>
          <cell r="M2871">
            <v>33.049999999999997</v>
          </cell>
          <cell r="N2871" t="str">
            <v>Cumpre</v>
          </cell>
        </row>
        <row r="2872">
          <cell r="F2872" t="str">
            <v>Exu/PE</v>
          </cell>
          <cell r="G2872" t="str">
            <v>Quadrimestral</v>
          </cell>
          <cell r="H2872" t="str">
            <v>2024-Q2</v>
          </cell>
          <cell r="I2872" t="str">
            <v>Sim</v>
          </cell>
          <cell r="J2872">
            <v>45535</v>
          </cell>
          <cell r="K2872">
            <v>-5903406.3499999996</v>
          </cell>
          <cell r="L2872">
            <v>129038642.11</v>
          </cell>
          <cell r="M2872">
            <v>0</v>
          </cell>
          <cell r="N2872" t="str">
            <v>Cumpre</v>
          </cell>
        </row>
        <row r="2873">
          <cell r="F2873" t="str">
            <v>Feira Nova/PE</v>
          </cell>
          <cell r="G2873" t="str">
            <v>Quadrimestral</v>
          </cell>
          <cell r="H2873" t="str">
            <v>2024-Q2</v>
          </cell>
          <cell r="I2873" t="str">
            <v>Sim</v>
          </cell>
          <cell r="J2873">
            <v>45535</v>
          </cell>
          <cell r="K2873">
            <v>-2654643.77</v>
          </cell>
          <cell r="L2873">
            <v>85368368.730000004</v>
          </cell>
          <cell r="M2873">
            <v>0</v>
          </cell>
          <cell r="N2873" t="str">
            <v>Cumpre</v>
          </cell>
        </row>
        <row r="2874">
          <cell r="F2874" t="str">
            <v>Fernando de Noronha/PE</v>
          </cell>
          <cell r="G2874" t="str">
            <v>Não disponível</v>
          </cell>
          <cell r="I2874" t="str">
            <v>Não</v>
          </cell>
          <cell r="N2874" t="str">
            <v>Não disponível</v>
          </cell>
        </row>
        <row r="2875">
          <cell r="F2875" t="str">
            <v>Ferreiros/PE</v>
          </cell>
          <cell r="G2875" t="str">
            <v>Quadrimestral</v>
          </cell>
          <cell r="H2875" t="str">
            <v>2024-Q2</v>
          </cell>
          <cell r="I2875" t="str">
            <v>Sim</v>
          </cell>
          <cell r="J2875">
            <v>45535</v>
          </cell>
          <cell r="K2875">
            <v>-7922101.71</v>
          </cell>
          <cell r="L2875">
            <v>55889835.969999999</v>
          </cell>
          <cell r="M2875">
            <v>0</v>
          </cell>
          <cell r="N2875" t="str">
            <v>Cumpre</v>
          </cell>
        </row>
        <row r="2876">
          <cell r="F2876" t="str">
            <v>Flores/PE</v>
          </cell>
          <cell r="G2876" t="str">
            <v>Semestral</v>
          </cell>
          <cell r="H2876" t="str">
            <v>2024-S1</v>
          </cell>
          <cell r="I2876" t="str">
            <v>Sim</v>
          </cell>
          <cell r="J2876">
            <v>45473</v>
          </cell>
          <cell r="K2876">
            <v>-8690725.3100000005</v>
          </cell>
          <cell r="L2876">
            <v>79535362.920000002</v>
          </cell>
          <cell r="M2876">
            <v>0</v>
          </cell>
          <cell r="N2876" t="str">
            <v>Cumpre</v>
          </cell>
        </row>
        <row r="2877">
          <cell r="F2877" t="str">
            <v>Floresta/PE</v>
          </cell>
          <cell r="G2877" t="str">
            <v>Quadrimestral</v>
          </cell>
          <cell r="H2877" t="str">
            <v>2024-Q2</v>
          </cell>
          <cell r="I2877" t="str">
            <v>Sim</v>
          </cell>
          <cell r="J2877">
            <v>45535</v>
          </cell>
          <cell r="K2877">
            <v>8746313.3900000006</v>
          </cell>
          <cell r="L2877">
            <v>133498654.34999999</v>
          </cell>
          <cell r="M2877">
            <v>6.55</v>
          </cell>
          <cell r="N2877" t="str">
            <v>Cumpre</v>
          </cell>
        </row>
        <row r="2878">
          <cell r="F2878" t="str">
            <v>Frei Miguelinho/PE</v>
          </cell>
          <cell r="G2878" t="str">
            <v>Quadrimestral</v>
          </cell>
          <cell r="H2878" t="str">
            <v>2024-Q2</v>
          </cell>
          <cell r="I2878" t="str">
            <v>Sim</v>
          </cell>
          <cell r="J2878">
            <v>45535</v>
          </cell>
          <cell r="K2878">
            <v>25900083.609999999</v>
          </cell>
          <cell r="L2878">
            <v>59573332.289999999</v>
          </cell>
          <cell r="M2878">
            <v>43.48</v>
          </cell>
          <cell r="N2878" t="str">
            <v>Cumpre</v>
          </cell>
        </row>
        <row r="2879">
          <cell r="F2879" t="str">
            <v>Gameleira/PE</v>
          </cell>
          <cell r="G2879" t="str">
            <v>Quadrimestral</v>
          </cell>
          <cell r="H2879" t="str">
            <v>2024-Q2</v>
          </cell>
          <cell r="I2879" t="str">
            <v>Sim</v>
          </cell>
          <cell r="J2879">
            <v>45535</v>
          </cell>
          <cell r="K2879">
            <v>57644467.740000002</v>
          </cell>
          <cell r="L2879">
            <v>103548673.20999999</v>
          </cell>
          <cell r="M2879">
            <v>55.67</v>
          </cell>
          <cell r="N2879" t="str">
            <v>Cumpre</v>
          </cell>
        </row>
        <row r="2880">
          <cell r="F2880" t="str">
            <v>Garanhuns/PE</v>
          </cell>
          <cell r="G2880" t="str">
            <v>Quadrimestral</v>
          </cell>
          <cell r="H2880" t="str">
            <v>2024-Q2</v>
          </cell>
          <cell r="I2880" t="str">
            <v>Sim</v>
          </cell>
          <cell r="J2880">
            <v>45535</v>
          </cell>
          <cell r="K2880">
            <v>-3024955.03</v>
          </cell>
          <cell r="L2880">
            <v>490736535.27999997</v>
          </cell>
          <cell r="M2880">
            <v>0</v>
          </cell>
          <cell r="N2880" t="str">
            <v>Cumpre</v>
          </cell>
        </row>
        <row r="2881">
          <cell r="F2881" t="str">
            <v>Glória do Goitá/PE</v>
          </cell>
          <cell r="G2881" t="str">
            <v>Quadrimestral</v>
          </cell>
          <cell r="H2881" t="str">
            <v>2024-Q2</v>
          </cell>
          <cell r="I2881" t="str">
            <v>Sim</v>
          </cell>
          <cell r="J2881">
            <v>45535</v>
          </cell>
          <cell r="K2881">
            <v>-3463091.87</v>
          </cell>
          <cell r="L2881">
            <v>123197459.79000001</v>
          </cell>
          <cell r="M2881">
            <v>0</v>
          </cell>
          <cell r="N2881" t="str">
            <v>Cumpre</v>
          </cell>
        </row>
        <row r="2882">
          <cell r="F2882" t="str">
            <v>Goiana/PE</v>
          </cell>
          <cell r="G2882" t="str">
            <v>Quadrimestral</v>
          </cell>
          <cell r="H2882" t="str">
            <v>2024-Q2</v>
          </cell>
          <cell r="I2882" t="str">
            <v>Sim</v>
          </cell>
          <cell r="J2882">
            <v>45535</v>
          </cell>
          <cell r="K2882">
            <v>-574311699.88</v>
          </cell>
          <cell r="L2882">
            <v>723094066.79999995</v>
          </cell>
          <cell r="M2882">
            <v>0</v>
          </cell>
          <cell r="N2882" t="str">
            <v>Cumpre</v>
          </cell>
        </row>
        <row r="2883">
          <cell r="F2883" t="str">
            <v>Granito/PE</v>
          </cell>
          <cell r="G2883" t="str">
            <v>Quadrimestral</v>
          </cell>
          <cell r="H2883" t="str">
            <v>2024-Q2</v>
          </cell>
          <cell r="I2883" t="str">
            <v>Sim</v>
          </cell>
          <cell r="J2883">
            <v>45535</v>
          </cell>
          <cell r="K2883">
            <v>1542738.3</v>
          </cell>
          <cell r="L2883">
            <v>44015802.399999999</v>
          </cell>
          <cell r="M2883">
            <v>3.5</v>
          </cell>
          <cell r="N2883" t="str">
            <v>Cumpre</v>
          </cell>
        </row>
        <row r="2884">
          <cell r="F2884" t="str">
            <v>Gravatá/PE</v>
          </cell>
          <cell r="G2884" t="str">
            <v>Quadrimestral</v>
          </cell>
          <cell r="H2884" t="str">
            <v>2024-Q2</v>
          </cell>
          <cell r="I2884" t="str">
            <v>Sim</v>
          </cell>
          <cell r="J2884">
            <v>45535</v>
          </cell>
          <cell r="K2884">
            <v>34782936</v>
          </cell>
          <cell r="L2884">
            <v>285604478.82999998</v>
          </cell>
          <cell r="M2884">
            <v>12.18</v>
          </cell>
          <cell r="N2884" t="str">
            <v>Cumpre</v>
          </cell>
        </row>
        <row r="2885">
          <cell r="F2885" t="str">
            <v>Iati/PE</v>
          </cell>
          <cell r="G2885" t="str">
            <v>Quadrimestral</v>
          </cell>
          <cell r="H2885" t="str">
            <v>2024-Q2</v>
          </cell>
          <cell r="I2885" t="str">
            <v>Sim</v>
          </cell>
          <cell r="J2885">
            <v>45535</v>
          </cell>
          <cell r="K2885">
            <v>23988457.690000001</v>
          </cell>
          <cell r="L2885">
            <v>92897279.829999998</v>
          </cell>
          <cell r="M2885">
            <v>25.82</v>
          </cell>
          <cell r="N2885" t="str">
            <v>Cumpre</v>
          </cell>
        </row>
        <row r="2886">
          <cell r="F2886" t="str">
            <v>Ibimirim/PE</v>
          </cell>
          <cell r="G2886" t="str">
            <v>Quadrimestral</v>
          </cell>
          <cell r="H2886" t="str">
            <v>2024-Q2</v>
          </cell>
          <cell r="I2886" t="str">
            <v>Sim</v>
          </cell>
          <cell r="J2886">
            <v>45535</v>
          </cell>
          <cell r="K2886">
            <v>1209659.27</v>
          </cell>
          <cell r="L2886">
            <v>103920776.03</v>
          </cell>
          <cell r="M2886">
            <v>1.1599999999999999</v>
          </cell>
          <cell r="N2886" t="str">
            <v>Cumpre</v>
          </cell>
        </row>
        <row r="2887">
          <cell r="F2887" t="str">
            <v>Ibirajuba/PE</v>
          </cell>
          <cell r="G2887" t="str">
            <v>Quadrimestral</v>
          </cell>
          <cell r="H2887" t="str">
            <v>2024-Q2</v>
          </cell>
          <cell r="I2887" t="str">
            <v>Sim</v>
          </cell>
          <cell r="J2887">
            <v>45535</v>
          </cell>
          <cell r="K2887">
            <v>7248495.6699999999</v>
          </cell>
          <cell r="L2887">
            <v>39422861.020000003</v>
          </cell>
          <cell r="M2887">
            <v>18.39</v>
          </cell>
          <cell r="N2887" t="str">
            <v>Cumpre</v>
          </cell>
        </row>
        <row r="2888">
          <cell r="F2888" t="str">
            <v>Igarassu/PE</v>
          </cell>
          <cell r="G2888" t="str">
            <v>Quadrimestral</v>
          </cell>
          <cell r="H2888" t="str">
            <v>2024-Q2</v>
          </cell>
          <cell r="I2888" t="str">
            <v>Sim</v>
          </cell>
          <cell r="J2888">
            <v>45535</v>
          </cell>
          <cell r="K2888">
            <v>-30772446.649999999</v>
          </cell>
          <cell r="L2888">
            <v>404204131.02999997</v>
          </cell>
          <cell r="M2888">
            <v>0</v>
          </cell>
          <cell r="N2888" t="str">
            <v>Cumpre</v>
          </cell>
        </row>
        <row r="2889">
          <cell r="F2889" t="str">
            <v>Iguaraci/PE</v>
          </cell>
          <cell r="G2889" t="str">
            <v>Semestral</v>
          </cell>
          <cell r="H2889" t="str">
            <v>2024-S1</v>
          </cell>
          <cell r="I2889" t="str">
            <v>Sim</v>
          </cell>
          <cell r="J2889">
            <v>45473</v>
          </cell>
          <cell r="K2889">
            <v>-5336175.1500000004</v>
          </cell>
          <cell r="L2889">
            <v>66454371.060000002</v>
          </cell>
          <cell r="M2889">
            <v>0</v>
          </cell>
          <cell r="N2889" t="str">
            <v>Cumpre</v>
          </cell>
        </row>
        <row r="2890">
          <cell r="F2890" t="str">
            <v>Ilha de Itamaracá/PE</v>
          </cell>
          <cell r="G2890" t="str">
            <v>Quadrimestral</v>
          </cell>
          <cell r="H2890" t="str">
            <v>2024-Q2</v>
          </cell>
          <cell r="I2890" t="str">
            <v>Sim</v>
          </cell>
          <cell r="J2890">
            <v>45535</v>
          </cell>
          <cell r="K2890">
            <v>2311672.4</v>
          </cell>
          <cell r="L2890">
            <v>84212737.319999993</v>
          </cell>
          <cell r="M2890">
            <v>2.75</v>
          </cell>
          <cell r="N2890" t="str">
            <v>Cumpre</v>
          </cell>
        </row>
        <row r="2891">
          <cell r="F2891" t="str">
            <v>Inajá/PE</v>
          </cell>
          <cell r="G2891" t="str">
            <v>Quadrimestral</v>
          </cell>
          <cell r="H2891" t="str">
            <v>2024-Q2</v>
          </cell>
          <cell r="I2891" t="str">
            <v>Sim</v>
          </cell>
          <cell r="J2891">
            <v>45535</v>
          </cell>
          <cell r="K2891">
            <v>3612909.88</v>
          </cell>
          <cell r="L2891">
            <v>116706195.93000001</v>
          </cell>
          <cell r="M2891">
            <v>3.1</v>
          </cell>
          <cell r="N2891" t="str">
            <v>Cumpre</v>
          </cell>
        </row>
        <row r="2892">
          <cell r="F2892" t="str">
            <v>Ingazeira/PE</v>
          </cell>
          <cell r="G2892" t="str">
            <v>Quadrimestral</v>
          </cell>
          <cell r="H2892" t="str">
            <v>2024-Q2</v>
          </cell>
          <cell r="I2892" t="str">
            <v>Sim</v>
          </cell>
          <cell r="J2892">
            <v>45535</v>
          </cell>
          <cell r="K2892">
            <v>559591.37</v>
          </cell>
          <cell r="L2892">
            <v>38021805.490000002</v>
          </cell>
          <cell r="M2892">
            <v>1.47</v>
          </cell>
          <cell r="N2892" t="str">
            <v>Cumpre</v>
          </cell>
        </row>
        <row r="2893">
          <cell r="F2893" t="str">
            <v>Ipojuca/PE</v>
          </cell>
          <cell r="G2893" t="str">
            <v>Quadrimestral</v>
          </cell>
          <cell r="H2893" t="str">
            <v>2024-Q2</v>
          </cell>
          <cell r="I2893" t="str">
            <v>Sim</v>
          </cell>
          <cell r="J2893">
            <v>45535</v>
          </cell>
          <cell r="K2893">
            <v>-238380683.06999999</v>
          </cell>
          <cell r="L2893">
            <v>1493497988.52</v>
          </cell>
          <cell r="M2893">
            <v>0</v>
          </cell>
          <cell r="N2893" t="str">
            <v>Cumpre</v>
          </cell>
        </row>
        <row r="2894">
          <cell r="F2894" t="str">
            <v>Ipubi/PE</v>
          </cell>
          <cell r="G2894" t="str">
            <v>Quadrimestral</v>
          </cell>
          <cell r="H2894" t="str">
            <v>2024-Q2</v>
          </cell>
          <cell r="I2894" t="str">
            <v>Sim</v>
          </cell>
          <cell r="J2894">
            <v>45535</v>
          </cell>
          <cell r="K2894">
            <v>64579252.229999997</v>
          </cell>
          <cell r="L2894">
            <v>163093361.90000001</v>
          </cell>
          <cell r="M2894">
            <v>39.6</v>
          </cell>
          <cell r="N2894" t="str">
            <v>Cumpre</v>
          </cell>
        </row>
        <row r="2895">
          <cell r="F2895" t="str">
            <v>Itacuruba/PE</v>
          </cell>
          <cell r="G2895" t="str">
            <v>Quadrimestral</v>
          </cell>
          <cell r="H2895" t="str">
            <v>2024-Q2</v>
          </cell>
          <cell r="I2895" t="str">
            <v>Sim</v>
          </cell>
          <cell r="J2895">
            <v>45535</v>
          </cell>
          <cell r="K2895">
            <v>10419832.67</v>
          </cell>
          <cell r="L2895">
            <v>38957198.049999997</v>
          </cell>
          <cell r="M2895">
            <v>26.75</v>
          </cell>
          <cell r="N2895" t="str">
            <v>Cumpre</v>
          </cell>
        </row>
        <row r="2896">
          <cell r="F2896" t="str">
            <v>Itaíba/PE</v>
          </cell>
          <cell r="G2896" t="str">
            <v>Quadrimestral</v>
          </cell>
          <cell r="H2896" t="str">
            <v>2024-Q2</v>
          </cell>
          <cell r="I2896" t="str">
            <v>Sim</v>
          </cell>
          <cell r="J2896">
            <v>45535</v>
          </cell>
          <cell r="K2896">
            <v>2474504.08</v>
          </cell>
          <cell r="L2896">
            <v>122332188.98</v>
          </cell>
          <cell r="M2896">
            <v>2.02</v>
          </cell>
          <cell r="N2896" t="str">
            <v>Cumpre</v>
          </cell>
        </row>
        <row r="2897">
          <cell r="F2897" t="str">
            <v>Itambé/PE</v>
          </cell>
          <cell r="G2897" t="str">
            <v>Quadrimestral</v>
          </cell>
          <cell r="H2897" t="str">
            <v>2024-Q2</v>
          </cell>
          <cell r="I2897" t="str">
            <v>Sim</v>
          </cell>
          <cell r="J2897">
            <v>45535</v>
          </cell>
          <cell r="K2897">
            <v>37656556.899999999</v>
          </cell>
          <cell r="L2897">
            <v>115584602.76000001</v>
          </cell>
          <cell r="M2897">
            <v>32.58</v>
          </cell>
          <cell r="N2897" t="str">
            <v>Cumpre</v>
          </cell>
        </row>
        <row r="2898">
          <cell r="F2898" t="str">
            <v>Itapetim/PE</v>
          </cell>
          <cell r="G2898" t="str">
            <v>Semestral</v>
          </cell>
          <cell r="H2898" t="str">
            <v>2024-S1</v>
          </cell>
          <cell r="I2898" t="str">
            <v>Sim</v>
          </cell>
          <cell r="J2898">
            <v>45473</v>
          </cell>
          <cell r="K2898">
            <v>-2874129.52</v>
          </cell>
          <cell r="L2898">
            <v>69228847.239999995</v>
          </cell>
          <cell r="M2898">
            <v>0</v>
          </cell>
          <cell r="N2898" t="str">
            <v>Cumpre</v>
          </cell>
        </row>
        <row r="2899">
          <cell r="F2899" t="str">
            <v>Itapissuma/PE</v>
          </cell>
          <cell r="G2899" t="str">
            <v>Quadrimestral</v>
          </cell>
          <cell r="H2899" t="str">
            <v>2024-Q2</v>
          </cell>
          <cell r="I2899" t="str">
            <v>Sim</v>
          </cell>
          <cell r="J2899">
            <v>45535</v>
          </cell>
          <cell r="K2899">
            <v>11541195.310000001</v>
          </cell>
          <cell r="L2899">
            <v>171055392.52000001</v>
          </cell>
          <cell r="M2899">
            <v>6.75</v>
          </cell>
          <cell r="N2899" t="str">
            <v>Cumpre</v>
          </cell>
        </row>
        <row r="2900">
          <cell r="F2900" t="str">
            <v>Itaquitinga/PE</v>
          </cell>
          <cell r="G2900" t="str">
            <v>Quadrimestral</v>
          </cell>
          <cell r="H2900" t="str">
            <v>2024-Q2</v>
          </cell>
          <cell r="I2900" t="str">
            <v>Sim</v>
          </cell>
          <cell r="J2900">
            <v>45535</v>
          </cell>
          <cell r="K2900">
            <v>-11232221.84</v>
          </cell>
          <cell r="L2900">
            <v>71004407.049999997</v>
          </cell>
          <cell r="M2900">
            <v>0</v>
          </cell>
          <cell r="N2900" t="str">
            <v>Cumpre</v>
          </cell>
        </row>
        <row r="2901">
          <cell r="F2901" t="str">
            <v>Jaboatão dos Guararapes/PE</v>
          </cell>
          <cell r="G2901" t="str">
            <v>Quadrimestral</v>
          </cell>
          <cell r="H2901" t="str">
            <v>2024-Q2</v>
          </cell>
          <cell r="I2901" t="str">
            <v>Sim</v>
          </cell>
          <cell r="J2901">
            <v>45535</v>
          </cell>
          <cell r="K2901">
            <v>-121327583.55</v>
          </cell>
          <cell r="L2901">
            <v>1935430204.47</v>
          </cell>
          <cell r="M2901">
            <v>0</v>
          </cell>
          <cell r="N2901" t="str">
            <v>Cumpre</v>
          </cell>
        </row>
        <row r="2902">
          <cell r="F2902" t="str">
            <v>Jaqueira/PE</v>
          </cell>
          <cell r="G2902" t="str">
            <v>Quadrimestral</v>
          </cell>
          <cell r="H2902" t="str">
            <v>2024-Q2</v>
          </cell>
          <cell r="I2902" t="str">
            <v>Sim</v>
          </cell>
          <cell r="J2902">
            <v>45535</v>
          </cell>
          <cell r="K2902">
            <v>27188212.780000001</v>
          </cell>
          <cell r="L2902">
            <v>62329919.469999999</v>
          </cell>
          <cell r="M2902">
            <v>43.62</v>
          </cell>
          <cell r="N2902" t="str">
            <v>Cumpre</v>
          </cell>
        </row>
        <row r="2903">
          <cell r="F2903" t="str">
            <v>Jataúba/PE</v>
          </cell>
          <cell r="G2903" t="str">
            <v>Quadrimestral</v>
          </cell>
          <cell r="H2903" t="str">
            <v>2024-Q2</v>
          </cell>
          <cell r="I2903" t="str">
            <v>Sim</v>
          </cell>
          <cell r="J2903">
            <v>45535</v>
          </cell>
          <cell r="K2903">
            <v>1517488.27</v>
          </cell>
          <cell r="L2903">
            <v>87411372.349999994</v>
          </cell>
          <cell r="M2903">
            <v>1.74</v>
          </cell>
          <cell r="N2903" t="str">
            <v>Cumpre</v>
          </cell>
        </row>
        <row r="2904">
          <cell r="F2904" t="str">
            <v>Jatobá/PE</v>
          </cell>
          <cell r="G2904" t="str">
            <v>Quadrimestral</v>
          </cell>
          <cell r="H2904" t="str">
            <v>2024-Q2</v>
          </cell>
          <cell r="I2904" t="str">
            <v>Sim</v>
          </cell>
          <cell r="J2904">
            <v>45535</v>
          </cell>
          <cell r="K2904">
            <v>5922709.7300000004</v>
          </cell>
          <cell r="L2904">
            <v>68101305.400000006</v>
          </cell>
          <cell r="M2904">
            <v>8.6999999999999993</v>
          </cell>
          <cell r="N2904" t="str">
            <v>Cumpre</v>
          </cell>
        </row>
        <row r="2905">
          <cell r="F2905" t="str">
            <v>João Alfredo/PE</v>
          </cell>
          <cell r="G2905" t="str">
            <v>Quadrimestral</v>
          </cell>
          <cell r="H2905" t="str">
            <v>2024-Q2</v>
          </cell>
          <cell r="I2905" t="str">
            <v>Sim</v>
          </cell>
          <cell r="J2905">
            <v>45535</v>
          </cell>
          <cell r="K2905">
            <v>5117444.29</v>
          </cell>
          <cell r="L2905">
            <v>115217020.45999999</v>
          </cell>
          <cell r="M2905">
            <v>4.4400000000000004</v>
          </cell>
          <cell r="N2905" t="str">
            <v>Cumpre</v>
          </cell>
        </row>
        <row r="2906">
          <cell r="F2906" t="str">
            <v>Joaquim Nabuco/PE</v>
          </cell>
          <cell r="G2906" t="str">
            <v>Quadrimestral</v>
          </cell>
          <cell r="H2906" t="str">
            <v>2024-Q2</v>
          </cell>
          <cell r="I2906" t="str">
            <v>Sim</v>
          </cell>
          <cell r="J2906">
            <v>45535</v>
          </cell>
          <cell r="K2906">
            <v>-1897502.15</v>
          </cell>
          <cell r="L2906">
            <v>59180403.009999998</v>
          </cell>
          <cell r="M2906">
            <v>0</v>
          </cell>
          <cell r="N2906" t="str">
            <v>Cumpre</v>
          </cell>
        </row>
        <row r="2907">
          <cell r="F2907" t="str">
            <v>Jucati/PE</v>
          </cell>
          <cell r="G2907" t="str">
            <v>Semestral</v>
          </cell>
          <cell r="H2907" t="str">
            <v>2024-S1</v>
          </cell>
          <cell r="I2907" t="str">
            <v>Sim</v>
          </cell>
          <cell r="J2907">
            <v>45473</v>
          </cell>
          <cell r="K2907">
            <v>-17057102.32</v>
          </cell>
          <cell r="L2907">
            <v>62138688.859999999</v>
          </cell>
          <cell r="M2907">
            <v>0</v>
          </cell>
          <cell r="N2907" t="str">
            <v>Cumpre</v>
          </cell>
        </row>
        <row r="2908">
          <cell r="F2908" t="str">
            <v>Jupi/PE</v>
          </cell>
          <cell r="G2908" t="str">
            <v>Semestral</v>
          </cell>
          <cell r="H2908" t="str">
            <v>2024-S1</v>
          </cell>
          <cell r="I2908" t="str">
            <v>Sim</v>
          </cell>
          <cell r="J2908">
            <v>45473</v>
          </cell>
          <cell r="K2908">
            <v>-4402669.26</v>
          </cell>
          <cell r="L2908">
            <v>80748755.299999997</v>
          </cell>
          <cell r="M2908">
            <v>0</v>
          </cell>
          <cell r="N2908" t="str">
            <v>Cumpre</v>
          </cell>
        </row>
        <row r="2909">
          <cell r="F2909" t="str">
            <v>Jurema/PE</v>
          </cell>
          <cell r="G2909" t="str">
            <v>Quadrimestral</v>
          </cell>
          <cell r="H2909" t="str">
            <v>2024-Q2</v>
          </cell>
          <cell r="I2909" t="str">
            <v>Sim</v>
          </cell>
          <cell r="J2909">
            <v>45535</v>
          </cell>
          <cell r="K2909">
            <v>4179175.37</v>
          </cell>
          <cell r="L2909">
            <v>74569360.599999994</v>
          </cell>
          <cell r="M2909">
            <v>5.6</v>
          </cell>
          <cell r="N2909" t="str">
            <v>Cumpre</v>
          </cell>
        </row>
        <row r="2910">
          <cell r="F2910" t="str">
            <v>Lagoa do Carro/PE</v>
          </cell>
          <cell r="G2910" t="str">
            <v>Quadrimestral</v>
          </cell>
          <cell r="H2910" t="str">
            <v>2024-Q2</v>
          </cell>
          <cell r="I2910" t="str">
            <v>Sim</v>
          </cell>
          <cell r="J2910">
            <v>45535</v>
          </cell>
          <cell r="K2910">
            <v>36526539.560000002</v>
          </cell>
          <cell r="L2910">
            <v>80113901.040000007</v>
          </cell>
          <cell r="M2910">
            <v>45.59</v>
          </cell>
          <cell r="N2910" t="str">
            <v>Cumpre</v>
          </cell>
        </row>
        <row r="2911">
          <cell r="F2911" t="str">
            <v>Lagoa do Itaenga/PE</v>
          </cell>
          <cell r="G2911" t="str">
            <v>Quadrimestral</v>
          </cell>
          <cell r="H2911" t="str">
            <v>2024-Q2</v>
          </cell>
          <cell r="I2911" t="str">
            <v>Sim</v>
          </cell>
          <cell r="J2911">
            <v>45535</v>
          </cell>
          <cell r="K2911">
            <v>52174225.060000002</v>
          </cell>
          <cell r="L2911">
            <v>98993611.739999995</v>
          </cell>
          <cell r="M2911">
            <v>52.7</v>
          </cell>
          <cell r="N2911" t="str">
            <v>Cumpre</v>
          </cell>
        </row>
        <row r="2912">
          <cell r="F2912" t="str">
            <v>Lagoa do Ouro/PE</v>
          </cell>
          <cell r="G2912" t="str">
            <v>Quadrimestral</v>
          </cell>
          <cell r="H2912" t="str">
            <v>2024-Q2</v>
          </cell>
          <cell r="I2912" t="str">
            <v>Sim</v>
          </cell>
          <cell r="J2912">
            <v>45535</v>
          </cell>
          <cell r="K2912">
            <v>-4126663.96</v>
          </cell>
          <cell r="L2912">
            <v>79073388.640000001</v>
          </cell>
          <cell r="M2912">
            <v>0</v>
          </cell>
          <cell r="N2912" t="str">
            <v>Cumpre</v>
          </cell>
        </row>
        <row r="2913">
          <cell r="F2913" t="str">
            <v>Lagoa dos Gatos/PE</v>
          </cell>
          <cell r="G2913" t="str">
            <v>Quadrimestral</v>
          </cell>
          <cell r="H2913" t="str">
            <v>2024-Q2</v>
          </cell>
          <cell r="I2913" t="str">
            <v>Sim</v>
          </cell>
          <cell r="J2913">
            <v>45535</v>
          </cell>
          <cell r="K2913">
            <v>-7439422.4500000002</v>
          </cell>
          <cell r="L2913">
            <v>66893819.950000003</v>
          </cell>
          <cell r="M2913">
            <v>0</v>
          </cell>
          <cell r="N2913" t="str">
            <v>Cumpre</v>
          </cell>
        </row>
        <row r="2914">
          <cell r="F2914" t="str">
            <v>Lagoa Grande/PE</v>
          </cell>
          <cell r="G2914" t="str">
            <v>Quadrimestral</v>
          </cell>
          <cell r="H2914" t="str">
            <v>2024-Q2</v>
          </cell>
          <cell r="I2914" t="str">
            <v>Sim</v>
          </cell>
          <cell r="J2914">
            <v>45535</v>
          </cell>
          <cell r="K2914">
            <v>-35368461.640000001</v>
          </cell>
          <cell r="L2914">
            <v>132411294.15000001</v>
          </cell>
          <cell r="M2914">
            <v>0</v>
          </cell>
          <cell r="N2914" t="str">
            <v>Cumpre</v>
          </cell>
        </row>
        <row r="2915">
          <cell r="F2915" t="str">
            <v>Lajedo/PE</v>
          </cell>
          <cell r="G2915" t="str">
            <v>Quadrimestral</v>
          </cell>
          <cell r="H2915" t="str">
            <v>2024-Q2</v>
          </cell>
          <cell r="I2915" t="str">
            <v>Sim</v>
          </cell>
          <cell r="J2915">
            <v>45535</v>
          </cell>
          <cell r="K2915">
            <v>-14743812.92</v>
          </cell>
          <cell r="L2915">
            <v>172435147.21000001</v>
          </cell>
          <cell r="M2915">
            <v>0</v>
          </cell>
          <cell r="N2915" t="str">
            <v>Cumpre</v>
          </cell>
        </row>
        <row r="2916">
          <cell r="F2916" t="str">
            <v>Limoeiro/PE</v>
          </cell>
          <cell r="G2916" t="str">
            <v>Quadrimestral</v>
          </cell>
          <cell r="H2916" t="str">
            <v>2024-Q2</v>
          </cell>
          <cell r="I2916" t="str">
            <v>Sim</v>
          </cell>
          <cell r="J2916">
            <v>45535</v>
          </cell>
          <cell r="K2916">
            <v>-19906413.59</v>
          </cell>
          <cell r="L2916">
            <v>198253273.75</v>
          </cell>
          <cell r="M2916">
            <v>0</v>
          </cell>
          <cell r="N2916" t="str">
            <v>Cumpre</v>
          </cell>
        </row>
        <row r="2917">
          <cell r="F2917" t="str">
            <v>Macaparana/PE</v>
          </cell>
          <cell r="G2917" t="str">
            <v>Quadrimestral</v>
          </cell>
          <cell r="H2917" t="str">
            <v>2024-Q2</v>
          </cell>
          <cell r="I2917" t="str">
            <v>Sim</v>
          </cell>
          <cell r="J2917">
            <v>45535</v>
          </cell>
          <cell r="K2917">
            <v>-19204311.07</v>
          </cell>
          <cell r="L2917">
            <v>103979310.65000001</v>
          </cell>
          <cell r="M2917">
            <v>0</v>
          </cell>
          <cell r="N2917" t="str">
            <v>Cumpre</v>
          </cell>
        </row>
        <row r="2918">
          <cell r="F2918" t="str">
            <v>Machados/PE</v>
          </cell>
          <cell r="G2918" t="str">
            <v>Quadrimestral</v>
          </cell>
          <cell r="H2918" t="str">
            <v>2024-Q2</v>
          </cell>
          <cell r="I2918" t="str">
            <v>Sim</v>
          </cell>
          <cell r="J2918">
            <v>45535</v>
          </cell>
          <cell r="K2918">
            <v>8634658.5399999991</v>
          </cell>
          <cell r="L2918">
            <v>73437731.870000005</v>
          </cell>
          <cell r="M2918">
            <v>11.76</v>
          </cell>
          <cell r="N2918" t="str">
            <v>Cumpre</v>
          </cell>
        </row>
        <row r="2919">
          <cell r="F2919" t="str">
            <v>Manari/PE</v>
          </cell>
          <cell r="G2919" t="str">
            <v>Quadrimestral</v>
          </cell>
          <cell r="H2919" t="str">
            <v>2024-Q2</v>
          </cell>
          <cell r="I2919" t="str">
            <v>Sim</v>
          </cell>
          <cell r="J2919">
            <v>45535</v>
          </cell>
          <cell r="K2919">
            <v>22584998.27</v>
          </cell>
          <cell r="L2919">
            <v>69755954.069999993</v>
          </cell>
          <cell r="M2919">
            <v>32.380000000000003</v>
          </cell>
          <cell r="N2919" t="str">
            <v>Cumpre</v>
          </cell>
        </row>
        <row r="2920">
          <cell r="F2920" t="str">
            <v>Maraial/PE</v>
          </cell>
          <cell r="G2920" t="str">
            <v>Quadrimestral</v>
          </cell>
          <cell r="H2920" t="str">
            <v>2024-Q2</v>
          </cell>
          <cell r="I2920" t="str">
            <v>Sim</v>
          </cell>
          <cell r="J2920">
            <v>45535</v>
          </cell>
          <cell r="K2920">
            <v>51516329.539999999</v>
          </cell>
          <cell r="L2920">
            <v>51115978.729999997</v>
          </cell>
          <cell r="M2920">
            <v>100.78</v>
          </cell>
          <cell r="N2920" t="str">
            <v>Cumpre</v>
          </cell>
        </row>
        <row r="2921">
          <cell r="F2921" t="str">
            <v>Mirandiba/PE</v>
          </cell>
          <cell r="G2921" t="str">
            <v>Quadrimestral</v>
          </cell>
          <cell r="H2921" t="str">
            <v>2024-Q2</v>
          </cell>
          <cell r="I2921" t="str">
            <v>Sim</v>
          </cell>
          <cell r="J2921">
            <v>45535</v>
          </cell>
          <cell r="K2921">
            <v>5847377.0199999996</v>
          </cell>
          <cell r="L2921">
            <v>67460664.780000001</v>
          </cell>
          <cell r="M2921">
            <v>8.67</v>
          </cell>
          <cell r="N2921" t="str">
            <v>Cumpre</v>
          </cell>
        </row>
        <row r="2922">
          <cell r="F2922" t="str">
            <v>Moreilândia/PE</v>
          </cell>
          <cell r="G2922" t="str">
            <v>Quadrimestral</v>
          </cell>
          <cell r="H2922" t="str">
            <v>2024-Q2</v>
          </cell>
          <cell r="I2922" t="str">
            <v>Sim</v>
          </cell>
          <cell r="J2922">
            <v>45535</v>
          </cell>
          <cell r="K2922">
            <v>-6831562.75</v>
          </cell>
          <cell r="L2922">
            <v>58326411.340000004</v>
          </cell>
          <cell r="M2922">
            <v>0</v>
          </cell>
          <cell r="N2922" t="str">
            <v>Cumpre</v>
          </cell>
        </row>
        <row r="2923">
          <cell r="F2923" t="str">
            <v>Moreno/PE</v>
          </cell>
          <cell r="G2923" t="str">
            <v>Quadrimestral</v>
          </cell>
          <cell r="H2923" t="str">
            <v>2024-Q2</v>
          </cell>
          <cell r="I2923" t="str">
            <v>Sim</v>
          </cell>
          <cell r="J2923">
            <v>45535</v>
          </cell>
          <cell r="K2923">
            <v>48512237.68</v>
          </cell>
          <cell r="L2923">
            <v>187177249.34</v>
          </cell>
          <cell r="M2923">
            <v>25.92</v>
          </cell>
          <cell r="N2923" t="str">
            <v>Cumpre</v>
          </cell>
        </row>
        <row r="2924">
          <cell r="F2924" t="str">
            <v>Nazaré da Mata/PE</v>
          </cell>
          <cell r="G2924" t="str">
            <v>Quadrimestral</v>
          </cell>
          <cell r="H2924" t="str">
            <v>2024-Q2</v>
          </cell>
          <cell r="I2924" t="str">
            <v>Sim</v>
          </cell>
          <cell r="J2924">
            <v>45535</v>
          </cell>
          <cell r="K2924">
            <v>126108131.43000001</v>
          </cell>
          <cell r="L2924">
            <v>100521757.29000001</v>
          </cell>
          <cell r="M2924">
            <v>125.45</v>
          </cell>
          <cell r="N2924" t="str">
            <v>Descumpre</v>
          </cell>
        </row>
        <row r="2925">
          <cell r="F2925" t="str">
            <v>Olinda/PE</v>
          </cell>
          <cell r="G2925" t="str">
            <v>Quadrimestral</v>
          </cell>
          <cell r="H2925" t="str">
            <v>2024-Q2</v>
          </cell>
          <cell r="I2925" t="str">
            <v>Sim</v>
          </cell>
          <cell r="J2925">
            <v>45535</v>
          </cell>
          <cell r="K2925">
            <v>666071.9</v>
          </cell>
          <cell r="L2925">
            <v>937937749.58000004</v>
          </cell>
          <cell r="M2925">
            <v>7.0000000000000007E-2</v>
          </cell>
          <cell r="N2925" t="str">
            <v>Cumpre</v>
          </cell>
        </row>
        <row r="2926">
          <cell r="F2926" t="str">
            <v>Orobó/PE</v>
          </cell>
          <cell r="G2926" t="str">
            <v>Quadrimestral</v>
          </cell>
          <cell r="H2926" t="str">
            <v>2024-Q2</v>
          </cell>
          <cell r="I2926" t="str">
            <v>Sim</v>
          </cell>
          <cell r="J2926">
            <v>45535</v>
          </cell>
          <cell r="K2926">
            <v>8883493.6699999999</v>
          </cell>
          <cell r="L2926">
            <v>112435238.05</v>
          </cell>
          <cell r="M2926">
            <v>7.9</v>
          </cell>
          <cell r="N2926" t="str">
            <v>Cumpre</v>
          </cell>
        </row>
        <row r="2927">
          <cell r="F2927" t="str">
            <v>Orocó/PE</v>
          </cell>
          <cell r="G2927" t="str">
            <v>Quadrimestral</v>
          </cell>
          <cell r="H2927" t="str">
            <v>2024-Q2</v>
          </cell>
          <cell r="I2927" t="str">
            <v>Sim</v>
          </cell>
          <cell r="J2927">
            <v>45535</v>
          </cell>
          <cell r="K2927">
            <v>7746886.5499999998</v>
          </cell>
          <cell r="L2927">
            <v>72251937.409999996</v>
          </cell>
          <cell r="M2927">
            <v>10.72</v>
          </cell>
          <cell r="N2927" t="str">
            <v>Cumpre</v>
          </cell>
        </row>
        <row r="2928">
          <cell r="F2928" t="str">
            <v>Ouricuri/PE</v>
          </cell>
          <cell r="G2928" t="str">
            <v>Quadrimestral</v>
          </cell>
          <cell r="H2928" t="str">
            <v>2024-Q2</v>
          </cell>
          <cell r="I2928" t="str">
            <v>Sim</v>
          </cell>
          <cell r="J2928">
            <v>45535</v>
          </cell>
          <cell r="K2928">
            <v>132168698.63</v>
          </cell>
          <cell r="L2928">
            <v>246467821.36000001</v>
          </cell>
          <cell r="M2928">
            <v>53.63</v>
          </cell>
          <cell r="N2928" t="str">
            <v>Cumpre</v>
          </cell>
        </row>
        <row r="2929">
          <cell r="F2929" t="str">
            <v>Palmares/PE</v>
          </cell>
          <cell r="G2929" t="str">
            <v>Quadrimestral</v>
          </cell>
          <cell r="H2929" t="str">
            <v>2024-Q2</v>
          </cell>
          <cell r="I2929" t="str">
            <v>Sim</v>
          </cell>
          <cell r="J2929">
            <v>45535</v>
          </cell>
          <cell r="K2929">
            <v>-7903942.9800000004</v>
          </cell>
          <cell r="L2929">
            <v>229708634.11000001</v>
          </cell>
          <cell r="M2929">
            <v>0</v>
          </cell>
          <cell r="N2929" t="str">
            <v>Cumpre</v>
          </cell>
        </row>
        <row r="2930">
          <cell r="F2930" t="str">
            <v>Palmeirina/PE</v>
          </cell>
          <cell r="G2930" t="str">
            <v>Quadrimestral</v>
          </cell>
          <cell r="H2930" t="str">
            <v>2024-Q2</v>
          </cell>
          <cell r="I2930" t="str">
            <v>Sim</v>
          </cell>
          <cell r="J2930">
            <v>45535</v>
          </cell>
          <cell r="K2930">
            <v>-3925716.73</v>
          </cell>
          <cell r="L2930">
            <v>39954536.759999998</v>
          </cell>
          <cell r="M2930">
            <v>0</v>
          </cell>
          <cell r="N2930" t="str">
            <v>Cumpre</v>
          </cell>
        </row>
        <row r="2931">
          <cell r="F2931" t="str">
            <v>Panelas/PE</v>
          </cell>
          <cell r="G2931" t="str">
            <v>Quadrimestral</v>
          </cell>
          <cell r="H2931" t="str">
            <v>2024-Q2</v>
          </cell>
          <cell r="I2931" t="str">
            <v>Sim</v>
          </cell>
          <cell r="J2931">
            <v>45535</v>
          </cell>
          <cell r="K2931">
            <v>11436127.529999999</v>
          </cell>
          <cell r="L2931">
            <v>126444171.12</v>
          </cell>
          <cell r="M2931">
            <v>9.0399999999999991</v>
          </cell>
          <cell r="N2931" t="str">
            <v>Cumpre</v>
          </cell>
        </row>
        <row r="2932">
          <cell r="F2932" t="str">
            <v>Paranatama/PE</v>
          </cell>
          <cell r="G2932" t="str">
            <v>Quadrimestral</v>
          </cell>
          <cell r="H2932" t="str">
            <v>2024-Q2</v>
          </cell>
          <cell r="I2932" t="str">
            <v>Sim</v>
          </cell>
          <cell r="J2932">
            <v>45535</v>
          </cell>
          <cell r="K2932">
            <v>16623182.359999999</v>
          </cell>
          <cell r="L2932">
            <v>66491509.640000001</v>
          </cell>
          <cell r="M2932">
            <v>25</v>
          </cell>
          <cell r="N2932" t="str">
            <v>Cumpre</v>
          </cell>
        </row>
        <row r="2933">
          <cell r="F2933" t="str">
            <v>Parnamirim/PE</v>
          </cell>
          <cell r="G2933" t="str">
            <v>Quadrimestral</v>
          </cell>
          <cell r="H2933" t="str">
            <v>2024-Q2</v>
          </cell>
          <cell r="I2933" t="str">
            <v>Sim</v>
          </cell>
          <cell r="J2933">
            <v>45535</v>
          </cell>
          <cell r="K2933">
            <v>13417328.720000001</v>
          </cell>
          <cell r="L2933">
            <v>88551615.780000001</v>
          </cell>
          <cell r="M2933">
            <v>15.15</v>
          </cell>
          <cell r="N2933" t="str">
            <v>Cumpre</v>
          </cell>
        </row>
        <row r="2934">
          <cell r="F2934" t="str">
            <v>Passira/PE</v>
          </cell>
          <cell r="G2934" t="str">
            <v>Quadrimestral</v>
          </cell>
          <cell r="H2934" t="str">
            <v>2024-Q2</v>
          </cell>
          <cell r="I2934" t="str">
            <v>Sim</v>
          </cell>
          <cell r="J2934">
            <v>45535</v>
          </cell>
          <cell r="K2934">
            <v>17263359.960000001</v>
          </cell>
          <cell r="L2934">
            <v>106813869.54000001</v>
          </cell>
          <cell r="M2934">
            <v>16.16</v>
          </cell>
          <cell r="N2934" t="str">
            <v>Cumpre</v>
          </cell>
        </row>
        <row r="2935">
          <cell r="F2935" t="str">
            <v>Paudalho/PE</v>
          </cell>
          <cell r="G2935" t="str">
            <v>Quadrimestral</v>
          </cell>
          <cell r="H2935" t="str">
            <v>2024-Q2</v>
          </cell>
          <cell r="I2935" t="str">
            <v>Sim</v>
          </cell>
          <cell r="J2935">
            <v>45535</v>
          </cell>
          <cell r="K2935">
            <v>146275444.94</v>
          </cell>
          <cell r="L2935">
            <v>226964456.16999999</v>
          </cell>
          <cell r="M2935">
            <v>64.45</v>
          </cell>
          <cell r="N2935" t="str">
            <v>Cumpre</v>
          </cell>
        </row>
        <row r="2936">
          <cell r="F2936" t="str">
            <v>Paulista/PE</v>
          </cell>
          <cell r="G2936" t="str">
            <v>Quadrimestral</v>
          </cell>
          <cell r="H2936" t="str">
            <v>2024-Q2</v>
          </cell>
          <cell r="I2936" t="str">
            <v>Sim</v>
          </cell>
          <cell r="J2936">
            <v>45535</v>
          </cell>
          <cell r="K2936">
            <v>35342291.399999999</v>
          </cell>
          <cell r="L2936">
            <v>730942669.14999998</v>
          </cell>
          <cell r="M2936">
            <v>4.84</v>
          </cell>
          <cell r="N2936" t="str">
            <v>Cumpre</v>
          </cell>
        </row>
        <row r="2937">
          <cell r="F2937" t="str">
            <v>Pedra/PE</v>
          </cell>
          <cell r="G2937" t="str">
            <v>Quadrimestral</v>
          </cell>
          <cell r="H2937" t="str">
            <v>2024-Q2</v>
          </cell>
          <cell r="I2937" t="str">
            <v>Sim</v>
          </cell>
          <cell r="J2937">
            <v>45535</v>
          </cell>
          <cell r="K2937">
            <v>-7527222.8399999999</v>
          </cell>
          <cell r="L2937">
            <v>89944418.599999994</v>
          </cell>
          <cell r="M2937">
            <v>0</v>
          </cell>
          <cell r="N2937" t="str">
            <v>Cumpre</v>
          </cell>
        </row>
        <row r="2938">
          <cell r="F2938" t="str">
            <v>Pesqueira/PE</v>
          </cell>
          <cell r="G2938" t="str">
            <v>Quadrimestral</v>
          </cell>
          <cell r="H2938" t="str">
            <v>2024-Q2</v>
          </cell>
          <cell r="I2938" t="str">
            <v>Sim</v>
          </cell>
          <cell r="J2938">
            <v>45535</v>
          </cell>
          <cell r="K2938">
            <v>55548873.600000001</v>
          </cell>
          <cell r="L2938">
            <v>230427625.72</v>
          </cell>
          <cell r="M2938">
            <v>24.11</v>
          </cell>
          <cell r="N2938" t="str">
            <v>Cumpre</v>
          </cell>
        </row>
        <row r="2939">
          <cell r="F2939" t="str">
            <v>Petrolândia/PE</v>
          </cell>
          <cell r="G2939" t="str">
            <v>Quadrimestral</v>
          </cell>
          <cell r="H2939" t="str">
            <v>2024-Q2</v>
          </cell>
          <cell r="I2939" t="str">
            <v>Sim</v>
          </cell>
          <cell r="J2939">
            <v>45535</v>
          </cell>
          <cell r="K2939">
            <v>8136246.9500000002</v>
          </cell>
          <cell r="L2939">
            <v>177749871.00999999</v>
          </cell>
          <cell r="M2939">
            <v>4.58</v>
          </cell>
          <cell r="N2939" t="str">
            <v>Cumpre</v>
          </cell>
        </row>
        <row r="2940">
          <cell r="F2940" t="str">
            <v>Petrolina/PE</v>
          </cell>
          <cell r="G2940" t="str">
            <v>Quadrimestral</v>
          </cell>
          <cell r="H2940" t="str">
            <v>2024-Q2</v>
          </cell>
          <cell r="I2940" t="str">
            <v>Sim</v>
          </cell>
          <cell r="J2940">
            <v>45535</v>
          </cell>
          <cell r="K2940">
            <v>-205868060.86000001</v>
          </cell>
          <cell r="L2940">
            <v>1398511943.0599999</v>
          </cell>
          <cell r="M2940">
            <v>0</v>
          </cell>
          <cell r="N2940" t="str">
            <v>Cumpre</v>
          </cell>
        </row>
        <row r="2941">
          <cell r="F2941" t="str">
            <v>Poção/PE</v>
          </cell>
          <cell r="G2941" t="str">
            <v>Quadrimestral</v>
          </cell>
          <cell r="H2941" t="str">
            <v>2024-Q2</v>
          </cell>
          <cell r="I2941" t="str">
            <v>Sim</v>
          </cell>
          <cell r="J2941">
            <v>45535</v>
          </cell>
          <cell r="K2941">
            <v>980494.5</v>
          </cell>
          <cell r="L2941">
            <v>53541884.189999998</v>
          </cell>
          <cell r="M2941">
            <v>1.83</v>
          </cell>
          <cell r="N2941" t="str">
            <v>Cumpre</v>
          </cell>
        </row>
        <row r="2942">
          <cell r="F2942" t="str">
            <v>Pombos/PE</v>
          </cell>
          <cell r="G2942" t="str">
            <v>Quadrimestral</v>
          </cell>
          <cell r="H2942" t="str">
            <v>2024-Q2</v>
          </cell>
          <cell r="I2942" t="str">
            <v>Sim</v>
          </cell>
          <cell r="J2942">
            <v>45535</v>
          </cell>
          <cell r="K2942">
            <v>-14290472.859999999</v>
          </cell>
          <cell r="L2942">
            <v>109120758.08</v>
          </cell>
          <cell r="M2942">
            <v>0</v>
          </cell>
          <cell r="N2942" t="str">
            <v>Cumpre</v>
          </cell>
        </row>
        <row r="2943">
          <cell r="F2943" t="str">
            <v>Primavera/PE</v>
          </cell>
          <cell r="G2943" t="str">
            <v>Quadrimestral</v>
          </cell>
          <cell r="H2943" t="str">
            <v>2024-Q2</v>
          </cell>
          <cell r="I2943" t="str">
            <v>Sim</v>
          </cell>
          <cell r="J2943">
            <v>45535</v>
          </cell>
          <cell r="K2943">
            <v>48344827.82</v>
          </cell>
          <cell r="L2943">
            <v>62977699.880000003</v>
          </cell>
          <cell r="M2943">
            <v>76.760000000000005</v>
          </cell>
          <cell r="N2943" t="str">
            <v>Cumpre</v>
          </cell>
        </row>
        <row r="2944">
          <cell r="F2944" t="str">
            <v>Quipapá/PE</v>
          </cell>
          <cell r="G2944" t="str">
            <v>Quadrimestral</v>
          </cell>
          <cell r="H2944" t="str">
            <v>2024-Q2</v>
          </cell>
          <cell r="I2944" t="str">
            <v>Sim</v>
          </cell>
          <cell r="J2944">
            <v>45535</v>
          </cell>
          <cell r="K2944">
            <v>56376717.789999999</v>
          </cell>
          <cell r="L2944">
            <v>82858014.959999993</v>
          </cell>
          <cell r="M2944">
            <v>68.040000000000006</v>
          </cell>
          <cell r="N2944" t="str">
            <v>Cumpre</v>
          </cell>
        </row>
        <row r="2945">
          <cell r="F2945" t="str">
            <v>Quixaba/PE</v>
          </cell>
          <cell r="G2945" t="str">
            <v>Quadrimestral</v>
          </cell>
          <cell r="H2945" t="str">
            <v>2024-Q2</v>
          </cell>
          <cell r="I2945" t="str">
            <v>Sim</v>
          </cell>
          <cell r="J2945">
            <v>45535</v>
          </cell>
          <cell r="K2945">
            <v>5445451.96</v>
          </cell>
          <cell r="L2945">
            <v>46135418.270000003</v>
          </cell>
          <cell r="M2945">
            <v>11.8</v>
          </cell>
          <cell r="N2945" t="str">
            <v>Cumpre</v>
          </cell>
        </row>
        <row r="2946">
          <cell r="F2946" t="str">
            <v>Recife/PE</v>
          </cell>
          <cell r="G2946" t="str">
            <v>Quadrimestral</v>
          </cell>
          <cell r="H2946" t="str">
            <v>2024-Q2</v>
          </cell>
          <cell r="I2946" t="str">
            <v>Sim</v>
          </cell>
          <cell r="J2946">
            <v>45535</v>
          </cell>
          <cell r="K2946">
            <v>1851605104.3</v>
          </cell>
          <cell r="L2946">
            <v>7191734277.2700005</v>
          </cell>
          <cell r="M2946">
            <v>25.75</v>
          </cell>
          <cell r="N2946" t="str">
            <v>Cumpre</v>
          </cell>
        </row>
        <row r="2947">
          <cell r="F2947" t="str">
            <v>Riacho das Almas/PE</v>
          </cell>
          <cell r="G2947" t="str">
            <v>Quadrimestral</v>
          </cell>
          <cell r="H2947" t="str">
            <v>2024-Q2</v>
          </cell>
          <cell r="I2947" t="str">
            <v>Sim</v>
          </cell>
          <cell r="J2947">
            <v>45535</v>
          </cell>
          <cell r="K2947">
            <v>-3790682.33</v>
          </cell>
          <cell r="L2947">
            <v>96969510.829999998</v>
          </cell>
          <cell r="M2947">
            <v>0</v>
          </cell>
          <cell r="N2947" t="str">
            <v>Cumpre</v>
          </cell>
        </row>
        <row r="2948">
          <cell r="F2948" t="str">
            <v>Ribeirão/PE</v>
          </cell>
          <cell r="G2948" t="str">
            <v>Quadrimestral</v>
          </cell>
          <cell r="H2948" t="str">
            <v>2024-Q2</v>
          </cell>
          <cell r="I2948" t="str">
            <v>Sim</v>
          </cell>
          <cell r="J2948">
            <v>45535</v>
          </cell>
          <cell r="K2948">
            <v>46200009.079999998</v>
          </cell>
          <cell r="L2948">
            <v>154657579.24000001</v>
          </cell>
          <cell r="M2948">
            <v>29.87</v>
          </cell>
          <cell r="N2948" t="str">
            <v>Cumpre</v>
          </cell>
        </row>
        <row r="2949">
          <cell r="F2949" t="str">
            <v>Rio Formoso/PE</v>
          </cell>
          <cell r="G2949" t="str">
            <v>Quadrimestral</v>
          </cell>
          <cell r="H2949" t="str">
            <v>2024-Q2</v>
          </cell>
          <cell r="I2949" t="str">
            <v>Sim</v>
          </cell>
          <cell r="J2949">
            <v>45535</v>
          </cell>
          <cell r="K2949">
            <v>59874791.969999999</v>
          </cell>
          <cell r="L2949">
            <v>104948790.01000001</v>
          </cell>
          <cell r="M2949">
            <v>57.05</v>
          </cell>
          <cell r="N2949" t="str">
            <v>Cumpre</v>
          </cell>
        </row>
        <row r="2950">
          <cell r="F2950" t="str">
            <v>Sairé/PE</v>
          </cell>
          <cell r="G2950" t="str">
            <v>Quadrimestral</v>
          </cell>
          <cell r="H2950" t="str">
            <v>2024-Q2</v>
          </cell>
          <cell r="I2950" t="str">
            <v>Sim</v>
          </cell>
          <cell r="J2950">
            <v>45535</v>
          </cell>
          <cell r="K2950">
            <v>10571856.84</v>
          </cell>
          <cell r="L2950">
            <v>54481624.700000003</v>
          </cell>
          <cell r="M2950">
            <v>19.399999999999999</v>
          </cell>
          <cell r="N2950" t="str">
            <v>Cumpre</v>
          </cell>
        </row>
        <row r="2951">
          <cell r="F2951" t="str">
            <v>Salgadinho/PE</v>
          </cell>
          <cell r="G2951" t="str">
            <v>Semestral</v>
          </cell>
          <cell r="H2951" t="str">
            <v>2024-S1</v>
          </cell>
          <cell r="I2951" t="str">
            <v>Sim</v>
          </cell>
          <cell r="J2951">
            <v>45473</v>
          </cell>
          <cell r="K2951">
            <v>10375623.58</v>
          </cell>
          <cell r="L2951">
            <v>43507585.009999998</v>
          </cell>
          <cell r="M2951">
            <v>23.85</v>
          </cell>
          <cell r="N2951" t="str">
            <v>Cumpre</v>
          </cell>
        </row>
        <row r="2952">
          <cell r="F2952" t="str">
            <v>Salgueiro/PE</v>
          </cell>
          <cell r="G2952" t="str">
            <v>Quadrimestral</v>
          </cell>
          <cell r="H2952" t="str">
            <v>2024-Q2</v>
          </cell>
          <cell r="I2952" t="str">
            <v>Sim</v>
          </cell>
          <cell r="J2952">
            <v>45535</v>
          </cell>
          <cell r="K2952">
            <v>22071516.879999999</v>
          </cell>
          <cell r="L2952">
            <v>222527489.88</v>
          </cell>
          <cell r="M2952">
            <v>9.92</v>
          </cell>
          <cell r="N2952" t="str">
            <v>Cumpre</v>
          </cell>
        </row>
        <row r="2953">
          <cell r="F2953" t="str">
            <v>Saloá/PE</v>
          </cell>
          <cell r="G2953" t="str">
            <v>Quadrimestral</v>
          </cell>
          <cell r="H2953" t="str">
            <v>2024-Q2</v>
          </cell>
          <cell r="I2953" t="str">
            <v>Sim</v>
          </cell>
          <cell r="J2953">
            <v>45535</v>
          </cell>
          <cell r="K2953">
            <v>-17758576.960000001</v>
          </cell>
          <cell r="L2953">
            <v>77693946.620000005</v>
          </cell>
          <cell r="M2953">
            <v>0</v>
          </cell>
          <cell r="N2953" t="str">
            <v>Cumpre</v>
          </cell>
        </row>
        <row r="2954">
          <cell r="F2954" t="str">
            <v>Sanharó/PE</v>
          </cell>
          <cell r="G2954" t="str">
            <v>Quadrimestral</v>
          </cell>
          <cell r="H2954" t="str">
            <v>2024-Q2</v>
          </cell>
          <cell r="I2954" t="str">
            <v>Sim</v>
          </cell>
          <cell r="J2954">
            <v>45535</v>
          </cell>
          <cell r="K2954">
            <v>-2726742.06</v>
          </cell>
          <cell r="L2954">
            <v>92906657.180000007</v>
          </cell>
          <cell r="M2954">
            <v>0</v>
          </cell>
          <cell r="N2954" t="str">
            <v>Cumpre</v>
          </cell>
        </row>
        <row r="2955">
          <cell r="F2955" t="str">
            <v>Santa Cruz/PE</v>
          </cell>
          <cell r="G2955" t="str">
            <v>Quadrimestral</v>
          </cell>
          <cell r="H2955" t="str">
            <v>2024-Q2</v>
          </cell>
          <cell r="I2955" t="str">
            <v>Sim</v>
          </cell>
          <cell r="J2955">
            <v>45535</v>
          </cell>
          <cell r="K2955">
            <v>3092323.4</v>
          </cell>
          <cell r="L2955">
            <v>76697931.310000002</v>
          </cell>
          <cell r="M2955">
            <v>4.03</v>
          </cell>
          <cell r="N2955" t="str">
            <v>Cumpre</v>
          </cell>
        </row>
        <row r="2956">
          <cell r="F2956" t="str">
            <v>Santa Cruz da Baixa Verde/PE</v>
          </cell>
          <cell r="G2956" t="str">
            <v>Quadrimestral</v>
          </cell>
          <cell r="H2956" t="str">
            <v>2024-Q2</v>
          </cell>
          <cell r="I2956" t="str">
            <v>Sim</v>
          </cell>
          <cell r="J2956">
            <v>45535</v>
          </cell>
          <cell r="K2956">
            <v>5584796.4100000001</v>
          </cell>
          <cell r="L2956">
            <v>57907041.350000001</v>
          </cell>
          <cell r="M2956">
            <v>9.64</v>
          </cell>
          <cell r="N2956" t="str">
            <v>Cumpre</v>
          </cell>
        </row>
        <row r="2957">
          <cell r="F2957" t="str">
            <v>Santa Cruz do Capibaribe/PE</v>
          </cell>
          <cell r="G2957" t="str">
            <v>Quadrimestral</v>
          </cell>
          <cell r="H2957" t="str">
            <v>2024-Q2</v>
          </cell>
          <cell r="I2957" t="str">
            <v>Sim</v>
          </cell>
          <cell r="J2957">
            <v>45535</v>
          </cell>
          <cell r="K2957">
            <v>-24344327.600000001</v>
          </cell>
          <cell r="L2957">
            <v>367726254.98000002</v>
          </cell>
          <cell r="M2957">
            <v>0</v>
          </cell>
          <cell r="N2957" t="str">
            <v>Cumpre</v>
          </cell>
        </row>
        <row r="2958">
          <cell r="F2958" t="str">
            <v>Santa Filomena/PE</v>
          </cell>
          <cell r="G2958" t="str">
            <v>Semestral</v>
          </cell>
          <cell r="H2958" t="str">
            <v>2024-S1</v>
          </cell>
          <cell r="I2958" t="str">
            <v>Sim</v>
          </cell>
          <cell r="J2958">
            <v>45473</v>
          </cell>
          <cell r="K2958">
            <v>-2054616.04</v>
          </cell>
          <cell r="L2958">
            <v>60426608.030000001</v>
          </cell>
          <cell r="M2958">
            <v>0</v>
          </cell>
          <cell r="N2958" t="str">
            <v>Cumpre</v>
          </cell>
        </row>
        <row r="2959">
          <cell r="F2959" t="str">
            <v>Santa Maria da Boa Vista/PE</v>
          </cell>
          <cell r="G2959" t="str">
            <v>Quadrimestral</v>
          </cell>
          <cell r="H2959" t="str">
            <v>2024-Q2</v>
          </cell>
          <cell r="I2959" t="str">
            <v>Sim</v>
          </cell>
          <cell r="J2959">
            <v>45535</v>
          </cell>
          <cell r="K2959">
            <v>51865538.729999997</v>
          </cell>
          <cell r="L2959">
            <v>176782715.59</v>
          </cell>
          <cell r="M2959">
            <v>29.34</v>
          </cell>
          <cell r="N2959" t="str">
            <v>Cumpre</v>
          </cell>
        </row>
        <row r="2960">
          <cell r="F2960" t="str">
            <v>Santa Maria do Cambucá/PE</v>
          </cell>
          <cell r="G2960" t="str">
            <v>Quadrimestral</v>
          </cell>
          <cell r="H2960" t="str">
            <v>2024-Q2</v>
          </cell>
          <cell r="I2960" t="str">
            <v>Sim</v>
          </cell>
          <cell r="J2960">
            <v>45535</v>
          </cell>
          <cell r="K2960">
            <v>3390426.6</v>
          </cell>
          <cell r="L2960">
            <v>60093511.799999997</v>
          </cell>
          <cell r="M2960">
            <v>5.64</v>
          </cell>
          <cell r="N2960" t="str">
            <v>Cumpre</v>
          </cell>
        </row>
        <row r="2961">
          <cell r="F2961" t="str">
            <v>Santa Terezinha/PE</v>
          </cell>
          <cell r="G2961" t="str">
            <v>Quadrimestral</v>
          </cell>
          <cell r="H2961" t="str">
            <v>2024-Q2</v>
          </cell>
          <cell r="I2961" t="str">
            <v>Sim</v>
          </cell>
          <cell r="J2961">
            <v>45535</v>
          </cell>
          <cell r="K2961">
            <v>2057512.63</v>
          </cell>
          <cell r="L2961">
            <v>54121350.299999997</v>
          </cell>
          <cell r="M2961">
            <v>3.8</v>
          </cell>
          <cell r="N2961" t="str">
            <v>Cumpre</v>
          </cell>
        </row>
        <row r="2962">
          <cell r="F2962" t="str">
            <v>São Benedito do Sul/PE</v>
          </cell>
          <cell r="G2962" t="str">
            <v>Quadrimestral</v>
          </cell>
          <cell r="H2962" t="str">
            <v>2024-Q2</v>
          </cell>
          <cell r="I2962" t="str">
            <v>Sim</v>
          </cell>
          <cell r="J2962">
            <v>45535</v>
          </cell>
          <cell r="K2962">
            <v>9443883.6099999994</v>
          </cell>
          <cell r="L2962">
            <v>54268634.420000002</v>
          </cell>
          <cell r="M2962">
            <v>17.399999999999999</v>
          </cell>
          <cell r="N2962" t="str">
            <v>Cumpre</v>
          </cell>
        </row>
        <row r="2963">
          <cell r="F2963" t="str">
            <v>São Bento do Una/PE</v>
          </cell>
          <cell r="G2963" t="str">
            <v>Quadrimestral</v>
          </cell>
          <cell r="H2963" t="str">
            <v>2024-Q2</v>
          </cell>
          <cell r="I2963" t="str">
            <v>Sim</v>
          </cell>
          <cell r="J2963">
            <v>45535</v>
          </cell>
          <cell r="K2963">
            <v>-16663075.119999999</v>
          </cell>
          <cell r="L2963">
            <v>190580629.37</v>
          </cell>
          <cell r="M2963">
            <v>0</v>
          </cell>
          <cell r="N2963" t="str">
            <v>Cumpre</v>
          </cell>
        </row>
        <row r="2964">
          <cell r="F2964" t="str">
            <v>São Caitano/PE</v>
          </cell>
          <cell r="G2964" t="str">
            <v>Quadrimestral</v>
          </cell>
          <cell r="H2964" t="str">
            <v>2024-Q2</v>
          </cell>
          <cell r="I2964" t="str">
            <v>Sim</v>
          </cell>
          <cell r="J2964">
            <v>45535</v>
          </cell>
          <cell r="K2964">
            <v>-48499782.520000003</v>
          </cell>
          <cell r="L2964">
            <v>132330144.75</v>
          </cell>
          <cell r="M2964">
            <v>0</v>
          </cell>
          <cell r="N2964" t="str">
            <v>Cumpre</v>
          </cell>
        </row>
        <row r="2965">
          <cell r="F2965" t="str">
            <v>São João/PE</v>
          </cell>
          <cell r="G2965" t="str">
            <v>Quadrimestral</v>
          </cell>
          <cell r="H2965" t="str">
            <v>2024-Q2</v>
          </cell>
          <cell r="I2965" t="str">
            <v>Sim</v>
          </cell>
          <cell r="J2965">
            <v>45535</v>
          </cell>
          <cell r="K2965">
            <v>9649610.4900000002</v>
          </cell>
          <cell r="L2965">
            <v>109952047.48</v>
          </cell>
          <cell r="M2965">
            <v>8.7799999999999994</v>
          </cell>
          <cell r="N2965" t="str">
            <v>Cumpre</v>
          </cell>
        </row>
        <row r="2966">
          <cell r="F2966" t="str">
            <v>São Joaquim do Monte/PE</v>
          </cell>
          <cell r="G2966" t="str">
            <v>Quadrimestral</v>
          </cell>
          <cell r="H2966" t="str">
            <v>2024-Q2</v>
          </cell>
          <cell r="I2966" t="str">
            <v>Sim</v>
          </cell>
          <cell r="J2966">
            <v>45535</v>
          </cell>
          <cell r="K2966">
            <v>6016506.2400000002</v>
          </cell>
          <cell r="L2966">
            <v>99811606.769999996</v>
          </cell>
          <cell r="M2966">
            <v>6.03</v>
          </cell>
          <cell r="N2966" t="str">
            <v>Cumpre</v>
          </cell>
        </row>
        <row r="2967">
          <cell r="F2967" t="str">
            <v>São José da Coroa Grande/PE</v>
          </cell>
          <cell r="G2967" t="str">
            <v>Quadrimestral</v>
          </cell>
          <cell r="H2967" t="str">
            <v>2024-Q2</v>
          </cell>
          <cell r="I2967" t="str">
            <v>Sim</v>
          </cell>
          <cell r="J2967">
            <v>45535</v>
          </cell>
          <cell r="K2967">
            <v>15499911.84</v>
          </cell>
          <cell r="L2967">
            <v>101144349.47</v>
          </cell>
          <cell r="M2967">
            <v>15.32</v>
          </cell>
          <cell r="N2967" t="str">
            <v>Cumpre</v>
          </cell>
        </row>
        <row r="2968">
          <cell r="F2968" t="str">
            <v>São José do Belmonte/PE</v>
          </cell>
          <cell r="G2968" t="str">
            <v>Quadrimestral</v>
          </cell>
          <cell r="H2968" t="str">
            <v>2024-Q2</v>
          </cell>
          <cell r="I2968" t="str">
            <v>Sim</v>
          </cell>
          <cell r="J2968">
            <v>45535</v>
          </cell>
          <cell r="K2968">
            <v>-10487889.16</v>
          </cell>
          <cell r="L2968">
            <v>132100708.88</v>
          </cell>
          <cell r="M2968">
            <v>0</v>
          </cell>
          <cell r="N2968" t="str">
            <v>Cumpre</v>
          </cell>
        </row>
        <row r="2969">
          <cell r="F2969" t="str">
            <v>São José do Egito/PE</v>
          </cell>
          <cell r="G2969" t="str">
            <v>Semestral</v>
          </cell>
          <cell r="H2969" t="str">
            <v>2024-S1</v>
          </cell>
          <cell r="I2969" t="str">
            <v>Sim</v>
          </cell>
          <cell r="J2969">
            <v>45473</v>
          </cell>
          <cell r="K2969">
            <v>-2377113.5699999998</v>
          </cell>
          <cell r="L2969">
            <v>127157661.09999999</v>
          </cell>
          <cell r="M2969">
            <v>0</v>
          </cell>
          <cell r="N2969" t="str">
            <v>Cumpre</v>
          </cell>
        </row>
        <row r="2970">
          <cell r="F2970" t="str">
            <v>São Lourenço da Mata/PE</v>
          </cell>
          <cell r="G2970" t="str">
            <v>Quadrimestral</v>
          </cell>
          <cell r="H2970" t="str">
            <v>2024-Q2</v>
          </cell>
          <cell r="I2970" t="str">
            <v>Sim</v>
          </cell>
          <cell r="J2970">
            <v>45535</v>
          </cell>
          <cell r="K2970">
            <v>-17514896.940000001</v>
          </cell>
          <cell r="L2970">
            <v>302694246.55000001</v>
          </cell>
          <cell r="M2970">
            <v>0</v>
          </cell>
          <cell r="N2970" t="str">
            <v>Cumpre</v>
          </cell>
        </row>
        <row r="2971">
          <cell r="F2971" t="str">
            <v>São Vicente Ferrer/PE</v>
          </cell>
          <cell r="G2971" t="str">
            <v>Quadrimestral</v>
          </cell>
          <cell r="H2971" t="str">
            <v>2024-Q2</v>
          </cell>
          <cell r="I2971" t="str">
            <v>Sim</v>
          </cell>
          <cell r="J2971">
            <v>45535</v>
          </cell>
          <cell r="K2971">
            <v>-21646727.079999998</v>
          </cell>
          <cell r="L2971">
            <v>76485905.430000007</v>
          </cell>
          <cell r="M2971">
            <v>0</v>
          </cell>
          <cell r="N2971" t="str">
            <v>Cumpre</v>
          </cell>
        </row>
        <row r="2972">
          <cell r="F2972" t="str">
            <v>Serra Talhada/PE</v>
          </cell>
          <cell r="G2972" t="str">
            <v>Quadrimestral</v>
          </cell>
          <cell r="H2972" t="str">
            <v>2024-Q2</v>
          </cell>
          <cell r="I2972" t="str">
            <v>Sim</v>
          </cell>
          <cell r="J2972">
            <v>45535</v>
          </cell>
          <cell r="K2972">
            <v>41123466.240000002</v>
          </cell>
          <cell r="L2972">
            <v>319335715.10000002</v>
          </cell>
          <cell r="M2972">
            <v>12.88</v>
          </cell>
          <cell r="N2972" t="str">
            <v>Cumpre</v>
          </cell>
        </row>
        <row r="2973">
          <cell r="F2973" t="str">
            <v>Serrita/PE</v>
          </cell>
          <cell r="G2973" t="str">
            <v>Quadrimestral</v>
          </cell>
          <cell r="H2973" t="str">
            <v>2024-Q2</v>
          </cell>
          <cell r="I2973" t="str">
            <v>Sim</v>
          </cell>
          <cell r="J2973">
            <v>45535</v>
          </cell>
          <cell r="K2973">
            <v>4635849.96</v>
          </cell>
          <cell r="L2973">
            <v>96335653.049999997</v>
          </cell>
          <cell r="M2973">
            <v>4.8099999999999996</v>
          </cell>
          <cell r="N2973" t="str">
            <v>Cumpre</v>
          </cell>
        </row>
        <row r="2974">
          <cell r="F2974" t="str">
            <v>Sertânia/PE</v>
          </cell>
          <cell r="G2974" t="str">
            <v>Quadrimestral</v>
          </cell>
          <cell r="H2974" t="str">
            <v>2024-Q2</v>
          </cell>
          <cell r="I2974" t="str">
            <v>Sim</v>
          </cell>
          <cell r="J2974">
            <v>45535</v>
          </cell>
          <cell r="K2974">
            <v>19805021.120000001</v>
          </cell>
          <cell r="L2974">
            <v>119254710.92</v>
          </cell>
          <cell r="M2974">
            <v>16.61</v>
          </cell>
          <cell r="N2974" t="str">
            <v>Cumpre</v>
          </cell>
        </row>
        <row r="2975">
          <cell r="F2975" t="str">
            <v>Sirinhaém/PE</v>
          </cell>
          <cell r="G2975" t="str">
            <v>Quadrimestral</v>
          </cell>
          <cell r="H2975" t="str">
            <v>2024-Q2</v>
          </cell>
          <cell r="I2975" t="str">
            <v>Sim</v>
          </cell>
          <cell r="J2975">
            <v>45535</v>
          </cell>
          <cell r="K2975">
            <v>135565757.31</v>
          </cell>
          <cell r="L2975">
            <v>172273794.90000001</v>
          </cell>
          <cell r="M2975">
            <v>78.69</v>
          </cell>
          <cell r="N2975" t="str">
            <v>Cumpre</v>
          </cell>
        </row>
        <row r="2976">
          <cell r="F2976" t="str">
            <v>Solidão/PE</v>
          </cell>
          <cell r="G2976" t="str">
            <v>Semestral</v>
          </cell>
          <cell r="H2976" t="str">
            <v>2024-S1</v>
          </cell>
          <cell r="I2976" t="str">
            <v>Sim</v>
          </cell>
          <cell r="J2976">
            <v>45473</v>
          </cell>
          <cell r="K2976">
            <v>-15293202.65</v>
          </cell>
          <cell r="L2976">
            <v>49503743.329999998</v>
          </cell>
          <cell r="M2976">
            <v>0</v>
          </cell>
          <cell r="N2976" t="str">
            <v>Cumpre</v>
          </cell>
        </row>
        <row r="2977">
          <cell r="F2977" t="str">
            <v>Surubim/PE</v>
          </cell>
          <cell r="G2977" t="str">
            <v>Quadrimestral</v>
          </cell>
          <cell r="H2977" t="str">
            <v>2024-Q2</v>
          </cell>
          <cell r="I2977" t="str">
            <v>Sim</v>
          </cell>
          <cell r="J2977">
            <v>45535</v>
          </cell>
          <cell r="K2977">
            <v>2569714.7799999998</v>
          </cell>
          <cell r="L2977">
            <v>196896613.24000001</v>
          </cell>
          <cell r="M2977">
            <v>1.31</v>
          </cell>
          <cell r="N2977" t="str">
            <v>Cumpre</v>
          </cell>
        </row>
        <row r="2978">
          <cell r="F2978" t="str">
            <v>Tabira/PE</v>
          </cell>
          <cell r="G2978" t="str">
            <v>Quadrimestral</v>
          </cell>
          <cell r="H2978" t="str">
            <v>2024-Q2</v>
          </cell>
          <cell r="I2978" t="str">
            <v>Sim</v>
          </cell>
          <cell r="J2978">
            <v>45535</v>
          </cell>
          <cell r="K2978">
            <v>7095525.9400000004</v>
          </cell>
          <cell r="L2978">
            <v>109213422.14</v>
          </cell>
          <cell r="M2978">
            <v>6.5</v>
          </cell>
          <cell r="N2978" t="str">
            <v>Cumpre</v>
          </cell>
        </row>
        <row r="2979">
          <cell r="F2979" t="str">
            <v>Tacaimbó/PE</v>
          </cell>
          <cell r="G2979" t="str">
            <v>Quadrimestral</v>
          </cell>
          <cell r="H2979" t="str">
            <v>2024-Q2</v>
          </cell>
          <cell r="I2979" t="str">
            <v>Sim</v>
          </cell>
          <cell r="J2979">
            <v>45535</v>
          </cell>
          <cell r="K2979">
            <v>-7008236.9299999997</v>
          </cell>
          <cell r="L2979">
            <v>63398815.460000001</v>
          </cell>
          <cell r="M2979">
            <v>0</v>
          </cell>
          <cell r="N2979" t="str">
            <v>Cumpre</v>
          </cell>
        </row>
        <row r="2980">
          <cell r="F2980" t="str">
            <v>Tacaratu/PE</v>
          </cell>
          <cell r="G2980" t="str">
            <v>Quadrimestral</v>
          </cell>
          <cell r="H2980" t="str">
            <v>2024-Q2</v>
          </cell>
          <cell r="I2980" t="str">
            <v>Sim</v>
          </cell>
          <cell r="J2980">
            <v>45535</v>
          </cell>
          <cell r="K2980">
            <v>-2087408.28</v>
          </cell>
          <cell r="L2980">
            <v>101497688.12</v>
          </cell>
          <cell r="M2980">
            <v>0</v>
          </cell>
          <cell r="N2980" t="str">
            <v>Cumpre</v>
          </cell>
        </row>
        <row r="2981">
          <cell r="F2981" t="str">
            <v>Tamandaré/PE</v>
          </cell>
          <cell r="G2981" t="str">
            <v>Quadrimestral</v>
          </cell>
          <cell r="H2981" t="str">
            <v>2024-Q2</v>
          </cell>
          <cell r="I2981" t="str">
            <v>Sim</v>
          </cell>
          <cell r="J2981">
            <v>45535</v>
          </cell>
          <cell r="K2981">
            <v>71132768.049999997</v>
          </cell>
          <cell r="L2981">
            <v>128978606.79000001</v>
          </cell>
          <cell r="M2981">
            <v>55.15</v>
          </cell>
          <cell r="N2981" t="str">
            <v>Cumpre</v>
          </cell>
        </row>
        <row r="2982">
          <cell r="F2982" t="str">
            <v>Taquaritinga do Norte/PE</v>
          </cell>
          <cell r="G2982" t="str">
            <v>Quadrimestral</v>
          </cell>
          <cell r="H2982" t="str">
            <v>2024-Q2</v>
          </cell>
          <cell r="I2982" t="str">
            <v>Sim</v>
          </cell>
          <cell r="J2982">
            <v>45535</v>
          </cell>
          <cell r="K2982">
            <v>17928226.420000002</v>
          </cell>
          <cell r="L2982">
            <v>97243400.989999995</v>
          </cell>
          <cell r="M2982">
            <v>18.440000000000001</v>
          </cell>
          <cell r="N2982" t="str">
            <v>Cumpre</v>
          </cell>
        </row>
        <row r="2983">
          <cell r="F2983" t="str">
            <v>Terezinha/PE</v>
          </cell>
          <cell r="G2983" t="str">
            <v>Quadrimestral</v>
          </cell>
          <cell r="H2983" t="str">
            <v>2024-Q2</v>
          </cell>
          <cell r="I2983" t="str">
            <v>Sim</v>
          </cell>
          <cell r="J2983">
            <v>45535</v>
          </cell>
          <cell r="K2983">
            <v>10858547.41</v>
          </cell>
          <cell r="L2983">
            <v>47441546.859999999</v>
          </cell>
          <cell r="M2983">
            <v>22.89</v>
          </cell>
          <cell r="N2983" t="str">
            <v>Cumpre</v>
          </cell>
        </row>
        <row r="2984">
          <cell r="F2984" t="str">
            <v>Terra Nova/PE</v>
          </cell>
          <cell r="G2984" t="str">
            <v>Quadrimestral</v>
          </cell>
          <cell r="H2984" t="str">
            <v>2024-Q2</v>
          </cell>
          <cell r="I2984" t="str">
            <v>Sim</v>
          </cell>
          <cell r="J2984">
            <v>45535</v>
          </cell>
          <cell r="K2984">
            <v>445643.18</v>
          </cell>
          <cell r="L2984">
            <v>52997199.560000002</v>
          </cell>
          <cell r="M2984">
            <v>0.84</v>
          </cell>
          <cell r="N2984" t="str">
            <v>Cumpre</v>
          </cell>
        </row>
        <row r="2985">
          <cell r="F2985" t="str">
            <v>Timbaúba/PE</v>
          </cell>
          <cell r="G2985" t="str">
            <v>Quadrimestral</v>
          </cell>
          <cell r="H2985" t="str">
            <v>2024-Q2</v>
          </cell>
          <cell r="I2985" t="str">
            <v>Sim</v>
          </cell>
          <cell r="J2985">
            <v>45535</v>
          </cell>
          <cell r="K2985">
            <v>35451676.149999999</v>
          </cell>
          <cell r="L2985">
            <v>211037362.52000001</v>
          </cell>
          <cell r="M2985">
            <v>16.8</v>
          </cell>
          <cell r="N2985" t="str">
            <v>Cumpre</v>
          </cell>
        </row>
        <row r="2986">
          <cell r="F2986" t="str">
            <v>Toritama/PE</v>
          </cell>
          <cell r="G2986" t="str">
            <v>Quadrimestral</v>
          </cell>
          <cell r="H2986" t="str">
            <v>2024-Q2</v>
          </cell>
          <cell r="I2986" t="str">
            <v>Sim</v>
          </cell>
          <cell r="J2986">
            <v>45535</v>
          </cell>
          <cell r="K2986">
            <v>9673463.0899999999</v>
          </cell>
          <cell r="L2986">
            <v>173933249.43000001</v>
          </cell>
          <cell r="M2986">
            <v>5.56</v>
          </cell>
          <cell r="N2986" t="str">
            <v>Cumpre</v>
          </cell>
        </row>
        <row r="2987">
          <cell r="F2987" t="str">
            <v>Tracunhaém/PE</v>
          </cell>
          <cell r="G2987" t="str">
            <v>Quadrimestral</v>
          </cell>
          <cell r="H2987" t="str">
            <v>2024-Q2</v>
          </cell>
          <cell r="I2987" t="str">
            <v>Sim</v>
          </cell>
          <cell r="J2987">
            <v>45535</v>
          </cell>
          <cell r="K2987">
            <v>28830425.82</v>
          </cell>
          <cell r="L2987">
            <v>55085820.719999999</v>
          </cell>
          <cell r="M2987">
            <v>52.34</v>
          </cell>
          <cell r="N2987" t="str">
            <v>Cumpre</v>
          </cell>
        </row>
        <row r="2988">
          <cell r="F2988" t="str">
            <v>Trindade/PE</v>
          </cell>
          <cell r="G2988" t="str">
            <v>Quadrimestral</v>
          </cell>
          <cell r="H2988" t="str">
            <v>2024-Q2</v>
          </cell>
          <cell r="I2988" t="str">
            <v>Sim</v>
          </cell>
          <cell r="J2988">
            <v>45535</v>
          </cell>
          <cell r="K2988">
            <v>35076411.219999999</v>
          </cell>
          <cell r="L2988">
            <v>124781130.15000001</v>
          </cell>
          <cell r="M2988">
            <v>28.11</v>
          </cell>
          <cell r="N2988" t="str">
            <v>Cumpre</v>
          </cell>
        </row>
        <row r="2989">
          <cell r="F2989" t="str">
            <v>Triunfo/PE</v>
          </cell>
          <cell r="G2989" t="str">
            <v>Semestral</v>
          </cell>
          <cell r="H2989" t="str">
            <v>2024-S1</v>
          </cell>
          <cell r="I2989" t="str">
            <v>Sim</v>
          </cell>
          <cell r="J2989">
            <v>45473</v>
          </cell>
          <cell r="K2989">
            <v>4663488.21</v>
          </cell>
          <cell r="L2989">
            <v>73379375.620000005</v>
          </cell>
          <cell r="M2989">
            <v>6.36</v>
          </cell>
          <cell r="N2989" t="str">
            <v>Cumpre</v>
          </cell>
        </row>
        <row r="2990">
          <cell r="F2990" t="str">
            <v>Tupanatinga/PE</v>
          </cell>
          <cell r="G2990" t="str">
            <v>Quadrimestral</v>
          </cell>
          <cell r="H2990" t="str">
            <v>2024-Q2</v>
          </cell>
          <cell r="I2990" t="str">
            <v>Sim</v>
          </cell>
          <cell r="J2990">
            <v>45535</v>
          </cell>
          <cell r="K2990">
            <v>-96914.98</v>
          </cell>
          <cell r="L2990">
            <v>115263900.03</v>
          </cell>
          <cell r="M2990">
            <v>0</v>
          </cell>
          <cell r="N2990" t="str">
            <v>Cumpre</v>
          </cell>
        </row>
        <row r="2991">
          <cell r="F2991" t="str">
            <v>Tuparetama/PE</v>
          </cell>
          <cell r="G2991" t="str">
            <v>Semestral</v>
          </cell>
          <cell r="H2991" t="str">
            <v>2024-S1</v>
          </cell>
          <cell r="I2991" t="str">
            <v>Sim</v>
          </cell>
          <cell r="J2991">
            <v>45473</v>
          </cell>
          <cell r="K2991">
            <v>990675.4</v>
          </cell>
          <cell r="L2991">
            <v>44832772.200000003</v>
          </cell>
          <cell r="M2991">
            <v>2.21</v>
          </cell>
          <cell r="N2991" t="str">
            <v>Cumpre</v>
          </cell>
        </row>
        <row r="2992">
          <cell r="F2992" t="str">
            <v>Venturosa/PE</v>
          </cell>
          <cell r="G2992" t="str">
            <v>Quadrimestral</v>
          </cell>
          <cell r="H2992" t="str">
            <v>2024-Q2</v>
          </cell>
          <cell r="I2992" t="str">
            <v>Sim</v>
          </cell>
          <cell r="J2992">
            <v>45535</v>
          </cell>
          <cell r="K2992">
            <v>-4108086.82</v>
          </cell>
          <cell r="L2992">
            <v>77100113.730000004</v>
          </cell>
          <cell r="M2992">
            <v>0</v>
          </cell>
          <cell r="N2992" t="str">
            <v>Cumpre</v>
          </cell>
        </row>
        <row r="2993">
          <cell r="F2993" t="str">
            <v>Verdejante/PE</v>
          </cell>
          <cell r="G2993" t="str">
            <v>Quadrimestral</v>
          </cell>
          <cell r="H2993" t="str">
            <v>2024-Q2</v>
          </cell>
          <cell r="I2993" t="str">
            <v>Sim</v>
          </cell>
          <cell r="J2993">
            <v>45535</v>
          </cell>
          <cell r="K2993">
            <v>0</v>
          </cell>
          <cell r="L2993">
            <v>43282357.030000001</v>
          </cell>
          <cell r="M2993">
            <v>0</v>
          </cell>
          <cell r="N2993" t="str">
            <v>Cumpre</v>
          </cell>
        </row>
        <row r="2994">
          <cell r="F2994" t="str">
            <v>Vertente do Lério/PE</v>
          </cell>
          <cell r="G2994" t="str">
            <v>Quadrimestral</v>
          </cell>
          <cell r="H2994" t="str">
            <v>2024-Q2</v>
          </cell>
          <cell r="I2994" t="str">
            <v>Sim</v>
          </cell>
          <cell r="J2994">
            <v>45535</v>
          </cell>
          <cell r="K2994">
            <v>-13834764.390000001</v>
          </cell>
          <cell r="L2994">
            <v>51491029.549999997</v>
          </cell>
          <cell r="M2994">
            <v>0</v>
          </cell>
          <cell r="N2994" t="str">
            <v>Cumpre</v>
          </cell>
        </row>
        <row r="2995">
          <cell r="F2995" t="str">
            <v>Vertentes/PE</v>
          </cell>
          <cell r="G2995" t="str">
            <v>Quadrimestral</v>
          </cell>
          <cell r="H2995" t="str">
            <v>2024-Q2</v>
          </cell>
          <cell r="I2995" t="str">
            <v>Sim</v>
          </cell>
          <cell r="J2995">
            <v>45535</v>
          </cell>
          <cell r="K2995">
            <v>-4968314.0199999996</v>
          </cell>
          <cell r="L2995">
            <v>84028533.420000002</v>
          </cell>
          <cell r="M2995">
            <v>0</v>
          </cell>
          <cell r="N2995" t="str">
            <v>Cumpre</v>
          </cell>
        </row>
        <row r="2996">
          <cell r="F2996" t="str">
            <v>Vicência/PE</v>
          </cell>
          <cell r="G2996" t="str">
            <v>Quadrimestral</v>
          </cell>
          <cell r="H2996" t="str">
            <v>2024-Q2</v>
          </cell>
          <cell r="I2996" t="str">
            <v>Sim</v>
          </cell>
          <cell r="J2996">
            <v>45535</v>
          </cell>
          <cell r="K2996">
            <v>13123528.6</v>
          </cell>
          <cell r="L2996">
            <v>112992009.62</v>
          </cell>
          <cell r="M2996">
            <v>11.61</v>
          </cell>
          <cell r="N2996" t="str">
            <v>Cumpre</v>
          </cell>
        </row>
        <row r="2997">
          <cell r="F2997" t="str">
            <v>Vitória de Santo Antão/PE</v>
          </cell>
          <cell r="G2997" t="str">
            <v>Quadrimestral</v>
          </cell>
          <cell r="H2997" t="str">
            <v>2024-Q2</v>
          </cell>
          <cell r="I2997" t="str">
            <v>Sim</v>
          </cell>
          <cell r="J2997">
            <v>45535</v>
          </cell>
          <cell r="K2997">
            <v>98564428.640000001</v>
          </cell>
          <cell r="L2997">
            <v>488849375.75</v>
          </cell>
          <cell r="M2997">
            <v>20.16</v>
          </cell>
          <cell r="N2997" t="str">
            <v>Cumpre</v>
          </cell>
        </row>
        <row r="2998">
          <cell r="F2998" t="str">
            <v>Xexéu/PE</v>
          </cell>
          <cell r="G2998" t="str">
            <v>Quadrimestral</v>
          </cell>
          <cell r="H2998" t="str">
            <v>2024-Q2</v>
          </cell>
          <cell r="I2998" t="str">
            <v>Sim</v>
          </cell>
          <cell r="J2998">
            <v>45535</v>
          </cell>
          <cell r="K2998">
            <v>33314054.859999999</v>
          </cell>
          <cell r="L2998">
            <v>75651679.459999993</v>
          </cell>
          <cell r="M2998">
            <v>44.04</v>
          </cell>
          <cell r="N2998" t="str">
            <v>Cumpre</v>
          </cell>
        </row>
        <row r="2999">
          <cell r="F2999" t="str">
            <v>Acauã/PI</v>
          </cell>
          <cell r="G2999" t="str">
            <v>Quadrimestral</v>
          </cell>
          <cell r="H2999" t="str">
            <v>2024-Q2</v>
          </cell>
          <cell r="I2999" t="str">
            <v>Sim</v>
          </cell>
          <cell r="J2999">
            <v>45535</v>
          </cell>
          <cell r="K2999">
            <v>254972.48</v>
          </cell>
          <cell r="L2999">
            <v>33928451.100000001</v>
          </cell>
          <cell r="M2999">
            <v>0.75</v>
          </cell>
          <cell r="N2999" t="str">
            <v>Cumpre</v>
          </cell>
        </row>
        <row r="3000">
          <cell r="F3000" t="str">
            <v>Agricolândia/PI</v>
          </cell>
          <cell r="G3000" t="str">
            <v>Semestral</v>
          </cell>
          <cell r="H3000" t="str">
            <v>2024-S1</v>
          </cell>
          <cell r="I3000" t="str">
            <v>Sim</v>
          </cell>
          <cell r="J3000">
            <v>45473</v>
          </cell>
          <cell r="K3000">
            <v>3368088.6</v>
          </cell>
          <cell r="L3000">
            <v>31068739.52</v>
          </cell>
          <cell r="M3000">
            <v>10.84</v>
          </cell>
          <cell r="N3000" t="str">
            <v>Cumpre</v>
          </cell>
        </row>
        <row r="3001">
          <cell r="F3001" t="str">
            <v>Água Branca/PI</v>
          </cell>
          <cell r="G3001" t="str">
            <v>Semestral</v>
          </cell>
          <cell r="H3001" t="str">
            <v>2024-S1</v>
          </cell>
          <cell r="I3001" t="str">
            <v>Sim</v>
          </cell>
          <cell r="J3001">
            <v>45473</v>
          </cell>
          <cell r="K3001">
            <v>9535773.3200000003</v>
          </cell>
          <cell r="L3001">
            <v>99169170.019999996</v>
          </cell>
          <cell r="M3001">
            <v>9.6199999999999992</v>
          </cell>
          <cell r="N3001" t="str">
            <v>Cumpre</v>
          </cell>
        </row>
        <row r="3002">
          <cell r="F3002" t="str">
            <v>Alagoinha do Piauí/PI</v>
          </cell>
          <cell r="G3002" t="str">
            <v>Semestral</v>
          </cell>
          <cell r="H3002" t="str">
            <v>2024-S1</v>
          </cell>
          <cell r="I3002" t="str">
            <v>Sim</v>
          </cell>
          <cell r="J3002">
            <v>45473</v>
          </cell>
          <cell r="K3002">
            <v>5892990.9100000001</v>
          </cell>
          <cell r="L3002">
            <v>29997908.68</v>
          </cell>
          <cell r="M3002">
            <v>19.64</v>
          </cell>
          <cell r="N3002" t="str">
            <v>Cumpre</v>
          </cell>
        </row>
        <row r="3003">
          <cell r="F3003" t="str">
            <v>Alegrete do Piauí/PI</v>
          </cell>
          <cell r="G3003" t="str">
            <v>Semestral</v>
          </cell>
          <cell r="H3003" t="str">
            <v>2024-S1</v>
          </cell>
          <cell r="I3003" t="str">
            <v>Sim</v>
          </cell>
          <cell r="J3003">
            <v>45473</v>
          </cell>
          <cell r="K3003">
            <v>589665.51</v>
          </cell>
          <cell r="L3003">
            <v>28834340.609999999</v>
          </cell>
          <cell r="M3003">
            <v>2.0499999999999998</v>
          </cell>
          <cell r="N3003" t="str">
            <v>Cumpre</v>
          </cell>
        </row>
        <row r="3004">
          <cell r="F3004" t="str">
            <v>Alto Longá/PI</v>
          </cell>
          <cell r="G3004" t="str">
            <v>Quadrimestral</v>
          </cell>
          <cell r="H3004" t="str">
            <v>2024-Q2</v>
          </cell>
          <cell r="I3004" t="str">
            <v>Sim</v>
          </cell>
          <cell r="J3004">
            <v>45535</v>
          </cell>
          <cell r="K3004">
            <v>-802013.19</v>
          </cell>
          <cell r="L3004">
            <v>56701207.210000001</v>
          </cell>
          <cell r="M3004">
            <v>0</v>
          </cell>
          <cell r="N3004" t="str">
            <v>Cumpre</v>
          </cell>
        </row>
        <row r="3005">
          <cell r="F3005" t="str">
            <v>Altos/PI</v>
          </cell>
          <cell r="G3005" t="str">
            <v>Quadrimestral</v>
          </cell>
          <cell r="H3005" t="str">
            <v>2024-Q2</v>
          </cell>
          <cell r="I3005" t="str">
            <v>Sim</v>
          </cell>
          <cell r="J3005">
            <v>45535</v>
          </cell>
          <cell r="K3005">
            <v>8344580.2400000002</v>
          </cell>
          <cell r="L3005">
            <v>186089250.78999999</v>
          </cell>
          <cell r="M3005">
            <v>4.4800000000000004</v>
          </cell>
          <cell r="N3005" t="str">
            <v>Cumpre</v>
          </cell>
        </row>
        <row r="3006">
          <cell r="F3006" t="str">
            <v>Alvorada do Gurguéia/PI</v>
          </cell>
          <cell r="G3006" t="str">
            <v>Quadrimestral</v>
          </cell>
          <cell r="H3006" t="str">
            <v>2024-Q2</v>
          </cell>
          <cell r="I3006" t="str">
            <v>Sim</v>
          </cell>
          <cell r="J3006">
            <v>45535</v>
          </cell>
          <cell r="K3006">
            <v>4797688.63</v>
          </cell>
          <cell r="L3006">
            <v>32764562.100000001</v>
          </cell>
          <cell r="M3006">
            <v>14.64</v>
          </cell>
          <cell r="N3006" t="str">
            <v>Cumpre</v>
          </cell>
        </row>
        <row r="3007">
          <cell r="F3007" t="str">
            <v>Amarante/PI</v>
          </cell>
          <cell r="G3007" t="str">
            <v>Quadrimestral</v>
          </cell>
          <cell r="H3007" t="str">
            <v>2024-Q2</v>
          </cell>
          <cell r="I3007" t="str">
            <v>Sim</v>
          </cell>
          <cell r="J3007">
            <v>45535</v>
          </cell>
          <cell r="K3007">
            <v>371188.71</v>
          </cell>
          <cell r="L3007">
            <v>89545437.329999998</v>
          </cell>
          <cell r="M3007">
            <v>0.41</v>
          </cell>
          <cell r="N3007" t="str">
            <v>Cumpre</v>
          </cell>
        </row>
        <row r="3008">
          <cell r="F3008" t="str">
            <v>Angical do Piauí/PI</v>
          </cell>
          <cell r="G3008" t="str">
            <v>Semestral</v>
          </cell>
          <cell r="H3008" t="str">
            <v>2024-S1</v>
          </cell>
          <cell r="I3008" t="str">
            <v>Sim</v>
          </cell>
          <cell r="J3008">
            <v>45473</v>
          </cell>
          <cell r="K3008">
            <v>-1940960.76</v>
          </cell>
          <cell r="L3008">
            <v>33162556.010000002</v>
          </cell>
          <cell r="M3008">
            <v>0</v>
          </cell>
          <cell r="N3008" t="str">
            <v>Cumpre</v>
          </cell>
        </row>
        <row r="3009">
          <cell r="F3009" t="str">
            <v>Anísio de Abreu/PI</v>
          </cell>
          <cell r="G3009" t="str">
            <v>Quadrimestral</v>
          </cell>
          <cell r="H3009" t="str">
            <v>2023-Q2</v>
          </cell>
          <cell r="I3009" t="str">
            <v>Não</v>
          </cell>
          <cell r="J3009">
            <v>45169</v>
          </cell>
          <cell r="K3009">
            <v>-7316014.8799999999</v>
          </cell>
          <cell r="L3009">
            <v>39692140.420000002</v>
          </cell>
          <cell r="M3009">
            <v>0</v>
          </cell>
          <cell r="N3009" t="str">
            <v>Cumpre</v>
          </cell>
        </row>
        <row r="3010">
          <cell r="F3010" t="str">
            <v>Antônio Almeida/PI</v>
          </cell>
          <cell r="G3010" t="str">
            <v>Semestral</v>
          </cell>
          <cell r="H3010" t="str">
            <v>2024-S1</v>
          </cell>
          <cell r="I3010" t="str">
            <v>Sim</v>
          </cell>
          <cell r="J3010">
            <v>45473</v>
          </cell>
          <cell r="K3010">
            <v>-2650759.8199999998</v>
          </cell>
          <cell r="L3010">
            <v>31487781.469999999</v>
          </cell>
          <cell r="M3010">
            <v>0</v>
          </cell>
          <cell r="N3010" t="str">
            <v>Cumpre</v>
          </cell>
        </row>
        <row r="3011">
          <cell r="F3011" t="str">
            <v>Aroazes/PI</v>
          </cell>
          <cell r="G3011" t="str">
            <v>Quadrimestral</v>
          </cell>
          <cell r="H3011" t="str">
            <v>2024-Q2</v>
          </cell>
          <cell r="I3011" t="str">
            <v>Sim</v>
          </cell>
          <cell r="J3011">
            <v>45535</v>
          </cell>
          <cell r="K3011">
            <v>1261231.52</v>
          </cell>
          <cell r="L3011">
            <v>34980649.119999997</v>
          </cell>
          <cell r="M3011">
            <v>3.61</v>
          </cell>
          <cell r="N3011" t="str">
            <v>Cumpre</v>
          </cell>
        </row>
        <row r="3012">
          <cell r="F3012" t="str">
            <v>Aroeiras do Itaim/PI</v>
          </cell>
          <cell r="G3012" t="str">
            <v>Semestral</v>
          </cell>
          <cell r="H3012" t="str">
            <v>2024-S1</v>
          </cell>
          <cell r="I3012" t="str">
            <v>Sim</v>
          </cell>
          <cell r="J3012">
            <v>45473</v>
          </cell>
          <cell r="K3012">
            <v>504394.32</v>
          </cell>
          <cell r="L3012">
            <v>22775077.02</v>
          </cell>
          <cell r="M3012">
            <v>2.21</v>
          </cell>
          <cell r="N3012" t="str">
            <v>Cumpre</v>
          </cell>
        </row>
        <row r="3013">
          <cell r="F3013" t="str">
            <v>Arraial/PI</v>
          </cell>
          <cell r="G3013" t="str">
            <v>Semestral</v>
          </cell>
          <cell r="H3013" t="str">
            <v>2024-S1</v>
          </cell>
          <cell r="I3013" t="str">
            <v>Sim</v>
          </cell>
          <cell r="J3013">
            <v>45473</v>
          </cell>
          <cell r="K3013">
            <v>-1227577.6100000001</v>
          </cell>
          <cell r="L3013">
            <v>34293135.159999996</v>
          </cell>
          <cell r="M3013">
            <v>0</v>
          </cell>
          <cell r="N3013" t="str">
            <v>Cumpre</v>
          </cell>
        </row>
        <row r="3014">
          <cell r="F3014" t="str">
            <v>Assunção do Piauí/PI</v>
          </cell>
          <cell r="G3014" t="str">
            <v>Semestral</v>
          </cell>
          <cell r="H3014" t="str">
            <v>2024-S1</v>
          </cell>
          <cell r="I3014" t="str">
            <v>Sim</v>
          </cell>
          <cell r="J3014">
            <v>45473</v>
          </cell>
          <cell r="K3014">
            <v>6734876.3099999996</v>
          </cell>
          <cell r="L3014">
            <v>44152878.920000002</v>
          </cell>
          <cell r="M3014">
            <v>15.25</v>
          </cell>
          <cell r="N3014" t="str">
            <v>Cumpre</v>
          </cell>
        </row>
        <row r="3015">
          <cell r="F3015" t="str">
            <v>Avelino Lopes/PI</v>
          </cell>
          <cell r="G3015" t="str">
            <v>Quadrimestral</v>
          </cell>
          <cell r="H3015" t="str">
            <v>2024-Q2</v>
          </cell>
          <cell r="I3015" t="str">
            <v>Sim</v>
          </cell>
          <cell r="J3015">
            <v>45535</v>
          </cell>
          <cell r="K3015">
            <v>6480171.3200000003</v>
          </cell>
          <cell r="L3015">
            <v>56779951.159999996</v>
          </cell>
          <cell r="M3015">
            <v>11.41</v>
          </cell>
          <cell r="N3015" t="str">
            <v>Cumpre</v>
          </cell>
        </row>
        <row r="3016">
          <cell r="F3016" t="str">
            <v>Baixa Grande do Ribeiro/PI</v>
          </cell>
          <cell r="G3016" t="str">
            <v>Semestral</v>
          </cell>
          <cell r="H3016" t="str">
            <v>2024-S1</v>
          </cell>
          <cell r="I3016" t="str">
            <v>Sim</v>
          </cell>
          <cell r="J3016">
            <v>45473</v>
          </cell>
          <cell r="K3016">
            <v>-4647519.6399999997</v>
          </cell>
          <cell r="L3016">
            <v>139893635.71000001</v>
          </cell>
          <cell r="M3016">
            <v>0</v>
          </cell>
          <cell r="N3016" t="str">
            <v>Cumpre</v>
          </cell>
        </row>
        <row r="3017">
          <cell r="F3017" t="str">
            <v>Barra de Alcântara/PI</v>
          </cell>
          <cell r="G3017" t="str">
            <v>Semestral</v>
          </cell>
          <cell r="H3017" t="str">
            <v>2024-S1</v>
          </cell>
          <cell r="I3017" t="str">
            <v>Sim</v>
          </cell>
          <cell r="J3017">
            <v>45473</v>
          </cell>
          <cell r="K3017">
            <v>-1809139.8</v>
          </cell>
          <cell r="L3017">
            <v>26227202.960000001</v>
          </cell>
          <cell r="M3017">
            <v>0</v>
          </cell>
          <cell r="N3017" t="str">
            <v>Cumpre</v>
          </cell>
        </row>
        <row r="3018">
          <cell r="F3018" t="str">
            <v>Barras/PI</v>
          </cell>
          <cell r="G3018" t="str">
            <v>Quadrimestral</v>
          </cell>
          <cell r="H3018" t="str">
            <v>2024-Q2</v>
          </cell>
          <cell r="I3018" t="str">
            <v>Sim</v>
          </cell>
          <cell r="J3018">
            <v>45535</v>
          </cell>
          <cell r="K3018">
            <v>-14867579.529999999</v>
          </cell>
          <cell r="L3018">
            <v>205116634.18000001</v>
          </cell>
          <cell r="M3018">
            <v>0</v>
          </cell>
          <cell r="N3018" t="str">
            <v>Cumpre</v>
          </cell>
        </row>
        <row r="3019">
          <cell r="F3019" t="str">
            <v>Barreiras do Piauí/PI</v>
          </cell>
          <cell r="G3019" t="str">
            <v>Quadrimestral</v>
          </cell>
          <cell r="H3019" t="str">
            <v>2024-Q2</v>
          </cell>
          <cell r="I3019" t="str">
            <v>Sim</v>
          </cell>
          <cell r="J3019">
            <v>45535</v>
          </cell>
          <cell r="K3019">
            <v>3380853.14</v>
          </cell>
          <cell r="L3019">
            <v>30969876.550000001</v>
          </cell>
          <cell r="M3019">
            <v>10.92</v>
          </cell>
          <cell r="N3019" t="str">
            <v>Cumpre</v>
          </cell>
        </row>
        <row r="3020">
          <cell r="F3020" t="str">
            <v>Barro Duro/PI</v>
          </cell>
          <cell r="G3020" t="str">
            <v>Quadrimestral</v>
          </cell>
          <cell r="H3020" t="str">
            <v>2024-Q2</v>
          </cell>
          <cell r="I3020" t="str">
            <v>Sim</v>
          </cell>
          <cell r="J3020">
            <v>45535</v>
          </cell>
          <cell r="K3020">
            <v>13299143.470000001</v>
          </cell>
          <cell r="L3020">
            <v>35711456.869999997</v>
          </cell>
          <cell r="M3020">
            <v>37.24</v>
          </cell>
          <cell r="N3020" t="str">
            <v>Cumpre</v>
          </cell>
        </row>
        <row r="3021">
          <cell r="F3021" t="str">
            <v>Batalha/PI</v>
          </cell>
          <cell r="G3021" t="str">
            <v>Quadrimestral</v>
          </cell>
          <cell r="H3021" t="str">
            <v>2024-Q2</v>
          </cell>
          <cell r="I3021" t="str">
            <v>Sim</v>
          </cell>
          <cell r="J3021">
            <v>45535</v>
          </cell>
          <cell r="K3021">
            <v>16786291.789999999</v>
          </cell>
          <cell r="L3021">
            <v>105479964.13</v>
          </cell>
          <cell r="M3021">
            <v>15.91</v>
          </cell>
          <cell r="N3021" t="str">
            <v>Cumpre</v>
          </cell>
        </row>
        <row r="3022">
          <cell r="F3022" t="str">
            <v>Bela Vista do Piauí/PI</v>
          </cell>
          <cell r="G3022" t="str">
            <v>Semestral</v>
          </cell>
          <cell r="H3022" t="str">
            <v>2024-S1</v>
          </cell>
          <cell r="I3022" t="str">
            <v>Sim</v>
          </cell>
          <cell r="J3022">
            <v>45473</v>
          </cell>
          <cell r="K3022">
            <v>764082.41</v>
          </cell>
          <cell r="L3022">
            <v>23716925.260000002</v>
          </cell>
          <cell r="M3022">
            <v>3.22</v>
          </cell>
          <cell r="N3022" t="str">
            <v>Cumpre</v>
          </cell>
        </row>
        <row r="3023">
          <cell r="F3023" t="str">
            <v>Belém do Piauí/PI</v>
          </cell>
          <cell r="G3023" t="str">
            <v>Semestral</v>
          </cell>
          <cell r="H3023" t="str">
            <v>2024-S1</v>
          </cell>
          <cell r="I3023" t="str">
            <v>Sim</v>
          </cell>
          <cell r="J3023">
            <v>45473</v>
          </cell>
          <cell r="K3023">
            <v>804940.87</v>
          </cell>
          <cell r="L3023">
            <v>31658825.850000001</v>
          </cell>
          <cell r="M3023">
            <v>2.54</v>
          </cell>
          <cell r="N3023" t="str">
            <v>Cumpre</v>
          </cell>
        </row>
        <row r="3024">
          <cell r="F3024" t="str">
            <v>Beneditinos/PI</v>
          </cell>
          <cell r="G3024" t="str">
            <v>Semestral</v>
          </cell>
          <cell r="H3024" t="str">
            <v>2024-S1</v>
          </cell>
          <cell r="I3024" t="str">
            <v>Sim</v>
          </cell>
          <cell r="J3024">
            <v>45473</v>
          </cell>
          <cell r="K3024">
            <v>7620639.8399999999</v>
          </cell>
          <cell r="L3024">
            <v>59593954.189999998</v>
          </cell>
          <cell r="M3024">
            <v>12.79</v>
          </cell>
          <cell r="N3024" t="str">
            <v>Cumpre</v>
          </cell>
        </row>
        <row r="3025">
          <cell r="F3025" t="str">
            <v>Bertolínia/PI</v>
          </cell>
          <cell r="G3025" t="str">
            <v>Semestral</v>
          </cell>
          <cell r="H3025" t="str">
            <v>2024-S1</v>
          </cell>
          <cell r="I3025" t="str">
            <v>Sim</v>
          </cell>
          <cell r="J3025">
            <v>45473</v>
          </cell>
          <cell r="K3025">
            <v>4951754.91</v>
          </cell>
          <cell r="L3025">
            <v>35550961.869999997</v>
          </cell>
          <cell r="M3025">
            <v>13.93</v>
          </cell>
          <cell r="N3025" t="str">
            <v>Cumpre</v>
          </cell>
        </row>
        <row r="3026">
          <cell r="F3026" t="str">
            <v>Betânia do Piauí/PI</v>
          </cell>
          <cell r="G3026" t="str">
            <v>Quadrimestral</v>
          </cell>
          <cell r="H3026" t="str">
            <v>2024-Q2</v>
          </cell>
          <cell r="I3026" t="str">
            <v>Sim</v>
          </cell>
          <cell r="J3026">
            <v>45535</v>
          </cell>
          <cell r="K3026">
            <v>2300823.63</v>
          </cell>
          <cell r="L3026">
            <v>38274682.93</v>
          </cell>
          <cell r="M3026">
            <v>6.01</v>
          </cell>
          <cell r="N3026" t="str">
            <v>Cumpre</v>
          </cell>
        </row>
        <row r="3027">
          <cell r="F3027" t="str">
            <v>Boa Hora/PI</v>
          </cell>
          <cell r="G3027" t="str">
            <v>Quadrimestral</v>
          </cell>
          <cell r="H3027" t="str">
            <v>2024-Q2</v>
          </cell>
          <cell r="I3027" t="str">
            <v>Sim</v>
          </cell>
          <cell r="J3027">
            <v>45535</v>
          </cell>
          <cell r="K3027">
            <v>3863306.26</v>
          </cell>
          <cell r="L3027">
            <v>37422056.689999998</v>
          </cell>
          <cell r="M3027">
            <v>10.32</v>
          </cell>
          <cell r="N3027" t="str">
            <v>Cumpre</v>
          </cell>
        </row>
        <row r="3028">
          <cell r="F3028" t="str">
            <v>Bocaina/PI</v>
          </cell>
          <cell r="G3028" t="str">
            <v>Quadrimestral</v>
          </cell>
          <cell r="H3028" t="str">
            <v>2024-Q2</v>
          </cell>
          <cell r="I3028" t="str">
            <v>Sim</v>
          </cell>
          <cell r="J3028">
            <v>45535</v>
          </cell>
          <cell r="K3028">
            <v>11384819.550000001</v>
          </cell>
          <cell r="L3028">
            <v>27126510.379999999</v>
          </cell>
          <cell r="M3028">
            <v>41.97</v>
          </cell>
          <cell r="N3028" t="str">
            <v>Cumpre</v>
          </cell>
        </row>
        <row r="3029">
          <cell r="F3029" t="str">
            <v>Bom Jesus/PI</v>
          </cell>
          <cell r="G3029" t="str">
            <v>Quadrimestral</v>
          </cell>
          <cell r="H3029" t="str">
            <v>2024-Q2</v>
          </cell>
          <cell r="I3029" t="str">
            <v>Sim</v>
          </cell>
          <cell r="J3029">
            <v>45535</v>
          </cell>
          <cell r="K3029">
            <v>4544596.25</v>
          </cell>
          <cell r="L3029">
            <v>187558916.96000001</v>
          </cell>
          <cell r="M3029">
            <v>2.42</v>
          </cell>
          <cell r="N3029" t="str">
            <v>Cumpre</v>
          </cell>
        </row>
        <row r="3030">
          <cell r="F3030" t="str">
            <v>Bom Princípio do Piauí/PI</v>
          </cell>
          <cell r="G3030" t="str">
            <v>Semestral</v>
          </cell>
          <cell r="H3030" t="str">
            <v>2024-S1</v>
          </cell>
          <cell r="I3030" t="str">
            <v>Sim</v>
          </cell>
          <cell r="J3030">
            <v>45473</v>
          </cell>
          <cell r="K3030">
            <v>2496098.14</v>
          </cell>
          <cell r="L3030">
            <v>35867131.880000003</v>
          </cell>
          <cell r="M3030">
            <v>6.96</v>
          </cell>
          <cell r="N3030" t="str">
            <v>Cumpre</v>
          </cell>
        </row>
        <row r="3031">
          <cell r="F3031" t="str">
            <v>Bonfim do Piauí/PI</v>
          </cell>
          <cell r="G3031" t="str">
            <v>Semestral</v>
          </cell>
          <cell r="H3031" t="str">
            <v>2024-S1</v>
          </cell>
          <cell r="I3031" t="str">
            <v>Sim</v>
          </cell>
          <cell r="J3031">
            <v>45473</v>
          </cell>
          <cell r="K3031">
            <v>-2176977.4</v>
          </cell>
          <cell r="L3031">
            <v>29779698.469999999</v>
          </cell>
          <cell r="M3031">
            <v>0</v>
          </cell>
          <cell r="N3031" t="str">
            <v>Cumpre</v>
          </cell>
        </row>
        <row r="3032">
          <cell r="F3032" t="str">
            <v>Boqueirão do Piauí/PI</v>
          </cell>
          <cell r="G3032" t="str">
            <v>Quadrimestral</v>
          </cell>
          <cell r="H3032" t="str">
            <v>2024-Q2</v>
          </cell>
          <cell r="I3032" t="str">
            <v>Sim</v>
          </cell>
          <cell r="J3032">
            <v>45535</v>
          </cell>
          <cell r="K3032">
            <v>1017399.27</v>
          </cell>
          <cell r="L3032">
            <v>31983503.199999999</v>
          </cell>
          <cell r="M3032">
            <v>3.18</v>
          </cell>
          <cell r="N3032" t="str">
            <v>Cumpre</v>
          </cell>
        </row>
        <row r="3033">
          <cell r="F3033" t="str">
            <v>Brasileira/PI</v>
          </cell>
          <cell r="G3033" t="str">
            <v>Semestral</v>
          </cell>
          <cell r="H3033" t="str">
            <v>2024-S1</v>
          </cell>
          <cell r="I3033" t="str">
            <v>Sim</v>
          </cell>
          <cell r="J3033">
            <v>45473</v>
          </cell>
          <cell r="K3033">
            <v>6223200.8399999999</v>
          </cell>
          <cell r="L3033">
            <v>54886098.130000003</v>
          </cell>
          <cell r="M3033">
            <v>11.34</v>
          </cell>
          <cell r="N3033" t="str">
            <v>Cumpre</v>
          </cell>
        </row>
        <row r="3034">
          <cell r="F3034" t="str">
            <v>Brejo do Piauí/PI</v>
          </cell>
          <cell r="G3034" t="str">
            <v>Semestral</v>
          </cell>
          <cell r="H3034" t="str">
            <v>2024-S1</v>
          </cell>
          <cell r="I3034" t="str">
            <v>Sim</v>
          </cell>
          <cell r="J3034">
            <v>45473</v>
          </cell>
          <cell r="K3034">
            <v>-1598336.67</v>
          </cell>
          <cell r="L3034">
            <v>32805482.350000001</v>
          </cell>
          <cell r="M3034">
            <v>0</v>
          </cell>
          <cell r="N3034" t="str">
            <v>Cumpre</v>
          </cell>
        </row>
        <row r="3035">
          <cell r="F3035" t="str">
            <v>Buriti dos Lopes/PI</v>
          </cell>
          <cell r="G3035" t="str">
            <v>Semestral</v>
          </cell>
          <cell r="H3035" t="str">
            <v>2024-S1</v>
          </cell>
          <cell r="I3035" t="str">
            <v>Sim</v>
          </cell>
          <cell r="J3035">
            <v>45473</v>
          </cell>
          <cell r="K3035">
            <v>-5009178.0999999996</v>
          </cell>
          <cell r="L3035">
            <v>114958055.86</v>
          </cell>
          <cell r="M3035">
            <v>0</v>
          </cell>
          <cell r="N3035" t="str">
            <v>Cumpre</v>
          </cell>
        </row>
        <row r="3036">
          <cell r="F3036" t="str">
            <v>Buriti dos Montes/PI</v>
          </cell>
          <cell r="G3036" t="str">
            <v>Semestral</v>
          </cell>
          <cell r="H3036" t="str">
            <v>2024-S1</v>
          </cell>
          <cell r="I3036" t="str">
            <v>Sim</v>
          </cell>
          <cell r="J3036">
            <v>45473</v>
          </cell>
          <cell r="K3036">
            <v>-5574499.7199999997</v>
          </cell>
          <cell r="L3036">
            <v>51506068.530000001</v>
          </cell>
          <cell r="M3036">
            <v>0</v>
          </cell>
          <cell r="N3036" t="str">
            <v>Cumpre</v>
          </cell>
        </row>
        <row r="3037">
          <cell r="F3037" t="str">
            <v>Cabeceiras do Piauí/PI</v>
          </cell>
          <cell r="G3037" t="str">
            <v>Semestral</v>
          </cell>
          <cell r="H3037" t="str">
            <v>2024-S1</v>
          </cell>
          <cell r="I3037" t="str">
            <v>Sim</v>
          </cell>
          <cell r="J3037">
            <v>45473</v>
          </cell>
          <cell r="K3037">
            <v>-7433921.4299999997</v>
          </cell>
          <cell r="L3037">
            <v>52827444.950000003</v>
          </cell>
          <cell r="M3037">
            <v>0</v>
          </cell>
          <cell r="N3037" t="str">
            <v>Cumpre</v>
          </cell>
        </row>
        <row r="3038">
          <cell r="F3038" t="str">
            <v>Cajazeiras do Piauí/PI</v>
          </cell>
          <cell r="G3038" t="str">
            <v>Quadrimestral</v>
          </cell>
          <cell r="H3038" t="str">
            <v>2024-Q2</v>
          </cell>
          <cell r="I3038" t="str">
            <v>Sim</v>
          </cell>
          <cell r="J3038">
            <v>45535</v>
          </cell>
          <cell r="K3038">
            <v>2642978.7999999998</v>
          </cell>
          <cell r="L3038">
            <v>33054246.280000001</v>
          </cell>
          <cell r="M3038">
            <v>8</v>
          </cell>
          <cell r="N3038" t="str">
            <v>Cumpre</v>
          </cell>
        </row>
        <row r="3039">
          <cell r="F3039" t="str">
            <v>Cajueiro da Praia/PI</v>
          </cell>
          <cell r="G3039" t="str">
            <v>Semestral</v>
          </cell>
          <cell r="H3039" t="str">
            <v>2023-S2</v>
          </cell>
          <cell r="I3039" t="str">
            <v>Não</v>
          </cell>
          <cell r="J3039">
            <v>45291</v>
          </cell>
          <cell r="K3039">
            <v>-2750518.51</v>
          </cell>
          <cell r="L3039">
            <v>41686645.340000004</v>
          </cell>
          <cell r="M3039">
            <v>0</v>
          </cell>
          <cell r="N3039" t="str">
            <v>Cumpre</v>
          </cell>
        </row>
        <row r="3040">
          <cell r="F3040" t="str">
            <v>Caldeirão Grande do Piauí/PI</v>
          </cell>
          <cell r="G3040" t="str">
            <v>Semestral</v>
          </cell>
          <cell r="H3040" t="str">
            <v>2024-S1</v>
          </cell>
          <cell r="I3040" t="str">
            <v>Sim</v>
          </cell>
          <cell r="J3040">
            <v>45473</v>
          </cell>
          <cell r="K3040">
            <v>-3375736.73</v>
          </cell>
          <cell r="L3040">
            <v>47080775.039999999</v>
          </cell>
          <cell r="M3040">
            <v>0</v>
          </cell>
          <cell r="N3040" t="str">
            <v>Cumpre</v>
          </cell>
        </row>
        <row r="3041">
          <cell r="F3041" t="str">
            <v>Campinas do Piauí/PI</v>
          </cell>
          <cell r="G3041" t="str">
            <v>Semestral</v>
          </cell>
          <cell r="H3041" t="str">
            <v>2024-S1</v>
          </cell>
          <cell r="I3041" t="str">
            <v>Sim</v>
          </cell>
          <cell r="J3041">
            <v>45473</v>
          </cell>
          <cell r="K3041">
            <v>2342061.19</v>
          </cell>
          <cell r="L3041">
            <v>39901273.780000001</v>
          </cell>
          <cell r="M3041">
            <v>5.87</v>
          </cell>
          <cell r="N3041" t="str">
            <v>Cumpre</v>
          </cell>
        </row>
        <row r="3042">
          <cell r="F3042" t="str">
            <v>Campo Alegre do Fidalgo/PI</v>
          </cell>
          <cell r="G3042" t="str">
            <v>Semestral</v>
          </cell>
          <cell r="H3042" t="str">
            <v>2024-S1</v>
          </cell>
          <cell r="I3042" t="str">
            <v>Sim</v>
          </cell>
          <cell r="J3042">
            <v>45473</v>
          </cell>
          <cell r="K3042">
            <v>-676078.11</v>
          </cell>
          <cell r="L3042">
            <v>30112063.829999998</v>
          </cell>
          <cell r="M3042">
            <v>0</v>
          </cell>
          <cell r="N3042" t="str">
            <v>Cumpre</v>
          </cell>
        </row>
        <row r="3043">
          <cell r="F3043" t="str">
            <v>Campo Grande do Piauí/PI</v>
          </cell>
          <cell r="G3043" t="str">
            <v>Quadrimestral</v>
          </cell>
          <cell r="H3043" t="str">
            <v>2024-Q2</v>
          </cell>
          <cell r="I3043" t="str">
            <v>Sim</v>
          </cell>
          <cell r="J3043">
            <v>45535</v>
          </cell>
          <cell r="K3043">
            <v>-2943953.59</v>
          </cell>
          <cell r="L3043">
            <v>29342546.120000001</v>
          </cell>
          <cell r="M3043">
            <v>0</v>
          </cell>
          <cell r="N3043" t="str">
            <v>Cumpre</v>
          </cell>
        </row>
        <row r="3044">
          <cell r="F3044" t="str">
            <v>Campo Largo do Piauí/PI</v>
          </cell>
          <cell r="G3044" t="str">
            <v>Semestral</v>
          </cell>
          <cell r="H3044" t="str">
            <v>2024-S1</v>
          </cell>
          <cell r="I3044" t="str">
            <v>Sim</v>
          </cell>
          <cell r="J3044">
            <v>45473</v>
          </cell>
          <cell r="K3044">
            <v>3439914.94</v>
          </cell>
          <cell r="L3044">
            <v>43385577.920000002</v>
          </cell>
          <cell r="M3044">
            <v>7.93</v>
          </cell>
          <cell r="N3044" t="str">
            <v>Cumpre</v>
          </cell>
        </row>
        <row r="3045">
          <cell r="F3045" t="str">
            <v>Campo Maior/PI</v>
          </cell>
          <cell r="G3045" t="str">
            <v>Quadrimestral</v>
          </cell>
          <cell r="H3045" t="str">
            <v>2024-Q2</v>
          </cell>
          <cell r="I3045" t="str">
            <v>Sim</v>
          </cell>
          <cell r="J3045">
            <v>45535</v>
          </cell>
          <cell r="K3045">
            <v>100859449.78</v>
          </cell>
          <cell r="L3045">
            <v>255402280.74000001</v>
          </cell>
          <cell r="M3045">
            <v>39.49</v>
          </cell>
          <cell r="N3045" t="str">
            <v>Cumpre</v>
          </cell>
        </row>
        <row r="3046">
          <cell r="F3046" t="str">
            <v>Canavieira/PI</v>
          </cell>
          <cell r="G3046" t="str">
            <v>Quadrimestral</v>
          </cell>
          <cell r="H3046" t="str">
            <v>2024-Q1</v>
          </cell>
          <cell r="I3046" t="str">
            <v>Não</v>
          </cell>
          <cell r="J3046">
            <v>45412</v>
          </cell>
          <cell r="K3046">
            <v>3894069.37</v>
          </cell>
          <cell r="L3046">
            <v>25409298.120000001</v>
          </cell>
          <cell r="M3046">
            <v>15.33</v>
          </cell>
          <cell r="N3046" t="str">
            <v>Cumpre</v>
          </cell>
        </row>
        <row r="3047">
          <cell r="F3047" t="str">
            <v>Canto do Buriti/PI</v>
          </cell>
          <cell r="G3047" t="str">
            <v>Quadrimestral</v>
          </cell>
          <cell r="H3047" t="str">
            <v>2024-Q2</v>
          </cell>
          <cell r="I3047" t="str">
            <v>Sim</v>
          </cell>
          <cell r="J3047">
            <v>45535</v>
          </cell>
          <cell r="K3047">
            <v>2808789.05</v>
          </cell>
          <cell r="L3047">
            <v>87991529.989999995</v>
          </cell>
          <cell r="M3047">
            <v>3.19</v>
          </cell>
          <cell r="N3047" t="str">
            <v>Cumpre</v>
          </cell>
        </row>
        <row r="3048">
          <cell r="F3048" t="str">
            <v>Capitão de Campos/PI</v>
          </cell>
          <cell r="G3048" t="str">
            <v>Semestral</v>
          </cell>
          <cell r="H3048" t="str">
            <v>2024-S1</v>
          </cell>
          <cell r="I3048" t="str">
            <v>Sim</v>
          </cell>
          <cell r="J3048">
            <v>45473</v>
          </cell>
          <cell r="K3048">
            <v>3493816.5</v>
          </cell>
          <cell r="L3048">
            <v>63025820.07</v>
          </cell>
          <cell r="M3048">
            <v>5.54</v>
          </cell>
          <cell r="N3048" t="str">
            <v>Cumpre</v>
          </cell>
        </row>
        <row r="3049">
          <cell r="F3049" t="str">
            <v>Capitão Gervásio Oliveira/PI</v>
          </cell>
          <cell r="G3049" t="str">
            <v>Semestral</v>
          </cell>
          <cell r="H3049" t="str">
            <v>2024-S1</v>
          </cell>
          <cell r="I3049" t="str">
            <v>Sim</v>
          </cell>
          <cell r="J3049">
            <v>45473</v>
          </cell>
          <cell r="K3049">
            <v>5206349.8499999996</v>
          </cell>
          <cell r="L3049">
            <v>28852734.989999998</v>
          </cell>
          <cell r="M3049">
            <v>18.04</v>
          </cell>
          <cell r="N3049" t="str">
            <v>Cumpre</v>
          </cell>
        </row>
        <row r="3050">
          <cell r="F3050" t="str">
            <v>Caracol/PI</v>
          </cell>
          <cell r="G3050" t="str">
            <v>Quadrimestral</v>
          </cell>
          <cell r="H3050" t="str">
            <v>2024-Q2</v>
          </cell>
          <cell r="I3050" t="str">
            <v>Sim</v>
          </cell>
          <cell r="J3050">
            <v>45535</v>
          </cell>
          <cell r="K3050">
            <v>-8054204.7800000003</v>
          </cell>
          <cell r="L3050">
            <v>61267100.149999999</v>
          </cell>
          <cell r="M3050">
            <v>0</v>
          </cell>
          <cell r="N3050" t="str">
            <v>Cumpre</v>
          </cell>
        </row>
        <row r="3051">
          <cell r="F3051" t="str">
            <v>Caraúbas do Piauí/PI</v>
          </cell>
          <cell r="G3051" t="str">
            <v>Semestral</v>
          </cell>
          <cell r="H3051" t="str">
            <v>2023-S2</v>
          </cell>
          <cell r="I3051" t="str">
            <v>Não</v>
          </cell>
          <cell r="J3051">
            <v>45291</v>
          </cell>
          <cell r="K3051">
            <v>234064.86</v>
          </cell>
          <cell r="L3051">
            <v>27902734.25</v>
          </cell>
          <cell r="M3051">
            <v>0.84</v>
          </cell>
          <cell r="N3051" t="str">
            <v>Cumpre</v>
          </cell>
        </row>
        <row r="3052">
          <cell r="F3052" t="str">
            <v>Caridade do Piauí/PI</v>
          </cell>
          <cell r="G3052" t="str">
            <v>Semestral</v>
          </cell>
          <cell r="H3052" t="str">
            <v>2024-S1</v>
          </cell>
          <cell r="I3052" t="str">
            <v>Sim</v>
          </cell>
          <cell r="J3052">
            <v>45473</v>
          </cell>
          <cell r="K3052">
            <v>-261505.25</v>
          </cell>
          <cell r="L3052">
            <v>43742793.189999998</v>
          </cell>
          <cell r="M3052">
            <v>0</v>
          </cell>
          <cell r="N3052" t="str">
            <v>Cumpre</v>
          </cell>
        </row>
        <row r="3053">
          <cell r="F3053" t="str">
            <v>Castelo do Piauí/PI</v>
          </cell>
          <cell r="G3053" t="str">
            <v>Semestral</v>
          </cell>
          <cell r="H3053" t="str">
            <v>2024-S1</v>
          </cell>
          <cell r="I3053" t="str">
            <v>Sim</v>
          </cell>
          <cell r="J3053">
            <v>45473</v>
          </cell>
          <cell r="K3053">
            <v>4198867.25</v>
          </cell>
          <cell r="L3053">
            <v>89653752.810000002</v>
          </cell>
          <cell r="M3053">
            <v>4.68</v>
          </cell>
          <cell r="N3053" t="str">
            <v>Cumpre</v>
          </cell>
        </row>
        <row r="3054">
          <cell r="F3054" t="str">
            <v>Caxingó/PI</v>
          </cell>
          <cell r="G3054" t="str">
            <v>Semestral</v>
          </cell>
          <cell r="H3054" t="str">
            <v>2023-S2</v>
          </cell>
          <cell r="I3054" t="str">
            <v>Não</v>
          </cell>
          <cell r="J3054">
            <v>45291</v>
          </cell>
          <cell r="K3054">
            <v>-4437982.82</v>
          </cell>
          <cell r="L3054">
            <v>26442445.879999999</v>
          </cell>
          <cell r="M3054">
            <v>0</v>
          </cell>
          <cell r="N3054" t="str">
            <v>Cumpre</v>
          </cell>
        </row>
        <row r="3055">
          <cell r="F3055" t="str">
            <v>Cocal/PI</v>
          </cell>
          <cell r="G3055" t="str">
            <v>Quadrimestral</v>
          </cell>
          <cell r="H3055" t="str">
            <v>2024-Q2</v>
          </cell>
          <cell r="I3055" t="str">
            <v>Sim</v>
          </cell>
          <cell r="J3055">
            <v>45535</v>
          </cell>
          <cell r="K3055">
            <v>12166492.109999999</v>
          </cell>
          <cell r="L3055">
            <v>114989380.48999999</v>
          </cell>
          <cell r="M3055">
            <v>10.58</v>
          </cell>
          <cell r="N3055" t="str">
            <v>Cumpre</v>
          </cell>
        </row>
        <row r="3056">
          <cell r="F3056" t="str">
            <v>Cocal de Telha/PI</v>
          </cell>
          <cell r="G3056" t="str">
            <v>Quadrimestral</v>
          </cell>
          <cell r="H3056" t="str">
            <v>2024-Q2</v>
          </cell>
          <cell r="I3056" t="str">
            <v>Sim</v>
          </cell>
          <cell r="J3056">
            <v>45535</v>
          </cell>
          <cell r="K3056">
            <v>1716166.12</v>
          </cell>
          <cell r="L3056">
            <v>34358643.119999997</v>
          </cell>
          <cell r="M3056">
            <v>4.99</v>
          </cell>
          <cell r="N3056" t="str">
            <v>Cumpre</v>
          </cell>
        </row>
        <row r="3057">
          <cell r="F3057" t="str">
            <v>Cocal dos Alves/PI</v>
          </cell>
          <cell r="G3057" t="str">
            <v>Quadrimestral</v>
          </cell>
          <cell r="H3057" t="str">
            <v>2024-Q2</v>
          </cell>
          <cell r="I3057" t="str">
            <v>Sim</v>
          </cell>
          <cell r="J3057">
            <v>45535</v>
          </cell>
          <cell r="K3057">
            <v>6499357.4900000002</v>
          </cell>
          <cell r="L3057">
            <v>31041890.579999998</v>
          </cell>
          <cell r="M3057">
            <v>20.94</v>
          </cell>
          <cell r="N3057" t="str">
            <v>Cumpre</v>
          </cell>
        </row>
        <row r="3058">
          <cell r="F3058" t="str">
            <v>Coivaras/PI</v>
          </cell>
          <cell r="G3058" t="str">
            <v>Quadrimestral</v>
          </cell>
          <cell r="H3058" t="str">
            <v>2024-Q2</v>
          </cell>
          <cell r="I3058" t="str">
            <v>Sim</v>
          </cell>
          <cell r="J3058">
            <v>45535</v>
          </cell>
          <cell r="K3058">
            <v>1290899.26</v>
          </cell>
          <cell r="L3058">
            <v>31399448.699999999</v>
          </cell>
          <cell r="M3058">
            <v>4.1100000000000003</v>
          </cell>
          <cell r="N3058" t="str">
            <v>Cumpre</v>
          </cell>
        </row>
        <row r="3059">
          <cell r="F3059" t="str">
            <v>Colônia do Gurguéia/PI</v>
          </cell>
          <cell r="G3059" t="str">
            <v>Quadrimestral</v>
          </cell>
          <cell r="H3059" t="str">
            <v>2024-Q2</v>
          </cell>
          <cell r="I3059" t="str">
            <v>Sim</v>
          </cell>
          <cell r="J3059">
            <v>45535</v>
          </cell>
          <cell r="K3059">
            <v>6960582.7199999997</v>
          </cell>
          <cell r="L3059">
            <v>37819344.299999997</v>
          </cell>
          <cell r="M3059">
            <v>18.399999999999999</v>
          </cell>
          <cell r="N3059" t="str">
            <v>Cumpre</v>
          </cell>
        </row>
        <row r="3060">
          <cell r="F3060" t="str">
            <v>Colônia do Piauí/PI</v>
          </cell>
          <cell r="G3060" t="str">
            <v>Semestral</v>
          </cell>
          <cell r="H3060" t="str">
            <v>2024-S1</v>
          </cell>
          <cell r="I3060" t="str">
            <v>Sim</v>
          </cell>
          <cell r="J3060">
            <v>45473</v>
          </cell>
          <cell r="K3060">
            <v>1462358.04</v>
          </cell>
          <cell r="L3060">
            <v>35031544.270000003</v>
          </cell>
          <cell r="M3060">
            <v>4.17</v>
          </cell>
          <cell r="N3060" t="str">
            <v>Cumpre</v>
          </cell>
        </row>
        <row r="3061">
          <cell r="F3061" t="str">
            <v>Conceição do Canindé/PI</v>
          </cell>
          <cell r="G3061" t="str">
            <v>Semestral</v>
          </cell>
          <cell r="H3061" t="str">
            <v>2024-S1</v>
          </cell>
          <cell r="I3061" t="str">
            <v>Sim</v>
          </cell>
          <cell r="J3061">
            <v>45473</v>
          </cell>
          <cell r="K3061">
            <v>-1607306.52</v>
          </cell>
          <cell r="L3061">
            <v>25519117.129999999</v>
          </cell>
          <cell r="M3061">
            <v>0</v>
          </cell>
          <cell r="N3061" t="str">
            <v>Cumpre</v>
          </cell>
        </row>
        <row r="3062">
          <cell r="F3062" t="str">
            <v>Coronel José Dias/PI</v>
          </cell>
          <cell r="G3062" t="str">
            <v>Semestral</v>
          </cell>
          <cell r="H3062" t="str">
            <v>2024-S1</v>
          </cell>
          <cell r="I3062" t="str">
            <v>Sim</v>
          </cell>
          <cell r="J3062">
            <v>45473</v>
          </cell>
          <cell r="K3062">
            <v>4352842.68</v>
          </cell>
          <cell r="L3062">
            <v>26102648.210000001</v>
          </cell>
          <cell r="M3062">
            <v>16.68</v>
          </cell>
          <cell r="N3062" t="str">
            <v>Cumpre</v>
          </cell>
        </row>
        <row r="3063">
          <cell r="F3063" t="str">
            <v>Corrente/PI</v>
          </cell>
          <cell r="G3063" t="str">
            <v>Quadrimestral</v>
          </cell>
          <cell r="H3063" t="str">
            <v>2024-Q2</v>
          </cell>
          <cell r="I3063" t="str">
            <v>Sim</v>
          </cell>
          <cell r="J3063">
            <v>45535</v>
          </cell>
          <cell r="K3063">
            <v>-6504370.5999999996</v>
          </cell>
          <cell r="L3063">
            <v>121492280.77</v>
          </cell>
          <cell r="M3063">
            <v>0</v>
          </cell>
          <cell r="N3063" t="str">
            <v>Cumpre</v>
          </cell>
        </row>
        <row r="3064">
          <cell r="F3064" t="str">
            <v>Cristalândia do Piauí/PI</v>
          </cell>
          <cell r="G3064" t="str">
            <v>Semestral</v>
          </cell>
          <cell r="H3064" t="str">
            <v>2024-S1</v>
          </cell>
          <cell r="I3064" t="str">
            <v>Sim</v>
          </cell>
          <cell r="J3064">
            <v>45473</v>
          </cell>
          <cell r="K3064">
            <v>-2413538.58</v>
          </cell>
          <cell r="L3064">
            <v>41537533.700000003</v>
          </cell>
          <cell r="M3064">
            <v>0</v>
          </cell>
          <cell r="N3064" t="str">
            <v>Cumpre</v>
          </cell>
        </row>
        <row r="3065">
          <cell r="F3065" t="str">
            <v>Cristino Castro/PI</v>
          </cell>
          <cell r="G3065" t="str">
            <v>Semestral</v>
          </cell>
          <cell r="H3065" t="str">
            <v>2024-S1</v>
          </cell>
          <cell r="I3065" t="str">
            <v>Sim</v>
          </cell>
          <cell r="J3065">
            <v>45473</v>
          </cell>
          <cell r="K3065">
            <v>477722.01</v>
          </cell>
          <cell r="L3065">
            <v>66694932.859999999</v>
          </cell>
          <cell r="M3065">
            <v>0.72</v>
          </cell>
          <cell r="N3065" t="str">
            <v>Cumpre</v>
          </cell>
        </row>
        <row r="3066">
          <cell r="F3066" t="str">
            <v>Curimatá/PI</v>
          </cell>
          <cell r="G3066" t="str">
            <v>Semestral</v>
          </cell>
          <cell r="H3066" t="str">
            <v>2024-S1</v>
          </cell>
          <cell r="I3066" t="str">
            <v>Sim</v>
          </cell>
          <cell r="J3066">
            <v>45473</v>
          </cell>
          <cell r="K3066">
            <v>3455182.37</v>
          </cell>
          <cell r="L3066">
            <v>57141873.909999996</v>
          </cell>
          <cell r="M3066">
            <v>6.05</v>
          </cell>
          <cell r="N3066" t="str">
            <v>Cumpre</v>
          </cell>
        </row>
        <row r="3067">
          <cell r="F3067" t="str">
            <v>Currais/PI</v>
          </cell>
          <cell r="G3067" t="str">
            <v>Semestral</v>
          </cell>
          <cell r="H3067" t="str">
            <v>2023-S2</v>
          </cell>
          <cell r="I3067" t="str">
            <v>Não</v>
          </cell>
          <cell r="J3067">
            <v>45291</v>
          </cell>
          <cell r="K3067">
            <v>5543296.7199999997</v>
          </cell>
          <cell r="L3067">
            <v>40178318.450000003</v>
          </cell>
          <cell r="M3067">
            <v>13.8</v>
          </cell>
          <cell r="N3067" t="str">
            <v>Cumpre</v>
          </cell>
        </row>
        <row r="3068">
          <cell r="F3068" t="str">
            <v>Curral Novo do Piauí/PI</v>
          </cell>
          <cell r="G3068" t="str">
            <v>Semestral</v>
          </cell>
          <cell r="H3068" t="str">
            <v>2024-S1</v>
          </cell>
          <cell r="I3068" t="str">
            <v>Sim</v>
          </cell>
          <cell r="J3068">
            <v>45473</v>
          </cell>
          <cell r="K3068">
            <v>1189973.26</v>
          </cell>
          <cell r="L3068">
            <v>48182811.810000002</v>
          </cell>
          <cell r="M3068">
            <v>2.4700000000000002</v>
          </cell>
          <cell r="N3068" t="str">
            <v>Cumpre</v>
          </cell>
        </row>
        <row r="3069">
          <cell r="F3069" t="str">
            <v>Curralinhos/PI</v>
          </cell>
          <cell r="G3069" t="str">
            <v>Semestral</v>
          </cell>
          <cell r="H3069" t="str">
            <v>2024-S1</v>
          </cell>
          <cell r="I3069" t="str">
            <v>Sim</v>
          </cell>
          <cell r="J3069">
            <v>45473</v>
          </cell>
          <cell r="K3069">
            <v>-2811882.63</v>
          </cell>
          <cell r="L3069">
            <v>34015130.880000003</v>
          </cell>
          <cell r="M3069">
            <v>0</v>
          </cell>
          <cell r="N3069" t="str">
            <v>Cumpre</v>
          </cell>
        </row>
        <row r="3070">
          <cell r="F3070" t="str">
            <v>Demerval Lobão/PI</v>
          </cell>
          <cell r="G3070" t="str">
            <v>Semestral</v>
          </cell>
          <cell r="H3070" t="str">
            <v>2024-S1</v>
          </cell>
          <cell r="I3070" t="str">
            <v>Sim</v>
          </cell>
          <cell r="J3070">
            <v>45473</v>
          </cell>
          <cell r="K3070">
            <v>15134506.5</v>
          </cell>
          <cell r="L3070">
            <v>88118373.549999997</v>
          </cell>
          <cell r="M3070">
            <v>17.18</v>
          </cell>
          <cell r="N3070" t="str">
            <v>Cumpre</v>
          </cell>
        </row>
        <row r="3071">
          <cell r="F3071" t="str">
            <v>Dirceu Arcoverde/PI</v>
          </cell>
          <cell r="G3071" t="str">
            <v>Quadrimestral</v>
          </cell>
          <cell r="H3071" t="str">
            <v>2024-Q2</v>
          </cell>
          <cell r="I3071" t="str">
            <v>Sim</v>
          </cell>
          <cell r="J3071">
            <v>45535</v>
          </cell>
          <cell r="K3071">
            <v>5491502.6200000001</v>
          </cell>
          <cell r="L3071">
            <v>41869455.670000002</v>
          </cell>
          <cell r="M3071">
            <v>13.12</v>
          </cell>
          <cell r="N3071" t="str">
            <v>Cumpre</v>
          </cell>
        </row>
        <row r="3072">
          <cell r="F3072" t="str">
            <v>Dom Expedito Lopes/PI</v>
          </cell>
          <cell r="G3072" t="str">
            <v>Semestral</v>
          </cell>
          <cell r="H3072" t="str">
            <v>2023-S2</v>
          </cell>
          <cell r="I3072" t="str">
            <v>Não</v>
          </cell>
          <cell r="J3072">
            <v>45291</v>
          </cell>
          <cell r="K3072">
            <v>-4117757.15</v>
          </cell>
          <cell r="L3072">
            <v>27052481.809999999</v>
          </cell>
          <cell r="M3072">
            <v>0</v>
          </cell>
          <cell r="N3072" t="str">
            <v>Cumpre</v>
          </cell>
        </row>
        <row r="3073">
          <cell r="F3073" t="str">
            <v>Dom Inocêncio/PI</v>
          </cell>
          <cell r="G3073" t="str">
            <v>Quadrimestral</v>
          </cell>
          <cell r="H3073" t="str">
            <v>2024-Q2</v>
          </cell>
          <cell r="I3073" t="str">
            <v>Sim</v>
          </cell>
          <cell r="J3073">
            <v>45535</v>
          </cell>
          <cell r="K3073">
            <v>3844984.01</v>
          </cell>
          <cell r="L3073">
            <v>50057301.75</v>
          </cell>
          <cell r="M3073">
            <v>7.68</v>
          </cell>
          <cell r="N3073" t="str">
            <v>Cumpre</v>
          </cell>
        </row>
        <row r="3074">
          <cell r="F3074" t="str">
            <v>Domingos Mourão/PI</v>
          </cell>
          <cell r="G3074" t="str">
            <v>Semestral</v>
          </cell>
          <cell r="H3074" t="str">
            <v>2024-S1</v>
          </cell>
          <cell r="I3074" t="str">
            <v>Sim</v>
          </cell>
          <cell r="J3074">
            <v>45473</v>
          </cell>
          <cell r="K3074">
            <v>4017911.87</v>
          </cell>
          <cell r="L3074">
            <v>31129776.5</v>
          </cell>
          <cell r="M3074">
            <v>12.91</v>
          </cell>
          <cell r="N3074" t="str">
            <v>Cumpre</v>
          </cell>
        </row>
        <row r="3075">
          <cell r="F3075" t="str">
            <v>Elesbão Veloso/PI</v>
          </cell>
          <cell r="G3075" t="str">
            <v>Quadrimestral</v>
          </cell>
          <cell r="H3075" t="str">
            <v>2024-Q2</v>
          </cell>
          <cell r="I3075" t="str">
            <v>Sim</v>
          </cell>
          <cell r="J3075">
            <v>45535</v>
          </cell>
          <cell r="K3075">
            <v>-2015893.24</v>
          </cell>
          <cell r="L3075">
            <v>56888963.380000003</v>
          </cell>
          <cell r="M3075">
            <v>0</v>
          </cell>
          <cell r="N3075" t="str">
            <v>Cumpre</v>
          </cell>
        </row>
        <row r="3076">
          <cell r="F3076" t="str">
            <v>Eliseu Martins/PI</v>
          </cell>
          <cell r="G3076" t="str">
            <v>Semestral</v>
          </cell>
          <cell r="H3076" t="str">
            <v>2024-S1</v>
          </cell>
          <cell r="I3076" t="str">
            <v>Sim</v>
          </cell>
          <cell r="J3076">
            <v>45473</v>
          </cell>
          <cell r="K3076">
            <v>1417539.53</v>
          </cell>
          <cell r="L3076">
            <v>25023009.02</v>
          </cell>
          <cell r="M3076">
            <v>5.66</v>
          </cell>
          <cell r="N3076" t="str">
            <v>Cumpre</v>
          </cell>
        </row>
        <row r="3077">
          <cell r="F3077" t="str">
            <v>Esperantina/PI</v>
          </cell>
          <cell r="G3077" t="str">
            <v>Quadrimestral</v>
          </cell>
          <cell r="H3077" t="str">
            <v>2024-Q2</v>
          </cell>
          <cell r="I3077" t="str">
            <v>Sim</v>
          </cell>
          <cell r="J3077">
            <v>45535</v>
          </cell>
          <cell r="K3077">
            <v>-6370223.9800000004</v>
          </cell>
          <cell r="L3077">
            <v>148083154.06999999</v>
          </cell>
          <cell r="M3077">
            <v>0</v>
          </cell>
          <cell r="N3077" t="str">
            <v>Cumpre</v>
          </cell>
        </row>
        <row r="3078">
          <cell r="F3078" t="str">
            <v>Fartura do Piauí/PI</v>
          </cell>
          <cell r="G3078" t="str">
            <v>Quadrimestral</v>
          </cell>
          <cell r="H3078" t="str">
            <v>2024-Q2</v>
          </cell>
          <cell r="I3078" t="str">
            <v>Sim</v>
          </cell>
          <cell r="J3078">
            <v>45535</v>
          </cell>
          <cell r="K3078">
            <v>2057976.18</v>
          </cell>
          <cell r="L3078">
            <v>39201458.979999997</v>
          </cell>
          <cell r="M3078">
            <v>5.25</v>
          </cell>
          <cell r="N3078" t="str">
            <v>Cumpre</v>
          </cell>
        </row>
        <row r="3079">
          <cell r="F3079" t="str">
            <v>Flores do Piauí/PI</v>
          </cell>
          <cell r="G3079" t="str">
            <v>Quadrimestral</v>
          </cell>
          <cell r="H3079" t="str">
            <v>2024-Q2</v>
          </cell>
          <cell r="I3079" t="str">
            <v>Sim</v>
          </cell>
          <cell r="J3079">
            <v>45535</v>
          </cell>
          <cell r="K3079">
            <v>-712124.33</v>
          </cell>
          <cell r="L3079">
            <v>29054482.98</v>
          </cell>
          <cell r="M3079">
            <v>0</v>
          </cell>
          <cell r="N3079" t="str">
            <v>Cumpre</v>
          </cell>
        </row>
        <row r="3080">
          <cell r="F3080" t="str">
            <v>Floresta do Piauí/PI</v>
          </cell>
          <cell r="G3080" t="str">
            <v>Semestral</v>
          </cell>
          <cell r="H3080" t="str">
            <v>2024-S1</v>
          </cell>
          <cell r="I3080" t="str">
            <v>Sim</v>
          </cell>
          <cell r="J3080">
            <v>45473</v>
          </cell>
          <cell r="K3080">
            <v>-7223955.6900000004</v>
          </cell>
          <cell r="L3080">
            <v>37630826.130000003</v>
          </cell>
          <cell r="M3080">
            <v>0</v>
          </cell>
          <cell r="N3080" t="str">
            <v>Cumpre</v>
          </cell>
        </row>
        <row r="3081">
          <cell r="F3081" t="str">
            <v>Floriano/PI</v>
          </cell>
          <cell r="G3081" t="str">
            <v>Quadrimestral</v>
          </cell>
          <cell r="H3081" t="str">
            <v>2024-Q2</v>
          </cell>
          <cell r="I3081" t="str">
            <v>Sim</v>
          </cell>
          <cell r="J3081">
            <v>45535</v>
          </cell>
          <cell r="K3081">
            <v>-24945743.27</v>
          </cell>
          <cell r="L3081">
            <v>274877495.77999997</v>
          </cell>
          <cell r="M3081">
            <v>0</v>
          </cell>
          <cell r="N3081" t="str">
            <v>Cumpre</v>
          </cell>
        </row>
        <row r="3082">
          <cell r="F3082" t="str">
            <v>Francinópolis/PI</v>
          </cell>
          <cell r="G3082" t="str">
            <v>Semestral</v>
          </cell>
          <cell r="H3082" t="str">
            <v>2024-S1</v>
          </cell>
          <cell r="I3082" t="str">
            <v>Sim</v>
          </cell>
          <cell r="J3082">
            <v>45473</v>
          </cell>
          <cell r="K3082">
            <v>-9349056.3200000003</v>
          </cell>
          <cell r="L3082">
            <v>28620584.280000001</v>
          </cell>
          <cell r="M3082">
            <v>0</v>
          </cell>
          <cell r="N3082" t="str">
            <v>Cumpre</v>
          </cell>
        </row>
        <row r="3083">
          <cell r="F3083" t="str">
            <v>Francisco Ayres/PI</v>
          </cell>
          <cell r="G3083" t="str">
            <v>Semestral</v>
          </cell>
          <cell r="H3083" t="str">
            <v>2024-S1</v>
          </cell>
          <cell r="I3083" t="str">
            <v>Sim</v>
          </cell>
          <cell r="J3083">
            <v>45473</v>
          </cell>
          <cell r="K3083">
            <v>4303540.29</v>
          </cell>
          <cell r="L3083">
            <v>30359224.640000001</v>
          </cell>
          <cell r="M3083">
            <v>14.18</v>
          </cell>
          <cell r="N3083" t="str">
            <v>Cumpre</v>
          </cell>
        </row>
        <row r="3084">
          <cell r="F3084" t="str">
            <v>Francisco Macedo/PI</v>
          </cell>
          <cell r="G3084" t="str">
            <v>Semestral</v>
          </cell>
          <cell r="H3084" t="str">
            <v>2024-S1</v>
          </cell>
          <cell r="I3084" t="str">
            <v>Sim</v>
          </cell>
          <cell r="J3084">
            <v>45473</v>
          </cell>
          <cell r="K3084">
            <v>864333.54</v>
          </cell>
          <cell r="L3084">
            <v>26125507.399999999</v>
          </cell>
          <cell r="M3084">
            <v>3.31</v>
          </cell>
          <cell r="N3084" t="str">
            <v>Cumpre</v>
          </cell>
        </row>
        <row r="3085">
          <cell r="F3085" t="str">
            <v>Francisco Santos/PI</v>
          </cell>
          <cell r="G3085" t="str">
            <v>Semestral</v>
          </cell>
          <cell r="H3085" t="str">
            <v>2024-S1</v>
          </cell>
          <cell r="I3085" t="str">
            <v>Sim</v>
          </cell>
          <cell r="J3085">
            <v>45473</v>
          </cell>
          <cell r="K3085">
            <v>1390841.37</v>
          </cell>
          <cell r="L3085">
            <v>31945993.77</v>
          </cell>
          <cell r="M3085">
            <v>4.3499999999999996</v>
          </cell>
          <cell r="N3085" t="str">
            <v>Cumpre</v>
          </cell>
        </row>
        <row r="3086">
          <cell r="F3086" t="str">
            <v>Fronteiras/PI</v>
          </cell>
          <cell r="G3086" t="str">
            <v>Quadrimestral</v>
          </cell>
          <cell r="H3086" t="str">
            <v>2024-Q2</v>
          </cell>
          <cell r="I3086" t="str">
            <v>Sim</v>
          </cell>
          <cell r="J3086">
            <v>45535</v>
          </cell>
          <cell r="K3086">
            <v>7353711.0599999996</v>
          </cell>
          <cell r="L3086">
            <v>54872042.100000001</v>
          </cell>
          <cell r="M3086">
            <v>13.4</v>
          </cell>
          <cell r="N3086" t="str">
            <v>Cumpre</v>
          </cell>
        </row>
        <row r="3087">
          <cell r="F3087" t="str">
            <v>Geminiano/PI</v>
          </cell>
          <cell r="G3087" t="str">
            <v>Semestral</v>
          </cell>
          <cell r="H3087" t="str">
            <v>2024-S1</v>
          </cell>
          <cell r="I3087" t="str">
            <v>Sim</v>
          </cell>
          <cell r="J3087">
            <v>45473</v>
          </cell>
          <cell r="K3087">
            <v>1269448.18</v>
          </cell>
          <cell r="L3087">
            <v>27813255.57</v>
          </cell>
          <cell r="M3087">
            <v>4.5599999999999996</v>
          </cell>
          <cell r="N3087" t="str">
            <v>Cumpre</v>
          </cell>
        </row>
        <row r="3088">
          <cell r="F3088" t="str">
            <v>Gilbués/PI</v>
          </cell>
          <cell r="G3088" t="str">
            <v>Semestral</v>
          </cell>
          <cell r="H3088" t="str">
            <v>2024-S1</v>
          </cell>
          <cell r="I3088" t="str">
            <v>Sim</v>
          </cell>
          <cell r="J3088">
            <v>45473</v>
          </cell>
          <cell r="K3088">
            <v>-4605851.5599999996</v>
          </cell>
          <cell r="L3088">
            <v>71189770.959999993</v>
          </cell>
          <cell r="M3088">
            <v>0</v>
          </cell>
          <cell r="N3088" t="str">
            <v>Cumpre</v>
          </cell>
        </row>
        <row r="3089">
          <cell r="F3089" t="str">
            <v>Guadalupe/PI</v>
          </cell>
          <cell r="G3089" t="str">
            <v>Quadrimestral</v>
          </cell>
          <cell r="H3089" t="str">
            <v>2024-Q2</v>
          </cell>
          <cell r="I3089" t="str">
            <v>Sim</v>
          </cell>
          <cell r="J3089">
            <v>45535</v>
          </cell>
          <cell r="K3089">
            <v>13352906.5</v>
          </cell>
          <cell r="L3089">
            <v>68695599.459999993</v>
          </cell>
          <cell r="M3089">
            <v>19.440000000000001</v>
          </cell>
          <cell r="N3089" t="str">
            <v>Cumpre</v>
          </cell>
        </row>
        <row r="3090">
          <cell r="F3090" t="str">
            <v>Guaribas/PI</v>
          </cell>
          <cell r="G3090" t="str">
            <v>Quadrimestral</v>
          </cell>
          <cell r="H3090" t="str">
            <v>2024-Q2</v>
          </cell>
          <cell r="I3090" t="str">
            <v>Sim</v>
          </cell>
          <cell r="J3090">
            <v>45535</v>
          </cell>
          <cell r="K3090">
            <v>3106788.53</v>
          </cell>
          <cell r="L3090">
            <v>32284274.68</v>
          </cell>
          <cell r="M3090">
            <v>9.6199999999999992</v>
          </cell>
          <cell r="N3090" t="str">
            <v>Cumpre</v>
          </cell>
        </row>
        <row r="3091">
          <cell r="F3091" t="str">
            <v>Hugo Napoleão/PI</v>
          </cell>
          <cell r="G3091" t="str">
            <v>Semestral</v>
          </cell>
          <cell r="H3091" t="str">
            <v>2024-S1</v>
          </cell>
          <cell r="I3091" t="str">
            <v>Sim</v>
          </cell>
          <cell r="J3091">
            <v>45473</v>
          </cell>
          <cell r="K3091">
            <v>6372579.9699999997</v>
          </cell>
          <cell r="L3091">
            <v>26127441.98</v>
          </cell>
          <cell r="M3091">
            <v>24.39</v>
          </cell>
          <cell r="N3091" t="str">
            <v>Cumpre</v>
          </cell>
        </row>
        <row r="3092">
          <cell r="F3092" t="str">
            <v>Ilha Grande/PI</v>
          </cell>
          <cell r="G3092" t="str">
            <v>Quadrimestral</v>
          </cell>
          <cell r="H3092" t="str">
            <v>2024-Q2</v>
          </cell>
          <cell r="I3092" t="str">
            <v>Sim</v>
          </cell>
          <cell r="J3092">
            <v>45535</v>
          </cell>
          <cell r="K3092">
            <v>-802691.13</v>
          </cell>
          <cell r="L3092">
            <v>44126779.640000001</v>
          </cell>
          <cell r="M3092">
            <v>0</v>
          </cell>
          <cell r="N3092" t="str">
            <v>Cumpre</v>
          </cell>
        </row>
        <row r="3093">
          <cell r="F3093" t="str">
            <v>Inhuma/PI</v>
          </cell>
          <cell r="G3093" t="str">
            <v>Semestral</v>
          </cell>
          <cell r="H3093" t="str">
            <v>2024-S1</v>
          </cell>
          <cell r="I3093" t="str">
            <v>Sim</v>
          </cell>
          <cell r="J3093">
            <v>45473</v>
          </cell>
          <cell r="K3093">
            <v>-2037794.18</v>
          </cell>
          <cell r="L3093">
            <v>56065193.880000003</v>
          </cell>
          <cell r="M3093">
            <v>0</v>
          </cell>
          <cell r="N3093" t="str">
            <v>Cumpre</v>
          </cell>
        </row>
        <row r="3094">
          <cell r="F3094" t="str">
            <v>Ipiranga do Piauí/PI</v>
          </cell>
          <cell r="G3094" t="str">
            <v>Semestral</v>
          </cell>
          <cell r="H3094" t="str">
            <v>2024-S1</v>
          </cell>
          <cell r="I3094" t="str">
            <v>Sim</v>
          </cell>
          <cell r="J3094">
            <v>45473</v>
          </cell>
          <cell r="K3094">
            <v>2509616.85</v>
          </cell>
          <cell r="L3094">
            <v>42086240.68</v>
          </cell>
          <cell r="M3094">
            <v>5.96</v>
          </cell>
          <cell r="N3094" t="str">
            <v>Cumpre</v>
          </cell>
        </row>
        <row r="3095">
          <cell r="F3095" t="str">
            <v>Isaías Coelho/PI</v>
          </cell>
          <cell r="G3095" t="str">
            <v>Quadrimestral</v>
          </cell>
          <cell r="H3095" t="str">
            <v>2024-Q2</v>
          </cell>
          <cell r="I3095" t="str">
            <v>Sim</v>
          </cell>
          <cell r="J3095">
            <v>45535</v>
          </cell>
          <cell r="K3095">
            <v>1680884.36</v>
          </cell>
          <cell r="L3095">
            <v>42669199.020000003</v>
          </cell>
          <cell r="M3095">
            <v>3.94</v>
          </cell>
          <cell r="N3095" t="str">
            <v>Cumpre</v>
          </cell>
        </row>
        <row r="3096">
          <cell r="F3096" t="str">
            <v>Itainópolis/PI</v>
          </cell>
          <cell r="G3096" t="str">
            <v>Semestral</v>
          </cell>
          <cell r="H3096" t="str">
            <v>2024-S1</v>
          </cell>
          <cell r="I3096" t="str">
            <v>Sim</v>
          </cell>
          <cell r="J3096">
            <v>45473</v>
          </cell>
          <cell r="K3096">
            <v>-2484119.38</v>
          </cell>
          <cell r="L3096">
            <v>46877598.189999998</v>
          </cell>
          <cell r="M3096">
            <v>0</v>
          </cell>
          <cell r="N3096" t="str">
            <v>Cumpre</v>
          </cell>
        </row>
        <row r="3097">
          <cell r="F3097" t="str">
            <v>Itaueira/PI</v>
          </cell>
          <cell r="G3097" t="str">
            <v>Quadrimestral</v>
          </cell>
          <cell r="H3097" t="str">
            <v>2024-Q2</v>
          </cell>
          <cell r="I3097" t="str">
            <v>Sim</v>
          </cell>
          <cell r="J3097">
            <v>45535</v>
          </cell>
          <cell r="K3097">
            <v>-1242574.78</v>
          </cell>
          <cell r="L3097">
            <v>43766540.590000004</v>
          </cell>
          <cell r="M3097">
            <v>0</v>
          </cell>
          <cell r="N3097" t="str">
            <v>Cumpre</v>
          </cell>
        </row>
        <row r="3098">
          <cell r="F3098" t="str">
            <v>Jacobina do Piauí/PI</v>
          </cell>
          <cell r="G3098" t="str">
            <v>Quadrimestral</v>
          </cell>
          <cell r="H3098" t="str">
            <v>2024-Q2</v>
          </cell>
          <cell r="I3098" t="str">
            <v>Sim</v>
          </cell>
          <cell r="J3098">
            <v>45535</v>
          </cell>
          <cell r="K3098">
            <v>-9426994.3100000005</v>
          </cell>
          <cell r="L3098">
            <v>48047662.579999998</v>
          </cell>
          <cell r="M3098">
            <v>0</v>
          </cell>
          <cell r="N3098" t="str">
            <v>Cumpre</v>
          </cell>
        </row>
        <row r="3099">
          <cell r="F3099" t="str">
            <v>Jaicós/PI</v>
          </cell>
          <cell r="G3099" t="str">
            <v>Semestral</v>
          </cell>
          <cell r="H3099" t="str">
            <v>2024-S1</v>
          </cell>
          <cell r="I3099" t="str">
            <v>Sim</v>
          </cell>
          <cell r="J3099">
            <v>45473</v>
          </cell>
          <cell r="K3099">
            <v>4584903.22</v>
          </cell>
          <cell r="L3099">
            <v>74238621.200000003</v>
          </cell>
          <cell r="M3099">
            <v>6.18</v>
          </cell>
          <cell r="N3099" t="str">
            <v>Cumpre</v>
          </cell>
        </row>
        <row r="3100">
          <cell r="F3100" t="str">
            <v>Jardim do Mulato/PI</v>
          </cell>
          <cell r="G3100" t="str">
            <v>Semestral</v>
          </cell>
          <cell r="H3100" t="str">
            <v>2024-S1</v>
          </cell>
          <cell r="I3100" t="str">
            <v>Sim</v>
          </cell>
          <cell r="J3100">
            <v>45473</v>
          </cell>
          <cell r="K3100">
            <v>-2690347.27</v>
          </cell>
          <cell r="L3100">
            <v>27346827.82</v>
          </cell>
          <cell r="M3100">
            <v>0</v>
          </cell>
          <cell r="N3100" t="str">
            <v>Cumpre</v>
          </cell>
        </row>
        <row r="3101">
          <cell r="F3101" t="str">
            <v>Jatobá do Piauí/PI</v>
          </cell>
          <cell r="G3101" t="str">
            <v>Quadrimestral</v>
          </cell>
          <cell r="H3101" t="str">
            <v>2024-Q2</v>
          </cell>
          <cell r="I3101" t="str">
            <v>Sim</v>
          </cell>
          <cell r="J3101">
            <v>45535</v>
          </cell>
          <cell r="K3101">
            <v>8182510.0700000003</v>
          </cell>
          <cell r="L3101">
            <v>28766775.440000001</v>
          </cell>
          <cell r="M3101">
            <v>28.44</v>
          </cell>
          <cell r="N3101" t="str">
            <v>Cumpre</v>
          </cell>
        </row>
        <row r="3102">
          <cell r="F3102" t="str">
            <v>Jerumenha/PI</v>
          </cell>
          <cell r="G3102" t="str">
            <v>Semestral</v>
          </cell>
          <cell r="H3102" t="str">
            <v>2024-S1</v>
          </cell>
          <cell r="I3102" t="str">
            <v>Sim</v>
          </cell>
          <cell r="J3102">
            <v>45473</v>
          </cell>
          <cell r="K3102">
            <v>3242197.4</v>
          </cell>
          <cell r="L3102">
            <v>30611047.84</v>
          </cell>
          <cell r="M3102">
            <v>10.59</v>
          </cell>
          <cell r="N3102" t="str">
            <v>Cumpre</v>
          </cell>
        </row>
        <row r="3103">
          <cell r="F3103" t="str">
            <v>João Costa/PI</v>
          </cell>
          <cell r="G3103" t="str">
            <v>Quadrimestral</v>
          </cell>
          <cell r="H3103" t="str">
            <v>2024-Q2</v>
          </cell>
          <cell r="I3103" t="str">
            <v>Sim</v>
          </cell>
          <cell r="J3103">
            <v>45535</v>
          </cell>
          <cell r="K3103">
            <v>4195369.55</v>
          </cell>
          <cell r="L3103">
            <v>25340682.120000001</v>
          </cell>
          <cell r="M3103">
            <v>16.559999999999999</v>
          </cell>
          <cell r="N3103" t="str">
            <v>Cumpre</v>
          </cell>
        </row>
        <row r="3104">
          <cell r="F3104" t="str">
            <v>Joaquim Pires/PI</v>
          </cell>
          <cell r="G3104" t="str">
            <v>Semestral</v>
          </cell>
          <cell r="H3104" t="str">
            <v>2023-S2</v>
          </cell>
          <cell r="I3104" t="str">
            <v>Não</v>
          </cell>
          <cell r="J3104">
            <v>45291</v>
          </cell>
          <cell r="K3104">
            <v>10744722.949999999</v>
          </cell>
          <cell r="L3104">
            <v>54700095.109999999</v>
          </cell>
          <cell r="M3104">
            <v>19.64</v>
          </cell>
          <cell r="N3104" t="str">
            <v>Cumpre</v>
          </cell>
        </row>
        <row r="3105">
          <cell r="F3105" t="str">
            <v>Joca Marques/PI</v>
          </cell>
          <cell r="G3105" t="str">
            <v>Semestral</v>
          </cell>
          <cell r="H3105" t="str">
            <v>2024-S1</v>
          </cell>
          <cell r="I3105" t="str">
            <v>Sim</v>
          </cell>
          <cell r="J3105">
            <v>45473</v>
          </cell>
          <cell r="K3105">
            <v>-265014.62</v>
          </cell>
          <cell r="L3105">
            <v>30339338.77</v>
          </cell>
          <cell r="M3105">
            <v>0</v>
          </cell>
          <cell r="N3105" t="str">
            <v>Cumpre</v>
          </cell>
        </row>
        <row r="3106">
          <cell r="F3106" t="str">
            <v>José de Freitas/PI</v>
          </cell>
          <cell r="G3106" t="str">
            <v>Quadrimestral</v>
          </cell>
          <cell r="H3106" t="str">
            <v>2024-Q2</v>
          </cell>
          <cell r="I3106" t="str">
            <v>Sim</v>
          </cell>
          <cell r="J3106">
            <v>45535</v>
          </cell>
          <cell r="K3106">
            <v>15668763.51</v>
          </cell>
          <cell r="L3106">
            <v>151571677.44</v>
          </cell>
          <cell r="M3106">
            <v>10.34</v>
          </cell>
          <cell r="N3106" t="str">
            <v>Cumpre</v>
          </cell>
        </row>
        <row r="3107">
          <cell r="F3107" t="str">
            <v>Juazeiro do Piauí/PI</v>
          </cell>
          <cell r="G3107" t="str">
            <v>Quadrimestral</v>
          </cell>
          <cell r="H3107" t="str">
            <v>2024-Q2</v>
          </cell>
          <cell r="I3107" t="str">
            <v>Sim</v>
          </cell>
          <cell r="J3107">
            <v>45535</v>
          </cell>
          <cell r="K3107">
            <v>11794732.550000001</v>
          </cell>
          <cell r="L3107">
            <v>33455591.379999999</v>
          </cell>
          <cell r="M3107">
            <v>35.25</v>
          </cell>
          <cell r="N3107" t="str">
            <v>Cumpre</v>
          </cell>
        </row>
        <row r="3108">
          <cell r="F3108" t="str">
            <v>Júlio Borges/PI</v>
          </cell>
          <cell r="G3108" t="str">
            <v>Quadrimestral</v>
          </cell>
          <cell r="H3108" t="str">
            <v>2024-Q2</v>
          </cell>
          <cell r="I3108" t="str">
            <v>Sim</v>
          </cell>
          <cell r="J3108">
            <v>45535</v>
          </cell>
          <cell r="K3108">
            <v>3371920.84</v>
          </cell>
          <cell r="L3108">
            <v>40170509.759999998</v>
          </cell>
          <cell r="M3108">
            <v>8.39</v>
          </cell>
          <cell r="N3108" t="str">
            <v>Cumpre</v>
          </cell>
        </row>
        <row r="3109">
          <cell r="F3109" t="str">
            <v>Jurema/PI</v>
          </cell>
          <cell r="G3109" t="str">
            <v>Quadrimestral</v>
          </cell>
          <cell r="H3109" t="str">
            <v>2024-Q2</v>
          </cell>
          <cell r="I3109" t="str">
            <v>Sim</v>
          </cell>
          <cell r="J3109">
            <v>45535</v>
          </cell>
          <cell r="K3109">
            <v>-1655071.97</v>
          </cell>
          <cell r="L3109">
            <v>32315776.969999999</v>
          </cell>
          <cell r="M3109">
            <v>0</v>
          </cell>
          <cell r="N3109" t="str">
            <v>Cumpre</v>
          </cell>
        </row>
        <row r="3110">
          <cell r="F3110" t="str">
            <v>Lagoa Alegre/PI</v>
          </cell>
          <cell r="G3110" t="str">
            <v>Quadrimestral</v>
          </cell>
          <cell r="H3110" t="str">
            <v>2024-Q2</v>
          </cell>
          <cell r="I3110" t="str">
            <v>Sim</v>
          </cell>
          <cell r="J3110">
            <v>45535</v>
          </cell>
          <cell r="K3110">
            <v>8445816.0700000003</v>
          </cell>
          <cell r="L3110">
            <v>45739303.920000002</v>
          </cell>
          <cell r="M3110">
            <v>18.47</v>
          </cell>
          <cell r="N3110" t="str">
            <v>Cumpre</v>
          </cell>
        </row>
        <row r="3111">
          <cell r="F3111" t="str">
            <v>Lagoa de São Francisco/PI</v>
          </cell>
          <cell r="G3111" t="str">
            <v>Quadrimestral</v>
          </cell>
          <cell r="H3111" t="str">
            <v>2024-Q2</v>
          </cell>
          <cell r="I3111" t="str">
            <v>Sim</v>
          </cell>
          <cell r="J3111">
            <v>45535</v>
          </cell>
          <cell r="K3111">
            <v>-15628303.9</v>
          </cell>
          <cell r="L3111">
            <v>36347983.270000003</v>
          </cell>
          <cell r="M3111">
            <v>0</v>
          </cell>
          <cell r="N3111" t="str">
            <v>Cumpre</v>
          </cell>
        </row>
        <row r="3112">
          <cell r="F3112" t="str">
            <v>Lagoa do Barro do Piauí/PI</v>
          </cell>
          <cell r="G3112" t="str">
            <v>Semestral</v>
          </cell>
          <cell r="H3112" t="str">
            <v>2024-S1</v>
          </cell>
          <cell r="I3112" t="str">
            <v>Sim</v>
          </cell>
          <cell r="J3112">
            <v>45473</v>
          </cell>
          <cell r="K3112">
            <v>-8315809.3200000003</v>
          </cell>
          <cell r="L3112">
            <v>70066486.920000002</v>
          </cell>
          <cell r="M3112">
            <v>0</v>
          </cell>
          <cell r="N3112" t="str">
            <v>Cumpre</v>
          </cell>
        </row>
        <row r="3113">
          <cell r="F3113" t="str">
            <v>Lagoa do Piauí/PI</v>
          </cell>
          <cell r="G3113" t="str">
            <v>Quadrimestral</v>
          </cell>
          <cell r="H3113" t="str">
            <v>2024-Q2</v>
          </cell>
          <cell r="I3113" t="str">
            <v>Sim</v>
          </cell>
          <cell r="J3113">
            <v>45535</v>
          </cell>
          <cell r="K3113">
            <v>-1040346.34</v>
          </cell>
          <cell r="L3113">
            <v>29638519.510000002</v>
          </cell>
          <cell r="M3113">
            <v>0</v>
          </cell>
          <cell r="N3113" t="str">
            <v>Cumpre</v>
          </cell>
        </row>
        <row r="3114">
          <cell r="F3114" t="str">
            <v>Lagoa do Sítio/PI</v>
          </cell>
          <cell r="G3114" t="str">
            <v>Quadrimestral</v>
          </cell>
          <cell r="H3114" t="str">
            <v>2024-Q2</v>
          </cell>
          <cell r="I3114" t="str">
            <v>Sim</v>
          </cell>
          <cell r="J3114">
            <v>45535</v>
          </cell>
          <cell r="K3114">
            <v>2891099.83</v>
          </cell>
          <cell r="L3114">
            <v>27195128.739999998</v>
          </cell>
          <cell r="M3114">
            <v>10.63</v>
          </cell>
          <cell r="N3114" t="str">
            <v>Cumpre</v>
          </cell>
        </row>
        <row r="3115">
          <cell r="F3115" t="str">
            <v>Lagoinha do Piauí/PI</v>
          </cell>
          <cell r="G3115" t="str">
            <v>Semestral</v>
          </cell>
          <cell r="H3115" t="str">
            <v>2024-S1</v>
          </cell>
          <cell r="I3115" t="str">
            <v>Sim</v>
          </cell>
          <cell r="J3115">
            <v>45473</v>
          </cell>
          <cell r="K3115">
            <v>-3389070.92</v>
          </cell>
          <cell r="L3115">
            <v>20667808.100000001</v>
          </cell>
          <cell r="M3115">
            <v>0</v>
          </cell>
          <cell r="N3115" t="str">
            <v>Cumpre</v>
          </cell>
        </row>
        <row r="3116">
          <cell r="F3116" t="str">
            <v>Landri Sales/PI</v>
          </cell>
          <cell r="G3116" t="str">
            <v>Quadrimestral</v>
          </cell>
          <cell r="H3116" t="str">
            <v>2024-Q2</v>
          </cell>
          <cell r="I3116" t="str">
            <v>Sim</v>
          </cell>
          <cell r="J3116">
            <v>45535</v>
          </cell>
          <cell r="K3116">
            <v>6748514.9400000004</v>
          </cell>
          <cell r="L3116">
            <v>39534195.75</v>
          </cell>
          <cell r="M3116">
            <v>17.07</v>
          </cell>
          <cell r="N3116" t="str">
            <v>Cumpre</v>
          </cell>
        </row>
        <row r="3117">
          <cell r="F3117" t="str">
            <v>Luís Correia/PI</v>
          </cell>
          <cell r="G3117" t="str">
            <v>Quadrimestral</v>
          </cell>
          <cell r="H3117" t="str">
            <v>2024-Q2</v>
          </cell>
          <cell r="I3117" t="str">
            <v>Sim</v>
          </cell>
          <cell r="J3117">
            <v>45535</v>
          </cell>
          <cell r="K3117">
            <v>20311583.52</v>
          </cell>
          <cell r="L3117">
            <v>132754716.77</v>
          </cell>
          <cell r="M3117">
            <v>15.3</v>
          </cell>
          <cell r="N3117" t="str">
            <v>Cumpre</v>
          </cell>
        </row>
        <row r="3118">
          <cell r="F3118" t="str">
            <v>Luzilândia/PI</v>
          </cell>
          <cell r="G3118" t="str">
            <v>Semestral</v>
          </cell>
          <cell r="H3118" t="str">
            <v>2024-S1</v>
          </cell>
          <cell r="I3118" t="str">
            <v>Sim</v>
          </cell>
          <cell r="J3118">
            <v>45473</v>
          </cell>
          <cell r="K3118">
            <v>31520954.530000001</v>
          </cell>
          <cell r="L3118">
            <v>126395091.51000001</v>
          </cell>
          <cell r="M3118">
            <v>24.94</v>
          </cell>
          <cell r="N3118" t="str">
            <v>Cumpre</v>
          </cell>
        </row>
        <row r="3119">
          <cell r="F3119" t="str">
            <v>Madeiro/PI</v>
          </cell>
          <cell r="G3119" t="str">
            <v>Quadrimestral</v>
          </cell>
          <cell r="H3119" t="str">
            <v>2024-Q2</v>
          </cell>
          <cell r="I3119" t="str">
            <v>Sim</v>
          </cell>
          <cell r="J3119">
            <v>45535</v>
          </cell>
          <cell r="K3119">
            <v>15149543.880000001</v>
          </cell>
          <cell r="L3119">
            <v>46499709.619999997</v>
          </cell>
          <cell r="M3119">
            <v>32.58</v>
          </cell>
          <cell r="N3119" t="str">
            <v>Cumpre</v>
          </cell>
        </row>
        <row r="3120">
          <cell r="F3120" t="str">
            <v>Manoel Emídio/PI</v>
          </cell>
          <cell r="G3120" t="str">
            <v>Semestral</v>
          </cell>
          <cell r="H3120" t="str">
            <v>2024-S1</v>
          </cell>
          <cell r="I3120" t="str">
            <v>Sim</v>
          </cell>
          <cell r="J3120">
            <v>45473</v>
          </cell>
          <cell r="K3120">
            <v>158.97</v>
          </cell>
          <cell r="L3120">
            <v>29642480.010000002</v>
          </cell>
          <cell r="M3120">
            <v>0</v>
          </cell>
          <cell r="N3120" t="str">
            <v>Cumpre</v>
          </cell>
        </row>
        <row r="3121">
          <cell r="F3121" t="str">
            <v>Marcolândia/PI</v>
          </cell>
          <cell r="G3121" t="str">
            <v>Semestral</v>
          </cell>
          <cell r="H3121" t="str">
            <v>2024-S1</v>
          </cell>
          <cell r="I3121" t="str">
            <v>Sim</v>
          </cell>
          <cell r="J3121">
            <v>45473</v>
          </cell>
          <cell r="K3121">
            <v>-1517057.31</v>
          </cell>
          <cell r="L3121">
            <v>56793202.840000004</v>
          </cell>
          <cell r="M3121">
            <v>0</v>
          </cell>
          <cell r="N3121" t="str">
            <v>Cumpre</v>
          </cell>
        </row>
        <row r="3122">
          <cell r="F3122" t="str">
            <v>Marcos Parente/PI</v>
          </cell>
          <cell r="G3122" t="str">
            <v>Quadrimestral</v>
          </cell>
          <cell r="H3122" t="str">
            <v>2024-Q2</v>
          </cell>
          <cell r="I3122" t="str">
            <v>Sim</v>
          </cell>
          <cell r="J3122">
            <v>45535</v>
          </cell>
          <cell r="K3122">
            <v>-5998730.54</v>
          </cell>
          <cell r="L3122">
            <v>28702818.32</v>
          </cell>
          <cell r="M3122">
            <v>0</v>
          </cell>
          <cell r="N3122" t="str">
            <v>Cumpre</v>
          </cell>
        </row>
        <row r="3123">
          <cell r="F3123" t="str">
            <v>Massapê do Piauí/PI</v>
          </cell>
          <cell r="G3123" t="str">
            <v>Quadrimestral</v>
          </cell>
          <cell r="H3123" t="str">
            <v>2024-Q2</v>
          </cell>
          <cell r="I3123" t="str">
            <v>Sim</v>
          </cell>
          <cell r="J3123">
            <v>45535</v>
          </cell>
          <cell r="K3123">
            <v>4449924.9400000004</v>
          </cell>
          <cell r="L3123">
            <v>31357869.170000002</v>
          </cell>
          <cell r="M3123">
            <v>14.19</v>
          </cell>
          <cell r="N3123" t="str">
            <v>Cumpre</v>
          </cell>
        </row>
        <row r="3124">
          <cell r="F3124" t="str">
            <v>Matias Olímpio/PI</v>
          </cell>
          <cell r="G3124" t="str">
            <v>Quadrimestral</v>
          </cell>
          <cell r="H3124" t="str">
            <v>2024-Q1</v>
          </cell>
          <cell r="I3124" t="str">
            <v>Não</v>
          </cell>
          <cell r="J3124">
            <v>45412</v>
          </cell>
          <cell r="K3124">
            <v>19271137.489999998</v>
          </cell>
          <cell r="L3124">
            <v>6775575.3200000003</v>
          </cell>
          <cell r="M3124">
            <v>284.42</v>
          </cell>
          <cell r="N3124" t="str">
            <v>Descumpre</v>
          </cell>
        </row>
        <row r="3125">
          <cell r="F3125" t="str">
            <v>Miguel Alves/PI</v>
          </cell>
          <cell r="G3125" t="str">
            <v>Quadrimestral</v>
          </cell>
          <cell r="H3125" t="str">
            <v>2024-Q2</v>
          </cell>
          <cell r="I3125" t="str">
            <v>Sim</v>
          </cell>
          <cell r="J3125">
            <v>45535</v>
          </cell>
          <cell r="K3125">
            <v>78672363.909999996</v>
          </cell>
          <cell r="L3125">
            <v>159461215.19</v>
          </cell>
          <cell r="M3125">
            <v>49.34</v>
          </cell>
          <cell r="N3125" t="str">
            <v>Cumpre</v>
          </cell>
        </row>
        <row r="3126">
          <cell r="F3126" t="str">
            <v>Miguel Leão/PI</v>
          </cell>
          <cell r="G3126" t="str">
            <v>Semestral</v>
          </cell>
          <cell r="H3126" t="str">
            <v>2024-S1</v>
          </cell>
          <cell r="I3126" t="str">
            <v>Sim</v>
          </cell>
          <cell r="J3126">
            <v>45473</v>
          </cell>
          <cell r="K3126">
            <v>4064670.16</v>
          </cell>
          <cell r="L3126">
            <v>19308013.52</v>
          </cell>
          <cell r="M3126">
            <v>21.05</v>
          </cell>
          <cell r="N3126" t="str">
            <v>Cumpre</v>
          </cell>
        </row>
        <row r="3127">
          <cell r="F3127" t="str">
            <v>Milton Brandão/PI</v>
          </cell>
          <cell r="G3127" t="str">
            <v>Semestral</v>
          </cell>
          <cell r="H3127" t="str">
            <v>2024-S1</v>
          </cell>
          <cell r="I3127" t="str">
            <v>Sim</v>
          </cell>
          <cell r="J3127">
            <v>45473</v>
          </cell>
          <cell r="K3127">
            <v>176210.99</v>
          </cell>
          <cell r="L3127">
            <v>27420026.850000001</v>
          </cell>
          <cell r="M3127">
            <v>0.64</v>
          </cell>
          <cell r="N3127" t="str">
            <v>Cumpre</v>
          </cell>
        </row>
        <row r="3128">
          <cell r="F3128" t="str">
            <v>Monsenhor Gil/PI</v>
          </cell>
          <cell r="G3128" t="str">
            <v>Semestral</v>
          </cell>
          <cell r="H3128" t="str">
            <v>2024-S1</v>
          </cell>
          <cell r="I3128" t="str">
            <v>Sim</v>
          </cell>
          <cell r="J3128">
            <v>45473</v>
          </cell>
          <cell r="K3128">
            <v>249146.13</v>
          </cell>
          <cell r="L3128">
            <v>48460210.560000002</v>
          </cell>
          <cell r="M3128">
            <v>0.51</v>
          </cell>
          <cell r="N3128" t="str">
            <v>Cumpre</v>
          </cell>
        </row>
        <row r="3129">
          <cell r="F3129" t="str">
            <v>Monsenhor Hipólito/PI</v>
          </cell>
          <cell r="G3129" t="str">
            <v>Semestral</v>
          </cell>
          <cell r="H3129" t="str">
            <v>2024-S1</v>
          </cell>
          <cell r="I3129" t="str">
            <v>Sim</v>
          </cell>
          <cell r="J3129">
            <v>45473</v>
          </cell>
          <cell r="K3129">
            <v>-2691636.47</v>
          </cell>
          <cell r="L3129">
            <v>41242464.170000002</v>
          </cell>
          <cell r="M3129">
            <v>0</v>
          </cell>
          <cell r="N3129" t="str">
            <v>Cumpre</v>
          </cell>
        </row>
        <row r="3130">
          <cell r="F3130" t="str">
            <v>Monte Alegre do Piauí/PI</v>
          </cell>
          <cell r="G3130" t="str">
            <v>Quadrimestral</v>
          </cell>
          <cell r="H3130" t="str">
            <v>2024-Q2</v>
          </cell>
          <cell r="I3130" t="str">
            <v>Sim</v>
          </cell>
          <cell r="J3130">
            <v>45535</v>
          </cell>
          <cell r="K3130">
            <v>10812121.560000001</v>
          </cell>
          <cell r="L3130">
            <v>65220650.189999998</v>
          </cell>
          <cell r="M3130">
            <v>16.579999999999998</v>
          </cell>
          <cell r="N3130" t="str">
            <v>Cumpre</v>
          </cell>
        </row>
        <row r="3131">
          <cell r="F3131" t="str">
            <v>Morro Cabeça no Tempo/PI</v>
          </cell>
          <cell r="G3131" t="str">
            <v>Semestral</v>
          </cell>
          <cell r="H3131" t="str">
            <v>2024-S1</v>
          </cell>
          <cell r="I3131" t="str">
            <v>Sim</v>
          </cell>
          <cell r="J3131">
            <v>45473</v>
          </cell>
          <cell r="K3131">
            <v>2497978.81</v>
          </cell>
          <cell r="L3131">
            <v>37243804.729999997</v>
          </cell>
          <cell r="M3131">
            <v>6.71</v>
          </cell>
          <cell r="N3131" t="str">
            <v>Cumpre</v>
          </cell>
        </row>
        <row r="3132">
          <cell r="F3132" t="str">
            <v>Morro do Chapéu do Piauí/PI</v>
          </cell>
          <cell r="G3132" t="str">
            <v>Semestral</v>
          </cell>
          <cell r="H3132" t="str">
            <v>2023-S2</v>
          </cell>
          <cell r="I3132" t="str">
            <v>Não</v>
          </cell>
          <cell r="J3132">
            <v>45291</v>
          </cell>
          <cell r="K3132">
            <v>-275440.58</v>
          </cell>
          <cell r="L3132">
            <v>30611046.879999999</v>
          </cell>
          <cell r="M3132">
            <v>0</v>
          </cell>
          <cell r="N3132" t="str">
            <v>Cumpre</v>
          </cell>
        </row>
        <row r="3133">
          <cell r="F3133" t="str">
            <v>Murici dos Portelas/PI</v>
          </cell>
          <cell r="G3133" t="str">
            <v>Quadrimestral</v>
          </cell>
          <cell r="H3133" t="str">
            <v>2024-Q2</v>
          </cell>
          <cell r="I3133" t="str">
            <v>Sim</v>
          </cell>
          <cell r="J3133">
            <v>45535</v>
          </cell>
          <cell r="K3133">
            <v>3024695.66</v>
          </cell>
          <cell r="L3133">
            <v>41271623.219999999</v>
          </cell>
          <cell r="M3133">
            <v>7.33</v>
          </cell>
          <cell r="N3133" t="str">
            <v>Cumpre</v>
          </cell>
        </row>
        <row r="3134">
          <cell r="F3134" t="str">
            <v>Nazaré do Piauí/PI</v>
          </cell>
          <cell r="G3134" t="str">
            <v>Semestral</v>
          </cell>
          <cell r="H3134" t="str">
            <v>2024-S1</v>
          </cell>
          <cell r="I3134" t="str">
            <v>Sim</v>
          </cell>
          <cell r="J3134">
            <v>45473</v>
          </cell>
          <cell r="K3134">
            <v>649556.21</v>
          </cell>
          <cell r="L3134">
            <v>31620417.350000001</v>
          </cell>
          <cell r="M3134">
            <v>2.0499999999999998</v>
          </cell>
          <cell r="N3134" t="str">
            <v>Cumpre</v>
          </cell>
        </row>
        <row r="3135">
          <cell r="F3135" t="str">
            <v>Nazária/PI</v>
          </cell>
          <cell r="G3135" t="str">
            <v>Semestral</v>
          </cell>
          <cell r="H3135" t="str">
            <v>2024-S1</v>
          </cell>
          <cell r="I3135" t="str">
            <v>Sim</v>
          </cell>
          <cell r="J3135">
            <v>45473</v>
          </cell>
          <cell r="K3135">
            <v>-15259600.66</v>
          </cell>
          <cell r="L3135">
            <v>45302169.460000001</v>
          </cell>
          <cell r="M3135">
            <v>0</v>
          </cell>
          <cell r="N3135" t="str">
            <v>Cumpre</v>
          </cell>
        </row>
        <row r="3136">
          <cell r="F3136" t="str">
            <v>Nossa Senhora de Nazaré/PI</v>
          </cell>
          <cell r="G3136" t="str">
            <v>Quadrimestral</v>
          </cell>
          <cell r="H3136" t="str">
            <v>2024-Q2</v>
          </cell>
          <cell r="I3136" t="str">
            <v>Sim</v>
          </cell>
          <cell r="J3136">
            <v>45535</v>
          </cell>
          <cell r="K3136">
            <v>10015451.52</v>
          </cell>
          <cell r="L3136">
            <v>43315306.549999997</v>
          </cell>
          <cell r="M3136">
            <v>23.12</v>
          </cell>
          <cell r="N3136" t="str">
            <v>Cumpre</v>
          </cell>
        </row>
        <row r="3137">
          <cell r="F3137" t="str">
            <v>Nossa Senhora dos Remédios/PI</v>
          </cell>
          <cell r="G3137" t="str">
            <v>Quadrimestral</v>
          </cell>
          <cell r="H3137" t="str">
            <v>2024-Q2</v>
          </cell>
          <cell r="I3137" t="str">
            <v>Sim</v>
          </cell>
          <cell r="J3137">
            <v>45535</v>
          </cell>
          <cell r="K3137">
            <v>2763629.92</v>
          </cell>
          <cell r="L3137">
            <v>70716417.609999999</v>
          </cell>
          <cell r="M3137">
            <v>3.91</v>
          </cell>
          <cell r="N3137" t="str">
            <v>Cumpre</v>
          </cell>
        </row>
        <row r="3138">
          <cell r="F3138" t="str">
            <v>Nova Santa Rita/PI</v>
          </cell>
          <cell r="G3138" t="str">
            <v>Semestral</v>
          </cell>
          <cell r="H3138" t="str">
            <v>2024-S1</v>
          </cell>
          <cell r="I3138" t="str">
            <v>Sim</v>
          </cell>
          <cell r="J3138">
            <v>45473</v>
          </cell>
          <cell r="K3138">
            <v>3792186.65</v>
          </cell>
          <cell r="L3138">
            <v>23255464.329999998</v>
          </cell>
          <cell r="M3138">
            <v>16.309999999999999</v>
          </cell>
          <cell r="N3138" t="str">
            <v>Cumpre</v>
          </cell>
        </row>
        <row r="3139">
          <cell r="F3139" t="str">
            <v>Novo Oriente do Piauí/PI</v>
          </cell>
          <cell r="G3139" t="str">
            <v>Semestral</v>
          </cell>
          <cell r="H3139" t="str">
            <v>2024-S1</v>
          </cell>
          <cell r="I3139" t="str">
            <v>Sim</v>
          </cell>
          <cell r="J3139">
            <v>45473</v>
          </cell>
          <cell r="K3139">
            <v>2840753.97</v>
          </cell>
          <cell r="L3139">
            <v>27831870.239999998</v>
          </cell>
          <cell r="M3139">
            <v>10.210000000000001</v>
          </cell>
          <cell r="N3139" t="str">
            <v>Cumpre</v>
          </cell>
        </row>
        <row r="3140">
          <cell r="F3140" t="str">
            <v>Novo Santo Antônio/PI</v>
          </cell>
          <cell r="G3140" t="str">
            <v>Semestral</v>
          </cell>
          <cell r="H3140" t="str">
            <v>2024-S1</v>
          </cell>
          <cell r="I3140" t="str">
            <v>Sim</v>
          </cell>
          <cell r="J3140">
            <v>45473</v>
          </cell>
          <cell r="K3140">
            <v>5989180.7300000004</v>
          </cell>
          <cell r="L3140">
            <v>25691676.449999999</v>
          </cell>
          <cell r="M3140">
            <v>23.31</v>
          </cell>
          <cell r="N3140" t="str">
            <v>Cumpre</v>
          </cell>
        </row>
        <row r="3141">
          <cell r="F3141" t="str">
            <v>Oeiras/PI</v>
          </cell>
          <cell r="G3141" t="str">
            <v>Quadrimestral</v>
          </cell>
          <cell r="H3141" t="str">
            <v>2024-Q2</v>
          </cell>
          <cell r="I3141" t="str">
            <v>Sim</v>
          </cell>
          <cell r="J3141">
            <v>45535</v>
          </cell>
          <cell r="K3141">
            <v>90523766.609999999</v>
          </cell>
          <cell r="L3141">
            <v>161714492.56</v>
          </cell>
          <cell r="M3141">
            <v>55.98</v>
          </cell>
          <cell r="N3141" t="str">
            <v>Cumpre</v>
          </cell>
        </row>
        <row r="3142">
          <cell r="F3142" t="str">
            <v>Olho d'Água do Piauí/PI</v>
          </cell>
          <cell r="G3142" t="str">
            <v>Quadrimestral</v>
          </cell>
          <cell r="H3142" t="str">
            <v>2021-Q3</v>
          </cell>
          <cell r="I3142" t="str">
            <v>Não</v>
          </cell>
          <cell r="J3142">
            <v>44561</v>
          </cell>
          <cell r="K3142">
            <v>-432056.21</v>
          </cell>
          <cell r="L3142">
            <v>14551670.359999999</v>
          </cell>
          <cell r="M3142">
            <v>0</v>
          </cell>
          <cell r="N3142" t="str">
            <v>Cumpre</v>
          </cell>
        </row>
        <row r="3143">
          <cell r="F3143" t="str">
            <v>Padre Marcos/PI</v>
          </cell>
          <cell r="G3143" t="str">
            <v>Semestral</v>
          </cell>
          <cell r="H3143" t="str">
            <v>2024-S1</v>
          </cell>
          <cell r="I3143" t="str">
            <v>Sim</v>
          </cell>
          <cell r="J3143">
            <v>45473</v>
          </cell>
          <cell r="K3143">
            <v>-640480.31999999995</v>
          </cell>
          <cell r="L3143">
            <v>39084202.799999997</v>
          </cell>
          <cell r="M3143">
            <v>0</v>
          </cell>
          <cell r="N3143" t="str">
            <v>Cumpre</v>
          </cell>
        </row>
        <row r="3144">
          <cell r="F3144" t="str">
            <v>Paes Landim/PI</v>
          </cell>
          <cell r="G3144" t="str">
            <v>Semestral</v>
          </cell>
          <cell r="H3144" t="str">
            <v>2024-S1</v>
          </cell>
          <cell r="I3144" t="str">
            <v>Sim</v>
          </cell>
          <cell r="J3144">
            <v>45473</v>
          </cell>
          <cell r="K3144">
            <v>2798413.92</v>
          </cell>
          <cell r="L3144">
            <v>28566258.920000002</v>
          </cell>
          <cell r="M3144">
            <v>9.8000000000000007</v>
          </cell>
          <cell r="N3144" t="str">
            <v>Cumpre</v>
          </cell>
        </row>
        <row r="3145">
          <cell r="F3145" t="str">
            <v>Pajeú do Piauí/PI</v>
          </cell>
          <cell r="G3145" t="str">
            <v>Quadrimestral</v>
          </cell>
          <cell r="H3145" t="str">
            <v>2023-Q3</v>
          </cell>
          <cell r="I3145" t="str">
            <v>Não</v>
          </cell>
          <cell r="J3145">
            <v>45291</v>
          </cell>
          <cell r="K3145">
            <v>517331.85</v>
          </cell>
          <cell r="L3145">
            <v>22839497.16</v>
          </cell>
          <cell r="M3145">
            <v>2.27</v>
          </cell>
          <cell r="N3145" t="str">
            <v>Cumpre</v>
          </cell>
        </row>
        <row r="3146">
          <cell r="F3146" t="str">
            <v>Palmeira do Piauí/PI</v>
          </cell>
          <cell r="G3146" t="str">
            <v>Quadrimestral</v>
          </cell>
          <cell r="H3146" t="str">
            <v>2024-Q2</v>
          </cell>
          <cell r="I3146" t="str">
            <v>Sim</v>
          </cell>
          <cell r="J3146">
            <v>45535</v>
          </cell>
          <cell r="K3146">
            <v>1231111.06</v>
          </cell>
          <cell r="L3146">
            <v>36500814.100000001</v>
          </cell>
          <cell r="M3146">
            <v>3.37</v>
          </cell>
          <cell r="N3146" t="str">
            <v>Cumpre</v>
          </cell>
        </row>
        <row r="3147">
          <cell r="F3147" t="str">
            <v>Palmeirais/PI</v>
          </cell>
          <cell r="G3147" t="str">
            <v>Quadrimestral</v>
          </cell>
          <cell r="H3147" t="str">
            <v>2024-Q2</v>
          </cell>
          <cell r="I3147" t="str">
            <v>Sim</v>
          </cell>
          <cell r="J3147">
            <v>45535</v>
          </cell>
          <cell r="K3147">
            <v>8602538.9800000004</v>
          </cell>
          <cell r="L3147">
            <v>70709985.5</v>
          </cell>
          <cell r="M3147">
            <v>12.17</v>
          </cell>
          <cell r="N3147" t="str">
            <v>Cumpre</v>
          </cell>
        </row>
        <row r="3148">
          <cell r="F3148" t="str">
            <v>Paquetá/PI</v>
          </cell>
          <cell r="G3148" t="str">
            <v>Semestral</v>
          </cell>
          <cell r="H3148" t="str">
            <v>2024-S1</v>
          </cell>
          <cell r="I3148" t="str">
            <v>Sim</v>
          </cell>
          <cell r="J3148">
            <v>45473</v>
          </cell>
          <cell r="K3148">
            <v>-844792.18</v>
          </cell>
          <cell r="L3148">
            <v>35896281.880000003</v>
          </cell>
          <cell r="M3148">
            <v>0</v>
          </cell>
          <cell r="N3148" t="str">
            <v>Cumpre</v>
          </cell>
        </row>
        <row r="3149">
          <cell r="F3149" t="str">
            <v>Parnaguá/PI</v>
          </cell>
          <cell r="G3149" t="str">
            <v>Quadrimestral</v>
          </cell>
          <cell r="H3149" t="str">
            <v>2024-Q1</v>
          </cell>
          <cell r="I3149" t="str">
            <v>Não</v>
          </cell>
          <cell r="J3149">
            <v>45412</v>
          </cell>
          <cell r="K3149">
            <v>10842588.42</v>
          </cell>
          <cell r="L3149">
            <v>45353505.689999998</v>
          </cell>
          <cell r="M3149">
            <v>23.91</v>
          </cell>
          <cell r="N3149" t="str">
            <v>Cumpre</v>
          </cell>
        </row>
        <row r="3150">
          <cell r="F3150" t="str">
            <v>Parnaíba/PI</v>
          </cell>
          <cell r="G3150" t="str">
            <v>Quadrimestral</v>
          </cell>
          <cell r="H3150" t="str">
            <v>2024-Q2</v>
          </cell>
          <cell r="I3150" t="str">
            <v>Sim</v>
          </cell>
          <cell r="J3150">
            <v>45535</v>
          </cell>
          <cell r="K3150">
            <v>29085558.989999998</v>
          </cell>
          <cell r="L3150">
            <v>589730092.00999999</v>
          </cell>
          <cell r="M3150">
            <v>4.93</v>
          </cell>
          <cell r="N3150" t="str">
            <v>Cumpre</v>
          </cell>
        </row>
        <row r="3151">
          <cell r="F3151" t="str">
            <v>Passagem Franca do Piauí/PI</v>
          </cell>
          <cell r="G3151" t="str">
            <v>Quadrimestral</v>
          </cell>
          <cell r="H3151" t="str">
            <v>2024-Q2</v>
          </cell>
          <cell r="I3151" t="str">
            <v>Sim</v>
          </cell>
          <cell r="J3151">
            <v>45535</v>
          </cell>
          <cell r="K3151">
            <v>11751098.57</v>
          </cell>
          <cell r="L3151">
            <v>33133046.079999998</v>
          </cell>
          <cell r="M3151">
            <v>35.47</v>
          </cell>
          <cell r="N3151" t="str">
            <v>Cumpre</v>
          </cell>
        </row>
        <row r="3152">
          <cell r="F3152" t="str">
            <v>Patos do Piauí/PI</v>
          </cell>
          <cell r="G3152" t="str">
            <v>Semestral</v>
          </cell>
          <cell r="H3152" t="str">
            <v>2024-S1</v>
          </cell>
          <cell r="I3152" t="str">
            <v>Sim</v>
          </cell>
          <cell r="J3152">
            <v>45473</v>
          </cell>
          <cell r="K3152">
            <v>1586143.33</v>
          </cell>
          <cell r="L3152">
            <v>34061379.210000001</v>
          </cell>
          <cell r="M3152">
            <v>4.66</v>
          </cell>
          <cell r="N3152" t="str">
            <v>Cumpre</v>
          </cell>
        </row>
        <row r="3153">
          <cell r="F3153" t="str">
            <v>Pau do Arco do Piauí/PI</v>
          </cell>
          <cell r="G3153" t="str">
            <v>Quadrimestral</v>
          </cell>
          <cell r="H3153" t="str">
            <v>2024-Q2</v>
          </cell>
          <cell r="I3153" t="str">
            <v>Sim</v>
          </cell>
          <cell r="J3153">
            <v>45535</v>
          </cell>
          <cell r="K3153">
            <v>3650609.13</v>
          </cell>
          <cell r="L3153">
            <v>25986857.489999998</v>
          </cell>
          <cell r="M3153">
            <v>14.05</v>
          </cell>
          <cell r="N3153" t="str">
            <v>Cumpre</v>
          </cell>
        </row>
        <row r="3154">
          <cell r="F3154" t="str">
            <v>Paulistana/PI</v>
          </cell>
          <cell r="G3154" t="str">
            <v>Quadrimestral</v>
          </cell>
          <cell r="H3154" t="str">
            <v>2024-Q2</v>
          </cell>
          <cell r="I3154" t="str">
            <v>Sim</v>
          </cell>
          <cell r="J3154">
            <v>45535</v>
          </cell>
          <cell r="K3154">
            <v>700508.09</v>
          </cell>
          <cell r="L3154">
            <v>115869349.73999999</v>
          </cell>
          <cell r="M3154">
            <v>0.6</v>
          </cell>
          <cell r="N3154" t="str">
            <v>Cumpre</v>
          </cell>
        </row>
        <row r="3155">
          <cell r="F3155" t="str">
            <v>Pavussu/PI</v>
          </cell>
          <cell r="G3155" t="str">
            <v>Quadrimestral</v>
          </cell>
          <cell r="H3155" t="str">
            <v>2024-Q2</v>
          </cell>
          <cell r="I3155" t="str">
            <v>Sim</v>
          </cell>
          <cell r="J3155">
            <v>45535</v>
          </cell>
          <cell r="K3155">
            <v>3251180.66</v>
          </cell>
          <cell r="L3155">
            <v>27973383.300000001</v>
          </cell>
          <cell r="M3155">
            <v>11.62</v>
          </cell>
          <cell r="N3155" t="str">
            <v>Cumpre</v>
          </cell>
        </row>
        <row r="3156">
          <cell r="F3156" t="str">
            <v>Pedro II/PI</v>
          </cell>
          <cell r="G3156" t="str">
            <v>Quadrimestral</v>
          </cell>
          <cell r="H3156" t="str">
            <v>2024-Q2</v>
          </cell>
          <cell r="I3156" t="str">
            <v>Sim</v>
          </cell>
          <cell r="J3156">
            <v>45535</v>
          </cell>
          <cell r="K3156">
            <v>6007054.0999999996</v>
          </cell>
          <cell r="L3156">
            <v>146434994.80000001</v>
          </cell>
          <cell r="M3156">
            <v>4.0999999999999996</v>
          </cell>
          <cell r="N3156" t="str">
            <v>Cumpre</v>
          </cell>
        </row>
        <row r="3157">
          <cell r="F3157" t="str">
            <v>Pedro Laurentino/PI</v>
          </cell>
          <cell r="G3157" t="str">
            <v>Semestral</v>
          </cell>
          <cell r="H3157" t="str">
            <v>2024-S1</v>
          </cell>
          <cell r="I3157" t="str">
            <v>Sim</v>
          </cell>
          <cell r="J3157">
            <v>45473</v>
          </cell>
          <cell r="K3157">
            <v>-109740.95</v>
          </cell>
          <cell r="L3157">
            <v>20940283.920000002</v>
          </cell>
          <cell r="M3157">
            <v>0</v>
          </cell>
          <cell r="N3157" t="str">
            <v>Cumpre</v>
          </cell>
        </row>
        <row r="3158">
          <cell r="F3158" t="str">
            <v>Picos/PI</v>
          </cell>
          <cell r="G3158" t="str">
            <v>Quadrimestral</v>
          </cell>
          <cell r="H3158" t="str">
            <v>2024-Q2</v>
          </cell>
          <cell r="I3158" t="str">
            <v>Sim</v>
          </cell>
          <cell r="J3158">
            <v>45535</v>
          </cell>
          <cell r="K3158">
            <v>6881825.71</v>
          </cell>
          <cell r="L3158">
            <v>337274184.13999999</v>
          </cell>
          <cell r="M3158">
            <v>2.04</v>
          </cell>
          <cell r="N3158" t="str">
            <v>Cumpre</v>
          </cell>
        </row>
        <row r="3159">
          <cell r="F3159" t="str">
            <v>Pimenteiras/PI</v>
          </cell>
          <cell r="G3159" t="str">
            <v>Quadrimestral</v>
          </cell>
          <cell r="H3159" t="str">
            <v>2024-Q1</v>
          </cell>
          <cell r="I3159" t="str">
            <v>Não</v>
          </cell>
          <cell r="J3159">
            <v>45412</v>
          </cell>
          <cell r="K3159">
            <v>17178660.170000002</v>
          </cell>
          <cell r="L3159">
            <v>42721827.600000001</v>
          </cell>
          <cell r="M3159">
            <v>40.21</v>
          </cell>
          <cell r="N3159" t="str">
            <v>Cumpre</v>
          </cell>
        </row>
        <row r="3160">
          <cell r="F3160" t="str">
            <v>Pio IX/PI</v>
          </cell>
          <cell r="G3160" t="str">
            <v>Semestral</v>
          </cell>
          <cell r="H3160" t="str">
            <v>2024-S1</v>
          </cell>
          <cell r="I3160" t="str">
            <v>Sim</v>
          </cell>
          <cell r="J3160">
            <v>45473</v>
          </cell>
          <cell r="K3160">
            <v>4331282.8499999996</v>
          </cell>
          <cell r="L3160">
            <v>70952228.019999996</v>
          </cell>
          <cell r="M3160">
            <v>6.1</v>
          </cell>
          <cell r="N3160" t="str">
            <v>Cumpre</v>
          </cell>
        </row>
        <row r="3161">
          <cell r="F3161" t="str">
            <v>Piracuruca/PI</v>
          </cell>
          <cell r="G3161" t="str">
            <v>Quadrimestral</v>
          </cell>
          <cell r="H3161" t="str">
            <v>2024-Q2</v>
          </cell>
          <cell r="I3161" t="str">
            <v>Sim</v>
          </cell>
          <cell r="J3161">
            <v>45535</v>
          </cell>
          <cell r="K3161">
            <v>10328541.800000001</v>
          </cell>
          <cell r="L3161">
            <v>118933389.66</v>
          </cell>
          <cell r="M3161">
            <v>8.68</v>
          </cell>
          <cell r="N3161" t="str">
            <v>Cumpre</v>
          </cell>
        </row>
        <row r="3162">
          <cell r="F3162" t="str">
            <v>Piripiri/PI</v>
          </cell>
          <cell r="G3162" t="str">
            <v>Quadrimestral</v>
          </cell>
          <cell r="H3162" t="str">
            <v>2024-Q2</v>
          </cell>
          <cell r="I3162" t="str">
            <v>Sim</v>
          </cell>
          <cell r="J3162">
            <v>45535</v>
          </cell>
          <cell r="K3162">
            <v>46390647.240000002</v>
          </cell>
          <cell r="L3162">
            <v>250257899.72</v>
          </cell>
          <cell r="M3162">
            <v>18.54</v>
          </cell>
          <cell r="N3162" t="str">
            <v>Cumpre</v>
          </cell>
        </row>
        <row r="3163">
          <cell r="F3163" t="str">
            <v>Porto/PI</v>
          </cell>
          <cell r="G3163" t="str">
            <v>Semestral</v>
          </cell>
          <cell r="H3163" t="str">
            <v>2024-S1</v>
          </cell>
          <cell r="I3163" t="str">
            <v>Sim</v>
          </cell>
          <cell r="J3163">
            <v>45473</v>
          </cell>
          <cell r="K3163">
            <v>6753195.21</v>
          </cell>
          <cell r="L3163">
            <v>79590594.780000001</v>
          </cell>
          <cell r="M3163">
            <v>8.48</v>
          </cell>
          <cell r="N3163" t="str">
            <v>Cumpre</v>
          </cell>
        </row>
        <row r="3164">
          <cell r="F3164" t="str">
            <v>Porto Alegre do Piauí/PI</v>
          </cell>
          <cell r="G3164" t="str">
            <v>Semestral</v>
          </cell>
          <cell r="H3164" t="str">
            <v>2024-S1</v>
          </cell>
          <cell r="I3164" t="str">
            <v>Sim</v>
          </cell>
          <cell r="J3164">
            <v>45473</v>
          </cell>
          <cell r="K3164">
            <v>9321581.4499999993</v>
          </cell>
          <cell r="L3164">
            <v>22881264.5</v>
          </cell>
          <cell r="M3164">
            <v>40.74</v>
          </cell>
          <cell r="N3164" t="str">
            <v>Cumpre</v>
          </cell>
        </row>
        <row r="3165">
          <cell r="F3165" t="str">
            <v>Prata do Piauí/PI</v>
          </cell>
          <cell r="G3165" t="str">
            <v>Semestral</v>
          </cell>
          <cell r="H3165" t="str">
            <v>2024-S1</v>
          </cell>
          <cell r="I3165" t="str">
            <v>Sim</v>
          </cell>
          <cell r="J3165">
            <v>45473</v>
          </cell>
          <cell r="K3165">
            <v>-2754253.92</v>
          </cell>
          <cell r="L3165">
            <v>23929201.510000002</v>
          </cell>
          <cell r="M3165">
            <v>0</v>
          </cell>
          <cell r="N3165" t="str">
            <v>Cumpre</v>
          </cell>
        </row>
        <row r="3166">
          <cell r="F3166" t="str">
            <v>Queimada Nova/PI</v>
          </cell>
          <cell r="G3166" t="str">
            <v>Semestral</v>
          </cell>
          <cell r="H3166" t="str">
            <v>2024-S1</v>
          </cell>
          <cell r="I3166" t="str">
            <v>Sim</v>
          </cell>
          <cell r="J3166">
            <v>45473</v>
          </cell>
          <cell r="K3166">
            <v>-6930438.1200000001</v>
          </cell>
          <cell r="L3166">
            <v>46160812.700000003</v>
          </cell>
          <cell r="M3166">
            <v>0</v>
          </cell>
          <cell r="N3166" t="str">
            <v>Cumpre</v>
          </cell>
        </row>
        <row r="3167">
          <cell r="F3167" t="str">
            <v>Redenção do Gurguéia/PI</v>
          </cell>
          <cell r="G3167" t="str">
            <v>Quadrimestral</v>
          </cell>
          <cell r="H3167" t="str">
            <v>2024-Q2</v>
          </cell>
          <cell r="I3167" t="str">
            <v>Sim</v>
          </cell>
          <cell r="J3167">
            <v>45535</v>
          </cell>
          <cell r="K3167">
            <v>1060158.96</v>
          </cell>
          <cell r="L3167">
            <v>51940798.43</v>
          </cell>
          <cell r="M3167">
            <v>2.04</v>
          </cell>
          <cell r="N3167" t="str">
            <v>Cumpre</v>
          </cell>
        </row>
        <row r="3168">
          <cell r="F3168" t="str">
            <v>Regeneração/PI</v>
          </cell>
          <cell r="G3168" t="str">
            <v>Quadrimestral</v>
          </cell>
          <cell r="H3168" t="str">
            <v>2024-Q2</v>
          </cell>
          <cell r="I3168" t="str">
            <v>Sim</v>
          </cell>
          <cell r="J3168">
            <v>45535</v>
          </cell>
          <cell r="K3168">
            <v>10270364.85</v>
          </cell>
          <cell r="L3168">
            <v>86337573.780000001</v>
          </cell>
          <cell r="M3168">
            <v>11.9</v>
          </cell>
          <cell r="N3168" t="str">
            <v>Cumpre</v>
          </cell>
        </row>
        <row r="3169">
          <cell r="F3169" t="str">
            <v>Riacho Frio/PI</v>
          </cell>
          <cell r="G3169" t="str">
            <v>Semestral</v>
          </cell>
          <cell r="H3169" t="str">
            <v>2024-S1</v>
          </cell>
          <cell r="I3169" t="str">
            <v>Sim</v>
          </cell>
          <cell r="J3169">
            <v>45473</v>
          </cell>
          <cell r="K3169">
            <v>-6073502.7000000002</v>
          </cell>
          <cell r="L3169">
            <v>41906314.359999999</v>
          </cell>
          <cell r="M3169">
            <v>0</v>
          </cell>
          <cell r="N3169" t="str">
            <v>Cumpre</v>
          </cell>
        </row>
        <row r="3170">
          <cell r="F3170" t="str">
            <v>Ribeira do Piauí/PI</v>
          </cell>
          <cell r="G3170" t="str">
            <v>Semestral</v>
          </cell>
          <cell r="H3170" t="str">
            <v>2024-S1</v>
          </cell>
          <cell r="I3170" t="str">
            <v>Sim</v>
          </cell>
          <cell r="J3170">
            <v>45473</v>
          </cell>
          <cell r="K3170">
            <v>-3065743.67</v>
          </cell>
          <cell r="L3170">
            <v>34754545.270000003</v>
          </cell>
          <cell r="M3170">
            <v>0</v>
          </cell>
          <cell r="N3170" t="str">
            <v>Cumpre</v>
          </cell>
        </row>
        <row r="3171">
          <cell r="F3171" t="str">
            <v>Ribeiro Gonçalves/PI</v>
          </cell>
          <cell r="G3171" t="str">
            <v>Quadrimestral</v>
          </cell>
          <cell r="H3171" t="str">
            <v>2024-Q2</v>
          </cell>
          <cell r="I3171" t="str">
            <v>Sim</v>
          </cell>
          <cell r="J3171">
            <v>45535</v>
          </cell>
          <cell r="K3171">
            <v>1762663.62</v>
          </cell>
          <cell r="L3171">
            <v>76672908.180000007</v>
          </cell>
          <cell r="M3171">
            <v>2.2999999999999998</v>
          </cell>
          <cell r="N3171" t="str">
            <v>Cumpre</v>
          </cell>
        </row>
        <row r="3172">
          <cell r="F3172" t="str">
            <v>Rio Grande do Piauí/PI</v>
          </cell>
          <cell r="G3172" t="str">
            <v>Semestral</v>
          </cell>
          <cell r="H3172" t="str">
            <v>2024-S1</v>
          </cell>
          <cell r="I3172" t="str">
            <v>Sim</v>
          </cell>
          <cell r="J3172">
            <v>45473</v>
          </cell>
          <cell r="K3172">
            <v>1278139.1200000001</v>
          </cell>
          <cell r="L3172">
            <v>34690516</v>
          </cell>
          <cell r="M3172">
            <v>3.68</v>
          </cell>
          <cell r="N3172" t="str">
            <v>Cumpre</v>
          </cell>
        </row>
        <row r="3173">
          <cell r="F3173" t="str">
            <v>Santa Cruz do Piauí/PI</v>
          </cell>
          <cell r="G3173" t="str">
            <v>Quadrimestral</v>
          </cell>
          <cell r="H3173" t="str">
            <v>2024-Q2</v>
          </cell>
          <cell r="I3173" t="str">
            <v>Sim</v>
          </cell>
          <cell r="J3173">
            <v>45535</v>
          </cell>
          <cell r="K3173">
            <v>2776898.15</v>
          </cell>
          <cell r="L3173">
            <v>37410822.710000001</v>
          </cell>
          <cell r="M3173">
            <v>7.42</v>
          </cell>
          <cell r="N3173" t="str">
            <v>Cumpre</v>
          </cell>
        </row>
        <row r="3174">
          <cell r="F3174" t="str">
            <v>Santa Cruz dos Milagres/PI</v>
          </cell>
          <cell r="G3174" t="str">
            <v>Semestral</v>
          </cell>
          <cell r="H3174" t="str">
            <v>2024-S1</v>
          </cell>
          <cell r="I3174" t="str">
            <v>Sim</v>
          </cell>
          <cell r="J3174">
            <v>45473</v>
          </cell>
          <cell r="K3174">
            <v>-8349328.8099999996</v>
          </cell>
          <cell r="L3174">
            <v>17813787.039999999</v>
          </cell>
          <cell r="M3174">
            <v>0</v>
          </cell>
          <cell r="N3174" t="str">
            <v>Cumpre</v>
          </cell>
        </row>
        <row r="3175">
          <cell r="F3175" t="str">
            <v>Santa Filomena/PI</v>
          </cell>
          <cell r="G3175" t="str">
            <v>Quadrimestral</v>
          </cell>
          <cell r="H3175" t="str">
            <v>2024-Q2</v>
          </cell>
          <cell r="I3175" t="str">
            <v>Sim</v>
          </cell>
          <cell r="J3175">
            <v>45535</v>
          </cell>
          <cell r="K3175">
            <v>11712965.050000001</v>
          </cell>
          <cell r="L3175">
            <v>51010246.060000002</v>
          </cell>
          <cell r="M3175">
            <v>22.96</v>
          </cell>
          <cell r="N3175" t="str">
            <v>Cumpre</v>
          </cell>
        </row>
        <row r="3176">
          <cell r="F3176" t="str">
            <v>Santa Luz/PI</v>
          </cell>
          <cell r="G3176" t="str">
            <v>Quadrimestral</v>
          </cell>
          <cell r="H3176" t="str">
            <v>2024-Q2</v>
          </cell>
          <cell r="I3176" t="str">
            <v>Sim</v>
          </cell>
          <cell r="J3176">
            <v>45535</v>
          </cell>
          <cell r="K3176">
            <v>3120722.77</v>
          </cell>
          <cell r="L3176">
            <v>33774500.159999996</v>
          </cell>
          <cell r="M3176">
            <v>9.24</v>
          </cell>
          <cell r="N3176" t="str">
            <v>Cumpre</v>
          </cell>
        </row>
        <row r="3177">
          <cell r="F3177" t="str">
            <v>Santa Rosa do Piauí/PI</v>
          </cell>
          <cell r="G3177" t="str">
            <v>Semestral</v>
          </cell>
          <cell r="H3177" t="str">
            <v>2024-S1</v>
          </cell>
          <cell r="I3177" t="str">
            <v>Sim</v>
          </cell>
          <cell r="J3177">
            <v>45473</v>
          </cell>
          <cell r="K3177">
            <v>4507020.47</v>
          </cell>
          <cell r="L3177">
            <v>29643654.379999999</v>
          </cell>
          <cell r="M3177">
            <v>15.2</v>
          </cell>
          <cell r="N3177" t="str">
            <v>Cumpre</v>
          </cell>
        </row>
        <row r="3178">
          <cell r="F3178" t="str">
            <v>Santana do Piauí/PI</v>
          </cell>
          <cell r="G3178" t="str">
            <v>Semestral</v>
          </cell>
          <cell r="H3178" t="str">
            <v>2024-S1</v>
          </cell>
          <cell r="I3178" t="str">
            <v>Sim</v>
          </cell>
          <cell r="J3178">
            <v>45473</v>
          </cell>
          <cell r="K3178">
            <v>-2666185.0499999998</v>
          </cell>
          <cell r="L3178">
            <v>27138490.699999999</v>
          </cell>
          <cell r="M3178">
            <v>0</v>
          </cell>
          <cell r="N3178" t="str">
            <v>Cumpre</v>
          </cell>
        </row>
        <row r="3179">
          <cell r="F3179" t="str">
            <v>Santo Antônio de Lisboa/PI</v>
          </cell>
          <cell r="G3179" t="str">
            <v>Quadrimestral</v>
          </cell>
          <cell r="H3179" t="str">
            <v>2024-Q2</v>
          </cell>
          <cell r="I3179" t="str">
            <v>Sim</v>
          </cell>
          <cell r="J3179">
            <v>45535</v>
          </cell>
          <cell r="K3179">
            <v>-3167250.76</v>
          </cell>
          <cell r="L3179">
            <v>29072947.239999998</v>
          </cell>
          <cell r="M3179">
            <v>0</v>
          </cell>
          <cell r="N3179" t="str">
            <v>Cumpre</v>
          </cell>
        </row>
        <row r="3180">
          <cell r="F3180" t="str">
            <v>Santo Antônio dos Milagres/PI</v>
          </cell>
          <cell r="G3180" t="str">
            <v>Semestral</v>
          </cell>
          <cell r="H3180" t="str">
            <v>2024-S1</v>
          </cell>
          <cell r="I3180" t="str">
            <v>Sim</v>
          </cell>
          <cell r="J3180">
            <v>45473</v>
          </cell>
          <cell r="K3180">
            <v>-2171757.36</v>
          </cell>
          <cell r="L3180">
            <v>23877958.719999999</v>
          </cell>
          <cell r="M3180">
            <v>0</v>
          </cell>
          <cell r="N3180" t="str">
            <v>Cumpre</v>
          </cell>
        </row>
        <row r="3181">
          <cell r="F3181" t="str">
            <v>Santo Inácio do Piauí/PI</v>
          </cell>
          <cell r="G3181" t="str">
            <v>Semestral</v>
          </cell>
          <cell r="H3181" t="str">
            <v>2023-S2</v>
          </cell>
          <cell r="I3181" t="str">
            <v>Não</v>
          </cell>
          <cell r="J3181">
            <v>45291</v>
          </cell>
          <cell r="K3181">
            <v>427004.99</v>
          </cell>
          <cell r="L3181">
            <v>25258252.039999999</v>
          </cell>
          <cell r="M3181">
            <v>1.69</v>
          </cell>
          <cell r="N3181" t="str">
            <v>Cumpre</v>
          </cell>
        </row>
        <row r="3182">
          <cell r="F3182" t="str">
            <v>São Braz do Piauí/PI</v>
          </cell>
          <cell r="G3182" t="str">
            <v>Quadrimestral</v>
          </cell>
          <cell r="H3182" t="str">
            <v>2024-Q2</v>
          </cell>
          <cell r="I3182" t="str">
            <v>Sim</v>
          </cell>
          <cell r="J3182">
            <v>45535</v>
          </cell>
          <cell r="K3182">
            <v>-4061995.78</v>
          </cell>
          <cell r="L3182">
            <v>29103952.199999999</v>
          </cell>
          <cell r="M3182">
            <v>0</v>
          </cell>
          <cell r="N3182" t="str">
            <v>Cumpre</v>
          </cell>
        </row>
        <row r="3183">
          <cell r="F3183" t="str">
            <v>São Félix do Piauí/PI</v>
          </cell>
          <cell r="G3183" t="str">
            <v>Semestral</v>
          </cell>
          <cell r="H3183" t="str">
            <v>2024-S1</v>
          </cell>
          <cell r="I3183" t="str">
            <v>Sim</v>
          </cell>
          <cell r="J3183">
            <v>45473</v>
          </cell>
          <cell r="K3183">
            <v>-6107600.5599999996</v>
          </cell>
          <cell r="L3183">
            <v>27882957.120000001</v>
          </cell>
          <cell r="M3183">
            <v>0</v>
          </cell>
          <cell r="N3183" t="str">
            <v>Cumpre</v>
          </cell>
        </row>
        <row r="3184">
          <cell r="F3184" t="str">
            <v>São Francisco de Assis do Piauí/PI</v>
          </cell>
          <cell r="G3184" t="str">
            <v>Quadrimestral</v>
          </cell>
          <cell r="H3184" t="str">
            <v>2024-Q2</v>
          </cell>
          <cell r="I3184" t="str">
            <v>Sim</v>
          </cell>
          <cell r="J3184">
            <v>45535</v>
          </cell>
          <cell r="K3184">
            <v>4467377.76</v>
          </cell>
          <cell r="L3184">
            <v>30043449.289999999</v>
          </cell>
          <cell r="M3184">
            <v>14.87</v>
          </cell>
          <cell r="N3184" t="str">
            <v>Cumpre</v>
          </cell>
        </row>
        <row r="3185">
          <cell r="F3185" t="str">
            <v>São Francisco do Piauí/PI</v>
          </cell>
          <cell r="G3185" t="str">
            <v>Semestral</v>
          </cell>
          <cell r="H3185" t="str">
            <v>2024-S1</v>
          </cell>
          <cell r="I3185" t="str">
            <v>Sim</v>
          </cell>
          <cell r="J3185">
            <v>45473</v>
          </cell>
          <cell r="K3185">
            <v>2031061.32</v>
          </cell>
          <cell r="L3185">
            <v>22520759.460000001</v>
          </cell>
          <cell r="M3185">
            <v>9.02</v>
          </cell>
          <cell r="N3185" t="str">
            <v>Cumpre</v>
          </cell>
        </row>
        <row r="3186">
          <cell r="F3186" t="str">
            <v>São Gonçalo do Gurguéia/PI</v>
          </cell>
          <cell r="G3186" t="str">
            <v>Quadrimestral</v>
          </cell>
          <cell r="H3186" t="str">
            <v>2024-Q2</v>
          </cell>
          <cell r="I3186" t="str">
            <v>Sim</v>
          </cell>
          <cell r="J3186">
            <v>45535</v>
          </cell>
          <cell r="K3186">
            <v>5182688.26</v>
          </cell>
          <cell r="L3186">
            <v>28193091.440000001</v>
          </cell>
          <cell r="M3186">
            <v>18.38</v>
          </cell>
          <cell r="N3186" t="str">
            <v>Cumpre</v>
          </cell>
        </row>
        <row r="3187">
          <cell r="F3187" t="str">
            <v>São Gonçalo do Piauí/PI</v>
          </cell>
          <cell r="G3187" t="str">
            <v>Quadrimestral</v>
          </cell>
          <cell r="H3187" t="str">
            <v>2024-Q2</v>
          </cell>
          <cell r="I3187" t="str">
            <v>Sim</v>
          </cell>
          <cell r="J3187">
            <v>45535</v>
          </cell>
          <cell r="K3187">
            <v>2935277.26</v>
          </cell>
          <cell r="L3187">
            <v>25980256.629999999</v>
          </cell>
          <cell r="M3187">
            <v>11.3</v>
          </cell>
          <cell r="N3187" t="str">
            <v>Cumpre</v>
          </cell>
        </row>
        <row r="3188">
          <cell r="F3188" t="str">
            <v>São João da Canabrava/PI</v>
          </cell>
          <cell r="G3188" t="str">
            <v>Semestral</v>
          </cell>
          <cell r="H3188" t="str">
            <v>2024-S1</v>
          </cell>
          <cell r="I3188" t="str">
            <v>Sim</v>
          </cell>
          <cell r="J3188">
            <v>45473</v>
          </cell>
          <cell r="K3188">
            <v>2106778.75</v>
          </cell>
          <cell r="L3188">
            <v>33989334.460000001</v>
          </cell>
          <cell r="M3188">
            <v>6.2</v>
          </cell>
          <cell r="N3188" t="str">
            <v>Cumpre</v>
          </cell>
        </row>
        <row r="3189">
          <cell r="F3189" t="str">
            <v>São João da Fronteira/PI</v>
          </cell>
          <cell r="G3189" t="str">
            <v>Quadrimestral</v>
          </cell>
          <cell r="H3189" t="str">
            <v>2024-Q2</v>
          </cell>
          <cell r="I3189" t="str">
            <v>Sim</v>
          </cell>
          <cell r="J3189">
            <v>45535</v>
          </cell>
          <cell r="K3189">
            <v>417033.19</v>
          </cell>
          <cell r="L3189">
            <v>31601599.699999999</v>
          </cell>
          <cell r="M3189">
            <v>1.32</v>
          </cell>
          <cell r="N3189" t="str">
            <v>Cumpre</v>
          </cell>
        </row>
        <row r="3190">
          <cell r="F3190" t="str">
            <v>São João da Serra/PI</v>
          </cell>
          <cell r="G3190" t="str">
            <v>Semestral</v>
          </cell>
          <cell r="H3190" t="str">
            <v>2024-S1</v>
          </cell>
          <cell r="I3190" t="str">
            <v>Sim</v>
          </cell>
          <cell r="J3190">
            <v>45473</v>
          </cell>
          <cell r="K3190">
            <v>-604579.31000000006</v>
          </cell>
          <cell r="L3190">
            <v>28987514.59</v>
          </cell>
          <cell r="M3190">
            <v>0</v>
          </cell>
          <cell r="N3190" t="str">
            <v>Cumpre</v>
          </cell>
        </row>
        <row r="3191">
          <cell r="F3191" t="str">
            <v>São João da Varjota/PI</v>
          </cell>
          <cell r="G3191" t="str">
            <v>Semestral</v>
          </cell>
          <cell r="H3191" t="str">
            <v>2024-S1</v>
          </cell>
          <cell r="I3191" t="str">
            <v>Sim</v>
          </cell>
          <cell r="J3191">
            <v>45473</v>
          </cell>
          <cell r="K3191">
            <v>1563840.83</v>
          </cell>
          <cell r="L3191">
            <v>28381344.780000001</v>
          </cell>
          <cell r="M3191">
            <v>5.51</v>
          </cell>
          <cell r="N3191" t="str">
            <v>Cumpre</v>
          </cell>
        </row>
        <row r="3192">
          <cell r="F3192" t="str">
            <v>São João do Arraial/PI</v>
          </cell>
          <cell r="G3192" t="str">
            <v>Semestral</v>
          </cell>
          <cell r="H3192" t="str">
            <v>2024-S1</v>
          </cell>
          <cell r="I3192" t="str">
            <v>Sim</v>
          </cell>
          <cell r="J3192">
            <v>45473</v>
          </cell>
          <cell r="K3192">
            <v>1473690.33</v>
          </cell>
          <cell r="L3192">
            <v>56482985.310000002</v>
          </cell>
          <cell r="M3192">
            <v>2.61</v>
          </cell>
          <cell r="N3192" t="str">
            <v>Cumpre</v>
          </cell>
        </row>
        <row r="3193">
          <cell r="F3193" t="str">
            <v>São João do Piauí/PI</v>
          </cell>
          <cell r="G3193" t="str">
            <v>Semestral</v>
          </cell>
          <cell r="H3193" t="str">
            <v>2024-S1</v>
          </cell>
          <cell r="I3193" t="str">
            <v>Sim</v>
          </cell>
          <cell r="J3193">
            <v>45473</v>
          </cell>
          <cell r="K3193">
            <v>-13990461.869999999</v>
          </cell>
          <cell r="L3193">
            <v>102749983.62</v>
          </cell>
          <cell r="M3193">
            <v>0</v>
          </cell>
          <cell r="N3193" t="str">
            <v>Cumpre</v>
          </cell>
        </row>
        <row r="3194">
          <cell r="F3194" t="str">
            <v>São José do Divino/PI</v>
          </cell>
          <cell r="G3194" t="str">
            <v>Semestral</v>
          </cell>
          <cell r="H3194" t="str">
            <v>2024-S1</v>
          </cell>
          <cell r="I3194" t="str">
            <v>Sim</v>
          </cell>
          <cell r="J3194">
            <v>45473</v>
          </cell>
          <cell r="K3194">
            <v>2324075.5299999998</v>
          </cell>
          <cell r="L3194">
            <v>28662193.550000001</v>
          </cell>
          <cell r="M3194">
            <v>8.11</v>
          </cell>
          <cell r="N3194" t="str">
            <v>Cumpre</v>
          </cell>
        </row>
        <row r="3195">
          <cell r="F3195" t="str">
            <v>São José do Peixe/PI</v>
          </cell>
          <cell r="G3195" t="str">
            <v>Quadrimestral</v>
          </cell>
          <cell r="H3195" t="str">
            <v>2024-Q1</v>
          </cell>
          <cell r="I3195" t="str">
            <v>Não</v>
          </cell>
          <cell r="J3195">
            <v>45412</v>
          </cell>
          <cell r="K3195">
            <v>330666.18</v>
          </cell>
          <cell r="L3195">
            <v>3733524.04</v>
          </cell>
          <cell r="M3195">
            <v>8.86</v>
          </cell>
          <cell r="N3195" t="str">
            <v>Cumpre</v>
          </cell>
        </row>
        <row r="3196">
          <cell r="F3196" t="str">
            <v>São José do Piauí/PI</v>
          </cell>
          <cell r="G3196" t="str">
            <v>Semestral</v>
          </cell>
          <cell r="H3196" t="str">
            <v>2024-S1</v>
          </cell>
          <cell r="I3196" t="str">
            <v>Sim</v>
          </cell>
          <cell r="J3196">
            <v>45473</v>
          </cell>
          <cell r="K3196">
            <v>-12449789.460000001</v>
          </cell>
          <cell r="L3196">
            <v>29094580.370000001</v>
          </cell>
          <cell r="M3196">
            <v>0</v>
          </cell>
          <cell r="N3196" t="str">
            <v>Cumpre</v>
          </cell>
        </row>
        <row r="3197">
          <cell r="F3197" t="str">
            <v>São Julião/PI</v>
          </cell>
          <cell r="G3197" t="str">
            <v>Semestral</v>
          </cell>
          <cell r="H3197" t="str">
            <v>2024-S1</v>
          </cell>
          <cell r="I3197" t="str">
            <v>Sim</v>
          </cell>
          <cell r="J3197">
            <v>45473</v>
          </cell>
          <cell r="K3197">
            <v>-2002679.32</v>
          </cell>
          <cell r="L3197">
            <v>27405224.66</v>
          </cell>
          <cell r="M3197">
            <v>0</v>
          </cell>
          <cell r="N3197" t="str">
            <v>Cumpre</v>
          </cell>
        </row>
        <row r="3198">
          <cell r="F3198" t="str">
            <v>São Lourenço do Piauí/PI</v>
          </cell>
          <cell r="G3198" t="str">
            <v>Quadrimestral</v>
          </cell>
          <cell r="H3198" t="str">
            <v>2024-Q2</v>
          </cell>
          <cell r="I3198" t="str">
            <v>Sim</v>
          </cell>
          <cell r="J3198">
            <v>45535</v>
          </cell>
          <cell r="K3198">
            <v>3915490.76</v>
          </cell>
          <cell r="L3198">
            <v>28424697.969999999</v>
          </cell>
          <cell r="M3198">
            <v>13.77</v>
          </cell>
          <cell r="N3198" t="str">
            <v>Cumpre</v>
          </cell>
        </row>
        <row r="3199">
          <cell r="F3199" t="str">
            <v>São Luis do Piauí/PI</v>
          </cell>
          <cell r="G3199" t="str">
            <v>Semestral</v>
          </cell>
          <cell r="H3199" t="str">
            <v>2024-S1</v>
          </cell>
          <cell r="I3199" t="str">
            <v>Sim</v>
          </cell>
          <cell r="J3199">
            <v>45473</v>
          </cell>
          <cell r="K3199">
            <v>-537019.93000000005</v>
          </cell>
          <cell r="L3199">
            <v>19553904.859999999</v>
          </cell>
          <cell r="M3199">
            <v>0</v>
          </cell>
          <cell r="N3199" t="str">
            <v>Cumpre</v>
          </cell>
        </row>
        <row r="3200">
          <cell r="F3200" t="str">
            <v>São Miguel da Baixa Grande/PI</v>
          </cell>
          <cell r="G3200" t="str">
            <v>Semestral</v>
          </cell>
          <cell r="H3200" t="str">
            <v>2024-S1</v>
          </cell>
          <cell r="I3200" t="str">
            <v>Sim</v>
          </cell>
          <cell r="J3200">
            <v>45473</v>
          </cell>
          <cell r="K3200">
            <v>-1344375.02</v>
          </cell>
          <cell r="L3200">
            <v>19674579.809999999</v>
          </cell>
          <cell r="M3200">
            <v>0</v>
          </cell>
          <cell r="N3200" t="str">
            <v>Cumpre</v>
          </cell>
        </row>
        <row r="3201">
          <cell r="F3201" t="str">
            <v>São Miguel do Fidalgo/PI</v>
          </cell>
          <cell r="G3201" t="str">
            <v>Semestral</v>
          </cell>
          <cell r="H3201" t="str">
            <v>2024-S1</v>
          </cell>
          <cell r="I3201" t="str">
            <v>Sim</v>
          </cell>
          <cell r="J3201">
            <v>45473</v>
          </cell>
          <cell r="K3201">
            <v>-2707436.04</v>
          </cell>
          <cell r="L3201">
            <v>23360732.920000002</v>
          </cell>
          <cell r="M3201">
            <v>0</v>
          </cell>
          <cell r="N3201" t="str">
            <v>Cumpre</v>
          </cell>
        </row>
        <row r="3202">
          <cell r="F3202" t="str">
            <v>São Miguel do Tapuio/PI</v>
          </cell>
          <cell r="G3202" t="str">
            <v>Quadrimestral</v>
          </cell>
          <cell r="H3202" t="str">
            <v>2024-Q2</v>
          </cell>
          <cell r="I3202" t="str">
            <v>Sim</v>
          </cell>
          <cell r="J3202">
            <v>45535</v>
          </cell>
          <cell r="K3202">
            <v>13727434.720000001</v>
          </cell>
          <cell r="L3202">
            <v>91882971.040000007</v>
          </cell>
          <cell r="M3202">
            <v>14.94</v>
          </cell>
          <cell r="N3202" t="str">
            <v>Cumpre</v>
          </cell>
        </row>
        <row r="3203">
          <cell r="F3203" t="str">
            <v>São Pedro do Piauí/PI</v>
          </cell>
          <cell r="G3203" t="str">
            <v>Semestral</v>
          </cell>
          <cell r="H3203" t="str">
            <v>2024-S1</v>
          </cell>
          <cell r="I3203" t="str">
            <v>Sim</v>
          </cell>
          <cell r="J3203">
            <v>45473</v>
          </cell>
          <cell r="K3203">
            <v>-5676894.2699999996</v>
          </cell>
          <cell r="L3203">
            <v>73320576.930000007</v>
          </cell>
          <cell r="M3203">
            <v>0</v>
          </cell>
          <cell r="N3203" t="str">
            <v>Cumpre</v>
          </cell>
        </row>
        <row r="3204">
          <cell r="F3204" t="str">
            <v>São Raimundo Nonato/PI</v>
          </cell>
          <cell r="G3204" t="str">
            <v>Quadrimestral</v>
          </cell>
          <cell r="H3204" t="str">
            <v>2024-Q2</v>
          </cell>
          <cell r="I3204" t="str">
            <v>Sim</v>
          </cell>
          <cell r="J3204">
            <v>45535</v>
          </cell>
          <cell r="K3204">
            <v>27219461.940000001</v>
          </cell>
          <cell r="L3204">
            <v>177844020.66999999</v>
          </cell>
          <cell r="M3204">
            <v>15.31</v>
          </cell>
          <cell r="N3204" t="str">
            <v>Cumpre</v>
          </cell>
        </row>
        <row r="3205">
          <cell r="F3205" t="str">
            <v>Sebastião Barros/PI</v>
          </cell>
          <cell r="G3205" t="str">
            <v>Quadrimestral</v>
          </cell>
          <cell r="H3205" t="str">
            <v>2024-Q2</v>
          </cell>
          <cell r="I3205" t="str">
            <v>Sim</v>
          </cell>
          <cell r="J3205">
            <v>45535</v>
          </cell>
          <cell r="K3205">
            <v>170578.11</v>
          </cell>
          <cell r="L3205">
            <v>31486924.899999999</v>
          </cell>
          <cell r="M3205">
            <v>0.54</v>
          </cell>
          <cell r="N3205" t="str">
            <v>Cumpre</v>
          </cell>
        </row>
        <row r="3206">
          <cell r="F3206" t="str">
            <v>Sebastião Leal/PI</v>
          </cell>
          <cell r="G3206" t="str">
            <v>Semestral</v>
          </cell>
          <cell r="H3206" t="str">
            <v>2024-S1</v>
          </cell>
          <cell r="I3206" t="str">
            <v>Sim</v>
          </cell>
          <cell r="J3206">
            <v>45473</v>
          </cell>
          <cell r="K3206">
            <v>0</v>
          </cell>
          <cell r="L3206">
            <v>40197929.899999999</v>
          </cell>
          <cell r="M3206">
            <v>0</v>
          </cell>
          <cell r="N3206" t="str">
            <v>Cumpre</v>
          </cell>
        </row>
        <row r="3207">
          <cell r="F3207" t="str">
            <v>Sigefredo Pacheco/PI</v>
          </cell>
          <cell r="G3207" t="str">
            <v>Quadrimestral</v>
          </cell>
          <cell r="H3207" t="str">
            <v>2024-Q2</v>
          </cell>
          <cell r="I3207" t="str">
            <v>Sim</v>
          </cell>
          <cell r="J3207">
            <v>45535</v>
          </cell>
          <cell r="K3207">
            <v>17207835.16</v>
          </cell>
          <cell r="L3207">
            <v>37048158.009999998</v>
          </cell>
          <cell r="M3207">
            <v>46.45</v>
          </cell>
          <cell r="N3207" t="str">
            <v>Cumpre</v>
          </cell>
        </row>
        <row r="3208">
          <cell r="F3208" t="str">
            <v>Simões/PI</v>
          </cell>
          <cell r="G3208" t="str">
            <v>Semestral</v>
          </cell>
          <cell r="H3208" t="str">
            <v>2024-S1</v>
          </cell>
          <cell r="I3208" t="str">
            <v>Sim</v>
          </cell>
          <cell r="J3208">
            <v>45473</v>
          </cell>
          <cell r="K3208">
            <v>5050123.13</v>
          </cell>
          <cell r="L3208">
            <v>91297596.180000007</v>
          </cell>
          <cell r="M3208">
            <v>5.53</v>
          </cell>
          <cell r="N3208" t="str">
            <v>Cumpre</v>
          </cell>
        </row>
        <row r="3209">
          <cell r="F3209" t="str">
            <v>Simplício Mendes/PI</v>
          </cell>
          <cell r="G3209" t="str">
            <v>Semestral</v>
          </cell>
          <cell r="H3209" t="str">
            <v>2024-S1</v>
          </cell>
          <cell r="I3209" t="str">
            <v>Sim</v>
          </cell>
          <cell r="J3209">
            <v>45473</v>
          </cell>
          <cell r="K3209">
            <v>-5175915.63</v>
          </cell>
          <cell r="L3209">
            <v>76362213.959999993</v>
          </cell>
          <cell r="M3209">
            <v>0</v>
          </cell>
          <cell r="N3209" t="str">
            <v>Cumpre</v>
          </cell>
        </row>
        <row r="3210">
          <cell r="F3210" t="str">
            <v>Socorro do Piauí/PI</v>
          </cell>
          <cell r="G3210" t="str">
            <v>Quadrimestral</v>
          </cell>
          <cell r="H3210" t="str">
            <v>2024-Q2</v>
          </cell>
          <cell r="I3210" t="str">
            <v>Sim</v>
          </cell>
          <cell r="J3210">
            <v>45535</v>
          </cell>
          <cell r="K3210">
            <v>-7609599.0099999998</v>
          </cell>
          <cell r="L3210">
            <v>31760651.91</v>
          </cell>
          <cell r="M3210">
            <v>0</v>
          </cell>
          <cell r="N3210" t="str">
            <v>Cumpre</v>
          </cell>
        </row>
        <row r="3211">
          <cell r="F3211" t="str">
            <v>Sussuapara/PI</v>
          </cell>
          <cell r="G3211" t="str">
            <v>Quadrimestral</v>
          </cell>
          <cell r="H3211" t="str">
            <v>2024-Q2</v>
          </cell>
          <cell r="I3211" t="str">
            <v>Sim</v>
          </cell>
          <cell r="J3211">
            <v>45535</v>
          </cell>
          <cell r="K3211">
            <v>-5358145.68</v>
          </cell>
          <cell r="L3211">
            <v>32562210.57</v>
          </cell>
          <cell r="M3211">
            <v>0</v>
          </cell>
          <cell r="N3211" t="str">
            <v>Cumpre</v>
          </cell>
        </row>
        <row r="3212">
          <cell r="F3212" t="str">
            <v>Tamboril do Piauí/PI</v>
          </cell>
          <cell r="G3212" t="str">
            <v>Semestral</v>
          </cell>
          <cell r="H3212" t="str">
            <v>2024-S1</v>
          </cell>
          <cell r="I3212" t="str">
            <v>Sim</v>
          </cell>
          <cell r="J3212">
            <v>45473</v>
          </cell>
          <cell r="K3212">
            <v>-1744759.85</v>
          </cell>
          <cell r="L3212">
            <v>24276389.43</v>
          </cell>
          <cell r="M3212">
            <v>0</v>
          </cell>
          <cell r="N3212" t="str">
            <v>Cumpre</v>
          </cell>
        </row>
        <row r="3213">
          <cell r="F3213" t="str">
            <v>Tanque do Piauí/PI</v>
          </cell>
          <cell r="G3213" t="str">
            <v>Semestral</v>
          </cell>
          <cell r="H3213" t="str">
            <v>2024-S1</v>
          </cell>
          <cell r="I3213" t="str">
            <v>Sim</v>
          </cell>
          <cell r="J3213">
            <v>45473</v>
          </cell>
          <cell r="K3213">
            <v>-2311701.21</v>
          </cell>
          <cell r="L3213">
            <v>22695903.07</v>
          </cell>
          <cell r="M3213">
            <v>0</v>
          </cell>
          <cell r="N3213" t="str">
            <v>Cumpre</v>
          </cell>
        </row>
        <row r="3214">
          <cell r="F3214" t="str">
            <v>Teresina/PI</v>
          </cell>
          <cell r="G3214" t="str">
            <v>Quadrimestral</v>
          </cell>
          <cell r="H3214" t="str">
            <v>2024-Q2</v>
          </cell>
          <cell r="I3214" t="str">
            <v>Sim</v>
          </cell>
          <cell r="J3214">
            <v>45535</v>
          </cell>
          <cell r="K3214">
            <v>1194471504.6700001</v>
          </cell>
          <cell r="L3214">
            <v>4296841546.29</v>
          </cell>
          <cell r="M3214">
            <v>27.8</v>
          </cell>
          <cell r="N3214" t="str">
            <v>Cumpre</v>
          </cell>
        </row>
        <row r="3215">
          <cell r="F3215" t="str">
            <v>União/PI</v>
          </cell>
          <cell r="G3215" t="str">
            <v>Semestral</v>
          </cell>
          <cell r="H3215" t="str">
            <v>2024-S1</v>
          </cell>
          <cell r="I3215" t="str">
            <v>Sim</v>
          </cell>
          <cell r="J3215">
            <v>45473</v>
          </cell>
          <cell r="K3215">
            <v>-32774298.960000001</v>
          </cell>
          <cell r="L3215">
            <v>215632983.06</v>
          </cell>
          <cell r="M3215">
            <v>0</v>
          </cell>
          <cell r="N3215" t="str">
            <v>Cumpre</v>
          </cell>
        </row>
        <row r="3216">
          <cell r="F3216" t="str">
            <v>Uruçuí/PI</v>
          </cell>
          <cell r="G3216" t="str">
            <v>Semestral</v>
          </cell>
          <cell r="H3216" t="str">
            <v>2024-S1</v>
          </cell>
          <cell r="I3216" t="str">
            <v>Sim</v>
          </cell>
          <cell r="J3216">
            <v>45473</v>
          </cell>
          <cell r="K3216">
            <v>52169881</v>
          </cell>
          <cell r="L3216">
            <v>215348415.19999999</v>
          </cell>
          <cell r="M3216">
            <v>24.23</v>
          </cell>
          <cell r="N3216" t="str">
            <v>Cumpre</v>
          </cell>
        </row>
        <row r="3217">
          <cell r="F3217" t="str">
            <v>Valença do Piauí/PI</v>
          </cell>
          <cell r="G3217" t="str">
            <v>Quadrimestral</v>
          </cell>
          <cell r="H3217" t="str">
            <v>2024-Q2</v>
          </cell>
          <cell r="I3217" t="str">
            <v>Sim</v>
          </cell>
          <cell r="J3217">
            <v>45535</v>
          </cell>
          <cell r="K3217">
            <v>5013658.99</v>
          </cell>
          <cell r="L3217">
            <v>84060540.129999995</v>
          </cell>
          <cell r="M3217">
            <v>5.96</v>
          </cell>
          <cell r="N3217" t="str">
            <v>Cumpre</v>
          </cell>
        </row>
        <row r="3218">
          <cell r="F3218" t="str">
            <v>Várzea Branca/PI</v>
          </cell>
          <cell r="G3218" t="str">
            <v>Semestral</v>
          </cell>
          <cell r="H3218" t="str">
            <v>2024-S1</v>
          </cell>
          <cell r="I3218" t="str">
            <v>Sim</v>
          </cell>
          <cell r="J3218">
            <v>45473</v>
          </cell>
          <cell r="K3218">
            <v>-2068680.92</v>
          </cell>
          <cell r="L3218">
            <v>32506537.140000001</v>
          </cell>
          <cell r="M3218">
            <v>0</v>
          </cell>
          <cell r="N3218" t="str">
            <v>Cumpre</v>
          </cell>
        </row>
        <row r="3219">
          <cell r="F3219" t="str">
            <v>Várzea Grande/PI</v>
          </cell>
          <cell r="G3219" t="str">
            <v>Semestral</v>
          </cell>
          <cell r="H3219" t="str">
            <v>2024-S1</v>
          </cell>
          <cell r="I3219" t="str">
            <v>Sim</v>
          </cell>
          <cell r="J3219">
            <v>45473</v>
          </cell>
          <cell r="K3219">
            <v>3223217.73</v>
          </cell>
          <cell r="L3219">
            <v>29835128.559999999</v>
          </cell>
          <cell r="M3219">
            <v>10.8</v>
          </cell>
          <cell r="N3219" t="str">
            <v>Cumpre</v>
          </cell>
        </row>
        <row r="3220">
          <cell r="F3220" t="str">
            <v>Vera Mendes/PI</v>
          </cell>
          <cell r="G3220" t="str">
            <v>Semestral</v>
          </cell>
          <cell r="H3220" t="str">
            <v>2024-S1</v>
          </cell>
          <cell r="I3220" t="str">
            <v>Sim</v>
          </cell>
          <cell r="J3220">
            <v>45473</v>
          </cell>
          <cell r="K3220">
            <v>2992425.44</v>
          </cell>
          <cell r="L3220">
            <v>25299601.140000001</v>
          </cell>
          <cell r="M3220">
            <v>11.83</v>
          </cell>
          <cell r="N3220" t="str">
            <v>Cumpre</v>
          </cell>
        </row>
        <row r="3221">
          <cell r="F3221" t="str">
            <v>Vila Nova do Piauí/PI</v>
          </cell>
          <cell r="G3221" t="str">
            <v>Semestral</v>
          </cell>
          <cell r="H3221" t="str">
            <v>2023-S2</v>
          </cell>
          <cell r="I3221" t="str">
            <v>Não</v>
          </cell>
          <cell r="J3221">
            <v>45291</v>
          </cell>
          <cell r="K3221">
            <v>-678541.95</v>
          </cell>
          <cell r="L3221">
            <v>21750573.760000002</v>
          </cell>
          <cell r="M3221">
            <v>0</v>
          </cell>
          <cell r="N3221" t="str">
            <v>Cumpre</v>
          </cell>
        </row>
        <row r="3222">
          <cell r="F3222" t="str">
            <v>Wall Ferraz/PI</v>
          </cell>
          <cell r="G3222" t="str">
            <v>Semestral</v>
          </cell>
          <cell r="H3222" t="str">
            <v>2024-S1</v>
          </cell>
          <cell r="I3222" t="str">
            <v>Sim</v>
          </cell>
          <cell r="J3222">
            <v>45473</v>
          </cell>
          <cell r="K3222">
            <v>-2290026.39</v>
          </cell>
          <cell r="L3222">
            <v>39281872.390000001</v>
          </cell>
          <cell r="M3222">
            <v>0</v>
          </cell>
          <cell r="N3222" t="str">
            <v>Cumpre</v>
          </cell>
        </row>
        <row r="3223">
          <cell r="F3223" t="str">
            <v>Abatiá/PR</v>
          </cell>
          <cell r="G3223" t="str">
            <v>Semestral</v>
          </cell>
          <cell r="H3223" t="str">
            <v>2024-S1</v>
          </cell>
          <cell r="I3223" t="str">
            <v>Sim</v>
          </cell>
          <cell r="J3223">
            <v>45473</v>
          </cell>
          <cell r="K3223">
            <v>-9777781.6899999995</v>
          </cell>
          <cell r="L3223">
            <v>38712678.280000001</v>
          </cell>
          <cell r="M3223">
            <v>0</v>
          </cell>
          <cell r="N3223" t="str">
            <v>Cumpre</v>
          </cell>
        </row>
        <row r="3224">
          <cell r="F3224" t="str">
            <v>Adrianópolis/PR</v>
          </cell>
          <cell r="G3224" t="str">
            <v>Quadrimestral</v>
          </cell>
          <cell r="H3224" t="str">
            <v>2023-Q3</v>
          </cell>
          <cell r="I3224" t="str">
            <v>Não</v>
          </cell>
          <cell r="J3224">
            <v>45291</v>
          </cell>
          <cell r="K3224">
            <v>-17061989.760000002</v>
          </cell>
          <cell r="L3224">
            <v>46362460.899999999</v>
          </cell>
          <cell r="M3224">
            <v>0</v>
          </cell>
          <cell r="N3224" t="str">
            <v>Cumpre</v>
          </cell>
        </row>
        <row r="3225">
          <cell r="F3225" t="str">
            <v>Agudos do Sul/PR</v>
          </cell>
          <cell r="G3225" t="str">
            <v>Semestral</v>
          </cell>
          <cell r="H3225" t="str">
            <v>2024-S1</v>
          </cell>
          <cell r="I3225" t="str">
            <v>Sim</v>
          </cell>
          <cell r="J3225">
            <v>45473</v>
          </cell>
          <cell r="K3225">
            <v>-5317021.46</v>
          </cell>
          <cell r="L3225">
            <v>50313034.630000003</v>
          </cell>
          <cell r="M3225">
            <v>0</v>
          </cell>
          <cell r="N3225" t="str">
            <v>Cumpre</v>
          </cell>
        </row>
        <row r="3226">
          <cell r="F3226" t="str">
            <v>Almirante Tamandaré/PR</v>
          </cell>
          <cell r="G3226" t="str">
            <v>Quadrimestral</v>
          </cell>
          <cell r="H3226" t="str">
            <v>2024-Q2</v>
          </cell>
          <cell r="I3226" t="str">
            <v>Sim</v>
          </cell>
          <cell r="J3226">
            <v>45535</v>
          </cell>
          <cell r="K3226">
            <v>91668436.659999996</v>
          </cell>
          <cell r="L3226">
            <v>341144981.73000002</v>
          </cell>
          <cell r="M3226">
            <v>26.87</v>
          </cell>
          <cell r="N3226" t="str">
            <v>Cumpre</v>
          </cell>
        </row>
        <row r="3227">
          <cell r="F3227" t="str">
            <v>Altamira do Paraná/PR</v>
          </cell>
          <cell r="G3227" t="str">
            <v>Semestral</v>
          </cell>
          <cell r="H3227" t="str">
            <v>2024-S1</v>
          </cell>
          <cell r="I3227" t="str">
            <v>Sim</v>
          </cell>
          <cell r="J3227">
            <v>45473</v>
          </cell>
          <cell r="K3227">
            <v>445945.58</v>
          </cell>
          <cell r="L3227">
            <v>29740434.120000001</v>
          </cell>
          <cell r="M3227">
            <v>1.5</v>
          </cell>
          <cell r="N3227" t="str">
            <v>Cumpre</v>
          </cell>
        </row>
        <row r="3228">
          <cell r="F3228" t="str">
            <v>Alto Paraíso/PR</v>
          </cell>
          <cell r="G3228" t="str">
            <v>Semestral</v>
          </cell>
          <cell r="H3228" t="str">
            <v>2024-S1</v>
          </cell>
          <cell r="I3228" t="str">
            <v>Sim</v>
          </cell>
          <cell r="J3228">
            <v>45473</v>
          </cell>
          <cell r="K3228">
            <v>-8094743.9500000002</v>
          </cell>
          <cell r="L3228">
            <v>40950804.090000004</v>
          </cell>
          <cell r="M3228">
            <v>0</v>
          </cell>
          <cell r="N3228" t="str">
            <v>Cumpre</v>
          </cell>
        </row>
        <row r="3229">
          <cell r="F3229" t="str">
            <v>Alto Paraná/PR</v>
          </cell>
          <cell r="G3229" t="str">
            <v>Semestral</v>
          </cell>
          <cell r="H3229" t="str">
            <v>2024-S1</v>
          </cell>
          <cell r="I3229" t="str">
            <v>Sim</v>
          </cell>
          <cell r="J3229">
            <v>45473</v>
          </cell>
          <cell r="K3229">
            <v>5061939.92</v>
          </cell>
          <cell r="L3229">
            <v>68976655.530000001</v>
          </cell>
          <cell r="M3229">
            <v>7.34</v>
          </cell>
          <cell r="N3229" t="str">
            <v>Cumpre</v>
          </cell>
        </row>
        <row r="3230">
          <cell r="F3230" t="str">
            <v>Alto Piquiri/PR</v>
          </cell>
          <cell r="G3230" t="str">
            <v>Quadrimestral</v>
          </cell>
          <cell r="H3230" t="str">
            <v>2024-Q2</v>
          </cell>
          <cell r="I3230" t="str">
            <v>Sim</v>
          </cell>
          <cell r="J3230">
            <v>45535</v>
          </cell>
          <cell r="K3230">
            <v>-3856077.22</v>
          </cell>
          <cell r="L3230">
            <v>56525768.109999999</v>
          </cell>
          <cell r="M3230">
            <v>0</v>
          </cell>
          <cell r="N3230" t="str">
            <v>Cumpre</v>
          </cell>
        </row>
        <row r="3231">
          <cell r="F3231" t="str">
            <v>Altônia/PR</v>
          </cell>
          <cell r="G3231" t="str">
            <v>Semestral</v>
          </cell>
          <cell r="H3231" t="str">
            <v>2024-S1</v>
          </cell>
          <cell r="I3231" t="str">
            <v>Sim</v>
          </cell>
          <cell r="J3231">
            <v>45473</v>
          </cell>
          <cell r="K3231">
            <v>-11836035.460000001</v>
          </cell>
          <cell r="L3231">
            <v>89165358.189999998</v>
          </cell>
          <cell r="M3231">
            <v>0</v>
          </cell>
          <cell r="N3231" t="str">
            <v>Cumpre</v>
          </cell>
        </row>
        <row r="3232">
          <cell r="F3232" t="str">
            <v>Alvorada do Sul/PR</v>
          </cell>
          <cell r="G3232" t="str">
            <v>Semestral</v>
          </cell>
          <cell r="H3232" t="str">
            <v>2024-S1</v>
          </cell>
          <cell r="I3232" t="str">
            <v>Sim</v>
          </cell>
          <cell r="J3232">
            <v>45473</v>
          </cell>
          <cell r="K3232">
            <v>5595612.2699999996</v>
          </cell>
          <cell r="L3232">
            <v>72457373.870000005</v>
          </cell>
          <cell r="M3232">
            <v>7.72</v>
          </cell>
          <cell r="N3232" t="str">
            <v>Cumpre</v>
          </cell>
        </row>
        <row r="3233">
          <cell r="F3233" t="str">
            <v>Amaporã/PR</v>
          </cell>
          <cell r="G3233" t="str">
            <v>Semestral</v>
          </cell>
          <cell r="H3233" t="str">
            <v>2024-S1</v>
          </cell>
          <cell r="I3233" t="str">
            <v>Sim</v>
          </cell>
          <cell r="J3233">
            <v>45473</v>
          </cell>
          <cell r="K3233">
            <v>-10300529.369999999</v>
          </cell>
          <cell r="L3233">
            <v>37354549.219999999</v>
          </cell>
          <cell r="M3233">
            <v>0</v>
          </cell>
          <cell r="N3233" t="str">
            <v>Cumpre</v>
          </cell>
        </row>
        <row r="3234">
          <cell r="F3234" t="str">
            <v>Ampére/PR</v>
          </cell>
          <cell r="G3234" t="str">
            <v>Semestral</v>
          </cell>
          <cell r="H3234" t="str">
            <v>2024-S1</v>
          </cell>
          <cell r="I3234" t="str">
            <v>Sim</v>
          </cell>
          <cell r="J3234">
            <v>45473</v>
          </cell>
          <cell r="K3234">
            <v>-9877986.0899999999</v>
          </cell>
          <cell r="L3234">
            <v>95672748.659999996</v>
          </cell>
          <cell r="M3234">
            <v>0</v>
          </cell>
          <cell r="N3234" t="str">
            <v>Cumpre</v>
          </cell>
        </row>
        <row r="3235">
          <cell r="F3235" t="str">
            <v>Anahy/PR</v>
          </cell>
          <cell r="G3235" t="str">
            <v>Semestral</v>
          </cell>
          <cell r="H3235" t="str">
            <v>2024-S1</v>
          </cell>
          <cell r="I3235" t="str">
            <v>Sim</v>
          </cell>
          <cell r="J3235">
            <v>45473</v>
          </cell>
          <cell r="K3235">
            <v>-1108968.74</v>
          </cell>
          <cell r="L3235">
            <v>27588152</v>
          </cell>
          <cell r="M3235">
            <v>0</v>
          </cell>
          <cell r="N3235" t="str">
            <v>Cumpre</v>
          </cell>
        </row>
        <row r="3236">
          <cell r="F3236" t="str">
            <v>Andirá/PR</v>
          </cell>
          <cell r="G3236" t="str">
            <v>Semestral</v>
          </cell>
          <cell r="H3236" t="str">
            <v>2024-S1</v>
          </cell>
          <cell r="I3236" t="str">
            <v>Sim</v>
          </cell>
          <cell r="J3236">
            <v>45473</v>
          </cell>
          <cell r="K3236">
            <v>-13362377.52</v>
          </cell>
          <cell r="L3236">
            <v>107963271.31</v>
          </cell>
          <cell r="M3236">
            <v>0</v>
          </cell>
          <cell r="N3236" t="str">
            <v>Cumpre</v>
          </cell>
        </row>
        <row r="3237">
          <cell r="F3237" t="str">
            <v>Ângulo/PR</v>
          </cell>
          <cell r="G3237" t="str">
            <v>Semestral</v>
          </cell>
          <cell r="H3237" t="str">
            <v>2024-S1</v>
          </cell>
          <cell r="I3237" t="str">
            <v>Sim</v>
          </cell>
          <cell r="J3237">
            <v>45473</v>
          </cell>
          <cell r="K3237">
            <v>-6565727.0800000001</v>
          </cell>
          <cell r="L3237">
            <v>29844999.649999999</v>
          </cell>
          <cell r="M3237">
            <v>0</v>
          </cell>
          <cell r="N3237" t="str">
            <v>Cumpre</v>
          </cell>
        </row>
        <row r="3238">
          <cell r="F3238" t="str">
            <v>Antonina/PR</v>
          </cell>
          <cell r="G3238" t="str">
            <v>Semestral</v>
          </cell>
          <cell r="H3238" t="str">
            <v>2024-S1</v>
          </cell>
          <cell r="I3238" t="str">
            <v>Sim</v>
          </cell>
          <cell r="J3238">
            <v>45473</v>
          </cell>
          <cell r="K3238">
            <v>32628901.710000001</v>
          </cell>
          <cell r="L3238">
            <v>119437515.01000001</v>
          </cell>
          <cell r="M3238">
            <v>27.32</v>
          </cell>
          <cell r="N3238" t="str">
            <v>Cumpre</v>
          </cell>
        </row>
        <row r="3239">
          <cell r="F3239" t="str">
            <v>Antônio Olinto/PR</v>
          </cell>
          <cell r="G3239" t="str">
            <v>Semestral</v>
          </cell>
          <cell r="H3239" t="str">
            <v>2023-S2</v>
          </cell>
          <cell r="I3239" t="str">
            <v>Não</v>
          </cell>
          <cell r="J3239">
            <v>45291</v>
          </cell>
          <cell r="K3239">
            <v>-12112287.65</v>
          </cell>
          <cell r="L3239">
            <v>36127839.950000003</v>
          </cell>
          <cell r="M3239">
            <v>0</v>
          </cell>
          <cell r="N3239" t="str">
            <v>Cumpre</v>
          </cell>
        </row>
        <row r="3240">
          <cell r="F3240" t="str">
            <v>Apucarana/PR</v>
          </cell>
          <cell r="G3240" t="str">
            <v>Quadrimestral</v>
          </cell>
          <cell r="H3240" t="str">
            <v>2024-Q2</v>
          </cell>
          <cell r="I3240" t="str">
            <v>Sim</v>
          </cell>
          <cell r="J3240">
            <v>45535</v>
          </cell>
          <cell r="K3240">
            <v>4463793</v>
          </cell>
          <cell r="L3240">
            <v>614492232.50999999</v>
          </cell>
          <cell r="M3240">
            <v>0.73</v>
          </cell>
          <cell r="N3240" t="str">
            <v>Cumpre</v>
          </cell>
        </row>
        <row r="3241">
          <cell r="F3241" t="str">
            <v>Arapongas/PR</v>
          </cell>
          <cell r="G3241" t="str">
            <v>Quadrimestral</v>
          </cell>
          <cell r="H3241" t="str">
            <v>2024-Q2</v>
          </cell>
          <cell r="I3241" t="str">
            <v>Sim</v>
          </cell>
          <cell r="J3241">
            <v>45535</v>
          </cell>
          <cell r="K3241">
            <v>-56039773.640000001</v>
          </cell>
          <cell r="L3241">
            <v>510878061.01999998</v>
          </cell>
          <cell r="M3241">
            <v>0</v>
          </cell>
          <cell r="N3241" t="str">
            <v>Cumpre</v>
          </cell>
        </row>
        <row r="3242">
          <cell r="F3242" t="str">
            <v>Arapoti/PR</v>
          </cell>
          <cell r="G3242" t="str">
            <v>Semestral</v>
          </cell>
          <cell r="H3242" t="str">
            <v>2024-S1</v>
          </cell>
          <cell r="I3242" t="str">
            <v>Sim</v>
          </cell>
          <cell r="J3242">
            <v>45473</v>
          </cell>
          <cell r="K3242">
            <v>-19840959.57</v>
          </cell>
          <cell r="L3242">
            <v>153064371.81</v>
          </cell>
          <cell r="M3242">
            <v>0</v>
          </cell>
          <cell r="N3242" t="str">
            <v>Cumpre</v>
          </cell>
        </row>
        <row r="3243">
          <cell r="F3243" t="str">
            <v>Arapuã/PR</v>
          </cell>
          <cell r="G3243" t="str">
            <v>Semestral</v>
          </cell>
          <cell r="H3243" t="str">
            <v>2024-S1</v>
          </cell>
          <cell r="I3243" t="str">
            <v>Sim</v>
          </cell>
          <cell r="J3243">
            <v>45473</v>
          </cell>
          <cell r="K3243">
            <v>-9267193.3900000006</v>
          </cell>
          <cell r="L3243">
            <v>30949064.420000002</v>
          </cell>
          <cell r="M3243">
            <v>0</v>
          </cell>
          <cell r="N3243" t="str">
            <v>Cumpre</v>
          </cell>
        </row>
        <row r="3244">
          <cell r="F3244" t="str">
            <v>Araruna/PR</v>
          </cell>
          <cell r="G3244" t="str">
            <v>Semestral</v>
          </cell>
          <cell r="H3244" t="str">
            <v>2023-S2</v>
          </cell>
          <cell r="I3244" t="str">
            <v>Não</v>
          </cell>
          <cell r="J3244">
            <v>45291</v>
          </cell>
          <cell r="K3244">
            <v>8632927.5399999991</v>
          </cell>
          <cell r="L3244">
            <v>69202577.079999998</v>
          </cell>
          <cell r="M3244">
            <v>12.47</v>
          </cell>
          <cell r="N3244" t="str">
            <v>Cumpre</v>
          </cell>
        </row>
        <row r="3245">
          <cell r="F3245" t="str">
            <v>Araucária/PR</v>
          </cell>
          <cell r="G3245" t="str">
            <v>Quadrimestral</v>
          </cell>
          <cell r="H3245" t="str">
            <v>2024-Q2</v>
          </cell>
          <cell r="I3245" t="str">
            <v>Sim</v>
          </cell>
          <cell r="J3245">
            <v>45535</v>
          </cell>
          <cell r="K3245">
            <v>50926320.969999999</v>
          </cell>
          <cell r="L3245">
            <v>1506835068.97</v>
          </cell>
          <cell r="M3245">
            <v>3.38</v>
          </cell>
          <cell r="N3245" t="str">
            <v>Cumpre</v>
          </cell>
        </row>
        <row r="3246">
          <cell r="F3246" t="str">
            <v>Ariranha do Ivaí/PR</v>
          </cell>
          <cell r="G3246" t="str">
            <v>Semestral</v>
          </cell>
          <cell r="H3246" t="str">
            <v>2024-S1</v>
          </cell>
          <cell r="I3246" t="str">
            <v>Sim</v>
          </cell>
          <cell r="J3246">
            <v>45473</v>
          </cell>
          <cell r="K3246">
            <v>-6842477.1100000003</v>
          </cell>
          <cell r="L3246">
            <v>27080388.640000001</v>
          </cell>
          <cell r="M3246">
            <v>0</v>
          </cell>
          <cell r="N3246" t="str">
            <v>Cumpre</v>
          </cell>
        </row>
        <row r="3247">
          <cell r="F3247" t="str">
            <v>Assaí/PR</v>
          </cell>
          <cell r="G3247" t="str">
            <v>Semestral</v>
          </cell>
          <cell r="H3247" t="str">
            <v>2024-S1</v>
          </cell>
          <cell r="I3247" t="str">
            <v>Sim</v>
          </cell>
          <cell r="J3247">
            <v>45473</v>
          </cell>
          <cell r="K3247">
            <v>-37842763.350000001</v>
          </cell>
          <cell r="L3247">
            <v>75337667.950000003</v>
          </cell>
          <cell r="M3247">
            <v>0</v>
          </cell>
          <cell r="N3247" t="str">
            <v>Cumpre</v>
          </cell>
        </row>
        <row r="3248">
          <cell r="F3248" t="str">
            <v>Assis Chateaubriand/PR</v>
          </cell>
          <cell r="G3248" t="str">
            <v>Semestral</v>
          </cell>
          <cell r="H3248" t="str">
            <v>2024-S1</v>
          </cell>
          <cell r="I3248" t="str">
            <v>Sim</v>
          </cell>
          <cell r="J3248">
            <v>45473</v>
          </cell>
          <cell r="K3248">
            <v>-15848676.99</v>
          </cell>
          <cell r="L3248">
            <v>187136689.52000001</v>
          </cell>
          <cell r="M3248">
            <v>0</v>
          </cell>
          <cell r="N3248" t="str">
            <v>Cumpre</v>
          </cell>
        </row>
        <row r="3249">
          <cell r="F3249" t="str">
            <v>Astorga/PR</v>
          </cell>
          <cell r="G3249" t="str">
            <v>Semestral</v>
          </cell>
          <cell r="H3249" t="str">
            <v>2024-S1</v>
          </cell>
          <cell r="I3249" t="str">
            <v>Sim</v>
          </cell>
          <cell r="J3249">
            <v>45473</v>
          </cell>
          <cell r="K3249">
            <v>-21109660.600000001</v>
          </cell>
          <cell r="L3249">
            <v>130702226.3</v>
          </cell>
          <cell r="M3249">
            <v>0</v>
          </cell>
          <cell r="N3249" t="str">
            <v>Cumpre</v>
          </cell>
        </row>
        <row r="3250">
          <cell r="F3250" t="str">
            <v>Atalaia/PR</v>
          </cell>
          <cell r="G3250" t="str">
            <v>Semestral</v>
          </cell>
          <cell r="H3250" t="str">
            <v>2023-S2</v>
          </cell>
          <cell r="I3250" t="str">
            <v>Não</v>
          </cell>
          <cell r="J3250">
            <v>45291</v>
          </cell>
          <cell r="K3250">
            <v>-8988257.0999999996</v>
          </cell>
          <cell r="L3250">
            <v>29610589.379999999</v>
          </cell>
          <cell r="M3250">
            <v>0</v>
          </cell>
          <cell r="N3250" t="str">
            <v>Cumpre</v>
          </cell>
        </row>
        <row r="3251">
          <cell r="F3251" t="str">
            <v>Balsa Nova/PR</v>
          </cell>
          <cell r="G3251" t="str">
            <v>Semestral</v>
          </cell>
          <cell r="H3251" t="str">
            <v>2024-S1</v>
          </cell>
          <cell r="I3251" t="str">
            <v>Sim</v>
          </cell>
          <cell r="J3251">
            <v>45473</v>
          </cell>
          <cell r="K3251">
            <v>-40195734.049999997</v>
          </cell>
          <cell r="L3251">
            <v>87825719.409999996</v>
          </cell>
          <cell r="M3251">
            <v>0</v>
          </cell>
          <cell r="N3251" t="str">
            <v>Cumpre</v>
          </cell>
        </row>
        <row r="3252">
          <cell r="F3252" t="str">
            <v>Bandeirantes/PR</v>
          </cell>
          <cell r="G3252" t="str">
            <v>Quadrimestral</v>
          </cell>
          <cell r="H3252" t="str">
            <v>2024-Q2</v>
          </cell>
          <cell r="I3252" t="str">
            <v>Sim</v>
          </cell>
          <cell r="J3252">
            <v>45535</v>
          </cell>
          <cell r="K3252">
            <v>-23208942.02</v>
          </cell>
          <cell r="L3252">
            <v>135439497.62</v>
          </cell>
          <cell r="M3252">
            <v>0</v>
          </cell>
          <cell r="N3252" t="str">
            <v>Cumpre</v>
          </cell>
        </row>
        <row r="3253">
          <cell r="F3253" t="str">
            <v>Barbosa Ferraz/PR</v>
          </cell>
          <cell r="G3253" t="str">
            <v>Semestral</v>
          </cell>
          <cell r="H3253" t="str">
            <v>2024-S1</v>
          </cell>
          <cell r="I3253" t="str">
            <v>Sim</v>
          </cell>
          <cell r="J3253">
            <v>45473</v>
          </cell>
          <cell r="K3253">
            <v>-9630098.9000000004</v>
          </cell>
          <cell r="L3253">
            <v>57239467.460000001</v>
          </cell>
          <cell r="M3253">
            <v>0</v>
          </cell>
          <cell r="N3253" t="str">
            <v>Cumpre</v>
          </cell>
        </row>
        <row r="3254">
          <cell r="F3254" t="str">
            <v>Barra do Jacaré/PR</v>
          </cell>
          <cell r="G3254" t="str">
            <v>Semestral</v>
          </cell>
          <cell r="H3254" t="str">
            <v>2024-S1</v>
          </cell>
          <cell r="I3254" t="str">
            <v>Sim</v>
          </cell>
          <cell r="J3254">
            <v>45473</v>
          </cell>
          <cell r="K3254">
            <v>-16657878.92</v>
          </cell>
          <cell r="L3254">
            <v>29282205.989999998</v>
          </cell>
          <cell r="M3254">
            <v>0</v>
          </cell>
          <cell r="N3254" t="str">
            <v>Cumpre</v>
          </cell>
        </row>
        <row r="3255">
          <cell r="F3255" t="str">
            <v>Barracão/PR</v>
          </cell>
          <cell r="G3255" t="str">
            <v>Semestral</v>
          </cell>
          <cell r="H3255" t="str">
            <v>2024-S1</v>
          </cell>
          <cell r="I3255" t="str">
            <v>Sim</v>
          </cell>
          <cell r="J3255">
            <v>45473</v>
          </cell>
          <cell r="K3255">
            <v>-11095396.119999999</v>
          </cell>
          <cell r="L3255">
            <v>53001869.200000003</v>
          </cell>
          <cell r="M3255">
            <v>0</v>
          </cell>
          <cell r="N3255" t="str">
            <v>Cumpre</v>
          </cell>
        </row>
        <row r="3256">
          <cell r="F3256" t="str">
            <v>Bela Vista da Caroba/PR</v>
          </cell>
          <cell r="G3256" t="str">
            <v>Semestral</v>
          </cell>
          <cell r="H3256" t="str">
            <v>2024-S1</v>
          </cell>
          <cell r="I3256" t="str">
            <v>Sim</v>
          </cell>
          <cell r="J3256">
            <v>45473</v>
          </cell>
          <cell r="K3256">
            <v>-9479712.9499999993</v>
          </cell>
          <cell r="L3256">
            <v>28003144.07</v>
          </cell>
          <cell r="M3256">
            <v>0</v>
          </cell>
          <cell r="N3256" t="str">
            <v>Cumpre</v>
          </cell>
        </row>
        <row r="3257">
          <cell r="F3257" t="str">
            <v>Bela Vista do Paraíso/PR</v>
          </cell>
          <cell r="G3257" t="str">
            <v>Semestral</v>
          </cell>
          <cell r="H3257" t="str">
            <v>2024-S1</v>
          </cell>
          <cell r="I3257" t="str">
            <v>Sim</v>
          </cell>
          <cell r="J3257">
            <v>45473</v>
          </cell>
          <cell r="K3257">
            <v>-3350701.6</v>
          </cell>
          <cell r="L3257">
            <v>74885061.640000001</v>
          </cell>
          <cell r="M3257">
            <v>0</v>
          </cell>
          <cell r="N3257" t="str">
            <v>Cumpre</v>
          </cell>
        </row>
        <row r="3258">
          <cell r="F3258" t="str">
            <v>Bituruna/PR</v>
          </cell>
          <cell r="G3258" t="str">
            <v>Semestral</v>
          </cell>
          <cell r="H3258" t="str">
            <v>2024-S1</v>
          </cell>
          <cell r="I3258" t="str">
            <v>Sim</v>
          </cell>
          <cell r="J3258">
            <v>45473</v>
          </cell>
          <cell r="K3258">
            <v>-57859219.609999999</v>
          </cell>
          <cell r="L3258">
            <v>104520881.23999999</v>
          </cell>
          <cell r="M3258">
            <v>0</v>
          </cell>
          <cell r="N3258" t="str">
            <v>Cumpre</v>
          </cell>
        </row>
        <row r="3259">
          <cell r="F3259" t="str">
            <v>Boa Esperança/PR</v>
          </cell>
          <cell r="G3259" t="str">
            <v>Semestral</v>
          </cell>
          <cell r="H3259" t="str">
            <v>2024-S1</v>
          </cell>
          <cell r="I3259" t="str">
            <v>Sim</v>
          </cell>
          <cell r="J3259">
            <v>45473</v>
          </cell>
          <cell r="K3259">
            <v>-13032224.23</v>
          </cell>
          <cell r="L3259">
            <v>43200840.810000002</v>
          </cell>
          <cell r="M3259">
            <v>0</v>
          </cell>
          <cell r="N3259" t="str">
            <v>Cumpre</v>
          </cell>
        </row>
        <row r="3260">
          <cell r="F3260" t="str">
            <v>Boa Esperança do Iguaçu/PR</v>
          </cell>
          <cell r="G3260" t="str">
            <v>Semestral</v>
          </cell>
          <cell r="H3260" t="str">
            <v>2024-S1</v>
          </cell>
          <cell r="I3260" t="str">
            <v>Sim</v>
          </cell>
          <cell r="J3260">
            <v>45473</v>
          </cell>
          <cell r="K3260">
            <v>-15296092.85</v>
          </cell>
          <cell r="L3260">
            <v>31762821.84</v>
          </cell>
          <cell r="M3260">
            <v>0</v>
          </cell>
          <cell r="N3260" t="str">
            <v>Cumpre</v>
          </cell>
        </row>
        <row r="3261">
          <cell r="F3261" t="str">
            <v>Boa Ventura de São Roque/PR</v>
          </cell>
          <cell r="G3261" t="str">
            <v>Semestral</v>
          </cell>
          <cell r="H3261" t="str">
            <v>2024-S1</v>
          </cell>
          <cell r="I3261" t="str">
            <v>Sim</v>
          </cell>
          <cell r="J3261">
            <v>45473</v>
          </cell>
          <cell r="K3261">
            <v>-19911533.440000001</v>
          </cell>
          <cell r="L3261">
            <v>49528784.880000003</v>
          </cell>
          <cell r="M3261">
            <v>0</v>
          </cell>
          <cell r="N3261" t="str">
            <v>Cumpre</v>
          </cell>
        </row>
        <row r="3262">
          <cell r="F3262" t="str">
            <v>Boa Vista da Aparecida/PR</v>
          </cell>
          <cell r="G3262" t="str">
            <v>Quadrimestral</v>
          </cell>
          <cell r="H3262" t="str">
            <v>2024-Q2</v>
          </cell>
          <cell r="I3262" t="str">
            <v>Sim</v>
          </cell>
          <cell r="J3262">
            <v>45535</v>
          </cell>
          <cell r="K3262">
            <v>-8277851.9699999997</v>
          </cell>
          <cell r="L3262">
            <v>50880848.759999998</v>
          </cell>
          <cell r="M3262">
            <v>0</v>
          </cell>
          <cell r="N3262" t="str">
            <v>Cumpre</v>
          </cell>
        </row>
        <row r="3263">
          <cell r="F3263" t="str">
            <v>Bocaiúva do Sul/PR</v>
          </cell>
          <cell r="G3263" t="str">
            <v>Quadrimestral</v>
          </cell>
          <cell r="H3263" t="str">
            <v>2024-Q2</v>
          </cell>
          <cell r="I3263" t="str">
            <v>Sim</v>
          </cell>
          <cell r="J3263">
            <v>45535</v>
          </cell>
          <cell r="K3263">
            <v>-13713527.289999999</v>
          </cell>
          <cell r="L3263">
            <v>64917078.560000002</v>
          </cell>
          <cell r="M3263">
            <v>0</v>
          </cell>
          <cell r="N3263" t="str">
            <v>Cumpre</v>
          </cell>
        </row>
        <row r="3264">
          <cell r="F3264" t="str">
            <v>Bom Jesus do Sul/PR</v>
          </cell>
          <cell r="G3264" t="str">
            <v>Quadrimestral</v>
          </cell>
          <cell r="H3264" t="str">
            <v>2024-Q2</v>
          </cell>
          <cell r="I3264" t="str">
            <v>Sim</v>
          </cell>
          <cell r="J3264">
            <v>45535</v>
          </cell>
          <cell r="K3264">
            <v>-14013572.810000001</v>
          </cell>
          <cell r="L3264">
            <v>33348552.440000001</v>
          </cell>
          <cell r="M3264">
            <v>0</v>
          </cell>
          <cell r="N3264" t="str">
            <v>Cumpre</v>
          </cell>
        </row>
        <row r="3265">
          <cell r="F3265" t="str">
            <v>Bom Sucesso/PR</v>
          </cell>
          <cell r="G3265" t="str">
            <v>Semestral</v>
          </cell>
          <cell r="H3265" t="str">
            <v>2024-S1</v>
          </cell>
          <cell r="I3265" t="str">
            <v>Sim</v>
          </cell>
          <cell r="J3265">
            <v>45473</v>
          </cell>
          <cell r="K3265">
            <v>1897932.58</v>
          </cell>
          <cell r="L3265">
            <v>38861269.780000001</v>
          </cell>
          <cell r="M3265">
            <v>4.88</v>
          </cell>
          <cell r="N3265" t="str">
            <v>Cumpre</v>
          </cell>
        </row>
        <row r="3266">
          <cell r="F3266" t="str">
            <v>Bom Sucesso do Sul/PR</v>
          </cell>
          <cell r="G3266" t="str">
            <v>Semestral</v>
          </cell>
          <cell r="H3266" t="str">
            <v>2024-S1</v>
          </cell>
          <cell r="I3266" t="str">
            <v>Sim</v>
          </cell>
          <cell r="J3266">
            <v>45473</v>
          </cell>
          <cell r="K3266">
            <v>-11021111.16</v>
          </cell>
          <cell r="L3266">
            <v>36297086.490000002</v>
          </cell>
          <cell r="M3266">
            <v>0</v>
          </cell>
          <cell r="N3266" t="str">
            <v>Cumpre</v>
          </cell>
        </row>
        <row r="3267">
          <cell r="F3267" t="str">
            <v>Borrazópolis/PR</v>
          </cell>
          <cell r="G3267" t="str">
            <v>Semestral</v>
          </cell>
          <cell r="H3267" t="str">
            <v>2023-S2</v>
          </cell>
          <cell r="I3267" t="str">
            <v>Não</v>
          </cell>
          <cell r="J3267">
            <v>45291</v>
          </cell>
          <cell r="K3267">
            <v>2917656.7</v>
          </cell>
          <cell r="L3267">
            <v>37857961.280000001</v>
          </cell>
          <cell r="M3267">
            <v>7.71</v>
          </cell>
          <cell r="N3267" t="str">
            <v>Cumpre</v>
          </cell>
        </row>
        <row r="3268">
          <cell r="F3268" t="str">
            <v>Braganey/PR</v>
          </cell>
          <cell r="G3268" t="str">
            <v>Quadrimestral</v>
          </cell>
          <cell r="H3268" t="str">
            <v>2024-Q2</v>
          </cell>
          <cell r="I3268" t="str">
            <v>Sim</v>
          </cell>
          <cell r="J3268">
            <v>45535</v>
          </cell>
          <cell r="K3268">
            <v>-14740884.27</v>
          </cell>
          <cell r="L3268">
            <v>38345069.799999997</v>
          </cell>
          <cell r="M3268">
            <v>0</v>
          </cell>
          <cell r="N3268" t="str">
            <v>Cumpre</v>
          </cell>
        </row>
        <row r="3269">
          <cell r="F3269" t="str">
            <v>Brasilândia do Sul/PR</v>
          </cell>
          <cell r="G3269" t="str">
            <v>Semestral</v>
          </cell>
          <cell r="H3269" t="str">
            <v>2023-S2</v>
          </cell>
          <cell r="I3269" t="str">
            <v>Não</v>
          </cell>
          <cell r="J3269">
            <v>45291</v>
          </cell>
          <cell r="K3269">
            <v>1799142.92</v>
          </cell>
          <cell r="L3269">
            <v>33667487.030000001</v>
          </cell>
          <cell r="M3269">
            <v>5.34</v>
          </cell>
          <cell r="N3269" t="str">
            <v>Cumpre</v>
          </cell>
        </row>
        <row r="3270">
          <cell r="F3270" t="str">
            <v>Cafeara/PR</v>
          </cell>
          <cell r="G3270" t="str">
            <v>Semestral</v>
          </cell>
          <cell r="H3270" t="str">
            <v>2024-S1</v>
          </cell>
          <cell r="I3270" t="str">
            <v>Sim</v>
          </cell>
          <cell r="J3270">
            <v>45473</v>
          </cell>
          <cell r="K3270">
            <v>-6726118.4500000002</v>
          </cell>
          <cell r="L3270">
            <v>28353072.390000001</v>
          </cell>
          <cell r="M3270">
            <v>0</v>
          </cell>
          <cell r="N3270" t="str">
            <v>Cumpre</v>
          </cell>
        </row>
        <row r="3271">
          <cell r="F3271" t="str">
            <v>Cafelândia/PR</v>
          </cell>
          <cell r="G3271" t="str">
            <v>Semestral</v>
          </cell>
          <cell r="H3271" t="str">
            <v>2024-S1</v>
          </cell>
          <cell r="I3271" t="str">
            <v>Sim</v>
          </cell>
          <cell r="J3271">
            <v>45473</v>
          </cell>
          <cell r="K3271">
            <v>-22754861.539999999</v>
          </cell>
          <cell r="L3271">
            <v>122280425.55</v>
          </cell>
          <cell r="M3271">
            <v>0</v>
          </cell>
          <cell r="N3271" t="str">
            <v>Cumpre</v>
          </cell>
        </row>
        <row r="3272">
          <cell r="F3272" t="str">
            <v>Cafezal do Sul/PR</v>
          </cell>
          <cell r="G3272" t="str">
            <v>Semestral</v>
          </cell>
          <cell r="H3272" t="str">
            <v>2024-S1</v>
          </cell>
          <cell r="I3272" t="str">
            <v>Sim</v>
          </cell>
          <cell r="J3272">
            <v>45473</v>
          </cell>
          <cell r="K3272">
            <v>-5191488.41</v>
          </cell>
          <cell r="L3272">
            <v>33006168.93</v>
          </cell>
          <cell r="M3272">
            <v>0</v>
          </cell>
          <cell r="N3272" t="str">
            <v>Cumpre</v>
          </cell>
        </row>
        <row r="3273">
          <cell r="F3273" t="str">
            <v>Califórnia/PR</v>
          </cell>
          <cell r="G3273" t="str">
            <v>Semestral</v>
          </cell>
          <cell r="H3273" t="str">
            <v>2024-S1</v>
          </cell>
          <cell r="I3273" t="str">
            <v>Sim</v>
          </cell>
          <cell r="J3273">
            <v>45473</v>
          </cell>
          <cell r="K3273">
            <v>-14631007.369999999</v>
          </cell>
          <cell r="L3273">
            <v>44263481.890000001</v>
          </cell>
          <cell r="M3273">
            <v>0</v>
          </cell>
          <cell r="N3273" t="str">
            <v>Cumpre</v>
          </cell>
        </row>
        <row r="3274">
          <cell r="F3274" t="str">
            <v>Cambará/PR</v>
          </cell>
          <cell r="G3274" t="str">
            <v>Semestral</v>
          </cell>
          <cell r="H3274" t="str">
            <v>2024-S1</v>
          </cell>
          <cell r="I3274" t="str">
            <v>Sim</v>
          </cell>
          <cell r="J3274">
            <v>45473</v>
          </cell>
          <cell r="K3274">
            <v>-13340058.84</v>
          </cell>
          <cell r="L3274">
            <v>108036408.38</v>
          </cell>
          <cell r="M3274">
            <v>0</v>
          </cell>
          <cell r="N3274" t="str">
            <v>Cumpre</v>
          </cell>
        </row>
        <row r="3275">
          <cell r="F3275" t="str">
            <v>Cambé/PR</v>
          </cell>
          <cell r="G3275" t="str">
            <v>Quadrimestral</v>
          </cell>
          <cell r="H3275" t="str">
            <v>2024-Q2</v>
          </cell>
          <cell r="I3275" t="str">
            <v>Sim</v>
          </cell>
          <cell r="J3275">
            <v>45535</v>
          </cell>
          <cell r="K3275">
            <v>-109248093.58</v>
          </cell>
          <cell r="L3275">
            <v>445202680.12</v>
          </cell>
          <cell r="M3275">
            <v>0</v>
          </cell>
          <cell r="N3275" t="str">
            <v>Cumpre</v>
          </cell>
        </row>
        <row r="3276">
          <cell r="F3276" t="str">
            <v>Cambira/PR</v>
          </cell>
          <cell r="G3276" t="str">
            <v>Quadrimestral</v>
          </cell>
          <cell r="H3276" t="str">
            <v>2024-Q2</v>
          </cell>
          <cell r="I3276" t="str">
            <v>Sim</v>
          </cell>
          <cell r="J3276">
            <v>45535</v>
          </cell>
          <cell r="K3276">
            <v>-10725943.529999999</v>
          </cell>
          <cell r="L3276">
            <v>50124917.460000001</v>
          </cell>
          <cell r="M3276">
            <v>0</v>
          </cell>
          <cell r="N3276" t="str">
            <v>Cumpre</v>
          </cell>
        </row>
        <row r="3277">
          <cell r="F3277" t="str">
            <v>Campina da Lagoa/PR</v>
          </cell>
          <cell r="G3277" t="str">
            <v>Semestral</v>
          </cell>
          <cell r="H3277" t="str">
            <v>2024-S1</v>
          </cell>
          <cell r="I3277" t="str">
            <v>Sim</v>
          </cell>
          <cell r="J3277">
            <v>45473</v>
          </cell>
          <cell r="K3277">
            <v>-19407077.550000001</v>
          </cell>
          <cell r="L3277">
            <v>81417328.760000005</v>
          </cell>
          <cell r="M3277">
            <v>0</v>
          </cell>
          <cell r="N3277" t="str">
            <v>Cumpre</v>
          </cell>
        </row>
        <row r="3278">
          <cell r="F3278" t="str">
            <v>Campina do Simão/PR</v>
          </cell>
          <cell r="G3278" t="str">
            <v>Semestral</v>
          </cell>
          <cell r="H3278" t="str">
            <v>2024-S1</v>
          </cell>
          <cell r="I3278" t="str">
            <v>Sim</v>
          </cell>
          <cell r="J3278">
            <v>45473</v>
          </cell>
          <cell r="K3278">
            <v>-10016373.130000001</v>
          </cell>
          <cell r="L3278">
            <v>40920425.789999999</v>
          </cell>
          <cell r="M3278">
            <v>0</v>
          </cell>
          <cell r="N3278" t="str">
            <v>Cumpre</v>
          </cell>
        </row>
        <row r="3279">
          <cell r="F3279" t="str">
            <v>Campina Grande do Sul/PR</v>
          </cell>
          <cell r="G3279" t="str">
            <v>Semestral</v>
          </cell>
          <cell r="H3279" t="str">
            <v>2024-S1</v>
          </cell>
          <cell r="I3279" t="str">
            <v>Sim</v>
          </cell>
          <cell r="J3279">
            <v>45473</v>
          </cell>
          <cell r="K3279">
            <v>-14645259.98</v>
          </cell>
          <cell r="L3279">
            <v>247269026.52000001</v>
          </cell>
          <cell r="M3279">
            <v>0</v>
          </cell>
          <cell r="N3279" t="str">
            <v>Cumpre</v>
          </cell>
        </row>
        <row r="3280">
          <cell r="F3280" t="str">
            <v>Campo Bonito/PR</v>
          </cell>
          <cell r="G3280" t="str">
            <v>Semestral</v>
          </cell>
          <cell r="H3280" t="str">
            <v>2024-S1</v>
          </cell>
          <cell r="I3280" t="str">
            <v>Sim</v>
          </cell>
          <cell r="J3280">
            <v>45473</v>
          </cell>
          <cell r="K3280">
            <v>-7171108.2199999997</v>
          </cell>
          <cell r="L3280">
            <v>35214046.219999999</v>
          </cell>
          <cell r="M3280">
            <v>0</v>
          </cell>
          <cell r="N3280" t="str">
            <v>Cumpre</v>
          </cell>
        </row>
        <row r="3281">
          <cell r="F3281" t="str">
            <v>Campo do Tenente/PR</v>
          </cell>
          <cell r="G3281" t="str">
            <v>Semestral</v>
          </cell>
          <cell r="H3281" t="str">
            <v>2024-S1</v>
          </cell>
          <cell r="I3281" t="str">
            <v>Sim</v>
          </cell>
          <cell r="J3281">
            <v>45473</v>
          </cell>
          <cell r="K3281">
            <v>-4270575.92</v>
          </cell>
          <cell r="L3281">
            <v>46549084.090000004</v>
          </cell>
          <cell r="M3281">
            <v>0</v>
          </cell>
          <cell r="N3281" t="str">
            <v>Cumpre</v>
          </cell>
        </row>
        <row r="3282">
          <cell r="F3282" t="str">
            <v>Campo Largo/PR</v>
          </cell>
          <cell r="G3282" t="str">
            <v>Quadrimestral</v>
          </cell>
          <cell r="H3282" t="str">
            <v>2024-Q2</v>
          </cell>
          <cell r="I3282" t="str">
            <v>Sim</v>
          </cell>
          <cell r="J3282">
            <v>45535</v>
          </cell>
          <cell r="K3282">
            <v>-959421.74</v>
          </cell>
          <cell r="L3282">
            <v>562049482.26999998</v>
          </cell>
          <cell r="M3282">
            <v>0</v>
          </cell>
          <cell r="N3282" t="str">
            <v>Cumpre</v>
          </cell>
        </row>
        <row r="3283">
          <cell r="F3283" t="str">
            <v>Campo Magro/PR</v>
          </cell>
          <cell r="G3283" t="str">
            <v>Semestral</v>
          </cell>
          <cell r="H3283" t="str">
            <v>2024-S1</v>
          </cell>
          <cell r="I3283" t="str">
            <v>Sim</v>
          </cell>
          <cell r="J3283">
            <v>45473</v>
          </cell>
          <cell r="K3283">
            <v>22189741.440000001</v>
          </cell>
          <cell r="L3283">
            <v>126463270.23</v>
          </cell>
          <cell r="M3283">
            <v>17.55</v>
          </cell>
          <cell r="N3283" t="str">
            <v>Cumpre</v>
          </cell>
        </row>
        <row r="3284">
          <cell r="F3284" t="str">
            <v>Campo Mourão/PR</v>
          </cell>
          <cell r="G3284" t="str">
            <v>Quadrimestral</v>
          </cell>
          <cell r="H3284" t="str">
            <v>2024-Q2</v>
          </cell>
          <cell r="I3284" t="str">
            <v>Sim</v>
          </cell>
          <cell r="J3284">
            <v>45535</v>
          </cell>
          <cell r="K3284">
            <v>-76503811.459999993</v>
          </cell>
          <cell r="L3284">
            <v>573755398.99000001</v>
          </cell>
          <cell r="M3284">
            <v>0</v>
          </cell>
          <cell r="N3284" t="str">
            <v>Cumpre</v>
          </cell>
        </row>
        <row r="3285">
          <cell r="F3285" t="str">
            <v>Cândido de Abreu/PR</v>
          </cell>
          <cell r="G3285" t="str">
            <v>Semestral</v>
          </cell>
          <cell r="H3285" t="str">
            <v>2024-S1</v>
          </cell>
          <cell r="I3285" t="str">
            <v>Sim</v>
          </cell>
          <cell r="J3285">
            <v>45473</v>
          </cell>
          <cell r="K3285">
            <v>-17129415.77</v>
          </cell>
          <cell r="L3285">
            <v>78284490.25</v>
          </cell>
          <cell r="M3285">
            <v>0</v>
          </cell>
          <cell r="N3285" t="str">
            <v>Cumpre</v>
          </cell>
        </row>
        <row r="3286">
          <cell r="F3286" t="str">
            <v>Candói/PR</v>
          </cell>
          <cell r="G3286" t="str">
            <v>Semestral</v>
          </cell>
          <cell r="H3286" t="str">
            <v>2024-S1</v>
          </cell>
          <cell r="I3286" t="str">
            <v>Sim</v>
          </cell>
          <cell r="J3286">
            <v>45473</v>
          </cell>
          <cell r="K3286">
            <v>-43744694.939999998</v>
          </cell>
          <cell r="L3286">
            <v>105970425.26000001</v>
          </cell>
          <cell r="M3286">
            <v>0</v>
          </cell>
          <cell r="N3286" t="str">
            <v>Cumpre</v>
          </cell>
        </row>
        <row r="3287">
          <cell r="F3287" t="str">
            <v>Cantagalo/PR</v>
          </cell>
          <cell r="G3287" t="str">
            <v>Semestral</v>
          </cell>
          <cell r="H3287" t="str">
            <v>2024-S1</v>
          </cell>
          <cell r="I3287" t="str">
            <v>Sim</v>
          </cell>
          <cell r="J3287">
            <v>45473</v>
          </cell>
          <cell r="K3287">
            <v>-1835398.67</v>
          </cell>
          <cell r="L3287">
            <v>57959430.68</v>
          </cell>
          <cell r="M3287">
            <v>0</v>
          </cell>
          <cell r="N3287" t="str">
            <v>Cumpre</v>
          </cell>
        </row>
        <row r="3288">
          <cell r="F3288" t="str">
            <v>Capanema/PR</v>
          </cell>
          <cell r="G3288" t="str">
            <v>Semestral</v>
          </cell>
          <cell r="H3288" t="str">
            <v>2023-S2</v>
          </cell>
          <cell r="I3288" t="str">
            <v>Não</v>
          </cell>
          <cell r="J3288">
            <v>45291</v>
          </cell>
          <cell r="K3288">
            <v>-19294136.059999999</v>
          </cell>
          <cell r="L3288">
            <v>101909809.13</v>
          </cell>
          <cell r="M3288">
            <v>0</v>
          </cell>
          <cell r="N3288" t="str">
            <v>Cumpre</v>
          </cell>
        </row>
        <row r="3289">
          <cell r="F3289" t="str">
            <v>Capitão Leônidas Marques/PR</v>
          </cell>
          <cell r="G3289" t="str">
            <v>Semestral</v>
          </cell>
          <cell r="H3289" t="str">
            <v>2024-S1</v>
          </cell>
          <cell r="I3289" t="str">
            <v>Sim</v>
          </cell>
          <cell r="J3289">
            <v>45473</v>
          </cell>
          <cell r="K3289">
            <v>-19593624.239999998</v>
          </cell>
          <cell r="L3289">
            <v>88447388.469999999</v>
          </cell>
          <cell r="M3289">
            <v>0</v>
          </cell>
          <cell r="N3289" t="str">
            <v>Cumpre</v>
          </cell>
        </row>
        <row r="3290">
          <cell r="F3290" t="str">
            <v>Carambeí/PR</v>
          </cell>
          <cell r="G3290" t="str">
            <v>Quadrimestral</v>
          </cell>
          <cell r="H3290" t="str">
            <v>2024-Q2</v>
          </cell>
          <cell r="I3290" t="str">
            <v>Sim</v>
          </cell>
          <cell r="J3290">
            <v>45535</v>
          </cell>
          <cell r="K3290">
            <v>-40463578.380000003</v>
          </cell>
          <cell r="L3290">
            <v>159511762.94999999</v>
          </cell>
          <cell r="M3290">
            <v>0</v>
          </cell>
          <cell r="N3290" t="str">
            <v>Cumpre</v>
          </cell>
        </row>
        <row r="3291">
          <cell r="F3291" t="str">
            <v>Carlópolis/PR</v>
          </cell>
          <cell r="G3291" t="str">
            <v>Semestral</v>
          </cell>
          <cell r="H3291" t="str">
            <v>2024-S1</v>
          </cell>
          <cell r="I3291" t="str">
            <v>Sim</v>
          </cell>
          <cell r="J3291">
            <v>45473</v>
          </cell>
          <cell r="K3291">
            <v>-45447174.079999998</v>
          </cell>
          <cell r="L3291">
            <v>81028992.670000002</v>
          </cell>
          <cell r="M3291">
            <v>0</v>
          </cell>
          <cell r="N3291" t="str">
            <v>Cumpre</v>
          </cell>
        </row>
        <row r="3292">
          <cell r="F3292" t="str">
            <v>Cascavel/PR</v>
          </cell>
          <cell r="G3292" t="str">
            <v>Quadrimestral</v>
          </cell>
          <cell r="H3292" t="str">
            <v>2024-Q2</v>
          </cell>
          <cell r="I3292" t="str">
            <v>Sim</v>
          </cell>
          <cell r="J3292">
            <v>45535</v>
          </cell>
          <cell r="K3292">
            <v>27744462.52</v>
          </cell>
          <cell r="L3292">
            <v>1670824327.1300001</v>
          </cell>
          <cell r="M3292">
            <v>1.66</v>
          </cell>
          <cell r="N3292" t="str">
            <v>Cumpre</v>
          </cell>
        </row>
        <row r="3293">
          <cell r="F3293" t="str">
            <v>Castro/PR</v>
          </cell>
          <cell r="G3293" t="str">
            <v>Quadrimestral</v>
          </cell>
          <cell r="H3293" t="str">
            <v>2024-Q2</v>
          </cell>
          <cell r="I3293" t="str">
            <v>Sim</v>
          </cell>
          <cell r="J3293">
            <v>45535</v>
          </cell>
          <cell r="K3293">
            <v>-137807918.49000001</v>
          </cell>
          <cell r="L3293">
            <v>418539830.44</v>
          </cell>
          <cell r="M3293">
            <v>0</v>
          </cell>
          <cell r="N3293" t="str">
            <v>Cumpre</v>
          </cell>
        </row>
        <row r="3294">
          <cell r="F3294" t="str">
            <v>Catanduvas/PR</v>
          </cell>
          <cell r="G3294" t="str">
            <v>Semestral</v>
          </cell>
          <cell r="H3294" t="str">
            <v>2024-S1</v>
          </cell>
          <cell r="I3294" t="str">
            <v>Sim</v>
          </cell>
          <cell r="J3294">
            <v>45473</v>
          </cell>
          <cell r="K3294">
            <v>-13421082.640000001</v>
          </cell>
          <cell r="L3294">
            <v>57069013.490000002</v>
          </cell>
          <cell r="M3294">
            <v>0</v>
          </cell>
          <cell r="N3294" t="str">
            <v>Cumpre</v>
          </cell>
        </row>
        <row r="3295">
          <cell r="F3295" t="str">
            <v>Centenário do Sul/PR</v>
          </cell>
          <cell r="G3295" t="str">
            <v>Semestral</v>
          </cell>
          <cell r="H3295" t="str">
            <v>2024-S1</v>
          </cell>
          <cell r="I3295" t="str">
            <v>Sim</v>
          </cell>
          <cell r="J3295">
            <v>45473</v>
          </cell>
          <cell r="K3295">
            <v>558044.46</v>
          </cell>
          <cell r="L3295">
            <v>63105274.350000001</v>
          </cell>
          <cell r="M3295">
            <v>0.88</v>
          </cell>
          <cell r="N3295" t="str">
            <v>Cumpre</v>
          </cell>
        </row>
        <row r="3296">
          <cell r="F3296" t="str">
            <v>Cerro Azul/PR</v>
          </cell>
          <cell r="G3296" t="str">
            <v>Quadrimestral</v>
          </cell>
          <cell r="H3296" t="str">
            <v>2024-Q2</v>
          </cell>
          <cell r="I3296" t="str">
            <v>Sim</v>
          </cell>
          <cell r="J3296">
            <v>45535</v>
          </cell>
          <cell r="K3296">
            <v>-21678893.120000001</v>
          </cell>
          <cell r="L3296">
            <v>79326144.849999994</v>
          </cell>
          <cell r="M3296">
            <v>0</v>
          </cell>
          <cell r="N3296" t="str">
            <v>Cumpre</v>
          </cell>
        </row>
        <row r="3297">
          <cell r="F3297" t="str">
            <v>Céu Azul/PR</v>
          </cell>
          <cell r="G3297" t="str">
            <v>Semestral</v>
          </cell>
          <cell r="H3297" t="str">
            <v>2023-S2</v>
          </cell>
          <cell r="I3297" t="str">
            <v>Não</v>
          </cell>
          <cell r="J3297">
            <v>45291</v>
          </cell>
          <cell r="K3297">
            <v>-18838255.260000002</v>
          </cell>
          <cell r="L3297">
            <v>70287020.530000001</v>
          </cell>
          <cell r="M3297">
            <v>0</v>
          </cell>
          <cell r="N3297" t="str">
            <v>Cumpre</v>
          </cell>
        </row>
        <row r="3298">
          <cell r="F3298" t="str">
            <v>Chopinzinho/PR</v>
          </cell>
          <cell r="G3298" t="str">
            <v>Semestral</v>
          </cell>
          <cell r="H3298" t="str">
            <v>2024-S1</v>
          </cell>
          <cell r="I3298" t="str">
            <v>Sim</v>
          </cell>
          <cell r="J3298">
            <v>45473</v>
          </cell>
          <cell r="K3298">
            <v>-45536000.5</v>
          </cell>
          <cell r="L3298">
            <v>138399131.65000001</v>
          </cell>
          <cell r="M3298">
            <v>0</v>
          </cell>
          <cell r="N3298" t="str">
            <v>Cumpre</v>
          </cell>
        </row>
        <row r="3299">
          <cell r="F3299" t="str">
            <v>Cianorte/PR</v>
          </cell>
          <cell r="G3299" t="str">
            <v>Quadrimestral</v>
          </cell>
          <cell r="H3299" t="str">
            <v>2024-Q1</v>
          </cell>
          <cell r="I3299" t="str">
            <v>Não</v>
          </cell>
          <cell r="J3299">
            <v>45412</v>
          </cell>
          <cell r="K3299">
            <v>-63905656.479999997</v>
          </cell>
          <cell r="L3299">
            <v>438495459.58999997</v>
          </cell>
          <cell r="M3299">
            <v>0</v>
          </cell>
          <cell r="N3299" t="str">
            <v>Cumpre</v>
          </cell>
        </row>
        <row r="3300">
          <cell r="F3300" t="str">
            <v>Cidade Gaúcha/PR</v>
          </cell>
          <cell r="G3300" t="str">
            <v>Quadrimestral</v>
          </cell>
          <cell r="H3300" t="str">
            <v>2024-Q2</v>
          </cell>
          <cell r="I3300" t="str">
            <v>Sim</v>
          </cell>
          <cell r="J3300">
            <v>45535</v>
          </cell>
          <cell r="K3300">
            <v>-13428738.25</v>
          </cell>
          <cell r="L3300">
            <v>66481568.280000001</v>
          </cell>
          <cell r="M3300">
            <v>0</v>
          </cell>
          <cell r="N3300" t="str">
            <v>Cumpre</v>
          </cell>
        </row>
        <row r="3301">
          <cell r="F3301" t="str">
            <v>Clevelândia/PR</v>
          </cell>
          <cell r="G3301" t="str">
            <v>Semestral</v>
          </cell>
          <cell r="H3301" t="str">
            <v>2024-S1</v>
          </cell>
          <cell r="I3301" t="str">
            <v>Sim</v>
          </cell>
          <cell r="J3301">
            <v>45473</v>
          </cell>
          <cell r="K3301">
            <v>-9133177.8599999994</v>
          </cell>
          <cell r="L3301">
            <v>91529635.319999993</v>
          </cell>
          <cell r="M3301">
            <v>0</v>
          </cell>
          <cell r="N3301" t="str">
            <v>Cumpre</v>
          </cell>
        </row>
        <row r="3302">
          <cell r="F3302" t="str">
            <v>Colombo/PR</v>
          </cell>
          <cell r="G3302" t="str">
            <v>Quadrimestral</v>
          </cell>
          <cell r="H3302" t="str">
            <v>2024-Q2</v>
          </cell>
          <cell r="I3302" t="str">
            <v>Sim</v>
          </cell>
          <cell r="J3302">
            <v>45535</v>
          </cell>
          <cell r="K3302">
            <v>-282316243.95999998</v>
          </cell>
          <cell r="L3302">
            <v>768011684.41999996</v>
          </cell>
          <cell r="M3302">
            <v>0</v>
          </cell>
          <cell r="N3302" t="str">
            <v>Cumpre</v>
          </cell>
        </row>
        <row r="3303">
          <cell r="F3303" t="str">
            <v>Colorado/PR</v>
          </cell>
          <cell r="G3303" t="str">
            <v>Semestral</v>
          </cell>
          <cell r="H3303" t="str">
            <v>2024-S1</v>
          </cell>
          <cell r="I3303" t="str">
            <v>Sim</v>
          </cell>
          <cell r="J3303">
            <v>45473</v>
          </cell>
          <cell r="K3303">
            <v>-29294881.5</v>
          </cell>
          <cell r="L3303">
            <v>139622697.83000001</v>
          </cell>
          <cell r="M3303">
            <v>0</v>
          </cell>
          <cell r="N3303" t="str">
            <v>Cumpre</v>
          </cell>
        </row>
        <row r="3304">
          <cell r="F3304" t="str">
            <v>Congonhinhas/PR</v>
          </cell>
          <cell r="G3304" t="str">
            <v>Semestral</v>
          </cell>
          <cell r="H3304" t="str">
            <v>2024-S1</v>
          </cell>
          <cell r="I3304" t="str">
            <v>Sim</v>
          </cell>
          <cell r="J3304">
            <v>45473</v>
          </cell>
          <cell r="K3304">
            <v>3662666.15</v>
          </cell>
          <cell r="L3304">
            <v>47110505.140000001</v>
          </cell>
          <cell r="M3304">
            <v>7.77</v>
          </cell>
          <cell r="N3304" t="str">
            <v>Cumpre</v>
          </cell>
        </row>
        <row r="3305">
          <cell r="F3305" t="str">
            <v>Conselheiro Mairinck/PR</v>
          </cell>
          <cell r="G3305" t="str">
            <v>Semestral</v>
          </cell>
          <cell r="H3305" t="str">
            <v>2024-S1</v>
          </cell>
          <cell r="I3305" t="str">
            <v>Sim</v>
          </cell>
          <cell r="J3305">
            <v>45473</v>
          </cell>
          <cell r="K3305">
            <v>-10462070.119999999</v>
          </cell>
          <cell r="L3305">
            <v>28618571.449999999</v>
          </cell>
          <cell r="M3305">
            <v>0</v>
          </cell>
          <cell r="N3305" t="str">
            <v>Cumpre</v>
          </cell>
        </row>
        <row r="3306">
          <cell r="F3306" t="str">
            <v>Contenda/PR</v>
          </cell>
          <cell r="G3306" t="str">
            <v>Semestral</v>
          </cell>
          <cell r="H3306" t="str">
            <v>2024-S1</v>
          </cell>
          <cell r="I3306" t="str">
            <v>Sim</v>
          </cell>
          <cell r="J3306">
            <v>45473</v>
          </cell>
          <cell r="K3306">
            <v>-3744372.56</v>
          </cell>
          <cell r="L3306">
            <v>86131326.980000004</v>
          </cell>
          <cell r="M3306">
            <v>0</v>
          </cell>
          <cell r="N3306" t="str">
            <v>Cumpre</v>
          </cell>
        </row>
        <row r="3307">
          <cell r="F3307" t="str">
            <v>Corbélia/PR</v>
          </cell>
          <cell r="G3307" t="str">
            <v>Semestral</v>
          </cell>
          <cell r="H3307" t="str">
            <v>2024-S1</v>
          </cell>
          <cell r="I3307" t="str">
            <v>Sim</v>
          </cell>
          <cell r="J3307">
            <v>45473</v>
          </cell>
          <cell r="K3307">
            <v>16201382.08</v>
          </cell>
          <cell r="L3307">
            <v>108945820.25</v>
          </cell>
          <cell r="M3307">
            <v>14.87</v>
          </cell>
          <cell r="N3307" t="str">
            <v>Cumpre</v>
          </cell>
        </row>
        <row r="3308">
          <cell r="F3308" t="str">
            <v>Cornélio Procópio/PR</v>
          </cell>
          <cell r="G3308" t="str">
            <v>Semestral</v>
          </cell>
          <cell r="H3308" t="str">
            <v>2024-S1</v>
          </cell>
          <cell r="I3308" t="str">
            <v>Sim</v>
          </cell>
          <cell r="J3308">
            <v>45473</v>
          </cell>
          <cell r="K3308">
            <v>5081698.8499999996</v>
          </cell>
          <cell r="L3308">
            <v>218731397.93000001</v>
          </cell>
          <cell r="M3308">
            <v>2.3199999999999998</v>
          </cell>
          <cell r="N3308" t="str">
            <v>Cumpre</v>
          </cell>
        </row>
        <row r="3309">
          <cell r="F3309" t="str">
            <v>Coronel Domingos Soares/PR</v>
          </cell>
          <cell r="G3309" t="str">
            <v>Quadrimestral</v>
          </cell>
          <cell r="H3309" t="str">
            <v>2024-Q2</v>
          </cell>
          <cell r="I3309" t="str">
            <v>Sim</v>
          </cell>
          <cell r="J3309">
            <v>45535</v>
          </cell>
          <cell r="K3309">
            <v>-19853381.93</v>
          </cell>
          <cell r="L3309">
            <v>21735759.120000001</v>
          </cell>
          <cell r="M3309">
            <v>0</v>
          </cell>
          <cell r="N3309" t="str">
            <v>Cumpre</v>
          </cell>
        </row>
        <row r="3310">
          <cell r="F3310" t="str">
            <v>Coronel Vivida/PR</v>
          </cell>
          <cell r="G3310" t="str">
            <v>Semestral</v>
          </cell>
          <cell r="H3310" t="str">
            <v>2024-S1</v>
          </cell>
          <cell r="I3310" t="str">
            <v>Sim</v>
          </cell>
          <cell r="J3310">
            <v>45473</v>
          </cell>
          <cell r="K3310">
            <v>-40052947.450000003</v>
          </cell>
          <cell r="L3310">
            <v>130088492.01000001</v>
          </cell>
          <cell r="M3310">
            <v>0</v>
          </cell>
          <cell r="N3310" t="str">
            <v>Cumpre</v>
          </cell>
        </row>
        <row r="3311">
          <cell r="F3311" t="str">
            <v>Corumbataí do Sul/PR</v>
          </cell>
          <cell r="G3311" t="str">
            <v>Semestral</v>
          </cell>
          <cell r="H3311" t="str">
            <v>2023-S2</v>
          </cell>
          <cell r="I3311" t="str">
            <v>Não</v>
          </cell>
          <cell r="J3311">
            <v>45291</v>
          </cell>
          <cell r="K3311">
            <v>-8168992.7000000002</v>
          </cell>
          <cell r="L3311">
            <v>26668977.289999999</v>
          </cell>
          <cell r="M3311">
            <v>0</v>
          </cell>
          <cell r="N3311" t="str">
            <v>Cumpre</v>
          </cell>
        </row>
        <row r="3312">
          <cell r="F3312" t="str">
            <v>Cruz Machado/PR</v>
          </cell>
          <cell r="G3312" t="str">
            <v>Semestral</v>
          </cell>
          <cell r="H3312" t="str">
            <v>2024-S1</v>
          </cell>
          <cell r="I3312" t="str">
            <v>Sim</v>
          </cell>
          <cell r="J3312">
            <v>45473</v>
          </cell>
          <cell r="K3312">
            <v>-32386200.609999999</v>
          </cell>
          <cell r="L3312">
            <v>92874571.269999996</v>
          </cell>
          <cell r="M3312">
            <v>0</v>
          </cell>
          <cell r="N3312" t="str">
            <v>Cumpre</v>
          </cell>
        </row>
        <row r="3313">
          <cell r="F3313" t="str">
            <v>Cruzeiro do Iguaçu/PR</v>
          </cell>
          <cell r="G3313" t="str">
            <v>Semestral</v>
          </cell>
          <cell r="H3313" t="str">
            <v>2024-S1</v>
          </cell>
          <cell r="I3313" t="str">
            <v>Sim</v>
          </cell>
          <cell r="J3313">
            <v>45473</v>
          </cell>
          <cell r="K3313">
            <v>-6133763.54</v>
          </cell>
          <cell r="L3313">
            <v>38614724.329999998</v>
          </cell>
          <cell r="M3313">
            <v>0</v>
          </cell>
          <cell r="N3313" t="str">
            <v>Cumpre</v>
          </cell>
        </row>
        <row r="3314">
          <cell r="F3314" t="str">
            <v>Cruzeiro do Oeste/PR</v>
          </cell>
          <cell r="G3314" t="str">
            <v>Quadrimestral</v>
          </cell>
          <cell r="H3314" t="str">
            <v>2024-Q2</v>
          </cell>
          <cell r="I3314" t="str">
            <v>Sim</v>
          </cell>
          <cell r="J3314">
            <v>45535</v>
          </cell>
          <cell r="K3314">
            <v>-5925072.4000000004</v>
          </cell>
          <cell r="L3314">
            <v>111100187.81999999</v>
          </cell>
          <cell r="M3314">
            <v>0</v>
          </cell>
          <cell r="N3314" t="str">
            <v>Cumpre</v>
          </cell>
        </row>
        <row r="3315">
          <cell r="F3315" t="str">
            <v>Cruzeiro do Sul/PR</v>
          </cell>
          <cell r="G3315" t="str">
            <v>Semestral</v>
          </cell>
          <cell r="H3315" t="str">
            <v>2024-S1</v>
          </cell>
          <cell r="I3315" t="str">
            <v>Sim</v>
          </cell>
          <cell r="J3315">
            <v>45473</v>
          </cell>
          <cell r="K3315">
            <v>-2605066.36</v>
          </cell>
          <cell r="L3315">
            <v>34676989.439999998</v>
          </cell>
          <cell r="M3315">
            <v>0</v>
          </cell>
          <cell r="N3315" t="str">
            <v>Cumpre</v>
          </cell>
        </row>
        <row r="3316">
          <cell r="F3316" t="str">
            <v>Cruzmaltina/PR</v>
          </cell>
          <cell r="G3316" t="str">
            <v>Semestral</v>
          </cell>
          <cell r="H3316" t="str">
            <v>2024-S1</v>
          </cell>
          <cell r="I3316" t="str">
            <v>Sim</v>
          </cell>
          <cell r="J3316">
            <v>45473</v>
          </cell>
          <cell r="K3316">
            <v>-20799819.93</v>
          </cell>
          <cell r="L3316">
            <v>31385435.969999999</v>
          </cell>
          <cell r="M3316">
            <v>0</v>
          </cell>
          <cell r="N3316" t="str">
            <v>Cumpre</v>
          </cell>
        </row>
        <row r="3317">
          <cell r="F3317" t="str">
            <v>Curitiba/PR</v>
          </cell>
          <cell r="G3317" t="str">
            <v>Quadrimestral</v>
          </cell>
          <cell r="H3317" t="str">
            <v>2024-Q2</v>
          </cell>
          <cell r="I3317" t="str">
            <v>Sim</v>
          </cell>
          <cell r="J3317">
            <v>45535</v>
          </cell>
          <cell r="K3317">
            <v>-3300606828.3400002</v>
          </cell>
          <cell r="L3317">
            <v>11329529298.01</v>
          </cell>
          <cell r="M3317">
            <v>0</v>
          </cell>
          <cell r="N3317" t="str">
            <v>Cumpre</v>
          </cell>
        </row>
        <row r="3318">
          <cell r="F3318" t="str">
            <v>Curiúva/PR</v>
          </cell>
          <cell r="G3318" t="str">
            <v>Semestral</v>
          </cell>
          <cell r="H3318" t="str">
            <v>2024-S1</v>
          </cell>
          <cell r="I3318" t="str">
            <v>Sim</v>
          </cell>
          <cell r="J3318">
            <v>45473</v>
          </cell>
          <cell r="K3318">
            <v>7603371.2199999997</v>
          </cell>
          <cell r="L3318">
            <v>65954391.719999999</v>
          </cell>
          <cell r="M3318">
            <v>11.53</v>
          </cell>
          <cell r="N3318" t="str">
            <v>Cumpre</v>
          </cell>
        </row>
        <row r="3319">
          <cell r="F3319" t="str">
            <v>Diamante do Norte/PR</v>
          </cell>
          <cell r="G3319" t="str">
            <v>Quadrimestral</v>
          </cell>
          <cell r="H3319" t="str">
            <v>2024-Q2</v>
          </cell>
          <cell r="I3319" t="str">
            <v>Sim</v>
          </cell>
          <cell r="J3319">
            <v>45535</v>
          </cell>
          <cell r="K3319">
            <v>-6501712.96</v>
          </cell>
          <cell r="L3319">
            <v>6950358.6500000004</v>
          </cell>
          <cell r="M3319">
            <v>0</v>
          </cell>
          <cell r="N3319" t="str">
            <v>Cumpre</v>
          </cell>
        </row>
        <row r="3320">
          <cell r="F3320" t="str">
            <v>Diamante do Oeste/PR</v>
          </cell>
          <cell r="G3320" t="str">
            <v>Semestral</v>
          </cell>
          <cell r="H3320" t="str">
            <v>2024-S1</v>
          </cell>
          <cell r="I3320" t="str">
            <v>Sim</v>
          </cell>
          <cell r="J3320">
            <v>45473</v>
          </cell>
          <cell r="K3320">
            <v>-9065621.0399999991</v>
          </cell>
          <cell r="L3320">
            <v>40245438.350000001</v>
          </cell>
          <cell r="M3320">
            <v>0</v>
          </cell>
          <cell r="N3320" t="str">
            <v>Cumpre</v>
          </cell>
        </row>
        <row r="3321">
          <cell r="F3321" t="str">
            <v>Diamante do Sul/PR</v>
          </cell>
          <cell r="G3321" t="str">
            <v>Semestral</v>
          </cell>
          <cell r="H3321" t="str">
            <v>2024-S1</v>
          </cell>
          <cell r="I3321" t="str">
            <v>Sim</v>
          </cell>
          <cell r="J3321">
            <v>45473</v>
          </cell>
          <cell r="K3321">
            <v>-2201743.9300000002</v>
          </cell>
          <cell r="L3321">
            <v>27268207.469999999</v>
          </cell>
          <cell r="M3321">
            <v>0</v>
          </cell>
          <cell r="N3321" t="str">
            <v>Cumpre</v>
          </cell>
        </row>
        <row r="3322">
          <cell r="F3322" t="str">
            <v>Dois Vizinhos/PR</v>
          </cell>
          <cell r="G3322" t="str">
            <v>Semestral</v>
          </cell>
          <cell r="H3322" t="str">
            <v>2024-S1</v>
          </cell>
          <cell r="I3322" t="str">
            <v>Sim</v>
          </cell>
          <cell r="J3322">
            <v>45473</v>
          </cell>
          <cell r="K3322">
            <v>-28732793.190000001</v>
          </cell>
          <cell r="L3322">
            <v>263964498.56999999</v>
          </cell>
          <cell r="M3322">
            <v>0</v>
          </cell>
          <cell r="N3322" t="str">
            <v>Cumpre</v>
          </cell>
        </row>
        <row r="3323">
          <cell r="F3323" t="str">
            <v>Douradina/PR</v>
          </cell>
          <cell r="G3323" t="str">
            <v>Quadrimestral</v>
          </cell>
          <cell r="H3323" t="str">
            <v>2024-Q2</v>
          </cell>
          <cell r="I3323" t="str">
            <v>Sim</v>
          </cell>
          <cell r="J3323">
            <v>45535</v>
          </cell>
          <cell r="K3323">
            <v>-9463947.0700000003</v>
          </cell>
          <cell r="L3323">
            <v>54114493.899999999</v>
          </cell>
          <cell r="M3323">
            <v>0</v>
          </cell>
          <cell r="N3323" t="str">
            <v>Cumpre</v>
          </cell>
        </row>
        <row r="3324">
          <cell r="F3324" t="str">
            <v>Doutor Camargo/PR</v>
          </cell>
          <cell r="G3324" t="str">
            <v>Semestral</v>
          </cell>
          <cell r="H3324" t="str">
            <v>2024-S1</v>
          </cell>
          <cell r="I3324" t="str">
            <v>Sim</v>
          </cell>
          <cell r="J3324">
            <v>45473</v>
          </cell>
          <cell r="K3324">
            <v>-10817191.359999999</v>
          </cell>
          <cell r="L3324">
            <v>35012702.030000001</v>
          </cell>
          <cell r="M3324">
            <v>0</v>
          </cell>
          <cell r="N3324" t="str">
            <v>Cumpre</v>
          </cell>
        </row>
        <row r="3325">
          <cell r="F3325" t="str">
            <v>Doutor Ulysses/PR</v>
          </cell>
          <cell r="G3325" t="str">
            <v>Quadrimestral</v>
          </cell>
          <cell r="H3325" t="str">
            <v>2024-Q2</v>
          </cell>
          <cell r="I3325" t="str">
            <v>Sim</v>
          </cell>
          <cell r="J3325">
            <v>45535</v>
          </cell>
          <cell r="K3325">
            <v>-1720867.52</v>
          </cell>
          <cell r="L3325">
            <v>35158895.859999999</v>
          </cell>
          <cell r="M3325">
            <v>0</v>
          </cell>
          <cell r="N3325" t="str">
            <v>Cumpre</v>
          </cell>
        </row>
        <row r="3326">
          <cell r="F3326" t="str">
            <v>Enéas Marques/PR</v>
          </cell>
          <cell r="G3326" t="str">
            <v>Semestral</v>
          </cell>
          <cell r="H3326" t="str">
            <v>2024-S2</v>
          </cell>
          <cell r="I3326" t="str">
            <v>Sim</v>
          </cell>
          <cell r="J3326">
            <v>45657</v>
          </cell>
          <cell r="K3326">
            <v>-11514640.6</v>
          </cell>
          <cell r="L3326">
            <v>47077017.509999998</v>
          </cell>
          <cell r="M3326">
            <v>0</v>
          </cell>
          <cell r="N3326" t="str">
            <v>Cumpre</v>
          </cell>
        </row>
        <row r="3327">
          <cell r="F3327" t="str">
            <v>Engenheiro Beltrão/PR</v>
          </cell>
          <cell r="G3327" t="str">
            <v>Semestral</v>
          </cell>
          <cell r="H3327" t="str">
            <v>2023-S2</v>
          </cell>
          <cell r="I3327" t="str">
            <v>Não</v>
          </cell>
          <cell r="J3327">
            <v>45291</v>
          </cell>
          <cell r="K3327">
            <v>24859914.199999999</v>
          </cell>
          <cell r="L3327">
            <v>65187870.600000001</v>
          </cell>
          <cell r="M3327">
            <v>38.14</v>
          </cell>
          <cell r="N3327" t="str">
            <v>Cumpre</v>
          </cell>
        </row>
        <row r="3328">
          <cell r="F3328" t="str">
            <v>Entre Rios do Oeste/PR</v>
          </cell>
          <cell r="G3328" t="str">
            <v>Semestral</v>
          </cell>
          <cell r="H3328" t="str">
            <v>2024-S1</v>
          </cell>
          <cell r="I3328" t="str">
            <v>Sim</v>
          </cell>
          <cell r="J3328">
            <v>45473</v>
          </cell>
          <cell r="K3328">
            <v>-39476659.780000001</v>
          </cell>
          <cell r="L3328">
            <v>69694947.459999993</v>
          </cell>
          <cell r="M3328">
            <v>0</v>
          </cell>
          <cell r="N3328" t="str">
            <v>Cumpre</v>
          </cell>
        </row>
        <row r="3329">
          <cell r="F3329" t="str">
            <v>Esperança Nova/PR</v>
          </cell>
          <cell r="G3329" t="str">
            <v>Semestral</v>
          </cell>
          <cell r="H3329" t="str">
            <v>2024-S1</v>
          </cell>
          <cell r="I3329" t="str">
            <v>Sim</v>
          </cell>
          <cell r="J3329">
            <v>45473</v>
          </cell>
          <cell r="K3329">
            <v>-11278096.01</v>
          </cell>
          <cell r="L3329">
            <v>30815711.41</v>
          </cell>
          <cell r="M3329">
            <v>0</v>
          </cell>
          <cell r="N3329" t="str">
            <v>Cumpre</v>
          </cell>
        </row>
        <row r="3330">
          <cell r="F3330" t="str">
            <v>Espigão Alto do Iguaçu/PR</v>
          </cell>
          <cell r="G3330" t="str">
            <v>Semestral</v>
          </cell>
          <cell r="H3330" t="str">
            <v>2024-S1</v>
          </cell>
          <cell r="I3330" t="str">
            <v>Sim</v>
          </cell>
          <cell r="J3330">
            <v>45473</v>
          </cell>
          <cell r="K3330">
            <v>-8851974.75</v>
          </cell>
          <cell r="L3330">
            <v>37312497.520000003</v>
          </cell>
          <cell r="M3330">
            <v>0</v>
          </cell>
          <cell r="N3330" t="str">
            <v>Cumpre</v>
          </cell>
        </row>
        <row r="3331">
          <cell r="F3331" t="str">
            <v>Farol/PR</v>
          </cell>
          <cell r="G3331" t="str">
            <v>Semestral</v>
          </cell>
          <cell r="H3331" t="str">
            <v>2024-S1</v>
          </cell>
          <cell r="I3331" t="str">
            <v>Sim</v>
          </cell>
          <cell r="J3331">
            <v>45473</v>
          </cell>
          <cell r="K3331">
            <v>-11262602.359999999</v>
          </cell>
          <cell r="L3331">
            <v>34279443.82</v>
          </cell>
          <cell r="M3331">
            <v>0</v>
          </cell>
          <cell r="N3331" t="str">
            <v>Cumpre</v>
          </cell>
        </row>
        <row r="3332">
          <cell r="F3332" t="str">
            <v>Faxinal/PR</v>
          </cell>
          <cell r="G3332" t="str">
            <v>Semestral</v>
          </cell>
          <cell r="H3332" t="str">
            <v>2024-S1</v>
          </cell>
          <cell r="I3332" t="str">
            <v>Sim</v>
          </cell>
          <cell r="J3332">
            <v>45473</v>
          </cell>
          <cell r="K3332">
            <v>-8106240.75</v>
          </cell>
          <cell r="L3332">
            <v>86019199.549999997</v>
          </cell>
          <cell r="M3332">
            <v>0</v>
          </cell>
          <cell r="N3332" t="str">
            <v>Cumpre</v>
          </cell>
        </row>
        <row r="3333">
          <cell r="F3333" t="str">
            <v>Fazenda Rio Grande/PR</v>
          </cell>
          <cell r="G3333" t="str">
            <v>Quadrimestral</v>
          </cell>
          <cell r="H3333" t="str">
            <v>2024-Q2</v>
          </cell>
          <cell r="I3333" t="str">
            <v>Sim</v>
          </cell>
          <cell r="J3333">
            <v>45535</v>
          </cell>
          <cell r="K3333">
            <v>-183457258.86000001</v>
          </cell>
          <cell r="L3333">
            <v>551637070.27999997</v>
          </cell>
          <cell r="M3333">
            <v>0</v>
          </cell>
          <cell r="N3333" t="str">
            <v>Cumpre</v>
          </cell>
        </row>
        <row r="3334">
          <cell r="F3334" t="str">
            <v>Fênix/PR</v>
          </cell>
          <cell r="G3334" t="str">
            <v>Semestral</v>
          </cell>
          <cell r="H3334" t="str">
            <v>2023-S2</v>
          </cell>
          <cell r="I3334" t="str">
            <v>Não</v>
          </cell>
          <cell r="J3334">
            <v>45291</v>
          </cell>
          <cell r="K3334">
            <v>-7963416.5300000003</v>
          </cell>
          <cell r="L3334">
            <v>33418848.73</v>
          </cell>
          <cell r="M3334">
            <v>0</v>
          </cell>
          <cell r="N3334" t="str">
            <v>Cumpre</v>
          </cell>
        </row>
        <row r="3335">
          <cell r="F3335" t="str">
            <v>Fernandes Pinheiro/PR</v>
          </cell>
          <cell r="G3335" t="str">
            <v>Quadrimestral</v>
          </cell>
          <cell r="H3335" t="str">
            <v>2024-Q2</v>
          </cell>
          <cell r="I3335" t="str">
            <v>Sim</v>
          </cell>
          <cell r="J3335">
            <v>45535</v>
          </cell>
          <cell r="K3335">
            <v>-8125171.3099999996</v>
          </cell>
          <cell r="L3335">
            <v>45742148.109999999</v>
          </cell>
          <cell r="M3335">
            <v>0</v>
          </cell>
          <cell r="N3335" t="str">
            <v>Cumpre</v>
          </cell>
        </row>
        <row r="3336">
          <cell r="F3336" t="str">
            <v>Figueira/PR</v>
          </cell>
          <cell r="G3336" t="str">
            <v>Quadrimestral</v>
          </cell>
          <cell r="H3336" t="str">
            <v>2024-Q1</v>
          </cell>
          <cell r="I3336" t="str">
            <v>Não</v>
          </cell>
          <cell r="J3336">
            <v>45412</v>
          </cell>
          <cell r="K3336">
            <v>-3698433.73</v>
          </cell>
          <cell r="L3336">
            <v>35291098.619999997</v>
          </cell>
          <cell r="M3336">
            <v>0</v>
          </cell>
          <cell r="N3336" t="str">
            <v>Cumpre</v>
          </cell>
        </row>
        <row r="3337">
          <cell r="F3337" t="str">
            <v>Flor da Serra do Sul/PR</v>
          </cell>
          <cell r="G3337" t="str">
            <v>Semestral</v>
          </cell>
          <cell r="H3337" t="str">
            <v>2024-S1</v>
          </cell>
          <cell r="I3337" t="str">
            <v>Sim</v>
          </cell>
          <cell r="J3337">
            <v>45473</v>
          </cell>
          <cell r="K3337">
            <v>-5537804.5800000001</v>
          </cell>
          <cell r="L3337">
            <v>39456093.75</v>
          </cell>
          <cell r="M3337">
            <v>0</v>
          </cell>
          <cell r="N3337" t="str">
            <v>Cumpre</v>
          </cell>
        </row>
        <row r="3338">
          <cell r="F3338" t="str">
            <v>Floraí/PR</v>
          </cell>
          <cell r="G3338" t="str">
            <v>Semestral</v>
          </cell>
          <cell r="H3338" t="str">
            <v>2024-S1</v>
          </cell>
          <cell r="I3338" t="str">
            <v>Sim</v>
          </cell>
          <cell r="J3338">
            <v>45473</v>
          </cell>
          <cell r="K3338">
            <v>-15869935.59</v>
          </cell>
          <cell r="L3338">
            <v>37443104.82</v>
          </cell>
          <cell r="M3338">
            <v>0</v>
          </cell>
          <cell r="N3338" t="str">
            <v>Cumpre</v>
          </cell>
        </row>
        <row r="3339">
          <cell r="F3339" t="str">
            <v>Floresta/PR</v>
          </cell>
          <cell r="G3339" t="str">
            <v>Semestral</v>
          </cell>
          <cell r="H3339" t="str">
            <v>2024-S1</v>
          </cell>
          <cell r="I3339" t="str">
            <v>Sim</v>
          </cell>
          <cell r="J3339">
            <v>45473</v>
          </cell>
          <cell r="K3339">
            <v>-7087460.9800000004</v>
          </cell>
          <cell r="L3339">
            <v>57328483.409999996</v>
          </cell>
          <cell r="M3339">
            <v>0</v>
          </cell>
          <cell r="N3339" t="str">
            <v>Cumpre</v>
          </cell>
        </row>
        <row r="3340">
          <cell r="F3340" t="str">
            <v>Florestópolis/PR</v>
          </cell>
          <cell r="G3340" t="str">
            <v>Semestral</v>
          </cell>
          <cell r="H3340" t="str">
            <v>2024-S1</v>
          </cell>
          <cell r="I3340" t="str">
            <v>Sim</v>
          </cell>
          <cell r="J3340">
            <v>45473</v>
          </cell>
          <cell r="K3340">
            <v>15192022.24</v>
          </cell>
          <cell r="L3340">
            <v>55871564.460000001</v>
          </cell>
          <cell r="M3340">
            <v>27.19</v>
          </cell>
          <cell r="N3340" t="str">
            <v>Cumpre</v>
          </cell>
        </row>
        <row r="3341">
          <cell r="F3341" t="str">
            <v>Flórida/PR</v>
          </cell>
          <cell r="G3341" t="str">
            <v>Semestral</v>
          </cell>
          <cell r="H3341" t="str">
            <v>2024-S1</v>
          </cell>
          <cell r="I3341" t="str">
            <v>Sim</v>
          </cell>
          <cell r="J3341">
            <v>45473</v>
          </cell>
          <cell r="K3341">
            <v>-6595291.0199999996</v>
          </cell>
          <cell r="L3341">
            <v>26103339.23</v>
          </cell>
          <cell r="M3341">
            <v>0</v>
          </cell>
          <cell r="N3341" t="str">
            <v>Cumpre</v>
          </cell>
        </row>
        <row r="3342">
          <cell r="F3342" t="str">
            <v>Formosa do Oeste/PR</v>
          </cell>
          <cell r="G3342" t="str">
            <v>Semestral</v>
          </cell>
          <cell r="H3342" t="str">
            <v>2024-S1</v>
          </cell>
          <cell r="I3342" t="str">
            <v>Sim</v>
          </cell>
          <cell r="J3342">
            <v>45473</v>
          </cell>
          <cell r="K3342">
            <v>-35006866.740000002</v>
          </cell>
          <cell r="L3342">
            <v>49001807.469999999</v>
          </cell>
          <cell r="M3342">
            <v>0</v>
          </cell>
          <cell r="N3342" t="str">
            <v>Cumpre</v>
          </cell>
        </row>
        <row r="3343">
          <cell r="F3343" t="str">
            <v>Foz do Iguaçu/PR</v>
          </cell>
          <cell r="G3343" t="str">
            <v>Quadrimestral</v>
          </cell>
          <cell r="H3343" t="str">
            <v>2024-Q2</v>
          </cell>
          <cell r="I3343" t="str">
            <v>Sim</v>
          </cell>
          <cell r="J3343">
            <v>45535</v>
          </cell>
          <cell r="K3343">
            <v>155316649.66</v>
          </cell>
          <cell r="L3343">
            <v>1659057544.99</v>
          </cell>
          <cell r="M3343">
            <v>9.36</v>
          </cell>
          <cell r="N3343" t="str">
            <v>Cumpre</v>
          </cell>
        </row>
        <row r="3344">
          <cell r="F3344" t="str">
            <v>Foz do Jordão/PR</v>
          </cell>
          <cell r="G3344" t="str">
            <v>Semestral</v>
          </cell>
          <cell r="H3344" t="str">
            <v>2024-S1</v>
          </cell>
          <cell r="I3344" t="str">
            <v>Sim</v>
          </cell>
          <cell r="J3344">
            <v>45473</v>
          </cell>
          <cell r="K3344">
            <v>-6953575.6799999997</v>
          </cell>
          <cell r="L3344">
            <v>36737807.689999998</v>
          </cell>
          <cell r="M3344">
            <v>0</v>
          </cell>
          <cell r="N3344" t="str">
            <v>Cumpre</v>
          </cell>
        </row>
        <row r="3345">
          <cell r="F3345" t="str">
            <v>Francisco Alves/PR</v>
          </cell>
          <cell r="G3345" t="str">
            <v>Semestral</v>
          </cell>
          <cell r="H3345" t="str">
            <v>2024-S1</v>
          </cell>
          <cell r="I3345" t="str">
            <v>Sim</v>
          </cell>
          <cell r="J3345">
            <v>45473</v>
          </cell>
          <cell r="K3345">
            <v>-13936518.960000001</v>
          </cell>
          <cell r="L3345">
            <v>44237353.93</v>
          </cell>
          <cell r="M3345">
            <v>0</v>
          </cell>
          <cell r="N3345" t="str">
            <v>Cumpre</v>
          </cell>
        </row>
        <row r="3346">
          <cell r="F3346" t="str">
            <v>Francisco Beltrão/PR</v>
          </cell>
          <cell r="G3346" t="str">
            <v>Quadrimestral</v>
          </cell>
          <cell r="H3346" t="str">
            <v>2024-Q2</v>
          </cell>
          <cell r="I3346" t="str">
            <v>Sim</v>
          </cell>
          <cell r="J3346">
            <v>45535</v>
          </cell>
          <cell r="K3346">
            <v>-47339198.299999997</v>
          </cell>
          <cell r="L3346">
            <v>500881842.29000002</v>
          </cell>
          <cell r="M3346">
            <v>0</v>
          </cell>
          <cell r="N3346" t="str">
            <v>Cumpre</v>
          </cell>
        </row>
        <row r="3347">
          <cell r="F3347" t="str">
            <v>General Carneiro/PR</v>
          </cell>
          <cell r="G3347" t="str">
            <v>Semestral</v>
          </cell>
          <cell r="H3347" t="str">
            <v>2024-S1</v>
          </cell>
          <cell r="I3347" t="str">
            <v>Sim</v>
          </cell>
          <cell r="J3347">
            <v>45473</v>
          </cell>
          <cell r="K3347">
            <v>-1172761.1000000001</v>
          </cell>
          <cell r="L3347">
            <v>63143192.229999997</v>
          </cell>
          <cell r="M3347">
            <v>0</v>
          </cell>
          <cell r="N3347" t="str">
            <v>Cumpre</v>
          </cell>
        </row>
        <row r="3348">
          <cell r="F3348" t="str">
            <v>Godoy Moreira/PR</v>
          </cell>
          <cell r="G3348" t="str">
            <v>Semestral</v>
          </cell>
          <cell r="H3348" t="str">
            <v>2024-S1</v>
          </cell>
          <cell r="I3348" t="str">
            <v>Sim</v>
          </cell>
          <cell r="J3348">
            <v>45473</v>
          </cell>
          <cell r="K3348">
            <v>-15986228.77</v>
          </cell>
          <cell r="L3348">
            <v>26082954.350000001</v>
          </cell>
          <cell r="M3348">
            <v>0</v>
          </cell>
          <cell r="N3348" t="str">
            <v>Cumpre</v>
          </cell>
        </row>
        <row r="3349">
          <cell r="F3349" t="str">
            <v>Goioerê/PR</v>
          </cell>
          <cell r="G3349" t="str">
            <v>Semestral</v>
          </cell>
          <cell r="H3349" t="str">
            <v>2024-S1</v>
          </cell>
          <cell r="I3349" t="str">
            <v>Sim</v>
          </cell>
          <cell r="J3349">
            <v>45473</v>
          </cell>
          <cell r="K3349">
            <v>-3385514.99</v>
          </cell>
          <cell r="L3349">
            <v>146154430.05000001</v>
          </cell>
          <cell r="M3349">
            <v>0</v>
          </cell>
          <cell r="N3349" t="str">
            <v>Cumpre</v>
          </cell>
        </row>
        <row r="3350">
          <cell r="F3350" t="str">
            <v>Goioxim/PR</v>
          </cell>
          <cell r="G3350" t="str">
            <v>Semestral</v>
          </cell>
          <cell r="H3350" t="str">
            <v>2024-S1</v>
          </cell>
          <cell r="I3350" t="str">
            <v>Sim</v>
          </cell>
          <cell r="J3350">
            <v>45473</v>
          </cell>
          <cell r="K3350">
            <v>-8614655.7300000004</v>
          </cell>
          <cell r="L3350">
            <v>40668139.399999999</v>
          </cell>
          <cell r="M3350">
            <v>0</v>
          </cell>
          <cell r="N3350" t="str">
            <v>Cumpre</v>
          </cell>
        </row>
        <row r="3351">
          <cell r="F3351" t="str">
            <v>Grandes Rios/PR</v>
          </cell>
          <cell r="G3351" t="str">
            <v>Semestral</v>
          </cell>
          <cell r="H3351" t="str">
            <v>2024-S1</v>
          </cell>
          <cell r="I3351" t="str">
            <v>Sim</v>
          </cell>
          <cell r="J3351">
            <v>45473</v>
          </cell>
          <cell r="K3351">
            <v>-2459326.2400000002</v>
          </cell>
          <cell r="L3351">
            <v>33265629.859999999</v>
          </cell>
          <cell r="M3351">
            <v>0</v>
          </cell>
          <cell r="N3351" t="str">
            <v>Cumpre</v>
          </cell>
        </row>
        <row r="3352">
          <cell r="F3352" t="str">
            <v>Guaíra/PR</v>
          </cell>
          <cell r="G3352" t="str">
            <v>Semestral</v>
          </cell>
          <cell r="H3352" t="str">
            <v>2024-S1</v>
          </cell>
          <cell r="I3352" t="str">
            <v>Sim</v>
          </cell>
          <cell r="J3352">
            <v>45473</v>
          </cell>
          <cell r="K3352">
            <v>-56714818.859999999</v>
          </cell>
          <cell r="L3352">
            <v>231977923.94999999</v>
          </cell>
          <cell r="M3352">
            <v>0</v>
          </cell>
          <cell r="N3352" t="str">
            <v>Cumpre</v>
          </cell>
        </row>
        <row r="3353">
          <cell r="F3353" t="str">
            <v>Guairaçá/PR</v>
          </cell>
          <cell r="G3353" t="str">
            <v>Quadrimestral</v>
          </cell>
          <cell r="H3353" t="str">
            <v>2024-Q1</v>
          </cell>
          <cell r="I3353" t="str">
            <v>Não</v>
          </cell>
          <cell r="J3353">
            <v>45412</v>
          </cell>
          <cell r="K3353">
            <v>-301066.5</v>
          </cell>
          <cell r="L3353">
            <v>6583014.6799999997</v>
          </cell>
          <cell r="M3353">
            <v>0</v>
          </cell>
          <cell r="N3353" t="str">
            <v>Cumpre</v>
          </cell>
        </row>
        <row r="3354">
          <cell r="F3354" t="str">
            <v>Guamiranga/PR</v>
          </cell>
          <cell r="G3354" t="str">
            <v>Semestral</v>
          </cell>
          <cell r="H3354" t="str">
            <v>2024-S1</v>
          </cell>
          <cell r="I3354" t="str">
            <v>Sim</v>
          </cell>
          <cell r="J3354">
            <v>45473</v>
          </cell>
          <cell r="K3354">
            <v>-2016741</v>
          </cell>
          <cell r="L3354">
            <v>43224849.640000001</v>
          </cell>
          <cell r="M3354">
            <v>0</v>
          </cell>
          <cell r="N3354" t="str">
            <v>Cumpre</v>
          </cell>
        </row>
        <row r="3355">
          <cell r="F3355" t="str">
            <v>Guapirama/PR</v>
          </cell>
          <cell r="G3355" t="str">
            <v>Semestral</v>
          </cell>
          <cell r="H3355" t="str">
            <v>2024-S1</v>
          </cell>
          <cell r="I3355" t="str">
            <v>Sim</v>
          </cell>
          <cell r="J3355">
            <v>45473</v>
          </cell>
          <cell r="K3355">
            <v>-11147544.9</v>
          </cell>
          <cell r="L3355">
            <v>33670757.909999996</v>
          </cell>
          <cell r="M3355">
            <v>0</v>
          </cell>
          <cell r="N3355" t="str">
            <v>Cumpre</v>
          </cell>
        </row>
        <row r="3356">
          <cell r="F3356" t="str">
            <v>Guaporema/PR</v>
          </cell>
          <cell r="G3356" t="str">
            <v>Semestral</v>
          </cell>
          <cell r="H3356" t="str">
            <v>2024-S1</v>
          </cell>
          <cell r="I3356" t="str">
            <v>Sim</v>
          </cell>
          <cell r="J3356">
            <v>45473</v>
          </cell>
          <cell r="K3356">
            <v>-8661733.9000000004</v>
          </cell>
          <cell r="L3356">
            <v>27284858.539999999</v>
          </cell>
          <cell r="M3356">
            <v>0</v>
          </cell>
          <cell r="N3356" t="str">
            <v>Cumpre</v>
          </cell>
        </row>
        <row r="3357">
          <cell r="F3357" t="str">
            <v>Guaraci/PR</v>
          </cell>
          <cell r="G3357" t="str">
            <v>Quadrimestral</v>
          </cell>
          <cell r="H3357" t="str">
            <v>2024-Q2</v>
          </cell>
          <cell r="I3357" t="str">
            <v>Sim</v>
          </cell>
          <cell r="J3357">
            <v>45535</v>
          </cell>
          <cell r="K3357">
            <v>-10617096.6</v>
          </cell>
          <cell r="L3357">
            <v>37366755.780000001</v>
          </cell>
          <cell r="M3357">
            <v>0</v>
          </cell>
          <cell r="N3357" t="str">
            <v>Cumpre</v>
          </cell>
        </row>
        <row r="3358">
          <cell r="F3358" t="str">
            <v>Guaraniaçu/PR</v>
          </cell>
          <cell r="G3358" t="str">
            <v>Semestral</v>
          </cell>
          <cell r="H3358" t="str">
            <v>2024-S1</v>
          </cell>
          <cell r="I3358" t="str">
            <v>Sim</v>
          </cell>
          <cell r="J3358">
            <v>45473</v>
          </cell>
          <cell r="K3358">
            <v>-29422337.82</v>
          </cell>
          <cell r="L3358">
            <v>85051844.959999993</v>
          </cell>
          <cell r="M3358">
            <v>0</v>
          </cell>
          <cell r="N3358" t="str">
            <v>Cumpre</v>
          </cell>
        </row>
        <row r="3359">
          <cell r="F3359" t="str">
            <v>Guarapuava/PR</v>
          </cell>
          <cell r="G3359" t="str">
            <v>Quadrimestral</v>
          </cell>
          <cell r="H3359" t="str">
            <v>2024-Q2</v>
          </cell>
          <cell r="I3359" t="str">
            <v>Sim</v>
          </cell>
          <cell r="J3359">
            <v>45535</v>
          </cell>
          <cell r="K3359">
            <v>-13948030.220000001</v>
          </cell>
          <cell r="L3359">
            <v>800664266.60000002</v>
          </cell>
          <cell r="M3359">
            <v>0</v>
          </cell>
          <cell r="N3359" t="str">
            <v>Cumpre</v>
          </cell>
        </row>
        <row r="3360">
          <cell r="F3360" t="str">
            <v>Guaraqueçaba/PR</v>
          </cell>
          <cell r="G3360" t="str">
            <v>Semestral</v>
          </cell>
          <cell r="H3360" t="str">
            <v>2024-S1</v>
          </cell>
          <cell r="I3360" t="str">
            <v>Sim</v>
          </cell>
          <cell r="J3360">
            <v>45473</v>
          </cell>
          <cell r="K3360">
            <v>-15380133.85</v>
          </cell>
          <cell r="L3360">
            <v>43107550.329999998</v>
          </cell>
          <cell r="M3360">
            <v>0</v>
          </cell>
          <cell r="N3360" t="str">
            <v>Cumpre</v>
          </cell>
        </row>
        <row r="3361">
          <cell r="F3361" t="str">
            <v>Guaratuba/PR</v>
          </cell>
          <cell r="G3361" t="str">
            <v>Semestral</v>
          </cell>
          <cell r="H3361" t="str">
            <v>2023-S2</v>
          </cell>
          <cell r="I3361" t="str">
            <v>Não</v>
          </cell>
          <cell r="J3361">
            <v>45291</v>
          </cell>
          <cell r="K3361">
            <v>32133905.789999999</v>
          </cell>
          <cell r="L3361">
            <v>203973032.44</v>
          </cell>
          <cell r="M3361">
            <v>15.75</v>
          </cell>
          <cell r="N3361" t="str">
            <v>Cumpre</v>
          </cell>
        </row>
        <row r="3362">
          <cell r="F3362" t="str">
            <v>Honório Serpa/PR</v>
          </cell>
          <cell r="G3362" t="str">
            <v>Semestral</v>
          </cell>
          <cell r="H3362" t="str">
            <v>2024-S1</v>
          </cell>
          <cell r="I3362" t="str">
            <v>Sim</v>
          </cell>
          <cell r="J3362">
            <v>45473</v>
          </cell>
          <cell r="K3362">
            <v>-13590723.83</v>
          </cell>
          <cell r="L3362">
            <v>50538354.219999999</v>
          </cell>
          <cell r="M3362">
            <v>0</v>
          </cell>
          <cell r="N3362" t="str">
            <v>Cumpre</v>
          </cell>
        </row>
        <row r="3363">
          <cell r="F3363" t="str">
            <v>Ibaiti/PR</v>
          </cell>
          <cell r="G3363" t="str">
            <v>Quadrimestral</v>
          </cell>
          <cell r="H3363" t="str">
            <v>2024-Q2</v>
          </cell>
          <cell r="I3363" t="str">
            <v>Sim</v>
          </cell>
          <cell r="J3363">
            <v>45535</v>
          </cell>
          <cell r="K3363">
            <v>-44725446.869999997</v>
          </cell>
          <cell r="L3363">
            <v>22449026.52</v>
          </cell>
          <cell r="M3363">
            <v>0</v>
          </cell>
          <cell r="N3363" t="str">
            <v>Cumpre</v>
          </cell>
        </row>
        <row r="3364">
          <cell r="F3364" t="str">
            <v>Ibema/PR</v>
          </cell>
          <cell r="G3364" t="str">
            <v>Semestral</v>
          </cell>
          <cell r="H3364" t="str">
            <v>2024-S1</v>
          </cell>
          <cell r="I3364" t="str">
            <v>Sim</v>
          </cell>
          <cell r="J3364">
            <v>45473</v>
          </cell>
          <cell r="K3364">
            <v>-9082547.3499999996</v>
          </cell>
          <cell r="L3364">
            <v>35670195.640000001</v>
          </cell>
          <cell r="M3364">
            <v>0</v>
          </cell>
          <cell r="N3364" t="str">
            <v>Cumpre</v>
          </cell>
        </row>
        <row r="3365">
          <cell r="F3365" t="str">
            <v>Ibiporã/PR</v>
          </cell>
          <cell r="G3365" t="str">
            <v>Quadrimestral</v>
          </cell>
          <cell r="H3365" t="str">
            <v>2024-Q2</v>
          </cell>
          <cell r="I3365" t="str">
            <v>Sim</v>
          </cell>
          <cell r="J3365">
            <v>45535</v>
          </cell>
          <cell r="K3365">
            <v>-99950210.810000002</v>
          </cell>
          <cell r="L3365">
            <v>342449300.18000001</v>
          </cell>
          <cell r="M3365">
            <v>0</v>
          </cell>
          <cell r="N3365" t="str">
            <v>Cumpre</v>
          </cell>
        </row>
        <row r="3366">
          <cell r="F3366" t="str">
            <v>Icaraíma/PR</v>
          </cell>
          <cell r="G3366" t="str">
            <v>Semestral</v>
          </cell>
          <cell r="H3366" t="str">
            <v>2024-S1</v>
          </cell>
          <cell r="I3366" t="str">
            <v>Sim</v>
          </cell>
          <cell r="J3366">
            <v>45473</v>
          </cell>
          <cell r="K3366">
            <v>2559619.27</v>
          </cell>
          <cell r="L3366">
            <v>49168282.640000001</v>
          </cell>
          <cell r="M3366">
            <v>5.21</v>
          </cell>
          <cell r="N3366" t="str">
            <v>Cumpre</v>
          </cell>
        </row>
        <row r="3367">
          <cell r="F3367" t="str">
            <v>Iguaraçu/PR</v>
          </cell>
          <cell r="G3367" t="str">
            <v>Semestral</v>
          </cell>
          <cell r="H3367" t="str">
            <v>2024-S1</v>
          </cell>
          <cell r="I3367" t="str">
            <v>Sim</v>
          </cell>
          <cell r="J3367">
            <v>45473</v>
          </cell>
          <cell r="K3367">
            <v>-5256707.8899999997</v>
          </cell>
          <cell r="L3367">
            <v>46671412.799999997</v>
          </cell>
          <cell r="M3367">
            <v>0</v>
          </cell>
          <cell r="N3367" t="str">
            <v>Cumpre</v>
          </cell>
        </row>
        <row r="3368">
          <cell r="F3368" t="str">
            <v>Iguatu/PR</v>
          </cell>
          <cell r="G3368" t="str">
            <v>Semestral</v>
          </cell>
          <cell r="H3368" t="str">
            <v>2024-S1</v>
          </cell>
          <cell r="I3368" t="str">
            <v>Sim</v>
          </cell>
          <cell r="J3368">
            <v>45473</v>
          </cell>
          <cell r="K3368">
            <v>-5596714.7000000002</v>
          </cell>
          <cell r="L3368">
            <v>25393581.699999999</v>
          </cell>
          <cell r="M3368">
            <v>0</v>
          </cell>
          <cell r="N3368" t="str">
            <v>Cumpre</v>
          </cell>
        </row>
        <row r="3369">
          <cell r="F3369" t="str">
            <v>Imbaú/PR</v>
          </cell>
          <cell r="G3369" t="str">
            <v>Quadrimestral</v>
          </cell>
          <cell r="H3369" t="str">
            <v>2024-Q2</v>
          </cell>
          <cell r="I3369" t="str">
            <v>Sim</v>
          </cell>
          <cell r="J3369">
            <v>45535</v>
          </cell>
          <cell r="K3369">
            <v>-8939824.0999999996</v>
          </cell>
          <cell r="L3369">
            <v>55974105.340000004</v>
          </cell>
          <cell r="M3369">
            <v>0</v>
          </cell>
          <cell r="N3369" t="str">
            <v>Cumpre</v>
          </cell>
        </row>
        <row r="3370">
          <cell r="F3370" t="str">
            <v>Imbituva/PR</v>
          </cell>
          <cell r="G3370" t="str">
            <v>Semestral</v>
          </cell>
          <cell r="H3370" t="str">
            <v>2024-S1</v>
          </cell>
          <cell r="I3370" t="str">
            <v>Sim</v>
          </cell>
          <cell r="J3370">
            <v>45473</v>
          </cell>
          <cell r="K3370">
            <v>-28870462.02</v>
          </cell>
          <cell r="L3370">
            <v>142352514.72999999</v>
          </cell>
          <cell r="M3370">
            <v>0</v>
          </cell>
          <cell r="N3370" t="str">
            <v>Cumpre</v>
          </cell>
        </row>
        <row r="3371">
          <cell r="F3371" t="str">
            <v>Inácio Martins/PR</v>
          </cell>
          <cell r="G3371" t="str">
            <v>Semestral</v>
          </cell>
          <cell r="H3371" t="str">
            <v>2024-S1</v>
          </cell>
          <cell r="I3371" t="str">
            <v>Sim</v>
          </cell>
          <cell r="J3371">
            <v>45473</v>
          </cell>
          <cell r="K3371">
            <v>-3357880.84</v>
          </cell>
          <cell r="L3371">
            <v>58135484.609999999</v>
          </cell>
          <cell r="M3371">
            <v>0</v>
          </cell>
          <cell r="N3371" t="str">
            <v>Cumpre</v>
          </cell>
        </row>
        <row r="3372">
          <cell r="F3372" t="str">
            <v>Inajá/PR</v>
          </cell>
          <cell r="G3372" t="str">
            <v>Quadrimestral</v>
          </cell>
          <cell r="H3372" t="str">
            <v>2023-Q3</v>
          </cell>
          <cell r="I3372" t="str">
            <v>Não</v>
          </cell>
          <cell r="J3372">
            <v>45291</v>
          </cell>
          <cell r="K3372">
            <v>-4832819.3</v>
          </cell>
          <cell r="L3372">
            <v>24299144.350000001</v>
          </cell>
          <cell r="M3372">
            <v>0</v>
          </cell>
          <cell r="N3372" t="str">
            <v>Cumpre</v>
          </cell>
        </row>
        <row r="3373">
          <cell r="F3373" t="str">
            <v>Indianópolis/PR</v>
          </cell>
          <cell r="G3373" t="str">
            <v>Semestral</v>
          </cell>
          <cell r="H3373" t="str">
            <v>2024-S1</v>
          </cell>
          <cell r="I3373" t="str">
            <v>Sim</v>
          </cell>
          <cell r="J3373">
            <v>45473</v>
          </cell>
          <cell r="K3373">
            <v>-13503156.310000001</v>
          </cell>
          <cell r="L3373">
            <v>38571129.240000002</v>
          </cell>
          <cell r="M3373">
            <v>0</v>
          </cell>
          <cell r="N3373" t="str">
            <v>Cumpre</v>
          </cell>
        </row>
        <row r="3374">
          <cell r="F3374" t="str">
            <v>Ipiranga/PR</v>
          </cell>
          <cell r="G3374" t="str">
            <v>Semestral</v>
          </cell>
          <cell r="H3374" t="str">
            <v>2024-S1</v>
          </cell>
          <cell r="I3374" t="str">
            <v>Sim</v>
          </cell>
          <cell r="J3374">
            <v>45473</v>
          </cell>
          <cell r="K3374">
            <v>-13241158.92</v>
          </cell>
          <cell r="L3374">
            <v>81281225.359999999</v>
          </cell>
          <cell r="M3374">
            <v>0</v>
          </cell>
          <cell r="N3374" t="str">
            <v>Cumpre</v>
          </cell>
        </row>
        <row r="3375">
          <cell r="F3375" t="str">
            <v>Iporã/PR</v>
          </cell>
          <cell r="G3375" t="str">
            <v>Semestral</v>
          </cell>
          <cell r="H3375" t="str">
            <v>2024-S1</v>
          </cell>
          <cell r="I3375" t="str">
            <v>Sim</v>
          </cell>
          <cell r="J3375">
            <v>45473</v>
          </cell>
          <cell r="K3375">
            <v>-14302382.24</v>
          </cell>
          <cell r="L3375">
            <v>89184068.290000007</v>
          </cell>
          <cell r="M3375">
            <v>0</v>
          </cell>
          <cell r="N3375" t="str">
            <v>Cumpre</v>
          </cell>
        </row>
        <row r="3376">
          <cell r="F3376" t="str">
            <v>Iracema do Oeste/PR</v>
          </cell>
          <cell r="G3376" t="str">
            <v>Semestral</v>
          </cell>
          <cell r="H3376" t="str">
            <v>2024-S1</v>
          </cell>
          <cell r="I3376" t="str">
            <v>Sim</v>
          </cell>
          <cell r="J3376">
            <v>45473</v>
          </cell>
          <cell r="K3376">
            <v>-6625616.1500000004</v>
          </cell>
          <cell r="L3376">
            <v>26489294.760000002</v>
          </cell>
          <cell r="M3376">
            <v>0</v>
          </cell>
          <cell r="N3376" t="str">
            <v>Cumpre</v>
          </cell>
        </row>
        <row r="3377">
          <cell r="F3377" t="str">
            <v>Irati/PR</v>
          </cell>
          <cell r="G3377" t="str">
            <v>Quadrimestral</v>
          </cell>
          <cell r="H3377" t="str">
            <v>2024-Q2</v>
          </cell>
          <cell r="I3377" t="str">
            <v>Sim</v>
          </cell>
          <cell r="J3377">
            <v>45535</v>
          </cell>
          <cell r="K3377">
            <v>30967343.780000001</v>
          </cell>
          <cell r="L3377">
            <v>255302147.59</v>
          </cell>
          <cell r="M3377">
            <v>12.13</v>
          </cell>
          <cell r="N3377" t="str">
            <v>Cumpre</v>
          </cell>
        </row>
        <row r="3378">
          <cell r="F3378" t="str">
            <v>Iretama/PR</v>
          </cell>
          <cell r="G3378" t="str">
            <v>Semestral</v>
          </cell>
          <cell r="H3378" t="str">
            <v>2023-S2</v>
          </cell>
          <cell r="I3378" t="str">
            <v>Não</v>
          </cell>
          <cell r="J3378">
            <v>45291</v>
          </cell>
          <cell r="K3378">
            <v>-1024797.13</v>
          </cell>
          <cell r="L3378">
            <v>56139539</v>
          </cell>
          <cell r="M3378">
            <v>0</v>
          </cell>
          <cell r="N3378" t="str">
            <v>Cumpre</v>
          </cell>
        </row>
        <row r="3379">
          <cell r="F3379" t="str">
            <v>Itaguajé/PR</v>
          </cell>
          <cell r="G3379" t="str">
            <v>Semestral</v>
          </cell>
          <cell r="H3379" t="str">
            <v>2024-S1</v>
          </cell>
          <cell r="I3379" t="str">
            <v>Sim</v>
          </cell>
          <cell r="J3379">
            <v>45473</v>
          </cell>
          <cell r="K3379">
            <v>-4019791.83</v>
          </cell>
          <cell r="L3379">
            <v>33349098.440000001</v>
          </cell>
          <cell r="M3379">
            <v>0</v>
          </cell>
          <cell r="N3379" t="str">
            <v>Cumpre</v>
          </cell>
        </row>
        <row r="3380">
          <cell r="F3380" t="str">
            <v>Itaipulândia/PR</v>
          </cell>
          <cell r="G3380" t="str">
            <v>Semestral</v>
          </cell>
          <cell r="H3380" t="str">
            <v>2024-S1</v>
          </cell>
          <cell r="I3380" t="str">
            <v>Sim</v>
          </cell>
          <cell r="J3380">
            <v>45473</v>
          </cell>
          <cell r="K3380">
            <v>-210085031.56</v>
          </cell>
          <cell r="L3380">
            <v>215709907.25999999</v>
          </cell>
          <cell r="M3380">
            <v>0</v>
          </cell>
          <cell r="N3380" t="str">
            <v>Cumpre</v>
          </cell>
        </row>
        <row r="3381">
          <cell r="F3381" t="str">
            <v>Itambaracá/PR</v>
          </cell>
          <cell r="G3381" t="str">
            <v>Semestral</v>
          </cell>
          <cell r="H3381" t="str">
            <v>2024-S1</v>
          </cell>
          <cell r="I3381" t="str">
            <v>Sim</v>
          </cell>
          <cell r="J3381">
            <v>45473</v>
          </cell>
          <cell r="K3381">
            <v>-9101959.2599999998</v>
          </cell>
          <cell r="L3381">
            <v>39699530.07</v>
          </cell>
          <cell r="M3381">
            <v>0</v>
          </cell>
          <cell r="N3381" t="str">
            <v>Cumpre</v>
          </cell>
        </row>
        <row r="3382">
          <cell r="F3382" t="str">
            <v>Itambé/PR</v>
          </cell>
          <cell r="G3382" t="str">
            <v>Semestral</v>
          </cell>
          <cell r="H3382" t="str">
            <v>2024-S1</v>
          </cell>
          <cell r="I3382" t="str">
            <v>Sim</v>
          </cell>
          <cell r="J3382">
            <v>45473</v>
          </cell>
          <cell r="K3382">
            <v>-9709564.6799999997</v>
          </cell>
          <cell r="L3382">
            <v>38880390.68</v>
          </cell>
          <cell r="M3382">
            <v>0</v>
          </cell>
          <cell r="N3382" t="str">
            <v>Cumpre</v>
          </cell>
        </row>
        <row r="3383">
          <cell r="F3383" t="str">
            <v>Itapejara d'Oeste/PR</v>
          </cell>
          <cell r="G3383" t="str">
            <v>Semestral</v>
          </cell>
          <cell r="H3383" t="str">
            <v>2024-S1</v>
          </cell>
          <cell r="I3383" t="str">
            <v>Sim</v>
          </cell>
          <cell r="J3383">
            <v>45473</v>
          </cell>
          <cell r="K3383">
            <v>-19752041.350000001</v>
          </cell>
          <cell r="L3383">
            <v>71642168.969999999</v>
          </cell>
          <cell r="M3383">
            <v>0</v>
          </cell>
          <cell r="N3383" t="str">
            <v>Cumpre</v>
          </cell>
        </row>
        <row r="3384">
          <cell r="F3384" t="str">
            <v>Itaperuçu/PR</v>
          </cell>
          <cell r="G3384" t="str">
            <v>Semestral</v>
          </cell>
          <cell r="H3384" t="str">
            <v>2024-S1</v>
          </cell>
          <cell r="I3384" t="str">
            <v>Sim</v>
          </cell>
          <cell r="J3384">
            <v>45473</v>
          </cell>
          <cell r="K3384">
            <v>-7655034.9500000002</v>
          </cell>
          <cell r="L3384">
            <v>116605541.66</v>
          </cell>
          <cell r="M3384">
            <v>0</v>
          </cell>
          <cell r="N3384" t="str">
            <v>Cumpre</v>
          </cell>
        </row>
        <row r="3385">
          <cell r="F3385" t="str">
            <v>Itaúna do Sul/PR</v>
          </cell>
          <cell r="G3385" t="str">
            <v>Semestral</v>
          </cell>
          <cell r="H3385" t="str">
            <v>2024-S1</v>
          </cell>
          <cell r="I3385" t="str">
            <v>Sim</v>
          </cell>
          <cell r="J3385">
            <v>45473</v>
          </cell>
          <cell r="K3385">
            <v>332410.45</v>
          </cell>
          <cell r="L3385">
            <v>29637599</v>
          </cell>
          <cell r="M3385">
            <v>1.1200000000000001</v>
          </cell>
          <cell r="N3385" t="str">
            <v>Cumpre</v>
          </cell>
        </row>
        <row r="3386">
          <cell r="F3386" t="str">
            <v>Ivaí/PR</v>
          </cell>
          <cell r="G3386" t="str">
            <v>Semestral</v>
          </cell>
          <cell r="H3386" t="str">
            <v>2024-S1</v>
          </cell>
          <cell r="I3386" t="str">
            <v>Sim</v>
          </cell>
          <cell r="J3386">
            <v>45473</v>
          </cell>
          <cell r="K3386">
            <v>-3202337.34</v>
          </cell>
          <cell r="L3386">
            <v>69920241.349999994</v>
          </cell>
          <cell r="M3386">
            <v>0</v>
          </cell>
          <cell r="N3386" t="str">
            <v>Cumpre</v>
          </cell>
        </row>
        <row r="3387">
          <cell r="F3387" t="str">
            <v>Ivaiporã/PR</v>
          </cell>
          <cell r="G3387" t="str">
            <v>Semestral</v>
          </cell>
          <cell r="H3387" t="str">
            <v>2024-S1</v>
          </cell>
          <cell r="I3387" t="str">
            <v>Sim</v>
          </cell>
          <cell r="J3387">
            <v>45473</v>
          </cell>
          <cell r="K3387">
            <v>-25296356.73</v>
          </cell>
          <cell r="L3387">
            <v>149955726.25</v>
          </cell>
          <cell r="M3387">
            <v>0</v>
          </cell>
          <cell r="N3387" t="str">
            <v>Cumpre</v>
          </cell>
        </row>
        <row r="3388">
          <cell r="F3388" t="str">
            <v>Ivaté/PR</v>
          </cell>
          <cell r="G3388" t="str">
            <v>Semestral</v>
          </cell>
          <cell r="H3388" t="str">
            <v>2024-S1</v>
          </cell>
          <cell r="I3388" t="str">
            <v>Sim</v>
          </cell>
          <cell r="J3388">
            <v>45473</v>
          </cell>
          <cell r="K3388">
            <v>-4080747.03</v>
          </cell>
          <cell r="L3388">
            <v>42081940.560000002</v>
          </cell>
          <cell r="M3388">
            <v>0</v>
          </cell>
          <cell r="N3388" t="str">
            <v>Cumpre</v>
          </cell>
        </row>
        <row r="3389">
          <cell r="F3389" t="str">
            <v>Ivatuba/PR</v>
          </cell>
          <cell r="G3389" t="str">
            <v>Semestral</v>
          </cell>
          <cell r="H3389" t="str">
            <v>2023-S2</v>
          </cell>
          <cell r="I3389" t="str">
            <v>Não</v>
          </cell>
          <cell r="J3389">
            <v>45291</v>
          </cell>
          <cell r="K3389">
            <v>-12256553.800000001</v>
          </cell>
          <cell r="L3389">
            <v>26399460</v>
          </cell>
          <cell r="M3389">
            <v>0</v>
          </cell>
          <cell r="N3389" t="str">
            <v>Cumpre</v>
          </cell>
        </row>
        <row r="3390">
          <cell r="F3390" t="str">
            <v>Jaboti/PR</v>
          </cell>
          <cell r="G3390" t="str">
            <v>Semestral</v>
          </cell>
          <cell r="H3390" t="str">
            <v>2023-S2</v>
          </cell>
          <cell r="I3390" t="str">
            <v>Não</v>
          </cell>
          <cell r="J3390">
            <v>45291</v>
          </cell>
          <cell r="K3390">
            <v>-4662798.3600000003</v>
          </cell>
          <cell r="L3390">
            <v>28611414.75</v>
          </cell>
          <cell r="M3390">
            <v>0</v>
          </cell>
          <cell r="N3390" t="str">
            <v>Cumpre</v>
          </cell>
        </row>
        <row r="3391">
          <cell r="F3391" t="str">
            <v>Jacarezinho/PR</v>
          </cell>
          <cell r="G3391" t="str">
            <v>Semestral</v>
          </cell>
          <cell r="H3391" t="str">
            <v>2024-S1</v>
          </cell>
          <cell r="I3391" t="str">
            <v>Sim</v>
          </cell>
          <cell r="J3391">
            <v>45473</v>
          </cell>
          <cell r="K3391">
            <v>-48094417.380000003</v>
          </cell>
          <cell r="L3391">
            <v>180310793.52000001</v>
          </cell>
          <cell r="M3391">
            <v>0</v>
          </cell>
          <cell r="N3391" t="str">
            <v>Cumpre</v>
          </cell>
        </row>
        <row r="3392">
          <cell r="F3392" t="str">
            <v>Jaguapitã/PR</v>
          </cell>
          <cell r="G3392" t="str">
            <v>Semestral</v>
          </cell>
          <cell r="H3392" t="str">
            <v>2024-S1</v>
          </cell>
          <cell r="I3392" t="str">
            <v>Sim</v>
          </cell>
          <cell r="J3392">
            <v>45473</v>
          </cell>
          <cell r="K3392">
            <v>-15712106.5</v>
          </cell>
          <cell r="L3392">
            <v>97799121.799999997</v>
          </cell>
          <cell r="M3392">
            <v>0</v>
          </cell>
          <cell r="N3392" t="str">
            <v>Cumpre</v>
          </cell>
        </row>
        <row r="3393">
          <cell r="F3393" t="str">
            <v>Jaguariaíva/PR</v>
          </cell>
          <cell r="G3393" t="str">
            <v>Semestral</v>
          </cell>
          <cell r="H3393" t="str">
            <v>2024-S1</v>
          </cell>
          <cell r="I3393" t="str">
            <v>Sim</v>
          </cell>
          <cell r="J3393">
            <v>45473</v>
          </cell>
          <cell r="K3393">
            <v>82035695.689999998</v>
          </cell>
          <cell r="L3393">
            <v>187549126.84999999</v>
          </cell>
          <cell r="M3393">
            <v>43.74</v>
          </cell>
          <cell r="N3393" t="str">
            <v>Cumpre</v>
          </cell>
        </row>
        <row r="3394">
          <cell r="F3394" t="str">
            <v>Jandaia do Sul/PR</v>
          </cell>
          <cell r="G3394" t="str">
            <v>Quadrimestral</v>
          </cell>
          <cell r="H3394" t="str">
            <v>2024-Q2</v>
          </cell>
          <cell r="I3394" t="str">
            <v>Sim</v>
          </cell>
          <cell r="J3394">
            <v>45535</v>
          </cell>
          <cell r="K3394">
            <v>-14908663.67</v>
          </cell>
          <cell r="L3394">
            <v>103872269.84999999</v>
          </cell>
          <cell r="M3394">
            <v>0</v>
          </cell>
          <cell r="N3394" t="str">
            <v>Cumpre</v>
          </cell>
        </row>
        <row r="3395">
          <cell r="F3395" t="str">
            <v>Janiópolis/PR</v>
          </cell>
          <cell r="G3395" t="str">
            <v>Quadrimestral</v>
          </cell>
          <cell r="H3395" t="str">
            <v>2024-Q2</v>
          </cell>
          <cell r="I3395" t="str">
            <v>Sim</v>
          </cell>
          <cell r="J3395">
            <v>45535</v>
          </cell>
          <cell r="K3395">
            <v>-4885376.97</v>
          </cell>
          <cell r="L3395">
            <v>19053336.859999999</v>
          </cell>
          <cell r="M3395">
            <v>0</v>
          </cell>
          <cell r="N3395" t="str">
            <v>Cumpre</v>
          </cell>
        </row>
        <row r="3396">
          <cell r="F3396" t="str">
            <v>Japira/PR</v>
          </cell>
          <cell r="G3396" t="str">
            <v>Semestral</v>
          </cell>
          <cell r="H3396" t="str">
            <v>2024-S1</v>
          </cell>
          <cell r="I3396" t="str">
            <v>Sim</v>
          </cell>
          <cell r="J3396">
            <v>45473</v>
          </cell>
          <cell r="K3396">
            <v>-7842084.0800000001</v>
          </cell>
          <cell r="L3396">
            <v>33520410.140000001</v>
          </cell>
          <cell r="M3396">
            <v>0</v>
          </cell>
          <cell r="N3396" t="str">
            <v>Cumpre</v>
          </cell>
        </row>
        <row r="3397">
          <cell r="F3397" t="str">
            <v>Japurá/PR</v>
          </cell>
          <cell r="G3397" t="str">
            <v>Semestral</v>
          </cell>
          <cell r="H3397" t="str">
            <v>2024-S1</v>
          </cell>
          <cell r="I3397" t="str">
            <v>Sim</v>
          </cell>
          <cell r="J3397">
            <v>45473</v>
          </cell>
          <cell r="K3397">
            <v>-14071319.57</v>
          </cell>
          <cell r="L3397">
            <v>52285258.420000002</v>
          </cell>
          <cell r="M3397">
            <v>0</v>
          </cell>
          <cell r="N3397" t="str">
            <v>Cumpre</v>
          </cell>
        </row>
        <row r="3398">
          <cell r="F3398" t="str">
            <v>Jardim Alegre/PR</v>
          </cell>
          <cell r="G3398" t="str">
            <v>Semestral</v>
          </cell>
          <cell r="H3398" t="str">
            <v>2024-S1</v>
          </cell>
          <cell r="I3398" t="str">
            <v>Sim</v>
          </cell>
          <cell r="J3398">
            <v>45473</v>
          </cell>
          <cell r="K3398">
            <v>-20946123.789999999</v>
          </cell>
          <cell r="L3398">
            <v>60267731.840000004</v>
          </cell>
          <cell r="M3398">
            <v>0</v>
          </cell>
          <cell r="N3398" t="str">
            <v>Cumpre</v>
          </cell>
        </row>
        <row r="3399">
          <cell r="F3399" t="str">
            <v>Jardim Olinda/PR</v>
          </cell>
          <cell r="G3399" t="str">
            <v>Quadrimestral</v>
          </cell>
          <cell r="H3399" t="str">
            <v>2024-Q2</v>
          </cell>
          <cell r="I3399" t="str">
            <v>Sim</v>
          </cell>
          <cell r="J3399">
            <v>45535</v>
          </cell>
          <cell r="K3399">
            <v>-3649629.45</v>
          </cell>
          <cell r="L3399">
            <v>24868388.989999998</v>
          </cell>
          <cell r="M3399">
            <v>0</v>
          </cell>
          <cell r="N3399" t="str">
            <v>Cumpre</v>
          </cell>
        </row>
        <row r="3400">
          <cell r="F3400" t="str">
            <v>Jataizinho/PR</v>
          </cell>
          <cell r="G3400" t="str">
            <v>Quadrimestral</v>
          </cell>
          <cell r="H3400" t="str">
            <v>2024-Q2</v>
          </cell>
          <cell r="I3400" t="str">
            <v>Sim</v>
          </cell>
          <cell r="J3400">
            <v>45535</v>
          </cell>
          <cell r="K3400">
            <v>-437669.99</v>
          </cell>
          <cell r="L3400">
            <v>56242817.43</v>
          </cell>
          <cell r="M3400">
            <v>0</v>
          </cell>
          <cell r="N3400" t="str">
            <v>Cumpre</v>
          </cell>
        </row>
        <row r="3401">
          <cell r="F3401" t="str">
            <v>Jesuítas/PR</v>
          </cell>
          <cell r="G3401" t="str">
            <v>Semestral</v>
          </cell>
          <cell r="H3401" t="str">
            <v>2024-S1</v>
          </cell>
          <cell r="I3401" t="str">
            <v>Sim</v>
          </cell>
          <cell r="J3401">
            <v>45473</v>
          </cell>
          <cell r="K3401">
            <v>-6647121.54</v>
          </cell>
          <cell r="L3401">
            <v>55374454.829999998</v>
          </cell>
          <cell r="M3401">
            <v>0</v>
          </cell>
          <cell r="N3401" t="str">
            <v>Cumpre</v>
          </cell>
        </row>
        <row r="3402">
          <cell r="F3402" t="str">
            <v>Joaquim Távora/PR</v>
          </cell>
          <cell r="G3402" t="str">
            <v>Semestral</v>
          </cell>
          <cell r="H3402" t="str">
            <v>2024-S1</v>
          </cell>
          <cell r="I3402" t="str">
            <v>Sim</v>
          </cell>
          <cell r="J3402">
            <v>45473</v>
          </cell>
          <cell r="K3402">
            <v>-19526459.219999999</v>
          </cell>
          <cell r="L3402">
            <v>72287232.640000001</v>
          </cell>
          <cell r="M3402">
            <v>0</v>
          </cell>
          <cell r="N3402" t="str">
            <v>Cumpre</v>
          </cell>
        </row>
        <row r="3403">
          <cell r="F3403" t="str">
            <v>Jundiaí do Sul/PR</v>
          </cell>
          <cell r="G3403" t="str">
            <v>Semestral</v>
          </cell>
          <cell r="H3403" t="str">
            <v>2024-S1</v>
          </cell>
          <cell r="I3403" t="str">
            <v>Sim</v>
          </cell>
          <cell r="J3403">
            <v>45473</v>
          </cell>
          <cell r="K3403">
            <v>-14834179.98</v>
          </cell>
          <cell r="L3403">
            <v>29529778.260000002</v>
          </cell>
          <cell r="M3403">
            <v>0</v>
          </cell>
          <cell r="N3403" t="str">
            <v>Cumpre</v>
          </cell>
        </row>
        <row r="3404">
          <cell r="F3404" t="str">
            <v>Juranda/PR</v>
          </cell>
          <cell r="G3404" t="str">
            <v>Semestral</v>
          </cell>
          <cell r="H3404" t="str">
            <v>2024-S1</v>
          </cell>
          <cell r="I3404" t="str">
            <v>Sim</v>
          </cell>
          <cell r="J3404">
            <v>45473</v>
          </cell>
          <cell r="K3404">
            <v>-13074317.91</v>
          </cell>
          <cell r="L3404">
            <v>68887025.260000005</v>
          </cell>
          <cell r="M3404">
            <v>0</v>
          </cell>
          <cell r="N3404" t="str">
            <v>Cumpre</v>
          </cell>
        </row>
        <row r="3405">
          <cell r="F3405" t="str">
            <v>Jussara/PR</v>
          </cell>
          <cell r="G3405" t="str">
            <v>Semestral</v>
          </cell>
          <cell r="H3405" t="str">
            <v>2024-S1</v>
          </cell>
          <cell r="I3405" t="str">
            <v>Sim</v>
          </cell>
          <cell r="J3405">
            <v>45473</v>
          </cell>
          <cell r="K3405">
            <v>-7475365.4100000001</v>
          </cell>
          <cell r="L3405">
            <v>54501389.07</v>
          </cell>
          <cell r="M3405">
            <v>0</v>
          </cell>
          <cell r="N3405" t="str">
            <v>Cumpre</v>
          </cell>
        </row>
        <row r="3406">
          <cell r="F3406" t="str">
            <v>Kaloré/PR</v>
          </cell>
          <cell r="G3406" t="str">
            <v>Semestral</v>
          </cell>
          <cell r="H3406" t="str">
            <v>2023-S2</v>
          </cell>
          <cell r="I3406" t="str">
            <v>Não</v>
          </cell>
          <cell r="J3406">
            <v>45291</v>
          </cell>
          <cell r="K3406">
            <v>-4913714.74</v>
          </cell>
          <cell r="L3406">
            <v>46380435.399999999</v>
          </cell>
          <cell r="M3406">
            <v>0</v>
          </cell>
          <cell r="N3406" t="str">
            <v>Cumpre</v>
          </cell>
        </row>
        <row r="3407">
          <cell r="F3407" t="str">
            <v>Lapa/PR</v>
          </cell>
          <cell r="G3407" t="str">
            <v>Semestral</v>
          </cell>
          <cell r="H3407" t="str">
            <v>2024-S1</v>
          </cell>
          <cell r="I3407" t="str">
            <v>Sim</v>
          </cell>
          <cell r="J3407">
            <v>45473</v>
          </cell>
          <cell r="K3407">
            <v>13707567.560000001</v>
          </cell>
          <cell r="L3407">
            <v>217306086.81999999</v>
          </cell>
          <cell r="M3407">
            <v>6.31</v>
          </cell>
          <cell r="N3407" t="str">
            <v>Cumpre</v>
          </cell>
        </row>
        <row r="3408">
          <cell r="F3408" t="str">
            <v>Laranjal/PR</v>
          </cell>
          <cell r="G3408" t="str">
            <v>Semestral</v>
          </cell>
          <cell r="H3408" t="str">
            <v>2024-S1</v>
          </cell>
          <cell r="I3408" t="str">
            <v>Sim</v>
          </cell>
          <cell r="J3408">
            <v>45473</v>
          </cell>
          <cell r="K3408">
            <v>-3727634.89</v>
          </cell>
          <cell r="L3408">
            <v>36104797.689999998</v>
          </cell>
          <cell r="M3408">
            <v>0</v>
          </cell>
          <cell r="N3408" t="str">
            <v>Cumpre</v>
          </cell>
        </row>
        <row r="3409">
          <cell r="F3409" t="str">
            <v>Laranjeiras do Sul/PR</v>
          </cell>
          <cell r="G3409" t="str">
            <v>Semestral</v>
          </cell>
          <cell r="H3409" t="str">
            <v>2024-S1</v>
          </cell>
          <cell r="I3409" t="str">
            <v>Sim</v>
          </cell>
          <cell r="J3409">
            <v>45473</v>
          </cell>
          <cell r="K3409">
            <v>30970402.300000001</v>
          </cell>
          <cell r="L3409">
            <v>148147090.38999999</v>
          </cell>
          <cell r="M3409">
            <v>20.91</v>
          </cell>
          <cell r="N3409" t="str">
            <v>Cumpre</v>
          </cell>
        </row>
        <row r="3410">
          <cell r="F3410" t="str">
            <v>Leópolis/PR</v>
          </cell>
          <cell r="G3410" t="str">
            <v>Semestral</v>
          </cell>
          <cell r="H3410" t="str">
            <v>2024-S1</v>
          </cell>
          <cell r="I3410" t="str">
            <v>Sim</v>
          </cell>
          <cell r="J3410">
            <v>45473</v>
          </cell>
          <cell r="K3410">
            <v>-6640425.8300000001</v>
          </cell>
          <cell r="L3410">
            <v>33867591.619999997</v>
          </cell>
          <cell r="M3410">
            <v>0</v>
          </cell>
          <cell r="N3410" t="str">
            <v>Cumpre</v>
          </cell>
        </row>
        <row r="3411">
          <cell r="F3411" t="str">
            <v>Lidianópolis/PR</v>
          </cell>
          <cell r="G3411" t="str">
            <v>Semestral</v>
          </cell>
          <cell r="H3411" t="str">
            <v>2024-S1</v>
          </cell>
          <cell r="I3411" t="str">
            <v>Sim</v>
          </cell>
          <cell r="J3411">
            <v>45473</v>
          </cell>
          <cell r="K3411">
            <v>-10793931.48</v>
          </cell>
          <cell r="L3411">
            <v>28804765.609999999</v>
          </cell>
          <cell r="M3411">
            <v>0</v>
          </cell>
          <cell r="N3411" t="str">
            <v>Cumpre</v>
          </cell>
        </row>
        <row r="3412">
          <cell r="F3412" t="str">
            <v>Lindoeste/PR</v>
          </cell>
          <cell r="G3412" t="str">
            <v>Quadrimestral</v>
          </cell>
          <cell r="H3412" t="str">
            <v>2024-Q1</v>
          </cell>
          <cell r="I3412" t="str">
            <v>Não</v>
          </cell>
          <cell r="J3412">
            <v>45412</v>
          </cell>
          <cell r="K3412">
            <v>-9993314.4700000007</v>
          </cell>
          <cell r="L3412">
            <v>6073832.29</v>
          </cell>
          <cell r="M3412">
            <v>0</v>
          </cell>
          <cell r="N3412" t="str">
            <v>Cumpre</v>
          </cell>
        </row>
        <row r="3413">
          <cell r="F3413" t="str">
            <v>Loanda/PR</v>
          </cell>
          <cell r="G3413" t="str">
            <v>Semestral</v>
          </cell>
          <cell r="H3413" t="str">
            <v>2024-S1</v>
          </cell>
          <cell r="I3413" t="str">
            <v>Sim</v>
          </cell>
          <cell r="J3413">
            <v>45473</v>
          </cell>
          <cell r="K3413">
            <v>-14400973.15</v>
          </cell>
          <cell r="L3413">
            <v>113220134.43000001</v>
          </cell>
          <cell r="M3413">
            <v>0</v>
          </cell>
          <cell r="N3413" t="str">
            <v>Cumpre</v>
          </cell>
        </row>
        <row r="3414">
          <cell r="F3414" t="str">
            <v>Lobato/PR</v>
          </cell>
          <cell r="G3414" t="str">
            <v>Semestral</v>
          </cell>
          <cell r="H3414" t="str">
            <v>2024-S1</v>
          </cell>
          <cell r="I3414" t="str">
            <v>Sim</v>
          </cell>
          <cell r="J3414">
            <v>45473</v>
          </cell>
          <cell r="K3414">
            <v>-3923985.61</v>
          </cell>
          <cell r="L3414">
            <v>35889770.969999999</v>
          </cell>
          <cell r="M3414">
            <v>0</v>
          </cell>
          <cell r="N3414" t="str">
            <v>Cumpre</v>
          </cell>
        </row>
        <row r="3415">
          <cell r="F3415" t="str">
            <v>Londrina/PR</v>
          </cell>
          <cell r="G3415" t="str">
            <v>Quadrimestral</v>
          </cell>
          <cell r="H3415" t="str">
            <v>2024-Q2</v>
          </cell>
          <cell r="I3415" t="str">
            <v>Sim</v>
          </cell>
          <cell r="J3415">
            <v>45535</v>
          </cell>
          <cell r="K3415">
            <v>138911578.21000001</v>
          </cell>
          <cell r="L3415">
            <v>3029932054.6999998</v>
          </cell>
          <cell r="M3415">
            <v>4.58</v>
          </cell>
          <cell r="N3415" t="str">
            <v>Cumpre</v>
          </cell>
        </row>
        <row r="3416">
          <cell r="F3416" t="str">
            <v>Luiziana/PR</v>
          </cell>
          <cell r="G3416" t="str">
            <v>Semestral</v>
          </cell>
          <cell r="H3416" t="str">
            <v>2024-S1</v>
          </cell>
          <cell r="I3416" t="str">
            <v>Sim</v>
          </cell>
          <cell r="J3416">
            <v>45473</v>
          </cell>
          <cell r="K3416">
            <v>-5193108.53</v>
          </cell>
          <cell r="L3416">
            <v>58846675.990000002</v>
          </cell>
          <cell r="M3416">
            <v>0</v>
          </cell>
          <cell r="N3416" t="str">
            <v>Cumpre</v>
          </cell>
        </row>
        <row r="3417">
          <cell r="F3417" t="str">
            <v>Lunardelli/PR</v>
          </cell>
          <cell r="G3417" t="str">
            <v>Semestral</v>
          </cell>
          <cell r="H3417" t="str">
            <v>2024-S1</v>
          </cell>
          <cell r="I3417" t="str">
            <v>Sim</v>
          </cell>
          <cell r="J3417">
            <v>45473</v>
          </cell>
          <cell r="K3417">
            <v>-11991384.189999999</v>
          </cell>
          <cell r="L3417">
            <v>28304181.18</v>
          </cell>
          <cell r="M3417">
            <v>0</v>
          </cell>
          <cell r="N3417" t="str">
            <v>Cumpre</v>
          </cell>
        </row>
        <row r="3418">
          <cell r="F3418" t="str">
            <v>Lupionópolis/PR</v>
          </cell>
          <cell r="G3418" t="str">
            <v>Semestral</v>
          </cell>
          <cell r="H3418" t="str">
            <v>2024-S1</v>
          </cell>
          <cell r="I3418" t="str">
            <v>Sim</v>
          </cell>
          <cell r="J3418">
            <v>45473</v>
          </cell>
          <cell r="K3418">
            <v>-4349080.24</v>
          </cell>
          <cell r="L3418">
            <v>34893591.850000001</v>
          </cell>
          <cell r="M3418">
            <v>0</v>
          </cell>
          <cell r="N3418" t="str">
            <v>Cumpre</v>
          </cell>
        </row>
        <row r="3419">
          <cell r="F3419" t="str">
            <v>Mallet/PR</v>
          </cell>
          <cell r="G3419" t="str">
            <v>Semestral</v>
          </cell>
          <cell r="H3419" t="str">
            <v>2024-S1</v>
          </cell>
          <cell r="I3419" t="str">
            <v>Sim</v>
          </cell>
          <cell r="J3419">
            <v>45473</v>
          </cell>
          <cell r="K3419">
            <v>-16301456.34</v>
          </cell>
          <cell r="L3419">
            <v>75476399.969999999</v>
          </cell>
          <cell r="M3419">
            <v>0</v>
          </cell>
          <cell r="N3419" t="str">
            <v>Cumpre</v>
          </cell>
        </row>
        <row r="3420">
          <cell r="F3420" t="str">
            <v>Mamborê/PR</v>
          </cell>
          <cell r="G3420" t="str">
            <v>Semestral</v>
          </cell>
          <cell r="H3420" t="str">
            <v>2024-S1</v>
          </cell>
          <cell r="I3420" t="str">
            <v>Sim</v>
          </cell>
          <cell r="J3420">
            <v>45473</v>
          </cell>
          <cell r="K3420">
            <v>-27782092.100000001</v>
          </cell>
          <cell r="L3420">
            <v>98742261.760000005</v>
          </cell>
          <cell r="M3420">
            <v>0</v>
          </cell>
          <cell r="N3420" t="str">
            <v>Cumpre</v>
          </cell>
        </row>
        <row r="3421">
          <cell r="F3421" t="str">
            <v>Mandaguaçu/PR</v>
          </cell>
          <cell r="G3421" t="str">
            <v>Semestral</v>
          </cell>
          <cell r="H3421" t="str">
            <v>2024-S1</v>
          </cell>
          <cell r="I3421" t="str">
            <v>Sim</v>
          </cell>
          <cell r="J3421">
            <v>45473</v>
          </cell>
          <cell r="K3421">
            <v>-26075712.34</v>
          </cell>
          <cell r="L3421">
            <v>128087487</v>
          </cell>
          <cell r="M3421">
            <v>0</v>
          </cell>
          <cell r="N3421" t="str">
            <v>Cumpre</v>
          </cell>
        </row>
        <row r="3422">
          <cell r="F3422" t="str">
            <v>Mandaguari/PR</v>
          </cell>
          <cell r="G3422" t="str">
            <v>Semestral</v>
          </cell>
          <cell r="H3422" t="str">
            <v>2024-S1</v>
          </cell>
          <cell r="I3422" t="str">
            <v>Sim</v>
          </cell>
          <cell r="J3422">
            <v>45473</v>
          </cell>
          <cell r="K3422">
            <v>-100929978.54000001</v>
          </cell>
          <cell r="L3422">
            <v>179728150.56999999</v>
          </cell>
          <cell r="M3422">
            <v>0</v>
          </cell>
          <cell r="N3422" t="str">
            <v>Cumpre</v>
          </cell>
        </row>
        <row r="3423">
          <cell r="F3423" t="str">
            <v>Mandirituba/PR</v>
          </cell>
          <cell r="G3423" t="str">
            <v>Quadrimestral</v>
          </cell>
          <cell r="H3423" t="str">
            <v>2024-Q2</v>
          </cell>
          <cell r="I3423" t="str">
            <v>Sim</v>
          </cell>
          <cell r="J3423">
            <v>45535</v>
          </cell>
          <cell r="K3423">
            <v>18767938.84</v>
          </cell>
          <cell r="L3423">
            <v>119057859.70999999</v>
          </cell>
          <cell r="M3423">
            <v>15.76</v>
          </cell>
          <cell r="N3423" t="str">
            <v>Cumpre</v>
          </cell>
        </row>
        <row r="3424">
          <cell r="F3424" t="str">
            <v>Manfrinópolis/PR</v>
          </cell>
          <cell r="G3424" t="str">
            <v>Semestral</v>
          </cell>
          <cell r="H3424" t="str">
            <v>2024-S1</v>
          </cell>
          <cell r="I3424" t="str">
            <v>Sim</v>
          </cell>
          <cell r="J3424">
            <v>45473</v>
          </cell>
          <cell r="K3424">
            <v>-6901025.4100000001</v>
          </cell>
          <cell r="L3424">
            <v>26047944.109999999</v>
          </cell>
          <cell r="M3424">
            <v>0</v>
          </cell>
          <cell r="N3424" t="str">
            <v>Cumpre</v>
          </cell>
        </row>
        <row r="3425">
          <cell r="F3425" t="str">
            <v>Mangueirinha/PR</v>
          </cell>
          <cell r="G3425" t="str">
            <v>Semestral</v>
          </cell>
          <cell r="H3425" t="str">
            <v>2024-S1</v>
          </cell>
          <cell r="I3425" t="str">
            <v>Sim</v>
          </cell>
          <cell r="J3425">
            <v>45473</v>
          </cell>
          <cell r="K3425">
            <v>-404014.89</v>
          </cell>
          <cell r="L3425">
            <v>133979646.34</v>
          </cell>
          <cell r="M3425">
            <v>0</v>
          </cell>
          <cell r="N3425" t="str">
            <v>Cumpre</v>
          </cell>
        </row>
        <row r="3426">
          <cell r="F3426" t="str">
            <v>Manoel Ribas/PR</v>
          </cell>
          <cell r="G3426" t="str">
            <v>Semestral</v>
          </cell>
          <cell r="H3426" t="str">
            <v>2024-S1</v>
          </cell>
          <cell r="I3426" t="str">
            <v>Sim</v>
          </cell>
          <cell r="J3426">
            <v>45473</v>
          </cell>
          <cell r="K3426">
            <v>-20464075.280000001</v>
          </cell>
          <cell r="L3426">
            <v>78669439.099999994</v>
          </cell>
          <cell r="M3426">
            <v>0</v>
          </cell>
          <cell r="N3426" t="str">
            <v>Cumpre</v>
          </cell>
        </row>
        <row r="3427">
          <cell r="F3427" t="str">
            <v>Marechal Cândido Rondon/PR</v>
          </cell>
          <cell r="G3427" t="str">
            <v>Quadrimestral</v>
          </cell>
          <cell r="H3427" t="str">
            <v>2024-Q2</v>
          </cell>
          <cell r="I3427" t="str">
            <v>Sim</v>
          </cell>
          <cell r="J3427">
            <v>45535</v>
          </cell>
          <cell r="K3427">
            <v>-146528111.63999999</v>
          </cell>
          <cell r="L3427">
            <v>378960363.62</v>
          </cell>
          <cell r="M3427">
            <v>0</v>
          </cell>
          <cell r="N3427" t="str">
            <v>Cumpre</v>
          </cell>
        </row>
        <row r="3428">
          <cell r="F3428" t="str">
            <v>Maria Helena/PR</v>
          </cell>
          <cell r="G3428" t="str">
            <v>Semestral</v>
          </cell>
          <cell r="H3428" t="str">
            <v>2024-S1</v>
          </cell>
          <cell r="I3428" t="str">
            <v>Sim</v>
          </cell>
          <cell r="J3428">
            <v>45473</v>
          </cell>
          <cell r="K3428">
            <v>-7767917.7300000004</v>
          </cell>
          <cell r="L3428">
            <v>30626293.850000001</v>
          </cell>
          <cell r="M3428">
            <v>0</v>
          </cell>
          <cell r="N3428" t="str">
            <v>Cumpre</v>
          </cell>
        </row>
        <row r="3429">
          <cell r="F3429" t="str">
            <v>Marialva/PR</v>
          </cell>
          <cell r="G3429" t="str">
            <v>Semestral</v>
          </cell>
          <cell r="H3429" t="str">
            <v>2024-S1</v>
          </cell>
          <cell r="I3429" t="str">
            <v>Sim</v>
          </cell>
          <cell r="J3429">
            <v>45473</v>
          </cell>
          <cell r="K3429">
            <v>-22736996.59</v>
          </cell>
          <cell r="L3429">
            <v>221848677.30000001</v>
          </cell>
          <cell r="M3429">
            <v>0</v>
          </cell>
          <cell r="N3429" t="str">
            <v>Cumpre</v>
          </cell>
        </row>
        <row r="3430">
          <cell r="F3430" t="str">
            <v>Marilândia do Sul/PR</v>
          </cell>
          <cell r="G3430" t="str">
            <v>Semestral</v>
          </cell>
          <cell r="H3430" t="str">
            <v>2024-S1</v>
          </cell>
          <cell r="I3430" t="str">
            <v>Sim</v>
          </cell>
          <cell r="J3430">
            <v>45473</v>
          </cell>
          <cell r="K3430">
            <v>-4093288.42</v>
          </cell>
          <cell r="L3430">
            <v>47553493.719999999</v>
          </cell>
          <cell r="M3430">
            <v>0</v>
          </cell>
          <cell r="N3430" t="str">
            <v>Cumpre</v>
          </cell>
        </row>
        <row r="3431">
          <cell r="F3431" t="str">
            <v>Marilena/PR</v>
          </cell>
          <cell r="G3431" t="str">
            <v>Semestral</v>
          </cell>
          <cell r="H3431" t="str">
            <v>2023-S2</v>
          </cell>
          <cell r="I3431" t="str">
            <v>Não</v>
          </cell>
          <cell r="J3431">
            <v>45291</v>
          </cell>
          <cell r="K3431">
            <v>-8469055.6199999992</v>
          </cell>
          <cell r="L3431">
            <v>39466938.229999997</v>
          </cell>
          <cell r="M3431">
            <v>0</v>
          </cell>
          <cell r="N3431" t="str">
            <v>Cumpre</v>
          </cell>
        </row>
        <row r="3432">
          <cell r="F3432" t="str">
            <v>Mariluz/PR</v>
          </cell>
          <cell r="G3432" t="str">
            <v>Semestral</v>
          </cell>
          <cell r="H3432" t="str">
            <v>2024-S1</v>
          </cell>
          <cell r="I3432" t="str">
            <v>Sim</v>
          </cell>
          <cell r="J3432">
            <v>45473</v>
          </cell>
          <cell r="K3432">
            <v>-19532984.82</v>
          </cell>
          <cell r="L3432">
            <v>57824361.850000001</v>
          </cell>
          <cell r="M3432">
            <v>0</v>
          </cell>
          <cell r="N3432" t="str">
            <v>Cumpre</v>
          </cell>
        </row>
        <row r="3433">
          <cell r="F3433" t="str">
            <v>Maringá/PR</v>
          </cell>
          <cell r="G3433" t="str">
            <v>Quadrimestral</v>
          </cell>
          <cell r="H3433" t="str">
            <v>2024-Q2</v>
          </cell>
          <cell r="I3433" t="str">
            <v>Sim</v>
          </cell>
          <cell r="J3433">
            <v>45535</v>
          </cell>
          <cell r="K3433">
            <v>-298135774.99000001</v>
          </cell>
          <cell r="L3433">
            <v>2551611758.8000002</v>
          </cell>
          <cell r="M3433">
            <v>0</v>
          </cell>
          <cell r="N3433" t="str">
            <v>Cumpre</v>
          </cell>
        </row>
        <row r="3434">
          <cell r="F3434" t="str">
            <v>Mariópolis/PR</v>
          </cell>
          <cell r="G3434" t="str">
            <v>Semestral</v>
          </cell>
          <cell r="H3434" t="str">
            <v>2024-S1</v>
          </cell>
          <cell r="I3434" t="str">
            <v>Sim</v>
          </cell>
          <cell r="J3434">
            <v>45473</v>
          </cell>
          <cell r="K3434">
            <v>-10230620.710000001</v>
          </cell>
          <cell r="L3434">
            <v>48551332.729999997</v>
          </cell>
          <cell r="M3434">
            <v>0</v>
          </cell>
          <cell r="N3434" t="str">
            <v>Cumpre</v>
          </cell>
        </row>
        <row r="3435">
          <cell r="F3435" t="str">
            <v>Maripá/PR</v>
          </cell>
          <cell r="G3435" t="str">
            <v>Semestral</v>
          </cell>
          <cell r="H3435" t="str">
            <v>2024-S1</v>
          </cell>
          <cell r="I3435" t="str">
            <v>Sim</v>
          </cell>
          <cell r="J3435">
            <v>45473</v>
          </cell>
          <cell r="K3435">
            <v>-21804014.640000001</v>
          </cell>
          <cell r="L3435">
            <v>56373722.280000001</v>
          </cell>
          <cell r="M3435">
            <v>0</v>
          </cell>
          <cell r="N3435" t="str">
            <v>Cumpre</v>
          </cell>
        </row>
        <row r="3436">
          <cell r="F3436" t="str">
            <v>Marmeleiro/PR</v>
          </cell>
          <cell r="G3436" t="str">
            <v>Semestral</v>
          </cell>
          <cell r="H3436" t="str">
            <v>2024-S1</v>
          </cell>
          <cell r="I3436" t="str">
            <v>Sim</v>
          </cell>
          <cell r="J3436">
            <v>45473</v>
          </cell>
          <cell r="K3436">
            <v>-42790239.369999997</v>
          </cell>
          <cell r="L3436">
            <v>87796429.650000006</v>
          </cell>
          <cell r="M3436">
            <v>0</v>
          </cell>
          <cell r="N3436" t="str">
            <v>Cumpre</v>
          </cell>
        </row>
        <row r="3437">
          <cell r="F3437" t="str">
            <v>Marquinho/PR</v>
          </cell>
          <cell r="G3437" t="str">
            <v>Semestral</v>
          </cell>
          <cell r="H3437" t="str">
            <v>2024-S1</v>
          </cell>
          <cell r="I3437" t="str">
            <v>Sim</v>
          </cell>
          <cell r="J3437">
            <v>45473</v>
          </cell>
          <cell r="K3437">
            <v>5286112.97</v>
          </cell>
          <cell r="L3437">
            <v>36889565.579999998</v>
          </cell>
          <cell r="M3437">
            <v>14.33</v>
          </cell>
          <cell r="N3437" t="str">
            <v>Cumpre</v>
          </cell>
        </row>
        <row r="3438">
          <cell r="F3438" t="str">
            <v>Marumbi/PR</v>
          </cell>
          <cell r="G3438" t="str">
            <v>Semestral</v>
          </cell>
          <cell r="H3438" t="str">
            <v>2024-S1</v>
          </cell>
          <cell r="I3438" t="str">
            <v>Sim</v>
          </cell>
          <cell r="J3438">
            <v>45473</v>
          </cell>
          <cell r="K3438">
            <v>-4659758.3600000003</v>
          </cell>
          <cell r="L3438">
            <v>33451498.66</v>
          </cell>
          <cell r="M3438">
            <v>0</v>
          </cell>
          <cell r="N3438" t="str">
            <v>Cumpre</v>
          </cell>
        </row>
        <row r="3439">
          <cell r="F3439" t="str">
            <v>Matelândia/PR</v>
          </cell>
          <cell r="G3439" t="str">
            <v>Semestral</v>
          </cell>
          <cell r="H3439" t="str">
            <v>2024-S1</v>
          </cell>
          <cell r="I3439" t="str">
            <v>Sim</v>
          </cell>
          <cell r="J3439">
            <v>45473</v>
          </cell>
          <cell r="K3439">
            <v>-40964817.57</v>
          </cell>
          <cell r="L3439">
            <v>126364435.19</v>
          </cell>
          <cell r="M3439">
            <v>0</v>
          </cell>
          <cell r="N3439" t="str">
            <v>Cumpre</v>
          </cell>
        </row>
        <row r="3440">
          <cell r="F3440" t="str">
            <v>Matinhos/PR</v>
          </cell>
          <cell r="G3440" t="str">
            <v>Semestral</v>
          </cell>
          <cell r="H3440" t="str">
            <v>2023-S2</v>
          </cell>
          <cell r="I3440" t="str">
            <v>Não</v>
          </cell>
          <cell r="J3440">
            <v>45291</v>
          </cell>
          <cell r="K3440">
            <v>-35441266.479999997</v>
          </cell>
          <cell r="L3440">
            <v>236514442.16</v>
          </cell>
          <cell r="M3440">
            <v>0</v>
          </cell>
          <cell r="N3440" t="str">
            <v>Cumpre</v>
          </cell>
        </row>
        <row r="3441">
          <cell r="F3441" t="str">
            <v>Mato Rico/PR</v>
          </cell>
          <cell r="G3441" t="str">
            <v>Semestral</v>
          </cell>
          <cell r="H3441" t="str">
            <v>2024-S1</v>
          </cell>
          <cell r="I3441" t="str">
            <v>Sim</v>
          </cell>
          <cell r="J3441">
            <v>45473</v>
          </cell>
          <cell r="K3441">
            <v>-5650163.5700000003</v>
          </cell>
          <cell r="L3441">
            <v>38159315.990000002</v>
          </cell>
          <cell r="M3441">
            <v>0</v>
          </cell>
          <cell r="N3441" t="str">
            <v>Cumpre</v>
          </cell>
        </row>
        <row r="3442">
          <cell r="F3442" t="str">
            <v>Mauá da Serra/PR</v>
          </cell>
          <cell r="G3442" t="str">
            <v>Semestral</v>
          </cell>
          <cell r="H3442" t="str">
            <v>2024-S1</v>
          </cell>
          <cell r="I3442" t="str">
            <v>Sim</v>
          </cell>
          <cell r="J3442">
            <v>45473</v>
          </cell>
          <cell r="K3442">
            <v>-11806318.67</v>
          </cell>
          <cell r="L3442">
            <v>61983136.509999998</v>
          </cell>
          <cell r="M3442">
            <v>0</v>
          </cell>
          <cell r="N3442" t="str">
            <v>Cumpre</v>
          </cell>
        </row>
        <row r="3443">
          <cell r="F3443" t="str">
            <v>Medianeira/PR</v>
          </cell>
          <cell r="G3443" t="str">
            <v>Quadrimestral</v>
          </cell>
          <cell r="H3443" t="str">
            <v>2024-Q2</v>
          </cell>
          <cell r="I3443" t="str">
            <v>Sim</v>
          </cell>
          <cell r="J3443">
            <v>45535</v>
          </cell>
          <cell r="K3443">
            <v>-69903072.700000003</v>
          </cell>
          <cell r="L3443">
            <v>279907583.39999998</v>
          </cell>
          <cell r="M3443">
            <v>0</v>
          </cell>
          <cell r="N3443" t="str">
            <v>Cumpre</v>
          </cell>
        </row>
        <row r="3444">
          <cell r="F3444" t="str">
            <v>Mercedes/PR</v>
          </cell>
          <cell r="G3444" t="str">
            <v>Semestral</v>
          </cell>
          <cell r="H3444" t="str">
            <v>2024-S1</v>
          </cell>
          <cell r="I3444" t="str">
            <v>Sim</v>
          </cell>
          <cell r="J3444">
            <v>45473</v>
          </cell>
          <cell r="K3444">
            <v>-27200857.800000001</v>
          </cell>
          <cell r="L3444">
            <v>61457715.479999997</v>
          </cell>
          <cell r="M3444">
            <v>0</v>
          </cell>
          <cell r="N3444" t="str">
            <v>Cumpre</v>
          </cell>
        </row>
        <row r="3445">
          <cell r="F3445" t="str">
            <v>Mirador/PR</v>
          </cell>
          <cell r="G3445" t="str">
            <v>Semestral</v>
          </cell>
          <cell r="H3445" t="str">
            <v>2024-S1</v>
          </cell>
          <cell r="I3445" t="str">
            <v>Sim</v>
          </cell>
          <cell r="J3445">
            <v>45473</v>
          </cell>
          <cell r="K3445">
            <v>-11043392.189999999</v>
          </cell>
          <cell r="L3445">
            <v>29703699.350000001</v>
          </cell>
          <cell r="M3445">
            <v>0</v>
          </cell>
          <cell r="N3445" t="str">
            <v>Cumpre</v>
          </cell>
        </row>
        <row r="3446">
          <cell r="F3446" t="str">
            <v>Miraselva/PR</v>
          </cell>
          <cell r="G3446" t="str">
            <v>Quadrimestral</v>
          </cell>
          <cell r="H3446" t="str">
            <v>2024-Q2</v>
          </cell>
          <cell r="I3446" t="str">
            <v>Sim</v>
          </cell>
          <cell r="J3446">
            <v>45535</v>
          </cell>
          <cell r="K3446">
            <v>-4880718.6100000003</v>
          </cell>
          <cell r="L3446">
            <v>24379662.120000001</v>
          </cell>
          <cell r="M3446">
            <v>0</v>
          </cell>
          <cell r="N3446" t="str">
            <v>Cumpre</v>
          </cell>
        </row>
        <row r="3447">
          <cell r="F3447" t="str">
            <v>Missal/PR</v>
          </cell>
          <cell r="G3447" t="str">
            <v>Semestral</v>
          </cell>
          <cell r="H3447" t="str">
            <v>2024-S1</v>
          </cell>
          <cell r="I3447" t="str">
            <v>Sim</v>
          </cell>
          <cell r="J3447">
            <v>45473</v>
          </cell>
          <cell r="K3447">
            <v>-7401313.3499999996</v>
          </cell>
          <cell r="L3447">
            <v>103959575.23</v>
          </cell>
          <cell r="M3447">
            <v>0</v>
          </cell>
          <cell r="N3447" t="str">
            <v>Cumpre</v>
          </cell>
        </row>
        <row r="3448">
          <cell r="F3448" t="str">
            <v>Moreira Sales/PR</v>
          </cell>
          <cell r="G3448" t="str">
            <v>Semestral</v>
          </cell>
          <cell r="H3448" t="str">
            <v>2024-S1</v>
          </cell>
          <cell r="I3448" t="str">
            <v>Sim</v>
          </cell>
          <cell r="J3448">
            <v>45473</v>
          </cell>
          <cell r="K3448">
            <v>-9789922.4299999997</v>
          </cell>
          <cell r="L3448">
            <v>59112829.5</v>
          </cell>
          <cell r="M3448">
            <v>0</v>
          </cell>
          <cell r="N3448" t="str">
            <v>Cumpre</v>
          </cell>
        </row>
        <row r="3449">
          <cell r="F3449" t="str">
            <v>Morretes/PR</v>
          </cell>
          <cell r="G3449" t="str">
            <v>Quadrimestral</v>
          </cell>
          <cell r="H3449" t="str">
            <v>2024-Q2</v>
          </cell>
          <cell r="I3449" t="str">
            <v>Sim</v>
          </cell>
          <cell r="J3449">
            <v>45535</v>
          </cell>
          <cell r="K3449">
            <v>9351988.2300000004</v>
          </cell>
          <cell r="L3449">
            <v>93238126.069999993</v>
          </cell>
          <cell r="M3449">
            <v>10.029999999999999</v>
          </cell>
          <cell r="N3449" t="str">
            <v>Cumpre</v>
          </cell>
        </row>
        <row r="3450">
          <cell r="F3450" t="str">
            <v>Munhoz de Melo/PR</v>
          </cell>
          <cell r="G3450" t="str">
            <v>Semestral</v>
          </cell>
          <cell r="H3450" t="str">
            <v>2024-S1</v>
          </cell>
          <cell r="I3450" t="str">
            <v>Sim</v>
          </cell>
          <cell r="J3450">
            <v>45473</v>
          </cell>
          <cell r="K3450">
            <v>-3449549.62</v>
          </cell>
          <cell r="L3450">
            <v>35042616.380000003</v>
          </cell>
          <cell r="M3450">
            <v>0</v>
          </cell>
          <cell r="N3450" t="str">
            <v>Cumpre</v>
          </cell>
        </row>
        <row r="3451">
          <cell r="F3451" t="str">
            <v>Nossa Senhora das Graças/PR</v>
          </cell>
          <cell r="G3451" t="str">
            <v>Semestral</v>
          </cell>
          <cell r="H3451" t="str">
            <v>2024-S1</v>
          </cell>
          <cell r="I3451" t="str">
            <v>Sim</v>
          </cell>
          <cell r="J3451">
            <v>45473</v>
          </cell>
          <cell r="K3451">
            <v>3049037.69</v>
          </cell>
          <cell r="L3451">
            <v>29034015.66</v>
          </cell>
          <cell r="M3451">
            <v>10.5</v>
          </cell>
          <cell r="N3451" t="str">
            <v>Cumpre</v>
          </cell>
        </row>
        <row r="3452">
          <cell r="F3452" t="str">
            <v>Nova Aliança do Ivaí/PR</v>
          </cell>
          <cell r="G3452" t="str">
            <v>Semestral</v>
          </cell>
          <cell r="H3452" t="str">
            <v>2024-S1</v>
          </cell>
          <cell r="I3452" t="str">
            <v>Sim</v>
          </cell>
          <cell r="J3452">
            <v>45473</v>
          </cell>
          <cell r="K3452">
            <v>-4471807.8499999996</v>
          </cell>
          <cell r="L3452">
            <v>22096384.25</v>
          </cell>
          <cell r="M3452">
            <v>0</v>
          </cell>
          <cell r="N3452" t="str">
            <v>Cumpre</v>
          </cell>
        </row>
        <row r="3453">
          <cell r="F3453" t="str">
            <v>Nova América da Colina/PR</v>
          </cell>
          <cell r="G3453" t="str">
            <v>Semestral</v>
          </cell>
          <cell r="H3453" t="str">
            <v>2023-S2</v>
          </cell>
          <cell r="I3453" t="str">
            <v>Não</v>
          </cell>
          <cell r="J3453">
            <v>45291</v>
          </cell>
          <cell r="K3453">
            <v>5961930.4500000002</v>
          </cell>
          <cell r="L3453">
            <v>28895442.050000001</v>
          </cell>
          <cell r="M3453">
            <v>20.63</v>
          </cell>
          <cell r="N3453" t="str">
            <v>Cumpre</v>
          </cell>
        </row>
        <row r="3454">
          <cell r="F3454" t="str">
            <v>Nova Aurora/PR</v>
          </cell>
          <cell r="G3454" t="str">
            <v>Semestral</v>
          </cell>
          <cell r="H3454" t="str">
            <v>2024-S1</v>
          </cell>
          <cell r="I3454" t="str">
            <v>Sim</v>
          </cell>
          <cell r="J3454">
            <v>45473</v>
          </cell>
          <cell r="K3454">
            <v>-11020351.01</v>
          </cell>
          <cell r="L3454">
            <v>91106221.400000006</v>
          </cell>
          <cell r="M3454">
            <v>0</v>
          </cell>
          <cell r="N3454" t="str">
            <v>Cumpre</v>
          </cell>
        </row>
        <row r="3455">
          <cell r="F3455" t="str">
            <v>Nova Cantu/PR</v>
          </cell>
          <cell r="G3455" t="str">
            <v>Semestral</v>
          </cell>
          <cell r="H3455" t="str">
            <v>2024-S1</v>
          </cell>
          <cell r="I3455" t="str">
            <v>Sim</v>
          </cell>
          <cell r="J3455">
            <v>45473</v>
          </cell>
          <cell r="K3455">
            <v>-12975916.26</v>
          </cell>
          <cell r="L3455">
            <v>44739720.530000001</v>
          </cell>
          <cell r="M3455">
            <v>0</v>
          </cell>
          <cell r="N3455" t="str">
            <v>Cumpre</v>
          </cell>
        </row>
        <row r="3456">
          <cell r="F3456" t="str">
            <v>Nova Esperança/PR</v>
          </cell>
          <cell r="G3456" t="str">
            <v>Semestral</v>
          </cell>
          <cell r="H3456" t="str">
            <v>2024-S1</v>
          </cell>
          <cell r="I3456" t="str">
            <v>Sim</v>
          </cell>
          <cell r="J3456">
            <v>45473</v>
          </cell>
          <cell r="K3456">
            <v>-594470.98</v>
          </cell>
          <cell r="L3456">
            <v>123197750.45</v>
          </cell>
          <cell r="M3456">
            <v>0</v>
          </cell>
          <cell r="N3456" t="str">
            <v>Cumpre</v>
          </cell>
        </row>
        <row r="3457">
          <cell r="F3457" t="str">
            <v>Nova Esperança do Sudoeste/PR</v>
          </cell>
          <cell r="G3457" t="str">
            <v>Semestral</v>
          </cell>
          <cell r="H3457" t="str">
            <v>2024-S1</v>
          </cell>
          <cell r="I3457" t="str">
            <v>Sim</v>
          </cell>
          <cell r="J3457">
            <v>45473</v>
          </cell>
          <cell r="K3457">
            <v>-10790184.289999999</v>
          </cell>
          <cell r="L3457">
            <v>39226103.850000001</v>
          </cell>
          <cell r="M3457">
            <v>0</v>
          </cell>
          <cell r="N3457" t="str">
            <v>Cumpre</v>
          </cell>
        </row>
        <row r="3458">
          <cell r="F3458" t="str">
            <v>Nova Fátima/PR</v>
          </cell>
          <cell r="G3458" t="str">
            <v>Semestral</v>
          </cell>
          <cell r="H3458" t="str">
            <v>2024-S1</v>
          </cell>
          <cell r="I3458" t="str">
            <v>Sim</v>
          </cell>
          <cell r="J3458">
            <v>45473</v>
          </cell>
          <cell r="K3458">
            <v>-4586319.6900000004</v>
          </cell>
          <cell r="L3458">
            <v>43570153.219999999</v>
          </cell>
          <cell r="M3458">
            <v>0</v>
          </cell>
          <cell r="N3458" t="str">
            <v>Cumpre</v>
          </cell>
        </row>
        <row r="3459">
          <cell r="F3459" t="str">
            <v>Nova Laranjeiras/PR</v>
          </cell>
          <cell r="G3459" t="str">
            <v>Semestral</v>
          </cell>
          <cell r="H3459" t="str">
            <v>2024-S1</v>
          </cell>
          <cell r="I3459" t="str">
            <v>Sim</v>
          </cell>
          <cell r="J3459">
            <v>45473</v>
          </cell>
          <cell r="K3459">
            <v>-8878623.8800000008</v>
          </cell>
          <cell r="L3459">
            <v>59540767.590000004</v>
          </cell>
          <cell r="M3459">
            <v>0</v>
          </cell>
          <cell r="N3459" t="str">
            <v>Cumpre</v>
          </cell>
        </row>
        <row r="3460">
          <cell r="F3460" t="str">
            <v>Nova Londrina/PR</v>
          </cell>
          <cell r="G3460" t="str">
            <v>Semestral</v>
          </cell>
          <cell r="H3460" t="str">
            <v>2024-S1</v>
          </cell>
          <cell r="I3460" t="str">
            <v>Sim</v>
          </cell>
          <cell r="J3460">
            <v>45473</v>
          </cell>
          <cell r="K3460">
            <v>20003859.579999998</v>
          </cell>
          <cell r="L3460">
            <v>73367332.159999996</v>
          </cell>
          <cell r="M3460">
            <v>27.27</v>
          </cell>
          <cell r="N3460" t="str">
            <v>Cumpre</v>
          </cell>
        </row>
        <row r="3461">
          <cell r="F3461" t="str">
            <v>Nova Olímpia/PR</v>
          </cell>
          <cell r="G3461" t="str">
            <v>Semestral</v>
          </cell>
          <cell r="H3461" t="str">
            <v>2024-S1</v>
          </cell>
          <cell r="I3461" t="str">
            <v>Sim</v>
          </cell>
          <cell r="J3461">
            <v>45473</v>
          </cell>
          <cell r="K3461">
            <v>-8428499.8699999992</v>
          </cell>
          <cell r="L3461">
            <v>37248463.359999999</v>
          </cell>
          <cell r="M3461">
            <v>0</v>
          </cell>
          <cell r="N3461" t="str">
            <v>Cumpre</v>
          </cell>
        </row>
        <row r="3462">
          <cell r="F3462" t="str">
            <v>Nova Prata do Iguaçu/PR</v>
          </cell>
          <cell r="G3462" t="str">
            <v>Semestral</v>
          </cell>
          <cell r="H3462" t="str">
            <v>2024-S1</v>
          </cell>
          <cell r="I3462" t="str">
            <v>Sim</v>
          </cell>
          <cell r="J3462">
            <v>45473</v>
          </cell>
          <cell r="K3462">
            <v>-10409720.26</v>
          </cell>
          <cell r="L3462">
            <v>70827756.120000005</v>
          </cell>
          <cell r="M3462">
            <v>0</v>
          </cell>
          <cell r="N3462" t="str">
            <v>Cumpre</v>
          </cell>
        </row>
        <row r="3463">
          <cell r="F3463" t="str">
            <v>Nova Santa Bárbara/PR</v>
          </cell>
          <cell r="G3463" t="str">
            <v>Semestral</v>
          </cell>
          <cell r="H3463" t="str">
            <v>2024-S1</v>
          </cell>
          <cell r="I3463" t="str">
            <v>Sim</v>
          </cell>
          <cell r="J3463">
            <v>45473</v>
          </cell>
          <cell r="K3463">
            <v>-13374205.85</v>
          </cell>
          <cell r="L3463">
            <v>31127497.969999999</v>
          </cell>
          <cell r="M3463">
            <v>0</v>
          </cell>
          <cell r="N3463" t="str">
            <v>Cumpre</v>
          </cell>
        </row>
        <row r="3464">
          <cell r="F3464" t="str">
            <v>Nova Santa Rosa/PR</v>
          </cell>
          <cell r="G3464" t="str">
            <v>Semestral</v>
          </cell>
          <cell r="H3464" t="str">
            <v>2024-S1</v>
          </cell>
          <cell r="I3464" t="str">
            <v>Sim</v>
          </cell>
          <cell r="J3464">
            <v>45473</v>
          </cell>
          <cell r="K3464">
            <v>-5259960.4800000004</v>
          </cell>
          <cell r="L3464">
            <v>61275723.539999999</v>
          </cell>
          <cell r="M3464">
            <v>0</v>
          </cell>
          <cell r="N3464" t="str">
            <v>Cumpre</v>
          </cell>
        </row>
        <row r="3465">
          <cell r="F3465" t="str">
            <v>Nova Tebas/PR</v>
          </cell>
          <cell r="G3465" t="str">
            <v>Semestral</v>
          </cell>
          <cell r="H3465" t="str">
            <v>2024-S1</v>
          </cell>
          <cell r="I3465" t="str">
            <v>Sim</v>
          </cell>
          <cell r="J3465">
            <v>45473</v>
          </cell>
          <cell r="K3465">
            <v>-4074201.74</v>
          </cell>
          <cell r="L3465">
            <v>48027569.630000003</v>
          </cell>
          <cell r="M3465">
            <v>0</v>
          </cell>
          <cell r="N3465" t="str">
            <v>Cumpre</v>
          </cell>
        </row>
        <row r="3466">
          <cell r="F3466" t="str">
            <v>Novo Itacolomi/PR</v>
          </cell>
          <cell r="G3466" t="str">
            <v>Quadrimestral</v>
          </cell>
          <cell r="H3466" t="str">
            <v>2024-Q2</v>
          </cell>
          <cell r="I3466" t="str">
            <v>Sim</v>
          </cell>
          <cell r="J3466">
            <v>45535</v>
          </cell>
          <cell r="K3466">
            <v>-10652861.33</v>
          </cell>
          <cell r="L3466">
            <v>29394935.440000001</v>
          </cell>
          <cell r="M3466">
            <v>0</v>
          </cell>
          <cell r="N3466" t="str">
            <v>Cumpre</v>
          </cell>
        </row>
        <row r="3467">
          <cell r="F3467" t="str">
            <v>Ortigueira/PR</v>
          </cell>
          <cell r="G3467" t="str">
            <v>Quadrimestral</v>
          </cell>
          <cell r="H3467" t="str">
            <v>2024-Q2</v>
          </cell>
          <cell r="I3467" t="str">
            <v>Sim</v>
          </cell>
          <cell r="J3467">
            <v>45535</v>
          </cell>
          <cell r="K3467">
            <v>-21513342.43</v>
          </cell>
          <cell r="L3467">
            <v>225541500.91</v>
          </cell>
          <cell r="M3467">
            <v>0</v>
          </cell>
          <cell r="N3467" t="str">
            <v>Cumpre</v>
          </cell>
        </row>
        <row r="3468">
          <cell r="F3468" t="str">
            <v>Ourizona/PR</v>
          </cell>
          <cell r="G3468" t="str">
            <v>Quadrimestral</v>
          </cell>
          <cell r="H3468" t="str">
            <v>2024-Q2</v>
          </cell>
          <cell r="I3468" t="str">
            <v>Sim</v>
          </cell>
          <cell r="J3468">
            <v>45535</v>
          </cell>
          <cell r="K3468">
            <v>-4438285.72</v>
          </cell>
          <cell r="L3468">
            <v>29928397.640000001</v>
          </cell>
          <cell r="M3468">
            <v>0</v>
          </cell>
          <cell r="N3468" t="str">
            <v>Cumpre</v>
          </cell>
        </row>
        <row r="3469">
          <cell r="F3469" t="str">
            <v>Ouro Verde do Oeste/PR</v>
          </cell>
          <cell r="G3469" t="str">
            <v>Quadrimestral</v>
          </cell>
          <cell r="H3469" t="str">
            <v>2024-Q2</v>
          </cell>
          <cell r="I3469" t="str">
            <v>Sim</v>
          </cell>
          <cell r="J3469">
            <v>45535</v>
          </cell>
          <cell r="K3469">
            <v>-22936855.829999998</v>
          </cell>
          <cell r="L3469">
            <v>52755181.530000001</v>
          </cell>
          <cell r="M3469">
            <v>0</v>
          </cell>
          <cell r="N3469" t="str">
            <v>Cumpre</v>
          </cell>
        </row>
        <row r="3470">
          <cell r="F3470" t="str">
            <v>Paiçandu/PR</v>
          </cell>
          <cell r="G3470" t="str">
            <v>Quadrimestral</v>
          </cell>
          <cell r="H3470" t="str">
            <v>2024-Q2</v>
          </cell>
          <cell r="I3470" t="str">
            <v>Sim</v>
          </cell>
          <cell r="J3470">
            <v>45535</v>
          </cell>
          <cell r="K3470">
            <v>-22194100.760000002</v>
          </cell>
          <cell r="L3470">
            <v>166308180.19</v>
          </cell>
          <cell r="M3470">
            <v>0</v>
          </cell>
          <cell r="N3470" t="str">
            <v>Cumpre</v>
          </cell>
        </row>
        <row r="3471">
          <cell r="F3471" t="str">
            <v>Palmas/PR</v>
          </cell>
          <cell r="G3471" t="str">
            <v>Quadrimestral</v>
          </cell>
          <cell r="H3471" t="str">
            <v>2024-Q2</v>
          </cell>
          <cell r="I3471" t="str">
            <v>Sim</v>
          </cell>
          <cell r="J3471">
            <v>45535</v>
          </cell>
          <cell r="K3471">
            <v>-5795171.7800000003</v>
          </cell>
          <cell r="L3471">
            <v>206457026.31</v>
          </cell>
          <cell r="M3471">
            <v>0</v>
          </cell>
          <cell r="N3471" t="str">
            <v>Cumpre</v>
          </cell>
        </row>
        <row r="3472">
          <cell r="F3472" t="str">
            <v>Palmeira/PR</v>
          </cell>
          <cell r="G3472" t="str">
            <v>Semestral</v>
          </cell>
          <cell r="H3472" t="str">
            <v>2024-S1</v>
          </cell>
          <cell r="I3472" t="str">
            <v>Sim</v>
          </cell>
          <cell r="J3472">
            <v>45473</v>
          </cell>
          <cell r="K3472">
            <v>-18915711.52</v>
          </cell>
          <cell r="L3472">
            <v>189667804.19999999</v>
          </cell>
          <cell r="M3472">
            <v>0</v>
          </cell>
          <cell r="N3472" t="str">
            <v>Cumpre</v>
          </cell>
        </row>
        <row r="3473">
          <cell r="F3473" t="str">
            <v>Palmital/PR</v>
          </cell>
          <cell r="G3473" t="str">
            <v>Semestral</v>
          </cell>
          <cell r="H3473" t="str">
            <v>2024-S1</v>
          </cell>
          <cell r="I3473" t="str">
            <v>Sim</v>
          </cell>
          <cell r="J3473">
            <v>45473</v>
          </cell>
          <cell r="K3473">
            <v>12558260.77</v>
          </cell>
          <cell r="L3473">
            <v>71055301.219999999</v>
          </cell>
          <cell r="M3473">
            <v>17.670000000000002</v>
          </cell>
          <cell r="N3473" t="str">
            <v>Cumpre</v>
          </cell>
        </row>
        <row r="3474">
          <cell r="F3474" t="str">
            <v>Palotina/PR</v>
          </cell>
          <cell r="G3474" t="str">
            <v>Semestral</v>
          </cell>
          <cell r="H3474" t="str">
            <v>2024-S1</v>
          </cell>
          <cell r="I3474" t="str">
            <v>Sim</v>
          </cell>
          <cell r="J3474">
            <v>45473</v>
          </cell>
          <cell r="K3474">
            <v>-111245008.98999999</v>
          </cell>
          <cell r="L3474">
            <v>262123092.66</v>
          </cell>
          <cell r="M3474">
            <v>0</v>
          </cell>
          <cell r="N3474" t="str">
            <v>Cumpre</v>
          </cell>
        </row>
        <row r="3475">
          <cell r="F3475" t="str">
            <v>Paraíso do Norte/PR</v>
          </cell>
          <cell r="G3475" t="str">
            <v>Semestral</v>
          </cell>
          <cell r="H3475" t="str">
            <v>2024-S1</v>
          </cell>
          <cell r="I3475" t="str">
            <v>Sim</v>
          </cell>
          <cell r="J3475">
            <v>45473</v>
          </cell>
          <cell r="K3475">
            <v>-38638771.82</v>
          </cell>
          <cell r="L3475">
            <v>72962537.739999995</v>
          </cell>
          <cell r="M3475">
            <v>0</v>
          </cell>
          <cell r="N3475" t="str">
            <v>Cumpre</v>
          </cell>
        </row>
        <row r="3476">
          <cell r="F3476" t="str">
            <v>Paranacity/PR</v>
          </cell>
          <cell r="G3476" t="str">
            <v>Quadrimestral</v>
          </cell>
          <cell r="H3476" t="str">
            <v>2024-Q2</v>
          </cell>
          <cell r="I3476" t="str">
            <v>Sim</v>
          </cell>
          <cell r="J3476">
            <v>45535</v>
          </cell>
          <cell r="K3476">
            <v>6228391.4199999999</v>
          </cell>
          <cell r="L3476">
            <v>8525663.1899999995</v>
          </cell>
          <cell r="M3476">
            <v>73.05</v>
          </cell>
          <cell r="N3476" t="str">
            <v>Cumpre</v>
          </cell>
        </row>
        <row r="3477">
          <cell r="F3477" t="str">
            <v>Paranaguá/PR</v>
          </cell>
          <cell r="G3477" t="str">
            <v>Quadrimestral</v>
          </cell>
          <cell r="H3477" t="str">
            <v>2024-Q2</v>
          </cell>
          <cell r="I3477" t="str">
            <v>Sim</v>
          </cell>
          <cell r="J3477">
            <v>45535</v>
          </cell>
          <cell r="K3477">
            <v>45193241.399999999</v>
          </cell>
          <cell r="L3477">
            <v>1034863899.47</v>
          </cell>
          <cell r="M3477">
            <v>4.37</v>
          </cell>
          <cell r="N3477" t="str">
            <v>Cumpre</v>
          </cell>
        </row>
        <row r="3478">
          <cell r="F3478" t="str">
            <v>Paranapoema/PR</v>
          </cell>
          <cell r="G3478" t="str">
            <v>Semestral</v>
          </cell>
          <cell r="H3478" t="str">
            <v>2024-S1</v>
          </cell>
          <cell r="I3478" t="str">
            <v>Sim</v>
          </cell>
          <cell r="J3478">
            <v>45473</v>
          </cell>
          <cell r="K3478">
            <v>-10918250.699999999</v>
          </cell>
          <cell r="L3478">
            <v>28386194.719999999</v>
          </cell>
          <cell r="M3478">
            <v>0</v>
          </cell>
          <cell r="N3478" t="str">
            <v>Cumpre</v>
          </cell>
        </row>
        <row r="3479">
          <cell r="F3479" t="str">
            <v>Paranavaí/PR</v>
          </cell>
          <cell r="G3479" t="str">
            <v>Quadrimestral</v>
          </cell>
          <cell r="H3479" t="str">
            <v>2024-Q2</v>
          </cell>
          <cell r="I3479" t="str">
            <v>Sim</v>
          </cell>
          <cell r="J3479">
            <v>45535</v>
          </cell>
          <cell r="K3479">
            <v>-62408790.090000004</v>
          </cell>
          <cell r="L3479">
            <v>417990629.63</v>
          </cell>
          <cell r="M3479">
            <v>0</v>
          </cell>
          <cell r="N3479" t="str">
            <v>Cumpre</v>
          </cell>
        </row>
        <row r="3480">
          <cell r="F3480" t="str">
            <v>Pato Bragado/PR</v>
          </cell>
          <cell r="G3480" t="str">
            <v>Semestral</v>
          </cell>
          <cell r="H3480" t="str">
            <v>2024-S1</v>
          </cell>
          <cell r="I3480" t="str">
            <v>Sim</v>
          </cell>
          <cell r="J3480">
            <v>45473</v>
          </cell>
          <cell r="K3480">
            <v>-65016956.229999997</v>
          </cell>
          <cell r="L3480">
            <v>80007915.019999996</v>
          </cell>
          <cell r="M3480">
            <v>0</v>
          </cell>
          <cell r="N3480" t="str">
            <v>Cumpre</v>
          </cell>
        </row>
        <row r="3481">
          <cell r="F3481" t="str">
            <v>Pato Branco/PR</v>
          </cell>
          <cell r="G3481" t="str">
            <v>Quadrimestral</v>
          </cell>
          <cell r="H3481" t="str">
            <v>2024-Q2</v>
          </cell>
          <cell r="I3481" t="str">
            <v>Sim</v>
          </cell>
          <cell r="J3481">
            <v>45535</v>
          </cell>
          <cell r="K3481">
            <v>-24529612.199999999</v>
          </cell>
          <cell r="L3481">
            <v>571227726.82000005</v>
          </cell>
          <cell r="M3481">
            <v>0</v>
          </cell>
          <cell r="N3481" t="str">
            <v>Cumpre</v>
          </cell>
        </row>
        <row r="3482">
          <cell r="F3482" t="str">
            <v>Paula Freitas/PR</v>
          </cell>
          <cell r="G3482" t="str">
            <v>Semestral</v>
          </cell>
          <cell r="H3482" t="str">
            <v>2024-S1</v>
          </cell>
          <cell r="I3482" t="str">
            <v>Sim</v>
          </cell>
          <cell r="J3482">
            <v>45473</v>
          </cell>
          <cell r="K3482">
            <v>-6954469.8399999999</v>
          </cell>
          <cell r="L3482">
            <v>40164534.68</v>
          </cell>
          <cell r="M3482">
            <v>0</v>
          </cell>
          <cell r="N3482" t="str">
            <v>Cumpre</v>
          </cell>
        </row>
        <row r="3483">
          <cell r="F3483" t="str">
            <v>Paulo Frontin/PR</v>
          </cell>
          <cell r="G3483" t="str">
            <v>Semestral</v>
          </cell>
          <cell r="H3483" t="str">
            <v>2024-S1</v>
          </cell>
          <cell r="I3483" t="str">
            <v>Sim</v>
          </cell>
          <cell r="J3483">
            <v>45473</v>
          </cell>
          <cell r="K3483">
            <v>3332649.3</v>
          </cell>
          <cell r="L3483">
            <v>51103346.340000004</v>
          </cell>
          <cell r="M3483">
            <v>6.52</v>
          </cell>
          <cell r="N3483" t="str">
            <v>Cumpre</v>
          </cell>
        </row>
        <row r="3484">
          <cell r="F3484" t="str">
            <v>Peabiru/PR</v>
          </cell>
          <cell r="G3484" t="str">
            <v>Semestral</v>
          </cell>
          <cell r="H3484" t="str">
            <v>2023-S2</v>
          </cell>
          <cell r="I3484" t="str">
            <v>Não</v>
          </cell>
          <cell r="J3484">
            <v>45291</v>
          </cell>
          <cell r="K3484">
            <v>10694106.029999999</v>
          </cell>
          <cell r="L3484">
            <v>69810805.510000005</v>
          </cell>
          <cell r="M3484">
            <v>15.32</v>
          </cell>
          <cell r="N3484" t="str">
            <v>Cumpre</v>
          </cell>
        </row>
        <row r="3485">
          <cell r="F3485" t="str">
            <v>Perobal/PR</v>
          </cell>
          <cell r="G3485" t="str">
            <v>Quadrimestral</v>
          </cell>
          <cell r="H3485" t="str">
            <v>2024-Q2</v>
          </cell>
          <cell r="I3485" t="str">
            <v>Sim</v>
          </cell>
          <cell r="J3485">
            <v>45535</v>
          </cell>
          <cell r="K3485">
            <v>-2951456.54</v>
          </cell>
          <cell r="L3485">
            <v>43537177.590000004</v>
          </cell>
          <cell r="M3485">
            <v>0</v>
          </cell>
          <cell r="N3485" t="str">
            <v>Cumpre</v>
          </cell>
        </row>
        <row r="3486">
          <cell r="F3486" t="str">
            <v>Pérola/PR</v>
          </cell>
          <cell r="G3486" t="str">
            <v>Semestral</v>
          </cell>
          <cell r="H3486" t="str">
            <v>2023-S2</v>
          </cell>
          <cell r="I3486" t="str">
            <v>Não</v>
          </cell>
          <cell r="J3486">
            <v>45291</v>
          </cell>
          <cell r="K3486">
            <v>-5843641.4500000002</v>
          </cell>
          <cell r="L3486">
            <v>58221617.270000003</v>
          </cell>
          <cell r="M3486">
            <v>0</v>
          </cell>
          <cell r="N3486" t="str">
            <v>Cumpre</v>
          </cell>
        </row>
        <row r="3487">
          <cell r="F3487" t="str">
            <v>Pérola do Oeste/PR</v>
          </cell>
          <cell r="G3487" t="str">
            <v>Semestral</v>
          </cell>
          <cell r="H3487" t="str">
            <v>2024-S1</v>
          </cell>
          <cell r="I3487" t="str">
            <v>Sim</v>
          </cell>
          <cell r="J3487">
            <v>45473</v>
          </cell>
          <cell r="K3487">
            <v>-1649149.93</v>
          </cell>
          <cell r="L3487">
            <v>45145760.960000001</v>
          </cell>
          <cell r="M3487">
            <v>0</v>
          </cell>
          <cell r="N3487" t="str">
            <v>Cumpre</v>
          </cell>
        </row>
        <row r="3488">
          <cell r="F3488" t="str">
            <v>Piên/PR</v>
          </cell>
          <cell r="G3488" t="str">
            <v>Semestral</v>
          </cell>
          <cell r="H3488" t="str">
            <v>2023-S2</v>
          </cell>
          <cell r="I3488" t="str">
            <v>Não</v>
          </cell>
          <cell r="J3488">
            <v>45291</v>
          </cell>
          <cell r="K3488">
            <v>6633785.7599999998</v>
          </cell>
          <cell r="L3488">
            <v>73956853.25</v>
          </cell>
          <cell r="M3488">
            <v>8.9700000000000006</v>
          </cell>
          <cell r="N3488" t="str">
            <v>Cumpre</v>
          </cell>
        </row>
        <row r="3489">
          <cell r="F3489" t="str">
            <v>Pinhais/PR</v>
          </cell>
          <cell r="G3489" t="str">
            <v>Quadrimestral</v>
          </cell>
          <cell r="H3489" t="str">
            <v>2024-Q2</v>
          </cell>
          <cell r="I3489" t="str">
            <v>Sim</v>
          </cell>
          <cell r="J3489">
            <v>45535</v>
          </cell>
          <cell r="K3489">
            <v>-152907828.22999999</v>
          </cell>
          <cell r="L3489">
            <v>671381285.89999998</v>
          </cell>
          <cell r="M3489">
            <v>0</v>
          </cell>
          <cell r="N3489" t="str">
            <v>Cumpre</v>
          </cell>
        </row>
        <row r="3490">
          <cell r="F3490" t="str">
            <v>Pinhal de São Bento/PR</v>
          </cell>
          <cell r="G3490" t="str">
            <v>Semestral</v>
          </cell>
          <cell r="H3490" t="str">
            <v>2024-S1</v>
          </cell>
          <cell r="I3490" t="str">
            <v>Sim</v>
          </cell>
          <cell r="J3490">
            <v>45473</v>
          </cell>
          <cell r="K3490">
            <v>-6073078.7199999997</v>
          </cell>
          <cell r="L3490">
            <v>26892243.629999999</v>
          </cell>
          <cell r="M3490">
            <v>0</v>
          </cell>
          <cell r="N3490" t="str">
            <v>Cumpre</v>
          </cell>
        </row>
        <row r="3491">
          <cell r="F3491" t="str">
            <v>Pinhalão/PR</v>
          </cell>
          <cell r="G3491" t="str">
            <v>Quadrimestral</v>
          </cell>
          <cell r="H3491" t="str">
            <v>2024-Q2</v>
          </cell>
          <cell r="I3491" t="str">
            <v>Sim</v>
          </cell>
          <cell r="J3491">
            <v>45535</v>
          </cell>
          <cell r="K3491">
            <v>-2373483.9</v>
          </cell>
          <cell r="L3491">
            <v>45377079.770000003</v>
          </cell>
          <cell r="M3491">
            <v>0</v>
          </cell>
          <cell r="N3491" t="str">
            <v>Cumpre</v>
          </cell>
        </row>
        <row r="3492">
          <cell r="F3492" t="str">
            <v>Pinhão/PR</v>
          </cell>
          <cell r="G3492" t="str">
            <v>Quadrimestral</v>
          </cell>
          <cell r="H3492" t="str">
            <v>2024-Q1</v>
          </cell>
          <cell r="I3492" t="str">
            <v>Não</v>
          </cell>
          <cell r="J3492">
            <v>45412</v>
          </cell>
          <cell r="K3492">
            <v>-27279030.859999999</v>
          </cell>
          <cell r="L3492">
            <v>163872252.16999999</v>
          </cell>
          <cell r="M3492">
            <v>0</v>
          </cell>
          <cell r="N3492" t="str">
            <v>Cumpre</v>
          </cell>
        </row>
        <row r="3493">
          <cell r="F3493" t="str">
            <v>Piraí do Sul/PR</v>
          </cell>
          <cell r="G3493" t="str">
            <v>Quadrimestral</v>
          </cell>
          <cell r="H3493" t="str">
            <v>2024-Q2</v>
          </cell>
          <cell r="I3493" t="str">
            <v>Sim</v>
          </cell>
          <cell r="J3493">
            <v>45535</v>
          </cell>
          <cell r="K3493">
            <v>-68811923.879999995</v>
          </cell>
          <cell r="L3493">
            <v>148129299.97</v>
          </cell>
          <cell r="M3493">
            <v>0</v>
          </cell>
          <cell r="N3493" t="str">
            <v>Cumpre</v>
          </cell>
        </row>
        <row r="3494">
          <cell r="F3494" t="str">
            <v>Piraquara/PR</v>
          </cell>
          <cell r="G3494" t="str">
            <v>Quadrimestral</v>
          </cell>
          <cell r="H3494" t="str">
            <v>2024-Q2</v>
          </cell>
          <cell r="I3494" t="str">
            <v>Sim</v>
          </cell>
          <cell r="J3494">
            <v>45535</v>
          </cell>
          <cell r="K3494">
            <v>-21895318.949999999</v>
          </cell>
          <cell r="L3494">
            <v>448214670.99000001</v>
          </cell>
          <cell r="M3494">
            <v>0</v>
          </cell>
          <cell r="N3494" t="str">
            <v>Cumpre</v>
          </cell>
        </row>
        <row r="3495">
          <cell r="F3495" t="str">
            <v>Pitanga/PR</v>
          </cell>
          <cell r="G3495" t="str">
            <v>Semestral</v>
          </cell>
          <cell r="H3495" t="str">
            <v>2024-S1</v>
          </cell>
          <cell r="I3495" t="str">
            <v>Sim</v>
          </cell>
          <cell r="J3495">
            <v>45473</v>
          </cell>
          <cell r="K3495">
            <v>3181338</v>
          </cell>
          <cell r="L3495">
            <v>164398683.41999999</v>
          </cell>
          <cell r="M3495">
            <v>1.94</v>
          </cell>
          <cell r="N3495" t="str">
            <v>Cumpre</v>
          </cell>
        </row>
        <row r="3496">
          <cell r="F3496" t="str">
            <v>Pitangueiras/PR</v>
          </cell>
          <cell r="G3496" t="str">
            <v>Semestral</v>
          </cell>
          <cell r="H3496" t="str">
            <v>2024-S1</v>
          </cell>
          <cell r="I3496" t="str">
            <v>Sim</v>
          </cell>
          <cell r="J3496">
            <v>45473</v>
          </cell>
          <cell r="K3496">
            <v>-22898231.609999999</v>
          </cell>
          <cell r="L3496">
            <v>30789106.539999999</v>
          </cell>
          <cell r="M3496">
            <v>0</v>
          </cell>
          <cell r="N3496" t="str">
            <v>Cumpre</v>
          </cell>
        </row>
        <row r="3497">
          <cell r="F3497" t="str">
            <v>Planaltina do Paraná/PR</v>
          </cell>
          <cell r="G3497" t="str">
            <v>Semestral</v>
          </cell>
          <cell r="H3497" t="str">
            <v>2024-S1</v>
          </cell>
          <cell r="I3497" t="str">
            <v>Sim</v>
          </cell>
          <cell r="J3497">
            <v>45473</v>
          </cell>
          <cell r="K3497">
            <v>-8804468.1600000001</v>
          </cell>
          <cell r="L3497">
            <v>33583220.68</v>
          </cell>
          <cell r="M3497">
            <v>0</v>
          </cell>
          <cell r="N3497" t="str">
            <v>Cumpre</v>
          </cell>
        </row>
        <row r="3498">
          <cell r="F3498" t="str">
            <v>Planalto/PR</v>
          </cell>
          <cell r="G3498" t="str">
            <v>Semestral</v>
          </cell>
          <cell r="H3498" t="str">
            <v>2024-S1</v>
          </cell>
          <cell r="I3498" t="str">
            <v>Sim</v>
          </cell>
          <cell r="J3498">
            <v>45473</v>
          </cell>
          <cell r="K3498">
            <v>-17243113.850000001</v>
          </cell>
          <cell r="L3498">
            <v>75251002.459999993</v>
          </cell>
          <cell r="M3498">
            <v>0</v>
          </cell>
          <cell r="N3498" t="str">
            <v>Cumpre</v>
          </cell>
        </row>
        <row r="3499">
          <cell r="F3499" t="str">
            <v>Ponta Grossa/PR</v>
          </cell>
          <cell r="G3499" t="str">
            <v>Quadrimestral</v>
          </cell>
          <cell r="H3499" t="str">
            <v>2024-Q2</v>
          </cell>
          <cell r="I3499" t="str">
            <v>Sim</v>
          </cell>
          <cell r="J3499">
            <v>45535</v>
          </cell>
          <cell r="K3499">
            <v>370415885.07999998</v>
          </cell>
          <cell r="L3499">
            <v>1430681736.3699999</v>
          </cell>
          <cell r="M3499">
            <v>25.89</v>
          </cell>
          <cell r="N3499" t="str">
            <v>Cumpre</v>
          </cell>
        </row>
        <row r="3500">
          <cell r="F3500" t="str">
            <v>Pontal do Paraná/PR</v>
          </cell>
          <cell r="G3500" t="str">
            <v>Semestral</v>
          </cell>
          <cell r="H3500" t="str">
            <v>2024-S1</v>
          </cell>
          <cell r="I3500" t="str">
            <v>Sim</v>
          </cell>
          <cell r="J3500">
            <v>45473</v>
          </cell>
          <cell r="K3500">
            <v>-59980591.57</v>
          </cell>
          <cell r="L3500">
            <v>193469423.88</v>
          </cell>
          <cell r="M3500">
            <v>0</v>
          </cell>
          <cell r="N3500" t="str">
            <v>Cumpre</v>
          </cell>
        </row>
        <row r="3501">
          <cell r="F3501" t="str">
            <v>Porecatu/PR</v>
          </cell>
          <cell r="G3501" t="str">
            <v>Semestral</v>
          </cell>
          <cell r="H3501" t="str">
            <v>2024-S1</v>
          </cell>
          <cell r="I3501" t="str">
            <v>Sim</v>
          </cell>
          <cell r="J3501">
            <v>45473</v>
          </cell>
          <cell r="K3501">
            <v>28993197.010000002</v>
          </cell>
          <cell r="L3501">
            <v>63647641.909999996</v>
          </cell>
          <cell r="M3501">
            <v>45.55</v>
          </cell>
          <cell r="N3501" t="str">
            <v>Cumpre</v>
          </cell>
        </row>
        <row r="3502">
          <cell r="F3502" t="str">
            <v>Porto Amazonas/PR</v>
          </cell>
          <cell r="G3502" t="str">
            <v>Semestral</v>
          </cell>
          <cell r="H3502" t="str">
            <v>2024-S1</v>
          </cell>
          <cell r="I3502" t="str">
            <v>Sim</v>
          </cell>
          <cell r="J3502">
            <v>45473</v>
          </cell>
          <cell r="K3502">
            <v>-3924101.57</v>
          </cell>
          <cell r="L3502">
            <v>33088201.649999999</v>
          </cell>
          <cell r="M3502">
            <v>0</v>
          </cell>
          <cell r="N3502" t="str">
            <v>Cumpre</v>
          </cell>
        </row>
        <row r="3503">
          <cell r="F3503" t="str">
            <v>Porto Barreiro/PR</v>
          </cell>
          <cell r="G3503" t="str">
            <v>Semestral</v>
          </cell>
          <cell r="H3503" t="str">
            <v>2024-S1</v>
          </cell>
          <cell r="I3503" t="str">
            <v>Sim</v>
          </cell>
          <cell r="J3503">
            <v>45473</v>
          </cell>
          <cell r="K3503">
            <v>2024585.92</v>
          </cell>
          <cell r="L3503">
            <v>42561112.719999999</v>
          </cell>
          <cell r="M3503">
            <v>4.76</v>
          </cell>
          <cell r="N3503" t="str">
            <v>Cumpre</v>
          </cell>
        </row>
        <row r="3504">
          <cell r="F3504" t="str">
            <v>Porto Rico/PR</v>
          </cell>
          <cell r="G3504" t="str">
            <v>Semestral</v>
          </cell>
          <cell r="H3504" t="str">
            <v>2024-S1</v>
          </cell>
          <cell r="I3504" t="str">
            <v>Sim</v>
          </cell>
          <cell r="J3504">
            <v>45473</v>
          </cell>
          <cell r="K3504">
            <v>-14157191.1</v>
          </cell>
          <cell r="L3504">
            <v>46373440.460000001</v>
          </cell>
          <cell r="M3504">
            <v>0</v>
          </cell>
          <cell r="N3504" t="str">
            <v>Cumpre</v>
          </cell>
        </row>
        <row r="3505">
          <cell r="F3505" t="str">
            <v>Porto Vitória/PR</v>
          </cell>
          <cell r="G3505" t="str">
            <v>Semestral</v>
          </cell>
          <cell r="H3505" t="str">
            <v>2024-S1</v>
          </cell>
          <cell r="I3505" t="str">
            <v>Sim</v>
          </cell>
          <cell r="J3505">
            <v>45473</v>
          </cell>
          <cell r="K3505">
            <v>-10929275.68</v>
          </cell>
          <cell r="L3505">
            <v>34706389.219999999</v>
          </cell>
          <cell r="M3505">
            <v>0</v>
          </cell>
          <cell r="N3505" t="str">
            <v>Cumpre</v>
          </cell>
        </row>
        <row r="3506">
          <cell r="F3506" t="str">
            <v>Prado Ferreira/PR</v>
          </cell>
          <cell r="G3506" t="str">
            <v>Semestral</v>
          </cell>
          <cell r="H3506" t="str">
            <v>2024-S1</v>
          </cell>
          <cell r="I3506" t="str">
            <v>Sim</v>
          </cell>
          <cell r="J3506">
            <v>45473</v>
          </cell>
          <cell r="K3506">
            <v>-10694964.140000001</v>
          </cell>
          <cell r="L3506">
            <v>31874488.670000002</v>
          </cell>
          <cell r="M3506">
            <v>0</v>
          </cell>
          <cell r="N3506" t="str">
            <v>Cumpre</v>
          </cell>
        </row>
        <row r="3507">
          <cell r="F3507" t="str">
            <v>Pranchita/PR</v>
          </cell>
          <cell r="G3507" t="str">
            <v>Semestral</v>
          </cell>
          <cell r="H3507" t="str">
            <v>2024-S1</v>
          </cell>
          <cell r="I3507" t="str">
            <v>Sim</v>
          </cell>
          <cell r="J3507">
            <v>45473</v>
          </cell>
          <cell r="K3507">
            <v>358475.86</v>
          </cell>
          <cell r="L3507">
            <v>42238758.630000003</v>
          </cell>
          <cell r="M3507">
            <v>0.85</v>
          </cell>
          <cell r="N3507" t="str">
            <v>Cumpre</v>
          </cell>
        </row>
        <row r="3508">
          <cell r="F3508" t="str">
            <v>Presidente Castelo Branco/PR</v>
          </cell>
          <cell r="G3508" t="str">
            <v>Semestral</v>
          </cell>
          <cell r="H3508" t="str">
            <v>2024-S1</v>
          </cell>
          <cell r="I3508" t="str">
            <v>Sim</v>
          </cell>
          <cell r="J3508">
            <v>45473</v>
          </cell>
          <cell r="K3508">
            <v>-13515974.109999999</v>
          </cell>
          <cell r="L3508">
            <v>34615832.619999997</v>
          </cell>
          <cell r="M3508">
            <v>0</v>
          </cell>
          <cell r="N3508" t="str">
            <v>Cumpre</v>
          </cell>
        </row>
        <row r="3509">
          <cell r="F3509" t="str">
            <v>Primeiro de Maio/PR</v>
          </cell>
          <cell r="G3509" t="str">
            <v>Quadrimestral</v>
          </cell>
          <cell r="H3509" t="str">
            <v>2024-Q2</v>
          </cell>
          <cell r="I3509" t="str">
            <v>Sim</v>
          </cell>
          <cell r="J3509">
            <v>45535</v>
          </cell>
          <cell r="K3509">
            <v>-15702890.310000001</v>
          </cell>
          <cell r="L3509">
            <v>65705407.840000004</v>
          </cell>
          <cell r="M3509">
            <v>0</v>
          </cell>
          <cell r="N3509" t="str">
            <v>Cumpre</v>
          </cell>
        </row>
        <row r="3510">
          <cell r="F3510" t="str">
            <v>Prudentópolis/PR</v>
          </cell>
          <cell r="G3510" t="str">
            <v>Semestral</v>
          </cell>
          <cell r="H3510" t="str">
            <v>2024-S1</v>
          </cell>
          <cell r="I3510" t="str">
            <v>Sim</v>
          </cell>
          <cell r="J3510">
            <v>45473</v>
          </cell>
          <cell r="K3510">
            <v>6964790.6900000004</v>
          </cell>
          <cell r="L3510">
            <v>200620441.65000001</v>
          </cell>
          <cell r="M3510">
            <v>3.47</v>
          </cell>
          <cell r="N3510" t="str">
            <v>Cumpre</v>
          </cell>
        </row>
        <row r="3511">
          <cell r="F3511" t="str">
            <v>Quarto Centenário/PR</v>
          </cell>
          <cell r="G3511" t="str">
            <v>Semestral</v>
          </cell>
          <cell r="H3511" t="str">
            <v>2024-S1</v>
          </cell>
          <cell r="I3511" t="str">
            <v>Sim</v>
          </cell>
          <cell r="J3511">
            <v>45473</v>
          </cell>
          <cell r="K3511">
            <v>-22880077.170000002</v>
          </cell>
          <cell r="L3511">
            <v>40590715.25</v>
          </cell>
          <cell r="M3511">
            <v>0</v>
          </cell>
          <cell r="N3511" t="str">
            <v>Cumpre</v>
          </cell>
        </row>
        <row r="3512">
          <cell r="F3512" t="str">
            <v>Quatiguá/PR</v>
          </cell>
          <cell r="G3512" t="str">
            <v>Quadrimestral</v>
          </cell>
          <cell r="H3512" t="str">
            <v>2023-Q3</v>
          </cell>
          <cell r="I3512" t="str">
            <v>Não</v>
          </cell>
          <cell r="J3512">
            <v>45291</v>
          </cell>
          <cell r="K3512">
            <v>-12980394.1</v>
          </cell>
          <cell r="L3512">
            <v>37549125.329999998</v>
          </cell>
          <cell r="M3512">
            <v>0</v>
          </cell>
          <cell r="N3512" t="str">
            <v>Cumpre</v>
          </cell>
        </row>
        <row r="3513">
          <cell r="F3513" t="str">
            <v>Quatro Barras/PR</v>
          </cell>
          <cell r="G3513" t="str">
            <v>Semestral</v>
          </cell>
          <cell r="H3513" t="str">
            <v>2024-S1</v>
          </cell>
          <cell r="I3513" t="str">
            <v>Sim</v>
          </cell>
          <cell r="J3513">
            <v>45473</v>
          </cell>
          <cell r="K3513">
            <v>-2888657.18</v>
          </cell>
          <cell r="L3513">
            <v>160632180.53999999</v>
          </cell>
          <cell r="M3513">
            <v>0</v>
          </cell>
          <cell r="N3513" t="str">
            <v>Cumpre</v>
          </cell>
        </row>
        <row r="3514">
          <cell r="F3514" t="str">
            <v>Quatro Pontes/PR</v>
          </cell>
          <cell r="G3514" t="str">
            <v>Semestral</v>
          </cell>
          <cell r="H3514" t="str">
            <v>2024-S1</v>
          </cell>
          <cell r="I3514" t="str">
            <v>Sim</v>
          </cell>
          <cell r="J3514">
            <v>45473</v>
          </cell>
          <cell r="K3514">
            <v>-12692729.279999999</v>
          </cell>
          <cell r="L3514">
            <v>45466108.609999999</v>
          </cell>
          <cell r="M3514">
            <v>0</v>
          </cell>
          <cell r="N3514" t="str">
            <v>Cumpre</v>
          </cell>
        </row>
        <row r="3515">
          <cell r="F3515" t="str">
            <v>Quedas do Iguaçu/PR</v>
          </cell>
          <cell r="G3515" t="str">
            <v>Semestral</v>
          </cell>
          <cell r="H3515" t="str">
            <v>2024-S1</v>
          </cell>
          <cell r="I3515" t="str">
            <v>Sim</v>
          </cell>
          <cell r="J3515">
            <v>45473</v>
          </cell>
          <cell r="K3515">
            <v>-22558321.859999999</v>
          </cell>
          <cell r="L3515">
            <v>156207702.88</v>
          </cell>
          <cell r="M3515">
            <v>0</v>
          </cell>
          <cell r="N3515" t="str">
            <v>Cumpre</v>
          </cell>
        </row>
        <row r="3516">
          <cell r="F3516" t="str">
            <v>Querência do Norte/PR</v>
          </cell>
          <cell r="G3516" t="str">
            <v>Quadrimestral</v>
          </cell>
          <cell r="H3516" t="str">
            <v>2024-Q2</v>
          </cell>
          <cell r="I3516" t="str">
            <v>Sim</v>
          </cell>
          <cell r="J3516">
            <v>45535</v>
          </cell>
          <cell r="K3516">
            <v>-18495972.309999999</v>
          </cell>
          <cell r="L3516">
            <v>65115305.149999999</v>
          </cell>
          <cell r="M3516">
            <v>0</v>
          </cell>
          <cell r="N3516" t="str">
            <v>Cumpre</v>
          </cell>
        </row>
        <row r="3517">
          <cell r="F3517" t="str">
            <v>Quinta do Sol/PR</v>
          </cell>
          <cell r="G3517" t="str">
            <v>Quadrimestral</v>
          </cell>
          <cell r="H3517" t="str">
            <v>2024-Q2</v>
          </cell>
          <cell r="I3517" t="str">
            <v>Sim</v>
          </cell>
          <cell r="J3517">
            <v>45535</v>
          </cell>
          <cell r="K3517">
            <v>-613275.99</v>
          </cell>
          <cell r="L3517">
            <v>40519286.780000001</v>
          </cell>
          <cell r="M3517">
            <v>0</v>
          </cell>
          <cell r="N3517" t="str">
            <v>Cumpre</v>
          </cell>
        </row>
        <row r="3518">
          <cell r="F3518" t="str">
            <v>Quitandinha/PR</v>
          </cell>
          <cell r="G3518" t="str">
            <v>Semestral</v>
          </cell>
          <cell r="H3518" t="str">
            <v>2024-S1</v>
          </cell>
          <cell r="I3518" t="str">
            <v>Sim</v>
          </cell>
          <cell r="J3518">
            <v>45473</v>
          </cell>
          <cell r="K3518">
            <v>-18444351.23</v>
          </cell>
          <cell r="L3518">
            <v>91230572.840000004</v>
          </cell>
          <cell r="M3518">
            <v>0</v>
          </cell>
          <cell r="N3518" t="str">
            <v>Cumpre</v>
          </cell>
        </row>
        <row r="3519">
          <cell r="F3519" t="str">
            <v>Ramilândia/PR</v>
          </cell>
          <cell r="G3519" t="str">
            <v>Semestral</v>
          </cell>
          <cell r="H3519" t="str">
            <v>2024-S1</v>
          </cell>
          <cell r="I3519" t="str">
            <v>Sim</v>
          </cell>
          <cell r="J3519">
            <v>45473</v>
          </cell>
          <cell r="K3519">
            <v>-6852830.4199999999</v>
          </cell>
          <cell r="L3519">
            <v>31713526.57</v>
          </cell>
          <cell r="M3519">
            <v>0</v>
          </cell>
          <cell r="N3519" t="str">
            <v>Cumpre</v>
          </cell>
        </row>
        <row r="3520">
          <cell r="F3520" t="str">
            <v>Rancho Alegre/PR</v>
          </cell>
          <cell r="G3520" t="str">
            <v>Semestral</v>
          </cell>
          <cell r="H3520" t="str">
            <v>2024-S1</v>
          </cell>
          <cell r="I3520" t="str">
            <v>Sim</v>
          </cell>
          <cell r="J3520">
            <v>45473</v>
          </cell>
          <cell r="K3520">
            <v>-7719265.5099999998</v>
          </cell>
          <cell r="L3520">
            <v>28713637.190000001</v>
          </cell>
          <cell r="M3520">
            <v>0</v>
          </cell>
          <cell r="N3520" t="str">
            <v>Cumpre</v>
          </cell>
        </row>
        <row r="3521">
          <cell r="F3521" t="str">
            <v>Rancho Alegre do Oeste/PR</v>
          </cell>
          <cell r="G3521" t="str">
            <v>Semestral</v>
          </cell>
          <cell r="H3521" t="str">
            <v>2024-S1</v>
          </cell>
          <cell r="I3521" t="str">
            <v>Sim</v>
          </cell>
          <cell r="J3521">
            <v>45473</v>
          </cell>
          <cell r="K3521">
            <v>-12351628.369999999</v>
          </cell>
          <cell r="L3521">
            <v>31771609.039999999</v>
          </cell>
          <cell r="M3521">
            <v>0</v>
          </cell>
          <cell r="N3521" t="str">
            <v>Cumpre</v>
          </cell>
        </row>
        <row r="3522">
          <cell r="F3522" t="str">
            <v>Realeza/PR</v>
          </cell>
          <cell r="G3522" t="str">
            <v>Semestral</v>
          </cell>
          <cell r="H3522" t="str">
            <v>2024-S1</v>
          </cell>
          <cell r="I3522" t="str">
            <v>Sim</v>
          </cell>
          <cell r="J3522">
            <v>45473</v>
          </cell>
          <cell r="K3522">
            <v>-8332078.5599999996</v>
          </cell>
          <cell r="L3522">
            <v>88883924.689999998</v>
          </cell>
          <cell r="M3522">
            <v>0</v>
          </cell>
          <cell r="N3522" t="str">
            <v>Cumpre</v>
          </cell>
        </row>
        <row r="3523">
          <cell r="F3523" t="str">
            <v>Rebouças/PR</v>
          </cell>
          <cell r="G3523" t="str">
            <v>Semestral</v>
          </cell>
          <cell r="H3523" t="str">
            <v>2024-S1</v>
          </cell>
          <cell r="I3523" t="str">
            <v>Sim</v>
          </cell>
          <cell r="J3523">
            <v>45473</v>
          </cell>
          <cell r="K3523">
            <v>-9344210.9299999997</v>
          </cell>
          <cell r="L3523">
            <v>74229705.989999995</v>
          </cell>
          <cell r="M3523">
            <v>0</v>
          </cell>
          <cell r="N3523" t="str">
            <v>Cumpre</v>
          </cell>
        </row>
        <row r="3524">
          <cell r="F3524" t="str">
            <v>Renascença/PR</v>
          </cell>
          <cell r="G3524" t="str">
            <v>Semestral</v>
          </cell>
          <cell r="H3524" t="str">
            <v>2024-S1</v>
          </cell>
          <cell r="I3524" t="str">
            <v>Sim</v>
          </cell>
          <cell r="J3524">
            <v>45473</v>
          </cell>
          <cell r="K3524">
            <v>-20875385.32</v>
          </cell>
          <cell r="L3524">
            <v>46081026.18</v>
          </cell>
          <cell r="M3524">
            <v>0</v>
          </cell>
          <cell r="N3524" t="str">
            <v>Cumpre</v>
          </cell>
        </row>
        <row r="3525">
          <cell r="F3525" t="str">
            <v>Reserva/PR</v>
          </cell>
          <cell r="G3525" t="str">
            <v>Semestral</v>
          </cell>
          <cell r="H3525" t="str">
            <v>2024-S1</v>
          </cell>
          <cell r="I3525" t="str">
            <v>Sim</v>
          </cell>
          <cell r="J3525">
            <v>45473</v>
          </cell>
          <cell r="K3525">
            <v>-32185050.350000001</v>
          </cell>
          <cell r="L3525">
            <v>115084025.53</v>
          </cell>
          <cell r="M3525">
            <v>0</v>
          </cell>
          <cell r="N3525" t="str">
            <v>Cumpre</v>
          </cell>
        </row>
        <row r="3526">
          <cell r="F3526" t="str">
            <v>Reserva do Iguaçu/PR</v>
          </cell>
          <cell r="G3526" t="str">
            <v>Semestral</v>
          </cell>
          <cell r="H3526" t="str">
            <v>2024-S1</v>
          </cell>
          <cell r="I3526" t="str">
            <v>Sim</v>
          </cell>
          <cell r="J3526">
            <v>45473</v>
          </cell>
          <cell r="K3526">
            <v>-13970720.59</v>
          </cell>
          <cell r="L3526">
            <v>57197901.079999998</v>
          </cell>
          <cell r="M3526">
            <v>0</v>
          </cell>
          <cell r="N3526" t="str">
            <v>Cumpre</v>
          </cell>
        </row>
        <row r="3527">
          <cell r="F3527" t="str">
            <v>Ribeirão Claro/PR</v>
          </cell>
          <cell r="G3527" t="str">
            <v>Semestral</v>
          </cell>
          <cell r="H3527" t="str">
            <v>2024-S1</v>
          </cell>
          <cell r="I3527" t="str">
            <v>Sim</v>
          </cell>
          <cell r="J3527">
            <v>45473</v>
          </cell>
          <cell r="K3527">
            <v>-6113485.9100000001</v>
          </cell>
          <cell r="L3527">
            <v>72064245.060000002</v>
          </cell>
          <cell r="M3527">
            <v>0</v>
          </cell>
          <cell r="N3527" t="str">
            <v>Cumpre</v>
          </cell>
        </row>
        <row r="3528">
          <cell r="F3528" t="str">
            <v>Ribeirão do Pinhal/PR</v>
          </cell>
          <cell r="G3528" t="str">
            <v>Quadrimestral</v>
          </cell>
          <cell r="H3528" t="str">
            <v>2023-Q3</v>
          </cell>
          <cell r="I3528" t="str">
            <v>Não</v>
          </cell>
          <cell r="J3528">
            <v>45291</v>
          </cell>
          <cell r="K3528">
            <v>-11712074.65</v>
          </cell>
          <cell r="L3528">
            <v>58081155.579999998</v>
          </cell>
          <cell r="M3528">
            <v>0</v>
          </cell>
          <cell r="N3528" t="str">
            <v>Cumpre</v>
          </cell>
        </row>
        <row r="3529">
          <cell r="F3529" t="str">
            <v>Rio Azul/PR</v>
          </cell>
          <cell r="G3529" t="str">
            <v>Semestral</v>
          </cell>
          <cell r="H3529" t="str">
            <v>2024-S1</v>
          </cell>
          <cell r="I3529" t="str">
            <v>Sim</v>
          </cell>
          <cell r="J3529">
            <v>45473</v>
          </cell>
          <cell r="K3529">
            <v>-13043619.789999999</v>
          </cell>
          <cell r="L3529">
            <v>73300356.569999993</v>
          </cell>
          <cell r="M3529">
            <v>0</v>
          </cell>
          <cell r="N3529" t="str">
            <v>Cumpre</v>
          </cell>
        </row>
        <row r="3530">
          <cell r="F3530" t="str">
            <v>Rio Bom/PR</v>
          </cell>
          <cell r="G3530" t="str">
            <v>Semestral</v>
          </cell>
          <cell r="H3530" t="str">
            <v>2024-S1</v>
          </cell>
          <cell r="I3530" t="str">
            <v>Sim</v>
          </cell>
          <cell r="J3530">
            <v>45473</v>
          </cell>
          <cell r="K3530">
            <v>-3664824.73</v>
          </cell>
          <cell r="L3530">
            <v>27990311.920000002</v>
          </cell>
          <cell r="M3530">
            <v>0</v>
          </cell>
          <cell r="N3530" t="str">
            <v>Cumpre</v>
          </cell>
        </row>
        <row r="3531">
          <cell r="F3531" t="str">
            <v>Rio Bonito do Iguaçu/PR</v>
          </cell>
          <cell r="G3531" t="str">
            <v>Semestral</v>
          </cell>
          <cell r="H3531" t="str">
            <v>2024-S1</v>
          </cell>
          <cell r="I3531" t="str">
            <v>Sim</v>
          </cell>
          <cell r="J3531">
            <v>45473</v>
          </cell>
          <cell r="K3531">
            <v>-6464853.9800000004</v>
          </cell>
          <cell r="L3531">
            <v>77750679.329999998</v>
          </cell>
          <cell r="M3531">
            <v>0</v>
          </cell>
          <cell r="N3531" t="str">
            <v>Cumpre</v>
          </cell>
        </row>
        <row r="3532">
          <cell r="F3532" t="str">
            <v>Rio Branco do Ivaí/PR</v>
          </cell>
          <cell r="G3532" t="str">
            <v>Semestral</v>
          </cell>
          <cell r="H3532" t="str">
            <v>2024-S1</v>
          </cell>
          <cell r="I3532" t="str">
            <v>Sim</v>
          </cell>
          <cell r="J3532">
            <v>45473</v>
          </cell>
          <cell r="K3532">
            <v>-6966397.6799999997</v>
          </cell>
          <cell r="L3532">
            <v>32450102.329999998</v>
          </cell>
          <cell r="M3532">
            <v>0</v>
          </cell>
          <cell r="N3532" t="str">
            <v>Cumpre</v>
          </cell>
        </row>
        <row r="3533">
          <cell r="F3533" t="str">
            <v>Rio Branco do Sul/PR</v>
          </cell>
          <cell r="G3533" t="str">
            <v>Quadrimestral</v>
          </cell>
          <cell r="H3533" t="str">
            <v>2024-Q2</v>
          </cell>
          <cell r="I3533" t="str">
            <v>Sim</v>
          </cell>
          <cell r="J3533">
            <v>45535</v>
          </cell>
          <cell r="K3533">
            <v>36966280.369999997</v>
          </cell>
          <cell r="L3533">
            <v>182178842.72</v>
          </cell>
          <cell r="M3533">
            <v>20.29</v>
          </cell>
          <cell r="N3533" t="str">
            <v>Cumpre</v>
          </cell>
        </row>
        <row r="3534">
          <cell r="F3534" t="str">
            <v>Rio Negro/PR</v>
          </cell>
          <cell r="G3534" t="str">
            <v>Semestral</v>
          </cell>
          <cell r="H3534" t="str">
            <v>2024-S1</v>
          </cell>
          <cell r="I3534" t="str">
            <v>Sim</v>
          </cell>
          <cell r="J3534">
            <v>45473</v>
          </cell>
          <cell r="K3534">
            <v>-34505616.609999999</v>
          </cell>
          <cell r="L3534">
            <v>144585155.81999999</v>
          </cell>
          <cell r="M3534">
            <v>0</v>
          </cell>
          <cell r="N3534" t="str">
            <v>Cumpre</v>
          </cell>
        </row>
        <row r="3535">
          <cell r="F3535" t="str">
            <v>Rolândia/PR</v>
          </cell>
          <cell r="G3535" t="str">
            <v>Quadrimestral</v>
          </cell>
          <cell r="H3535" t="str">
            <v>2024-Q2</v>
          </cell>
          <cell r="I3535" t="str">
            <v>Sim</v>
          </cell>
          <cell r="J3535">
            <v>45535</v>
          </cell>
          <cell r="K3535">
            <v>-33743298.880000003</v>
          </cell>
          <cell r="L3535">
            <v>350348195.27999997</v>
          </cell>
          <cell r="M3535">
            <v>0</v>
          </cell>
          <cell r="N3535" t="str">
            <v>Cumpre</v>
          </cell>
        </row>
        <row r="3536">
          <cell r="F3536" t="str">
            <v>Roncador/PR</v>
          </cell>
          <cell r="G3536" t="str">
            <v>Quadrimestral</v>
          </cell>
          <cell r="H3536" t="str">
            <v>2024-Q2</v>
          </cell>
          <cell r="I3536" t="str">
            <v>Sim</v>
          </cell>
          <cell r="J3536">
            <v>45535</v>
          </cell>
          <cell r="K3536">
            <v>-8917570.5800000001</v>
          </cell>
          <cell r="L3536">
            <v>69208210.159999996</v>
          </cell>
          <cell r="M3536">
            <v>0</v>
          </cell>
          <cell r="N3536" t="str">
            <v>Cumpre</v>
          </cell>
        </row>
        <row r="3537">
          <cell r="F3537" t="str">
            <v>Rondon/PR</v>
          </cell>
          <cell r="G3537" t="str">
            <v>Semestral</v>
          </cell>
          <cell r="H3537" t="str">
            <v>2024-S1</v>
          </cell>
          <cell r="I3537" t="str">
            <v>Sim</v>
          </cell>
          <cell r="J3537">
            <v>45473</v>
          </cell>
          <cell r="K3537">
            <v>-7234860.7800000003</v>
          </cell>
          <cell r="L3537">
            <v>48788692.289999999</v>
          </cell>
          <cell r="M3537">
            <v>0</v>
          </cell>
          <cell r="N3537" t="str">
            <v>Cumpre</v>
          </cell>
        </row>
        <row r="3538">
          <cell r="F3538" t="str">
            <v>Rosário do Ivaí/PR</v>
          </cell>
          <cell r="G3538" t="str">
            <v>Semestral</v>
          </cell>
          <cell r="H3538" t="str">
            <v>2024-S1</v>
          </cell>
          <cell r="I3538" t="str">
            <v>Sim</v>
          </cell>
          <cell r="J3538">
            <v>45473</v>
          </cell>
          <cell r="K3538">
            <v>-12374845.35</v>
          </cell>
          <cell r="L3538">
            <v>33877354.270000003</v>
          </cell>
          <cell r="M3538">
            <v>0</v>
          </cell>
          <cell r="N3538" t="str">
            <v>Cumpre</v>
          </cell>
        </row>
        <row r="3539">
          <cell r="F3539" t="str">
            <v>Sabáudia/PR</v>
          </cell>
          <cell r="G3539" t="str">
            <v>Semestral</v>
          </cell>
          <cell r="H3539" t="str">
            <v>2024-S1</v>
          </cell>
          <cell r="I3539" t="str">
            <v>Sim</v>
          </cell>
          <cell r="J3539">
            <v>45473</v>
          </cell>
          <cell r="K3539">
            <v>-13040458.73</v>
          </cell>
          <cell r="L3539">
            <v>58869639.859999999</v>
          </cell>
          <cell r="M3539">
            <v>0</v>
          </cell>
          <cell r="N3539" t="str">
            <v>Cumpre</v>
          </cell>
        </row>
        <row r="3540">
          <cell r="F3540" t="str">
            <v>Salgado Filho/PR</v>
          </cell>
          <cell r="G3540" t="str">
            <v>Semestral</v>
          </cell>
          <cell r="H3540" t="str">
            <v>2024-S1</v>
          </cell>
          <cell r="I3540" t="str">
            <v>Sim</v>
          </cell>
          <cell r="J3540">
            <v>45473</v>
          </cell>
          <cell r="K3540">
            <v>-7836792.5199999996</v>
          </cell>
          <cell r="L3540">
            <v>31251129.210000001</v>
          </cell>
          <cell r="M3540">
            <v>0</v>
          </cell>
          <cell r="N3540" t="str">
            <v>Cumpre</v>
          </cell>
        </row>
        <row r="3541">
          <cell r="F3541" t="str">
            <v>Salto do Itararé/PR</v>
          </cell>
          <cell r="G3541" t="str">
            <v>Quadrimestral</v>
          </cell>
          <cell r="H3541" t="str">
            <v>2024-Q1</v>
          </cell>
          <cell r="I3541" t="str">
            <v>Não</v>
          </cell>
          <cell r="J3541">
            <v>45412</v>
          </cell>
          <cell r="K3541">
            <v>-31549270.100000001</v>
          </cell>
          <cell r="L3541">
            <v>31948652.370000001</v>
          </cell>
          <cell r="M3541">
            <v>0</v>
          </cell>
          <cell r="N3541" t="str">
            <v>Cumpre</v>
          </cell>
        </row>
        <row r="3542">
          <cell r="F3542" t="str">
            <v>Salto do Lontra/PR</v>
          </cell>
          <cell r="G3542" t="str">
            <v>Semestral</v>
          </cell>
          <cell r="H3542" t="str">
            <v>2024-S1</v>
          </cell>
          <cell r="I3542" t="str">
            <v>Sim</v>
          </cell>
          <cell r="J3542">
            <v>45473</v>
          </cell>
          <cell r="K3542">
            <v>-16719609.800000001</v>
          </cell>
          <cell r="L3542">
            <v>74924512.930000007</v>
          </cell>
          <cell r="M3542">
            <v>0</v>
          </cell>
          <cell r="N3542" t="str">
            <v>Cumpre</v>
          </cell>
        </row>
        <row r="3543">
          <cell r="F3543" t="str">
            <v>Santa Amélia/PR</v>
          </cell>
          <cell r="G3543" t="str">
            <v>Semestral</v>
          </cell>
          <cell r="H3543" t="str">
            <v>2024-S1</v>
          </cell>
          <cell r="I3543" t="str">
            <v>Sim</v>
          </cell>
          <cell r="J3543">
            <v>45473</v>
          </cell>
          <cell r="K3543">
            <v>-14647454.810000001</v>
          </cell>
          <cell r="L3543">
            <v>26900243.210000001</v>
          </cell>
          <cell r="M3543">
            <v>0</v>
          </cell>
          <cell r="N3543" t="str">
            <v>Cumpre</v>
          </cell>
        </row>
        <row r="3544">
          <cell r="F3544" t="str">
            <v>Santa Cecília do Pavão/PR</v>
          </cell>
          <cell r="G3544" t="str">
            <v>Semestral</v>
          </cell>
          <cell r="H3544" t="str">
            <v>2024-S1</v>
          </cell>
          <cell r="I3544" t="str">
            <v>Sim</v>
          </cell>
          <cell r="J3544">
            <v>45473</v>
          </cell>
          <cell r="K3544">
            <v>-4294420.8600000003</v>
          </cell>
          <cell r="L3544">
            <v>28256075.390000001</v>
          </cell>
          <cell r="M3544">
            <v>0</v>
          </cell>
          <cell r="N3544" t="str">
            <v>Cumpre</v>
          </cell>
        </row>
        <row r="3545">
          <cell r="F3545" t="str">
            <v>Santa Cruz de Monte Castelo/PR</v>
          </cell>
          <cell r="G3545" t="str">
            <v>Semestral</v>
          </cell>
          <cell r="H3545" t="str">
            <v>2024-S1</v>
          </cell>
          <cell r="I3545" t="str">
            <v>Sim</v>
          </cell>
          <cell r="J3545">
            <v>45473</v>
          </cell>
          <cell r="K3545">
            <v>-15250708.289999999</v>
          </cell>
          <cell r="L3545">
            <v>45053050.530000001</v>
          </cell>
          <cell r="M3545">
            <v>0</v>
          </cell>
          <cell r="N3545" t="str">
            <v>Cumpre</v>
          </cell>
        </row>
        <row r="3546">
          <cell r="F3546" t="str">
            <v>Santa Fé/PR</v>
          </cell>
          <cell r="G3546" t="str">
            <v>Semestral</v>
          </cell>
          <cell r="H3546" t="str">
            <v>2023-S2</v>
          </cell>
          <cell r="I3546" t="str">
            <v>Não</v>
          </cell>
          <cell r="J3546">
            <v>45291</v>
          </cell>
          <cell r="K3546">
            <v>-10232763.15</v>
          </cell>
          <cell r="L3546">
            <v>57096106.850000001</v>
          </cell>
          <cell r="M3546">
            <v>0</v>
          </cell>
          <cell r="N3546" t="str">
            <v>Cumpre</v>
          </cell>
        </row>
        <row r="3547">
          <cell r="F3547" t="str">
            <v>Santa Helena/PR</v>
          </cell>
          <cell r="G3547" t="str">
            <v>Semestral</v>
          </cell>
          <cell r="H3547" t="str">
            <v>2024-S1</v>
          </cell>
          <cell r="I3547" t="str">
            <v>Sim</v>
          </cell>
          <cell r="J3547">
            <v>45473</v>
          </cell>
          <cell r="K3547">
            <v>-134066012.40000001</v>
          </cell>
          <cell r="L3547">
            <v>346652789.72000003</v>
          </cell>
          <cell r="M3547">
            <v>0</v>
          </cell>
          <cell r="N3547" t="str">
            <v>Cumpre</v>
          </cell>
        </row>
        <row r="3548">
          <cell r="F3548" t="str">
            <v>Santa Inês/PR</v>
          </cell>
          <cell r="G3548" t="str">
            <v>Quadrimestral</v>
          </cell>
          <cell r="H3548" t="str">
            <v>2022-Q1</v>
          </cell>
          <cell r="I3548" t="str">
            <v>Não</v>
          </cell>
          <cell r="J3548">
            <v>44681</v>
          </cell>
          <cell r="K3548">
            <v>-1002522.21</v>
          </cell>
          <cell r="L3548">
            <v>17543899.920000002</v>
          </cell>
          <cell r="M3548">
            <v>0</v>
          </cell>
          <cell r="N3548" t="str">
            <v>Cumpre</v>
          </cell>
        </row>
        <row r="3549">
          <cell r="F3549" t="str">
            <v>Santa Isabel do Ivaí/PR</v>
          </cell>
          <cell r="G3549" t="str">
            <v>Semestral</v>
          </cell>
          <cell r="H3549" t="str">
            <v>2024-S1</v>
          </cell>
          <cell r="I3549" t="str">
            <v>Sim</v>
          </cell>
          <cell r="J3549">
            <v>45473</v>
          </cell>
          <cell r="K3549">
            <v>-6821261.8200000003</v>
          </cell>
          <cell r="L3549">
            <v>50193097.109999999</v>
          </cell>
          <cell r="M3549">
            <v>0</v>
          </cell>
          <cell r="N3549" t="str">
            <v>Cumpre</v>
          </cell>
        </row>
        <row r="3550">
          <cell r="F3550" t="str">
            <v>Santa Izabel do Oeste/PR</v>
          </cell>
          <cell r="G3550" t="str">
            <v>Semestral</v>
          </cell>
          <cell r="H3550" t="str">
            <v>2024-S1</v>
          </cell>
          <cell r="I3550" t="str">
            <v>Sim</v>
          </cell>
          <cell r="J3550">
            <v>45473</v>
          </cell>
          <cell r="K3550">
            <v>-9578474.8800000008</v>
          </cell>
          <cell r="L3550">
            <v>76579171.540000007</v>
          </cell>
          <cell r="M3550">
            <v>0</v>
          </cell>
          <cell r="N3550" t="str">
            <v>Cumpre</v>
          </cell>
        </row>
        <row r="3551">
          <cell r="F3551" t="str">
            <v>Santa Lúcia/PR</v>
          </cell>
          <cell r="G3551" t="str">
            <v>Semestral</v>
          </cell>
          <cell r="H3551" t="str">
            <v>2024-S1</v>
          </cell>
          <cell r="I3551" t="str">
            <v>Sim</v>
          </cell>
          <cell r="J3551">
            <v>45473</v>
          </cell>
          <cell r="K3551">
            <v>-6878156.7400000002</v>
          </cell>
          <cell r="L3551">
            <v>32331057.300000001</v>
          </cell>
          <cell r="M3551">
            <v>0</v>
          </cell>
          <cell r="N3551" t="str">
            <v>Cumpre</v>
          </cell>
        </row>
        <row r="3552">
          <cell r="F3552" t="str">
            <v>Santa Maria do Oeste/PR</v>
          </cell>
          <cell r="G3552" t="str">
            <v>Semestral</v>
          </cell>
          <cell r="H3552" t="str">
            <v>2024-S1</v>
          </cell>
          <cell r="I3552" t="str">
            <v>Sim</v>
          </cell>
          <cell r="J3552">
            <v>45473</v>
          </cell>
          <cell r="K3552">
            <v>-6577055.9199999999</v>
          </cell>
          <cell r="L3552">
            <v>53932899.18</v>
          </cell>
          <cell r="M3552">
            <v>0</v>
          </cell>
          <cell r="N3552" t="str">
            <v>Cumpre</v>
          </cell>
        </row>
        <row r="3553">
          <cell r="F3553" t="str">
            <v>Santa Mariana/PR</v>
          </cell>
          <cell r="G3553" t="str">
            <v>Semestral</v>
          </cell>
          <cell r="H3553" t="str">
            <v>2024-S1</v>
          </cell>
          <cell r="I3553" t="str">
            <v>Sim</v>
          </cell>
          <cell r="J3553">
            <v>45473</v>
          </cell>
          <cell r="K3553">
            <v>-412829.92</v>
          </cell>
          <cell r="L3553">
            <v>58997567.700000003</v>
          </cell>
          <cell r="M3553">
            <v>0</v>
          </cell>
          <cell r="N3553" t="str">
            <v>Cumpre</v>
          </cell>
        </row>
        <row r="3554">
          <cell r="F3554" t="str">
            <v>Santa Mônica/PR</v>
          </cell>
          <cell r="G3554" t="str">
            <v>Semestral</v>
          </cell>
          <cell r="H3554" t="str">
            <v>2024-S1</v>
          </cell>
          <cell r="I3554" t="str">
            <v>Sim</v>
          </cell>
          <cell r="J3554">
            <v>45473</v>
          </cell>
          <cell r="K3554">
            <v>-4484124.26</v>
          </cell>
          <cell r="L3554">
            <v>33032593.120000001</v>
          </cell>
          <cell r="M3554">
            <v>0</v>
          </cell>
          <cell r="N3554" t="str">
            <v>Cumpre</v>
          </cell>
        </row>
        <row r="3555">
          <cell r="F3555" t="str">
            <v>Santa Tereza do Oeste/PR</v>
          </cell>
          <cell r="G3555" t="str">
            <v>Semestral</v>
          </cell>
          <cell r="H3555" t="str">
            <v>2024-S1</v>
          </cell>
          <cell r="I3555" t="str">
            <v>Sim</v>
          </cell>
          <cell r="J3555">
            <v>45473</v>
          </cell>
          <cell r="K3555">
            <v>13235935.640000001</v>
          </cell>
          <cell r="L3555">
            <v>71036927.230000004</v>
          </cell>
          <cell r="M3555">
            <v>18.63</v>
          </cell>
          <cell r="N3555" t="str">
            <v>Cumpre</v>
          </cell>
        </row>
        <row r="3556">
          <cell r="F3556" t="str">
            <v>Santa Terezinha de Itaipu/PR</v>
          </cell>
          <cell r="G3556" t="str">
            <v>Semestral</v>
          </cell>
          <cell r="H3556" t="str">
            <v>2024-S1</v>
          </cell>
          <cell r="I3556" t="str">
            <v>Sim</v>
          </cell>
          <cell r="J3556">
            <v>45473</v>
          </cell>
          <cell r="K3556">
            <v>-123943082.01000001</v>
          </cell>
          <cell r="L3556">
            <v>154786152.47999999</v>
          </cell>
          <cell r="M3556">
            <v>0</v>
          </cell>
          <cell r="N3556" t="str">
            <v>Cumpre</v>
          </cell>
        </row>
        <row r="3557">
          <cell r="F3557" t="str">
            <v>Santana do Itararé/PR</v>
          </cell>
          <cell r="G3557" t="str">
            <v>Semestral</v>
          </cell>
          <cell r="H3557" t="str">
            <v>2024-S1</v>
          </cell>
          <cell r="I3557" t="str">
            <v>Sim</v>
          </cell>
          <cell r="J3557">
            <v>45473</v>
          </cell>
          <cell r="K3557">
            <v>-3548332.23</v>
          </cell>
          <cell r="L3557">
            <v>36350062.560000002</v>
          </cell>
          <cell r="M3557">
            <v>0</v>
          </cell>
          <cell r="N3557" t="str">
            <v>Cumpre</v>
          </cell>
        </row>
        <row r="3558">
          <cell r="F3558" t="str">
            <v>Santo Antônio da Platina/PR</v>
          </cell>
          <cell r="G3558" t="str">
            <v>Semestral</v>
          </cell>
          <cell r="H3558" t="str">
            <v>2024-S1</v>
          </cell>
          <cell r="I3558" t="str">
            <v>Sim</v>
          </cell>
          <cell r="J3558">
            <v>45473</v>
          </cell>
          <cell r="K3558">
            <v>-71470359.569999993</v>
          </cell>
          <cell r="L3558">
            <v>180317093.27000001</v>
          </cell>
          <cell r="M3558">
            <v>0</v>
          </cell>
          <cell r="N3558" t="str">
            <v>Cumpre</v>
          </cell>
        </row>
        <row r="3559">
          <cell r="F3559" t="str">
            <v>Santo Antônio do Caiuá/PR</v>
          </cell>
          <cell r="G3559" t="str">
            <v>Quadrimestral</v>
          </cell>
          <cell r="H3559" t="str">
            <v>2024-Q2</v>
          </cell>
          <cell r="I3559" t="str">
            <v>Sim</v>
          </cell>
          <cell r="J3559">
            <v>45535</v>
          </cell>
          <cell r="K3559">
            <v>-11757868.16</v>
          </cell>
          <cell r="L3559">
            <v>27371461.420000002</v>
          </cell>
          <cell r="M3559">
            <v>0</v>
          </cell>
          <cell r="N3559" t="str">
            <v>Cumpre</v>
          </cell>
        </row>
        <row r="3560">
          <cell r="F3560" t="str">
            <v>Santo Antônio do Paraíso/PR</v>
          </cell>
          <cell r="G3560" t="str">
            <v>Semestral</v>
          </cell>
          <cell r="H3560" t="str">
            <v>2023-S2</v>
          </cell>
          <cell r="I3560" t="str">
            <v>Não</v>
          </cell>
          <cell r="J3560">
            <v>45291</v>
          </cell>
          <cell r="K3560">
            <v>-18651179.940000001</v>
          </cell>
          <cell r="L3560">
            <v>27285690.350000001</v>
          </cell>
          <cell r="M3560">
            <v>0</v>
          </cell>
          <cell r="N3560" t="str">
            <v>Cumpre</v>
          </cell>
        </row>
        <row r="3561">
          <cell r="F3561" t="str">
            <v>Santo Antônio do Sudoeste/PR</v>
          </cell>
          <cell r="G3561" t="str">
            <v>Semestral</v>
          </cell>
          <cell r="H3561" t="str">
            <v>2024-S1</v>
          </cell>
          <cell r="I3561" t="str">
            <v>Sim</v>
          </cell>
          <cell r="J3561">
            <v>45473</v>
          </cell>
          <cell r="K3561">
            <v>-4512013.34</v>
          </cell>
          <cell r="L3561">
            <v>100023472.18000001</v>
          </cell>
          <cell r="M3561">
            <v>0</v>
          </cell>
          <cell r="N3561" t="str">
            <v>Cumpre</v>
          </cell>
        </row>
        <row r="3562">
          <cell r="F3562" t="str">
            <v>Santo Inácio/PR</v>
          </cell>
          <cell r="G3562" t="str">
            <v>Quadrimestral</v>
          </cell>
          <cell r="H3562" t="str">
            <v>2024-Q1</v>
          </cell>
          <cell r="I3562" t="str">
            <v>Não</v>
          </cell>
          <cell r="J3562">
            <v>45412</v>
          </cell>
          <cell r="K3562">
            <v>-6533295.6799999997</v>
          </cell>
          <cell r="L3562">
            <v>45943164.43</v>
          </cell>
          <cell r="M3562">
            <v>0</v>
          </cell>
          <cell r="N3562" t="str">
            <v>Cumpre</v>
          </cell>
        </row>
        <row r="3563">
          <cell r="F3563" t="str">
            <v>São Carlos do Ivaí/PR</v>
          </cell>
          <cell r="G3563" t="str">
            <v>Semestral</v>
          </cell>
          <cell r="H3563" t="str">
            <v>2024-S1</v>
          </cell>
          <cell r="I3563" t="str">
            <v>Sim</v>
          </cell>
          <cell r="J3563">
            <v>45473</v>
          </cell>
          <cell r="K3563">
            <v>-12082646.18</v>
          </cell>
          <cell r="L3563">
            <v>42473952.759999998</v>
          </cell>
          <cell r="M3563">
            <v>0</v>
          </cell>
          <cell r="N3563" t="str">
            <v>Cumpre</v>
          </cell>
        </row>
        <row r="3564">
          <cell r="F3564" t="str">
            <v>São Jerônimo da Serra/PR</v>
          </cell>
          <cell r="G3564" t="str">
            <v>Semestral</v>
          </cell>
          <cell r="H3564" t="str">
            <v>2024-S1</v>
          </cell>
          <cell r="I3564" t="str">
            <v>Sim</v>
          </cell>
          <cell r="J3564">
            <v>45473</v>
          </cell>
          <cell r="K3564">
            <v>-19756499.129999999</v>
          </cell>
          <cell r="L3564">
            <v>57962416.740000002</v>
          </cell>
          <cell r="M3564">
            <v>0</v>
          </cell>
          <cell r="N3564" t="str">
            <v>Cumpre</v>
          </cell>
        </row>
        <row r="3565">
          <cell r="F3565" t="str">
            <v>São João/PR</v>
          </cell>
          <cell r="G3565" t="str">
            <v>Semestral</v>
          </cell>
          <cell r="H3565" t="str">
            <v>2023-S2</v>
          </cell>
          <cell r="I3565" t="str">
            <v>Não</v>
          </cell>
          <cell r="J3565">
            <v>45291</v>
          </cell>
          <cell r="K3565">
            <v>-14081818.84</v>
          </cell>
          <cell r="L3565">
            <v>70419082.870000005</v>
          </cell>
          <cell r="M3565">
            <v>0</v>
          </cell>
          <cell r="N3565" t="str">
            <v>Cumpre</v>
          </cell>
        </row>
        <row r="3566">
          <cell r="F3566" t="str">
            <v>São João do Caiuá/PR</v>
          </cell>
          <cell r="G3566" t="str">
            <v>Semestral</v>
          </cell>
          <cell r="H3566" t="str">
            <v>2024-S1</v>
          </cell>
          <cell r="I3566" t="str">
            <v>Sim</v>
          </cell>
          <cell r="J3566">
            <v>45473</v>
          </cell>
          <cell r="K3566">
            <v>-10605714.58</v>
          </cell>
          <cell r="L3566">
            <v>36549565.810000002</v>
          </cell>
          <cell r="M3566">
            <v>0</v>
          </cell>
          <cell r="N3566" t="str">
            <v>Cumpre</v>
          </cell>
        </row>
        <row r="3567">
          <cell r="F3567" t="str">
            <v>São João do Ivaí/PR</v>
          </cell>
          <cell r="G3567" t="str">
            <v>Semestral</v>
          </cell>
          <cell r="H3567" t="str">
            <v>2023-S2</v>
          </cell>
          <cell r="I3567" t="str">
            <v>Não</v>
          </cell>
          <cell r="J3567">
            <v>45291</v>
          </cell>
          <cell r="K3567">
            <v>-4853240.91</v>
          </cell>
          <cell r="L3567">
            <v>51692573.200000003</v>
          </cell>
          <cell r="M3567">
            <v>0</v>
          </cell>
          <cell r="N3567" t="str">
            <v>Cumpre</v>
          </cell>
        </row>
        <row r="3568">
          <cell r="F3568" t="str">
            <v>São João do Triunfo/PR</v>
          </cell>
          <cell r="G3568" t="str">
            <v>Semestral</v>
          </cell>
          <cell r="H3568" t="str">
            <v>2024-S1</v>
          </cell>
          <cell r="I3568" t="str">
            <v>Sim</v>
          </cell>
          <cell r="J3568">
            <v>45473</v>
          </cell>
          <cell r="K3568">
            <v>-10998030.369999999</v>
          </cell>
          <cell r="L3568">
            <v>70462761.049999997</v>
          </cell>
          <cell r="M3568">
            <v>0</v>
          </cell>
          <cell r="N3568" t="str">
            <v>Cumpre</v>
          </cell>
        </row>
        <row r="3569">
          <cell r="F3569" t="str">
            <v>São Jorge do Ivaí/PR</v>
          </cell>
          <cell r="G3569" t="str">
            <v>Semestral</v>
          </cell>
          <cell r="H3569" t="str">
            <v>2024-S1</v>
          </cell>
          <cell r="I3569" t="str">
            <v>Sim</v>
          </cell>
          <cell r="J3569">
            <v>45473</v>
          </cell>
          <cell r="K3569">
            <v>-15402210.76</v>
          </cell>
          <cell r="L3569">
            <v>45143898.390000001</v>
          </cell>
          <cell r="M3569">
            <v>0</v>
          </cell>
          <cell r="N3569" t="str">
            <v>Cumpre</v>
          </cell>
        </row>
        <row r="3570">
          <cell r="F3570" t="str">
            <v>São Jorge do Patrocínio/PR</v>
          </cell>
          <cell r="G3570" t="str">
            <v>Semestral</v>
          </cell>
          <cell r="H3570" t="str">
            <v>2024-S1</v>
          </cell>
          <cell r="I3570" t="str">
            <v>Sim</v>
          </cell>
          <cell r="J3570">
            <v>45473</v>
          </cell>
          <cell r="K3570">
            <v>-10194075.07</v>
          </cell>
          <cell r="L3570">
            <v>48636288.009999998</v>
          </cell>
          <cell r="M3570">
            <v>0</v>
          </cell>
          <cell r="N3570" t="str">
            <v>Cumpre</v>
          </cell>
        </row>
        <row r="3571">
          <cell r="F3571" t="str">
            <v>São Jorge d'Oeste/PR</v>
          </cell>
          <cell r="G3571" t="str">
            <v>Semestral</v>
          </cell>
          <cell r="H3571" t="str">
            <v>2024-S1</v>
          </cell>
          <cell r="I3571" t="str">
            <v>Sim</v>
          </cell>
          <cell r="J3571">
            <v>45473</v>
          </cell>
          <cell r="K3571">
            <v>-5401167.2999999998</v>
          </cell>
          <cell r="L3571">
            <v>74469782.900000006</v>
          </cell>
          <cell r="M3571">
            <v>0</v>
          </cell>
          <cell r="N3571" t="str">
            <v>Cumpre</v>
          </cell>
        </row>
        <row r="3572">
          <cell r="F3572" t="str">
            <v>São José da Boa Vista/PR</v>
          </cell>
          <cell r="G3572" t="str">
            <v>Quadrimestral</v>
          </cell>
          <cell r="H3572" t="str">
            <v>2024-Q2</v>
          </cell>
          <cell r="I3572" t="str">
            <v>Sim</v>
          </cell>
          <cell r="J3572">
            <v>45535</v>
          </cell>
          <cell r="K3572">
            <v>-13220173.380000001</v>
          </cell>
          <cell r="L3572">
            <v>40340041.710000001</v>
          </cell>
          <cell r="M3572">
            <v>0</v>
          </cell>
          <cell r="N3572" t="str">
            <v>Cumpre</v>
          </cell>
        </row>
        <row r="3573">
          <cell r="F3573" t="str">
            <v>São José das Palmeiras/PR</v>
          </cell>
          <cell r="G3573" t="str">
            <v>Semestral</v>
          </cell>
          <cell r="H3573" t="str">
            <v>2024-S1</v>
          </cell>
          <cell r="I3573" t="str">
            <v>Sim</v>
          </cell>
          <cell r="J3573">
            <v>45473</v>
          </cell>
          <cell r="K3573">
            <v>-4655707.0999999996</v>
          </cell>
          <cell r="L3573">
            <v>29167236.899999999</v>
          </cell>
          <cell r="M3573">
            <v>0</v>
          </cell>
          <cell r="N3573" t="str">
            <v>Cumpre</v>
          </cell>
        </row>
        <row r="3574">
          <cell r="F3574" t="str">
            <v>São José dos Pinhais/PR</v>
          </cell>
          <cell r="G3574" t="str">
            <v>Quadrimestral</v>
          </cell>
          <cell r="H3574" t="str">
            <v>2024-Q2</v>
          </cell>
          <cell r="I3574" t="str">
            <v>Sim</v>
          </cell>
          <cell r="J3574">
            <v>45535</v>
          </cell>
          <cell r="K3574">
            <v>-680244957.00999999</v>
          </cell>
          <cell r="L3574">
            <v>1939811661.71</v>
          </cell>
          <cell r="M3574">
            <v>0</v>
          </cell>
          <cell r="N3574" t="str">
            <v>Cumpre</v>
          </cell>
        </row>
        <row r="3575">
          <cell r="F3575" t="str">
            <v>São Manoel do Paraná/PR</v>
          </cell>
          <cell r="G3575" t="str">
            <v>Semestral</v>
          </cell>
          <cell r="H3575" t="str">
            <v>2024-S1</v>
          </cell>
          <cell r="I3575" t="str">
            <v>Sim</v>
          </cell>
          <cell r="J3575">
            <v>45473</v>
          </cell>
          <cell r="K3575">
            <v>-11052659.4</v>
          </cell>
          <cell r="L3575">
            <v>27432387.210000001</v>
          </cell>
          <cell r="M3575">
            <v>0</v>
          </cell>
          <cell r="N3575" t="str">
            <v>Cumpre</v>
          </cell>
        </row>
        <row r="3576">
          <cell r="F3576" t="str">
            <v>São Mateus do Sul/PR</v>
          </cell>
          <cell r="G3576" t="str">
            <v>Semestral</v>
          </cell>
          <cell r="H3576" t="str">
            <v>2024-S1</v>
          </cell>
          <cell r="I3576" t="str">
            <v>Sim</v>
          </cell>
          <cell r="J3576">
            <v>45473</v>
          </cell>
          <cell r="K3576">
            <v>-57940671.729999997</v>
          </cell>
          <cell r="L3576">
            <v>228419985.19</v>
          </cell>
          <cell r="M3576">
            <v>0</v>
          </cell>
          <cell r="N3576" t="str">
            <v>Cumpre</v>
          </cell>
        </row>
        <row r="3577">
          <cell r="F3577" t="str">
            <v>São Miguel do Iguaçu/PR</v>
          </cell>
          <cell r="G3577" t="str">
            <v>Semestral</v>
          </cell>
          <cell r="H3577" t="str">
            <v>2024-S1</v>
          </cell>
          <cell r="I3577" t="str">
            <v>Sim</v>
          </cell>
          <cell r="J3577">
            <v>45473</v>
          </cell>
          <cell r="K3577">
            <v>-68896848.650000006</v>
          </cell>
          <cell r="L3577">
            <v>223133850.36000001</v>
          </cell>
          <cell r="M3577">
            <v>0</v>
          </cell>
          <cell r="N3577" t="str">
            <v>Cumpre</v>
          </cell>
        </row>
        <row r="3578">
          <cell r="F3578" t="str">
            <v>São Pedro do Iguaçu/PR</v>
          </cell>
          <cell r="G3578" t="str">
            <v>Semestral</v>
          </cell>
          <cell r="H3578" t="str">
            <v>2024-S1</v>
          </cell>
          <cell r="I3578" t="str">
            <v>Sim</v>
          </cell>
          <cell r="J3578">
            <v>45473</v>
          </cell>
          <cell r="K3578">
            <v>-13625275.890000001</v>
          </cell>
          <cell r="L3578">
            <v>41876555.159999996</v>
          </cell>
          <cell r="M3578">
            <v>0</v>
          </cell>
          <cell r="N3578" t="str">
            <v>Cumpre</v>
          </cell>
        </row>
        <row r="3579">
          <cell r="F3579" t="str">
            <v>São Pedro do Ivaí/PR</v>
          </cell>
          <cell r="G3579" t="str">
            <v>Semestral</v>
          </cell>
          <cell r="H3579" t="str">
            <v>2024-S1</v>
          </cell>
          <cell r="I3579" t="str">
            <v>Sim</v>
          </cell>
          <cell r="J3579">
            <v>45473</v>
          </cell>
          <cell r="K3579">
            <v>-7654860.6699999999</v>
          </cell>
          <cell r="L3579">
            <v>51329810.590000004</v>
          </cell>
          <cell r="M3579">
            <v>0</v>
          </cell>
          <cell r="N3579" t="str">
            <v>Cumpre</v>
          </cell>
        </row>
        <row r="3580">
          <cell r="F3580" t="str">
            <v>São Pedro do Paraná/PR</v>
          </cell>
          <cell r="G3580" t="str">
            <v>Semestral</v>
          </cell>
          <cell r="H3580" t="str">
            <v>2024-S1</v>
          </cell>
          <cell r="I3580" t="str">
            <v>Sim</v>
          </cell>
          <cell r="J3580">
            <v>45473</v>
          </cell>
          <cell r="K3580">
            <v>-10535020.449999999</v>
          </cell>
          <cell r="L3580">
            <v>32858494.52</v>
          </cell>
          <cell r="M3580">
            <v>0</v>
          </cell>
          <cell r="N3580" t="str">
            <v>Cumpre</v>
          </cell>
        </row>
        <row r="3581">
          <cell r="F3581" t="str">
            <v>São Sebastião da Amoreira/PR</v>
          </cell>
          <cell r="G3581" t="str">
            <v>Semestral</v>
          </cell>
          <cell r="H3581" t="str">
            <v>2024-S1</v>
          </cell>
          <cell r="I3581" t="str">
            <v>Sim</v>
          </cell>
          <cell r="J3581">
            <v>45473</v>
          </cell>
          <cell r="K3581">
            <v>-16499320.810000001</v>
          </cell>
          <cell r="L3581">
            <v>43131299.969999999</v>
          </cell>
          <cell r="M3581">
            <v>0</v>
          </cell>
          <cell r="N3581" t="str">
            <v>Cumpre</v>
          </cell>
        </row>
        <row r="3582">
          <cell r="F3582" t="str">
            <v>São Tomé/PR</v>
          </cell>
          <cell r="G3582" t="str">
            <v>Semestral</v>
          </cell>
          <cell r="H3582" t="str">
            <v>2024-S1</v>
          </cell>
          <cell r="I3582" t="str">
            <v>Sim</v>
          </cell>
          <cell r="J3582">
            <v>45473</v>
          </cell>
          <cell r="K3582">
            <v>-4766842.83</v>
          </cell>
          <cell r="L3582">
            <v>37006590.899999999</v>
          </cell>
          <cell r="M3582">
            <v>0</v>
          </cell>
          <cell r="N3582" t="str">
            <v>Cumpre</v>
          </cell>
        </row>
        <row r="3583">
          <cell r="F3583" t="str">
            <v>Sapopema/PR</v>
          </cell>
          <cell r="G3583" t="str">
            <v>Semestral</v>
          </cell>
          <cell r="H3583" t="str">
            <v>2024-S1</v>
          </cell>
          <cell r="I3583" t="str">
            <v>Sim</v>
          </cell>
          <cell r="J3583">
            <v>45473</v>
          </cell>
          <cell r="K3583">
            <v>-6746556.2800000003</v>
          </cell>
          <cell r="L3583">
            <v>40769589.869999997</v>
          </cell>
          <cell r="M3583">
            <v>0</v>
          </cell>
          <cell r="N3583" t="str">
            <v>Cumpre</v>
          </cell>
        </row>
        <row r="3584">
          <cell r="F3584" t="str">
            <v>Sarandi/PR</v>
          </cell>
          <cell r="G3584" t="str">
            <v>Quadrimestral</v>
          </cell>
          <cell r="H3584" t="str">
            <v>2024-Q2</v>
          </cell>
          <cell r="I3584" t="str">
            <v>Sim</v>
          </cell>
          <cell r="J3584">
            <v>45535</v>
          </cell>
          <cell r="K3584">
            <v>-112270598.95</v>
          </cell>
          <cell r="L3584">
            <v>412152851.42000002</v>
          </cell>
          <cell r="M3584">
            <v>0</v>
          </cell>
          <cell r="N3584" t="str">
            <v>Cumpre</v>
          </cell>
        </row>
        <row r="3585">
          <cell r="F3585" t="str">
            <v>Saudade do Iguaçu/PR</v>
          </cell>
          <cell r="G3585" t="str">
            <v>Semestral</v>
          </cell>
          <cell r="H3585" t="str">
            <v>2024-S1</v>
          </cell>
          <cell r="I3585" t="str">
            <v>Sim</v>
          </cell>
          <cell r="J3585">
            <v>45473</v>
          </cell>
          <cell r="K3585">
            <v>-20127818.170000002</v>
          </cell>
          <cell r="L3585">
            <v>55929206.32</v>
          </cell>
          <cell r="M3585">
            <v>0</v>
          </cell>
          <cell r="N3585" t="str">
            <v>Cumpre</v>
          </cell>
        </row>
        <row r="3586">
          <cell r="F3586" t="str">
            <v>Sengés/PR</v>
          </cell>
          <cell r="G3586" t="str">
            <v>Semestral</v>
          </cell>
          <cell r="H3586" t="str">
            <v>2024-S1</v>
          </cell>
          <cell r="I3586" t="str">
            <v>Sim</v>
          </cell>
          <cell r="J3586">
            <v>45473</v>
          </cell>
          <cell r="K3586">
            <v>-9161628.8699999992</v>
          </cell>
          <cell r="L3586">
            <v>103634416.53</v>
          </cell>
          <cell r="M3586">
            <v>0</v>
          </cell>
          <cell r="N3586" t="str">
            <v>Cumpre</v>
          </cell>
        </row>
        <row r="3587">
          <cell r="F3587" t="str">
            <v>Serranópolis do Iguaçu/PR</v>
          </cell>
          <cell r="G3587" t="str">
            <v>Semestral</v>
          </cell>
          <cell r="H3587" t="str">
            <v>2024-S1</v>
          </cell>
          <cell r="I3587" t="str">
            <v>Sim</v>
          </cell>
          <cell r="J3587">
            <v>45473</v>
          </cell>
          <cell r="K3587">
            <v>-24011285.219999999</v>
          </cell>
          <cell r="L3587">
            <v>52824146.520000003</v>
          </cell>
          <cell r="M3587">
            <v>0</v>
          </cell>
          <cell r="N3587" t="str">
            <v>Cumpre</v>
          </cell>
        </row>
        <row r="3588">
          <cell r="F3588" t="str">
            <v>Sertaneja/PR</v>
          </cell>
          <cell r="G3588" t="str">
            <v>Semestral</v>
          </cell>
          <cell r="H3588" t="str">
            <v>2024-S1</v>
          </cell>
          <cell r="I3588" t="str">
            <v>Sim</v>
          </cell>
          <cell r="J3588">
            <v>45473</v>
          </cell>
          <cell r="K3588">
            <v>-11854068.609999999</v>
          </cell>
          <cell r="L3588">
            <v>51658596.520000003</v>
          </cell>
          <cell r="M3588">
            <v>0</v>
          </cell>
          <cell r="N3588" t="str">
            <v>Cumpre</v>
          </cell>
        </row>
        <row r="3589">
          <cell r="F3589" t="str">
            <v>Sertanópolis/PR</v>
          </cell>
          <cell r="G3589" t="str">
            <v>Semestral</v>
          </cell>
          <cell r="H3589" t="str">
            <v>2024-S1</v>
          </cell>
          <cell r="I3589" t="str">
            <v>Sim</v>
          </cell>
          <cell r="J3589">
            <v>45473</v>
          </cell>
          <cell r="K3589">
            <v>-39134387.140000001</v>
          </cell>
          <cell r="L3589">
            <v>104485717.73999999</v>
          </cell>
          <cell r="M3589">
            <v>0</v>
          </cell>
          <cell r="N3589" t="str">
            <v>Cumpre</v>
          </cell>
        </row>
        <row r="3590">
          <cell r="F3590" t="str">
            <v>Siqueira Campos/PR</v>
          </cell>
          <cell r="G3590" t="str">
            <v>Semestral</v>
          </cell>
          <cell r="H3590" t="str">
            <v>2024-S1</v>
          </cell>
          <cell r="I3590" t="str">
            <v>Sim</v>
          </cell>
          <cell r="J3590">
            <v>45473</v>
          </cell>
          <cell r="K3590">
            <v>76295.240000000005</v>
          </cell>
          <cell r="L3590">
            <v>106389533.06</v>
          </cell>
          <cell r="M3590">
            <v>7.0000000000000007E-2</v>
          </cell>
          <cell r="N3590" t="str">
            <v>Cumpre</v>
          </cell>
        </row>
        <row r="3591">
          <cell r="F3591" t="str">
            <v>Sulina/PR</v>
          </cell>
          <cell r="G3591" t="str">
            <v>Semestral</v>
          </cell>
          <cell r="H3591" t="str">
            <v>2024-S1</v>
          </cell>
          <cell r="I3591" t="str">
            <v>Sim</v>
          </cell>
          <cell r="J3591">
            <v>45473</v>
          </cell>
          <cell r="K3591">
            <v>-4192957.09</v>
          </cell>
          <cell r="L3591">
            <v>33197107.280000001</v>
          </cell>
          <cell r="M3591">
            <v>0</v>
          </cell>
          <cell r="N3591" t="str">
            <v>Cumpre</v>
          </cell>
        </row>
        <row r="3592">
          <cell r="F3592" t="str">
            <v>Tamarana/PR</v>
          </cell>
          <cell r="G3592" t="str">
            <v>Quadrimestral</v>
          </cell>
          <cell r="H3592" t="str">
            <v>2024-Q2</v>
          </cell>
          <cell r="I3592" t="str">
            <v>Sim</v>
          </cell>
          <cell r="J3592">
            <v>45535</v>
          </cell>
          <cell r="K3592">
            <v>-12343881.6</v>
          </cell>
          <cell r="L3592">
            <v>72844483.590000004</v>
          </cell>
          <cell r="M3592">
            <v>0</v>
          </cell>
          <cell r="N3592" t="str">
            <v>Cumpre</v>
          </cell>
        </row>
        <row r="3593">
          <cell r="F3593" t="str">
            <v>Tamboara/PR</v>
          </cell>
          <cell r="G3593" t="str">
            <v>Semestral</v>
          </cell>
          <cell r="H3593" t="str">
            <v>2024-S1</v>
          </cell>
          <cell r="I3593" t="str">
            <v>Sim</v>
          </cell>
          <cell r="J3593">
            <v>45473</v>
          </cell>
          <cell r="K3593">
            <v>-10220122.140000001</v>
          </cell>
          <cell r="L3593">
            <v>31774307.140000001</v>
          </cell>
          <cell r="M3593">
            <v>0</v>
          </cell>
          <cell r="N3593" t="str">
            <v>Cumpre</v>
          </cell>
        </row>
        <row r="3594">
          <cell r="F3594" t="str">
            <v>Tapejara/PR</v>
          </cell>
          <cell r="G3594" t="str">
            <v>Quadrimestral</v>
          </cell>
          <cell r="H3594" t="str">
            <v>2024-Q2</v>
          </cell>
          <cell r="I3594" t="str">
            <v>Sim</v>
          </cell>
          <cell r="J3594">
            <v>45535</v>
          </cell>
          <cell r="K3594">
            <v>4448450.5199999996</v>
          </cell>
          <cell r="L3594">
            <v>84382675.420000002</v>
          </cell>
          <cell r="M3594">
            <v>5.27</v>
          </cell>
          <cell r="N3594" t="str">
            <v>Cumpre</v>
          </cell>
        </row>
        <row r="3595">
          <cell r="F3595" t="str">
            <v>Tapira/PR</v>
          </cell>
          <cell r="G3595" t="str">
            <v>Semestral</v>
          </cell>
          <cell r="H3595" t="str">
            <v>2024-S1</v>
          </cell>
          <cell r="I3595" t="str">
            <v>Sim</v>
          </cell>
          <cell r="J3595">
            <v>45473</v>
          </cell>
          <cell r="K3595">
            <v>393498.63</v>
          </cell>
          <cell r="L3595">
            <v>35713363.890000001</v>
          </cell>
          <cell r="M3595">
            <v>1.1000000000000001</v>
          </cell>
          <cell r="N3595" t="str">
            <v>Cumpre</v>
          </cell>
        </row>
        <row r="3596">
          <cell r="F3596" t="str">
            <v>Teixeira Soares/PR</v>
          </cell>
          <cell r="G3596" t="str">
            <v>Quadrimestral</v>
          </cell>
          <cell r="H3596" t="str">
            <v>2024-Q2</v>
          </cell>
          <cell r="I3596" t="str">
            <v>Sim</v>
          </cell>
          <cell r="J3596">
            <v>45535</v>
          </cell>
          <cell r="K3596">
            <v>-2490790.31</v>
          </cell>
          <cell r="L3596">
            <v>69938202.370000005</v>
          </cell>
          <cell r="M3596">
            <v>0</v>
          </cell>
          <cell r="N3596" t="str">
            <v>Cumpre</v>
          </cell>
        </row>
        <row r="3597">
          <cell r="F3597" t="str">
            <v>Telêmaco Borba/PR</v>
          </cell>
          <cell r="G3597" t="str">
            <v>Quadrimestral</v>
          </cell>
          <cell r="H3597" t="str">
            <v>2024-Q2</v>
          </cell>
          <cell r="I3597" t="str">
            <v>Sim</v>
          </cell>
          <cell r="J3597">
            <v>45535</v>
          </cell>
          <cell r="K3597">
            <v>-34876810.140000001</v>
          </cell>
          <cell r="L3597">
            <v>347247168.38999999</v>
          </cell>
          <cell r="M3597">
            <v>0</v>
          </cell>
          <cell r="N3597" t="str">
            <v>Cumpre</v>
          </cell>
        </row>
        <row r="3598">
          <cell r="F3598" t="str">
            <v>Terra Boa/PR</v>
          </cell>
          <cell r="G3598" t="str">
            <v>Semestral</v>
          </cell>
          <cell r="H3598" t="str">
            <v>2024-S1</v>
          </cell>
          <cell r="I3598" t="str">
            <v>Sim</v>
          </cell>
          <cell r="J3598">
            <v>45473</v>
          </cell>
          <cell r="K3598">
            <v>-12841515.189999999</v>
          </cell>
          <cell r="L3598">
            <v>100948980.61</v>
          </cell>
          <cell r="M3598">
            <v>0</v>
          </cell>
          <cell r="N3598" t="str">
            <v>Cumpre</v>
          </cell>
        </row>
        <row r="3599">
          <cell r="F3599" t="str">
            <v>Terra Rica/PR</v>
          </cell>
          <cell r="G3599" t="str">
            <v>Semestral</v>
          </cell>
          <cell r="H3599" t="str">
            <v>2024-S1</v>
          </cell>
          <cell r="I3599" t="str">
            <v>Sim</v>
          </cell>
          <cell r="J3599">
            <v>45473</v>
          </cell>
          <cell r="K3599">
            <v>-4166717.08</v>
          </cell>
          <cell r="L3599">
            <v>93858056.829999998</v>
          </cell>
          <cell r="M3599">
            <v>0</v>
          </cell>
          <cell r="N3599" t="str">
            <v>Cumpre</v>
          </cell>
        </row>
        <row r="3600">
          <cell r="F3600" t="str">
            <v>Terra Roxa/PR</v>
          </cell>
          <cell r="G3600" t="str">
            <v>Semestral</v>
          </cell>
          <cell r="H3600" t="str">
            <v>2024-S1</v>
          </cell>
          <cell r="I3600" t="str">
            <v>Sim</v>
          </cell>
          <cell r="J3600">
            <v>45473</v>
          </cell>
          <cell r="K3600">
            <v>-30783162.870000001</v>
          </cell>
          <cell r="L3600">
            <v>113017161.48</v>
          </cell>
          <cell r="M3600">
            <v>0</v>
          </cell>
          <cell r="N3600" t="str">
            <v>Cumpre</v>
          </cell>
        </row>
        <row r="3601">
          <cell r="F3601" t="str">
            <v>Tibagi/PR</v>
          </cell>
          <cell r="G3601" t="str">
            <v>Semestral</v>
          </cell>
          <cell r="H3601" t="str">
            <v>2023-S2</v>
          </cell>
          <cell r="I3601" t="str">
            <v>Não</v>
          </cell>
          <cell r="J3601">
            <v>45291</v>
          </cell>
          <cell r="K3601">
            <v>-24466756.25</v>
          </cell>
          <cell r="L3601">
            <v>134102513.42</v>
          </cell>
          <cell r="M3601">
            <v>0</v>
          </cell>
          <cell r="N3601" t="str">
            <v>Cumpre</v>
          </cell>
        </row>
        <row r="3602">
          <cell r="F3602" t="str">
            <v>Tijucas do Sul/PR</v>
          </cell>
          <cell r="G3602" t="str">
            <v>Semestral</v>
          </cell>
          <cell r="H3602" t="str">
            <v>2024-S1</v>
          </cell>
          <cell r="I3602" t="str">
            <v>Sim</v>
          </cell>
          <cell r="J3602">
            <v>45473</v>
          </cell>
          <cell r="K3602">
            <v>-22961969.350000001</v>
          </cell>
          <cell r="L3602">
            <v>110508587.87</v>
          </cell>
          <cell r="M3602">
            <v>0</v>
          </cell>
          <cell r="N3602" t="str">
            <v>Cumpre</v>
          </cell>
        </row>
        <row r="3603">
          <cell r="F3603" t="str">
            <v>Toledo/PR</v>
          </cell>
          <cell r="G3603" t="str">
            <v>Quadrimestral</v>
          </cell>
          <cell r="H3603" t="str">
            <v>2024-Q2</v>
          </cell>
          <cell r="I3603" t="str">
            <v>Sim</v>
          </cell>
          <cell r="J3603">
            <v>45535</v>
          </cell>
          <cell r="K3603">
            <v>-169411550.80000001</v>
          </cell>
          <cell r="L3603">
            <v>875585726.64999998</v>
          </cell>
          <cell r="M3603">
            <v>0</v>
          </cell>
          <cell r="N3603" t="str">
            <v>Cumpre</v>
          </cell>
        </row>
        <row r="3604">
          <cell r="F3604" t="str">
            <v>Tomazina/PR</v>
          </cell>
          <cell r="G3604" t="str">
            <v>Quadrimestral</v>
          </cell>
          <cell r="H3604" t="str">
            <v>2024-Q2</v>
          </cell>
          <cell r="I3604" t="str">
            <v>Sim</v>
          </cell>
          <cell r="J3604">
            <v>45535</v>
          </cell>
          <cell r="K3604">
            <v>-8465878.6199999992</v>
          </cell>
          <cell r="L3604">
            <v>46506500.100000001</v>
          </cell>
          <cell r="M3604">
            <v>0</v>
          </cell>
          <cell r="N3604" t="str">
            <v>Cumpre</v>
          </cell>
        </row>
        <row r="3605">
          <cell r="F3605" t="str">
            <v>Três Barras do Paraná/PR</v>
          </cell>
          <cell r="G3605" t="str">
            <v>Semestral</v>
          </cell>
          <cell r="H3605" t="str">
            <v>2023-S2</v>
          </cell>
          <cell r="I3605" t="str">
            <v>Não</v>
          </cell>
          <cell r="J3605">
            <v>45291</v>
          </cell>
          <cell r="K3605">
            <v>4837064.5</v>
          </cell>
          <cell r="L3605">
            <v>68833217.75</v>
          </cell>
          <cell r="M3605">
            <v>7.03</v>
          </cell>
          <cell r="N3605" t="str">
            <v>Cumpre</v>
          </cell>
        </row>
        <row r="3606">
          <cell r="F3606" t="str">
            <v>Tunas do Paraná/PR</v>
          </cell>
          <cell r="G3606" t="str">
            <v>Semestral</v>
          </cell>
          <cell r="H3606" t="str">
            <v>2024-S1</v>
          </cell>
          <cell r="I3606" t="str">
            <v>Sim</v>
          </cell>
          <cell r="J3606">
            <v>45473</v>
          </cell>
          <cell r="K3606">
            <v>-4131794.25</v>
          </cell>
          <cell r="L3606">
            <v>41166222.109999999</v>
          </cell>
          <cell r="M3606">
            <v>0</v>
          </cell>
          <cell r="N3606" t="str">
            <v>Cumpre</v>
          </cell>
        </row>
        <row r="3607">
          <cell r="F3607" t="str">
            <v>Tuneiras do Oeste/PR</v>
          </cell>
          <cell r="G3607" t="str">
            <v>Semestral</v>
          </cell>
          <cell r="H3607" t="str">
            <v>2024-S1</v>
          </cell>
          <cell r="I3607" t="str">
            <v>Sim</v>
          </cell>
          <cell r="J3607">
            <v>45473</v>
          </cell>
          <cell r="K3607">
            <v>-14409381.380000001</v>
          </cell>
          <cell r="L3607">
            <v>52834115.229999997</v>
          </cell>
          <cell r="M3607">
            <v>0</v>
          </cell>
          <cell r="N3607" t="str">
            <v>Cumpre</v>
          </cell>
        </row>
        <row r="3608">
          <cell r="F3608" t="str">
            <v>Tupãssi/PR</v>
          </cell>
          <cell r="G3608" t="str">
            <v>Semestral</v>
          </cell>
          <cell r="H3608" t="str">
            <v>2024-S1</v>
          </cell>
          <cell r="I3608" t="str">
            <v>Sim</v>
          </cell>
          <cell r="J3608">
            <v>45473</v>
          </cell>
          <cell r="K3608">
            <v>-23542908.07</v>
          </cell>
          <cell r="L3608">
            <v>58247546.079999998</v>
          </cell>
          <cell r="M3608">
            <v>0</v>
          </cell>
          <cell r="N3608" t="str">
            <v>Cumpre</v>
          </cell>
        </row>
        <row r="3609">
          <cell r="F3609" t="str">
            <v>Turvo/PR</v>
          </cell>
          <cell r="G3609" t="str">
            <v>Semestral</v>
          </cell>
          <cell r="H3609" t="str">
            <v>2024-S1</v>
          </cell>
          <cell r="I3609" t="str">
            <v>Sim</v>
          </cell>
          <cell r="J3609">
            <v>45473</v>
          </cell>
          <cell r="K3609">
            <v>-19491751.719999999</v>
          </cell>
          <cell r="L3609">
            <v>84473476.799999997</v>
          </cell>
          <cell r="M3609">
            <v>0</v>
          </cell>
          <cell r="N3609" t="str">
            <v>Cumpre</v>
          </cell>
        </row>
        <row r="3610">
          <cell r="F3610" t="str">
            <v>Ubiratã/PR</v>
          </cell>
          <cell r="G3610" t="str">
            <v>Semestral</v>
          </cell>
          <cell r="H3610" t="str">
            <v>2024-S1</v>
          </cell>
          <cell r="I3610" t="str">
            <v>Sim</v>
          </cell>
          <cell r="J3610">
            <v>45473</v>
          </cell>
          <cell r="K3610">
            <v>-31590451.210000001</v>
          </cell>
          <cell r="L3610">
            <v>153977215.19999999</v>
          </cell>
          <cell r="M3610">
            <v>0</v>
          </cell>
          <cell r="N3610" t="str">
            <v>Cumpre</v>
          </cell>
        </row>
        <row r="3611">
          <cell r="F3611" t="str">
            <v>Umuarama/PR</v>
          </cell>
          <cell r="G3611" t="str">
            <v>Quadrimestral</v>
          </cell>
          <cell r="H3611" t="str">
            <v>2024-Q2</v>
          </cell>
          <cell r="I3611" t="str">
            <v>Sim</v>
          </cell>
          <cell r="J3611">
            <v>45535</v>
          </cell>
          <cell r="K3611">
            <v>-30980526.620000001</v>
          </cell>
          <cell r="L3611">
            <v>624942477.28999996</v>
          </cell>
          <cell r="M3611">
            <v>0</v>
          </cell>
          <cell r="N3611" t="str">
            <v>Cumpre</v>
          </cell>
        </row>
        <row r="3612">
          <cell r="F3612" t="str">
            <v>União da Vitória/PR</v>
          </cell>
          <cell r="G3612" t="str">
            <v>Quadrimestral</v>
          </cell>
          <cell r="H3612" t="str">
            <v>2024-Q2</v>
          </cell>
          <cell r="I3612" t="str">
            <v>Sim</v>
          </cell>
          <cell r="J3612">
            <v>45535</v>
          </cell>
          <cell r="K3612">
            <v>20123911.579999998</v>
          </cell>
          <cell r="L3612">
            <v>271117238.92000002</v>
          </cell>
          <cell r="M3612">
            <v>7.42</v>
          </cell>
          <cell r="N3612" t="str">
            <v>Cumpre</v>
          </cell>
        </row>
        <row r="3613">
          <cell r="F3613" t="str">
            <v>Uniflor/PR</v>
          </cell>
          <cell r="G3613" t="str">
            <v>Semestral</v>
          </cell>
          <cell r="H3613" t="str">
            <v>2024-S1</v>
          </cell>
          <cell r="I3613" t="str">
            <v>Sim</v>
          </cell>
          <cell r="J3613">
            <v>45473</v>
          </cell>
          <cell r="K3613">
            <v>-8053684.1699999999</v>
          </cell>
          <cell r="L3613">
            <v>25755248.949999999</v>
          </cell>
          <cell r="M3613">
            <v>0</v>
          </cell>
          <cell r="N3613" t="str">
            <v>Cumpre</v>
          </cell>
        </row>
        <row r="3614">
          <cell r="F3614" t="str">
            <v>Uraí/PR</v>
          </cell>
          <cell r="G3614" t="str">
            <v>Quadrimestral</v>
          </cell>
          <cell r="H3614" t="str">
            <v>2024-Q1</v>
          </cell>
          <cell r="I3614" t="str">
            <v>Não</v>
          </cell>
          <cell r="J3614">
            <v>45412</v>
          </cell>
          <cell r="K3614">
            <v>-4872408.09</v>
          </cell>
          <cell r="L3614">
            <v>46954988.600000001</v>
          </cell>
          <cell r="M3614">
            <v>0</v>
          </cell>
          <cell r="N3614" t="str">
            <v>Cumpre</v>
          </cell>
        </row>
        <row r="3615">
          <cell r="F3615" t="str">
            <v>Ventania/PR</v>
          </cell>
          <cell r="G3615" t="str">
            <v>Quadrimestral</v>
          </cell>
          <cell r="H3615" t="str">
            <v>2024-Q2</v>
          </cell>
          <cell r="I3615" t="str">
            <v>Sim</v>
          </cell>
          <cell r="J3615">
            <v>45535</v>
          </cell>
          <cell r="K3615">
            <v>-6212928.1799999997</v>
          </cell>
          <cell r="L3615">
            <v>59356254.039999999</v>
          </cell>
          <cell r="M3615">
            <v>0</v>
          </cell>
          <cell r="N3615" t="str">
            <v>Cumpre</v>
          </cell>
        </row>
        <row r="3616">
          <cell r="F3616" t="str">
            <v>Vera Cruz do Oeste/PR</v>
          </cell>
          <cell r="G3616" t="str">
            <v>Semestral</v>
          </cell>
          <cell r="H3616" t="str">
            <v>2024-S1</v>
          </cell>
          <cell r="I3616" t="str">
            <v>Sim</v>
          </cell>
          <cell r="J3616">
            <v>45473</v>
          </cell>
          <cell r="K3616">
            <v>1164903.42</v>
          </cell>
          <cell r="L3616">
            <v>46942890.979999997</v>
          </cell>
          <cell r="M3616">
            <v>2.48</v>
          </cell>
          <cell r="N3616" t="str">
            <v>Cumpre</v>
          </cell>
        </row>
        <row r="3617">
          <cell r="F3617" t="str">
            <v>Verê/PR</v>
          </cell>
          <cell r="G3617" t="str">
            <v>Semestral</v>
          </cell>
          <cell r="H3617" t="str">
            <v>2024-S1</v>
          </cell>
          <cell r="I3617" t="str">
            <v>Sim</v>
          </cell>
          <cell r="J3617">
            <v>45473</v>
          </cell>
          <cell r="K3617">
            <v>-6034778.9800000004</v>
          </cell>
          <cell r="L3617">
            <v>54852600.869999997</v>
          </cell>
          <cell r="M3617">
            <v>0</v>
          </cell>
          <cell r="N3617" t="str">
            <v>Cumpre</v>
          </cell>
        </row>
        <row r="3618">
          <cell r="F3618" t="str">
            <v>Virmond/PR</v>
          </cell>
          <cell r="G3618" t="str">
            <v>Semestral</v>
          </cell>
          <cell r="H3618" t="str">
            <v>2024-S1</v>
          </cell>
          <cell r="I3618" t="str">
            <v>Sim</v>
          </cell>
          <cell r="J3618">
            <v>45473</v>
          </cell>
          <cell r="K3618">
            <v>-1699698.15</v>
          </cell>
          <cell r="L3618">
            <v>31734993.289999999</v>
          </cell>
          <cell r="M3618">
            <v>0</v>
          </cell>
          <cell r="N3618" t="str">
            <v>Cumpre</v>
          </cell>
        </row>
        <row r="3619">
          <cell r="F3619" t="str">
            <v>Vitorino/PR</v>
          </cell>
          <cell r="G3619" t="str">
            <v>Semestral</v>
          </cell>
          <cell r="H3619" t="str">
            <v>2024-S1</v>
          </cell>
          <cell r="I3619" t="str">
            <v>Sim</v>
          </cell>
          <cell r="J3619">
            <v>45473</v>
          </cell>
          <cell r="K3619">
            <v>-15947190.09</v>
          </cell>
          <cell r="L3619">
            <v>50759561.579999998</v>
          </cell>
          <cell r="M3619">
            <v>0</v>
          </cell>
          <cell r="N3619" t="str">
            <v>Cumpre</v>
          </cell>
        </row>
        <row r="3620">
          <cell r="F3620" t="str">
            <v>Wenceslau Braz/PR</v>
          </cell>
          <cell r="G3620" t="str">
            <v>Semestral</v>
          </cell>
          <cell r="H3620" t="str">
            <v>2024-S1</v>
          </cell>
          <cell r="I3620" t="str">
            <v>Sim</v>
          </cell>
          <cell r="J3620">
            <v>45473</v>
          </cell>
          <cell r="K3620">
            <v>-11624040.51</v>
          </cell>
          <cell r="L3620">
            <v>84642614.049999997</v>
          </cell>
          <cell r="M3620">
            <v>0</v>
          </cell>
          <cell r="N3620" t="str">
            <v>Cumpre</v>
          </cell>
        </row>
        <row r="3621">
          <cell r="F3621" t="str">
            <v>Xambrê/PR</v>
          </cell>
          <cell r="G3621" t="str">
            <v>Semestral</v>
          </cell>
          <cell r="H3621" t="str">
            <v>2024-S1</v>
          </cell>
          <cell r="I3621" t="str">
            <v>Sim</v>
          </cell>
          <cell r="J3621">
            <v>45473</v>
          </cell>
          <cell r="K3621">
            <v>-5564376.0800000001</v>
          </cell>
          <cell r="L3621">
            <v>42921077.950000003</v>
          </cell>
          <cell r="M3621">
            <v>0</v>
          </cell>
          <cell r="N3621" t="str">
            <v>Cumpre</v>
          </cell>
        </row>
        <row r="3622">
          <cell r="F3622" t="str">
            <v>Angra dos Reis/RJ</v>
          </cell>
          <cell r="G3622" t="str">
            <v>Quadrimestral</v>
          </cell>
          <cell r="H3622" t="str">
            <v>2024-Q2</v>
          </cell>
          <cell r="I3622" t="str">
            <v>Sim</v>
          </cell>
          <cell r="J3622">
            <v>45535</v>
          </cell>
          <cell r="K3622">
            <v>-508946168.35000002</v>
          </cell>
          <cell r="L3622">
            <v>2081670660.49</v>
          </cell>
          <cell r="M3622">
            <v>0</v>
          </cell>
          <cell r="N3622" t="str">
            <v>Cumpre</v>
          </cell>
        </row>
        <row r="3623">
          <cell r="F3623" t="str">
            <v>Aperibé/RJ</v>
          </cell>
          <cell r="G3623" t="str">
            <v>Quadrimestral</v>
          </cell>
          <cell r="H3623" t="str">
            <v>2024-Q2</v>
          </cell>
          <cell r="I3623" t="str">
            <v>Sim</v>
          </cell>
          <cell r="J3623">
            <v>45535</v>
          </cell>
          <cell r="K3623">
            <v>6922833.4000000004</v>
          </cell>
          <cell r="L3623">
            <v>96338386.099999994</v>
          </cell>
          <cell r="M3623">
            <v>7.19</v>
          </cell>
          <cell r="N3623" t="str">
            <v>Cumpre</v>
          </cell>
        </row>
        <row r="3624">
          <cell r="F3624" t="str">
            <v>Araruama/RJ</v>
          </cell>
          <cell r="G3624" t="str">
            <v>Quadrimestral</v>
          </cell>
          <cell r="H3624" t="str">
            <v>2024-Q2</v>
          </cell>
          <cell r="I3624" t="str">
            <v>Sim</v>
          </cell>
          <cell r="J3624">
            <v>45535</v>
          </cell>
          <cell r="K3624">
            <v>-58635367.210000001</v>
          </cell>
          <cell r="L3624">
            <v>1029004688.38</v>
          </cell>
          <cell r="M3624">
            <v>0</v>
          </cell>
          <cell r="N3624" t="str">
            <v>Cumpre</v>
          </cell>
        </row>
        <row r="3625">
          <cell r="F3625" t="str">
            <v>Areal/RJ</v>
          </cell>
          <cell r="G3625" t="str">
            <v>Quadrimestral</v>
          </cell>
          <cell r="H3625" t="str">
            <v>2024-Q2</v>
          </cell>
          <cell r="I3625" t="str">
            <v>Sim</v>
          </cell>
          <cell r="J3625">
            <v>45535</v>
          </cell>
          <cell r="K3625">
            <v>-23288138.809999999</v>
          </cell>
          <cell r="L3625">
            <v>70017710.409999996</v>
          </cell>
          <cell r="M3625">
            <v>0</v>
          </cell>
          <cell r="N3625" t="str">
            <v>Cumpre</v>
          </cell>
        </row>
        <row r="3626">
          <cell r="F3626" t="str">
            <v>Armação dos Búzios/RJ</v>
          </cell>
          <cell r="G3626" t="str">
            <v>Quadrimestral</v>
          </cell>
          <cell r="H3626" t="str">
            <v>2024-Q2</v>
          </cell>
          <cell r="I3626" t="str">
            <v>Sim</v>
          </cell>
          <cell r="J3626">
            <v>45535</v>
          </cell>
          <cell r="K3626">
            <v>-79276399.760000005</v>
          </cell>
          <cell r="L3626">
            <v>528620969.11000001</v>
          </cell>
          <cell r="M3626">
            <v>0</v>
          </cell>
          <cell r="N3626" t="str">
            <v>Cumpre</v>
          </cell>
        </row>
        <row r="3627">
          <cell r="F3627" t="str">
            <v>Arraial do Cabo/RJ</v>
          </cell>
          <cell r="G3627" t="str">
            <v>Quadrimestral</v>
          </cell>
          <cell r="H3627" t="str">
            <v>2024-Q2</v>
          </cell>
          <cell r="I3627" t="str">
            <v>Sim</v>
          </cell>
          <cell r="J3627">
            <v>45535</v>
          </cell>
          <cell r="K3627">
            <v>-58651615.799999997</v>
          </cell>
          <cell r="L3627">
            <v>735731872.79999995</v>
          </cell>
          <cell r="M3627">
            <v>0</v>
          </cell>
          <cell r="N3627" t="str">
            <v>Cumpre</v>
          </cell>
        </row>
        <row r="3628">
          <cell r="F3628" t="str">
            <v>Barra do Piraí/RJ</v>
          </cell>
          <cell r="G3628" t="str">
            <v>Quadrimestral</v>
          </cell>
          <cell r="H3628" t="str">
            <v>2024-Q2</v>
          </cell>
          <cell r="I3628" t="str">
            <v>Sim</v>
          </cell>
          <cell r="J3628">
            <v>45535</v>
          </cell>
          <cell r="K3628">
            <v>116577475.02</v>
          </cell>
          <cell r="L3628">
            <v>404017174.02999997</v>
          </cell>
          <cell r="M3628">
            <v>28.85</v>
          </cell>
          <cell r="N3628" t="str">
            <v>Cumpre</v>
          </cell>
        </row>
        <row r="3629">
          <cell r="F3629" t="str">
            <v>Barra Mansa/RJ</v>
          </cell>
          <cell r="G3629" t="str">
            <v>Quadrimestral</v>
          </cell>
          <cell r="H3629" t="str">
            <v>2024-Q2</v>
          </cell>
          <cell r="I3629" t="str">
            <v>Sim</v>
          </cell>
          <cell r="J3629">
            <v>45535</v>
          </cell>
          <cell r="K3629">
            <v>-41703612.619999997</v>
          </cell>
          <cell r="L3629">
            <v>409480275.67000002</v>
          </cell>
          <cell r="M3629">
            <v>0</v>
          </cell>
          <cell r="N3629" t="str">
            <v>Cumpre</v>
          </cell>
        </row>
        <row r="3630">
          <cell r="F3630" t="str">
            <v>Belford Roxo/RJ</v>
          </cell>
          <cell r="G3630" t="str">
            <v>Quadrimestral</v>
          </cell>
          <cell r="H3630" t="str">
            <v>2024-Q2</v>
          </cell>
          <cell r="I3630" t="str">
            <v>Sim</v>
          </cell>
          <cell r="J3630">
            <v>45535</v>
          </cell>
          <cell r="K3630">
            <v>299787630.24000001</v>
          </cell>
          <cell r="L3630">
            <v>1397695639.8199999</v>
          </cell>
          <cell r="M3630">
            <v>21.45</v>
          </cell>
          <cell r="N3630" t="str">
            <v>Cumpre</v>
          </cell>
        </row>
        <row r="3631">
          <cell r="F3631" t="str">
            <v>Bom Jardim/RJ</v>
          </cell>
          <cell r="G3631" t="str">
            <v>Quadrimestral</v>
          </cell>
          <cell r="H3631" t="str">
            <v>2024-Q2</v>
          </cell>
          <cell r="I3631" t="str">
            <v>Sim</v>
          </cell>
          <cell r="J3631">
            <v>45535</v>
          </cell>
          <cell r="K3631">
            <v>-24196255.920000002</v>
          </cell>
          <cell r="L3631">
            <v>74450589.030000001</v>
          </cell>
          <cell r="M3631">
            <v>0</v>
          </cell>
          <cell r="N3631" t="str">
            <v>Cumpre</v>
          </cell>
        </row>
        <row r="3632">
          <cell r="F3632" t="str">
            <v>Bom Jesus do Itabapoana/RJ</v>
          </cell>
          <cell r="G3632" t="str">
            <v>Quadrimestral</v>
          </cell>
          <cell r="H3632" t="str">
            <v>2024-Q2</v>
          </cell>
          <cell r="I3632" t="str">
            <v>Sim</v>
          </cell>
          <cell r="J3632">
            <v>45535</v>
          </cell>
          <cell r="K3632">
            <v>46827135.549999997</v>
          </cell>
          <cell r="L3632">
            <v>259721046.55000001</v>
          </cell>
          <cell r="M3632">
            <v>18.03</v>
          </cell>
          <cell r="N3632" t="str">
            <v>Cumpre</v>
          </cell>
        </row>
        <row r="3633">
          <cell r="F3633" t="str">
            <v>Cabo Frio/RJ</v>
          </cell>
          <cell r="G3633" t="str">
            <v>Quadrimestral</v>
          </cell>
          <cell r="H3633" t="str">
            <v>2024-Q2</v>
          </cell>
          <cell r="I3633" t="str">
            <v>Sim</v>
          </cell>
          <cell r="J3633">
            <v>45535</v>
          </cell>
          <cell r="K3633">
            <v>455356566.76999998</v>
          </cell>
          <cell r="L3633">
            <v>1500100855.5699999</v>
          </cell>
          <cell r="M3633">
            <v>30.36</v>
          </cell>
          <cell r="N3633" t="str">
            <v>Cumpre</v>
          </cell>
        </row>
        <row r="3634">
          <cell r="F3634" t="str">
            <v>Cachoeiras de Macacu/RJ</v>
          </cell>
          <cell r="G3634" t="str">
            <v>Quadrimestral</v>
          </cell>
          <cell r="H3634" t="str">
            <v>2024-Q2</v>
          </cell>
          <cell r="I3634" t="str">
            <v>Sim</v>
          </cell>
          <cell r="J3634">
            <v>45535</v>
          </cell>
          <cell r="K3634">
            <v>-71021630.420000002</v>
          </cell>
          <cell r="L3634">
            <v>441368676.69</v>
          </cell>
          <cell r="M3634">
            <v>0</v>
          </cell>
          <cell r="N3634" t="str">
            <v>Cumpre</v>
          </cell>
        </row>
        <row r="3635">
          <cell r="F3635" t="str">
            <v>Cambuci/RJ</v>
          </cell>
          <cell r="G3635" t="str">
            <v>Quadrimestral</v>
          </cell>
          <cell r="H3635" t="str">
            <v>2024-Q2</v>
          </cell>
          <cell r="I3635" t="str">
            <v>Sim</v>
          </cell>
          <cell r="J3635">
            <v>45535</v>
          </cell>
          <cell r="K3635">
            <v>-57888600.979999997</v>
          </cell>
          <cell r="L3635">
            <v>115390932.95</v>
          </cell>
          <cell r="M3635">
            <v>0</v>
          </cell>
          <cell r="N3635" t="str">
            <v>Cumpre</v>
          </cell>
        </row>
        <row r="3636">
          <cell r="F3636" t="str">
            <v>Campos dos Goytacazes/RJ</v>
          </cell>
          <cell r="G3636" t="str">
            <v>Quadrimestral</v>
          </cell>
          <cell r="H3636" t="str">
            <v>2024-Q2</v>
          </cell>
          <cell r="I3636" t="str">
            <v>Sim</v>
          </cell>
          <cell r="J3636">
            <v>45535</v>
          </cell>
          <cell r="K3636">
            <v>486543595.86000001</v>
          </cell>
          <cell r="L3636">
            <v>2779509435.7399998</v>
          </cell>
          <cell r="M3636">
            <v>17.5</v>
          </cell>
          <cell r="N3636" t="str">
            <v>Cumpre</v>
          </cell>
        </row>
        <row r="3637">
          <cell r="F3637" t="str">
            <v>Cantagalo/RJ</v>
          </cell>
          <cell r="G3637" t="str">
            <v>Semestral</v>
          </cell>
          <cell r="H3637" t="str">
            <v>2024-S1</v>
          </cell>
          <cell r="I3637" t="str">
            <v>Sim</v>
          </cell>
          <cell r="J3637">
            <v>45473</v>
          </cell>
          <cell r="K3637">
            <v>-39536856.210000001</v>
          </cell>
          <cell r="L3637">
            <v>141398426.19</v>
          </cell>
          <cell r="M3637">
            <v>0</v>
          </cell>
          <cell r="N3637" t="str">
            <v>Cumpre</v>
          </cell>
        </row>
        <row r="3638">
          <cell r="F3638" t="str">
            <v>Carapebus/RJ</v>
          </cell>
          <cell r="G3638" t="str">
            <v>Quadrimestral</v>
          </cell>
          <cell r="H3638" t="str">
            <v>2023-Q2</v>
          </cell>
          <cell r="I3638" t="str">
            <v>Não</v>
          </cell>
          <cell r="J3638">
            <v>45169</v>
          </cell>
          <cell r="K3638">
            <v>77376087.140000001</v>
          </cell>
          <cell r="L3638">
            <v>169323912.65000001</v>
          </cell>
          <cell r="M3638">
            <v>45.7</v>
          </cell>
          <cell r="N3638" t="str">
            <v>Cumpre</v>
          </cell>
        </row>
        <row r="3639">
          <cell r="F3639" t="str">
            <v>Cardoso Moreira/RJ</v>
          </cell>
          <cell r="G3639" t="str">
            <v>Quadrimestral</v>
          </cell>
          <cell r="H3639" t="str">
            <v>2024-Q1</v>
          </cell>
          <cell r="I3639" t="str">
            <v>Não</v>
          </cell>
          <cell r="J3639">
            <v>45412</v>
          </cell>
          <cell r="K3639">
            <v>-19957240.899999999</v>
          </cell>
          <cell r="L3639">
            <v>106711089.22</v>
          </cell>
          <cell r="M3639">
            <v>0</v>
          </cell>
          <cell r="N3639" t="str">
            <v>Cumpre</v>
          </cell>
        </row>
        <row r="3640">
          <cell r="F3640" t="str">
            <v>Carmo/RJ</v>
          </cell>
          <cell r="G3640" t="str">
            <v>Quadrimestral</v>
          </cell>
          <cell r="H3640" t="str">
            <v>2021-Q2</v>
          </cell>
          <cell r="I3640" t="str">
            <v>Não</v>
          </cell>
          <cell r="J3640">
            <v>44439</v>
          </cell>
          <cell r="K3640">
            <v>-19943976.16</v>
          </cell>
          <cell r="L3640">
            <v>104084833.3</v>
          </cell>
          <cell r="M3640">
            <v>0</v>
          </cell>
          <cell r="N3640" t="str">
            <v>Cumpre</v>
          </cell>
        </row>
        <row r="3641">
          <cell r="F3641" t="str">
            <v>Casimiro de Abreu/RJ</v>
          </cell>
          <cell r="G3641" t="str">
            <v>Quadrimestral</v>
          </cell>
          <cell r="H3641" t="str">
            <v>2024-Q2</v>
          </cell>
          <cell r="I3641" t="str">
            <v>Sim</v>
          </cell>
          <cell r="J3641">
            <v>45535</v>
          </cell>
          <cell r="K3641">
            <v>-130485500.52</v>
          </cell>
          <cell r="L3641">
            <v>524163896.48000002</v>
          </cell>
          <cell r="M3641">
            <v>0</v>
          </cell>
          <cell r="N3641" t="str">
            <v>Cumpre</v>
          </cell>
        </row>
        <row r="3642">
          <cell r="F3642" t="str">
            <v>Comendador Levy Gasparian/RJ</v>
          </cell>
          <cell r="G3642" t="str">
            <v>Quadrimestral</v>
          </cell>
          <cell r="H3642" t="str">
            <v>2024-Q2</v>
          </cell>
          <cell r="I3642" t="str">
            <v>Sim</v>
          </cell>
          <cell r="J3642">
            <v>45535</v>
          </cell>
          <cell r="K3642">
            <v>1088155.29</v>
          </cell>
          <cell r="L3642">
            <v>88927652.260000005</v>
          </cell>
          <cell r="M3642">
            <v>1.22</v>
          </cell>
          <cell r="N3642" t="str">
            <v>Cumpre</v>
          </cell>
        </row>
        <row r="3643">
          <cell r="F3643" t="str">
            <v>Conceição de Macabu/RJ</v>
          </cell>
          <cell r="G3643" t="str">
            <v>Quadrimestral</v>
          </cell>
          <cell r="H3643" t="str">
            <v>2024-Q2</v>
          </cell>
          <cell r="I3643" t="str">
            <v>Sim</v>
          </cell>
          <cell r="J3643">
            <v>45535</v>
          </cell>
          <cell r="K3643">
            <v>-25295372.050000001</v>
          </cell>
          <cell r="L3643">
            <v>135567259.41</v>
          </cell>
          <cell r="M3643">
            <v>0</v>
          </cell>
          <cell r="N3643" t="str">
            <v>Cumpre</v>
          </cell>
        </row>
        <row r="3644">
          <cell r="F3644" t="str">
            <v>Cordeiro/RJ</v>
          </cell>
          <cell r="G3644" t="str">
            <v>Quadrimestral</v>
          </cell>
          <cell r="H3644" t="str">
            <v>2024-Q2</v>
          </cell>
          <cell r="I3644" t="str">
            <v>Sim</v>
          </cell>
          <cell r="J3644">
            <v>45535</v>
          </cell>
          <cell r="K3644">
            <v>12788505.1</v>
          </cell>
          <cell r="L3644">
            <v>144663110.09999999</v>
          </cell>
          <cell r="M3644">
            <v>8.84</v>
          </cell>
          <cell r="N3644" t="str">
            <v>Cumpre</v>
          </cell>
        </row>
        <row r="3645">
          <cell r="F3645" t="str">
            <v>Duas Barras/RJ</v>
          </cell>
          <cell r="G3645" t="str">
            <v>Quadrimestral</v>
          </cell>
          <cell r="H3645" t="str">
            <v>2024-Q2</v>
          </cell>
          <cell r="I3645" t="str">
            <v>Sim</v>
          </cell>
          <cell r="J3645">
            <v>45535</v>
          </cell>
          <cell r="K3645">
            <v>55986305.530000001</v>
          </cell>
          <cell r="L3645">
            <v>95735691.579999998</v>
          </cell>
          <cell r="M3645">
            <v>58.48</v>
          </cell>
          <cell r="N3645" t="str">
            <v>Cumpre</v>
          </cell>
        </row>
        <row r="3646">
          <cell r="F3646" t="str">
            <v>Duque de Caxias/RJ</v>
          </cell>
          <cell r="G3646" t="str">
            <v>Quadrimestral</v>
          </cell>
          <cell r="H3646" t="str">
            <v>2024-Q2</v>
          </cell>
          <cell r="I3646" t="str">
            <v>Sim</v>
          </cell>
          <cell r="J3646">
            <v>45535</v>
          </cell>
          <cell r="K3646">
            <v>63896377.659999996</v>
          </cell>
          <cell r="L3646">
            <v>4626082374.5600004</v>
          </cell>
          <cell r="M3646">
            <v>1.38</v>
          </cell>
          <cell r="N3646" t="str">
            <v>Cumpre</v>
          </cell>
        </row>
        <row r="3647">
          <cell r="F3647" t="str">
            <v>Engenheiro Paulo de Frontin/RJ</v>
          </cell>
          <cell r="G3647" t="str">
            <v>Quadrimestral</v>
          </cell>
          <cell r="H3647" t="str">
            <v>2024-Q2</v>
          </cell>
          <cell r="I3647" t="str">
            <v>Sim</v>
          </cell>
          <cell r="J3647">
            <v>45535</v>
          </cell>
          <cell r="K3647">
            <v>-10732609.119999999</v>
          </cell>
          <cell r="L3647">
            <v>108924045.48999999</v>
          </cell>
          <cell r="M3647">
            <v>0</v>
          </cell>
          <cell r="N3647" t="str">
            <v>Cumpre</v>
          </cell>
        </row>
        <row r="3648">
          <cell r="F3648" t="str">
            <v>Guapimirim/RJ</v>
          </cell>
          <cell r="G3648" t="str">
            <v>Quadrimestral</v>
          </cell>
          <cell r="H3648" t="str">
            <v>2024-Q2</v>
          </cell>
          <cell r="I3648" t="str">
            <v>Sim</v>
          </cell>
          <cell r="J3648">
            <v>45535</v>
          </cell>
          <cell r="K3648">
            <v>-230613097.21000001</v>
          </cell>
          <cell r="L3648">
            <v>458663403.91000003</v>
          </cell>
          <cell r="M3648">
            <v>0</v>
          </cell>
          <cell r="N3648" t="str">
            <v>Cumpre</v>
          </cell>
        </row>
        <row r="3649">
          <cell r="F3649" t="str">
            <v>Iguaba Grande/RJ</v>
          </cell>
          <cell r="G3649" t="str">
            <v>Quadrimestral</v>
          </cell>
          <cell r="H3649" t="str">
            <v>2024-Q2</v>
          </cell>
          <cell r="I3649" t="str">
            <v>Sim</v>
          </cell>
          <cell r="J3649">
            <v>45535</v>
          </cell>
          <cell r="K3649">
            <v>-20564781.739999998</v>
          </cell>
          <cell r="L3649">
            <v>383811333.99000001</v>
          </cell>
          <cell r="M3649">
            <v>0</v>
          </cell>
          <cell r="N3649" t="str">
            <v>Cumpre</v>
          </cell>
        </row>
        <row r="3650">
          <cell r="F3650" t="str">
            <v>Itaboraí/RJ</v>
          </cell>
          <cell r="G3650" t="str">
            <v>Quadrimestral</v>
          </cell>
          <cell r="H3650" t="str">
            <v>2024-Q2</v>
          </cell>
          <cell r="I3650" t="str">
            <v>Sim</v>
          </cell>
          <cell r="J3650">
            <v>45535</v>
          </cell>
          <cell r="K3650">
            <v>-421927754</v>
          </cell>
          <cell r="L3650">
            <v>916954563.22000003</v>
          </cell>
          <cell r="M3650">
            <v>0</v>
          </cell>
          <cell r="N3650" t="str">
            <v>Cumpre</v>
          </cell>
        </row>
        <row r="3651">
          <cell r="F3651" t="str">
            <v>Itaguaí/RJ</v>
          </cell>
          <cell r="G3651" t="str">
            <v>Quadrimestral</v>
          </cell>
          <cell r="H3651" t="str">
            <v>2024-Q2</v>
          </cell>
          <cell r="I3651" t="str">
            <v>Sim</v>
          </cell>
          <cell r="J3651">
            <v>45535</v>
          </cell>
          <cell r="K3651">
            <v>-141883539.63</v>
          </cell>
          <cell r="L3651">
            <v>998470494.79999995</v>
          </cell>
          <cell r="M3651">
            <v>0</v>
          </cell>
          <cell r="N3651" t="str">
            <v>Cumpre</v>
          </cell>
        </row>
        <row r="3652">
          <cell r="F3652" t="str">
            <v>Italva/RJ</v>
          </cell>
          <cell r="G3652" t="str">
            <v>Semestral</v>
          </cell>
          <cell r="H3652" t="str">
            <v>2024-S2</v>
          </cell>
          <cell r="I3652" t="str">
            <v>Sim</v>
          </cell>
          <cell r="J3652">
            <v>45657</v>
          </cell>
          <cell r="K3652">
            <v>-9152834.7599999998</v>
          </cell>
          <cell r="L3652">
            <v>109540534.34</v>
          </cell>
          <cell r="M3652">
            <v>0</v>
          </cell>
          <cell r="N3652" t="str">
            <v>Cumpre</v>
          </cell>
        </row>
        <row r="3653">
          <cell r="F3653" t="str">
            <v>Itaocara/RJ</v>
          </cell>
          <cell r="G3653" t="str">
            <v>Quadrimestral</v>
          </cell>
          <cell r="H3653" t="str">
            <v>2024-Q2</v>
          </cell>
          <cell r="I3653" t="str">
            <v>Sim</v>
          </cell>
          <cell r="J3653">
            <v>45535</v>
          </cell>
          <cell r="K3653">
            <v>-31993643.57</v>
          </cell>
          <cell r="L3653">
            <v>136240123.34999999</v>
          </cell>
          <cell r="M3653">
            <v>0</v>
          </cell>
          <cell r="N3653" t="str">
            <v>Cumpre</v>
          </cell>
        </row>
        <row r="3654">
          <cell r="F3654" t="str">
            <v>Itaperuna/RJ</v>
          </cell>
          <cell r="G3654" t="str">
            <v>Quadrimestral</v>
          </cell>
          <cell r="H3654" t="str">
            <v>2024-Q1</v>
          </cell>
          <cell r="I3654" t="str">
            <v>Não</v>
          </cell>
          <cell r="J3654">
            <v>45412</v>
          </cell>
          <cell r="K3654">
            <v>-66811656.420000002</v>
          </cell>
          <cell r="L3654">
            <v>505736529.26999998</v>
          </cell>
          <cell r="M3654">
            <v>0</v>
          </cell>
          <cell r="N3654" t="str">
            <v>Cumpre</v>
          </cell>
        </row>
        <row r="3655">
          <cell r="F3655" t="str">
            <v>Itatiaia/RJ</v>
          </cell>
          <cell r="G3655" t="str">
            <v>Quadrimestral</v>
          </cell>
          <cell r="H3655" t="str">
            <v>2024-Q2</v>
          </cell>
          <cell r="I3655" t="str">
            <v>Sim</v>
          </cell>
          <cell r="J3655">
            <v>45535</v>
          </cell>
          <cell r="K3655">
            <v>-21340850.120000001</v>
          </cell>
          <cell r="L3655">
            <v>354974566.57999998</v>
          </cell>
          <cell r="M3655">
            <v>0</v>
          </cell>
          <cell r="N3655" t="str">
            <v>Cumpre</v>
          </cell>
        </row>
        <row r="3656">
          <cell r="F3656" t="str">
            <v>Japeri/RJ</v>
          </cell>
          <cell r="G3656" t="str">
            <v>Quadrimestral</v>
          </cell>
          <cell r="H3656" t="str">
            <v>2024-Q2</v>
          </cell>
          <cell r="I3656" t="str">
            <v>Sim</v>
          </cell>
          <cell r="J3656">
            <v>45535</v>
          </cell>
          <cell r="K3656">
            <v>-60524356.799999997</v>
          </cell>
          <cell r="L3656">
            <v>372702894.13</v>
          </cell>
          <cell r="M3656">
            <v>0</v>
          </cell>
          <cell r="N3656" t="str">
            <v>Cumpre</v>
          </cell>
        </row>
        <row r="3657">
          <cell r="F3657" t="str">
            <v>Laje do Muriaé/RJ</v>
          </cell>
          <cell r="G3657" t="str">
            <v>Quadrimestral</v>
          </cell>
          <cell r="H3657" t="str">
            <v>2023-Q2</v>
          </cell>
          <cell r="I3657" t="str">
            <v>Não</v>
          </cell>
          <cell r="J3657">
            <v>45169</v>
          </cell>
          <cell r="K3657">
            <v>7124698.2000000002</v>
          </cell>
          <cell r="L3657">
            <v>63619694.799999997</v>
          </cell>
          <cell r="M3657">
            <v>11.2</v>
          </cell>
          <cell r="N3657" t="str">
            <v>Cumpre</v>
          </cell>
        </row>
        <row r="3658">
          <cell r="F3658" t="str">
            <v>Macaé/RJ</v>
          </cell>
          <cell r="G3658" t="str">
            <v>Quadrimestral</v>
          </cell>
          <cell r="H3658" t="str">
            <v>2024-Q2</v>
          </cell>
          <cell r="I3658" t="str">
            <v>Sim</v>
          </cell>
          <cell r="J3658">
            <v>45535</v>
          </cell>
          <cell r="K3658">
            <v>-2840507997.46</v>
          </cell>
          <cell r="L3658">
            <v>4002643980.7199998</v>
          </cell>
          <cell r="M3658">
            <v>0</v>
          </cell>
          <cell r="N3658" t="str">
            <v>Cumpre</v>
          </cell>
        </row>
        <row r="3659">
          <cell r="F3659" t="str">
            <v>Macuco/RJ</v>
          </cell>
          <cell r="G3659" t="str">
            <v>Quadrimestral</v>
          </cell>
          <cell r="H3659" t="str">
            <v>2023-Q3</v>
          </cell>
          <cell r="I3659" t="str">
            <v>Não</v>
          </cell>
          <cell r="J3659">
            <v>45291</v>
          </cell>
          <cell r="K3659">
            <v>-22456827.5</v>
          </cell>
          <cell r="L3659">
            <v>72533202</v>
          </cell>
          <cell r="M3659">
            <v>0</v>
          </cell>
          <cell r="N3659" t="str">
            <v>Cumpre</v>
          </cell>
        </row>
        <row r="3660">
          <cell r="F3660" t="str">
            <v>Magé/RJ</v>
          </cell>
          <cell r="G3660" t="str">
            <v>Quadrimestral</v>
          </cell>
          <cell r="H3660" t="str">
            <v>2024-Q2</v>
          </cell>
          <cell r="I3660" t="str">
            <v>Sim</v>
          </cell>
          <cell r="J3660">
            <v>45535</v>
          </cell>
          <cell r="K3660">
            <v>167852366.83000001</v>
          </cell>
          <cell r="L3660">
            <v>1163009721.3599999</v>
          </cell>
          <cell r="M3660">
            <v>14.43</v>
          </cell>
          <cell r="N3660" t="str">
            <v>Cumpre</v>
          </cell>
        </row>
        <row r="3661">
          <cell r="F3661" t="str">
            <v>Mangaratiba/RJ</v>
          </cell>
          <cell r="G3661" t="str">
            <v>Quadrimestral</v>
          </cell>
          <cell r="H3661" t="str">
            <v>2024-Q2</v>
          </cell>
          <cell r="I3661" t="str">
            <v>Sim</v>
          </cell>
          <cell r="J3661">
            <v>45535</v>
          </cell>
          <cell r="K3661">
            <v>114275750.59999999</v>
          </cell>
          <cell r="L3661">
            <v>556326339.92999995</v>
          </cell>
          <cell r="M3661">
            <v>20.54</v>
          </cell>
          <cell r="N3661" t="str">
            <v>Cumpre</v>
          </cell>
        </row>
        <row r="3662">
          <cell r="F3662" t="str">
            <v>Maricá/RJ</v>
          </cell>
          <cell r="G3662" t="str">
            <v>Quadrimestral</v>
          </cell>
          <cell r="H3662" t="str">
            <v>2024-Q2</v>
          </cell>
          <cell r="I3662" t="str">
            <v>Sim</v>
          </cell>
          <cell r="J3662">
            <v>45535</v>
          </cell>
          <cell r="K3662">
            <v>-4989377698.2600002</v>
          </cell>
          <cell r="L3662">
            <v>6551444815.8100004</v>
          </cell>
          <cell r="M3662">
            <v>0</v>
          </cell>
          <cell r="N3662" t="str">
            <v>Cumpre</v>
          </cell>
        </row>
        <row r="3663">
          <cell r="F3663" t="str">
            <v>Mendes/RJ</v>
          </cell>
          <cell r="G3663" t="str">
            <v>Quadrimestral</v>
          </cell>
          <cell r="H3663" t="str">
            <v>2023-Q3</v>
          </cell>
          <cell r="I3663" t="str">
            <v>Não</v>
          </cell>
          <cell r="J3663">
            <v>45291</v>
          </cell>
          <cell r="K3663">
            <v>-11871573.619999999</v>
          </cell>
          <cell r="L3663">
            <v>130221224.11</v>
          </cell>
          <cell r="M3663">
            <v>0</v>
          </cell>
          <cell r="N3663" t="str">
            <v>Cumpre</v>
          </cell>
        </row>
        <row r="3664">
          <cell r="F3664" t="str">
            <v>Mesquita/RJ</v>
          </cell>
          <cell r="G3664" t="str">
            <v>Quadrimestral</v>
          </cell>
          <cell r="H3664" t="str">
            <v>2024-Q2</v>
          </cell>
          <cell r="I3664" t="str">
            <v>Sim</v>
          </cell>
          <cell r="J3664">
            <v>45535</v>
          </cell>
          <cell r="K3664">
            <v>-50389231.789999999</v>
          </cell>
          <cell r="L3664">
            <v>666032082.88</v>
          </cell>
          <cell r="M3664">
            <v>0</v>
          </cell>
          <cell r="N3664" t="str">
            <v>Cumpre</v>
          </cell>
        </row>
        <row r="3665">
          <cell r="F3665" t="str">
            <v>Miguel Pereira/RJ</v>
          </cell>
          <cell r="G3665" t="str">
            <v>Quadrimestral</v>
          </cell>
          <cell r="H3665" t="str">
            <v>2024-Q2</v>
          </cell>
          <cell r="I3665" t="str">
            <v>Sim</v>
          </cell>
          <cell r="J3665">
            <v>45535</v>
          </cell>
          <cell r="K3665">
            <v>-55320535.759999998</v>
          </cell>
          <cell r="L3665">
            <v>250037452</v>
          </cell>
          <cell r="M3665">
            <v>0</v>
          </cell>
          <cell r="N3665" t="str">
            <v>Cumpre</v>
          </cell>
        </row>
        <row r="3666">
          <cell r="F3666" t="str">
            <v>Miracema/RJ</v>
          </cell>
          <cell r="G3666" t="str">
            <v>Quadrimestral</v>
          </cell>
          <cell r="H3666" t="str">
            <v>2023-Q3</v>
          </cell>
          <cell r="I3666" t="str">
            <v>Não</v>
          </cell>
          <cell r="J3666">
            <v>45291</v>
          </cell>
          <cell r="K3666">
            <v>548409.81999999995</v>
          </cell>
          <cell r="L3666">
            <v>31308566.239999998</v>
          </cell>
          <cell r="M3666">
            <v>1.75</v>
          </cell>
          <cell r="N3666" t="str">
            <v>Cumpre</v>
          </cell>
        </row>
        <row r="3667">
          <cell r="F3667" t="str">
            <v>Natividade/RJ</v>
          </cell>
          <cell r="G3667" t="str">
            <v>Semestral</v>
          </cell>
          <cell r="H3667" t="str">
            <v>2024-S1</v>
          </cell>
          <cell r="I3667" t="str">
            <v>Sim</v>
          </cell>
          <cell r="J3667">
            <v>45473</v>
          </cell>
          <cell r="K3667">
            <v>14101432.1</v>
          </cell>
          <cell r="L3667">
            <v>111571446.42</v>
          </cell>
          <cell r="M3667">
            <v>12.64</v>
          </cell>
          <cell r="N3667" t="str">
            <v>Cumpre</v>
          </cell>
        </row>
        <row r="3668">
          <cell r="F3668" t="str">
            <v>Nilópolis/RJ</v>
          </cell>
          <cell r="G3668" t="str">
            <v>Quadrimestral</v>
          </cell>
          <cell r="H3668" t="str">
            <v>2024-Q2</v>
          </cell>
          <cell r="I3668" t="str">
            <v>Sim</v>
          </cell>
          <cell r="J3668">
            <v>45535</v>
          </cell>
          <cell r="K3668">
            <v>-3232969.27</v>
          </cell>
          <cell r="L3668">
            <v>495398884.61000001</v>
          </cell>
          <cell r="M3668">
            <v>0</v>
          </cell>
          <cell r="N3668" t="str">
            <v>Cumpre</v>
          </cell>
        </row>
        <row r="3669">
          <cell r="F3669" t="str">
            <v>Niterói/RJ</v>
          </cell>
          <cell r="G3669" t="str">
            <v>Quadrimestral</v>
          </cell>
          <cell r="H3669" t="str">
            <v>2024-Q2</v>
          </cell>
          <cell r="I3669" t="str">
            <v>Sim</v>
          </cell>
          <cell r="J3669">
            <v>45535</v>
          </cell>
          <cell r="K3669">
            <v>-4451318351.7200003</v>
          </cell>
          <cell r="L3669">
            <v>5863423263.9200001</v>
          </cell>
          <cell r="M3669">
            <v>0</v>
          </cell>
          <cell r="N3669" t="str">
            <v>Cumpre</v>
          </cell>
        </row>
        <row r="3670">
          <cell r="F3670" t="str">
            <v>Nova Friburgo/RJ</v>
          </cell>
          <cell r="G3670" t="str">
            <v>Quadrimestral</v>
          </cell>
          <cell r="H3670" t="str">
            <v>2024-Q2</v>
          </cell>
          <cell r="I3670" t="str">
            <v>Sim</v>
          </cell>
          <cell r="J3670">
            <v>45535</v>
          </cell>
          <cell r="K3670">
            <v>-167607278.38</v>
          </cell>
          <cell r="L3670">
            <v>808238237.19000006</v>
          </cell>
          <cell r="M3670">
            <v>0</v>
          </cell>
          <cell r="N3670" t="str">
            <v>Cumpre</v>
          </cell>
        </row>
        <row r="3671">
          <cell r="F3671" t="str">
            <v>Nova Iguaçu/RJ</v>
          </cell>
          <cell r="G3671" t="str">
            <v>Quadrimestral</v>
          </cell>
          <cell r="H3671" t="str">
            <v>2024-Q2</v>
          </cell>
          <cell r="I3671" t="str">
            <v>Sim</v>
          </cell>
          <cell r="J3671">
            <v>45535</v>
          </cell>
          <cell r="K3671">
            <v>1021694540.24</v>
          </cell>
          <cell r="L3671">
            <v>2249364401.5500002</v>
          </cell>
          <cell r="M3671">
            <v>45.42</v>
          </cell>
          <cell r="N3671" t="str">
            <v>Cumpre</v>
          </cell>
        </row>
        <row r="3672">
          <cell r="F3672" t="str">
            <v>Paracambi/RJ</v>
          </cell>
          <cell r="G3672" t="str">
            <v>Quadrimestral</v>
          </cell>
          <cell r="H3672" t="str">
            <v>2024-Q2</v>
          </cell>
          <cell r="I3672" t="str">
            <v>Sim</v>
          </cell>
          <cell r="J3672">
            <v>45535</v>
          </cell>
          <cell r="K3672">
            <v>-33009218.32</v>
          </cell>
          <cell r="L3672">
            <v>281066307.95999998</v>
          </cell>
          <cell r="M3672">
            <v>0</v>
          </cell>
          <cell r="N3672" t="str">
            <v>Cumpre</v>
          </cell>
        </row>
        <row r="3673">
          <cell r="F3673" t="str">
            <v>Paraíba do Sul/RJ</v>
          </cell>
          <cell r="G3673" t="str">
            <v>Quadrimestral</v>
          </cell>
          <cell r="H3673" t="str">
            <v>2024-Q1</v>
          </cell>
          <cell r="I3673" t="str">
            <v>Não</v>
          </cell>
          <cell r="J3673">
            <v>45412</v>
          </cell>
          <cell r="K3673">
            <v>92481372.739999995</v>
          </cell>
          <cell r="L3673">
            <v>244177931.21000001</v>
          </cell>
          <cell r="M3673">
            <v>37.869999999999997</v>
          </cell>
          <cell r="N3673" t="str">
            <v>Cumpre</v>
          </cell>
        </row>
        <row r="3674">
          <cell r="F3674" t="str">
            <v>Paraty/RJ</v>
          </cell>
          <cell r="G3674" t="str">
            <v>Quadrimestral</v>
          </cell>
          <cell r="H3674" t="str">
            <v>2024-Q2</v>
          </cell>
          <cell r="I3674" t="str">
            <v>Sim</v>
          </cell>
          <cell r="J3674">
            <v>45535</v>
          </cell>
          <cell r="K3674">
            <v>-198156889.33000001</v>
          </cell>
          <cell r="L3674">
            <v>511055867.80000001</v>
          </cell>
          <cell r="M3674">
            <v>0</v>
          </cell>
          <cell r="N3674" t="str">
            <v>Cumpre</v>
          </cell>
        </row>
        <row r="3675">
          <cell r="F3675" t="str">
            <v>Paty do Alferes/RJ</v>
          </cell>
          <cell r="G3675" t="str">
            <v>Quadrimestral</v>
          </cell>
          <cell r="H3675" t="str">
            <v>2024-Q2</v>
          </cell>
          <cell r="I3675" t="str">
            <v>Sim</v>
          </cell>
          <cell r="J3675">
            <v>45535</v>
          </cell>
          <cell r="K3675">
            <v>-43268692.549999997</v>
          </cell>
          <cell r="L3675">
            <v>186108650.43000001</v>
          </cell>
          <cell r="M3675">
            <v>0</v>
          </cell>
          <cell r="N3675" t="str">
            <v>Cumpre</v>
          </cell>
        </row>
        <row r="3676">
          <cell r="F3676" t="str">
            <v>Petrópolis/RJ</v>
          </cell>
          <cell r="G3676" t="str">
            <v>Quadrimestral</v>
          </cell>
          <cell r="H3676" t="str">
            <v>2024-Q2</v>
          </cell>
          <cell r="I3676" t="str">
            <v>Sim</v>
          </cell>
          <cell r="J3676">
            <v>45535</v>
          </cell>
          <cell r="K3676">
            <v>386678847.60000002</v>
          </cell>
          <cell r="L3676">
            <v>1760750177.6300001</v>
          </cell>
          <cell r="M3676">
            <v>21.96</v>
          </cell>
          <cell r="N3676" t="str">
            <v>Cumpre</v>
          </cell>
        </row>
        <row r="3677">
          <cell r="F3677" t="str">
            <v>Pinheiral/RJ</v>
          </cell>
          <cell r="G3677" t="str">
            <v>Semestral</v>
          </cell>
          <cell r="H3677" t="str">
            <v>2024-S1</v>
          </cell>
          <cell r="I3677" t="str">
            <v>Sim</v>
          </cell>
          <cell r="J3677">
            <v>45473</v>
          </cell>
          <cell r="K3677">
            <v>-18358311.829999998</v>
          </cell>
          <cell r="L3677">
            <v>148258077.13999999</v>
          </cell>
          <cell r="M3677">
            <v>0</v>
          </cell>
          <cell r="N3677" t="str">
            <v>Cumpre</v>
          </cell>
        </row>
        <row r="3678">
          <cell r="F3678" t="str">
            <v>Piraí/RJ</v>
          </cell>
          <cell r="G3678" t="str">
            <v>Semestral</v>
          </cell>
          <cell r="H3678" t="str">
            <v>2024-S1</v>
          </cell>
          <cell r="I3678" t="str">
            <v>Sim</v>
          </cell>
          <cell r="J3678">
            <v>45473</v>
          </cell>
          <cell r="K3678">
            <v>-69604984.5</v>
          </cell>
          <cell r="L3678">
            <v>269564498.81999999</v>
          </cell>
          <cell r="M3678">
            <v>0</v>
          </cell>
          <cell r="N3678" t="str">
            <v>Cumpre</v>
          </cell>
        </row>
        <row r="3679">
          <cell r="F3679" t="str">
            <v>Porciúncula/RJ</v>
          </cell>
          <cell r="G3679" t="str">
            <v>Quadrimestral</v>
          </cell>
          <cell r="H3679" t="str">
            <v>2024-Q2</v>
          </cell>
          <cell r="I3679" t="str">
            <v>Sim</v>
          </cell>
          <cell r="J3679">
            <v>45535</v>
          </cell>
          <cell r="K3679">
            <v>-23012496.77</v>
          </cell>
          <cell r="L3679">
            <v>131507933.28</v>
          </cell>
          <cell r="M3679">
            <v>0</v>
          </cell>
          <cell r="N3679" t="str">
            <v>Cumpre</v>
          </cell>
        </row>
        <row r="3680">
          <cell r="F3680" t="str">
            <v>Porto Real/RJ</v>
          </cell>
          <cell r="G3680" t="str">
            <v>Semestral</v>
          </cell>
          <cell r="H3680" t="str">
            <v>2024-S1</v>
          </cell>
          <cell r="I3680" t="str">
            <v>Sim</v>
          </cell>
          <cell r="J3680">
            <v>45473</v>
          </cell>
          <cell r="K3680">
            <v>35932494.130000003</v>
          </cell>
          <cell r="L3680">
            <v>243270420</v>
          </cell>
          <cell r="M3680">
            <v>14.77</v>
          </cell>
          <cell r="N3680" t="str">
            <v>Cumpre</v>
          </cell>
        </row>
        <row r="3681">
          <cell r="F3681" t="str">
            <v>Quatis/RJ</v>
          </cell>
          <cell r="G3681" t="str">
            <v>Semestral</v>
          </cell>
          <cell r="H3681" t="str">
            <v>2024-S1</v>
          </cell>
          <cell r="I3681" t="str">
            <v>Sim</v>
          </cell>
          <cell r="J3681">
            <v>45473</v>
          </cell>
          <cell r="K3681">
            <v>-41188632.299999997</v>
          </cell>
          <cell r="L3681">
            <v>117616331.59999999</v>
          </cell>
          <cell r="M3681">
            <v>0</v>
          </cell>
          <cell r="N3681" t="str">
            <v>Cumpre</v>
          </cell>
        </row>
        <row r="3682">
          <cell r="F3682" t="str">
            <v>Queimados/RJ</v>
          </cell>
          <cell r="G3682" t="str">
            <v>Quadrimestral</v>
          </cell>
          <cell r="H3682" t="str">
            <v>2024-Q2</v>
          </cell>
          <cell r="I3682" t="str">
            <v>Sim</v>
          </cell>
          <cell r="J3682">
            <v>45535</v>
          </cell>
          <cell r="K3682">
            <v>-1358083.33</v>
          </cell>
          <cell r="L3682">
            <v>448303375.63999999</v>
          </cell>
          <cell r="M3682">
            <v>0</v>
          </cell>
          <cell r="N3682" t="str">
            <v>Cumpre</v>
          </cell>
        </row>
        <row r="3683">
          <cell r="F3683" t="str">
            <v>Quissamã/RJ</v>
          </cell>
          <cell r="G3683" t="str">
            <v>Semestral</v>
          </cell>
          <cell r="H3683" t="str">
            <v>2024-S1</v>
          </cell>
          <cell r="I3683" t="str">
            <v>Sim</v>
          </cell>
          <cell r="J3683">
            <v>45473</v>
          </cell>
          <cell r="K3683">
            <v>-70026313.980000004</v>
          </cell>
          <cell r="L3683">
            <v>452315193.20999998</v>
          </cell>
          <cell r="M3683">
            <v>0</v>
          </cell>
          <cell r="N3683" t="str">
            <v>Cumpre</v>
          </cell>
        </row>
        <row r="3684">
          <cell r="F3684" t="str">
            <v>Resende/RJ</v>
          </cell>
          <cell r="G3684" t="str">
            <v>Quadrimestral</v>
          </cell>
          <cell r="H3684" t="str">
            <v>2024-Q2</v>
          </cell>
          <cell r="I3684" t="str">
            <v>Sim</v>
          </cell>
          <cell r="J3684">
            <v>45535</v>
          </cell>
          <cell r="K3684">
            <v>-322943943.81</v>
          </cell>
          <cell r="L3684">
            <v>913073685.17999995</v>
          </cell>
          <cell r="M3684">
            <v>0</v>
          </cell>
          <cell r="N3684" t="str">
            <v>Cumpre</v>
          </cell>
        </row>
        <row r="3685">
          <cell r="F3685" t="str">
            <v>Rio Bonito/RJ</v>
          </cell>
          <cell r="G3685" t="str">
            <v>Quadrimestral</v>
          </cell>
          <cell r="H3685" t="str">
            <v>2024-Q1</v>
          </cell>
          <cell r="I3685" t="str">
            <v>Não</v>
          </cell>
          <cell r="J3685">
            <v>45412</v>
          </cell>
          <cell r="K3685">
            <v>3089837.36</v>
          </cell>
          <cell r="L3685">
            <v>351849146.44</v>
          </cell>
          <cell r="M3685">
            <v>0.88</v>
          </cell>
          <cell r="N3685" t="str">
            <v>Cumpre</v>
          </cell>
        </row>
        <row r="3686">
          <cell r="F3686" t="str">
            <v>Rio Claro/RJ</v>
          </cell>
          <cell r="G3686" t="str">
            <v>Quadrimestral</v>
          </cell>
          <cell r="H3686" t="str">
            <v>2024-Q2</v>
          </cell>
          <cell r="I3686" t="str">
            <v>Sim</v>
          </cell>
          <cell r="J3686">
            <v>45535</v>
          </cell>
          <cell r="K3686">
            <v>-3413685.66</v>
          </cell>
          <cell r="L3686">
            <v>223321393.53999999</v>
          </cell>
          <cell r="M3686">
            <v>0</v>
          </cell>
          <cell r="N3686" t="str">
            <v>Cumpre</v>
          </cell>
        </row>
        <row r="3687">
          <cell r="F3687" t="str">
            <v>Rio das Flores/RJ</v>
          </cell>
          <cell r="G3687" t="str">
            <v>Semestral</v>
          </cell>
          <cell r="H3687" t="str">
            <v>2024-S1</v>
          </cell>
          <cell r="I3687" t="str">
            <v>Sim</v>
          </cell>
          <cell r="J3687">
            <v>45473</v>
          </cell>
          <cell r="K3687">
            <v>41194250.780000001</v>
          </cell>
          <cell r="L3687">
            <v>98688365.709999993</v>
          </cell>
          <cell r="M3687">
            <v>41.74</v>
          </cell>
          <cell r="N3687" t="str">
            <v>Cumpre</v>
          </cell>
        </row>
        <row r="3688">
          <cell r="F3688" t="str">
            <v>Rio das Ostras/RJ</v>
          </cell>
          <cell r="G3688" t="str">
            <v>Quadrimestral</v>
          </cell>
          <cell r="H3688" t="str">
            <v>2024-Q2</v>
          </cell>
          <cell r="I3688" t="str">
            <v>Sim</v>
          </cell>
          <cell r="J3688">
            <v>45535</v>
          </cell>
          <cell r="K3688">
            <v>-356514159.32999998</v>
          </cell>
          <cell r="L3688">
            <v>1072475624.17</v>
          </cell>
          <cell r="M3688">
            <v>0</v>
          </cell>
          <cell r="N3688" t="str">
            <v>Cumpre</v>
          </cell>
        </row>
        <row r="3689">
          <cell r="F3689" t="str">
            <v>Rio de Janeiro/RJ</v>
          </cell>
          <cell r="G3689" t="str">
            <v>Quadrimestral</v>
          </cell>
          <cell r="H3689" t="str">
            <v>2024-Q2</v>
          </cell>
          <cell r="I3689" t="str">
            <v>Sim</v>
          </cell>
          <cell r="J3689">
            <v>45535</v>
          </cell>
          <cell r="K3689">
            <v>13301543886.549999</v>
          </cell>
          <cell r="L3689">
            <v>32824180981.43</v>
          </cell>
          <cell r="M3689">
            <v>40.520000000000003</v>
          </cell>
          <cell r="N3689" t="str">
            <v>Cumpre</v>
          </cell>
        </row>
        <row r="3690">
          <cell r="F3690" t="str">
            <v>Santa Maria Madalena/RJ</v>
          </cell>
          <cell r="G3690" t="str">
            <v>Quadrimestral</v>
          </cell>
          <cell r="H3690" t="str">
            <v>2024-Q2</v>
          </cell>
          <cell r="I3690" t="str">
            <v>Sim</v>
          </cell>
          <cell r="J3690">
            <v>45535</v>
          </cell>
          <cell r="K3690">
            <v>-11671951.119999999</v>
          </cell>
          <cell r="L3690">
            <v>100730533.25</v>
          </cell>
          <cell r="M3690">
            <v>0</v>
          </cell>
          <cell r="N3690" t="str">
            <v>Cumpre</v>
          </cell>
        </row>
        <row r="3691">
          <cell r="F3691" t="str">
            <v>Santo Antônio de Pádua/RJ</v>
          </cell>
          <cell r="G3691" t="str">
            <v>Quadrimestral</v>
          </cell>
          <cell r="H3691" t="str">
            <v>2024-Q2</v>
          </cell>
          <cell r="I3691" t="str">
            <v>Sim</v>
          </cell>
          <cell r="J3691">
            <v>45535</v>
          </cell>
          <cell r="K3691">
            <v>-55233874.270000003</v>
          </cell>
          <cell r="L3691">
            <v>240722384.38999999</v>
          </cell>
          <cell r="M3691">
            <v>0</v>
          </cell>
          <cell r="N3691" t="str">
            <v>Cumpre</v>
          </cell>
        </row>
        <row r="3692">
          <cell r="F3692" t="str">
            <v>São Fidélis/RJ</v>
          </cell>
          <cell r="G3692" t="str">
            <v>Quadrimestral</v>
          </cell>
          <cell r="H3692" t="str">
            <v>2024-Q2</v>
          </cell>
          <cell r="I3692" t="str">
            <v>Sim</v>
          </cell>
          <cell r="J3692">
            <v>45535</v>
          </cell>
          <cell r="K3692">
            <v>3042768.05</v>
          </cell>
          <cell r="L3692">
            <v>203728897.56999999</v>
          </cell>
          <cell r="M3692">
            <v>1.49</v>
          </cell>
          <cell r="N3692" t="str">
            <v>Cumpre</v>
          </cell>
        </row>
        <row r="3693">
          <cell r="F3693" t="str">
            <v>São Francisco de Itabapoana/RJ</v>
          </cell>
          <cell r="G3693" t="str">
            <v>Quadrimestral</v>
          </cell>
          <cell r="H3693" t="str">
            <v>2024-Q2</v>
          </cell>
          <cell r="I3693" t="str">
            <v>Sim</v>
          </cell>
          <cell r="J3693">
            <v>45535</v>
          </cell>
          <cell r="K3693">
            <v>-40965080.479999997</v>
          </cell>
          <cell r="L3693">
            <v>300348521.94</v>
          </cell>
          <cell r="M3693">
            <v>0</v>
          </cell>
          <cell r="N3693" t="str">
            <v>Cumpre</v>
          </cell>
        </row>
        <row r="3694">
          <cell r="F3694" t="str">
            <v>São Gonçalo/RJ</v>
          </cell>
          <cell r="G3694" t="str">
            <v>Quadrimestral</v>
          </cell>
          <cell r="H3694" t="str">
            <v>2024-Q2</v>
          </cell>
          <cell r="I3694" t="str">
            <v>Sim</v>
          </cell>
          <cell r="J3694">
            <v>45535</v>
          </cell>
          <cell r="K3694">
            <v>211617724.30000001</v>
          </cell>
          <cell r="L3694">
            <v>2220597647.9899998</v>
          </cell>
          <cell r="M3694">
            <v>9.5299999999999994</v>
          </cell>
          <cell r="N3694" t="str">
            <v>Cumpre</v>
          </cell>
        </row>
        <row r="3695">
          <cell r="F3695" t="str">
            <v>São João da Barra/RJ</v>
          </cell>
          <cell r="G3695" t="str">
            <v>Quadrimestral</v>
          </cell>
          <cell r="H3695" t="str">
            <v>2024-Q2</v>
          </cell>
          <cell r="I3695" t="str">
            <v>Sim</v>
          </cell>
          <cell r="J3695">
            <v>45535</v>
          </cell>
          <cell r="K3695">
            <v>-362182673.43000001</v>
          </cell>
          <cell r="L3695">
            <v>896931838.47000003</v>
          </cell>
          <cell r="M3695">
            <v>0</v>
          </cell>
          <cell r="N3695" t="str">
            <v>Cumpre</v>
          </cell>
        </row>
        <row r="3696">
          <cell r="F3696" t="str">
            <v>São João de Meriti/RJ</v>
          </cell>
          <cell r="G3696" t="str">
            <v>Quadrimestral</v>
          </cell>
          <cell r="H3696" t="str">
            <v>2024-Q2</v>
          </cell>
          <cell r="I3696" t="str">
            <v>Sim</v>
          </cell>
          <cell r="J3696">
            <v>45535</v>
          </cell>
          <cell r="K3696">
            <v>253367993.13</v>
          </cell>
          <cell r="L3696">
            <v>1045179379.3099999</v>
          </cell>
          <cell r="M3696">
            <v>24.24</v>
          </cell>
          <cell r="N3696" t="str">
            <v>Cumpre</v>
          </cell>
        </row>
        <row r="3697">
          <cell r="F3697" t="str">
            <v>São José de Ubá/RJ</v>
          </cell>
          <cell r="G3697" t="str">
            <v>Quadrimestral</v>
          </cell>
          <cell r="H3697" t="str">
            <v>2024-Q2</v>
          </cell>
          <cell r="I3697" t="str">
            <v>Sim</v>
          </cell>
          <cell r="J3697">
            <v>45535</v>
          </cell>
          <cell r="K3697">
            <v>1993202.37</v>
          </cell>
          <cell r="L3697">
            <v>78580302.689999998</v>
          </cell>
          <cell r="M3697">
            <v>2.54</v>
          </cell>
          <cell r="N3697" t="str">
            <v>Cumpre</v>
          </cell>
        </row>
        <row r="3698">
          <cell r="F3698" t="str">
            <v>São José do Vale do Rio Preto/RJ</v>
          </cell>
          <cell r="G3698" t="str">
            <v>Quadrimestral</v>
          </cell>
          <cell r="H3698" t="str">
            <v>2024-Q2</v>
          </cell>
          <cell r="I3698" t="str">
            <v>Sim</v>
          </cell>
          <cell r="J3698">
            <v>45535</v>
          </cell>
          <cell r="K3698">
            <v>-20265817.5</v>
          </cell>
          <cell r="L3698">
            <v>136762023.96000001</v>
          </cell>
          <cell r="M3698">
            <v>0</v>
          </cell>
          <cell r="N3698" t="str">
            <v>Cumpre</v>
          </cell>
        </row>
        <row r="3699">
          <cell r="F3699" t="str">
            <v>São Pedro da Aldeia/RJ</v>
          </cell>
          <cell r="G3699" t="str">
            <v>Quadrimestral</v>
          </cell>
          <cell r="H3699" t="str">
            <v>2024-Q2</v>
          </cell>
          <cell r="I3699" t="str">
            <v>Sim</v>
          </cell>
          <cell r="J3699">
            <v>45535</v>
          </cell>
          <cell r="K3699">
            <v>20513163.899999999</v>
          </cell>
          <cell r="L3699">
            <v>426415787.02999997</v>
          </cell>
          <cell r="M3699">
            <v>4.8099999999999996</v>
          </cell>
          <cell r="N3699" t="str">
            <v>Cumpre</v>
          </cell>
        </row>
        <row r="3700">
          <cell r="F3700" t="str">
            <v>São Sebastião do Alto/RJ</v>
          </cell>
          <cell r="G3700" t="str">
            <v>Quadrimestral</v>
          </cell>
          <cell r="H3700" t="str">
            <v>2024-Q2</v>
          </cell>
          <cell r="I3700" t="str">
            <v>Sim</v>
          </cell>
          <cell r="J3700">
            <v>45535</v>
          </cell>
          <cell r="K3700">
            <v>4026668.34</v>
          </cell>
          <cell r="L3700">
            <v>86401976.939999998</v>
          </cell>
          <cell r="M3700">
            <v>4.66</v>
          </cell>
          <cell r="N3700" t="str">
            <v>Cumpre</v>
          </cell>
        </row>
        <row r="3701">
          <cell r="F3701" t="str">
            <v>Sapucaia/RJ</v>
          </cell>
          <cell r="G3701" t="str">
            <v>Quadrimestral</v>
          </cell>
          <cell r="H3701" t="str">
            <v>2024-Q2</v>
          </cell>
          <cell r="I3701" t="str">
            <v>Sim</v>
          </cell>
          <cell r="J3701">
            <v>45535</v>
          </cell>
          <cell r="K3701">
            <v>-59807711.609999999</v>
          </cell>
          <cell r="L3701">
            <v>170683006.61000001</v>
          </cell>
          <cell r="M3701">
            <v>0</v>
          </cell>
          <cell r="N3701" t="str">
            <v>Cumpre</v>
          </cell>
        </row>
        <row r="3702">
          <cell r="F3702" t="str">
            <v>Saquarema/RJ</v>
          </cell>
          <cell r="G3702" t="str">
            <v>Quadrimestral</v>
          </cell>
          <cell r="H3702" t="str">
            <v>2024-Q2</v>
          </cell>
          <cell r="I3702" t="str">
            <v>Sim</v>
          </cell>
          <cell r="J3702">
            <v>45535</v>
          </cell>
          <cell r="K3702">
            <v>-2919371757.0999999</v>
          </cell>
          <cell r="L3702">
            <v>2917471127.96</v>
          </cell>
          <cell r="M3702">
            <v>0</v>
          </cell>
          <cell r="N3702" t="str">
            <v>Cumpre</v>
          </cell>
        </row>
        <row r="3703">
          <cell r="F3703" t="str">
            <v>Seropédica/RJ</v>
          </cell>
          <cell r="G3703" t="str">
            <v>Quadrimestral</v>
          </cell>
          <cell r="H3703" t="str">
            <v>2024-Q2</v>
          </cell>
          <cell r="I3703" t="str">
            <v>Sim</v>
          </cell>
          <cell r="J3703">
            <v>45535</v>
          </cell>
          <cell r="K3703">
            <v>-2436834435.4299998</v>
          </cell>
          <cell r="L3703">
            <v>454142392.89999998</v>
          </cell>
          <cell r="M3703">
            <v>0</v>
          </cell>
          <cell r="N3703" t="str">
            <v>Cumpre</v>
          </cell>
        </row>
        <row r="3704">
          <cell r="F3704" t="str">
            <v>Silva Jardim/RJ</v>
          </cell>
          <cell r="G3704" t="str">
            <v>Quadrimestral</v>
          </cell>
          <cell r="H3704" t="str">
            <v>2024-Q2</v>
          </cell>
          <cell r="I3704" t="str">
            <v>Sim</v>
          </cell>
          <cell r="J3704">
            <v>45535</v>
          </cell>
          <cell r="K3704">
            <v>-88604769.489999995</v>
          </cell>
          <cell r="L3704">
            <v>324974587.63999999</v>
          </cell>
          <cell r="M3704">
            <v>0</v>
          </cell>
          <cell r="N3704" t="str">
            <v>Cumpre</v>
          </cell>
        </row>
        <row r="3705">
          <cell r="F3705" t="str">
            <v>Sumidouro/RJ</v>
          </cell>
          <cell r="G3705" t="str">
            <v>Quadrimestral</v>
          </cell>
          <cell r="H3705" t="str">
            <v>2021-Q2</v>
          </cell>
          <cell r="I3705" t="str">
            <v>Não</v>
          </cell>
          <cell r="J3705">
            <v>44439</v>
          </cell>
          <cell r="K3705">
            <v>-30906888.620000001</v>
          </cell>
          <cell r="L3705">
            <v>85654833.799999997</v>
          </cell>
          <cell r="M3705">
            <v>0</v>
          </cell>
          <cell r="N3705" t="str">
            <v>Cumpre</v>
          </cell>
        </row>
        <row r="3706">
          <cell r="F3706" t="str">
            <v>Tanguá/RJ</v>
          </cell>
          <cell r="G3706" t="str">
            <v>Semestral</v>
          </cell>
          <cell r="H3706" t="str">
            <v>2024-S1</v>
          </cell>
          <cell r="I3706" t="str">
            <v>Sim</v>
          </cell>
          <cell r="J3706">
            <v>45473</v>
          </cell>
          <cell r="K3706">
            <v>-23578378.73</v>
          </cell>
          <cell r="L3706">
            <v>190147497.15000001</v>
          </cell>
          <cell r="M3706">
            <v>0</v>
          </cell>
          <cell r="N3706" t="str">
            <v>Cumpre</v>
          </cell>
        </row>
        <row r="3707">
          <cell r="F3707" t="str">
            <v>Teresópolis/RJ</v>
          </cell>
          <cell r="G3707" t="str">
            <v>Quadrimestral</v>
          </cell>
          <cell r="H3707" t="str">
            <v>2024-Q2</v>
          </cell>
          <cell r="I3707" t="str">
            <v>Sim</v>
          </cell>
          <cell r="J3707">
            <v>45535</v>
          </cell>
          <cell r="K3707">
            <v>-143895499.05000001</v>
          </cell>
          <cell r="L3707">
            <v>938921668.62</v>
          </cell>
          <cell r="M3707">
            <v>0</v>
          </cell>
          <cell r="N3707" t="str">
            <v>Cumpre</v>
          </cell>
        </row>
        <row r="3708">
          <cell r="F3708" t="str">
            <v>Trajano de Morais/RJ</v>
          </cell>
          <cell r="G3708" t="str">
            <v>Quadrimestral</v>
          </cell>
          <cell r="H3708" t="str">
            <v>2024-Q2</v>
          </cell>
          <cell r="I3708" t="str">
            <v>Sim</v>
          </cell>
          <cell r="J3708">
            <v>45535</v>
          </cell>
          <cell r="K3708">
            <v>2910594.64</v>
          </cell>
          <cell r="L3708">
            <v>100797554.31999999</v>
          </cell>
          <cell r="M3708">
            <v>2.89</v>
          </cell>
          <cell r="N3708" t="str">
            <v>Cumpre</v>
          </cell>
        </row>
        <row r="3709">
          <cell r="F3709" t="str">
            <v>Três Rios/RJ</v>
          </cell>
          <cell r="G3709" t="str">
            <v>Quadrimestral</v>
          </cell>
          <cell r="H3709" t="str">
            <v>2024-Q2</v>
          </cell>
          <cell r="I3709" t="str">
            <v>Sim</v>
          </cell>
          <cell r="J3709">
            <v>45535</v>
          </cell>
          <cell r="K3709">
            <v>31575121.140000001</v>
          </cell>
          <cell r="L3709">
            <v>531795652.36000001</v>
          </cell>
          <cell r="M3709">
            <v>5.94</v>
          </cell>
          <cell r="N3709" t="str">
            <v>Cumpre</v>
          </cell>
        </row>
        <row r="3710">
          <cell r="F3710" t="str">
            <v>Valença/RJ</v>
          </cell>
          <cell r="G3710" t="str">
            <v>Quadrimestral</v>
          </cell>
          <cell r="H3710" t="str">
            <v>2024-Q2</v>
          </cell>
          <cell r="I3710" t="str">
            <v>Sim</v>
          </cell>
          <cell r="J3710">
            <v>45535</v>
          </cell>
          <cell r="K3710">
            <v>-103888617.5</v>
          </cell>
          <cell r="L3710">
            <v>354330508.14999998</v>
          </cell>
          <cell r="M3710">
            <v>0</v>
          </cell>
          <cell r="N3710" t="str">
            <v>Cumpre</v>
          </cell>
        </row>
        <row r="3711">
          <cell r="F3711" t="str">
            <v>Varre-Sai/RJ</v>
          </cell>
          <cell r="G3711" t="str">
            <v>Quadrimestral</v>
          </cell>
          <cell r="H3711" t="str">
            <v>2024-Q2</v>
          </cell>
          <cell r="I3711" t="str">
            <v>Sim</v>
          </cell>
          <cell r="J3711">
            <v>45535</v>
          </cell>
          <cell r="K3711">
            <v>-14909862.58</v>
          </cell>
          <cell r="L3711">
            <v>89896853.909999996</v>
          </cell>
          <cell r="M3711">
            <v>0</v>
          </cell>
          <cell r="N3711" t="str">
            <v>Cumpre</v>
          </cell>
        </row>
        <row r="3712">
          <cell r="F3712" t="str">
            <v>Vassouras/RJ</v>
          </cell>
          <cell r="G3712" t="str">
            <v>Semestral</v>
          </cell>
          <cell r="H3712" t="str">
            <v>2023-S2</v>
          </cell>
          <cell r="I3712" t="str">
            <v>Não</v>
          </cell>
          <cell r="J3712">
            <v>45291</v>
          </cell>
          <cell r="K3712">
            <v>-20625838</v>
          </cell>
          <cell r="L3712">
            <v>226566325.09999999</v>
          </cell>
          <cell r="M3712">
            <v>0</v>
          </cell>
          <cell r="N3712" t="str">
            <v>Cumpre</v>
          </cell>
        </row>
        <row r="3713">
          <cell r="F3713" t="str">
            <v>Volta Redonda/RJ</v>
          </cell>
          <cell r="G3713" t="str">
            <v>Quadrimestral</v>
          </cell>
          <cell r="H3713" t="str">
            <v>2024-Q2</v>
          </cell>
          <cell r="I3713" t="str">
            <v>Sim</v>
          </cell>
          <cell r="J3713">
            <v>45535</v>
          </cell>
          <cell r="K3713">
            <v>303023715.11000001</v>
          </cell>
          <cell r="L3713">
            <v>1724609558.3399999</v>
          </cell>
          <cell r="M3713">
            <v>17.57</v>
          </cell>
          <cell r="N3713" t="str">
            <v>Cumpre</v>
          </cell>
        </row>
        <row r="3714">
          <cell r="F3714" t="str">
            <v>Acari/RN</v>
          </cell>
          <cell r="G3714" t="str">
            <v>Semestral</v>
          </cell>
          <cell r="H3714" t="str">
            <v>2024-S1</v>
          </cell>
          <cell r="I3714" t="str">
            <v>Sim</v>
          </cell>
          <cell r="J3714">
            <v>45473</v>
          </cell>
          <cell r="K3714">
            <v>-23611322.949999999</v>
          </cell>
          <cell r="L3714">
            <v>49649862.640000001</v>
          </cell>
          <cell r="M3714">
            <v>0</v>
          </cell>
          <cell r="N3714" t="str">
            <v>Cumpre</v>
          </cell>
        </row>
        <row r="3715">
          <cell r="F3715" t="str">
            <v>Açu/RN</v>
          </cell>
          <cell r="G3715" t="str">
            <v>Quadrimestral</v>
          </cell>
          <cell r="H3715" t="str">
            <v>2024-Q2</v>
          </cell>
          <cell r="I3715" t="str">
            <v>Sim</v>
          </cell>
          <cell r="J3715">
            <v>45535</v>
          </cell>
          <cell r="K3715">
            <v>17201205.649999999</v>
          </cell>
          <cell r="L3715">
            <v>240670049.53</v>
          </cell>
          <cell r="M3715">
            <v>7.15</v>
          </cell>
          <cell r="N3715" t="str">
            <v>Cumpre</v>
          </cell>
        </row>
        <row r="3716">
          <cell r="F3716" t="str">
            <v>Afonso Bezerra/RN</v>
          </cell>
          <cell r="G3716" t="str">
            <v>Quadrimestral</v>
          </cell>
          <cell r="H3716" t="str">
            <v>2024-Q2</v>
          </cell>
          <cell r="I3716" t="str">
            <v>Sim</v>
          </cell>
          <cell r="J3716">
            <v>45535</v>
          </cell>
          <cell r="K3716">
            <v>8194354.3200000003</v>
          </cell>
          <cell r="L3716">
            <v>56198338.530000001</v>
          </cell>
          <cell r="M3716">
            <v>14.58</v>
          </cell>
          <cell r="N3716" t="str">
            <v>Cumpre</v>
          </cell>
        </row>
        <row r="3717">
          <cell r="F3717" t="str">
            <v>Água Nova/RN</v>
          </cell>
          <cell r="G3717" t="str">
            <v>Semestral</v>
          </cell>
          <cell r="H3717" t="str">
            <v>2024-S1</v>
          </cell>
          <cell r="I3717" t="str">
            <v>Sim</v>
          </cell>
          <cell r="J3717">
            <v>45473</v>
          </cell>
          <cell r="K3717">
            <v>2577162.25</v>
          </cell>
          <cell r="L3717">
            <v>24422684.079999998</v>
          </cell>
          <cell r="M3717">
            <v>10.55</v>
          </cell>
          <cell r="N3717" t="str">
            <v>Cumpre</v>
          </cell>
        </row>
        <row r="3718">
          <cell r="F3718" t="str">
            <v>Alexandria/RN</v>
          </cell>
          <cell r="G3718" t="str">
            <v>Semestral</v>
          </cell>
          <cell r="H3718" t="str">
            <v>2024-S1</v>
          </cell>
          <cell r="I3718" t="str">
            <v>Sim</v>
          </cell>
          <cell r="J3718">
            <v>45473</v>
          </cell>
          <cell r="K3718">
            <v>2004481.24</v>
          </cell>
          <cell r="L3718">
            <v>82486516.159999996</v>
          </cell>
          <cell r="M3718">
            <v>2.4300000000000002</v>
          </cell>
          <cell r="N3718" t="str">
            <v>Cumpre</v>
          </cell>
        </row>
        <row r="3719">
          <cell r="F3719" t="str">
            <v>Almino Afonso/RN</v>
          </cell>
          <cell r="G3719" t="str">
            <v>Semestral</v>
          </cell>
          <cell r="H3719" t="str">
            <v>2024-S1</v>
          </cell>
          <cell r="I3719" t="str">
            <v>Sim</v>
          </cell>
          <cell r="J3719">
            <v>45473</v>
          </cell>
          <cell r="K3719">
            <v>-4398035.2</v>
          </cell>
          <cell r="L3719">
            <v>44011389.950000003</v>
          </cell>
          <cell r="M3719">
            <v>0</v>
          </cell>
          <cell r="N3719" t="str">
            <v>Cumpre</v>
          </cell>
        </row>
        <row r="3720">
          <cell r="F3720" t="str">
            <v>Alto do Rodrigues/RN</v>
          </cell>
          <cell r="G3720" t="str">
            <v>Quadrimestral</v>
          </cell>
          <cell r="H3720" t="str">
            <v>2024-Q2</v>
          </cell>
          <cell r="I3720" t="str">
            <v>Sim</v>
          </cell>
          <cell r="J3720">
            <v>45535</v>
          </cell>
          <cell r="K3720">
            <v>24861712.34</v>
          </cell>
          <cell r="L3720">
            <v>115676311.95999999</v>
          </cell>
          <cell r="M3720">
            <v>21.49</v>
          </cell>
          <cell r="N3720" t="str">
            <v>Cumpre</v>
          </cell>
        </row>
        <row r="3721">
          <cell r="F3721" t="str">
            <v>Angicos/RN</v>
          </cell>
          <cell r="G3721" t="str">
            <v>Quadrimestral</v>
          </cell>
          <cell r="H3721" t="str">
            <v>2024-Q2</v>
          </cell>
          <cell r="I3721" t="str">
            <v>Sim</v>
          </cell>
          <cell r="J3721">
            <v>45535</v>
          </cell>
          <cell r="K3721">
            <v>-3451818.34</v>
          </cell>
          <cell r="L3721">
            <v>53506554.509999998</v>
          </cell>
          <cell r="M3721">
            <v>0</v>
          </cell>
          <cell r="N3721" t="str">
            <v>Cumpre</v>
          </cell>
        </row>
        <row r="3722">
          <cell r="F3722" t="str">
            <v>Antônio Martins/RN</v>
          </cell>
          <cell r="G3722" t="str">
            <v>Semestral</v>
          </cell>
          <cell r="H3722" t="str">
            <v>2024-S1</v>
          </cell>
          <cell r="I3722" t="str">
            <v>Sim</v>
          </cell>
          <cell r="J3722">
            <v>45473</v>
          </cell>
          <cell r="K3722">
            <v>4233605.13</v>
          </cell>
          <cell r="L3722">
            <v>29311587.390000001</v>
          </cell>
          <cell r="M3722">
            <v>14.44</v>
          </cell>
          <cell r="N3722" t="str">
            <v>Cumpre</v>
          </cell>
        </row>
        <row r="3723">
          <cell r="F3723" t="str">
            <v>Apodi/RN</v>
          </cell>
          <cell r="G3723" t="str">
            <v>Quadrimestral</v>
          </cell>
          <cell r="H3723" t="str">
            <v>2024-Q2</v>
          </cell>
          <cell r="I3723" t="str">
            <v>Sim</v>
          </cell>
          <cell r="J3723">
            <v>45535</v>
          </cell>
          <cell r="K3723">
            <v>-14295845.83</v>
          </cell>
          <cell r="L3723">
            <v>133311363.12</v>
          </cell>
          <cell r="M3723">
            <v>0</v>
          </cell>
          <cell r="N3723" t="str">
            <v>Cumpre</v>
          </cell>
        </row>
        <row r="3724">
          <cell r="F3724" t="str">
            <v>Areia Branca/RN</v>
          </cell>
          <cell r="G3724" t="str">
            <v>Semestral</v>
          </cell>
          <cell r="H3724" t="str">
            <v>2024-S1</v>
          </cell>
          <cell r="I3724" t="str">
            <v>Sim</v>
          </cell>
          <cell r="J3724">
            <v>45473</v>
          </cell>
          <cell r="K3724">
            <v>-26127232.620000001</v>
          </cell>
          <cell r="L3724">
            <v>141395207.99000001</v>
          </cell>
          <cell r="M3724">
            <v>0</v>
          </cell>
          <cell r="N3724" t="str">
            <v>Cumpre</v>
          </cell>
        </row>
        <row r="3725">
          <cell r="F3725" t="str">
            <v>Arês/RN</v>
          </cell>
          <cell r="G3725" t="str">
            <v>Semestral</v>
          </cell>
          <cell r="H3725" t="str">
            <v>2024-S1</v>
          </cell>
          <cell r="I3725" t="str">
            <v>Sim</v>
          </cell>
          <cell r="J3725">
            <v>45473</v>
          </cell>
          <cell r="K3725">
            <v>-1081306.3700000001</v>
          </cell>
          <cell r="L3725">
            <v>62483448.600000001</v>
          </cell>
          <cell r="M3725">
            <v>0</v>
          </cell>
          <cell r="N3725" t="str">
            <v>Cumpre</v>
          </cell>
        </row>
        <row r="3726">
          <cell r="F3726" t="str">
            <v>Baía Formosa/RN</v>
          </cell>
          <cell r="G3726" t="str">
            <v>Semestral</v>
          </cell>
          <cell r="H3726" t="str">
            <v>2024-S1</v>
          </cell>
          <cell r="I3726" t="str">
            <v>Sim</v>
          </cell>
          <cell r="J3726">
            <v>45473</v>
          </cell>
          <cell r="K3726">
            <v>-2832636.55</v>
          </cell>
          <cell r="L3726">
            <v>45839930.939999998</v>
          </cell>
          <cell r="M3726">
            <v>0</v>
          </cell>
          <cell r="N3726" t="str">
            <v>Cumpre</v>
          </cell>
        </row>
        <row r="3727">
          <cell r="F3727" t="str">
            <v>Baraúna/RN</v>
          </cell>
          <cell r="G3727" t="str">
            <v>Semestral</v>
          </cell>
          <cell r="H3727" t="str">
            <v>2024-S1</v>
          </cell>
          <cell r="I3727" t="str">
            <v>Sim</v>
          </cell>
          <cell r="J3727">
            <v>45473</v>
          </cell>
          <cell r="K3727">
            <v>36726795.810000002</v>
          </cell>
          <cell r="L3727">
            <v>136077905.93000001</v>
          </cell>
          <cell r="M3727">
            <v>26.99</v>
          </cell>
          <cell r="N3727" t="str">
            <v>Cumpre</v>
          </cell>
        </row>
        <row r="3728">
          <cell r="F3728" t="str">
            <v>Barcelona/RN</v>
          </cell>
          <cell r="G3728" t="str">
            <v>Quadrimestral</v>
          </cell>
          <cell r="H3728" t="str">
            <v>2024-Q2</v>
          </cell>
          <cell r="I3728" t="str">
            <v>Sim</v>
          </cell>
          <cell r="J3728">
            <v>45535</v>
          </cell>
          <cell r="K3728">
            <v>-3800628.8</v>
          </cell>
          <cell r="L3728">
            <v>27431047.609999999</v>
          </cell>
          <cell r="M3728">
            <v>0</v>
          </cell>
          <cell r="N3728" t="str">
            <v>Cumpre</v>
          </cell>
        </row>
        <row r="3729">
          <cell r="F3729" t="str">
            <v>Bento Fernandes/RN</v>
          </cell>
          <cell r="G3729" t="str">
            <v>Quadrimestral</v>
          </cell>
          <cell r="H3729" t="str">
            <v>2024-Q2</v>
          </cell>
          <cell r="I3729" t="str">
            <v>Sim</v>
          </cell>
          <cell r="J3729">
            <v>45535</v>
          </cell>
          <cell r="K3729">
            <v>8418682.4700000007</v>
          </cell>
          <cell r="L3729">
            <v>31743966.940000001</v>
          </cell>
          <cell r="M3729">
            <v>26.52</v>
          </cell>
          <cell r="N3729" t="str">
            <v>Cumpre</v>
          </cell>
        </row>
        <row r="3730">
          <cell r="F3730" t="str">
            <v>Bodó/RN</v>
          </cell>
          <cell r="G3730" t="str">
            <v>Quadrimestral</v>
          </cell>
          <cell r="H3730" t="str">
            <v>2024-Q2</v>
          </cell>
          <cell r="I3730" t="str">
            <v>Sim</v>
          </cell>
          <cell r="J3730">
            <v>45535</v>
          </cell>
          <cell r="K3730">
            <v>235428.5</v>
          </cell>
          <cell r="L3730">
            <v>34518099.68</v>
          </cell>
          <cell r="M3730">
            <v>0.68</v>
          </cell>
          <cell r="N3730" t="str">
            <v>Cumpre</v>
          </cell>
        </row>
        <row r="3731">
          <cell r="F3731" t="str">
            <v>Bom Jesus/RN</v>
          </cell>
          <cell r="G3731" t="str">
            <v>Semestral</v>
          </cell>
          <cell r="H3731" t="str">
            <v>2024-S1</v>
          </cell>
          <cell r="I3731" t="str">
            <v>Sim</v>
          </cell>
          <cell r="J3731">
            <v>45473</v>
          </cell>
          <cell r="K3731">
            <v>14843698.68</v>
          </cell>
          <cell r="L3731">
            <v>48395596.539999999</v>
          </cell>
          <cell r="M3731">
            <v>30.67</v>
          </cell>
          <cell r="N3731" t="str">
            <v>Cumpre</v>
          </cell>
        </row>
        <row r="3732">
          <cell r="F3732" t="str">
            <v>Brejinho/RN</v>
          </cell>
          <cell r="G3732" t="str">
            <v>Semestral</v>
          </cell>
          <cell r="H3732" t="str">
            <v>2024-S1</v>
          </cell>
          <cell r="I3732" t="str">
            <v>Sim</v>
          </cell>
          <cell r="J3732">
            <v>45473</v>
          </cell>
          <cell r="K3732">
            <v>5702217.8399999999</v>
          </cell>
          <cell r="L3732">
            <v>52313396.060000002</v>
          </cell>
          <cell r="M3732">
            <v>10.9</v>
          </cell>
          <cell r="N3732" t="str">
            <v>Cumpre</v>
          </cell>
        </row>
        <row r="3733">
          <cell r="F3733" t="str">
            <v>Caiçara do Norte/RN</v>
          </cell>
          <cell r="G3733" t="str">
            <v>Semestral</v>
          </cell>
          <cell r="H3733" t="str">
            <v>2024-S1</v>
          </cell>
          <cell r="I3733" t="str">
            <v>Sim</v>
          </cell>
          <cell r="J3733">
            <v>45473</v>
          </cell>
          <cell r="K3733">
            <v>-1393674.4</v>
          </cell>
          <cell r="L3733">
            <v>33966008.759999998</v>
          </cell>
          <cell r="M3733">
            <v>0</v>
          </cell>
          <cell r="N3733" t="str">
            <v>Cumpre</v>
          </cell>
        </row>
        <row r="3734">
          <cell r="F3734" t="str">
            <v>Caiçara do Rio do Vento/RN</v>
          </cell>
          <cell r="G3734" t="str">
            <v>Quadrimestral</v>
          </cell>
          <cell r="H3734" t="str">
            <v>2024-Q2</v>
          </cell>
          <cell r="I3734" t="str">
            <v>Sim</v>
          </cell>
          <cell r="J3734">
            <v>45535</v>
          </cell>
          <cell r="K3734">
            <v>-1194430.18</v>
          </cell>
          <cell r="L3734">
            <v>34411332.810000002</v>
          </cell>
          <cell r="M3734">
            <v>0</v>
          </cell>
          <cell r="N3734" t="str">
            <v>Cumpre</v>
          </cell>
        </row>
        <row r="3735">
          <cell r="F3735" t="str">
            <v>Caicó/RN</v>
          </cell>
          <cell r="G3735" t="str">
            <v>Quadrimestral</v>
          </cell>
          <cell r="H3735" t="str">
            <v>2024-Q2</v>
          </cell>
          <cell r="I3735" t="str">
            <v>Sim</v>
          </cell>
          <cell r="J3735">
            <v>45535</v>
          </cell>
          <cell r="K3735">
            <v>71395344.209999993</v>
          </cell>
          <cell r="L3735">
            <v>242577255.33000001</v>
          </cell>
          <cell r="M3735">
            <v>29.43</v>
          </cell>
          <cell r="N3735" t="str">
            <v>Cumpre</v>
          </cell>
        </row>
        <row r="3736">
          <cell r="F3736" t="str">
            <v>Campo Grande/RN</v>
          </cell>
          <cell r="G3736" t="str">
            <v>Semestral</v>
          </cell>
          <cell r="H3736" t="str">
            <v>2024-S1</v>
          </cell>
          <cell r="I3736" t="str">
            <v>Sim</v>
          </cell>
          <cell r="J3736">
            <v>45473</v>
          </cell>
          <cell r="K3736">
            <v>-7972520.7199999997</v>
          </cell>
          <cell r="L3736">
            <v>38797527.219999999</v>
          </cell>
          <cell r="M3736">
            <v>0</v>
          </cell>
          <cell r="N3736" t="str">
            <v>Cumpre</v>
          </cell>
        </row>
        <row r="3737">
          <cell r="F3737" t="str">
            <v>Campo Redondo/RN</v>
          </cell>
          <cell r="G3737" t="str">
            <v>Quadrimestral</v>
          </cell>
          <cell r="H3737" t="str">
            <v>2024-Q2</v>
          </cell>
          <cell r="I3737" t="str">
            <v>Sim</v>
          </cell>
          <cell r="J3737">
            <v>45535</v>
          </cell>
          <cell r="K3737">
            <v>20853843.210000001</v>
          </cell>
          <cell r="L3737">
            <v>54706349.18</v>
          </cell>
          <cell r="M3737">
            <v>38.119999999999997</v>
          </cell>
          <cell r="N3737" t="str">
            <v>Cumpre</v>
          </cell>
        </row>
        <row r="3738">
          <cell r="F3738" t="str">
            <v>Canguaretama/RN</v>
          </cell>
          <cell r="G3738" t="str">
            <v>Quadrimestral</v>
          </cell>
          <cell r="H3738" t="str">
            <v>2024-Q2</v>
          </cell>
          <cell r="I3738" t="str">
            <v>Sim</v>
          </cell>
          <cell r="J3738">
            <v>45535</v>
          </cell>
          <cell r="K3738">
            <v>68171559.299999997</v>
          </cell>
          <cell r="L3738">
            <v>139952929.91</v>
          </cell>
          <cell r="M3738">
            <v>48.71</v>
          </cell>
          <cell r="N3738" t="str">
            <v>Cumpre</v>
          </cell>
        </row>
        <row r="3739">
          <cell r="F3739" t="str">
            <v>Caraúbas/RN</v>
          </cell>
          <cell r="G3739" t="str">
            <v>Quadrimestral</v>
          </cell>
          <cell r="H3739" t="str">
            <v>2024-Q2</v>
          </cell>
          <cell r="I3739" t="str">
            <v>Sim</v>
          </cell>
          <cell r="J3739">
            <v>45535</v>
          </cell>
          <cell r="K3739">
            <v>22266927.260000002</v>
          </cell>
          <cell r="L3739">
            <v>101255366.18000001</v>
          </cell>
          <cell r="M3739">
            <v>21.99</v>
          </cell>
          <cell r="N3739" t="str">
            <v>Cumpre</v>
          </cell>
        </row>
        <row r="3740">
          <cell r="F3740" t="str">
            <v>Carnaúba dos Dantas/RN</v>
          </cell>
          <cell r="G3740" t="str">
            <v>Quadrimestral</v>
          </cell>
          <cell r="H3740" t="str">
            <v>2024-Q2</v>
          </cell>
          <cell r="I3740" t="str">
            <v>Sim</v>
          </cell>
          <cell r="J3740">
            <v>45535</v>
          </cell>
          <cell r="K3740">
            <v>-3301382.82</v>
          </cell>
          <cell r="L3740">
            <v>37807907.909999996</v>
          </cell>
          <cell r="M3740">
            <v>0</v>
          </cell>
          <cell r="N3740" t="str">
            <v>Cumpre</v>
          </cell>
        </row>
        <row r="3741">
          <cell r="F3741" t="str">
            <v>Carnaubais/RN</v>
          </cell>
          <cell r="G3741" t="str">
            <v>Semestral</v>
          </cell>
          <cell r="H3741" t="str">
            <v>2024-S1</v>
          </cell>
          <cell r="I3741" t="str">
            <v>Sim</v>
          </cell>
          <cell r="J3741">
            <v>45473</v>
          </cell>
          <cell r="K3741">
            <v>18273275.16</v>
          </cell>
          <cell r="L3741">
            <v>61534371.18</v>
          </cell>
          <cell r="M3741">
            <v>29.7</v>
          </cell>
          <cell r="N3741" t="str">
            <v>Cumpre</v>
          </cell>
        </row>
        <row r="3742">
          <cell r="F3742" t="str">
            <v>Ceará-Mirim/RN</v>
          </cell>
          <cell r="G3742" t="str">
            <v>Quadrimestral</v>
          </cell>
          <cell r="H3742" t="str">
            <v>2024-Q2</v>
          </cell>
          <cell r="I3742" t="str">
            <v>Sim</v>
          </cell>
          <cell r="J3742">
            <v>45535</v>
          </cell>
          <cell r="K3742">
            <v>26912426.559999999</v>
          </cell>
          <cell r="L3742">
            <v>293749911.37</v>
          </cell>
          <cell r="M3742">
            <v>9.16</v>
          </cell>
          <cell r="N3742" t="str">
            <v>Cumpre</v>
          </cell>
        </row>
        <row r="3743">
          <cell r="F3743" t="str">
            <v>Cerro Corá/RN</v>
          </cell>
          <cell r="G3743" t="str">
            <v>Semestral</v>
          </cell>
          <cell r="H3743" t="str">
            <v>2024-S1</v>
          </cell>
          <cell r="I3743" t="str">
            <v>Sim</v>
          </cell>
          <cell r="J3743">
            <v>45473</v>
          </cell>
          <cell r="K3743">
            <v>-2533843.16</v>
          </cell>
          <cell r="L3743">
            <v>53540480.530000001</v>
          </cell>
          <cell r="M3743">
            <v>0</v>
          </cell>
          <cell r="N3743" t="str">
            <v>Cumpre</v>
          </cell>
        </row>
        <row r="3744">
          <cell r="F3744" t="str">
            <v>Coronel Ezequiel/RN</v>
          </cell>
          <cell r="G3744" t="str">
            <v>Semestral</v>
          </cell>
          <cell r="H3744" t="str">
            <v>2024-S1</v>
          </cell>
          <cell r="I3744" t="str">
            <v>Sim</v>
          </cell>
          <cell r="J3744">
            <v>45473</v>
          </cell>
          <cell r="K3744">
            <v>5941144.0199999996</v>
          </cell>
          <cell r="L3744">
            <v>29905022.469999999</v>
          </cell>
          <cell r="M3744">
            <v>19.87</v>
          </cell>
          <cell r="N3744" t="str">
            <v>Cumpre</v>
          </cell>
        </row>
        <row r="3745">
          <cell r="F3745" t="str">
            <v>Coronel João Pessoa/RN</v>
          </cell>
          <cell r="G3745" t="str">
            <v>Quadrimestral</v>
          </cell>
          <cell r="H3745" t="str">
            <v>2024-Q2</v>
          </cell>
          <cell r="I3745" t="str">
            <v>Sim</v>
          </cell>
          <cell r="J3745">
            <v>45535</v>
          </cell>
          <cell r="K3745">
            <v>8580350.6699999999</v>
          </cell>
          <cell r="L3745">
            <v>29879469.620000001</v>
          </cell>
          <cell r="M3745">
            <v>28.72</v>
          </cell>
          <cell r="N3745" t="str">
            <v>Cumpre</v>
          </cell>
        </row>
        <row r="3746">
          <cell r="F3746" t="str">
            <v>Cruzeta/RN</v>
          </cell>
          <cell r="G3746" t="str">
            <v>Quadrimestral</v>
          </cell>
          <cell r="H3746" t="str">
            <v>2024-Q2</v>
          </cell>
          <cell r="I3746" t="str">
            <v>Sim</v>
          </cell>
          <cell r="J3746">
            <v>45535</v>
          </cell>
          <cell r="K3746">
            <v>-10478947.17</v>
          </cell>
          <cell r="L3746">
            <v>53558442.240000002</v>
          </cell>
          <cell r="M3746">
            <v>0</v>
          </cell>
          <cell r="N3746" t="str">
            <v>Cumpre</v>
          </cell>
        </row>
        <row r="3747">
          <cell r="F3747" t="str">
            <v>Currais Novos/RN</v>
          </cell>
          <cell r="G3747" t="str">
            <v>Quadrimestral</v>
          </cell>
          <cell r="H3747" t="str">
            <v>2024-Q2</v>
          </cell>
          <cell r="I3747" t="str">
            <v>Sim</v>
          </cell>
          <cell r="J3747">
            <v>45535</v>
          </cell>
          <cell r="K3747">
            <v>1822192.87</v>
          </cell>
          <cell r="L3747">
            <v>163708841.59</v>
          </cell>
          <cell r="M3747">
            <v>1.1100000000000001</v>
          </cell>
          <cell r="N3747" t="str">
            <v>Cumpre</v>
          </cell>
        </row>
        <row r="3748">
          <cell r="F3748" t="str">
            <v>Doutor Severiano/RN</v>
          </cell>
          <cell r="G3748" t="str">
            <v>Quadrimestral</v>
          </cell>
          <cell r="H3748" t="str">
            <v>2024-Q2</v>
          </cell>
          <cell r="I3748" t="str">
            <v>Sim</v>
          </cell>
          <cell r="J3748">
            <v>45535</v>
          </cell>
          <cell r="K3748">
            <v>3751535.07</v>
          </cell>
          <cell r="L3748">
            <v>42899521.07</v>
          </cell>
          <cell r="M3748">
            <v>8.74</v>
          </cell>
          <cell r="N3748" t="str">
            <v>Cumpre</v>
          </cell>
        </row>
        <row r="3749">
          <cell r="F3749" t="str">
            <v>Encanto/RN</v>
          </cell>
          <cell r="G3749" t="str">
            <v>Quadrimestral</v>
          </cell>
          <cell r="H3749" t="str">
            <v>2024-Q2</v>
          </cell>
          <cell r="I3749" t="str">
            <v>Sim</v>
          </cell>
          <cell r="J3749">
            <v>45535</v>
          </cell>
          <cell r="K3749">
            <v>-8161940.9900000002</v>
          </cell>
          <cell r="L3749">
            <v>34008083.159999996</v>
          </cell>
          <cell r="M3749">
            <v>0</v>
          </cell>
          <cell r="N3749" t="str">
            <v>Cumpre</v>
          </cell>
        </row>
        <row r="3750">
          <cell r="F3750" t="str">
            <v>Equador/RN</v>
          </cell>
          <cell r="G3750" t="str">
            <v>Quadrimestral</v>
          </cell>
          <cell r="H3750" t="str">
            <v>2024-Q2</v>
          </cell>
          <cell r="I3750" t="str">
            <v>Sim</v>
          </cell>
          <cell r="J3750">
            <v>45535</v>
          </cell>
          <cell r="K3750">
            <v>2338562.67</v>
          </cell>
          <cell r="L3750">
            <v>32152164.09</v>
          </cell>
          <cell r="M3750">
            <v>7.27</v>
          </cell>
          <cell r="N3750" t="str">
            <v>Cumpre</v>
          </cell>
        </row>
        <row r="3751">
          <cell r="F3751" t="str">
            <v>Espírito Santo/RN</v>
          </cell>
          <cell r="G3751" t="str">
            <v>Quadrimestral</v>
          </cell>
          <cell r="H3751" t="str">
            <v>2024-Q1</v>
          </cell>
          <cell r="I3751" t="str">
            <v>Não</v>
          </cell>
          <cell r="J3751">
            <v>45412</v>
          </cell>
          <cell r="K3751">
            <v>525162.32999999996</v>
          </cell>
          <cell r="L3751">
            <v>43082093.299999997</v>
          </cell>
          <cell r="M3751">
            <v>1.22</v>
          </cell>
          <cell r="N3751" t="str">
            <v>Cumpre</v>
          </cell>
        </row>
        <row r="3752">
          <cell r="F3752" t="str">
            <v>Extremoz/RN</v>
          </cell>
          <cell r="G3752" t="str">
            <v>Quadrimestral</v>
          </cell>
          <cell r="H3752" t="str">
            <v>2024-Q2</v>
          </cell>
          <cell r="I3752" t="str">
            <v>Sim</v>
          </cell>
          <cell r="J3752">
            <v>45535</v>
          </cell>
          <cell r="K3752">
            <v>35355032.630000003</v>
          </cell>
          <cell r="L3752">
            <v>225257732.81999999</v>
          </cell>
          <cell r="M3752">
            <v>15.7</v>
          </cell>
          <cell r="N3752" t="str">
            <v>Cumpre</v>
          </cell>
        </row>
        <row r="3753">
          <cell r="F3753" t="str">
            <v>Felipe Guerra/RN</v>
          </cell>
          <cell r="G3753" t="str">
            <v>Quadrimestral</v>
          </cell>
          <cell r="H3753" t="str">
            <v>2024-Q2</v>
          </cell>
          <cell r="I3753" t="str">
            <v>Sim</v>
          </cell>
          <cell r="J3753">
            <v>45535</v>
          </cell>
          <cell r="K3753">
            <v>-3950035.17</v>
          </cell>
          <cell r="L3753">
            <v>71299705.219999999</v>
          </cell>
          <cell r="M3753">
            <v>0</v>
          </cell>
          <cell r="N3753" t="str">
            <v>Cumpre</v>
          </cell>
        </row>
        <row r="3754">
          <cell r="F3754" t="str">
            <v>Fernando Pedroza/RN</v>
          </cell>
          <cell r="G3754" t="str">
            <v>Quadrimestral</v>
          </cell>
          <cell r="H3754" t="str">
            <v>2023-Q3</v>
          </cell>
          <cell r="I3754" t="str">
            <v>Não</v>
          </cell>
          <cell r="J3754">
            <v>45291</v>
          </cell>
          <cell r="K3754">
            <v>1487979.16</v>
          </cell>
          <cell r="L3754">
            <v>28768779.379999999</v>
          </cell>
          <cell r="M3754">
            <v>5.17</v>
          </cell>
          <cell r="N3754" t="str">
            <v>Cumpre</v>
          </cell>
        </row>
        <row r="3755">
          <cell r="F3755" t="str">
            <v>Florânia/RN</v>
          </cell>
          <cell r="G3755" t="str">
            <v>Quadrimestral</v>
          </cell>
          <cell r="H3755" t="str">
            <v>2024-Q2</v>
          </cell>
          <cell r="I3755" t="str">
            <v>Sim</v>
          </cell>
          <cell r="J3755">
            <v>45535</v>
          </cell>
          <cell r="K3755">
            <v>5108008.54</v>
          </cell>
          <cell r="L3755">
            <v>45335495.579999998</v>
          </cell>
          <cell r="M3755">
            <v>11.27</v>
          </cell>
          <cell r="N3755" t="str">
            <v>Cumpre</v>
          </cell>
        </row>
        <row r="3756">
          <cell r="F3756" t="str">
            <v>Francisco Dantas/RN</v>
          </cell>
          <cell r="G3756" t="str">
            <v>Semestral</v>
          </cell>
          <cell r="H3756" t="str">
            <v>2024-S1</v>
          </cell>
          <cell r="I3756" t="str">
            <v>Sim</v>
          </cell>
          <cell r="J3756">
            <v>45473</v>
          </cell>
          <cell r="K3756">
            <v>4930361.6500000004</v>
          </cell>
          <cell r="L3756">
            <v>20704957.800000001</v>
          </cell>
          <cell r="M3756">
            <v>23.81</v>
          </cell>
          <cell r="N3756" t="str">
            <v>Cumpre</v>
          </cell>
        </row>
        <row r="3757">
          <cell r="F3757" t="str">
            <v>Frutuoso Gomes/RN</v>
          </cell>
          <cell r="G3757" t="str">
            <v>Quadrimestral</v>
          </cell>
          <cell r="H3757" t="str">
            <v>2021-Q1</v>
          </cell>
          <cell r="I3757" t="str">
            <v>Não</v>
          </cell>
          <cell r="J3757">
            <v>44316</v>
          </cell>
          <cell r="K3757">
            <v>-1227982.8400000001</v>
          </cell>
          <cell r="L3757">
            <v>17615474.030000001</v>
          </cell>
          <cell r="M3757">
            <v>0</v>
          </cell>
          <cell r="N3757" t="str">
            <v>Cumpre</v>
          </cell>
        </row>
        <row r="3758">
          <cell r="F3758" t="str">
            <v>Galinhos/RN</v>
          </cell>
          <cell r="G3758" t="str">
            <v>Semestral</v>
          </cell>
          <cell r="H3758" t="str">
            <v>2024-S1</v>
          </cell>
          <cell r="I3758" t="str">
            <v>Sim</v>
          </cell>
          <cell r="J3758">
            <v>45473</v>
          </cell>
          <cell r="K3758">
            <v>438178.98</v>
          </cell>
          <cell r="L3758">
            <v>46996518.780000001</v>
          </cell>
          <cell r="M3758">
            <v>0.93</v>
          </cell>
          <cell r="N3758" t="str">
            <v>Cumpre</v>
          </cell>
        </row>
        <row r="3759">
          <cell r="F3759" t="str">
            <v>Goianinha/RN</v>
          </cell>
          <cell r="G3759" t="str">
            <v>Quadrimestral</v>
          </cell>
          <cell r="H3759" t="str">
            <v>2024-Q2</v>
          </cell>
          <cell r="I3759" t="str">
            <v>Sim</v>
          </cell>
          <cell r="J3759">
            <v>45535</v>
          </cell>
          <cell r="K3759">
            <v>45963468.729999997</v>
          </cell>
          <cell r="L3759">
            <v>151931432.77000001</v>
          </cell>
          <cell r="M3759">
            <v>30.25</v>
          </cell>
          <cell r="N3759" t="str">
            <v>Cumpre</v>
          </cell>
        </row>
        <row r="3760">
          <cell r="F3760" t="str">
            <v>Governador Dix-Sept Rosado/RN</v>
          </cell>
          <cell r="G3760" t="str">
            <v>Semestral</v>
          </cell>
          <cell r="H3760" t="str">
            <v>2024-S1</v>
          </cell>
          <cell r="I3760" t="str">
            <v>Sim</v>
          </cell>
          <cell r="J3760">
            <v>45473</v>
          </cell>
          <cell r="K3760">
            <v>6355147.5800000001</v>
          </cell>
          <cell r="L3760">
            <v>73062076.670000002</v>
          </cell>
          <cell r="M3760">
            <v>8.6999999999999993</v>
          </cell>
          <cell r="N3760" t="str">
            <v>Cumpre</v>
          </cell>
        </row>
        <row r="3761">
          <cell r="F3761" t="str">
            <v>Grossos/RN</v>
          </cell>
          <cell r="G3761" t="str">
            <v>Semestral</v>
          </cell>
          <cell r="H3761" t="str">
            <v>2024-S1</v>
          </cell>
          <cell r="I3761" t="str">
            <v>Sim</v>
          </cell>
          <cell r="J3761">
            <v>45473</v>
          </cell>
          <cell r="K3761">
            <v>4703835.16</v>
          </cell>
          <cell r="L3761">
            <v>56240680.969999999</v>
          </cell>
          <cell r="M3761">
            <v>8.36</v>
          </cell>
          <cell r="N3761" t="str">
            <v>Cumpre</v>
          </cell>
        </row>
        <row r="3762">
          <cell r="F3762" t="str">
            <v>Guamaré/RN</v>
          </cell>
          <cell r="G3762" t="str">
            <v>Semestral</v>
          </cell>
          <cell r="H3762" t="str">
            <v>2024-S1</v>
          </cell>
          <cell r="I3762" t="str">
            <v>Sim</v>
          </cell>
          <cell r="J3762">
            <v>45473</v>
          </cell>
          <cell r="K3762">
            <v>62058757.490000002</v>
          </cell>
          <cell r="L3762">
            <v>272407808.68000001</v>
          </cell>
          <cell r="M3762">
            <v>22.78</v>
          </cell>
          <cell r="N3762" t="str">
            <v>Cumpre</v>
          </cell>
        </row>
        <row r="3763">
          <cell r="F3763" t="str">
            <v>Ielmo Marinho/RN</v>
          </cell>
          <cell r="G3763" t="str">
            <v>Quadrimestral</v>
          </cell>
          <cell r="H3763" t="str">
            <v>2024-Q2</v>
          </cell>
          <cell r="I3763" t="str">
            <v>Sim</v>
          </cell>
          <cell r="J3763">
            <v>45535</v>
          </cell>
          <cell r="K3763">
            <v>-696315.15</v>
          </cell>
          <cell r="L3763">
            <v>71056180.969999999</v>
          </cell>
          <cell r="M3763">
            <v>0</v>
          </cell>
          <cell r="N3763" t="str">
            <v>Cumpre</v>
          </cell>
        </row>
        <row r="3764">
          <cell r="F3764" t="str">
            <v>Ipanguaçu/RN</v>
          </cell>
          <cell r="G3764" t="str">
            <v>Quadrimestral</v>
          </cell>
          <cell r="H3764" t="str">
            <v>2024-Q2</v>
          </cell>
          <cell r="I3764" t="str">
            <v>Sim</v>
          </cell>
          <cell r="J3764">
            <v>45535</v>
          </cell>
          <cell r="K3764">
            <v>27757258.010000002</v>
          </cell>
          <cell r="L3764">
            <v>62061774.420000002</v>
          </cell>
          <cell r="M3764">
            <v>44.73</v>
          </cell>
          <cell r="N3764" t="str">
            <v>Cumpre</v>
          </cell>
        </row>
        <row r="3765">
          <cell r="F3765" t="str">
            <v>Ipueira/RN</v>
          </cell>
          <cell r="G3765" t="str">
            <v>Quadrimestral</v>
          </cell>
          <cell r="H3765" t="str">
            <v>2024-Q2</v>
          </cell>
          <cell r="I3765" t="str">
            <v>Sim</v>
          </cell>
          <cell r="J3765">
            <v>45535</v>
          </cell>
          <cell r="K3765">
            <v>2403458.9</v>
          </cell>
          <cell r="L3765">
            <v>22574633.539999999</v>
          </cell>
          <cell r="M3765">
            <v>10.65</v>
          </cell>
          <cell r="N3765" t="str">
            <v>Cumpre</v>
          </cell>
        </row>
        <row r="3766">
          <cell r="F3766" t="str">
            <v>Itajá/RN</v>
          </cell>
          <cell r="G3766" t="str">
            <v>Semestral</v>
          </cell>
          <cell r="H3766" t="str">
            <v>2024-S1</v>
          </cell>
          <cell r="I3766" t="str">
            <v>Sim</v>
          </cell>
          <cell r="J3766">
            <v>45473</v>
          </cell>
          <cell r="K3766">
            <v>-11245607.960000001</v>
          </cell>
          <cell r="L3766">
            <v>40349093.090000004</v>
          </cell>
          <cell r="M3766">
            <v>0</v>
          </cell>
          <cell r="N3766" t="str">
            <v>Cumpre</v>
          </cell>
        </row>
        <row r="3767">
          <cell r="F3767" t="str">
            <v>Itaú/RN</v>
          </cell>
          <cell r="G3767" t="str">
            <v>Quadrimestral</v>
          </cell>
          <cell r="H3767" t="str">
            <v>2024-Q2</v>
          </cell>
          <cell r="I3767" t="str">
            <v>Sim</v>
          </cell>
          <cell r="J3767">
            <v>45535</v>
          </cell>
          <cell r="K3767">
            <v>3428462.43</v>
          </cell>
          <cell r="L3767">
            <v>30325439.07</v>
          </cell>
          <cell r="M3767">
            <v>11.31</v>
          </cell>
          <cell r="N3767" t="str">
            <v>Cumpre</v>
          </cell>
        </row>
        <row r="3768">
          <cell r="F3768" t="str">
            <v>Jaçanã/RN</v>
          </cell>
          <cell r="G3768" t="str">
            <v>Semestral</v>
          </cell>
          <cell r="H3768" t="str">
            <v>2024-S1</v>
          </cell>
          <cell r="I3768" t="str">
            <v>Sim</v>
          </cell>
          <cell r="J3768">
            <v>45473</v>
          </cell>
          <cell r="K3768">
            <v>4106815.48</v>
          </cell>
          <cell r="L3768">
            <v>35935912.240000002</v>
          </cell>
          <cell r="M3768">
            <v>11.43</v>
          </cell>
          <cell r="N3768" t="str">
            <v>Cumpre</v>
          </cell>
        </row>
        <row r="3769">
          <cell r="F3769" t="str">
            <v>Jandaíra/RN</v>
          </cell>
          <cell r="G3769" t="str">
            <v>Quadrimestral</v>
          </cell>
          <cell r="H3769" t="str">
            <v>2024-Q2</v>
          </cell>
          <cell r="I3769" t="str">
            <v>Sim</v>
          </cell>
          <cell r="J3769">
            <v>45535</v>
          </cell>
          <cell r="K3769">
            <v>-649619.05000000005</v>
          </cell>
          <cell r="L3769">
            <v>54640272.520000003</v>
          </cell>
          <cell r="M3769">
            <v>0</v>
          </cell>
          <cell r="N3769" t="str">
            <v>Cumpre</v>
          </cell>
        </row>
        <row r="3770">
          <cell r="F3770" t="str">
            <v>Janduís/RN</v>
          </cell>
          <cell r="G3770" t="str">
            <v>Quadrimestral</v>
          </cell>
          <cell r="H3770" t="str">
            <v>2024-Q2</v>
          </cell>
          <cell r="I3770" t="str">
            <v>Sim</v>
          </cell>
          <cell r="J3770">
            <v>45535</v>
          </cell>
          <cell r="K3770">
            <v>-477594.07</v>
          </cell>
          <cell r="L3770">
            <v>35825935.950000003</v>
          </cell>
          <cell r="M3770">
            <v>0</v>
          </cell>
          <cell r="N3770" t="str">
            <v>Cumpre</v>
          </cell>
        </row>
        <row r="3771">
          <cell r="F3771" t="str">
            <v>Januário Cicco/RN</v>
          </cell>
          <cell r="G3771" t="str">
            <v>Quadrimestral</v>
          </cell>
          <cell r="H3771" t="str">
            <v>2024-Q2</v>
          </cell>
          <cell r="I3771" t="str">
            <v>Sim</v>
          </cell>
          <cell r="J3771">
            <v>45535</v>
          </cell>
          <cell r="K3771">
            <v>-134332.88</v>
          </cell>
          <cell r="L3771">
            <v>44998723.159999996</v>
          </cell>
          <cell r="M3771">
            <v>0</v>
          </cell>
          <cell r="N3771" t="str">
            <v>Cumpre</v>
          </cell>
        </row>
        <row r="3772">
          <cell r="F3772" t="str">
            <v>Japi/RN</v>
          </cell>
          <cell r="G3772" t="str">
            <v>Semestral</v>
          </cell>
          <cell r="H3772" t="str">
            <v>2024-S1</v>
          </cell>
          <cell r="I3772" t="str">
            <v>Sim</v>
          </cell>
          <cell r="J3772">
            <v>45473</v>
          </cell>
          <cell r="K3772">
            <v>12279016.08</v>
          </cell>
          <cell r="L3772">
            <v>28740475.129999999</v>
          </cell>
          <cell r="M3772">
            <v>42.72</v>
          </cell>
          <cell r="N3772" t="str">
            <v>Cumpre</v>
          </cell>
        </row>
        <row r="3773">
          <cell r="F3773" t="str">
            <v>Jardim de Angicos/RN</v>
          </cell>
          <cell r="G3773" t="str">
            <v>Semestral</v>
          </cell>
          <cell r="H3773" t="str">
            <v>2024-S1</v>
          </cell>
          <cell r="I3773" t="str">
            <v>Sim</v>
          </cell>
          <cell r="J3773">
            <v>45473</v>
          </cell>
          <cell r="K3773">
            <v>5830213.7999999998</v>
          </cell>
          <cell r="L3773">
            <v>27427546.77</v>
          </cell>
          <cell r="M3773">
            <v>21.26</v>
          </cell>
          <cell r="N3773" t="str">
            <v>Cumpre</v>
          </cell>
        </row>
        <row r="3774">
          <cell r="F3774" t="str">
            <v>Jardim de Piranhas/RN</v>
          </cell>
          <cell r="G3774" t="str">
            <v>Semestral</v>
          </cell>
          <cell r="H3774" t="str">
            <v>2024-S1</v>
          </cell>
          <cell r="I3774" t="str">
            <v>Sim</v>
          </cell>
          <cell r="J3774">
            <v>45473</v>
          </cell>
          <cell r="K3774">
            <v>26299414.02</v>
          </cell>
          <cell r="L3774">
            <v>67348986.060000002</v>
          </cell>
          <cell r="M3774">
            <v>39.049999999999997</v>
          </cell>
          <cell r="N3774" t="str">
            <v>Cumpre</v>
          </cell>
        </row>
        <row r="3775">
          <cell r="F3775" t="str">
            <v>Jardim do Seridó/RN</v>
          </cell>
          <cell r="G3775" t="str">
            <v>Semestral</v>
          </cell>
          <cell r="H3775" t="str">
            <v>2024-S1</v>
          </cell>
          <cell r="I3775" t="str">
            <v>Sim</v>
          </cell>
          <cell r="J3775">
            <v>45473</v>
          </cell>
          <cell r="K3775">
            <v>-3710703.12</v>
          </cell>
          <cell r="L3775">
            <v>45300956.880000003</v>
          </cell>
          <cell r="M3775">
            <v>0</v>
          </cell>
          <cell r="N3775" t="str">
            <v>Cumpre</v>
          </cell>
        </row>
        <row r="3776">
          <cell r="F3776" t="str">
            <v>João Câmara/RN</v>
          </cell>
          <cell r="G3776" t="str">
            <v>Quadrimestral</v>
          </cell>
          <cell r="H3776" t="str">
            <v>2024-Q2</v>
          </cell>
          <cell r="I3776" t="str">
            <v>Sim</v>
          </cell>
          <cell r="J3776">
            <v>45535</v>
          </cell>
          <cell r="K3776">
            <v>27063489.460000001</v>
          </cell>
          <cell r="L3776">
            <v>153113741.28999999</v>
          </cell>
          <cell r="M3776">
            <v>17.68</v>
          </cell>
          <cell r="N3776" t="str">
            <v>Cumpre</v>
          </cell>
        </row>
        <row r="3777">
          <cell r="F3777" t="str">
            <v>João Dias/RN</v>
          </cell>
          <cell r="G3777" t="str">
            <v>Semestral</v>
          </cell>
          <cell r="H3777" t="str">
            <v>2024-S1</v>
          </cell>
          <cell r="I3777" t="str">
            <v>Sim</v>
          </cell>
          <cell r="J3777">
            <v>45473</v>
          </cell>
          <cell r="K3777">
            <v>288158.90000000002</v>
          </cell>
          <cell r="L3777">
            <v>22088946.32</v>
          </cell>
          <cell r="M3777">
            <v>1.3</v>
          </cell>
          <cell r="N3777" t="str">
            <v>Cumpre</v>
          </cell>
        </row>
        <row r="3778">
          <cell r="F3778" t="str">
            <v>José da Penha/RN</v>
          </cell>
          <cell r="G3778" t="str">
            <v>Quadrimestral</v>
          </cell>
          <cell r="H3778" t="str">
            <v>2024-Q2</v>
          </cell>
          <cell r="I3778" t="str">
            <v>Sim</v>
          </cell>
          <cell r="J3778">
            <v>45535</v>
          </cell>
          <cell r="K3778">
            <v>-4480180.2</v>
          </cell>
          <cell r="L3778">
            <v>38865117.369999997</v>
          </cell>
          <cell r="M3778">
            <v>0</v>
          </cell>
          <cell r="N3778" t="str">
            <v>Cumpre</v>
          </cell>
        </row>
        <row r="3779">
          <cell r="F3779" t="str">
            <v>Jucurutu/RN</v>
          </cell>
          <cell r="G3779" t="str">
            <v>Quadrimestral</v>
          </cell>
          <cell r="H3779" t="str">
            <v>2024-Q2</v>
          </cell>
          <cell r="I3779" t="str">
            <v>Sim</v>
          </cell>
          <cell r="J3779">
            <v>45535</v>
          </cell>
          <cell r="K3779">
            <v>3940012.03</v>
          </cell>
          <cell r="L3779">
            <v>83384085.530000001</v>
          </cell>
          <cell r="M3779">
            <v>4.7300000000000004</v>
          </cell>
          <cell r="N3779" t="str">
            <v>Cumpre</v>
          </cell>
        </row>
        <row r="3780">
          <cell r="F3780" t="str">
            <v>Jundiá/RN</v>
          </cell>
          <cell r="G3780" t="str">
            <v>Semestral</v>
          </cell>
          <cell r="H3780" t="str">
            <v>2024-S1</v>
          </cell>
          <cell r="I3780" t="str">
            <v>Sim</v>
          </cell>
          <cell r="J3780">
            <v>45473</v>
          </cell>
          <cell r="K3780">
            <v>-639088.93000000005</v>
          </cell>
          <cell r="L3780">
            <v>27074211.239999998</v>
          </cell>
          <cell r="M3780">
            <v>0</v>
          </cell>
          <cell r="N3780" t="str">
            <v>Cumpre</v>
          </cell>
        </row>
        <row r="3781">
          <cell r="F3781" t="str">
            <v>Lagoa da Anta/RN</v>
          </cell>
          <cell r="G3781" t="str">
            <v>Quadrimestral</v>
          </cell>
          <cell r="H3781" t="str">
            <v>2024-Q2</v>
          </cell>
          <cell r="I3781" t="str">
            <v>Sim</v>
          </cell>
          <cell r="J3781">
            <v>45535</v>
          </cell>
          <cell r="K3781">
            <v>-3265677.54</v>
          </cell>
          <cell r="L3781">
            <v>33286071.899999999</v>
          </cell>
          <cell r="M3781">
            <v>0</v>
          </cell>
          <cell r="N3781" t="str">
            <v>Cumpre</v>
          </cell>
        </row>
        <row r="3782">
          <cell r="F3782" t="str">
            <v>Lagoa de Pedras/RN</v>
          </cell>
          <cell r="G3782" t="str">
            <v>Quadrimestral</v>
          </cell>
          <cell r="H3782" t="str">
            <v>2024-Q2</v>
          </cell>
          <cell r="I3782" t="str">
            <v>Sim</v>
          </cell>
          <cell r="J3782">
            <v>45535</v>
          </cell>
          <cell r="K3782">
            <v>34852849.18</v>
          </cell>
          <cell r="L3782">
            <v>33107475.059999999</v>
          </cell>
          <cell r="M3782">
            <v>105.27</v>
          </cell>
          <cell r="N3782" t="str">
            <v>Cumpre</v>
          </cell>
        </row>
        <row r="3783">
          <cell r="F3783" t="str">
            <v>Lagoa de Velhos/RN</v>
          </cell>
          <cell r="G3783" t="str">
            <v>Quadrimestral</v>
          </cell>
          <cell r="H3783" t="str">
            <v>2024-Q2</v>
          </cell>
          <cell r="I3783" t="str">
            <v>Sim</v>
          </cell>
          <cell r="J3783">
            <v>45535</v>
          </cell>
          <cell r="K3783">
            <v>1701348.23</v>
          </cell>
          <cell r="L3783">
            <v>27799761.359999999</v>
          </cell>
          <cell r="M3783">
            <v>6.12</v>
          </cell>
          <cell r="N3783" t="str">
            <v>Cumpre</v>
          </cell>
        </row>
        <row r="3784">
          <cell r="F3784" t="str">
            <v>Lagoa Nova/RN</v>
          </cell>
          <cell r="G3784" t="str">
            <v>Quadrimestral</v>
          </cell>
          <cell r="H3784" t="str">
            <v>2024-Q2</v>
          </cell>
          <cell r="I3784" t="str">
            <v>Sim</v>
          </cell>
          <cell r="J3784">
            <v>45535</v>
          </cell>
          <cell r="K3784">
            <v>6396797.9000000004</v>
          </cell>
          <cell r="L3784">
            <v>81446211.430000007</v>
          </cell>
          <cell r="M3784">
            <v>7.85</v>
          </cell>
          <cell r="N3784" t="str">
            <v>Cumpre</v>
          </cell>
        </row>
        <row r="3785">
          <cell r="F3785" t="str">
            <v>Lagoa Salgada/RN</v>
          </cell>
          <cell r="G3785" t="str">
            <v>Quadrimestral</v>
          </cell>
          <cell r="H3785" t="str">
            <v>2024-Q2</v>
          </cell>
          <cell r="I3785" t="str">
            <v>Sim</v>
          </cell>
          <cell r="J3785">
            <v>45535</v>
          </cell>
          <cell r="K3785">
            <v>21204817.670000002</v>
          </cell>
          <cell r="L3785">
            <v>39789967.229999997</v>
          </cell>
          <cell r="M3785">
            <v>53.29</v>
          </cell>
          <cell r="N3785" t="str">
            <v>Cumpre</v>
          </cell>
        </row>
        <row r="3786">
          <cell r="F3786" t="str">
            <v>Lajes/RN</v>
          </cell>
          <cell r="G3786" t="str">
            <v>Semestral</v>
          </cell>
          <cell r="H3786" t="str">
            <v>2024-S1</v>
          </cell>
          <cell r="I3786" t="str">
            <v>Sim</v>
          </cell>
          <cell r="J3786">
            <v>45473</v>
          </cell>
          <cell r="K3786">
            <v>1610276.62</v>
          </cell>
          <cell r="L3786">
            <v>68752603</v>
          </cell>
          <cell r="M3786">
            <v>2.34</v>
          </cell>
          <cell r="N3786" t="str">
            <v>Cumpre</v>
          </cell>
        </row>
        <row r="3787">
          <cell r="F3787" t="str">
            <v>Lajes Pintadas/RN</v>
          </cell>
          <cell r="G3787" t="str">
            <v>Semestral</v>
          </cell>
          <cell r="H3787" t="str">
            <v>2024-S1</v>
          </cell>
          <cell r="I3787" t="str">
            <v>Sim</v>
          </cell>
          <cell r="J3787">
            <v>45473</v>
          </cell>
          <cell r="K3787">
            <v>3298454.42</v>
          </cell>
          <cell r="L3787">
            <v>36248092.719999999</v>
          </cell>
          <cell r="M3787">
            <v>9.1</v>
          </cell>
          <cell r="N3787" t="str">
            <v>Cumpre</v>
          </cell>
        </row>
        <row r="3788">
          <cell r="F3788" t="str">
            <v>Lucrécia/RN</v>
          </cell>
          <cell r="G3788" t="str">
            <v>Semestral</v>
          </cell>
          <cell r="H3788" t="str">
            <v>2024-S1</v>
          </cell>
          <cell r="I3788" t="str">
            <v>Sim</v>
          </cell>
          <cell r="J3788">
            <v>45473</v>
          </cell>
          <cell r="K3788">
            <v>-1286343.97</v>
          </cell>
          <cell r="L3788">
            <v>23993489.329999998</v>
          </cell>
          <cell r="M3788">
            <v>0</v>
          </cell>
          <cell r="N3788" t="str">
            <v>Cumpre</v>
          </cell>
        </row>
        <row r="3789">
          <cell r="F3789" t="str">
            <v>Luís Gomes/RN</v>
          </cell>
          <cell r="G3789" t="str">
            <v>Quadrimestral</v>
          </cell>
          <cell r="H3789" t="str">
            <v>2024-Q2</v>
          </cell>
          <cell r="I3789" t="str">
            <v>Sim</v>
          </cell>
          <cell r="J3789">
            <v>45535</v>
          </cell>
          <cell r="K3789">
            <v>57149.46</v>
          </cell>
          <cell r="L3789">
            <v>47278811.270000003</v>
          </cell>
          <cell r="M3789">
            <v>0.12</v>
          </cell>
          <cell r="N3789" t="str">
            <v>Cumpre</v>
          </cell>
        </row>
        <row r="3790">
          <cell r="F3790" t="str">
            <v>Macaíba/RN</v>
          </cell>
          <cell r="G3790" t="str">
            <v>Quadrimestral</v>
          </cell>
          <cell r="H3790" t="str">
            <v>2024-Q2</v>
          </cell>
          <cell r="I3790" t="str">
            <v>Sim</v>
          </cell>
          <cell r="J3790">
            <v>45535</v>
          </cell>
          <cell r="K3790">
            <v>-40261142.189999998</v>
          </cell>
          <cell r="L3790">
            <v>319030773.94999999</v>
          </cell>
          <cell r="M3790">
            <v>0</v>
          </cell>
          <cell r="N3790" t="str">
            <v>Cumpre</v>
          </cell>
        </row>
        <row r="3791">
          <cell r="F3791" t="str">
            <v>Macau/RN</v>
          </cell>
          <cell r="G3791" t="str">
            <v>Quadrimestral</v>
          </cell>
          <cell r="H3791" t="str">
            <v>2024-Q2</v>
          </cell>
          <cell r="I3791" t="str">
            <v>Sim</v>
          </cell>
          <cell r="J3791">
            <v>45535</v>
          </cell>
          <cell r="K3791">
            <v>34184499.43</v>
          </cell>
          <cell r="L3791">
            <v>150669317.00999999</v>
          </cell>
          <cell r="M3791">
            <v>22.69</v>
          </cell>
          <cell r="N3791" t="str">
            <v>Cumpre</v>
          </cell>
        </row>
        <row r="3792">
          <cell r="F3792" t="str">
            <v>Major Sales/RN</v>
          </cell>
          <cell r="G3792" t="str">
            <v>Quadrimestral</v>
          </cell>
          <cell r="H3792" t="str">
            <v>2024-Q2</v>
          </cell>
          <cell r="I3792" t="str">
            <v>Sim</v>
          </cell>
          <cell r="J3792">
            <v>45535</v>
          </cell>
          <cell r="K3792">
            <v>-3728146.73</v>
          </cell>
          <cell r="L3792">
            <v>31553306.120000001</v>
          </cell>
          <cell r="M3792">
            <v>0</v>
          </cell>
          <cell r="N3792" t="str">
            <v>Cumpre</v>
          </cell>
        </row>
        <row r="3793">
          <cell r="F3793" t="str">
            <v>Marcelino Vieira/RN</v>
          </cell>
          <cell r="G3793" t="str">
            <v>Quadrimestral</v>
          </cell>
          <cell r="H3793" t="str">
            <v>2024-Q2</v>
          </cell>
          <cell r="I3793" t="str">
            <v>Sim</v>
          </cell>
          <cell r="J3793">
            <v>45535</v>
          </cell>
          <cell r="K3793">
            <v>-4421051.82</v>
          </cell>
          <cell r="L3793">
            <v>31334202.609999999</v>
          </cell>
          <cell r="M3793">
            <v>0</v>
          </cell>
          <cell r="N3793" t="str">
            <v>Cumpre</v>
          </cell>
        </row>
        <row r="3794">
          <cell r="F3794" t="str">
            <v>Martins/RN</v>
          </cell>
          <cell r="G3794" t="str">
            <v>Semestral</v>
          </cell>
          <cell r="H3794" t="str">
            <v>2024-S1</v>
          </cell>
          <cell r="I3794" t="str">
            <v>Sim</v>
          </cell>
          <cell r="J3794">
            <v>45473</v>
          </cell>
          <cell r="K3794">
            <v>3224650.87</v>
          </cell>
          <cell r="L3794">
            <v>36807401.82</v>
          </cell>
          <cell r="M3794">
            <v>8.76</v>
          </cell>
          <cell r="N3794" t="str">
            <v>Cumpre</v>
          </cell>
        </row>
        <row r="3795">
          <cell r="F3795" t="str">
            <v>Maxaranguape/RN</v>
          </cell>
          <cell r="G3795" t="str">
            <v>Quadrimestral</v>
          </cell>
          <cell r="H3795" t="str">
            <v>2024-Q2</v>
          </cell>
          <cell r="I3795" t="str">
            <v>Sim</v>
          </cell>
          <cell r="J3795">
            <v>45535</v>
          </cell>
          <cell r="K3795">
            <v>15868808.859999999</v>
          </cell>
          <cell r="L3795">
            <v>57550426.07</v>
          </cell>
          <cell r="M3795">
            <v>27.57</v>
          </cell>
          <cell r="N3795" t="str">
            <v>Cumpre</v>
          </cell>
        </row>
        <row r="3796">
          <cell r="F3796" t="str">
            <v>Messias Targino/RN</v>
          </cell>
          <cell r="G3796" t="str">
            <v>Semestral</v>
          </cell>
          <cell r="H3796" t="str">
            <v>2024-S1</v>
          </cell>
          <cell r="I3796" t="str">
            <v>Sim</v>
          </cell>
          <cell r="J3796">
            <v>45473</v>
          </cell>
          <cell r="K3796">
            <v>3180021.35</v>
          </cell>
          <cell r="L3796">
            <v>27490005.039999999</v>
          </cell>
          <cell r="M3796">
            <v>11.57</v>
          </cell>
          <cell r="N3796" t="str">
            <v>Cumpre</v>
          </cell>
        </row>
        <row r="3797">
          <cell r="F3797" t="str">
            <v>Montanhas/RN</v>
          </cell>
          <cell r="G3797" t="str">
            <v>Quadrimestral</v>
          </cell>
          <cell r="H3797" t="str">
            <v>2024-Q2</v>
          </cell>
          <cell r="I3797" t="str">
            <v>Sim</v>
          </cell>
          <cell r="J3797">
            <v>45535</v>
          </cell>
          <cell r="K3797">
            <v>7805474.3700000001</v>
          </cell>
          <cell r="L3797">
            <v>48462035.049999997</v>
          </cell>
          <cell r="M3797">
            <v>16.11</v>
          </cell>
          <cell r="N3797" t="str">
            <v>Cumpre</v>
          </cell>
        </row>
        <row r="3798">
          <cell r="F3798" t="str">
            <v>Monte Alegre/RN</v>
          </cell>
          <cell r="G3798" t="str">
            <v>Quadrimestral</v>
          </cell>
          <cell r="H3798" t="str">
            <v>2024-Q2</v>
          </cell>
          <cell r="I3798" t="str">
            <v>Sim</v>
          </cell>
          <cell r="J3798">
            <v>45535</v>
          </cell>
          <cell r="K3798">
            <v>12458107.6</v>
          </cell>
          <cell r="L3798">
            <v>110559807.69</v>
          </cell>
          <cell r="M3798">
            <v>11.27</v>
          </cell>
          <cell r="N3798" t="str">
            <v>Cumpre</v>
          </cell>
        </row>
        <row r="3799">
          <cell r="F3799" t="str">
            <v>Monte das Gameleiras/RN</v>
          </cell>
          <cell r="G3799" t="str">
            <v>Quadrimestral</v>
          </cell>
          <cell r="H3799" t="str">
            <v>2024-Q2</v>
          </cell>
          <cell r="I3799" t="str">
            <v>Sim</v>
          </cell>
          <cell r="J3799">
            <v>45535</v>
          </cell>
          <cell r="K3799">
            <v>-1726225.27</v>
          </cell>
          <cell r="L3799">
            <v>26865539.350000001</v>
          </cell>
          <cell r="M3799">
            <v>0</v>
          </cell>
          <cell r="N3799" t="str">
            <v>Cumpre</v>
          </cell>
        </row>
        <row r="3800">
          <cell r="F3800" t="str">
            <v>Mossoró/RN</v>
          </cell>
          <cell r="G3800" t="str">
            <v>Quadrimestral</v>
          </cell>
          <cell r="H3800" t="str">
            <v>2024-Q2</v>
          </cell>
          <cell r="I3800" t="str">
            <v>Sim</v>
          </cell>
          <cell r="J3800">
            <v>45535</v>
          </cell>
          <cell r="K3800">
            <v>222204148.38</v>
          </cell>
          <cell r="L3800">
            <v>1132376463.55</v>
          </cell>
          <cell r="M3800">
            <v>19.62</v>
          </cell>
          <cell r="N3800" t="str">
            <v>Cumpre</v>
          </cell>
        </row>
        <row r="3801">
          <cell r="F3801" t="str">
            <v>Natal/RN</v>
          </cell>
          <cell r="G3801" t="str">
            <v>Quadrimestral</v>
          </cell>
          <cell r="H3801" t="str">
            <v>2024-Q2</v>
          </cell>
          <cell r="I3801" t="str">
            <v>Sim</v>
          </cell>
          <cell r="J3801">
            <v>45535</v>
          </cell>
          <cell r="K3801">
            <v>962878397.13999999</v>
          </cell>
          <cell r="L3801">
            <v>3780200093.9200001</v>
          </cell>
          <cell r="M3801">
            <v>25.47</v>
          </cell>
          <cell r="N3801" t="str">
            <v>Cumpre</v>
          </cell>
        </row>
        <row r="3802">
          <cell r="F3802" t="str">
            <v>Nísia Floresta/RN</v>
          </cell>
          <cell r="G3802" t="str">
            <v>Semestral</v>
          </cell>
          <cell r="H3802" t="str">
            <v>2024-S1</v>
          </cell>
          <cell r="I3802" t="str">
            <v>Sim</v>
          </cell>
          <cell r="J3802">
            <v>45473</v>
          </cell>
          <cell r="K3802">
            <v>147539.93</v>
          </cell>
          <cell r="L3802">
            <v>136705893.03999999</v>
          </cell>
          <cell r="M3802">
            <v>0.11</v>
          </cell>
          <cell r="N3802" t="str">
            <v>Cumpre</v>
          </cell>
        </row>
        <row r="3803">
          <cell r="F3803" t="str">
            <v>Nova Cruz/RN</v>
          </cell>
          <cell r="G3803" t="str">
            <v>Quadrimestral</v>
          </cell>
          <cell r="H3803" t="str">
            <v>2024-Q2</v>
          </cell>
          <cell r="I3803" t="str">
            <v>Sim</v>
          </cell>
          <cell r="J3803">
            <v>45535</v>
          </cell>
          <cell r="K3803">
            <v>14345664.33</v>
          </cell>
          <cell r="L3803">
            <v>131064013.38</v>
          </cell>
          <cell r="M3803">
            <v>10.95</v>
          </cell>
          <cell r="N3803" t="str">
            <v>Cumpre</v>
          </cell>
        </row>
        <row r="3804">
          <cell r="F3804" t="str">
            <v>Olho da Água do Borges/RN</v>
          </cell>
          <cell r="G3804" t="str">
            <v>Semestral</v>
          </cell>
          <cell r="H3804" t="str">
            <v>2024-S1</v>
          </cell>
          <cell r="I3804" t="str">
            <v>Sim</v>
          </cell>
          <cell r="J3804">
            <v>45473</v>
          </cell>
          <cell r="K3804">
            <v>249569.13</v>
          </cell>
          <cell r="L3804">
            <v>29145763.670000002</v>
          </cell>
          <cell r="M3804">
            <v>0.86</v>
          </cell>
          <cell r="N3804" t="str">
            <v>Cumpre</v>
          </cell>
        </row>
        <row r="3805">
          <cell r="F3805" t="str">
            <v>Ouro Branco/RN</v>
          </cell>
          <cell r="G3805" t="str">
            <v>Semestral</v>
          </cell>
          <cell r="H3805" t="str">
            <v>2024-S1</v>
          </cell>
          <cell r="I3805" t="str">
            <v>Sim</v>
          </cell>
          <cell r="J3805">
            <v>45473</v>
          </cell>
          <cell r="K3805">
            <v>-13940433.970000001</v>
          </cell>
          <cell r="L3805">
            <v>29424774.390000001</v>
          </cell>
          <cell r="M3805">
            <v>0</v>
          </cell>
          <cell r="N3805" t="str">
            <v>Cumpre</v>
          </cell>
        </row>
        <row r="3806">
          <cell r="F3806" t="str">
            <v>Paraná/RN</v>
          </cell>
          <cell r="G3806" t="str">
            <v>Quadrimestral</v>
          </cell>
          <cell r="H3806" t="str">
            <v>2024-Q2</v>
          </cell>
          <cell r="I3806" t="str">
            <v>Sim</v>
          </cell>
          <cell r="J3806">
            <v>45535</v>
          </cell>
          <cell r="K3806">
            <v>3123461.6</v>
          </cell>
          <cell r="L3806">
            <v>26705628.84</v>
          </cell>
          <cell r="M3806">
            <v>11.7</v>
          </cell>
          <cell r="N3806" t="str">
            <v>Cumpre</v>
          </cell>
        </row>
        <row r="3807">
          <cell r="F3807" t="str">
            <v>Paraú/RN</v>
          </cell>
          <cell r="G3807" t="str">
            <v>Quadrimestral</v>
          </cell>
          <cell r="H3807" t="str">
            <v>2024-Q2</v>
          </cell>
          <cell r="I3807" t="str">
            <v>Sim</v>
          </cell>
          <cell r="J3807">
            <v>45535</v>
          </cell>
          <cell r="K3807">
            <v>10725197.619999999</v>
          </cell>
          <cell r="L3807">
            <v>23996869.129999999</v>
          </cell>
          <cell r="M3807">
            <v>44.69</v>
          </cell>
          <cell r="N3807" t="str">
            <v>Cumpre</v>
          </cell>
        </row>
        <row r="3808">
          <cell r="F3808" t="str">
            <v>Parazinho/RN</v>
          </cell>
          <cell r="G3808" t="str">
            <v>Semestral</v>
          </cell>
          <cell r="H3808" t="str">
            <v>2024-S1</v>
          </cell>
          <cell r="I3808" t="str">
            <v>Sim</v>
          </cell>
          <cell r="J3808">
            <v>45473</v>
          </cell>
          <cell r="K3808">
            <v>405908.17</v>
          </cell>
          <cell r="L3808">
            <v>54717081.049999997</v>
          </cell>
          <cell r="M3808">
            <v>0.74</v>
          </cell>
          <cell r="N3808" t="str">
            <v>Cumpre</v>
          </cell>
        </row>
        <row r="3809">
          <cell r="F3809" t="str">
            <v>Parelhas/RN</v>
          </cell>
          <cell r="G3809" t="str">
            <v>Quadrimestral</v>
          </cell>
          <cell r="H3809" t="str">
            <v>2024-Q2</v>
          </cell>
          <cell r="I3809" t="str">
            <v>Sim</v>
          </cell>
          <cell r="J3809">
            <v>45535</v>
          </cell>
          <cell r="K3809">
            <v>-10744319.189999999</v>
          </cell>
          <cell r="L3809">
            <v>87600388.629999995</v>
          </cell>
          <cell r="M3809">
            <v>0</v>
          </cell>
          <cell r="N3809" t="str">
            <v>Cumpre</v>
          </cell>
        </row>
        <row r="3810">
          <cell r="F3810" t="str">
            <v>Parnamirim/RN</v>
          </cell>
          <cell r="G3810" t="str">
            <v>Quadrimestral</v>
          </cell>
          <cell r="H3810" t="str">
            <v>2024-Q2</v>
          </cell>
          <cell r="I3810" t="str">
            <v>Sim</v>
          </cell>
          <cell r="J3810">
            <v>45535</v>
          </cell>
          <cell r="K3810">
            <v>-3449271.56</v>
          </cell>
          <cell r="L3810">
            <v>846702028.61000001</v>
          </cell>
          <cell r="M3810">
            <v>0</v>
          </cell>
          <cell r="N3810" t="str">
            <v>Cumpre</v>
          </cell>
        </row>
        <row r="3811">
          <cell r="F3811" t="str">
            <v>Passa e Fica/RN</v>
          </cell>
          <cell r="G3811" t="str">
            <v>Semestral</v>
          </cell>
          <cell r="H3811" t="str">
            <v>2024-S1</v>
          </cell>
          <cell r="I3811" t="str">
            <v>Sim</v>
          </cell>
          <cell r="J3811">
            <v>45473</v>
          </cell>
          <cell r="K3811">
            <v>6056670.6100000003</v>
          </cell>
          <cell r="L3811">
            <v>61485061.039999999</v>
          </cell>
          <cell r="M3811">
            <v>9.85</v>
          </cell>
          <cell r="N3811" t="str">
            <v>Cumpre</v>
          </cell>
        </row>
        <row r="3812">
          <cell r="F3812" t="str">
            <v>Passagem/RN</v>
          </cell>
          <cell r="G3812" t="str">
            <v>Semestral</v>
          </cell>
          <cell r="H3812" t="str">
            <v>2024-S1</v>
          </cell>
          <cell r="I3812" t="str">
            <v>Sim</v>
          </cell>
          <cell r="J3812">
            <v>45473</v>
          </cell>
          <cell r="K3812">
            <v>3690552.37</v>
          </cell>
          <cell r="L3812">
            <v>26381619.949999999</v>
          </cell>
          <cell r="M3812">
            <v>13.99</v>
          </cell>
          <cell r="N3812" t="str">
            <v>Cumpre</v>
          </cell>
        </row>
        <row r="3813">
          <cell r="F3813" t="str">
            <v>Patu/RN</v>
          </cell>
          <cell r="G3813" t="str">
            <v>Quadrimestral</v>
          </cell>
          <cell r="H3813" t="str">
            <v>2024-Q2</v>
          </cell>
          <cell r="I3813" t="str">
            <v>Sim</v>
          </cell>
          <cell r="J3813">
            <v>45535</v>
          </cell>
          <cell r="K3813">
            <v>27279936.91</v>
          </cell>
          <cell r="L3813">
            <v>48327523.340000004</v>
          </cell>
          <cell r="M3813">
            <v>56.45</v>
          </cell>
          <cell r="N3813" t="str">
            <v>Cumpre</v>
          </cell>
        </row>
        <row r="3814">
          <cell r="F3814" t="str">
            <v>Pau dos Ferros/RN</v>
          </cell>
          <cell r="G3814" t="str">
            <v>Semestral</v>
          </cell>
          <cell r="H3814" t="str">
            <v>2024-S1</v>
          </cell>
          <cell r="I3814" t="str">
            <v>Sim</v>
          </cell>
          <cell r="J3814">
            <v>45473</v>
          </cell>
          <cell r="K3814">
            <v>33140929.449999999</v>
          </cell>
          <cell r="L3814">
            <v>139561807.65000001</v>
          </cell>
          <cell r="M3814">
            <v>23.75</v>
          </cell>
          <cell r="N3814" t="str">
            <v>Cumpre</v>
          </cell>
        </row>
        <row r="3815">
          <cell r="F3815" t="str">
            <v>Pedra Grande/RN</v>
          </cell>
          <cell r="G3815" t="str">
            <v>Semestral</v>
          </cell>
          <cell r="H3815" t="str">
            <v>2024-S1</v>
          </cell>
          <cell r="I3815" t="str">
            <v>Sim</v>
          </cell>
          <cell r="J3815">
            <v>45473</v>
          </cell>
          <cell r="K3815">
            <v>12310533.18</v>
          </cell>
          <cell r="L3815">
            <v>44472059.18</v>
          </cell>
          <cell r="M3815">
            <v>27.68</v>
          </cell>
          <cell r="N3815" t="str">
            <v>Cumpre</v>
          </cell>
        </row>
        <row r="3816">
          <cell r="F3816" t="str">
            <v>Pedra Preta/RN</v>
          </cell>
          <cell r="G3816" t="str">
            <v>Quadrimestral</v>
          </cell>
          <cell r="H3816" t="str">
            <v>2024-Q2</v>
          </cell>
          <cell r="I3816" t="str">
            <v>Sim</v>
          </cell>
          <cell r="J3816">
            <v>45535</v>
          </cell>
          <cell r="K3816">
            <v>18456198.670000002</v>
          </cell>
          <cell r="L3816">
            <v>28937241.190000001</v>
          </cell>
          <cell r="M3816">
            <v>63.78</v>
          </cell>
          <cell r="N3816" t="str">
            <v>Cumpre</v>
          </cell>
        </row>
        <row r="3817">
          <cell r="F3817" t="str">
            <v>Pedro Avelino/RN</v>
          </cell>
          <cell r="G3817" t="str">
            <v>Quadrimestral</v>
          </cell>
          <cell r="H3817" t="str">
            <v>2024-Q2</v>
          </cell>
          <cell r="I3817" t="str">
            <v>Sim</v>
          </cell>
          <cell r="J3817">
            <v>45535</v>
          </cell>
          <cell r="K3817">
            <v>876518.87</v>
          </cell>
          <cell r="L3817">
            <v>40504582.759999998</v>
          </cell>
          <cell r="M3817">
            <v>2.16</v>
          </cell>
          <cell r="N3817" t="str">
            <v>Cumpre</v>
          </cell>
        </row>
        <row r="3818">
          <cell r="F3818" t="str">
            <v>Pedro Velho/RN</v>
          </cell>
          <cell r="G3818" t="str">
            <v>Quadrimestral</v>
          </cell>
          <cell r="H3818" t="str">
            <v>2024-Q2</v>
          </cell>
          <cell r="I3818" t="str">
            <v>Sim</v>
          </cell>
          <cell r="J3818">
            <v>45535</v>
          </cell>
          <cell r="K3818">
            <v>7187090.8799999999</v>
          </cell>
          <cell r="L3818">
            <v>67146847.170000002</v>
          </cell>
          <cell r="M3818">
            <v>10.7</v>
          </cell>
          <cell r="N3818" t="str">
            <v>Cumpre</v>
          </cell>
        </row>
        <row r="3819">
          <cell r="F3819" t="str">
            <v>Pendências/RN</v>
          </cell>
          <cell r="G3819" t="str">
            <v>Quadrimestral</v>
          </cell>
          <cell r="H3819" t="str">
            <v>2024-Q2</v>
          </cell>
          <cell r="I3819" t="str">
            <v>Sim</v>
          </cell>
          <cell r="J3819">
            <v>45535</v>
          </cell>
          <cell r="K3819">
            <v>23636409.329999998</v>
          </cell>
          <cell r="L3819">
            <v>67553176.299999997</v>
          </cell>
          <cell r="M3819">
            <v>34.99</v>
          </cell>
          <cell r="N3819" t="str">
            <v>Cumpre</v>
          </cell>
        </row>
        <row r="3820">
          <cell r="F3820" t="str">
            <v>Pilões/RN</v>
          </cell>
          <cell r="G3820" t="str">
            <v>Semestral</v>
          </cell>
          <cell r="H3820" t="str">
            <v>2023-S2</v>
          </cell>
          <cell r="I3820" t="str">
            <v>Não</v>
          </cell>
          <cell r="J3820">
            <v>45291</v>
          </cell>
          <cell r="K3820">
            <v>-359971.48</v>
          </cell>
          <cell r="L3820">
            <v>22063890.879999999</v>
          </cell>
          <cell r="M3820">
            <v>0</v>
          </cell>
          <cell r="N3820" t="str">
            <v>Cumpre</v>
          </cell>
        </row>
        <row r="3821">
          <cell r="F3821" t="str">
            <v>Poço Branco/RN</v>
          </cell>
          <cell r="G3821" t="str">
            <v>Quadrimestral</v>
          </cell>
          <cell r="H3821" t="str">
            <v>2024-Q2</v>
          </cell>
          <cell r="I3821" t="str">
            <v>Sim</v>
          </cell>
          <cell r="J3821">
            <v>45535</v>
          </cell>
          <cell r="K3821">
            <v>3540749.54</v>
          </cell>
          <cell r="L3821">
            <v>55370239.060000002</v>
          </cell>
          <cell r="M3821">
            <v>6.39</v>
          </cell>
          <cell r="N3821" t="str">
            <v>Cumpre</v>
          </cell>
        </row>
        <row r="3822">
          <cell r="F3822" t="str">
            <v>Portalegre/RN</v>
          </cell>
          <cell r="G3822" t="str">
            <v>Semestral</v>
          </cell>
          <cell r="H3822" t="str">
            <v>2024-S1</v>
          </cell>
          <cell r="I3822" t="str">
            <v>Sim</v>
          </cell>
          <cell r="J3822">
            <v>45473</v>
          </cell>
          <cell r="K3822">
            <v>-3971210.11</v>
          </cell>
          <cell r="L3822">
            <v>37736867.409999996</v>
          </cell>
          <cell r="M3822">
            <v>0</v>
          </cell>
          <cell r="N3822" t="str">
            <v>Cumpre</v>
          </cell>
        </row>
        <row r="3823">
          <cell r="F3823" t="str">
            <v>Porto do Mangue/RN</v>
          </cell>
          <cell r="G3823" t="str">
            <v>Quadrimestral</v>
          </cell>
          <cell r="H3823" t="str">
            <v>2023-Q3</v>
          </cell>
          <cell r="I3823" t="str">
            <v>Não</v>
          </cell>
          <cell r="J3823">
            <v>45291</v>
          </cell>
          <cell r="K3823">
            <v>444622.68</v>
          </cell>
          <cell r="L3823">
            <v>42856601.710000001</v>
          </cell>
          <cell r="M3823">
            <v>1.04</v>
          </cell>
          <cell r="N3823" t="str">
            <v>Cumpre</v>
          </cell>
        </row>
        <row r="3824">
          <cell r="F3824" t="str">
            <v>Pureza/RN</v>
          </cell>
          <cell r="G3824" t="str">
            <v>Semestral</v>
          </cell>
          <cell r="H3824" t="str">
            <v>2024-S1</v>
          </cell>
          <cell r="I3824" t="str">
            <v>Sim</v>
          </cell>
          <cell r="J3824">
            <v>45473</v>
          </cell>
          <cell r="K3824">
            <v>16100625.210000001</v>
          </cell>
          <cell r="L3824">
            <v>41743125.07</v>
          </cell>
          <cell r="M3824">
            <v>38.57</v>
          </cell>
          <cell r="N3824" t="str">
            <v>Cumpre</v>
          </cell>
        </row>
        <row r="3825">
          <cell r="F3825" t="str">
            <v>Rafael Fernandes/RN</v>
          </cell>
          <cell r="G3825" t="str">
            <v>Não disponível</v>
          </cell>
          <cell r="I3825" t="str">
            <v>Não</v>
          </cell>
          <cell r="N3825" t="str">
            <v>Não disponível</v>
          </cell>
        </row>
        <row r="3826">
          <cell r="F3826" t="str">
            <v>Rafael Godeiro/RN</v>
          </cell>
          <cell r="G3826" t="str">
            <v>Semestral</v>
          </cell>
          <cell r="H3826" t="str">
            <v>2024-S1</v>
          </cell>
          <cell r="I3826" t="str">
            <v>Sim</v>
          </cell>
          <cell r="J3826">
            <v>45473</v>
          </cell>
          <cell r="K3826">
            <v>-697916.87</v>
          </cell>
          <cell r="L3826">
            <v>32138415.98</v>
          </cell>
          <cell r="M3826">
            <v>0</v>
          </cell>
          <cell r="N3826" t="str">
            <v>Cumpre</v>
          </cell>
        </row>
        <row r="3827">
          <cell r="F3827" t="str">
            <v>Riacho da Cruz/RN</v>
          </cell>
          <cell r="G3827" t="str">
            <v>Semestral</v>
          </cell>
          <cell r="H3827" t="str">
            <v>2024-S1</v>
          </cell>
          <cell r="I3827" t="str">
            <v>Sim</v>
          </cell>
          <cell r="J3827">
            <v>45473</v>
          </cell>
          <cell r="K3827">
            <v>-1890930.07</v>
          </cell>
          <cell r="L3827">
            <v>27193762.949999999</v>
          </cell>
          <cell r="M3827">
            <v>0</v>
          </cell>
          <cell r="N3827" t="str">
            <v>Cumpre</v>
          </cell>
        </row>
        <row r="3828">
          <cell r="F3828" t="str">
            <v>Riacho de Santana/RN</v>
          </cell>
          <cell r="G3828" t="str">
            <v>Semestral</v>
          </cell>
          <cell r="H3828" t="str">
            <v>2024-S1</v>
          </cell>
          <cell r="I3828" t="str">
            <v>Sim</v>
          </cell>
          <cell r="J3828">
            <v>45473</v>
          </cell>
          <cell r="K3828">
            <v>-2519007.4700000002</v>
          </cell>
          <cell r="L3828">
            <v>27463159.039999999</v>
          </cell>
          <cell r="M3828">
            <v>0</v>
          </cell>
          <cell r="N3828" t="str">
            <v>Cumpre</v>
          </cell>
        </row>
        <row r="3829">
          <cell r="F3829" t="str">
            <v>Riachuelo/RN</v>
          </cell>
          <cell r="G3829" t="str">
            <v>Semestral</v>
          </cell>
          <cell r="H3829" t="str">
            <v>2024-S1</v>
          </cell>
          <cell r="I3829" t="str">
            <v>Sim</v>
          </cell>
          <cell r="J3829">
            <v>45473</v>
          </cell>
          <cell r="K3829">
            <v>1185606.03</v>
          </cell>
          <cell r="L3829">
            <v>47456886.399999999</v>
          </cell>
          <cell r="M3829">
            <v>2.5</v>
          </cell>
          <cell r="N3829" t="str">
            <v>Cumpre</v>
          </cell>
        </row>
        <row r="3830">
          <cell r="F3830" t="str">
            <v>Rio do Fogo/RN</v>
          </cell>
          <cell r="G3830" t="str">
            <v>Quadrimestral</v>
          </cell>
          <cell r="H3830" t="str">
            <v>2024-Q2</v>
          </cell>
          <cell r="I3830" t="str">
            <v>Sim</v>
          </cell>
          <cell r="J3830">
            <v>45535</v>
          </cell>
          <cell r="K3830">
            <v>18178016.93</v>
          </cell>
          <cell r="L3830">
            <v>65131456.75</v>
          </cell>
          <cell r="M3830">
            <v>27.91</v>
          </cell>
          <cell r="N3830" t="str">
            <v>Cumpre</v>
          </cell>
        </row>
        <row r="3831">
          <cell r="F3831" t="str">
            <v>Rodolfo Fernandes/RN</v>
          </cell>
          <cell r="G3831" t="str">
            <v>Quadrimestral</v>
          </cell>
          <cell r="H3831" t="str">
            <v>2024-Q2</v>
          </cell>
          <cell r="I3831" t="str">
            <v>Sim</v>
          </cell>
          <cell r="J3831">
            <v>45535</v>
          </cell>
          <cell r="K3831">
            <v>-1689460.95</v>
          </cell>
          <cell r="L3831">
            <v>29572772.149999999</v>
          </cell>
          <cell r="M3831">
            <v>0</v>
          </cell>
          <cell r="N3831" t="str">
            <v>Cumpre</v>
          </cell>
        </row>
        <row r="3832">
          <cell r="F3832" t="str">
            <v>Ruy Barbosa/RN</v>
          </cell>
          <cell r="G3832" t="str">
            <v>Semestral</v>
          </cell>
          <cell r="H3832" t="str">
            <v>2024-S1</v>
          </cell>
          <cell r="I3832" t="str">
            <v>Sim</v>
          </cell>
          <cell r="J3832">
            <v>45473</v>
          </cell>
          <cell r="K3832">
            <v>-399597.9</v>
          </cell>
          <cell r="L3832">
            <v>30380423.829999998</v>
          </cell>
          <cell r="M3832">
            <v>0</v>
          </cell>
          <cell r="N3832" t="str">
            <v>Cumpre</v>
          </cell>
        </row>
        <row r="3833">
          <cell r="F3833" t="str">
            <v>Santa Cruz/RN</v>
          </cell>
          <cell r="G3833" t="str">
            <v>Semestral</v>
          </cell>
          <cell r="H3833" t="str">
            <v>2024-S1</v>
          </cell>
          <cell r="I3833" t="str">
            <v>Sim</v>
          </cell>
          <cell r="J3833">
            <v>45473</v>
          </cell>
          <cell r="K3833">
            <v>-11029699.16</v>
          </cell>
          <cell r="L3833">
            <v>139339185.81999999</v>
          </cell>
          <cell r="M3833">
            <v>0</v>
          </cell>
          <cell r="N3833" t="str">
            <v>Cumpre</v>
          </cell>
        </row>
        <row r="3834">
          <cell r="F3834" t="str">
            <v>Santa Maria/RN</v>
          </cell>
          <cell r="G3834" t="str">
            <v>Semestral</v>
          </cell>
          <cell r="H3834" t="str">
            <v>2024-S1</v>
          </cell>
          <cell r="I3834" t="str">
            <v>Sim</v>
          </cell>
          <cell r="J3834">
            <v>45473</v>
          </cell>
          <cell r="K3834">
            <v>947908.29</v>
          </cell>
          <cell r="L3834">
            <v>31158712.350000001</v>
          </cell>
          <cell r="M3834">
            <v>3.04</v>
          </cell>
          <cell r="N3834" t="str">
            <v>Cumpre</v>
          </cell>
        </row>
        <row r="3835">
          <cell r="F3835" t="str">
            <v>Santana do Matos/RN</v>
          </cell>
          <cell r="G3835" t="str">
            <v>Quadrimestral</v>
          </cell>
          <cell r="H3835" t="str">
            <v>2024-Q2</v>
          </cell>
          <cell r="I3835" t="str">
            <v>Sim</v>
          </cell>
          <cell r="J3835">
            <v>45535</v>
          </cell>
          <cell r="K3835">
            <v>2501912.41</v>
          </cell>
          <cell r="L3835">
            <v>55866150.409999996</v>
          </cell>
          <cell r="M3835">
            <v>4.4800000000000004</v>
          </cell>
          <cell r="N3835" t="str">
            <v>Cumpre</v>
          </cell>
        </row>
        <row r="3836">
          <cell r="F3836" t="str">
            <v>Santana do Seridó/RN</v>
          </cell>
          <cell r="G3836" t="str">
            <v>Quadrimestral</v>
          </cell>
          <cell r="H3836" t="str">
            <v>2024-Q2</v>
          </cell>
          <cell r="I3836" t="str">
            <v>Sim</v>
          </cell>
          <cell r="J3836">
            <v>45535</v>
          </cell>
          <cell r="K3836">
            <v>-4388300.87</v>
          </cell>
          <cell r="L3836">
            <v>28396795.370000001</v>
          </cell>
          <cell r="M3836">
            <v>0</v>
          </cell>
          <cell r="N3836" t="str">
            <v>Cumpre</v>
          </cell>
        </row>
        <row r="3837">
          <cell r="F3837" t="str">
            <v>Santo Antônio/RN</v>
          </cell>
          <cell r="G3837" t="str">
            <v>Semestral</v>
          </cell>
          <cell r="H3837" t="str">
            <v>2024-S1</v>
          </cell>
          <cell r="I3837" t="str">
            <v>Sim</v>
          </cell>
          <cell r="J3837">
            <v>45473</v>
          </cell>
          <cell r="K3837">
            <v>23412079.600000001</v>
          </cell>
          <cell r="L3837">
            <v>83957379.219999999</v>
          </cell>
          <cell r="M3837">
            <v>27.89</v>
          </cell>
          <cell r="N3837" t="str">
            <v>Cumpre</v>
          </cell>
        </row>
        <row r="3838">
          <cell r="F3838" t="str">
            <v>São Bento do Norte/RN</v>
          </cell>
          <cell r="G3838" t="str">
            <v>Semestral</v>
          </cell>
          <cell r="H3838" t="str">
            <v>2024-S1</v>
          </cell>
          <cell r="I3838" t="str">
            <v>Sim</v>
          </cell>
          <cell r="J3838">
            <v>45473</v>
          </cell>
          <cell r="K3838">
            <v>3224691.54</v>
          </cell>
          <cell r="L3838">
            <v>50639327.609999999</v>
          </cell>
          <cell r="M3838">
            <v>6.37</v>
          </cell>
          <cell r="N3838" t="str">
            <v>Cumpre</v>
          </cell>
        </row>
        <row r="3839">
          <cell r="F3839" t="str">
            <v>São Bento do Trairí/RN</v>
          </cell>
          <cell r="G3839" t="str">
            <v>Quadrimestral</v>
          </cell>
          <cell r="H3839" t="str">
            <v>2024-Q2</v>
          </cell>
          <cell r="I3839" t="str">
            <v>Sim</v>
          </cell>
          <cell r="J3839">
            <v>45535</v>
          </cell>
          <cell r="K3839">
            <v>4911160.79</v>
          </cell>
          <cell r="L3839">
            <v>27929908.510000002</v>
          </cell>
          <cell r="M3839">
            <v>17.579999999999998</v>
          </cell>
          <cell r="N3839" t="str">
            <v>Cumpre</v>
          </cell>
        </row>
        <row r="3840">
          <cell r="F3840" t="str">
            <v>São Fernando/RN</v>
          </cell>
          <cell r="G3840" t="str">
            <v>Semestral</v>
          </cell>
          <cell r="H3840" t="str">
            <v>2024-S1</v>
          </cell>
          <cell r="I3840" t="str">
            <v>Sim</v>
          </cell>
          <cell r="J3840">
            <v>45473</v>
          </cell>
          <cell r="K3840">
            <v>-1642875.74</v>
          </cell>
          <cell r="L3840">
            <v>27232503.039999999</v>
          </cell>
          <cell r="M3840">
            <v>0</v>
          </cell>
          <cell r="N3840" t="str">
            <v>Cumpre</v>
          </cell>
        </row>
        <row r="3841">
          <cell r="F3841" t="str">
            <v>São Francisco do Oeste/RN</v>
          </cell>
          <cell r="G3841" t="str">
            <v>Quadrimestral</v>
          </cell>
          <cell r="H3841" t="str">
            <v>2024-Q2</v>
          </cell>
          <cell r="I3841" t="str">
            <v>Sim</v>
          </cell>
          <cell r="J3841">
            <v>45535</v>
          </cell>
          <cell r="K3841">
            <v>-5767901.0700000003</v>
          </cell>
          <cell r="L3841">
            <v>29223277.109999999</v>
          </cell>
          <cell r="M3841">
            <v>0</v>
          </cell>
          <cell r="N3841" t="str">
            <v>Cumpre</v>
          </cell>
        </row>
        <row r="3842">
          <cell r="F3842" t="str">
            <v>São Gonçalo do Amarante/RN</v>
          </cell>
          <cell r="G3842" t="str">
            <v>Quadrimestral</v>
          </cell>
          <cell r="H3842" t="str">
            <v>2024-Q2</v>
          </cell>
          <cell r="I3842" t="str">
            <v>Sim</v>
          </cell>
          <cell r="J3842">
            <v>45535</v>
          </cell>
          <cell r="K3842">
            <v>-91092913.400000006</v>
          </cell>
          <cell r="L3842">
            <v>454699822.19999999</v>
          </cell>
          <cell r="M3842">
            <v>0</v>
          </cell>
          <cell r="N3842" t="str">
            <v>Cumpre</v>
          </cell>
        </row>
        <row r="3843">
          <cell r="F3843" t="str">
            <v>São João do Sabugi/RN</v>
          </cell>
          <cell r="G3843" t="str">
            <v>Semestral</v>
          </cell>
          <cell r="H3843" t="str">
            <v>2024-S1</v>
          </cell>
          <cell r="I3843" t="str">
            <v>Sim</v>
          </cell>
          <cell r="J3843">
            <v>45473</v>
          </cell>
          <cell r="K3843">
            <v>1976069.67</v>
          </cell>
          <cell r="L3843">
            <v>30074493.57</v>
          </cell>
          <cell r="M3843">
            <v>6.57</v>
          </cell>
          <cell r="N3843" t="str">
            <v>Cumpre</v>
          </cell>
        </row>
        <row r="3844">
          <cell r="F3844" t="str">
            <v>São José de Mipibu/RN</v>
          </cell>
          <cell r="G3844" t="str">
            <v>Semestral</v>
          </cell>
          <cell r="H3844" t="str">
            <v>2024-S1</v>
          </cell>
          <cell r="I3844" t="str">
            <v>Sim</v>
          </cell>
          <cell r="J3844">
            <v>45473</v>
          </cell>
          <cell r="K3844">
            <v>6145461.5199999996</v>
          </cell>
          <cell r="L3844">
            <v>219521628.83000001</v>
          </cell>
          <cell r="M3844">
            <v>2.8</v>
          </cell>
          <cell r="N3844" t="str">
            <v>Cumpre</v>
          </cell>
        </row>
        <row r="3845">
          <cell r="F3845" t="str">
            <v>São José do Campestre/RN</v>
          </cell>
          <cell r="G3845" t="str">
            <v>Quadrimestral</v>
          </cell>
          <cell r="H3845" t="str">
            <v>2024-Q2</v>
          </cell>
          <cell r="I3845" t="str">
            <v>Sim</v>
          </cell>
          <cell r="J3845">
            <v>45535</v>
          </cell>
          <cell r="K3845">
            <v>393691.19</v>
          </cell>
          <cell r="L3845">
            <v>69116186.370000005</v>
          </cell>
          <cell r="M3845">
            <v>0.56999999999999995</v>
          </cell>
          <cell r="N3845" t="str">
            <v>Cumpre</v>
          </cell>
        </row>
        <row r="3846">
          <cell r="F3846" t="str">
            <v>São José do Seridó/RN</v>
          </cell>
          <cell r="G3846" t="str">
            <v>Semestral</v>
          </cell>
          <cell r="H3846" t="str">
            <v>2024-S1</v>
          </cell>
          <cell r="I3846" t="str">
            <v>Sim</v>
          </cell>
          <cell r="J3846">
            <v>45473</v>
          </cell>
          <cell r="K3846">
            <v>-12202397.91</v>
          </cell>
          <cell r="L3846">
            <v>30622646.66</v>
          </cell>
          <cell r="M3846">
            <v>0</v>
          </cell>
          <cell r="N3846" t="str">
            <v>Cumpre</v>
          </cell>
        </row>
        <row r="3847">
          <cell r="F3847" t="str">
            <v>São Miguel/RN</v>
          </cell>
          <cell r="G3847" t="str">
            <v>Quadrimestral</v>
          </cell>
          <cell r="H3847" t="str">
            <v>2024-Q2</v>
          </cell>
          <cell r="I3847" t="str">
            <v>Sim</v>
          </cell>
          <cell r="J3847">
            <v>45535</v>
          </cell>
          <cell r="K3847">
            <v>7955458.6200000001</v>
          </cell>
          <cell r="L3847">
            <v>99273016.890000001</v>
          </cell>
          <cell r="M3847">
            <v>8.01</v>
          </cell>
          <cell r="N3847" t="str">
            <v>Cumpre</v>
          </cell>
        </row>
        <row r="3848">
          <cell r="F3848" t="str">
            <v>São Miguel do Gostoso/RN</v>
          </cell>
          <cell r="G3848" t="str">
            <v>Quadrimestral</v>
          </cell>
          <cell r="H3848" t="str">
            <v>2024-Q2</v>
          </cell>
          <cell r="I3848" t="str">
            <v>Sim</v>
          </cell>
          <cell r="J3848">
            <v>45535</v>
          </cell>
          <cell r="K3848">
            <v>14119234.67</v>
          </cell>
          <cell r="L3848">
            <v>82284113.769999996</v>
          </cell>
          <cell r="M3848">
            <v>17.16</v>
          </cell>
          <cell r="N3848" t="str">
            <v>Cumpre</v>
          </cell>
        </row>
        <row r="3849">
          <cell r="F3849" t="str">
            <v>São Paulo do Potengi/RN</v>
          </cell>
          <cell r="G3849" t="str">
            <v>Quadrimestral</v>
          </cell>
          <cell r="H3849" t="str">
            <v>2023-Q3</v>
          </cell>
          <cell r="I3849" t="str">
            <v>Não</v>
          </cell>
          <cell r="J3849">
            <v>45291</v>
          </cell>
          <cell r="K3849">
            <v>-4233590.57</v>
          </cell>
          <cell r="L3849">
            <v>70574805.450000003</v>
          </cell>
          <cell r="M3849">
            <v>0</v>
          </cell>
          <cell r="N3849" t="str">
            <v>Cumpre</v>
          </cell>
        </row>
        <row r="3850">
          <cell r="F3850" t="str">
            <v>São Pedro/RN</v>
          </cell>
          <cell r="G3850" t="str">
            <v>Quadrimestral</v>
          </cell>
          <cell r="H3850" t="str">
            <v>2024-Q2</v>
          </cell>
          <cell r="I3850" t="str">
            <v>Sim</v>
          </cell>
          <cell r="J3850">
            <v>45535</v>
          </cell>
          <cell r="K3850">
            <v>5651663.9800000004</v>
          </cell>
          <cell r="L3850">
            <v>31275098.600000001</v>
          </cell>
          <cell r="M3850">
            <v>18.07</v>
          </cell>
          <cell r="N3850" t="str">
            <v>Cumpre</v>
          </cell>
        </row>
        <row r="3851">
          <cell r="F3851" t="str">
            <v>São Rafael/RN</v>
          </cell>
          <cell r="G3851" t="str">
            <v>Semestral</v>
          </cell>
          <cell r="H3851" t="str">
            <v>2024-S1</v>
          </cell>
          <cell r="I3851" t="str">
            <v>Sim</v>
          </cell>
          <cell r="J3851">
            <v>45473</v>
          </cell>
          <cell r="K3851">
            <v>9128624.1799999997</v>
          </cell>
          <cell r="L3851">
            <v>30801258.010000002</v>
          </cell>
          <cell r="M3851">
            <v>29.64</v>
          </cell>
          <cell r="N3851" t="str">
            <v>Cumpre</v>
          </cell>
        </row>
        <row r="3852">
          <cell r="F3852" t="str">
            <v>São Tomé/RN</v>
          </cell>
          <cell r="G3852" t="str">
            <v>Semestral</v>
          </cell>
          <cell r="H3852" t="str">
            <v>2024-S1</v>
          </cell>
          <cell r="I3852" t="str">
            <v>Sim</v>
          </cell>
          <cell r="J3852">
            <v>45473</v>
          </cell>
          <cell r="K3852">
            <v>6782631.7699999996</v>
          </cell>
          <cell r="L3852">
            <v>61527379.93</v>
          </cell>
          <cell r="M3852">
            <v>11.02</v>
          </cell>
          <cell r="N3852" t="str">
            <v>Cumpre</v>
          </cell>
        </row>
        <row r="3853">
          <cell r="F3853" t="str">
            <v>São Vicente/RN</v>
          </cell>
          <cell r="G3853" t="str">
            <v>Quadrimestral</v>
          </cell>
          <cell r="H3853" t="str">
            <v>2024-Q2</v>
          </cell>
          <cell r="I3853" t="str">
            <v>Sim</v>
          </cell>
          <cell r="J3853">
            <v>45535</v>
          </cell>
          <cell r="K3853">
            <v>4374264.8099999996</v>
          </cell>
          <cell r="L3853">
            <v>35342938.399999999</v>
          </cell>
          <cell r="M3853">
            <v>12.38</v>
          </cell>
          <cell r="N3853" t="str">
            <v>Cumpre</v>
          </cell>
        </row>
        <row r="3854">
          <cell r="F3854" t="str">
            <v>Senador Elói de Souza/RN</v>
          </cell>
          <cell r="G3854" t="str">
            <v>Quadrimestral</v>
          </cell>
          <cell r="H3854" t="str">
            <v>2024-Q2</v>
          </cell>
          <cell r="I3854" t="str">
            <v>Sim</v>
          </cell>
          <cell r="J3854">
            <v>45535</v>
          </cell>
          <cell r="K3854">
            <v>11385746.619999999</v>
          </cell>
          <cell r="L3854">
            <v>28665905.170000002</v>
          </cell>
          <cell r="M3854">
            <v>39.72</v>
          </cell>
          <cell r="N3854" t="str">
            <v>Cumpre</v>
          </cell>
        </row>
        <row r="3855">
          <cell r="F3855" t="str">
            <v>Senador Georgino Avelino/RN</v>
          </cell>
          <cell r="G3855" t="str">
            <v>Semestral</v>
          </cell>
          <cell r="H3855" t="str">
            <v>2024-S1</v>
          </cell>
          <cell r="I3855" t="str">
            <v>Sim</v>
          </cell>
          <cell r="J3855">
            <v>45473</v>
          </cell>
          <cell r="K3855">
            <v>3811322.15</v>
          </cell>
          <cell r="L3855">
            <v>30542813.34</v>
          </cell>
          <cell r="M3855">
            <v>12.48</v>
          </cell>
          <cell r="N3855" t="str">
            <v>Cumpre</v>
          </cell>
        </row>
        <row r="3856">
          <cell r="F3856" t="str">
            <v>Serra Caiada/RN</v>
          </cell>
          <cell r="G3856" t="str">
            <v>Semestral</v>
          </cell>
          <cell r="H3856" t="str">
            <v>2024-S1</v>
          </cell>
          <cell r="I3856" t="str">
            <v>Sim</v>
          </cell>
          <cell r="J3856">
            <v>45473</v>
          </cell>
          <cell r="K3856">
            <v>-4989078.01</v>
          </cell>
          <cell r="L3856">
            <v>64160545.469999999</v>
          </cell>
          <cell r="M3856">
            <v>0</v>
          </cell>
          <cell r="N3856" t="str">
            <v>Cumpre</v>
          </cell>
        </row>
        <row r="3857">
          <cell r="F3857" t="str">
            <v>Serra de São Bento/RN</v>
          </cell>
          <cell r="G3857" t="str">
            <v>Quadrimestral</v>
          </cell>
          <cell r="H3857" t="str">
            <v>2024-Q2</v>
          </cell>
          <cell r="I3857" t="str">
            <v>Sim</v>
          </cell>
          <cell r="J3857">
            <v>45535</v>
          </cell>
          <cell r="K3857">
            <v>7872147.8300000001</v>
          </cell>
          <cell r="L3857">
            <v>27730411.219999999</v>
          </cell>
          <cell r="M3857">
            <v>28.39</v>
          </cell>
          <cell r="N3857" t="str">
            <v>Cumpre</v>
          </cell>
        </row>
        <row r="3858">
          <cell r="F3858" t="str">
            <v>Serra do Mel/RN</v>
          </cell>
          <cell r="G3858" t="str">
            <v>Quadrimestral</v>
          </cell>
          <cell r="H3858" t="str">
            <v>2024-Q2</v>
          </cell>
          <cell r="I3858" t="str">
            <v>Sim</v>
          </cell>
          <cell r="J3858">
            <v>45535</v>
          </cell>
          <cell r="K3858">
            <v>-6083750.6600000001</v>
          </cell>
          <cell r="L3858">
            <v>119691671.40000001</v>
          </cell>
          <cell r="M3858">
            <v>0</v>
          </cell>
          <cell r="N3858" t="str">
            <v>Cumpre</v>
          </cell>
        </row>
        <row r="3859">
          <cell r="F3859" t="str">
            <v>Serra Negra do Norte/RN</v>
          </cell>
          <cell r="G3859" t="str">
            <v>Quadrimestral</v>
          </cell>
          <cell r="H3859" t="str">
            <v>2024-Q2</v>
          </cell>
          <cell r="I3859" t="str">
            <v>Sim</v>
          </cell>
          <cell r="J3859">
            <v>45535</v>
          </cell>
          <cell r="K3859">
            <v>7221134.9100000001</v>
          </cell>
          <cell r="L3859">
            <v>47794438.899999999</v>
          </cell>
          <cell r="M3859">
            <v>15.11</v>
          </cell>
          <cell r="N3859" t="str">
            <v>Cumpre</v>
          </cell>
        </row>
        <row r="3860">
          <cell r="F3860" t="str">
            <v>Serrinha/RN</v>
          </cell>
          <cell r="G3860" t="str">
            <v>Quadrimestral</v>
          </cell>
          <cell r="H3860" t="str">
            <v>2024-Q2</v>
          </cell>
          <cell r="I3860" t="str">
            <v>Sim</v>
          </cell>
          <cell r="J3860">
            <v>45535</v>
          </cell>
          <cell r="K3860">
            <v>7047515.4299999997</v>
          </cell>
          <cell r="L3860">
            <v>35543664.380000003</v>
          </cell>
          <cell r="M3860">
            <v>19.829999999999998</v>
          </cell>
          <cell r="N3860" t="str">
            <v>Cumpre</v>
          </cell>
        </row>
        <row r="3861">
          <cell r="F3861" t="str">
            <v>Serrinha dos Pintos/RN</v>
          </cell>
          <cell r="G3861" t="str">
            <v>Semestral</v>
          </cell>
          <cell r="H3861" t="str">
            <v>2024-S1</v>
          </cell>
          <cell r="I3861" t="str">
            <v>Sim</v>
          </cell>
          <cell r="J3861">
            <v>45473</v>
          </cell>
          <cell r="K3861">
            <v>-5054924.5999999996</v>
          </cell>
          <cell r="L3861">
            <v>28502049.039999999</v>
          </cell>
          <cell r="M3861">
            <v>0</v>
          </cell>
          <cell r="N3861" t="str">
            <v>Cumpre</v>
          </cell>
        </row>
        <row r="3862">
          <cell r="F3862" t="str">
            <v>Severiano Melo/RN</v>
          </cell>
          <cell r="G3862" t="str">
            <v>Quadrimestral</v>
          </cell>
          <cell r="H3862" t="str">
            <v>2024-Q2</v>
          </cell>
          <cell r="I3862" t="str">
            <v>Sim</v>
          </cell>
          <cell r="J3862">
            <v>45535</v>
          </cell>
          <cell r="K3862">
            <v>15637323.470000001</v>
          </cell>
          <cell r="L3862">
            <v>31882584.82</v>
          </cell>
          <cell r="M3862">
            <v>49.05</v>
          </cell>
          <cell r="N3862" t="str">
            <v>Cumpre</v>
          </cell>
        </row>
        <row r="3863">
          <cell r="F3863" t="str">
            <v>Sítio Novo/RN</v>
          </cell>
          <cell r="G3863" t="str">
            <v>Semestral</v>
          </cell>
          <cell r="H3863" t="str">
            <v>2024-S1</v>
          </cell>
          <cell r="I3863" t="str">
            <v>Sim</v>
          </cell>
          <cell r="J3863">
            <v>45473</v>
          </cell>
          <cell r="K3863">
            <v>2144105.4300000002</v>
          </cell>
          <cell r="L3863">
            <v>32486246.960000001</v>
          </cell>
          <cell r="M3863">
            <v>6.6</v>
          </cell>
          <cell r="N3863" t="str">
            <v>Cumpre</v>
          </cell>
        </row>
        <row r="3864">
          <cell r="F3864" t="str">
            <v>Taboleiro Grande/RN</v>
          </cell>
          <cell r="G3864" t="str">
            <v>Semestral</v>
          </cell>
          <cell r="H3864" t="str">
            <v>2024-S1</v>
          </cell>
          <cell r="I3864" t="str">
            <v>Sim</v>
          </cell>
          <cell r="J3864">
            <v>45473</v>
          </cell>
          <cell r="K3864">
            <v>1280058.1200000001</v>
          </cell>
          <cell r="L3864">
            <v>23694998.710000001</v>
          </cell>
          <cell r="M3864">
            <v>5.4</v>
          </cell>
          <cell r="N3864" t="str">
            <v>Cumpre</v>
          </cell>
        </row>
        <row r="3865">
          <cell r="F3865" t="str">
            <v>Taipu/RN</v>
          </cell>
          <cell r="G3865" t="str">
            <v>Quadrimestral</v>
          </cell>
          <cell r="H3865" t="str">
            <v>2024-Q1</v>
          </cell>
          <cell r="I3865" t="str">
            <v>Não</v>
          </cell>
          <cell r="J3865">
            <v>45412</v>
          </cell>
          <cell r="K3865">
            <v>-5745296.7999999998</v>
          </cell>
          <cell r="L3865">
            <v>49031891.280000001</v>
          </cell>
          <cell r="M3865">
            <v>0</v>
          </cell>
          <cell r="N3865" t="str">
            <v>Cumpre</v>
          </cell>
        </row>
        <row r="3866">
          <cell r="F3866" t="str">
            <v>Tangará/RN</v>
          </cell>
          <cell r="G3866" t="str">
            <v>Quadrimestral</v>
          </cell>
          <cell r="H3866" t="str">
            <v>2024-Q2</v>
          </cell>
          <cell r="I3866" t="str">
            <v>Sim</v>
          </cell>
          <cell r="J3866">
            <v>45535</v>
          </cell>
          <cell r="K3866">
            <v>4685504.1399999997</v>
          </cell>
          <cell r="L3866">
            <v>63838674.93</v>
          </cell>
          <cell r="M3866">
            <v>7.34</v>
          </cell>
          <cell r="N3866" t="str">
            <v>Cumpre</v>
          </cell>
        </row>
        <row r="3867">
          <cell r="F3867" t="str">
            <v>Tenente Ananias/RN</v>
          </cell>
          <cell r="G3867" t="str">
            <v>Quadrimestral</v>
          </cell>
          <cell r="H3867" t="str">
            <v>2024-Q2</v>
          </cell>
          <cell r="I3867" t="str">
            <v>Sim</v>
          </cell>
          <cell r="J3867">
            <v>45535</v>
          </cell>
          <cell r="K3867">
            <v>6301139.4100000001</v>
          </cell>
          <cell r="L3867">
            <v>55264066.890000001</v>
          </cell>
          <cell r="M3867">
            <v>11.4</v>
          </cell>
          <cell r="N3867" t="str">
            <v>Cumpre</v>
          </cell>
        </row>
        <row r="3868">
          <cell r="F3868" t="str">
            <v>Tenente Laurentino Cruz/RN</v>
          </cell>
          <cell r="G3868" t="str">
            <v>Quadrimestral</v>
          </cell>
          <cell r="H3868" t="str">
            <v>2024-Q2</v>
          </cell>
          <cell r="I3868" t="str">
            <v>Sim</v>
          </cell>
          <cell r="J3868">
            <v>45535</v>
          </cell>
          <cell r="K3868">
            <v>-7231742</v>
          </cell>
          <cell r="L3868">
            <v>39422447.359999999</v>
          </cell>
          <cell r="M3868">
            <v>0</v>
          </cell>
          <cell r="N3868" t="str">
            <v>Cumpre</v>
          </cell>
        </row>
        <row r="3869">
          <cell r="F3869" t="str">
            <v>Tibau/RN</v>
          </cell>
          <cell r="G3869" t="str">
            <v>Quadrimestral</v>
          </cell>
          <cell r="H3869" t="str">
            <v>2024-Q2</v>
          </cell>
          <cell r="I3869" t="str">
            <v>Sim</v>
          </cell>
          <cell r="J3869">
            <v>45535</v>
          </cell>
          <cell r="K3869">
            <v>1261997.08</v>
          </cell>
          <cell r="L3869">
            <v>81813495.260000005</v>
          </cell>
          <cell r="M3869">
            <v>1.54</v>
          </cell>
          <cell r="N3869" t="str">
            <v>Cumpre</v>
          </cell>
        </row>
        <row r="3870">
          <cell r="F3870" t="str">
            <v>Tibau do Sul/RN</v>
          </cell>
          <cell r="G3870" t="str">
            <v>Semestral</v>
          </cell>
          <cell r="H3870" t="str">
            <v>2024-S1</v>
          </cell>
          <cell r="I3870" t="str">
            <v>Sim</v>
          </cell>
          <cell r="J3870">
            <v>45473</v>
          </cell>
          <cell r="K3870">
            <v>-5138328.37</v>
          </cell>
          <cell r="L3870">
            <v>97397222.319999993</v>
          </cell>
          <cell r="M3870">
            <v>0</v>
          </cell>
          <cell r="N3870" t="str">
            <v>Cumpre</v>
          </cell>
        </row>
        <row r="3871">
          <cell r="F3871" t="str">
            <v>Timbaúba dos Batistas/RN</v>
          </cell>
          <cell r="G3871" t="str">
            <v>Semestral</v>
          </cell>
          <cell r="H3871" t="str">
            <v>2024-S1</v>
          </cell>
          <cell r="I3871" t="str">
            <v>Sim</v>
          </cell>
          <cell r="J3871">
            <v>45473</v>
          </cell>
          <cell r="K3871">
            <v>-5021633.1399999997</v>
          </cell>
          <cell r="L3871">
            <v>23739321.93</v>
          </cell>
          <cell r="M3871">
            <v>0</v>
          </cell>
          <cell r="N3871" t="str">
            <v>Cumpre</v>
          </cell>
        </row>
        <row r="3872">
          <cell r="F3872" t="str">
            <v>Touros/RN</v>
          </cell>
          <cell r="G3872" t="str">
            <v>Quadrimestral</v>
          </cell>
          <cell r="H3872" t="str">
            <v>2024-Q2</v>
          </cell>
          <cell r="I3872" t="str">
            <v>Sim</v>
          </cell>
          <cell r="J3872">
            <v>45535</v>
          </cell>
          <cell r="K3872">
            <v>1726312.27</v>
          </cell>
          <cell r="L3872">
            <v>147762342.94999999</v>
          </cell>
          <cell r="M3872">
            <v>1.17</v>
          </cell>
          <cell r="N3872" t="str">
            <v>Cumpre</v>
          </cell>
        </row>
        <row r="3873">
          <cell r="F3873" t="str">
            <v>Triunfo Potiguar/RN</v>
          </cell>
          <cell r="G3873" t="str">
            <v>Semestral</v>
          </cell>
          <cell r="H3873" t="str">
            <v>2024-S1</v>
          </cell>
          <cell r="I3873" t="str">
            <v>Sim</v>
          </cell>
          <cell r="J3873">
            <v>45473</v>
          </cell>
          <cell r="K3873">
            <v>7229465.0199999996</v>
          </cell>
          <cell r="L3873">
            <v>26304467.359999999</v>
          </cell>
          <cell r="M3873">
            <v>27.48</v>
          </cell>
          <cell r="N3873" t="str">
            <v>Cumpre</v>
          </cell>
        </row>
        <row r="3874">
          <cell r="F3874" t="str">
            <v>Umarizal/RN</v>
          </cell>
          <cell r="G3874" t="str">
            <v>Quadrimestral</v>
          </cell>
          <cell r="H3874" t="str">
            <v>2024-Q2</v>
          </cell>
          <cell r="I3874" t="str">
            <v>Sim</v>
          </cell>
          <cell r="J3874">
            <v>45535</v>
          </cell>
          <cell r="K3874">
            <v>13071409.800000001</v>
          </cell>
          <cell r="L3874">
            <v>42952770.759999998</v>
          </cell>
          <cell r="M3874">
            <v>30.43</v>
          </cell>
          <cell r="N3874" t="str">
            <v>Cumpre</v>
          </cell>
        </row>
        <row r="3875">
          <cell r="F3875" t="str">
            <v>Upanema/RN</v>
          </cell>
          <cell r="G3875" t="str">
            <v>Semestral</v>
          </cell>
          <cell r="H3875" t="str">
            <v>2024-S1</v>
          </cell>
          <cell r="I3875" t="str">
            <v>Sim</v>
          </cell>
          <cell r="J3875">
            <v>45473</v>
          </cell>
          <cell r="K3875">
            <v>-7967099.9699999997</v>
          </cell>
          <cell r="L3875">
            <v>72879168.650000006</v>
          </cell>
          <cell r="M3875">
            <v>0</v>
          </cell>
          <cell r="N3875" t="str">
            <v>Cumpre</v>
          </cell>
        </row>
        <row r="3876">
          <cell r="F3876" t="str">
            <v>Várzea/RN</v>
          </cell>
          <cell r="G3876" t="str">
            <v>Semestral</v>
          </cell>
          <cell r="H3876" t="str">
            <v>2024-S1</v>
          </cell>
          <cell r="I3876" t="str">
            <v>Sim</v>
          </cell>
          <cell r="J3876">
            <v>45473</v>
          </cell>
          <cell r="K3876">
            <v>-6653365.2300000004</v>
          </cell>
          <cell r="L3876">
            <v>28640533.66</v>
          </cell>
          <cell r="M3876">
            <v>0</v>
          </cell>
          <cell r="N3876" t="str">
            <v>Cumpre</v>
          </cell>
        </row>
        <row r="3877">
          <cell r="F3877" t="str">
            <v>Venha-Ver/RN</v>
          </cell>
          <cell r="G3877" t="str">
            <v>Quadrimestral</v>
          </cell>
          <cell r="H3877" t="str">
            <v>2024-Q2</v>
          </cell>
          <cell r="I3877" t="str">
            <v>Sim</v>
          </cell>
          <cell r="J3877">
            <v>45535</v>
          </cell>
          <cell r="K3877">
            <v>-6350126.8600000003</v>
          </cell>
          <cell r="L3877">
            <v>34996510.68</v>
          </cell>
          <cell r="M3877">
            <v>0</v>
          </cell>
          <cell r="N3877" t="str">
            <v>Cumpre</v>
          </cell>
        </row>
        <row r="3878">
          <cell r="F3878" t="str">
            <v>Vera Cruz/RN</v>
          </cell>
          <cell r="G3878" t="str">
            <v>Semestral</v>
          </cell>
          <cell r="H3878" t="str">
            <v>2024-S1</v>
          </cell>
          <cell r="I3878" t="str">
            <v>Sim</v>
          </cell>
          <cell r="J3878">
            <v>45473</v>
          </cell>
          <cell r="K3878">
            <v>-1081306.3700000001</v>
          </cell>
          <cell r="L3878">
            <v>62483448.600000001</v>
          </cell>
          <cell r="M3878">
            <v>0</v>
          </cell>
          <cell r="N3878" t="str">
            <v>Cumpre</v>
          </cell>
        </row>
        <row r="3879">
          <cell r="F3879" t="str">
            <v>Viçosa/RN</v>
          </cell>
          <cell r="G3879" t="str">
            <v>Quadrimestral</v>
          </cell>
          <cell r="H3879" t="str">
            <v>2024-Q2</v>
          </cell>
          <cell r="I3879" t="str">
            <v>Sim</v>
          </cell>
          <cell r="J3879">
            <v>45535</v>
          </cell>
          <cell r="K3879">
            <v>-3830072.86</v>
          </cell>
          <cell r="L3879">
            <v>22884331.52</v>
          </cell>
          <cell r="M3879">
            <v>0</v>
          </cell>
          <cell r="N3879" t="str">
            <v>Cumpre</v>
          </cell>
        </row>
        <row r="3880">
          <cell r="F3880" t="str">
            <v>Vila Flor/RN</v>
          </cell>
          <cell r="G3880" t="str">
            <v>Semestral</v>
          </cell>
          <cell r="H3880" t="str">
            <v>2024-S1</v>
          </cell>
          <cell r="I3880" t="str">
            <v>Sim</v>
          </cell>
          <cell r="J3880">
            <v>45473</v>
          </cell>
          <cell r="K3880">
            <v>-2785761.36</v>
          </cell>
          <cell r="L3880">
            <v>25202776.77</v>
          </cell>
          <cell r="M3880">
            <v>0</v>
          </cell>
          <cell r="N3880" t="str">
            <v>Cumpre</v>
          </cell>
        </row>
        <row r="3881">
          <cell r="F3881" t="str">
            <v>Alta Floresta do Oeste/RO</v>
          </cell>
          <cell r="G3881" t="str">
            <v>Quadrimestral</v>
          </cell>
          <cell r="H3881" t="str">
            <v>2024-Q2</v>
          </cell>
          <cell r="I3881" t="str">
            <v>Sim</v>
          </cell>
          <cell r="J3881">
            <v>45535</v>
          </cell>
          <cell r="K3881">
            <v>-52099800.740000002</v>
          </cell>
          <cell r="L3881">
            <v>132483302.92</v>
          </cell>
          <cell r="M3881">
            <v>0</v>
          </cell>
          <cell r="N3881" t="str">
            <v>Cumpre</v>
          </cell>
        </row>
        <row r="3882">
          <cell r="F3882" t="str">
            <v>Alto Alegre dos Parecis/RO</v>
          </cell>
          <cell r="G3882" t="str">
            <v>Quadrimestral</v>
          </cell>
          <cell r="H3882" t="str">
            <v>2024-Q2</v>
          </cell>
          <cell r="I3882" t="str">
            <v>Sim</v>
          </cell>
          <cell r="J3882">
            <v>45535</v>
          </cell>
          <cell r="K3882">
            <v>-32105138.690000001</v>
          </cell>
          <cell r="L3882">
            <v>74882962.719999999</v>
          </cell>
          <cell r="M3882">
            <v>0</v>
          </cell>
          <cell r="N3882" t="str">
            <v>Cumpre</v>
          </cell>
        </row>
        <row r="3883">
          <cell r="F3883" t="str">
            <v>Alto Paraíso/RO</v>
          </cell>
          <cell r="G3883" t="str">
            <v>Semestral</v>
          </cell>
          <cell r="H3883" t="str">
            <v>2024-S1</v>
          </cell>
          <cell r="I3883" t="str">
            <v>Sim</v>
          </cell>
          <cell r="J3883">
            <v>45473</v>
          </cell>
          <cell r="K3883">
            <v>-32529891.710000001</v>
          </cell>
          <cell r="L3883">
            <v>84351111.739999995</v>
          </cell>
          <cell r="M3883">
            <v>0</v>
          </cell>
          <cell r="N3883" t="str">
            <v>Cumpre</v>
          </cell>
        </row>
        <row r="3884">
          <cell r="F3884" t="str">
            <v>Alvorada do Oeste/RO</v>
          </cell>
          <cell r="G3884" t="str">
            <v>Quadrimestral</v>
          </cell>
          <cell r="H3884" t="str">
            <v>2024-Q2</v>
          </cell>
          <cell r="I3884" t="str">
            <v>Sim</v>
          </cell>
          <cell r="J3884">
            <v>45535</v>
          </cell>
          <cell r="K3884">
            <v>-16701031.460000001</v>
          </cell>
          <cell r="L3884">
            <v>64824819.460000001</v>
          </cell>
          <cell r="M3884">
            <v>0</v>
          </cell>
          <cell r="N3884" t="str">
            <v>Cumpre</v>
          </cell>
        </row>
        <row r="3885">
          <cell r="F3885" t="str">
            <v>Ariquemes/RO</v>
          </cell>
          <cell r="G3885" t="str">
            <v>Quadrimestral</v>
          </cell>
          <cell r="H3885" t="str">
            <v>2024-Q2</v>
          </cell>
          <cell r="I3885" t="str">
            <v>Sim</v>
          </cell>
          <cell r="J3885">
            <v>45535</v>
          </cell>
          <cell r="K3885">
            <v>-89146636.560000002</v>
          </cell>
          <cell r="L3885">
            <v>454143120.55000001</v>
          </cell>
          <cell r="M3885">
            <v>0</v>
          </cell>
          <cell r="N3885" t="str">
            <v>Cumpre</v>
          </cell>
        </row>
        <row r="3886">
          <cell r="F3886" t="str">
            <v>Buritis/RO</v>
          </cell>
          <cell r="G3886" t="str">
            <v>Semestral</v>
          </cell>
          <cell r="H3886" t="str">
            <v>2024-S1</v>
          </cell>
          <cell r="I3886" t="str">
            <v>Sim</v>
          </cell>
          <cell r="J3886">
            <v>45473</v>
          </cell>
          <cell r="K3886">
            <v>-49954280.689999998</v>
          </cell>
          <cell r="L3886">
            <v>122055982.5</v>
          </cell>
          <cell r="M3886">
            <v>0</v>
          </cell>
          <cell r="N3886" t="str">
            <v>Cumpre</v>
          </cell>
        </row>
        <row r="3887">
          <cell r="F3887" t="str">
            <v>Cabixi/RO</v>
          </cell>
          <cell r="G3887" t="str">
            <v>Semestral</v>
          </cell>
          <cell r="H3887" t="str">
            <v>2024-S1</v>
          </cell>
          <cell r="I3887" t="str">
            <v>Sim</v>
          </cell>
          <cell r="J3887">
            <v>45473</v>
          </cell>
          <cell r="K3887">
            <v>-19824606.02</v>
          </cell>
          <cell r="L3887">
            <v>42291942.07</v>
          </cell>
          <cell r="M3887">
            <v>0</v>
          </cell>
          <cell r="N3887" t="str">
            <v>Cumpre</v>
          </cell>
        </row>
        <row r="3888">
          <cell r="F3888" t="str">
            <v>Cacaulândia/RO</v>
          </cell>
          <cell r="G3888" t="str">
            <v>Semestral</v>
          </cell>
          <cell r="H3888" t="str">
            <v>2024-S1</v>
          </cell>
          <cell r="I3888" t="str">
            <v>Sim</v>
          </cell>
          <cell r="J3888">
            <v>45473</v>
          </cell>
          <cell r="K3888">
            <v>-15747137.68</v>
          </cell>
          <cell r="L3888">
            <v>36770437.990000002</v>
          </cell>
          <cell r="M3888">
            <v>0</v>
          </cell>
          <cell r="N3888" t="str">
            <v>Cumpre</v>
          </cell>
        </row>
        <row r="3889">
          <cell r="F3889" t="str">
            <v>Cacoal/RO</v>
          </cell>
          <cell r="G3889" t="str">
            <v>Quadrimestral</v>
          </cell>
          <cell r="H3889" t="str">
            <v>2024-Q2</v>
          </cell>
          <cell r="I3889" t="str">
            <v>Sim</v>
          </cell>
          <cell r="J3889">
            <v>45535</v>
          </cell>
          <cell r="K3889">
            <v>-58778686.200000003</v>
          </cell>
          <cell r="L3889">
            <v>380810823.19999999</v>
          </cell>
          <cell r="M3889">
            <v>0</v>
          </cell>
          <cell r="N3889" t="str">
            <v>Cumpre</v>
          </cell>
        </row>
        <row r="3890">
          <cell r="F3890" t="str">
            <v>Campo Novo de Rondônia/RO</v>
          </cell>
          <cell r="G3890" t="str">
            <v>Quadrimestral</v>
          </cell>
          <cell r="H3890" t="str">
            <v>2024-Q2</v>
          </cell>
          <cell r="I3890" t="str">
            <v>Sim</v>
          </cell>
          <cell r="J3890">
            <v>45535</v>
          </cell>
          <cell r="K3890">
            <v>-14045196.699999999</v>
          </cell>
          <cell r="L3890">
            <v>70442214.790000007</v>
          </cell>
          <cell r="M3890">
            <v>0</v>
          </cell>
          <cell r="N3890" t="str">
            <v>Cumpre</v>
          </cell>
        </row>
        <row r="3891">
          <cell r="F3891" t="str">
            <v>Candeias do Jamari/RO</v>
          </cell>
          <cell r="G3891" t="str">
            <v>Quadrimestral</v>
          </cell>
          <cell r="H3891" t="str">
            <v>2024-Q2</v>
          </cell>
          <cell r="I3891" t="str">
            <v>Sim</v>
          </cell>
          <cell r="J3891">
            <v>45535</v>
          </cell>
          <cell r="K3891">
            <v>-10270846.68</v>
          </cell>
          <cell r="L3891">
            <v>104884619.92</v>
          </cell>
          <cell r="M3891">
            <v>0</v>
          </cell>
          <cell r="N3891" t="str">
            <v>Cumpre</v>
          </cell>
        </row>
        <row r="3892">
          <cell r="F3892" t="str">
            <v>Castanheiras/RO</v>
          </cell>
          <cell r="G3892" t="str">
            <v>Quadrimestral</v>
          </cell>
          <cell r="H3892" t="str">
            <v>2024-Q2</v>
          </cell>
          <cell r="I3892" t="str">
            <v>Sim</v>
          </cell>
          <cell r="J3892">
            <v>45535</v>
          </cell>
          <cell r="K3892">
            <v>-2297819.34</v>
          </cell>
          <cell r="L3892">
            <v>30950040</v>
          </cell>
          <cell r="M3892">
            <v>0</v>
          </cell>
          <cell r="N3892" t="str">
            <v>Cumpre</v>
          </cell>
        </row>
        <row r="3893">
          <cell r="F3893" t="str">
            <v>Cerejeiras/RO</v>
          </cell>
          <cell r="G3893" t="str">
            <v>Semestral</v>
          </cell>
          <cell r="H3893" t="str">
            <v>2024-S1</v>
          </cell>
          <cell r="I3893" t="str">
            <v>Sim</v>
          </cell>
          <cell r="J3893">
            <v>45473</v>
          </cell>
          <cell r="K3893">
            <v>-61268759.57</v>
          </cell>
          <cell r="L3893">
            <v>95437780.189999998</v>
          </cell>
          <cell r="M3893">
            <v>0</v>
          </cell>
          <cell r="N3893" t="str">
            <v>Cumpre</v>
          </cell>
        </row>
        <row r="3894">
          <cell r="F3894" t="str">
            <v>Chupinguaia/RO</v>
          </cell>
          <cell r="G3894" t="str">
            <v>Semestral</v>
          </cell>
          <cell r="H3894" t="str">
            <v>2024-S1</v>
          </cell>
          <cell r="I3894" t="str">
            <v>Sim</v>
          </cell>
          <cell r="J3894">
            <v>45473</v>
          </cell>
          <cell r="K3894">
            <v>-27570804.329999998</v>
          </cell>
          <cell r="L3894">
            <v>84287557.849999994</v>
          </cell>
          <cell r="M3894">
            <v>0</v>
          </cell>
          <cell r="N3894" t="str">
            <v>Cumpre</v>
          </cell>
        </row>
        <row r="3895">
          <cell r="F3895" t="str">
            <v>Colorado do Oeste/RO</v>
          </cell>
          <cell r="G3895" t="str">
            <v>Semestral</v>
          </cell>
          <cell r="H3895" t="str">
            <v>2024-S1</v>
          </cell>
          <cell r="I3895" t="str">
            <v>Sim</v>
          </cell>
          <cell r="J3895">
            <v>45473</v>
          </cell>
          <cell r="K3895">
            <v>-8236634.4000000004</v>
          </cell>
          <cell r="L3895">
            <v>84708403.049999997</v>
          </cell>
          <cell r="M3895">
            <v>0</v>
          </cell>
          <cell r="N3895" t="str">
            <v>Cumpre</v>
          </cell>
        </row>
        <row r="3896">
          <cell r="F3896" t="str">
            <v>Corumbiara/RO</v>
          </cell>
          <cell r="G3896" t="str">
            <v>Semestral</v>
          </cell>
          <cell r="H3896" t="str">
            <v>2024-S1</v>
          </cell>
          <cell r="I3896" t="str">
            <v>Sim</v>
          </cell>
          <cell r="J3896">
            <v>45473</v>
          </cell>
          <cell r="K3896">
            <v>-45110877.5</v>
          </cell>
          <cell r="L3896">
            <v>67605260.969999999</v>
          </cell>
          <cell r="M3896">
            <v>0</v>
          </cell>
          <cell r="N3896" t="str">
            <v>Cumpre</v>
          </cell>
        </row>
        <row r="3897">
          <cell r="F3897" t="str">
            <v>Costa Marques/RO</v>
          </cell>
          <cell r="G3897" t="str">
            <v>Semestral</v>
          </cell>
          <cell r="H3897" t="str">
            <v>2024-S1</v>
          </cell>
          <cell r="I3897" t="str">
            <v>Sim</v>
          </cell>
          <cell r="J3897">
            <v>45473</v>
          </cell>
          <cell r="K3897">
            <v>-5920942.1699999999</v>
          </cell>
          <cell r="L3897">
            <v>69758168.329999998</v>
          </cell>
          <cell r="M3897">
            <v>0</v>
          </cell>
          <cell r="N3897" t="str">
            <v>Cumpre</v>
          </cell>
        </row>
        <row r="3898">
          <cell r="F3898" t="str">
            <v>Cujubim/RO</v>
          </cell>
          <cell r="G3898" t="str">
            <v>Semestral</v>
          </cell>
          <cell r="H3898" t="str">
            <v>2024-S1</v>
          </cell>
          <cell r="I3898" t="str">
            <v>Sim</v>
          </cell>
          <cell r="J3898">
            <v>45473</v>
          </cell>
          <cell r="K3898">
            <v>-8902676.9000000004</v>
          </cell>
          <cell r="L3898">
            <v>97133327</v>
          </cell>
          <cell r="M3898">
            <v>0</v>
          </cell>
          <cell r="N3898" t="str">
            <v>Cumpre</v>
          </cell>
        </row>
        <row r="3899">
          <cell r="F3899" t="str">
            <v>Espigão do Oeste/RO</v>
          </cell>
          <cell r="G3899" t="str">
            <v>Semestral</v>
          </cell>
          <cell r="H3899" t="str">
            <v>2024-S1</v>
          </cell>
          <cell r="I3899" t="str">
            <v>Sim</v>
          </cell>
          <cell r="J3899">
            <v>45473</v>
          </cell>
          <cell r="K3899">
            <v>-54301525.909999996</v>
          </cell>
          <cell r="L3899">
            <v>121904615.86</v>
          </cell>
          <cell r="M3899">
            <v>0</v>
          </cell>
          <cell r="N3899" t="str">
            <v>Cumpre</v>
          </cell>
        </row>
        <row r="3900">
          <cell r="F3900" t="str">
            <v>Governador Jorge Teixeira/RO</v>
          </cell>
          <cell r="G3900" t="str">
            <v>Semestral</v>
          </cell>
          <cell r="H3900" t="str">
            <v>2024-S1</v>
          </cell>
          <cell r="I3900" t="str">
            <v>Sim</v>
          </cell>
          <cell r="J3900">
            <v>45473</v>
          </cell>
          <cell r="K3900">
            <v>-10380454.27</v>
          </cell>
          <cell r="L3900">
            <v>47879497.789999999</v>
          </cell>
          <cell r="M3900">
            <v>0</v>
          </cell>
          <cell r="N3900" t="str">
            <v>Cumpre</v>
          </cell>
        </row>
        <row r="3901">
          <cell r="F3901" t="str">
            <v>Guajará-Mirim/RO</v>
          </cell>
          <cell r="G3901" t="str">
            <v>Quadrimestral</v>
          </cell>
          <cell r="H3901" t="str">
            <v>2024-Q2</v>
          </cell>
          <cell r="I3901" t="str">
            <v>Sim</v>
          </cell>
          <cell r="J3901">
            <v>45535</v>
          </cell>
          <cell r="K3901">
            <v>-1007257.87</v>
          </cell>
          <cell r="L3901">
            <v>163611169.72</v>
          </cell>
          <cell r="M3901">
            <v>0</v>
          </cell>
          <cell r="N3901" t="str">
            <v>Cumpre</v>
          </cell>
        </row>
        <row r="3902">
          <cell r="F3902" t="str">
            <v>Itapuã do Oeste/RO</v>
          </cell>
          <cell r="G3902" t="str">
            <v>Quadrimestral</v>
          </cell>
          <cell r="H3902" t="str">
            <v>2024-Q2</v>
          </cell>
          <cell r="I3902" t="str">
            <v>Sim</v>
          </cell>
          <cell r="J3902">
            <v>45535</v>
          </cell>
          <cell r="K3902">
            <v>-34260176.469999999</v>
          </cell>
          <cell r="L3902">
            <v>59632574.109999999</v>
          </cell>
          <cell r="M3902">
            <v>0</v>
          </cell>
          <cell r="N3902" t="str">
            <v>Cumpre</v>
          </cell>
        </row>
        <row r="3903">
          <cell r="F3903" t="str">
            <v>Jaru/RO</v>
          </cell>
          <cell r="G3903" t="str">
            <v>Quadrimestral</v>
          </cell>
          <cell r="H3903" t="str">
            <v>2024-Q2</v>
          </cell>
          <cell r="I3903" t="str">
            <v>Sim</v>
          </cell>
          <cell r="J3903">
            <v>45535</v>
          </cell>
          <cell r="K3903">
            <v>-72663432.269999996</v>
          </cell>
          <cell r="L3903">
            <v>265979813.56999999</v>
          </cell>
          <cell r="M3903">
            <v>0</v>
          </cell>
          <cell r="N3903" t="str">
            <v>Cumpre</v>
          </cell>
        </row>
        <row r="3904">
          <cell r="F3904" t="str">
            <v>Ji-Paraná/RO</v>
          </cell>
          <cell r="G3904" t="str">
            <v>Quadrimestral</v>
          </cell>
          <cell r="H3904" t="str">
            <v>2024-Q2</v>
          </cell>
          <cell r="I3904" t="str">
            <v>Sim</v>
          </cell>
          <cell r="J3904">
            <v>45535</v>
          </cell>
          <cell r="K3904">
            <v>-175524663.97</v>
          </cell>
          <cell r="L3904">
            <v>480712256.62</v>
          </cell>
          <cell r="M3904">
            <v>0</v>
          </cell>
          <cell r="N3904" t="str">
            <v>Cumpre</v>
          </cell>
        </row>
        <row r="3905">
          <cell r="F3905" t="str">
            <v>Machadinho do Oeste/RO</v>
          </cell>
          <cell r="G3905" t="str">
            <v>Quadrimestral</v>
          </cell>
          <cell r="H3905" t="str">
            <v>2024-Q2</v>
          </cell>
          <cell r="I3905" t="str">
            <v>Sim</v>
          </cell>
          <cell r="J3905">
            <v>45535</v>
          </cell>
          <cell r="K3905">
            <v>-45475123.539999999</v>
          </cell>
          <cell r="L3905">
            <v>142244993.78999999</v>
          </cell>
          <cell r="M3905">
            <v>0</v>
          </cell>
          <cell r="N3905" t="str">
            <v>Cumpre</v>
          </cell>
        </row>
        <row r="3906">
          <cell r="F3906" t="str">
            <v>Ministro Andreazza/RO</v>
          </cell>
          <cell r="G3906" t="str">
            <v>Quadrimestral</v>
          </cell>
          <cell r="H3906" t="str">
            <v>2024-Q2</v>
          </cell>
          <cell r="I3906" t="str">
            <v>Sim</v>
          </cell>
          <cell r="J3906">
            <v>45535</v>
          </cell>
          <cell r="K3906">
            <v>-23981595.969999999</v>
          </cell>
          <cell r="L3906">
            <v>50234248.43</v>
          </cell>
          <cell r="M3906">
            <v>0</v>
          </cell>
          <cell r="N3906" t="str">
            <v>Cumpre</v>
          </cell>
        </row>
        <row r="3907">
          <cell r="F3907" t="str">
            <v>Mirante da Serra/RO</v>
          </cell>
          <cell r="G3907" t="str">
            <v>Semestral</v>
          </cell>
          <cell r="H3907" t="str">
            <v>2024-S1</v>
          </cell>
          <cell r="I3907" t="str">
            <v>Sim</v>
          </cell>
          <cell r="J3907">
            <v>45473</v>
          </cell>
          <cell r="K3907">
            <v>-18073015.370000001</v>
          </cell>
          <cell r="L3907">
            <v>47213568.020000003</v>
          </cell>
          <cell r="M3907">
            <v>0</v>
          </cell>
          <cell r="N3907" t="str">
            <v>Cumpre</v>
          </cell>
        </row>
        <row r="3908">
          <cell r="F3908" t="str">
            <v>Monte Negro/RO</v>
          </cell>
          <cell r="G3908" t="str">
            <v>Semestral</v>
          </cell>
          <cell r="H3908" t="str">
            <v>2024-S1</v>
          </cell>
          <cell r="I3908" t="str">
            <v>Sim</v>
          </cell>
          <cell r="J3908">
            <v>45473</v>
          </cell>
          <cell r="K3908">
            <v>-16084453.359999999</v>
          </cell>
          <cell r="L3908">
            <v>79927610.819999993</v>
          </cell>
          <cell r="M3908">
            <v>0</v>
          </cell>
          <cell r="N3908" t="str">
            <v>Cumpre</v>
          </cell>
        </row>
        <row r="3909">
          <cell r="F3909" t="str">
            <v>Nova Brasilândia do Oeste/RO</v>
          </cell>
          <cell r="G3909" t="str">
            <v>Quadrimestral</v>
          </cell>
          <cell r="H3909" t="str">
            <v>2024-Q2</v>
          </cell>
          <cell r="I3909" t="str">
            <v>Sim</v>
          </cell>
          <cell r="J3909">
            <v>45535</v>
          </cell>
          <cell r="K3909">
            <v>-32559915.379999999</v>
          </cell>
          <cell r="L3909">
            <v>102796286.40000001</v>
          </cell>
          <cell r="M3909">
            <v>0</v>
          </cell>
          <cell r="N3909" t="str">
            <v>Cumpre</v>
          </cell>
        </row>
        <row r="3910">
          <cell r="F3910" t="str">
            <v>Nova Mamoré/RO</v>
          </cell>
          <cell r="G3910" t="str">
            <v>Semestral</v>
          </cell>
          <cell r="H3910" t="str">
            <v>2024-S1</v>
          </cell>
          <cell r="I3910" t="str">
            <v>Sim</v>
          </cell>
          <cell r="J3910">
            <v>45473</v>
          </cell>
          <cell r="K3910">
            <v>-40688204.840000004</v>
          </cell>
          <cell r="L3910">
            <v>133735970.18000001</v>
          </cell>
          <cell r="M3910">
            <v>0</v>
          </cell>
          <cell r="N3910" t="str">
            <v>Cumpre</v>
          </cell>
        </row>
        <row r="3911">
          <cell r="F3911" t="str">
            <v>Nova União/RO</v>
          </cell>
          <cell r="G3911" t="str">
            <v>Semestral</v>
          </cell>
          <cell r="H3911" t="str">
            <v>2024-S1</v>
          </cell>
          <cell r="I3911" t="str">
            <v>Sim</v>
          </cell>
          <cell r="J3911">
            <v>45473</v>
          </cell>
          <cell r="K3911">
            <v>-29598518.23</v>
          </cell>
          <cell r="L3911">
            <v>38487306.460000001</v>
          </cell>
          <cell r="M3911">
            <v>0</v>
          </cell>
          <cell r="N3911" t="str">
            <v>Cumpre</v>
          </cell>
        </row>
        <row r="3912">
          <cell r="F3912" t="str">
            <v>Novo Horizonte do Oeste/RO</v>
          </cell>
          <cell r="G3912" t="str">
            <v>Quadrimestral</v>
          </cell>
          <cell r="H3912" t="str">
            <v>2024-Q2</v>
          </cell>
          <cell r="I3912" t="str">
            <v>Sim</v>
          </cell>
          <cell r="J3912">
            <v>45535</v>
          </cell>
          <cell r="K3912">
            <v>5201307.1900000004</v>
          </cell>
          <cell r="L3912">
            <v>42317965.479999997</v>
          </cell>
          <cell r="M3912">
            <v>12.29</v>
          </cell>
          <cell r="N3912" t="str">
            <v>Cumpre</v>
          </cell>
        </row>
        <row r="3913">
          <cell r="F3913" t="str">
            <v>Ouro Preto do Oeste/RO</v>
          </cell>
          <cell r="G3913" t="str">
            <v>Quadrimestral</v>
          </cell>
          <cell r="H3913" t="str">
            <v>2024-Q2</v>
          </cell>
          <cell r="I3913" t="str">
            <v>Sim</v>
          </cell>
          <cell r="J3913">
            <v>45535</v>
          </cell>
          <cell r="K3913">
            <v>-67185848.120000005</v>
          </cell>
          <cell r="L3913">
            <v>170241853.80000001</v>
          </cell>
          <cell r="M3913">
            <v>0</v>
          </cell>
          <cell r="N3913" t="str">
            <v>Cumpre</v>
          </cell>
        </row>
        <row r="3914">
          <cell r="F3914" t="str">
            <v>Parecis/RO</v>
          </cell>
          <cell r="G3914" t="str">
            <v>Semestral</v>
          </cell>
          <cell r="H3914" t="str">
            <v>2024-S1</v>
          </cell>
          <cell r="I3914" t="str">
            <v>Sim</v>
          </cell>
          <cell r="J3914">
            <v>45473</v>
          </cell>
          <cell r="K3914">
            <v>-16831306.34</v>
          </cell>
          <cell r="L3914">
            <v>35372297.060000002</v>
          </cell>
          <cell r="M3914">
            <v>0</v>
          </cell>
          <cell r="N3914" t="str">
            <v>Cumpre</v>
          </cell>
        </row>
        <row r="3915">
          <cell r="F3915" t="str">
            <v>Pimenta Bueno/RO</v>
          </cell>
          <cell r="G3915" t="str">
            <v>Quadrimestral</v>
          </cell>
          <cell r="H3915" t="str">
            <v>2024-Q2</v>
          </cell>
          <cell r="I3915" t="str">
            <v>Sim</v>
          </cell>
          <cell r="J3915">
            <v>45535</v>
          </cell>
          <cell r="K3915">
            <v>-58489388.549999997</v>
          </cell>
          <cell r="L3915">
            <v>192427124.06</v>
          </cell>
          <cell r="M3915">
            <v>0</v>
          </cell>
          <cell r="N3915" t="str">
            <v>Cumpre</v>
          </cell>
        </row>
        <row r="3916">
          <cell r="F3916" t="str">
            <v>Pimenteiras do Oeste/RO</v>
          </cell>
          <cell r="G3916" t="str">
            <v>Semestral</v>
          </cell>
          <cell r="H3916" t="str">
            <v>2024-S1</v>
          </cell>
          <cell r="I3916" t="str">
            <v>Sim</v>
          </cell>
          <cell r="J3916">
            <v>45473</v>
          </cell>
          <cell r="K3916">
            <v>-7536520.0999999996</v>
          </cell>
          <cell r="L3916">
            <v>38693873.950000003</v>
          </cell>
          <cell r="M3916">
            <v>0</v>
          </cell>
          <cell r="N3916" t="str">
            <v>Cumpre</v>
          </cell>
        </row>
        <row r="3917">
          <cell r="F3917" t="str">
            <v>Porto Velho/RO</v>
          </cell>
          <cell r="G3917" t="str">
            <v>Quadrimestral</v>
          </cell>
          <cell r="H3917" t="str">
            <v>2024-Q2</v>
          </cell>
          <cell r="I3917" t="str">
            <v>Sim</v>
          </cell>
          <cell r="J3917">
            <v>45535</v>
          </cell>
          <cell r="K3917">
            <v>-206269865.65000001</v>
          </cell>
          <cell r="L3917">
            <v>2266474898.02</v>
          </cell>
          <cell r="M3917">
            <v>0</v>
          </cell>
          <cell r="N3917" t="str">
            <v>Cumpre</v>
          </cell>
        </row>
        <row r="3918">
          <cell r="F3918" t="str">
            <v>Presidente Médici/RO</v>
          </cell>
          <cell r="G3918" t="str">
            <v>Quadrimestral</v>
          </cell>
          <cell r="H3918" t="str">
            <v>2024-Q2</v>
          </cell>
          <cell r="I3918" t="str">
            <v>Sim</v>
          </cell>
          <cell r="J3918">
            <v>45535</v>
          </cell>
          <cell r="K3918">
            <v>-19962241.149999999</v>
          </cell>
          <cell r="L3918">
            <v>89325129.030000001</v>
          </cell>
          <cell r="M3918">
            <v>0</v>
          </cell>
          <cell r="N3918" t="str">
            <v>Cumpre</v>
          </cell>
        </row>
        <row r="3919">
          <cell r="F3919" t="str">
            <v>Primavera de Rondônia/RO</v>
          </cell>
          <cell r="G3919" t="str">
            <v>Semestral</v>
          </cell>
          <cell r="H3919" t="str">
            <v>2024-S1</v>
          </cell>
          <cell r="I3919" t="str">
            <v>Sim</v>
          </cell>
          <cell r="J3919">
            <v>45473</v>
          </cell>
          <cell r="K3919">
            <v>-8668594.5199999996</v>
          </cell>
          <cell r="L3919">
            <v>28375366.75</v>
          </cell>
          <cell r="M3919">
            <v>0</v>
          </cell>
          <cell r="N3919" t="str">
            <v>Cumpre</v>
          </cell>
        </row>
        <row r="3920">
          <cell r="F3920" t="str">
            <v>Rio Crespo/RO</v>
          </cell>
          <cell r="G3920" t="str">
            <v>Quadrimestral</v>
          </cell>
          <cell r="H3920" t="str">
            <v>2024-Q2</v>
          </cell>
          <cell r="I3920" t="str">
            <v>Sim</v>
          </cell>
          <cell r="J3920">
            <v>45535</v>
          </cell>
          <cell r="K3920">
            <v>-9701127.9800000004</v>
          </cell>
          <cell r="L3920">
            <v>38687568.009999998</v>
          </cell>
          <cell r="M3920">
            <v>0</v>
          </cell>
          <cell r="N3920" t="str">
            <v>Cumpre</v>
          </cell>
        </row>
        <row r="3921">
          <cell r="F3921" t="str">
            <v>Rolim de Moura/RO</v>
          </cell>
          <cell r="G3921" t="str">
            <v>Quadrimestral</v>
          </cell>
          <cell r="H3921" t="str">
            <v>2024-Q2</v>
          </cell>
          <cell r="I3921" t="str">
            <v>Sim</v>
          </cell>
          <cell r="J3921">
            <v>45535</v>
          </cell>
          <cell r="K3921">
            <v>-51948285.159999996</v>
          </cell>
          <cell r="L3921">
            <v>237904908.56999999</v>
          </cell>
          <cell r="M3921">
            <v>0</v>
          </cell>
          <cell r="N3921" t="str">
            <v>Cumpre</v>
          </cell>
        </row>
        <row r="3922">
          <cell r="F3922" t="str">
            <v>Santa Luzia do Oeste/RO</v>
          </cell>
          <cell r="G3922" t="str">
            <v>Semestral</v>
          </cell>
          <cell r="H3922" t="str">
            <v>2024-S1</v>
          </cell>
          <cell r="I3922" t="str">
            <v>Sim</v>
          </cell>
          <cell r="J3922">
            <v>45473</v>
          </cell>
          <cell r="K3922">
            <v>-21638526.77</v>
          </cell>
          <cell r="L3922">
            <v>48949927.799999997</v>
          </cell>
          <cell r="M3922">
            <v>0</v>
          </cell>
          <cell r="N3922" t="str">
            <v>Cumpre</v>
          </cell>
        </row>
        <row r="3923">
          <cell r="F3923" t="str">
            <v>São Felipe do Oeste/RO</v>
          </cell>
          <cell r="G3923" t="str">
            <v>Semestral</v>
          </cell>
          <cell r="H3923" t="str">
            <v>2024-S1</v>
          </cell>
          <cell r="I3923" t="str">
            <v>Sim</v>
          </cell>
          <cell r="J3923">
            <v>45473</v>
          </cell>
          <cell r="K3923">
            <v>-21581316.710000001</v>
          </cell>
          <cell r="L3923">
            <v>40028592.399999999</v>
          </cell>
          <cell r="M3923">
            <v>0</v>
          </cell>
          <cell r="N3923" t="str">
            <v>Cumpre</v>
          </cell>
        </row>
        <row r="3924">
          <cell r="F3924" t="str">
            <v>São Francisco do Guaporé/RO</v>
          </cell>
          <cell r="G3924" t="str">
            <v>Semestral</v>
          </cell>
          <cell r="H3924" t="str">
            <v>2024-S1</v>
          </cell>
          <cell r="I3924" t="str">
            <v>Sim</v>
          </cell>
          <cell r="J3924">
            <v>45473</v>
          </cell>
          <cell r="K3924">
            <v>-62309939.479999997</v>
          </cell>
          <cell r="L3924">
            <v>104987236.58</v>
          </cell>
          <cell r="M3924">
            <v>0</v>
          </cell>
          <cell r="N3924" t="str">
            <v>Cumpre</v>
          </cell>
        </row>
        <row r="3925">
          <cell r="F3925" t="str">
            <v>São Miguel do Guaporé/RO</v>
          </cell>
          <cell r="G3925" t="str">
            <v>Semestral</v>
          </cell>
          <cell r="H3925" t="str">
            <v>2024-S1</v>
          </cell>
          <cell r="I3925" t="str">
            <v>Sim</v>
          </cell>
          <cell r="J3925">
            <v>45473</v>
          </cell>
          <cell r="K3925">
            <v>-25005368.809999999</v>
          </cell>
          <cell r="L3925">
            <v>115756640.05</v>
          </cell>
          <cell r="M3925">
            <v>0</v>
          </cell>
          <cell r="N3925" t="str">
            <v>Cumpre</v>
          </cell>
        </row>
        <row r="3926">
          <cell r="F3926" t="str">
            <v>Seringueiras/RO</v>
          </cell>
          <cell r="G3926" t="str">
            <v>Semestral</v>
          </cell>
          <cell r="H3926" t="str">
            <v>2024-S1</v>
          </cell>
          <cell r="I3926" t="str">
            <v>Sim</v>
          </cell>
          <cell r="J3926">
            <v>45473</v>
          </cell>
          <cell r="K3926">
            <v>-29205323.82</v>
          </cell>
          <cell r="L3926">
            <v>67568278.75</v>
          </cell>
          <cell r="M3926">
            <v>0</v>
          </cell>
          <cell r="N3926" t="str">
            <v>Cumpre</v>
          </cell>
        </row>
        <row r="3927">
          <cell r="F3927" t="str">
            <v>Teixeirópolis/RO</v>
          </cell>
          <cell r="G3927" t="str">
            <v>Quadrimestral</v>
          </cell>
          <cell r="H3927" t="str">
            <v>2024-Q2</v>
          </cell>
          <cell r="I3927" t="str">
            <v>Sim</v>
          </cell>
          <cell r="J3927">
            <v>45535</v>
          </cell>
          <cell r="K3927">
            <v>-30841172.140000001</v>
          </cell>
          <cell r="L3927">
            <v>32591346.82</v>
          </cell>
          <cell r="M3927">
            <v>0</v>
          </cell>
          <cell r="N3927" t="str">
            <v>Cumpre</v>
          </cell>
        </row>
        <row r="3928">
          <cell r="F3928" t="str">
            <v>Theobroma/RO</v>
          </cell>
          <cell r="G3928" t="str">
            <v>Quadrimestral</v>
          </cell>
          <cell r="H3928" t="str">
            <v>2024-Q2</v>
          </cell>
          <cell r="I3928" t="str">
            <v>Sim</v>
          </cell>
          <cell r="J3928">
            <v>45535</v>
          </cell>
          <cell r="K3928">
            <v>-9201436.9199999999</v>
          </cell>
          <cell r="L3928">
            <v>56026854.740000002</v>
          </cell>
          <cell r="M3928">
            <v>0</v>
          </cell>
          <cell r="N3928" t="str">
            <v>Cumpre</v>
          </cell>
        </row>
        <row r="3929">
          <cell r="F3929" t="str">
            <v>Urupá/RO</v>
          </cell>
          <cell r="G3929" t="str">
            <v>Semestral</v>
          </cell>
          <cell r="H3929" t="str">
            <v>2024-S1</v>
          </cell>
          <cell r="I3929" t="str">
            <v>Sim</v>
          </cell>
          <cell r="J3929">
            <v>45473</v>
          </cell>
          <cell r="K3929">
            <v>-22129832.949999999</v>
          </cell>
          <cell r="L3929">
            <v>70393419.900000006</v>
          </cell>
          <cell r="M3929">
            <v>0</v>
          </cell>
          <cell r="N3929" t="str">
            <v>Cumpre</v>
          </cell>
        </row>
        <row r="3930">
          <cell r="F3930" t="str">
            <v>Vale do Anari/RO</v>
          </cell>
          <cell r="G3930" t="str">
            <v>Quadrimestral</v>
          </cell>
          <cell r="H3930" t="str">
            <v>2024-Q2</v>
          </cell>
          <cell r="I3930" t="str">
            <v>Sim</v>
          </cell>
          <cell r="J3930">
            <v>45535</v>
          </cell>
          <cell r="K3930">
            <v>-7198244.3799999999</v>
          </cell>
          <cell r="L3930">
            <v>45063569.689999998</v>
          </cell>
          <cell r="M3930">
            <v>0</v>
          </cell>
          <cell r="N3930" t="str">
            <v>Cumpre</v>
          </cell>
        </row>
        <row r="3931">
          <cell r="F3931" t="str">
            <v>Vale do Paraíso/RO</v>
          </cell>
          <cell r="G3931" t="str">
            <v>Quadrimestral</v>
          </cell>
          <cell r="H3931" t="str">
            <v>2024-Q2</v>
          </cell>
          <cell r="I3931" t="str">
            <v>Sim</v>
          </cell>
          <cell r="J3931">
            <v>45535</v>
          </cell>
          <cell r="K3931">
            <v>-12350507.84</v>
          </cell>
          <cell r="L3931">
            <v>39675882.619999997</v>
          </cell>
          <cell r="M3931">
            <v>0</v>
          </cell>
          <cell r="N3931" t="str">
            <v>Cumpre</v>
          </cell>
        </row>
        <row r="3932">
          <cell r="F3932" t="str">
            <v>Vilhena/RO</v>
          </cell>
          <cell r="G3932" t="str">
            <v>Quadrimestral</v>
          </cell>
          <cell r="H3932" t="str">
            <v>2024-Q2</v>
          </cell>
          <cell r="I3932" t="str">
            <v>Sim</v>
          </cell>
          <cell r="J3932">
            <v>45535</v>
          </cell>
          <cell r="K3932">
            <v>-77582210.829999998</v>
          </cell>
          <cell r="L3932">
            <v>514353461.24000001</v>
          </cell>
          <cell r="M3932">
            <v>0</v>
          </cell>
          <cell r="N3932" t="str">
            <v>Cumpre</v>
          </cell>
        </row>
        <row r="3933">
          <cell r="F3933" t="str">
            <v>Alto Alegre/RR</v>
          </cell>
          <cell r="G3933" t="str">
            <v>Quadrimestral</v>
          </cell>
          <cell r="H3933" t="str">
            <v>2024-Q2</v>
          </cell>
          <cell r="I3933" t="str">
            <v>Sim</v>
          </cell>
          <cell r="J3933">
            <v>45535</v>
          </cell>
          <cell r="K3933">
            <v>27402396.760000002</v>
          </cell>
          <cell r="L3933">
            <v>72463580.310000002</v>
          </cell>
          <cell r="M3933">
            <v>37.82</v>
          </cell>
          <cell r="N3933" t="str">
            <v>Cumpre</v>
          </cell>
        </row>
        <row r="3934">
          <cell r="F3934" t="str">
            <v>Amajari/RR</v>
          </cell>
          <cell r="G3934" t="str">
            <v>Quadrimestral</v>
          </cell>
          <cell r="H3934" t="str">
            <v>2024-Q2</v>
          </cell>
          <cell r="I3934" t="str">
            <v>Sim</v>
          </cell>
          <cell r="J3934">
            <v>45535</v>
          </cell>
          <cell r="K3934">
            <v>-14009741.48</v>
          </cell>
          <cell r="L3934">
            <v>51378172.219999999</v>
          </cell>
          <cell r="M3934">
            <v>0</v>
          </cell>
          <cell r="N3934" t="str">
            <v>Cumpre</v>
          </cell>
        </row>
        <row r="3935">
          <cell r="F3935" t="str">
            <v>Boa Vista/RR</v>
          </cell>
          <cell r="G3935" t="str">
            <v>Quadrimestral</v>
          </cell>
          <cell r="H3935" t="str">
            <v>2024-Q2</v>
          </cell>
          <cell r="I3935" t="str">
            <v>Sim</v>
          </cell>
          <cell r="J3935">
            <v>45535</v>
          </cell>
          <cell r="K3935">
            <v>-205118134.71000001</v>
          </cell>
          <cell r="L3935">
            <v>2240175198.5900002</v>
          </cell>
          <cell r="M3935">
            <v>0</v>
          </cell>
          <cell r="N3935" t="str">
            <v>Cumpre</v>
          </cell>
        </row>
        <row r="3936">
          <cell r="F3936" t="str">
            <v>Bonfim/RR</v>
          </cell>
          <cell r="G3936" t="str">
            <v>Quadrimestral</v>
          </cell>
          <cell r="H3936" t="str">
            <v>2024-Q2</v>
          </cell>
          <cell r="I3936" t="str">
            <v>Sim</v>
          </cell>
          <cell r="J3936">
            <v>45535</v>
          </cell>
          <cell r="K3936">
            <v>11068370.939999999</v>
          </cell>
          <cell r="L3936">
            <v>90408814.480000004</v>
          </cell>
          <cell r="M3936">
            <v>12.24</v>
          </cell>
          <cell r="N3936" t="str">
            <v>Cumpre</v>
          </cell>
        </row>
        <row r="3937">
          <cell r="F3937" t="str">
            <v>Cantá/RR</v>
          </cell>
          <cell r="G3937" t="str">
            <v>Quadrimestral</v>
          </cell>
          <cell r="H3937" t="str">
            <v>2024-Q2</v>
          </cell>
          <cell r="I3937" t="str">
            <v>Sim</v>
          </cell>
          <cell r="J3937">
            <v>45535</v>
          </cell>
          <cell r="K3937">
            <v>10596310.98</v>
          </cell>
          <cell r="L3937">
            <v>80250712.200000003</v>
          </cell>
          <cell r="M3937">
            <v>13.2</v>
          </cell>
          <cell r="N3937" t="str">
            <v>Cumpre</v>
          </cell>
        </row>
        <row r="3938">
          <cell r="F3938" t="str">
            <v>Caracaraí/RR</v>
          </cell>
          <cell r="G3938" t="str">
            <v>Semestral</v>
          </cell>
          <cell r="H3938" t="str">
            <v>2024-S1</v>
          </cell>
          <cell r="I3938" t="str">
            <v>Sim</v>
          </cell>
          <cell r="J3938">
            <v>45473</v>
          </cell>
          <cell r="K3938">
            <v>9665819.7300000004</v>
          </cell>
          <cell r="L3938">
            <v>121046011.27</v>
          </cell>
          <cell r="M3938">
            <v>7.99</v>
          </cell>
          <cell r="N3938" t="str">
            <v>Cumpre</v>
          </cell>
        </row>
        <row r="3939">
          <cell r="F3939" t="str">
            <v>Caroebe/RR</v>
          </cell>
          <cell r="G3939" t="str">
            <v>Quadrimestral</v>
          </cell>
          <cell r="H3939" t="str">
            <v>2024-Q2</v>
          </cell>
          <cell r="I3939" t="str">
            <v>Sim</v>
          </cell>
          <cell r="J3939">
            <v>45535</v>
          </cell>
          <cell r="K3939">
            <v>10081615.859999999</v>
          </cell>
          <cell r="L3939">
            <v>51474067.710000001</v>
          </cell>
          <cell r="M3939">
            <v>19.59</v>
          </cell>
          <cell r="N3939" t="str">
            <v>Cumpre</v>
          </cell>
        </row>
        <row r="3940">
          <cell r="F3940" t="str">
            <v>Iracema/RR</v>
          </cell>
          <cell r="G3940" t="str">
            <v>Quadrimestral</v>
          </cell>
          <cell r="H3940" t="str">
            <v>2024-Q1</v>
          </cell>
          <cell r="I3940" t="str">
            <v>Não</v>
          </cell>
          <cell r="J3940">
            <v>45412</v>
          </cell>
          <cell r="K3940">
            <v>0</v>
          </cell>
          <cell r="L3940">
            <v>41000953.899999999</v>
          </cell>
          <cell r="M3940">
            <v>0</v>
          </cell>
          <cell r="N3940" t="str">
            <v>Cumpre</v>
          </cell>
        </row>
        <row r="3941">
          <cell r="F3941" t="str">
            <v>Mucajaí/RR</v>
          </cell>
          <cell r="G3941" t="str">
            <v>Quadrimestral</v>
          </cell>
          <cell r="H3941" t="str">
            <v>2024-Q2</v>
          </cell>
          <cell r="I3941" t="str">
            <v>Sim</v>
          </cell>
          <cell r="J3941">
            <v>45535</v>
          </cell>
          <cell r="K3941">
            <v>22231376.93</v>
          </cell>
          <cell r="L3941">
            <v>79868434.390000001</v>
          </cell>
          <cell r="M3941">
            <v>27.83</v>
          </cell>
          <cell r="N3941" t="str">
            <v>Cumpre</v>
          </cell>
        </row>
        <row r="3942">
          <cell r="F3942" t="str">
            <v>Normandia/RR</v>
          </cell>
          <cell r="G3942" t="str">
            <v>Quadrimestral</v>
          </cell>
          <cell r="H3942" t="str">
            <v>2024-Q1</v>
          </cell>
          <cell r="I3942" t="str">
            <v>Não</v>
          </cell>
          <cell r="J3942">
            <v>45412</v>
          </cell>
          <cell r="K3942">
            <v>4747037.0999999996</v>
          </cell>
          <cell r="L3942">
            <v>72684007.340000004</v>
          </cell>
          <cell r="M3942">
            <v>6.53</v>
          </cell>
          <cell r="N3942" t="str">
            <v>Cumpre</v>
          </cell>
        </row>
        <row r="3943">
          <cell r="F3943" t="str">
            <v>Pacaraima/RR</v>
          </cell>
          <cell r="G3943" t="str">
            <v>Quadrimestral</v>
          </cell>
          <cell r="H3943" t="str">
            <v>2024-Q2</v>
          </cell>
          <cell r="I3943" t="str">
            <v>Sim</v>
          </cell>
          <cell r="J3943">
            <v>45535</v>
          </cell>
          <cell r="K3943">
            <v>30955845.690000001</v>
          </cell>
          <cell r="L3943">
            <v>96976373.650000006</v>
          </cell>
          <cell r="M3943">
            <v>31.92</v>
          </cell>
          <cell r="N3943" t="str">
            <v>Cumpre</v>
          </cell>
        </row>
        <row r="3944">
          <cell r="F3944" t="str">
            <v>Rorainópolis/RR</v>
          </cell>
          <cell r="G3944" t="str">
            <v>Quadrimestral</v>
          </cell>
          <cell r="H3944" t="str">
            <v>2024-Q2</v>
          </cell>
          <cell r="I3944" t="str">
            <v>Sim</v>
          </cell>
          <cell r="J3944">
            <v>45535</v>
          </cell>
          <cell r="K3944">
            <v>146473528.36000001</v>
          </cell>
          <cell r="L3944">
            <v>135037308.13</v>
          </cell>
          <cell r="M3944">
            <v>108.47</v>
          </cell>
          <cell r="N3944" t="str">
            <v>Cumpre, em patamar de alerta</v>
          </cell>
        </row>
        <row r="3945">
          <cell r="F3945" t="str">
            <v>São João da Baliza/RR</v>
          </cell>
          <cell r="G3945" t="str">
            <v>Quadrimestral</v>
          </cell>
          <cell r="H3945" t="str">
            <v>2024-Q2</v>
          </cell>
          <cell r="I3945" t="str">
            <v>Sim</v>
          </cell>
          <cell r="J3945">
            <v>45535</v>
          </cell>
          <cell r="K3945">
            <v>-2443202.87</v>
          </cell>
          <cell r="L3945">
            <v>54764438.049999997</v>
          </cell>
          <cell r="M3945">
            <v>0</v>
          </cell>
          <cell r="N3945" t="str">
            <v>Cumpre</v>
          </cell>
        </row>
        <row r="3946">
          <cell r="F3946" t="str">
            <v>São Luiz/RR</v>
          </cell>
          <cell r="G3946" t="str">
            <v>Quadrimestral</v>
          </cell>
          <cell r="H3946" t="str">
            <v>2024-Q2</v>
          </cell>
          <cell r="I3946" t="str">
            <v>Sim</v>
          </cell>
          <cell r="J3946">
            <v>45535</v>
          </cell>
          <cell r="K3946">
            <v>0</v>
          </cell>
          <cell r="L3946">
            <v>44281148.609999999</v>
          </cell>
          <cell r="M3946">
            <v>0</v>
          </cell>
          <cell r="N3946" t="str">
            <v>Cumpre</v>
          </cell>
        </row>
        <row r="3947">
          <cell r="F3947" t="str">
            <v>Uiramutã/RR</v>
          </cell>
          <cell r="G3947" t="str">
            <v>Quadrimestral</v>
          </cell>
          <cell r="H3947" t="str">
            <v>2024-Q2</v>
          </cell>
          <cell r="I3947" t="str">
            <v>Sim</v>
          </cell>
          <cell r="J3947">
            <v>45535</v>
          </cell>
          <cell r="K3947">
            <v>1307698.48</v>
          </cell>
          <cell r="L3947">
            <v>50206165.240000002</v>
          </cell>
          <cell r="M3947">
            <v>2.6</v>
          </cell>
          <cell r="N3947" t="str">
            <v>Cumpre</v>
          </cell>
        </row>
        <row r="3948">
          <cell r="F3948" t="str">
            <v>Aceguá/RS</v>
          </cell>
          <cell r="G3948" t="str">
            <v>Semestral</v>
          </cell>
          <cell r="H3948" t="str">
            <v>2024-S1</v>
          </cell>
          <cell r="I3948" t="str">
            <v>Sim</v>
          </cell>
          <cell r="J3948">
            <v>45473</v>
          </cell>
          <cell r="K3948">
            <v>-24172203.030000001</v>
          </cell>
          <cell r="L3948">
            <v>51157240.609999999</v>
          </cell>
          <cell r="M3948">
            <v>0</v>
          </cell>
          <cell r="N3948" t="str">
            <v>Cumpre</v>
          </cell>
        </row>
        <row r="3949">
          <cell r="F3949" t="str">
            <v>Água Santa/RS</v>
          </cell>
          <cell r="G3949" t="str">
            <v>Semestral</v>
          </cell>
          <cell r="H3949" t="str">
            <v>2024-S1</v>
          </cell>
          <cell r="I3949" t="str">
            <v>Sim</v>
          </cell>
          <cell r="J3949">
            <v>45473</v>
          </cell>
          <cell r="K3949">
            <v>-967536.64000000001</v>
          </cell>
          <cell r="L3949">
            <v>34620845.140000001</v>
          </cell>
          <cell r="M3949">
            <v>0</v>
          </cell>
          <cell r="N3949" t="str">
            <v>Cumpre</v>
          </cell>
        </row>
        <row r="3950">
          <cell r="F3950" t="str">
            <v>Agudo/RS</v>
          </cell>
          <cell r="G3950" t="str">
            <v>Semestral</v>
          </cell>
          <cell r="H3950" t="str">
            <v>2024-S1</v>
          </cell>
          <cell r="I3950" t="str">
            <v>Sim</v>
          </cell>
          <cell r="J3950">
            <v>45473</v>
          </cell>
          <cell r="K3950">
            <v>-45671757.170000002</v>
          </cell>
          <cell r="L3950">
            <v>89525097.019999996</v>
          </cell>
          <cell r="M3950">
            <v>0</v>
          </cell>
          <cell r="N3950" t="str">
            <v>Cumpre</v>
          </cell>
        </row>
        <row r="3951">
          <cell r="F3951" t="str">
            <v>Ajuricaba/RS</v>
          </cell>
          <cell r="G3951" t="str">
            <v>Semestral</v>
          </cell>
          <cell r="H3951" t="str">
            <v>2024-S1</v>
          </cell>
          <cell r="I3951" t="str">
            <v>Sim</v>
          </cell>
          <cell r="J3951">
            <v>45473</v>
          </cell>
          <cell r="K3951">
            <v>-3761896.63</v>
          </cell>
          <cell r="L3951">
            <v>44477925.109999999</v>
          </cell>
          <cell r="M3951">
            <v>0</v>
          </cell>
          <cell r="N3951" t="str">
            <v>Cumpre</v>
          </cell>
        </row>
        <row r="3952">
          <cell r="F3952" t="str">
            <v>Alecrim/RS</v>
          </cell>
          <cell r="G3952" t="str">
            <v>Semestral</v>
          </cell>
          <cell r="H3952" t="str">
            <v>2022-S2</v>
          </cell>
          <cell r="I3952" t="str">
            <v>Não</v>
          </cell>
          <cell r="J3952">
            <v>44926</v>
          </cell>
          <cell r="K3952">
            <v>-2644835.09</v>
          </cell>
          <cell r="L3952">
            <v>28537475.620000001</v>
          </cell>
          <cell r="M3952">
            <v>0</v>
          </cell>
          <cell r="N3952" t="str">
            <v>Cumpre</v>
          </cell>
        </row>
        <row r="3953">
          <cell r="F3953" t="str">
            <v>Alegrete/RS</v>
          </cell>
          <cell r="G3953" t="str">
            <v>Quadrimestral</v>
          </cell>
          <cell r="H3953" t="str">
            <v>2024-Q2</v>
          </cell>
          <cell r="I3953" t="str">
            <v>Sim</v>
          </cell>
          <cell r="J3953">
            <v>45535</v>
          </cell>
          <cell r="K3953">
            <v>-60754469.950000003</v>
          </cell>
          <cell r="L3953">
            <v>304993159.25999999</v>
          </cell>
          <cell r="M3953">
            <v>0</v>
          </cell>
          <cell r="N3953" t="str">
            <v>Cumpre</v>
          </cell>
        </row>
        <row r="3954">
          <cell r="F3954" t="str">
            <v>Alegria/RS</v>
          </cell>
          <cell r="G3954" t="str">
            <v>Semestral</v>
          </cell>
          <cell r="H3954" t="str">
            <v>2024-S1</v>
          </cell>
          <cell r="I3954" t="str">
            <v>Sim</v>
          </cell>
          <cell r="J3954">
            <v>45473</v>
          </cell>
          <cell r="K3954">
            <v>-5649490.4000000004</v>
          </cell>
          <cell r="L3954">
            <v>29084113.469999999</v>
          </cell>
          <cell r="M3954">
            <v>0</v>
          </cell>
          <cell r="N3954" t="str">
            <v>Cumpre</v>
          </cell>
        </row>
        <row r="3955">
          <cell r="F3955" t="str">
            <v>Almirante Tamandaré do Sul/RS</v>
          </cell>
          <cell r="G3955" t="str">
            <v>Semestral</v>
          </cell>
          <cell r="H3955" t="str">
            <v>2024-S1</v>
          </cell>
          <cell r="I3955" t="str">
            <v>Sim</v>
          </cell>
          <cell r="J3955">
            <v>45473</v>
          </cell>
          <cell r="K3955">
            <v>-8329658.8700000001</v>
          </cell>
          <cell r="L3955">
            <v>29676675.300000001</v>
          </cell>
          <cell r="M3955">
            <v>0</v>
          </cell>
          <cell r="N3955" t="str">
            <v>Cumpre</v>
          </cell>
        </row>
        <row r="3956">
          <cell r="F3956" t="str">
            <v>Alpestre/RS</v>
          </cell>
          <cell r="G3956" t="str">
            <v>Semestral</v>
          </cell>
          <cell r="H3956" t="str">
            <v>2024-S2</v>
          </cell>
          <cell r="I3956" t="str">
            <v>Sim</v>
          </cell>
          <cell r="J3956">
            <v>45657</v>
          </cell>
          <cell r="K3956">
            <v>-22887735.460000001</v>
          </cell>
          <cell r="L3956">
            <v>63501574</v>
          </cell>
          <cell r="M3956">
            <v>0</v>
          </cell>
          <cell r="N3956" t="str">
            <v>Cumpre</v>
          </cell>
        </row>
        <row r="3957">
          <cell r="F3957" t="str">
            <v>Alto Alegre/RS</v>
          </cell>
          <cell r="G3957" t="str">
            <v>Semestral</v>
          </cell>
          <cell r="H3957" t="str">
            <v>2024-S1</v>
          </cell>
          <cell r="I3957" t="str">
            <v>Sim</v>
          </cell>
          <cell r="J3957">
            <v>45473</v>
          </cell>
          <cell r="K3957">
            <v>20562.63</v>
          </cell>
          <cell r="L3957">
            <v>22858543.68</v>
          </cell>
          <cell r="M3957">
            <v>0.09</v>
          </cell>
          <cell r="N3957" t="str">
            <v>Cumpre</v>
          </cell>
        </row>
        <row r="3958">
          <cell r="F3958" t="str">
            <v>Alto Feliz/RS</v>
          </cell>
          <cell r="G3958" t="str">
            <v>Semestral</v>
          </cell>
          <cell r="H3958" t="str">
            <v>2024-S1</v>
          </cell>
          <cell r="I3958" t="str">
            <v>Sim</v>
          </cell>
          <cell r="J3958">
            <v>45473</v>
          </cell>
          <cell r="K3958">
            <v>-8946685.4499999993</v>
          </cell>
          <cell r="L3958">
            <v>32437588.59</v>
          </cell>
          <cell r="M3958">
            <v>0</v>
          </cell>
          <cell r="N3958" t="str">
            <v>Cumpre</v>
          </cell>
        </row>
        <row r="3959">
          <cell r="F3959" t="str">
            <v>Alvorada/RS</v>
          </cell>
          <cell r="G3959" t="str">
            <v>Quadrimestral</v>
          </cell>
          <cell r="H3959" t="str">
            <v>2024-Q2</v>
          </cell>
          <cell r="I3959" t="str">
            <v>Sim</v>
          </cell>
          <cell r="J3959">
            <v>45535</v>
          </cell>
          <cell r="K3959">
            <v>-108184306.06</v>
          </cell>
          <cell r="L3959">
            <v>601551859.75999999</v>
          </cell>
          <cell r="M3959">
            <v>0</v>
          </cell>
          <cell r="N3959" t="str">
            <v>Cumpre</v>
          </cell>
        </row>
        <row r="3960">
          <cell r="F3960" t="str">
            <v>Amaral Ferrador/RS</v>
          </cell>
          <cell r="G3960" t="str">
            <v>Quadrimestral</v>
          </cell>
          <cell r="H3960" t="str">
            <v>2024-Q2</v>
          </cell>
          <cell r="I3960" t="str">
            <v>Sim</v>
          </cell>
          <cell r="J3960">
            <v>45535</v>
          </cell>
          <cell r="K3960">
            <v>-6749414.7599999998</v>
          </cell>
          <cell r="L3960">
            <v>31948353.149999999</v>
          </cell>
          <cell r="M3960">
            <v>0</v>
          </cell>
          <cell r="N3960" t="str">
            <v>Cumpre</v>
          </cell>
        </row>
        <row r="3961">
          <cell r="F3961" t="str">
            <v>Ametista do Sul/RS</v>
          </cell>
          <cell r="G3961" t="str">
            <v>Semestral</v>
          </cell>
          <cell r="H3961" t="str">
            <v>2024-S1</v>
          </cell>
          <cell r="I3961" t="str">
            <v>Sim</v>
          </cell>
          <cell r="J3961">
            <v>45473</v>
          </cell>
          <cell r="K3961">
            <v>-9029312.5700000003</v>
          </cell>
          <cell r="L3961">
            <v>41845629.530000001</v>
          </cell>
          <cell r="M3961">
            <v>0</v>
          </cell>
          <cell r="N3961" t="str">
            <v>Cumpre</v>
          </cell>
        </row>
        <row r="3962">
          <cell r="F3962" t="str">
            <v>André da Rocha/RS</v>
          </cell>
          <cell r="G3962" t="str">
            <v>Semestral</v>
          </cell>
          <cell r="H3962" t="str">
            <v>2024-S1</v>
          </cell>
          <cell r="I3962" t="str">
            <v>Sim</v>
          </cell>
          <cell r="J3962">
            <v>45473</v>
          </cell>
          <cell r="K3962">
            <v>-6328474.2800000003</v>
          </cell>
          <cell r="L3962">
            <v>24465262.539999999</v>
          </cell>
          <cell r="M3962">
            <v>0</v>
          </cell>
          <cell r="N3962" t="str">
            <v>Cumpre</v>
          </cell>
        </row>
        <row r="3963">
          <cell r="F3963" t="str">
            <v>Anta Gorda/RS</v>
          </cell>
          <cell r="G3963" t="str">
            <v>Semestral</v>
          </cell>
          <cell r="H3963" t="str">
            <v>2024-S1</v>
          </cell>
          <cell r="I3963" t="str">
            <v>Sim</v>
          </cell>
          <cell r="J3963">
            <v>45473</v>
          </cell>
          <cell r="K3963">
            <v>-9208702.3300000001</v>
          </cell>
          <cell r="L3963">
            <v>39635764.140000001</v>
          </cell>
          <cell r="M3963">
            <v>0</v>
          </cell>
          <cell r="N3963" t="str">
            <v>Cumpre</v>
          </cell>
        </row>
        <row r="3964">
          <cell r="F3964" t="str">
            <v>Antônio Prado/RS</v>
          </cell>
          <cell r="G3964" t="str">
            <v>Semestral</v>
          </cell>
          <cell r="H3964" t="str">
            <v>2024-S1</v>
          </cell>
          <cell r="I3964" t="str">
            <v>Sim</v>
          </cell>
          <cell r="J3964">
            <v>45473</v>
          </cell>
          <cell r="K3964">
            <v>-8578460.4800000004</v>
          </cell>
          <cell r="L3964">
            <v>74378444.430000007</v>
          </cell>
          <cell r="M3964">
            <v>0</v>
          </cell>
          <cell r="N3964" t="str">
            <v>Cumpre</v>
          </cell>
        </row>
        <row r="3965">
          <cell r="F3965" t="str">
            <v>Arambaré/RS</v>
          </cell>
          <cell r="G3965" t="str">
            <v>Semestral</v>
          </cell>
          <cell r="H3965" t="str">
            <v>2024-S1</v>
          </cell>
          <cell r="I3965" t="str">
            <v>Sim</v>
          </cell>
          <cell r="J3965">
            <v>45473</v>
          </cell>
          <cell r="K3965">
            <v>-15714453.869999999</v>
          </cell>
          <cell r="L3965">
            <v>40049823.859999999</v>
          </cell>
          <cell r="M3965">
            <v>0</v>
          </cell>
          <cell r="N3965" t="str">
            <v>Cumpre</v>
          </cell>
        </row>
        <row r="3966">
          <cell r="F3966" t="str">
            <v>Araricá/RS</v>
          </cell>
          <cell r="G3966" t="str">
            <v>Semestral</v>
          </cell>
          <cell r="H3966" t="str">
            <v>2024-S1</v>
          </cell>
          <cell r="I3966" t="str">
            <v>Sim</v>
          </cell>
          <cell r="J3966">
            <v>45473</v>
          </cell>
          <cell r="K3966">
            <v>2506539.41</v>
          </cell>
          <cell r="L3966">
            <v>51221651.789999999</v>
          </cell>
          <cell r="M3966">
            <v>4.8899999999999997</v>
          </cell>
          <cell r="N3966" t="str">
            <v>Cumpre</v>
          </cell>
        </row>
        <row r="3967">
          <cell r="F3967" t="str">
            <v>Aratiba/RS</v>
          </cell>
          <cell r="G3967" t="str">
            <v>Semestral</v>
          </cell>
          <cell r="H3967" t="str">
            <v>2024-S1</v>
          </cell>
          <cell r="I3967" t="str">
            <v>Sim</v>
          </cell>
          <cell r="J3967">
            <v>45473</v>
          </cell>
          <cell r="K3967">
            <v>6287196.1500000004</v>
          </cell>
          <cell r="L3967">
            <v>80057432.480000004</v>
          </cell>
          <cell r="M3967">
            <v>7.85</v>
          </cell>
          <cell r="N3967" t="str">
            <v>Cumpre</v>
          </cell>
        </row>
        <row r="3968">
          <cell r="F3968" t="str">
            <v>Arroio do Meio/RS</v>
          </cell>
          <cell r="G3968" t="str">
            <v>Semestral</v>
          </cell>
          <cell r="H3968" t="str">
            <v>2024-S1</v>
          </cell>
          <cell r="I3968" t="str">
            <v>Sim</v>
          </cell>
          <cell r="J3968">
            <v>45473</v>
          </cell>
          <cell r="K3968">
            <v>-18436963.66</v>
          </cell>
          <cell r="L3968">
            <v>149410595.06999999</v>
          </cell>
          <cell r="M3968">
            <v>0</v>
          </cell>
          <cell r="N3968" t="str">
            <v>Cumpre</v>
          </cell>
        </row>
        <row r="3969">
          <cell r="F3969" t="str">
            <v>Arroio do Padre/RS</v>
          </cell>
          <cell r="G3969" t="str">
            <v>Semestral</v>
          </cell>
          <cell r="H3969" t="str">
            <v>2024-S1</v>
          </cell>
          <cell r="I3969" t="str">
            <v>Sim</v>
          </cell>
          <cell r="J3969">
            <v>45473</v>
          </cell>
          <cell r="K3969">
            <v>-14531936.220000001</v>
          </cell>
          <cell r="L3969">
            <v>25703965.77</v>
          </cell>
          <cell r="M3969">
            <v>0</v>
          </cell>
          <cell r="N3969" t="str">
            <v>Cumpre</v>
          </cell>
        </row>
        <row r="3970">
          <cell r="F3970" t="str">
            <v>Arroio do Sal/RS</v>
          </cell>
          <cell r="G3970" t="str">
            <v>Semestral</v>
          </cell>
          <cell r="H3970" t="str">
            <v>2024-S1</v>
          </cell>
          <cell r="I3970" t="str">
            <v>Sim</v>
          </cell>
          <cell r="J3970">
            <v>45473</v>
          </cell>
          <cell r="K3970">
            <v>-32413814.030000001</v>
          </cell>
          <cell r="L3970">
            <v>96019777.469999999</v>
          </cell>
          <cell r="M3970">
            <v>0</v>
          </cell>
          <cell r="N3970" t="str">
            <v>Cumpre</v>
          </cell>
        </row>
        <row r="3971">
          <cell r="F3971" t="str">
            <v>Arroio do Tigre/RS</v>
          </cell>
          <cell r="G3971" t="str">
            <v>Semestral</v>
          </cell>
          <cell r="H3971" t="str">
            <v>2024-S1</v>
          </cell>
          <cell r="I3971" t="str">
            <v>Sim</v>
          </cell>
          <cell r="J3971">
            <v>45473</v>
          </cell>
          <cell r="K3971">
            <v>-1151035.58</v>
          </cell>
          <cell r="L3971">
            <v>57966810</v>
          </cell>
          <cell r="M3971">
            <v>0</v>
          </cell>
          <cell r="N3971" t="str">
            <v>Cumpre</v>
          </cell>
        </row>
        <row r="3972">
          <cell r="F3972" t="str">
            <v>Arroio dos Ratos/RS</v>
          </cell>
          <cell r="G3972" t="str">
            <v>Quadrimestral</v>
          </cell>
          <cell r="H3972" t="str">
            <v>2024-Q2</v>
          </cell>
          <cell r="I3972" t="str">
            <v>Sim</v>
          </cell>
          <cell r="J3972">
            <v>45535</v>
          </cell>
          <cell r="K3972">
            <v>41091128.229999997</v>
          </cell>
          <cell r="L3972">
            <v>70307429.359999999</v>
          </cell>
          <cell r="M3972">
            <v>58.44</v>
          </cell>
          <cell r="N3972" t="str">
            <v>Cumpre</v>
          </cell>
        </row>
        <row r="3973">
          <cell r="F3973" t="str">
            <v>Arroio Grande/RS</v>
          </cell>
          <cell r="G3973" t="str">
            <v>Semestral</v>
          </cell>
          <cell r="H3973" t="str">
            <v>2024-S1</v>
          </cell>
          <cell r="I3973" t="str">
            <v>Sim</v>
          </cell>
          <cell r="J3973">
            <v>45473</v>
          </cell>
          <cell r="K3973">
            <v>-5640796.8300000001</v>
          </cell>
          <cell r="L3973">
            <v>100415097.98</v>
          </cell>
          <cell r="M3973">
            <v>0</v>
          </cell>
          <cell r="N3973" t="str">
            <v>Cumpre</v>
          </cell>
        </row>
        <row r="3974">
          <cell r="F3974" t="str">
            <v>Arvorezinha/RS</v>
          </cell>
          <cell r="G3974" t="str">
            <v>Semestral</v>
          </cell>
          <cell r="H3974" t="str">
            <v>2024-S1</v>
          </cell>
          <cell r="I3974" t="str">
            <v>Sim</v>
          </cell>
          <cell r="J3974">
            <v>45473</v>
          </cell>
          <cell r="K3974">
            <v>-10252397.41</v>
          </cell>
          <cell r="L3974">
            <v>50320707.770000003</v>
          </cell>
          <cell r="M3974">
            <v>0</v>
          </cell>
          <cell r="N3974" t="str">
            <v>Cumpre</v>
          </cell>
        </row>
        <row r="3975">
          <cell r="F3975" t="str">
            <v>Augusto Pestana/RS</v>
          </cell>
          <cell r="G3975" t="str">
            <v>Semestral</v>
          </cell>
          <cell r="H3975" t="str">
            <v>2024-S1</v>
          </cell>
          <cell r="I3975" t="str">
            <v>Sim</v>
          </cell>
          <cell r="J3975">
            <v>45473</v>
          </cell>
          <cell r="K3975">
            <v>-18453700.829999998</v>
          </cell>
          <cell r="L3975">
            <v>48054138.780000001</v>
          </cell>
          <cell r="M3975">
            <v>0</v>
          </cell>
          <cell r="N3975" t="str">
            <v>Cumpre</v>
          </cell>
        </row>
        <row r="3976">
          <cell r="F3976" t="str">
            <v>Áurea/RS</v>
          </cell>
          <cell r="G3976" t="str">
            <v>Semestral</v>
          </cell>
          <cell r="H3976" t="str">
            <v>2024-S1</v>
          </cell>
          <cell r="I3976" t="str">
            <v>Sim</v>
          </cell>
          <cell r="J3976">
            <v>45473</v>
          </cell>
          <cell r="K3976">
            <v>-4373619.72</v>
          </cell>
          <cell r="L3976">
            <v>28111212.34</v>
          </cell>
          <cell r="M3976">
            <v>0</v>
          </cell>
          <cell r="N3976" t="str">
            <v>Cumpre</v>
          </cell>
        </row>
        <row r="3977">
          <cell r="F3977" t="str">
            <v>Bagé/RS</v>
          </cell>
          <cell r="G3977" t="str">
            <v>Quadrimestral</v>
          </cell>
          <cell r="H3977" t="str">
            <v>2024-Q2</v>
          </cell>
          <cell r="I3977" t="str">
            <v>Sim</v>
          </cell>
          <cell r="J3977">
            <v>45535</v>
          </cell>
          <cell r="K3977">
            <v>202123525.44</v>
          </cell>
          <cell r="L3977">
            <v>513446489.60000002</v>
          </cell>
          <cell r="M3977">
            <v>39.369999999999997</v>
          </cell>
          <cell r="N3977" t="str">
            <v>Cumpre</v>
          </cell>
        </row>
        <row r="3978">
          <cell r="F3978" t="str">
            <v>Balneário Pinhal/RS</v>
          </cell>
          <cell r="G3978" t="str">
            <v>Semestral</v>
          </cell>
          <cell r="H3978" t="str">
            <v>2024-S1</v>
          </cell>
          <cell r="I3978" t="str">
            <v>Sim</v>
          </cell>
          <cell r="J3978">
            <v>45473</v>
          </cell>
          <cell r="K3978">
            <v>166357.39000000001</v>
          </cell>
          <cell r="L3978">
            <v>85855870.980000004</v>
          </cell>
          <cell r="M3978">
            <v>0.19</v>
          </cell>
          <cell r="N3978" t="str">
            <v>Cumpre</v>
          </cell>
        </row>
        <row r="3979">
          <cell r="F3979" t="str">
            <v>Barão/RS</v>
          </cell>
          <cell r="G3979" t="str">
            <v>Semestral</v>
          </cell>
          <cell r="H3979" t="str">
            <v>2024-S1</v>
          </cell>
          <cell r="I3979" t="str">
            <v>Sim</v>
          </cell>
          <cell r="J3979">
            <v>45473</v>
          </cell>
          <cell r="K3979">
            <v>4575136.8499999996</v>
          </cell>
          <cell r="L3979">
            <v>40228043.189999998</v>
          </cell>
          <cell r="M3979">
            <v>11.37</v>
          </cell>
          <cell r="N3979" t="str">
            <v>Cumpre</v>
          </cell>
        </row>
        <row r="3980">
          <cell r="F3980" t="str">
            <v>Barão de Cotegipe/RS</v>
          </cell>
          <cell r="G3980" t="str">
            <v>Semestral</v>
          </cell>
          <cell r="H3980" t="str">
            <v>2024-S1</v>
          </cell>
          <cell r="I3980" t="str">
            <v>Sim</v>
          </cell>
          <cell r="J3980">
            <v>45473</v>
          </cell>
          <cell r="K3980">
            <v>-12015987.140000001</v>
          </cell>
          <cell r="L3980">
            <v>39517485.920000002</v>
          </cell>
          <cell r="M3980">
            <v>0</v>
          </cell>
          <cell r="N3980" t="str">
            <v>Cumpre</v>
          </cell>
        </row>
        <row r="3981">
          <cell r="F3981" t="str">
            <v>Barão do Triunfo/RS</v>
          </cell>
          <cell r="G3981" t="str">
            <v>Quadrimestral</v>
          </cell>
          <cell r="H3981" t="str">
            <v>2023-Q3</v>
          </cell>
          <cell r="I3981" t="str">
            <v>Não</v>
          </cell>
          <cell r="J3981">
            <v>45291</v>
          </cell>
          <cell r="K3981">
            <v>-46118652.020000003</v>
          </cell>
          <cell r="L3981">
            <v>35797143.460000001</v>
          </cell>
          <cell r="M3981">
            <v>0</v>
          </cell>
          <cell r="N3981" t="str">
            <v>Cumpre</v>
          </cell>
        </row>
        <row r="3982">
          <cell r="F3982" t="str">
            <v>Barra do Guarita/RS</v>
          </cell>
          <cell r="G3982" t="str">
            <v>Semestral</v>
          </cell>
          <cell r="H3982" t="str">
            <v>2024-S1</v>
          </cell>
          <cell r="I3982" t="str">
            <v>Sim</v>
          </cell>
          <cell r="J3982">
            <v>45473</v>
          </cell>
          <cell r="K3982">
            <v>-6835644.96</v>
          </cell>
          <cell r="L3982">
            <v>25723045.559999999</v>
          </cell>
          <cell r="M3982">
            <v>0</v>
          </cell>
          <cell r="N3982" t="str">
            <v>Cumpre</v>
          </cell>
        </row>
        <row r="3983">
          <cell r="F3983" t="str">
            <v>Barra do Quaraí/RS</v>
          </cell>
          <cell r="G3983" t="str">
            <v>Semestral</v>
          </cell>
          <cell r="H3983" t="str">
            <v>2024-S1</v>
          </cell>
          <cell r="I3983" t="str">
            <v>Sim</v>
          </cell>
          <cell r="J3983">
            <v>45473</v>
          </cell>
          <cell r="K3983">
            <v>-11504991.390000001</v>
          </cell>
          <cell r="L3983">
            <v>39431443.100000001</v>
          </cell>
          <cell r="M3983">
            <v>0</v>
          </cell>
          <cell r="N3983" t="str">
            <v>Cumpre</v>
          </cell>
        </row>
        <row r="3984">
          <cell r="F3984" t="str">
            <v>Barra do Ribeiro/RS</v>
          </cell>
          <cell r="G3984" t="str">
            <v>Semestral</v>
          </cell>
          <cell r="H3984" t="str">
            <v>2024-S1</v>
          </cell>
          <cell r="I3984" t="str">
            <v>Sim</v>
          </cell>
          <cell r="J3984">
            <v>45473</v>
          </cell>
          <cell r="K3984">
            <v>-16706176.449999999</v>
          </cell>
          <cell r="L3984">
            <v>63248943.789999999</v>
          </cell>
          <cell r="M3984">
            <v>0</v>
          </cell>
          <cell r="N3984" t="str">
            <v>Cumpre</v>
          </cell>
        </row>
        <row r="3985">
          <cell r="F3985" t="str">
            <v>Barra do Rio Azul/RS</v>
          </cell>
          <cell r="G3985" t="str">
            <v>Semestral</v>
          </cell>
          <cell r="H3985" t="str">
            <v>2024-S1</v>
          </cell>
          <cell r="I3985" t="str">
            <v>Sim</v>
          </cell>
          <cell r="J3985">
            <v>45473</v>
          </cell>
          <cell r="K3985">
            <v>-6886393.2199999997</v>
          </cell>
          <cell r="L3985">
            <v>30335126.32</v>
          </cell>
          <cell r="M3985">
            <v>0</v>
          </cell>
          <cell r="N3985" t="str">
            <v>Cumpre</v>
          </cell>
        </row>
        <row r="3986">
          <cell r="F3986" t="str">
            <v>Barra Funda/RS</v>
          </cell>
          <cell r="G3986" t="str">
            <v>Semestral</v>
          </cell>
          <cell r="H3986" t="str">
            <v>2024-S1</v>
          </cell>
          <cell r="I3986" t="str">
            <v>Sim</v>
          </cell>
          <cell r="J3986">
            <v>45473</v>
          </cell>
          <cell r="K3986">
            <v>-1430869.49</v>
          </cell>
          <cell r="L3986">
            <v>27076983.010000002</v>
          </cell>
          <cell r="M3986">
            <v>0</v>
          </cell>
          <cell r="N3986" t="str">
            <v>Cumpre</v>
          </cell>
        </row>
        <row r="3987">
          <cell r="F3987" t="str">
            <v>Barracão/RS</v>
          </cell>
          <cell r="G3987" t="str">
            <v>Semestral</v>
          </cell>
          <cell r="H3987" t="str">
            <v>2024-S1</v>
          </cell>
          <cell r="I3987" t="str">
            <v>Sim</v>
          </cell>
          <cell r="J3987">
            <v>45473</v>
          </cell>
          <cell r="K3987">
            <v>-1980998</v>
          </cell>
          <cell r="L3987">
            <v>38552715.590000004</v>
          </cell>
          <cell r="M3987">
            <v>0</v>
          </cell>
          <cell r="N3987" t="str">
            <v>Cumpre</v>
          </cell>
        </row>
        <row r="3988">
          <cell r="F3988" t="str">
            <v>Barros Cassal/RS</v>
          </cell>
          <cell r="G3988" t="str">
            <v>Semestral</v>
          </cell>
          <cell r="H3988" t="str">
            <v>2024-S1</v>
          </cell>
          <cell r="I3988" t="str">
            <v>Sim</v>
          </cell>
          <cell r="J3988">
            <v>45473</v>
          </cell>
          <cell r="K3988">
            <v>-963349.92</v>
          </cell>
          <cell r="L3988">
            <v>46113608.270000003</v>
          </cell>
          <cell r="M3988">
            <v>0</v>
          </cell>
          <cell r="N3988" t="str">
            <v>Cumpre</v>
          </cell>
        </row>
        <row r="3989">
          <cell r="F3989" t="str">
            <v>Benjamin Constant do Sul/RS</v>
          </cell>
          <cell r="G3989" t="str">
            <v>Semestral</v>
          </cell>
          <cell r="H3989" t="str">
            <v>2024-S1</v>
          </cell>
          <cell r="I3989" t="str">
            <v>Sim</v>
          </cell>
          <cell r="J3989">
            <v>45473</v>
          </cell>
          <cell r="K3989">
            <v>1933799.51</v>
          </cell>
          <cell r="L3989">
            <v>23254984.170000002</v>
          </cell>
          <cell r="M3989">
            <v>8.32</v>
          </cell>
          <cell r="N3989" t="str">
            <v>Cumpre</v>
          </cell>
        </row>
        <row r="3990">
          <cell r="F3990" t="str">
            <v>Bento Gonçalves/RS</v>
          </cell>
          <cell r="G3990" t="str">
            <v>Quadrimestral</v>
          </cell>
          <cell r="H3990" t="str">
            <v>2024-Q2</v>
          </cell>
          <cell r="I3990" t="str">
            <v>Sim</v>
          </cell>
          <cell r="J3990">
            <v>45535</v>
          </cell>
          <cell r="K3990">
            <v>-75970782.790000007</v>
          </cell>
          <cell r="L3990">
            <v>660561084.42999995</v>
          </cell>
          <cell r="M3990">
            <v>0</v>
          </cell>
          <cell r="N3990" t="str">
            <v>Cumpre</v>
          </cell>
        </row>
        <row r="3991">
          <cell r="F3991" t="str">
            <v>Boa Vista das Missões/RS</v>
          </cell>
          <cell r="G3991" t="str">
            <v>Semestral</v>
          </cell>
          <cell r="H3991" t="str">
            <v>2024-S1</v>
          </cell>
          <cell r="I3991" t="str">
            <v>Sim</v>
          </cell>
          <cell r="J3991">
            <v>45473</v>
          </cell>
          <cell r="K3991">
            <v>-5276277.45</v>
          </cell>
          <cell r="L3991">
            <v>26409775.210000001</v>
          </cell>
          <cell r="M3991">
            <v>0</v>
          </cell>
          <cell r="N3991" t="str">
            <v>Cumpre</v>
          </cell>
        </row>
        <row r="3992">
          <cell r="F3992" t="str">
            <v>Boa Vista do Buricá/RS</v>
          </cell>
          <cell r="G3992" t="str">
            <v>Semestral</v>
          </cell>
          <cell r="H3992" t="str">
            <v>2024-S1</v>
          </cell>
          <cell r="I3992" t="str">
            <v>Sim</v>
          </cell>
          <cell r="J3992">
            <v>45473</v>
          </cell>
          <cell r="K3992">
            <v>-11038855.52</v>
          </cell>
          <cell r="L3992">
            <v>44911041.240000002</v>
          </cell>
          <cell r="M3992">
            <v>0</v>
          </cell>
          <cell r="N3992" t="str">
            <v>Cumpre</v>
          </cell>
        </row>
        <row r="3993">
          <cell r="F3993" t="str">
            <v>Boa Vista do Cadeado/RS</v>
          </cell>
          <cell r="G3993" t="str">
            <v>Semestral</v>
          </cell>
          <cell r="H3993" t="str">
            <v>2024-S1</v>
          </cell>
          <cell r="I3993" t="str">
            <v>Sim</v>
          </cell>
          <cell r="J3993">
            <v>45473</v>
          </cell>
          <cell r="K3993">
            <v>-13623275.07</v>
          </cell>
          <cell r="L3993">
            <v>42487386.359999999</v>
          </cell>
          <cell r="M3993">
            <v>0</v>
          </cell>
          <cell r="N3993" t="str">
            <v>Cumpre</v>
          </cell>
        </row>
        <row r="3994">
          <cell r="F3994" t="str">
            <v>Boa Vista do Incra/RS</v>
          </cell>
          <cell r="G3994" t="str">
            <v>Semestral</v>
          </cell>
          <cell r="H3994" t="str">
            <v>2023-S2</v>
          </cell>
          <cell r="I3994" t="str">
            <v>Não</v>
          </cell>
          <cell r="J3994">
            <v>45291</v>
          </cell>
          <cell r="K3994">
            <v>-9951362.3100000005</v>
          </cell>
          <cell r="L3994">
            <v>32108755.699999999</v>
          </cell>
          <cell r="M3994">
            <v>0</v>
          </cell>
          <cell r="N3994" t="str">
            <v>Cumpre</v>
          </cell>
        </row>
        <row r="3995">
          <cell r="F3995" t="str">
            <v>Boa Vista do Sul/RS</v>
          </cell>
          <cell r="G3995" t="str">
            <v>Semestral</v>
          </cell>
          <cell r="H3995" t="str">
            <v>2024-S1</v>
          </cell>
          <cell r="I3995" t="str">
            <v>Sim</v>
          </cell>
          <cell r="J3995">
            <v>45473</v>
          </cell>
          <cell r="K3995">
            <v>-13308273.029999999</v>
          </cell>
          <cell r="L3995">
            <v>31450224.039999999</v>
          </cell>
          <cell r="M3995">
            <v>0</v>
          </cell>
          <cell r="N3995" t="str">
            <v>Cumpre</v>
          </cell>
        </row>
        <row r="3996">
          <cell r="F3996" t="str">
            <v>Bom Jesus/RS</v>
          </cell>
          <cell r="G3996" t="str">
            <v>Semestral</v>
          </cell>
          <cell r="H3996" t="str">
            <v>2024-S1</v>
          </cell>
          <cell r="I3996" t="str">
            <v>Sim</v>
          </cell>
          <cell r="J3996">
            <v>45473</v>
          </cell>
          <cell r="K3996">
            <v>-5880252.1900000004</v>
          </cell>
          <cell r="L3996">
            <v>71562614.370000005</v>
          </cell>
          <cell r="M3996">
            <v>0</v>
          </cell>
          <cell r="N3996" t="str">
            <v>Cumpre</v>
          </cell>
        </row>
        <row r="3997">
          <cell r="F3997" t="str">
            <v>Bom Princípio/RS</v>
          </cell>
          <cell r="G3997" t="str">
            <v>Semestral</v>
          </cell>
          <cell r="H3997" t="str">
            <v>2024-S1</v>
          </cell>
          <cell r="I3997" t="str">
            <v>Sim</v>
          </cell>
          <cell r="J3997">
            <v>45473</v>
          </cell>
          <cell r="K3997">
            <v>7207382.4900000002</v>
          </cell>
          <cell r="L3997">
            <v>96529767.280000001</v>
          </cell>
          <cell r="M3997">
            <v>7.47</v>
          </cell>
          <cell r="N3997" t="str">
            <v>Cumpre</v>
          </cell>
        </row>
        <row r="3998">
          <cell r="F3998" t="str">
            <v>Bom Progresso/RS</v>
          </cell>
          <cell r="G3998" t="str">
            <v>Semestral</v>
          </cell>
          <cell r="H3998" t="str">
            <v>2024-S1</v>
          </cell>
          <cell r="I3998" t="str">
            <v>Sim</v>
          </cell>
          <cell r="J3998">
            <v>45473</v>
          </cell>
          <cell r="K3998">
            <v>-3961388.91</v>
          </cell>
          <cell r="L3998">
            <v>22981738.77</v>
          </cell>
          <cell r="M3998">
            <v>0</v>
          </cell>
          <cell r="N3998" t="str">
            <v>Cumpre</v>
          </cell>
        </row>
        <row r="3999">
          <cell r="F3999" t="str">
            <v>Bom Retiro do Sul/RS</v>
          </cell>
          <cell r="G3999" t="str">
            <v>Semestral</v>
          </cell>
          <cell r="H3999" t="str">
            <v>2024-S1</v>
          </cell>
          <cell r="I3999" t="str">
            <v>Sim</v>
          </cell>
          <cell r="J3999">
            <v>45473</v>
          </cell>
          <cell r="K3999">
            <v>-3296057.69</v>
          </cell>
          <cell r="L3999">
            <v>68402920.290000007</v>
          </cell>
          <cell r="M3999">
            <v>0</v>
          </cell>
          <cell r="N3999" t="str">
            <v>Cumpre</v>
          </cell>
        </row>
        <row r="4000">
          <cell r="F4000" t="str">
            <v>Boqueirão do Leão/RS</v>
          </cell>
          <cell r="G4000" t="str">
            <v>Semestral</v>
          </cell>
          <cell r="H4000" t="str">
            <v>2024-S2</v>
          </cell>
          <cell r="I4000" t="str">
            <v>Sim</v>
          </cell>
          <cell r="J4000">
            <v>45657</v>
          </cell>
          <cell r="K4000">
            <v>-862620.73</v>
          </cell>
          <cell r="L4000">
            <v>42258061.799999997</v>
          </cell>
          <cell r="M4000">
            <v>0</v>
          </cell>
          <cell r="N4000" t="str">
            <v>Cumpre</v>
          </cell>
        </row>
        <row r="4001">
          <cell r="F4001" t="str">
            <v>Bossoroca/RS</v>
          </cell>
          <cell r="G4001" t="str">
            <v>Semestral</v>
          </cell>
          <cell r="H4001" t="str">
            <v>2024-S1</v>
          </cell>
          <cell r="I4001" t="str">
            <v>Sim</v>
          </cell>
          <cell r="J4001">
            <v>45473</v>
          </cell>
          <cell r="K4001">
            <v>-6791826.2699999996</v>
          </cell>
          <cell r="L4001">
            <v>44584625.32</v>
          </cell>
          <cell r="M4001">
            <v>0</v>
          </cell>
          <cell r="N4001" t="str">
            <v>Cumpre</v>
          </cell>
        </row>
        <row r="4002">
          <cell r="F4002" t="str">
            <v>Bozano/RS</v>
          </cell>
          <cell r="G4002" t="str">
            <v>Semestral</v>
          </cell>
          <cell r="H4002" t="str">
            <v>2024-S1</v>
          </cell>
          <cell r="I4002" t="str">
            <v>Sim</v>
          </cell>
          <cell r="J4002">
            <v>45473</v>
          </cell>
          <cell r="K4002">
            <v>-11458518.970000001</v>
          </cell>
          <cell r="L4002">
            <v>24907889.260000002</v>
          </cell>
          <cell r="M4002">
            <v>0</v>
          </cell>
          <cell r="N4002" t="str">
            <v>Cumpre</v>
          </cell>
        </row>
        <row r="4003">
          <cell r="F4003" t="str">
            <v>Braga/RS</v>
          </cell>
          <cell r="G4003" t="str">
            <v>Semestral</v>
          </cell>
          <cell r="H4003" t="str">
            <v>2024-S1</v>
          </cell>
          <cell r="I4003" t="str">
            <v>Sim</v>
          </cell>
          <cell r="J4003">
            <v>45473</v>
          </cell>
          <cell r="K4003">
            <v>-4409662.5999999996</v>
          </cell>
          <cell r="L4003">
            <v>27658957.649999999</v>
          </cell>
          <cell r="M4003">
            <v>0</v>
          </cell>
          <cell r="N4003" t="str">
            <v>Cumpre</v>
          </cell>
        </row>
        <row r="4004">
          <cell r="F4004" t="str">
            <v>Brochier/RS</v>
          </cell>
          <cell r="G4004" t="str">
            <v>Semestral</v>
          </cell>
          <cell r="H4004" t="str">
            <v>2024-S1</v>
          </cell>
          <cell r="I4004" t="str">
            <v>Sim</v>
          </cell>
          <cell r="J4004">
            <v>45473</v>
          </cell>
          <cell r="K4004">
            <v>-10859159.279999999</v>
          </cell>
          <cell r="L4004">
            <v>32653954.84</v>
          </cell>
          <cell r="M4004">
            <v>0</v>
          </cell>
          <cell r="N4004" t="str">
            <v>Cumpre</v>
          </cell>
        </row>
        <row r="4005">
          <cell r="F4005" t="str">
            <v>Butiá/RS</v>
          </cell>
          <cell r="G4005" t="str">
            <v>Semestral</v>
          </cell>
          <cell r="H4005" t="str">
            <v>2024-S1</v>
          </cell>
          <cell r="I4005" t="str">
            <v>Sim</v>
          </cell>
          <cell r="J4005">
            <v>45473</v>
          </cell>
          <cell r="K4005">
            <v>12173740.41</v>
          </cell>
          <cell r="L4005">
            <v>90697727.75</v>
          </cell>
          <cell r="M4005">
            <v>13.42</v>
          </cell>
          <cell r="N4005" t="str">
            <v>Cumpre</v>
          </cell>
        </row>
        <row r="4006">
          <cell r="F4006" t="str">
            <v>Caçapava do Sul/RS</v>
          </cell>
          <cell r="G4006" t="str">
            <v>Quadrimestral</v>
          </cell>
          <cell r="H4006" t="str">
            <v>2024-Q2</v>
          </cell>
          <cell r="I4006" t="str">
            <v>Sim</v>
          </cell>
          <cell r="J4006">
            <v>45535</v>
          </cell>
          <cell r="K4006">
            <v>21250484.940000001</v>
          </cell>
          <cell r="L4006">
            <v>154297533.66999999</v>
          </cell>
          <cell r="M4006">
            <v>13.77</v>
          </cell>
          <cell r="N4006" t="str">
            <v>Cumpre</v>
          </cell>
        </row>
        <row r="4007">
          <cell r="F4007" t="str">
            <v>Cacequi/RS</v>
          </cell>
          <cell r="G4007" t="str">
            <v>Semestral</v>
          </cell>
          <cell r="H4007" t="str">
            <v>2024-S1</v>
          </cell>
          <cell r="I4007" t="str">
            <v>Sim</v>
          </cell>
          <cell r="J4007">
            <v>45473</v>
          </cell>
          <cell r="K4007">
            <v>1902942.45</v>
          </cell>
          <cell r="L4007">
            <v>72113125.540000007</v>
          </cell>
          <cell r="M4007">
            <v>2.64</v>
          </cell>
          <cell r="N4007" t="str">
            <v>Cumpre</v>
          </cell>
        </row>
        <row r="4008">
          <cell r="F4008" t="str">
            <v>Cachoeira do Sul/RS</v>
          </cell>
          <cell r="G4008" t="str">
            <v>Quadrimestral</v>
          </cell>
          <cell r="H4008" t="str">
            <v>2024-Q2</v>
          </cell>
          <cell r="I4008" t="str">
            <v>Sim</v>
          </cell>
          <cell r="J4008">
            <v>45535</v>
          </cell>
          <cell r="K4008">
            <v>-22497494.09</v>
          </cell>
          <cell r="L4008">
            <v>387750928.88</v>
          </cell>
          <cell r="M4008">
            <v>0</v>
          </cell>
          <cell r="N4008" t="str">
            <v>Cumpre</v>
          </cell>
        </row>
        <row r="4009">
          <cell r="F4009" t="str">
            <v>Cachoeirinha/RS</v>
          </cell>
          <cell r="G4009" t="str">
            <v>Quadrimestral</v>
          </cell>
          <cell r="H4009" t="str">
            <v>2024-Q2</v>
          </cell>
          <cell r="I4009" t="str">
            <v>Sim</v>
          </cell>
          <cell r="J4009">
            <v>45535</v>
          </cell>
          <cell r="K4009">
            <v>160567301.25999999</v>
          </cell>
          <cell r="L4009">
            <v>590164489.04999995</v>
          </cell>
          <cell r="M4009">
            <v>27.21</v>
          </cell>
          <cell r="N4009" t="str">
            <v>Cumpre</v>
          </cell>
        </row>
        <row r="4010">
          <cell r="F4010" t="str">
            <v>Cacique Doble/RS</v>
          </cell>
          <cell r="G4010" t="str">
            <v>Semestral</v>
          </cell>
          <cell r="H4010" t="str">
            <v>2024-S1</v>
          </cell>
          <cell r="I4010" t="str">
            <v>Sim</v>
          </cell>
          <cell r="J4010">
            <v>45473</v>
          </cell>
          <cell r="K4010">
            <v>-4939247.12</v>
          </cell>
          <cell r="L4010">
            <v>32127929.98</v>
          </cell>
          <cell r="M4010">
            <v>0</v>
          </cell>
          <cell r="N4010" t="str">
            <v>Cumpre</v>
          </cell>
        </row>
        <row r="4011">
          <cell r="F4011" t="str">
            <v>Caibaté/RS</v>
          </cell>
          <cell r="G4011" t="str">
            <v>Semestral</v>
          </cell>
          <cell r="H4011" t="str">
            <v>2024-S1</v>
          </cell>
          <cell r="I4011" t="str">
            <v>Sim</v>
          </cell>
          <cell r="J4011">
            <v>45473</v>
          </cell>
          <cell r="K4011">
            <v>-4776600.42</v>
          </cell>
          <cell r="L4011">
            <v>33292771.41</v>
          </cell>
          <cell r="M4011">
            <v>0</v>
          </cell>
          <cell r="N4011" t="str">
            <v>Cumpre</v>
          </cell>
        </row>
        <row r="4012">
          <cell r="F4012" t="str">
            <v>Caiçara/RS</v>
          </cell>
          <cell r="G4012" t="str">
            <v>Semestral</v>
          </cell>
          <cell r="H4012" t="str">
            <v>2024-S1</v>
          </cell>
          <cell r="I4012" t="str">
            <v>Sim</v>
          </cell>
          <cell r="J4012">
            <v>45473</v>
          </cell>
          <cell r="K4012">
            <v>-35874.71</v>
          </cell>
          <cell r="L4012">
            <v>60240.21</v>
          </cell>
          <cell r="M4012">
            <v>0</v>
          </cell>
          <cell r="N4012" t="str">
            <v>Cumpre</v>
          </cell>
        </row>
        <row r="4013">
          <cell r="F4013" t="str">
            <v>Camaquã/RS</v>
          </cell>
          <cell r="G4013" t="str">
            <v>Quadrimestral</v>
          </cell>
          <cell r="H4013" t="str">
            <v>2024-Q2</v>
          </cell>
          <cell r="I4013" t="str">
            <v>Sim</v>
          </cell>
          <cell r="J4013">
            <v>45535</v>
          </cell>
          <cell r="K4013">
            <v>-30608011.609999999</v>
          </cell>
          <cell r="L4013">
            <v>265398416.84</v>
          </cell>
          <cell r="M4013">
            <v>0</v>
          </cell>
          <cell r="N4013" t="str">
            <v>Cumpre</v>
          </cell>
        </row>
        <row r="4014">
          <cell r="F4014" t="str">
            <v>Camargo/RS</v>
          </cell>
          <cell r="G4014" t="str">
            <v>Semestral</v>
          </cell>
          <cell r="H4014" t="str">
            <v>2024-S1</v>
          </cell>
          <cell r="I4014" t="str">
            <v>Sim</v>
          </cell>
          <cell r="J4014">
            <v>45473</v>
          </cell>
          <cell r="K4014">
            <v>-9195679.75</v>
          </cell>
          <cell r="L4014">
            <v>32652493.510000002</v>
          </cell>
          <cell r="M4014">
            <v>0</v>
          </cell>
          <cell r="N4014" t="str">
            <v>Cumpre</v>
          </cell>
        </row>
        <row r="4015">
          <cell r="F4015" t="str">
            <v>Cambará do Sul/RS</v>
          </cell>
          <cell r="G4015" t="str">
            <v>Quadrimestral</v>
          </cell>
          <cell r="H4015" t="str">
            <v>2024-Q2</v>
          </cell>
          <cell r="I4015" t="str">
            <v>Sim</v>
          </cell>
          <cell r="J4015">
            <v>45535</v>
          </cell>
          <cell r="K4015">
            <v>21249753.809999999</v>
          </cell>
          <cell r="L4015">
            <v>46156982.659999996</v>
          </cell>
          <cell r="M4015">
            <v>46.04</v>
          </cell>
          <cell r="N4015" t="str">
            <v>Cumpre</v>
          </cell>
        </row>
        <row r="4016">
          <cell r="F4016" t="str">
            <v>Campestre da Serra/RS</v>
          </cell>
          <cell r="G4016" t="str">
            <v>Semestral</v>
          </cell>
          <cell r="H4016" t="str">
            <v>2024-S1</v>
          </cell>
          <cell r="I4016" t="str">
            <v>Sim</v>
          </cell>
          <cell r="J4016">
            <v>45473</v>
          </cell>
          <cell r="K4016">
            <v>-3701886.42</v>
          </cell>
          <cell r="L4016">
            <v>30371976.489999998</v>
          </cell>
          <cell r="M4016">
            <v>0</v>
          </cell>
          <cell r="N4016" t="str">
            <v>Cumpre</v>
          </cell>
        </row>
        <row r="4017">
          <cell r="F4017" t="str">
            <v>Campina das Missões/RS</v>
          </cell>
          <cell r="G4017" t="str">
            <v>Semestral</v>
          </cell>
          <cell r="H4017" t="str">
            <v>2024-S1</v>
          </cell>
          <cell r="I4017" t="str">
            <v>Sim</v>
          </cell>
          <cell r="J4017">
            <v>45473</v>
          </cell>
          <cell r="K4017">
            <v>-8178177.0300000003</v>
          </cell>
          <cell r="L4017">
            <v>35515741.530000001</v>
          </cell>
          <cell r="M4017">
            <v>0</v>
          </cell>
          <cell r="N4017" t="str">
            <v>Cumpre</v>
          </cell>
        </row>
        <row r="4018">
          <cell r="F4018" t="str">
            <v>Campinas do Sul/RS</v>
          </cell>
          <cell r="G4018" t="str">
            <v>Semestral</v>
          </cell>
          <cell r="H4018" t="str">
            <v>2024-S1</v>
          </cell>
          <cell r="I4018" t="str">
            <v>Sim</v>
          </cell>
          <cell r="J4018">
            <v>45473</v>
          </cell>
          <cell r="K4018">
            <v>-15469567.16</v>
          </cell>
          <cell r="L4018">
            <v>42554433.700000003</v>
          </cell>
          <cell r="M4018">
            <v>0</v>
          </cell>
          <cell r="N4018" t="str">
            <v>Cumpre</v>
          </cell>
        </row>
        <row r="4019">
          <cell r="F4019" t="str">
            <v>Campo Bom/RS</v>
          </cell>
          <cell r="G4019" t="str">
            <v>Quadrimestral</v>
          </cell>
          <cell r="H4019" t="str">
            <v>2024-Q2</v>
          </cell>
          <cell r="I4019" t="str">
            <v>Sim</v>
          </cell>
          <cell r="J4019">
            <v>45535</v>
          </cell>
          <cell r="K4019">
            <v>-64464076.32</v>
          </cell>
          <cell r="L4019">
            <v>407891617.36000001</v>
          </cell>
          <cell r="M4019">
            <v>0</v>
          </cell>
          <cell r="N4019" t="str">
            <v>Cumpre</v>
          </cell>
        </row>
        <row r="4020">
          <cell r="F4020" t="str">
            <v>Campo Novo/RS</v>
          </cell>
          <cell r="G4020" t="str">
            <v>Semestral</v>
          </cell>
          <cell r="H4020" t="str">
            <v>2024-S1</v>
          </cell>
          <cell r="I4020" t="str">
            <v>Sim</v>
          </cell>
          <cell r="J4020">
            <v>45473</v>
          </cell>
          <cell r="K4020">
            <v>-6378149.9299999997</v>
          </cell>
          <cell r="L4020">
            <v>32587942.870000001</v>
          </cell>
          <cell r="M4020">
            <v>0</v>
          </cell>
          <cell r="N4020" t="str">
            <v>Cumpre</v>
          </cell>
        </row>
        <row r="4021">
          <cell r="F4021" t="str">
            <v>Campos Borges/RS</v>
          </cell>
          <cell r="G4021" t="str">
            <v>Semestral</v>
          </cell>
          <cell r="H4021" t="str">
            <v>2024-S1</v>
          </cell>
          <cell r="I4021" t="str">
            <v>Sim</v>
          </cell>
          <cell r="J4021">
            <v>45473</v>
          </cell>
          <cell r="K4021">
            <v>-6587103.8499999996</v>
          </cell>
          <cell r="L4021">
            <v>30911718.079999998</v>
          </cell>
          <cell r="M4021">
            <v>0</v>
          </cell>
          <cell r="N4021" t="str">
            <v>Cumpre</v>
          </cell>
        </row>
        <row r="4022">
          <cell r="F4022" t="str">
            <v>Candelária/RS</v>
          </cell>
          <cell r="G4022" t="str">
            <v>Semestral</v>
          </cell>
          <cell r="H4022" t="str">
            <v>2024-S1</v>
          </cell>
          <cell r="I4022" t="str">
            <v>Sim</v>
          </cell>
          <cell r="J4022">
            <v>45473</v>
          </cell>
          <cell r="K4022">
            <v>-18980319.02</v>
          </cell>
          <cell r="L4022">
            <v>142224946.02000001</v>
          </cell>
          <cell r="M4022">
            <v>0</v>
          </cell>
          <cell r="N4022" t="str">
            <v>Cumpre</v>
          </cell>
        </row>
        <row r="4023">
          <cell r="F4023" t="str">
            <v>Cândido Godói/RS</v>
          </cell>
          <cell r="G4023" t="str">
            <v>Quadrimestral</v>
          </cell>
          <cell r="H4023" t="str">
            <v>2024-Q2</v>
          </cell>
          <cell r="I4023" t="str">
            <v>Sim</v>
          </cell>
          <cell r="J4023">
            <v>45535</v>
          </cell>
          <cell r="K4023">
            <v>-13017355.210000001</v>
          </cell>
          <cell r="L4023">
            <v>40321395.729999997</v>
          </cell>
          <cell r="M4023">
            <v>0</v>
          </cell>
          <cell r="N4023" t="str">
            <v>Cumpre</v>
          </cell>
        </row>
        <row r="4024">
          <cell r="F4024" t="str">
            <v>Candiota/RS</v>
          </cell>
          <cell r="G4024" t="str">
            <v>Quadrimestral</v>
          </cell>
          <cell r="H4024" t="str">
            <v>2024-Q2</v>
          </cell>
          <cell r="I4024" t="str">
            <v>Sim</v>
          </cell>
          <cell r="J4024">
            <v>45535</v>
          </cell>
          <cell r="K4024">
            <v>8175982.3899999997</v>
          </cell>
          <cell r="L4024">
            <v>108581610.87</v>
          </cell>
          <cell r="M4024">
            <v>7.53</v>
          </cell>
          <cell r="N4024" t="str">
            <v>Cumpre</v>
          </cell>
        </row>
        <row r="4025">
          <cell r="F4025" t="str">
            <v>Canela/RS</v>
          </cell>
          <cell r="G4025" t="str">
            <v>Semestral</v>
          </cell>
          <cell r="H4025" t="str">
            <v>2024-S1</v>
          </cell>
          <cell r="I4025" t="str">
            <v>Sim</v>
          </cell>
          <cell r="J4025">
            <v>45473</v>
          </cell>
          <cell r="K4025">
            <v>3242797.3</v>
          </cell>
          <cell r="L4025">
            <v>287272680.85000002</v>
          </cell>
          <cell r="M4025">
            <v>1.1299999999999999</v>
          </cell>
          <cell r="N4025" t="str">
            <v>Cumpre</v>
          </cell>
        </row>
        <row r="4026">
          <cell r="F4026" t="str">
            <v>Canguçu/RS</v>
          </cell>
          <cell r="G4026" t="str">
            <v>Quadrimestral</v>
          </cell>
          <cell r="H4026" t="str">
            <v>2024-Q2</v>
          </cell>
          <cell r="I4026" t="str">
            <v>Sim</v>
          </cell>
          <cell r="J4026">
            <v>45535</v>
          </cell>
          <cell r="K4026">
            <v>-40067937.960000001</v>
          </cell>
          <cell r="L4026">
            <v>211374397.38999999</v>
          </cell>
          <cell r="M4026">
            <v>0</v>
          </cell>
          <cell r="N4026" t="str">
            <v>Cumpre</v>
          </cell>
        </row>
        <row r="4027">
          <cell r="F4027" t="str">
            <v>Canoas/RS</v>
          </cell>
          <cell r="G4027" t="str">
            <v>Quadrimestral</v>
          </cell>
          <cell r="H4027" t="str">
            <v>2024-Q2</v>
          </cell>
          <cell r="I4027" t="str">
            <v>Sim</v>
          </cell>
          <cell r="J4027">
            <v>45535</v>
          </cell>
          <cell r="K4027">
            <v>105250578.15000001</v>
          </cell>
          <cell r="L4027">
            <v>2198306210.27</v>
          </cell>
          <cell r="M4027">
            <v>4.79</v>
          </cell>
          <cell r="N4027" t="str">
            <v>Cumpre</v>
          </cell>
        </row>
        <row r="4028">
          <cell r="F4028" t="str">
            <v>Canudos do Vale/RS</v>
          </cell>
          <cell r="G4028" t="str">
            <v>Semestral</v>
          </cell>
          <cell r="H4028" t="str">
            <v>2024-S1</v>
          </cell>
          <cell r="I4028" t="str">
            <v>Sim</v>
          </cell>
          <cell r="J4028">
            <v>45473</v>
          </cell>
          <cell r="K4028">
            <v>-8637557.2799999993</v>
          </cell>
          <cell r="L4028">
            <v>25466621.48</v>
          </cell>
          <cell r="M4028">
            <v>0</v>
          </cell>
          <cell r="N4028" t="str">
            <v>Cumpre</v>
          </cell>
        </row>
        <row r="4029">
          <cell r="F4029" t="str">
            <v>Capão Bonito do Sul/RS</v>
          </cell>
          <cell r="G4029" t="str">
            <v>Semestral</v>
          </cell>
          <cell r="H4029" t="str">
            <v>2024-S1</v>
          </cell>
          <cell r="I4029" t="str">
            <v>Sim</v>
          </cell>
          <cell r="J4029">
            <v>45473</v>
          </cell>
          <cell r="K4029">
            <v>-1420899.06</v>
          </cell>
          <cell r="L4029">
            <v>30465789.379999999</v>
          </cell>
          <cell r="M4029">
            <v>0</v>
          </cell>
          <cell r="N4029" t="str">
            <v>Cumpre</v>
          </cell>
        </row>
        <row r="4030">
          <cell r="F4030" t="str">
            <v>Capão da Canoa/RS</v>
          </cell>
          <cell r="G4030" t="str">
            <v>Quadrimestral</v>
          </cell>
          <cell r="H4030" t="str">
            <v>2024-Q2</v>
          </cell>
          <cell r="I4030" t="str">
            <v>Sim</v>
          </cell>
          <cell r="J4030">
            <v>45535</v>
          </cell>
          <cell r="K4030">
            <v>-32413072.73</v>
          </cell>
          <cell r="L4030">
            <v>433872031.74000001</v>
          </cell>
          <cell r="M4030">
            <v>0</v>
          </cell>
          <cell r="N4030" t="str">
            <v>Cumpre</v>
          </cell>
        </row>
        <row r="4031">
          <cell r="F4031" t="str">
            <v>Capão do Cipó/RS</v>
          </cell>
          <cell r="G4031" t="str">
            <v>Semestral</v>
          </cell>
          <cell r="H4031" t="str">
            <v>2024-S1</v>
          </cell>
          <cell r="I4031" t="str">
            <v>Sim</v>
          </cell>
          <cell r="J4031">
            <v>45473</v>
          </cell>
          <cell r="K4031">
            <v>-4627351.57</v>
          </cell>
          <cell r="L4031">
            <v>38865844.57</v>
          </cell>
          <cell r="M4031">
            <v>0</v>
          </cell>
          <cell r="N4031" t="str">
            <v>Cumpre</v>
          </cell>
        </row>
        <row r="4032">
          <cell r="F4032" t="str">
            <v>Capão do Leão/RS</v>
          </cell>
          <cell r="G4032" t="str">
            <v>Semestral</v>
          </cell>
          <cell r="H4032" t="str">
            <v>2024-S1</v>
          </cell>
          <cell r="I4032" t="str">
            <v>Sim</v>
          </cell>
          <cell r="J4032">
            <v>45473</v>
          </cell>
          <cell r="K4032">
            <v>-19438304.710000001</v>
          </cell>
          <cell r="L4032">
            <v>118760864.45999999</v>
          </cell>
          <cell r="M4032">
            <v>0</v>
          </cell>
          <cell r="N4032" t="str">
            <v>Cumpre</v>
          </cell>
        </row>
        <row r="4033">
          <cell r="F4033" t="str">
            <v>Capela de Santana/RS</v>
          </cell>
          <cell r="G4033" t="str">
            <v>Semestral</v>
          </cell>
          <cell r="H4033" t="str">
            <v>2024-S1</v>
          </cell>
          <cell r="I4033" t="str">
            <v>Sim</v>
          </cell>
          <cell r="J4033">
            <v>45473</v>
          </cell>
          <cell r="K4033">
            <v>12435560.07</v>
          </cell>
          <cell r="L4033">
            <v>53745303.93</v>
          </cell>
          <cell r="M4033">
            <v>23.14</v>
          </cell>
          <cell r="N4033" t="str">
            <v>Cumpre</v>
          </cell>
        </row>
        <row r="4034">
          <cell r="F4034" t="str">
            <v>Capitão/RS</v>
          </cell>
          <cell r="G4034" t="str">
            <v>Semestral</v>
          </cell>
          <cell r="H4034" t="str">
            <v>2024-S1</v>
          </cell>
          <cell r="I4034" t="str">
            <v>Sim</v>
          </cell>
          <cell r="J4034">
            <v>45473</v>
          </cell>
          <cell r="K4034">
            <v>-9389762.7799999993</v>
          </cell>
          <cell r="L4034">
            <v>35207129.57</v>
          </cell>
          <cell r="M4034">
            <v>0</v>
          </cell>
          <cell r="N4034" t="str">
            <v>Cumpre</v>
          </cell>
        </row>
        <row r="4035">
          <cell r="F4035" t="str">
            <v>Capivari do Sul/RS</v>
          </cell>
          <cell r="G4035" t="str">
            <v>Semestral</v>
          </cell>
          <cell r="H4035" t="str">
            <v>2024-S1</v>
          </cell>
          <cell r="I4035" t="str">
            <v>Sim</v>
          </cell>
          <cell r="J4035">
            <v>45473</v>
          </cell>
          <cell r="K4035">
            <v>-14206239.98</v>
          </cell>
          <cell r="L4035">
            <v>39595955.789999999</v>
          </cell>
          <cell r="M4035">
            <v>0</v>
          </cell>
          <cell r="N4035" t="str">
            <v>Cumpre</v>
          </cell>
        </row>
        <row r="4036">
          <cell r="F4036" t="str">
            <v>Caraá/RS</v>
          </cell>
          <cell r="G4036" t="str">
            <v>Semestral</v>
          </cell>
          <cell r="H4036" t="str">
            <v>2024-S1</v>
          </cell>
          <cell r="I4036" t="str">
            <v>Sim</v>
          </cell>
          <cell r="J4036">
            <v>45473</v>
          </cell>
          <cell r="K4036">
            <v>-5434308.0099999998</v>
          </cell>
          <cell r="L4036">
            <v>41539393.310000002</v>
          </cell>
          <cell r="M4036">
            <v>0</v>
          </cell>
          <cell r="N4036" t="str">
            <v>Cumpre</v>
          </cell>
        </row>
        <row r="4037">
          <cell r="F4037" t="str">
            <v>Carazinho/RS</v>
          </cell>
          <cell r="G4037" t="str">
            <v>Quadrimestral</v>
          </cell>
          <cell r="H4037" t="str">
            <v>2024-Q2</v>
          </cell>
          <cell r="I4037" t="str">
            <v>Sim</v>
          </cell>
          <cell r="J4037">
            <v>45535</v>
          </cell>
          <cell r="K4037">
            <v>-72782753.909999996</v>
          </cell>
          <cell r="L4037">
            <v>342658413.87</v>
          </cell>
          <cell r="M4037">
            <v>0</v>
          </cell>
          <cell r="N4037" t="str">
            <v>Cumpre</v>
          </cell>
        </row>
        <row r="4038">
          <cell r="F4038" t="str">
            <v>Carlos Barbosa/RS</v>
          </cell>
          <cell r="G4038" t="str">
            <v>Semestral</v>
          </cell>
          <cell r="H4038" t="str">
            <v>2024-S1</v>
          </cell>
          <cell r="I4038" t="str">
            <v>Sim</v>
          </cell>
          <cell r="J4038">
            <v>45473</v>
          </cell>
          <cell r="K4038">
            <v>-80845867.310000002</v>
          </cell>
          <cell r="L4038">
            <v>208367547.44</v>
          </cell>
          <cell r="M4038">
            <v>0</v>
          </cell>
          <cell r="N4038" t="str">
            <v>Cumpre</v>
          </cell>
        </row>
        <row r="4039">
          <cell r="F4039" t="str">
            <v>Carlos Gomes/RS</v>
          </cell>
          <cell r="G4039" t="str">
            <v>Semestral</v>
          </cell>
          <cell r="H4039" t="str">
            <v>2024-S1</v>
          </cell>
          <cell r="I4039" t="str">
            <v>Sim</v>
          </cell>
          <cell r="J4039">
            <v>45473</v>
          </cell>
          <cell r="K4039">
            <v>-6370388.9800000004</v>
          </cell>
          <cell r="L4039">
            <v>22115658.34</v>
          </cell>
          <cell r="M4039">
            <v>0</v>
          </cell>
          <cell r="N4039" t="str">
            <v>Cumpre</v>
          </cell>
        </row>
        <row r="4040">
          <cell r="F4040" t="str">
            <v>Casca/RS</v>
          </cell>
          <cell r="G4040" t="str">
            <v>Semestral</v>
          </cell>
          <cell r="H4040" t="str">
            <v>2024-S1</v>
          </cell>
          <cell r="I4040" t="str">
            <v>Sim</v>
          </cell>
          <cell r="J4040">
            <v>45473</v>
          </cell>
          <cell r="K4040">
            <v>-8594177.3900000006</v>
          </cell>
          <cell r="L4040">
            <v>55275554.640000001</v>
          </cell>
          <cell r="M4040">
            <v>0</v>
          </cell>
          <cell r="N4040" t="str">
            <v>Cumpre</v>
          </cell>
        </row>
        <row r="4041">
          <cell r="F4041" t="str">
            <v>Caseiros/RS</v>
          </cell>
          <cell r="G4041" t="str">
            <v>Semestral</v>
          </cell>
          <cell r="H4041" t="str">
            <v>2024-S1</v>
          </cell>
          <cell r="I4041" t="str">
            <v>Sim</v>
          </cell>
          <cell r="J4041">
            <v>45473</v>
          </cell>
          <cell r="K4041">
            <v>-5792858.2800000003</v>
          </cell>
          <cell r="L4041">
            <v>29764182.559999999</v>
          </cell>
          <cell r="M4041">
            <v>0</v>
          </cell>
          <cell r="N4041" t="str">
            <v>Cumpre</v>
          </cell>
        </row>
        <row r="4042">
          <cell r="F4042" t="str">
            <v>Catuípe/RS</v>
          </cell>
          <cell r="G4042" t="str">
            <v>Semestral</v>
          </cell>
          <cell r="H4042" t="str">
            <v>2024-S1</v>
          </cell>
          <cell r="I4042" t="str">
            <v>Sim</v>
          </cell>
          <cell r="J4042">
            <v>45473</v>
          </cell>
          <cell r="K4042">
            <v>-12749472.810000001</v>
          </cell>
          <cell r="L4042">
            <v>52010687.170000002</v>
          </cell>
          <cell r="M4042">
            <v>0</v>
          </cell>
          <cell r="N4042" t="str">
            <v>Cumpre</v>
          </cell>
        </row>
        <row r="4043">
          <cell r="F4043" t="str">
            <v>Caxias do Sul/RS</v>
          </cell>
          <cell r="G4043" t="str">
            <v>Quadrimestral</v>
          </cell>
          <cell r="H4043" t="str">
            <v>2024-Q2</v>
          </cell>
          <cell r="I4043" t="str">
            <v>Sim</v>
          </cell>
          <cell r="J4043">
            <v>45535</v>
          </cell>
          <cell r="K4043">
            <v>-177283356.71000001</v>
          </cell>
          <cell r="L4043">
            <v>2785942603.9099998</v>
          </cell>
          <cell r="M4043">
            <v>0</v>
          </cell>
          <cell r="N4043" t="str">
            <v>Cumpre</v>
          </cell>
        </row>
        <row r="4044">
          <cell r="F4044" t="str">
            <v>Centenário/RS</v>
          </cell>
          <cell r="G4044" t="str">
            <v>Semestral</v>
          </cell>
          <cell r="H4044" t="str">
            <v>2024-S1</v>
          </cell>
          <cell r="I4044" t="str">
            <v>Sim</v>
          </cell>
          <cell r="J4044">
            <v>45473</v>
          </cell>
          <cell r="K4044">
            <v>-8395832.8499999996</v>
          </cell>
          <cell r="L4044">
            <v>25801696.199999999</v>
          </cell>
          <cell r="M4044">
            <v>0</v>
          </cell>
          <cell r="N4044" t="str">
            <v>Cumpre</v>
          </cell>
        </row>
        <row r="4045">
          <cell r="F4045" t="str">
            <v>Cerrito/RS</v>
          </cell>
          <cell r="G4045" t="str">
            <v>Semestral</v>
          </cell>
          <cell r="H4045" t="str">
            <v>2024-S1</v>
          </cell>
          <cell r="I4045" t="str">
            <v>Sim</v>
          </cell>
          <cell r="J4045">
            <v>45473</v>
          </cell>
          <cell r="K4045">
            <v>-1259531.03</v>
          </cell>
          <cell r="L4045">
            <v>32828191.32</v>
          </cell>
          <cell r="M4045">
            <v>0</v>
          </cell>
          <cell r="N4045" t="str">
            <v>Cumpre</v>
          </cell>
        </row>
        <row r="4046">
          <cell r="F4046" t="str">
            <v>Cerro Branco/RS</v>
          </cell>
          <cell r="G4046" t="str">
            <v>Semestral</v>
          </cell>
          <cell r="H4046" t="str">
            <v>2024-S1</v>
          </cell>
          <cell r="I4046" t="str">
            <v>Sim</v>
          </cell>
          <cell r="J4046">
            <v>45473</v>
          </cell>
          <cell r="K4046">
            <v>-9394023.7799999993</v>
          </cell>
          <cell r="L4046">
            <v>32478422.48</v>
          </cell>
          <cell r="M4046">
            <v>0</v>
          </cell>
          <cell r="N4046" t="str">
            <v>Cumpre</v>
          </cell>
        </row>
        <row r="4047">
          <cell r="F4047" t="str">
            <v>Cerro Grande/RS</v>
          </cell>
          <cell r="G4047" t="str">
            <v>Semestral</v>
          </cell>
          <cell r="H4047" t="str">
            <v>2024-S1</v>
          </cell>
          <cell r="I4047" t="str">
            <v>Sim</v>
          </cell>
          <cell r="J4047">
            <v>45473</v>
          </cell>
          <cell r="K4047">
            <v>-2120264.73</v>
          </cell>
          <cell r="L4047">
            <v>26038572.399999999</v>
          </cell>
          <cell r="M4047">
            <v>0</v>
          </cell>
          <cell r="N4047" t="str">
            <v>Cumpre</v>
          </cell>
        </row>
        <row r="4048">
          <cell r="F4048" t="str">
            <v>Cerro Grande do Sul/RS</v>
          </cell>
          <cell r="G4048" t="str">
            <v>Semestral</v>
          </cell>
          <cell r="H4048" t="str">
            <v>2024-S1</v>
          </cell>
          <cell r="I4048" t="str">
            <v>Sim</v>
          </cell>
          <cell r="J4048">
            <v>45473</v>
          </cell>
          <cell r="K4048">
            <v>-4694910</v>
          </cell>
          <cell r="L4048">
            <v>47113769.68</v>
          </cell>
          <cell r="M4048">
            <v>0</v>
          </cell>
          <cell r="N4048" t="str">
            <v>Cumpre</v>
          </cell>
        </row>
        <row r="4049">
          <cell r="F4049" t="str">
            <v>Cerro Largo/RS</v>
          </cell>
          <cell r="G4049" t="str">
            <v>Semestral</v>
          </cell>
          <cell r="H4049" t="str">
            <v>2024-S1</v>
          </cell>
          <cell r="I4049" t="str">
            <v>Sim</v>
          </cell>
          <cell r="J4049">
            <v>45473</v>
          </cell>
          <cell r="K4049">
            <v>-13076142.890000001</v>
          </cell>
          <cell r="L4049">
            <v>74609638.019999996</v>
          </cell>
          <cell r="M4049">
            <v>0</v>
          </cell>
          <cell r="N4049" t="str">
            <v>Cumpre</v>
          </cell>
        </row>
        <row r="4050">
          <cell r="F4050" t="str">
            <v>Chapada/RS</v>
          </cell>
          <cell r="G4050" t="str">
            <v>Semestral</v>
          </cell>
          <cell r="H4050" t="str">
            <v>2024-S1</v>
          </cell>
          <cell r="I4050" t="str">
            <v>Sim</v>
          </cell>
          <cell r="J4050">
            <v>45473</v>
          </cell>
          <cell r="K4050">
            <v>-5212845.5999999996</v>
          </cell>
          <cell r="L4050">
            <v>58063743.060000002</v>
          </cell>
          <cell r="M4050">
            <v>0</v>
          </cell>
          <cell r="N4050" t="str">
            <v>Cumpre</v>
          </cell>
        </row>
        <row r="4051">
          <cell r="F4051" t="str">
            <v>Charqueadas/RS</v>
          </cell>
          <cell r="G4051" t="str">
            <v>Semestral</v>
          </cell>
          <cell r="H4051" t="str">
            <v>2024-S1</v>
          </cell>
          <cell r="I4051" t="str">
            <v>Sim</v>
          </cell>
          <cell r="J4051">
            <v>45473</v>
          </cell>
          <cell r="K4051">
            <v>66647498.289999999</v>
          </cell>
          <cell r="L4051">
            <v>176176655.93000001</v>
          </cell>
          <cell r="M4051">
            <v>37.83</v>
          </cell>
          <cell r="N4051" t="str">
            <v>Cumpre</v>
          </cell>
        </row>
        <row r="4052">
          <cell r="F4052" t="str">
            <v>Charrua/RS</v>
          </cell>
          <cell r="G4052" t="str">
            <v>Semestral</v>
          </cell>
          <cell r="H4052" t="str">
            <v>2024-S1</v>
          </cell>
          <cell r="I4052" t="str">
            <v>Sim</v>
          </cell>
          <cell r="J4052">
            <v>45473</v>
          </cell>
          <cell r="K4052">
            <v>-7402122.1100000003</v>
          </cell>
          <cell r="L4052">
            <v>26210665.300000001</v>
          </cell>
          <cell r="M4052">
            <v>0</v>
          </cell>
          <cell r="N4052" t="str">
            <v>Cumpre</v>
          </cell>
        </row>
        <row r="4053">
          <cell r="F4053" t="str">
            <v>Chiapetta/RS</v>
          </cell>
          <cell r="G4053" t="str">
            <v>Semestral</v>
          </cell>
          <cell r="H4053" t="str">
            <v>2024-S1</v>
          </cell>
          <cell r="I4053" t="str">
            <v>Sim</v>
          </cell>
          <cell r="J4053">
            <v>45473</v>
          </cell>
          <cell r="K4053">
            <v>-4994604.25</v>
          </cell>
          <cell r="L4053">
            <v>35755031.25</v>
          </cell>
          <cell r="M4053">
            <v>0</v>
          </cell>
          <cell r="N4053" t="str">
            <v>Cumpre</v>
          </cell>
        </row>
        <row r="4054">
          <cell r="F4054" t="str">
            <v>Chuí/RS</v>
          </cell>
          <cell r="G4054" t="str">
            <v>Semestral</v>
          </cell>
          <cell r="H4054" t="str">
            <v>2024-S1</v>
          </cell>
          <cell r="I4054" t="str">
            <v>Sim</v>
          </cell>
          <cell r="J4054">
            <v>45473</v>
          </cell>
          <cell r="K4054">
            <v>-4989471.4000000004</v>
          </cell>
          <cell r="L4054">
            <v>36245635.189999998</v>
          </cell>
          <cell r="M4054">
            <v>0</v>
          </cell>
          <cell r="N4054" t="str">
            <v>Cumpre</v>
          </cell>
        </row>
        <row r="4055">
          <cell r="F4055" t="str">
            <v>Chuvisca/RS</v>
          </cell>
          <cell r="G4055" t="str">
            <v>Semestral</v>
          </cell>
          <cell r="H4055" t="str">
            <v>2024-S1</v>
          </cell>
          <cell r="I4055" t="str">
            <v>Sim</v>
          </cell>
          <cell r="J4055">
            <v>45473</v>
          </cell>
          <cell r="K4055">
            <v>-1786991.16</v>
          </cell>
          <cell r="L4055">
            <v>30448840.82</v>
          </cell>
          <cell r="M4055">
            <v>0</v>
          </cell>
          <cell r="N4055" t="str">
            <v>Cumpre</v>
          </cell>
        </row>
        <row r="4056">
          <cell r="F4056" t="str">
            <v>Cidreira/RS</v>
          </cell>
          <cell r="G4056" t="str">
            <v>Semestral</v>
          </cell>
          <cell r="H4056" t="str">
            <v>2024-S1</v>
          </cell>
          <cell r="I4056" t="str">
            <v>Sim</v>
          </cell>
          <cell r="J4056">
            <v>45473</v>
          </cell>
          <cell r="K4056">
            <v>7070745.5199999996</v>
          </cell>
          <cell r="L4056">
            <v>109205126.65000001</v>
          </cell>
          <cell r="M4056">
            <v>6.47</v>
          </cell>
          <cell r="N4056" t="str">
            <v>Cumpre</v>
          </cell>
        </row>
        <row r="4057">
          <cell r="F4057" t="str">
            <v>Ciríaco/RS</v>
          </cell>
          <cell r="G4057" t="str">
            <v>Semestral</v>
          </cell>
          <cell r="H4057" t="str">
            <v>2024-S1</v>
          </cell>
          <cell r="I4057" t="str">
            <v>Sim</v>
          </cell>
          <cell r="J4057">
            <v>45473</v>
          </cell>
          <cell r="K4057">
            <v>-5398610.2199999997</v>
          </cell>
          <cell r="L4057">
            <v>31553213.359999999</v>
          </cell>
          <cell r="M4057">
            <v>0</v>
          </cell>
          <cell r="N4057" t="str">
            <v>Cumpre</v>
          </cell>
        </row>
        <row r="4058">
          <cell r="F4058" t="str">
            <v>Colinas/RS</v>
          </cell>
          <cell r="G4058" t="str">
            <v>Semestral</v>
          </cell>
          <cell r="H4058" t="str">
            <v>2024-S1</v>
          </cell>
          <cell r="I4058" t="str">
            <v>Sim</v>
          </cell>
          <cell r="J4058">
            <v>45473</v>
          </cell>
          <cell r="K4058">
            <v>-11875681.42</v>
          </cell>
          <cell r="L4058">
            <v>36681241.200000003</v>
          </cell>
          <cell r="M4058">
            <v>0</v>
          </cell>
          <cell r="N4058" t="str">
            <v>Cumpre</v>
          </cell>
        </row>
        <row r="4059">
          <cell r="F4059" t="str">
            <v>Colorado/RS</v>
          </cell>
          <cell r="G4059" t="str">
            <v>Semestral</v>
          </cell>
          <cell r="H4059" t="str">
            <v>2024-S1</v>
          </cell>
          <cell r="I4059" t="str">
            <v>Sim</v>
          </cell>
          <cell r="J4059">
            <v>45473</v>
          </cell>
          <cell r="K4059">
            <v>936497.46</v>
          </cell>
          <cell r="L4059">
            <v>32116630.859999999</v>
          </cell>
          <cell r="M4059">
            <v>2.92</v>
          </cell>
          <cell r="N4059" t="str">
            <v>Cumpre</v>
          </cell>
        </row>
        <row r="4060">
          <cell r="F4060" t="str">
            <v>Condor/RS</v>
          </cell>
          <cell r="G4060" t="str">
            <v>Semestral</v>
          </cell>
          <cell r="H4060" t="str">
            <v>2024-S1</v>
          </cell>
          <cell r="I4060" t="str">
            <v>Sim</v>
          </cell>
          <cell r="J4060">
            <v>45473</v>
          </cell>
          <cell r="K4060">
            <v>2765877.65</v>
          </cell>
          <cell r="L4060">
            <v>47774553.020000003</v>
          </cell>
          <cell r="M4060">
            <v>5.79</v>
          </cell>
          <cell r="N4060" t="str">
            <v>Cumpre</v>
          </cell>
        </row>
        <row r="4061">
          <cell r="F4061" t="str">
            <v>Constantina/RS</v>
          </cell>
          <cell r="G4061" t="str">
            <v>Quadrimestral</v>
          </cell>
          <cell r="H4061" t="str">
            <v>2024-Q2</v>
          </cell>
          <cell r="I4061" t="str">
            <v>Sim</v>
          </cell>
          <cell r="J4061">
            <v>45535</v>
          </cell>
          <cell r="K4061">
            <v>-17722208.59</v>
          </cell>
          <cell r="L4061">
            <v>61472105.18</v>
          </cell>
          <cell r="M4061">
            <v>0</v>
          </cell>
          <cell r="N4061" t="str">
            <v>Cumpre</v>
          </cell>
        </row>
        <row r="4062">
          <cell r="F4062" t="str">
            <v>Coqueiro Baixo/RS</v>
          </cell>
          <cell r="G4062" t="str">
            <v>Semestral</v>
          </cell>
          <cell r="H4062" t="str">
            <v>2024-S1</v>
          </cell>
          <cell r="I4062" t="str">
            <v>Sim</v>
          </cell>
          <cell r="J4062">
            <v>45473</v>
          </cell>
          <cell r="K4062">
            <v>-8072970.4400000004</v>
          </cell>
          <cell r="L4062">
            <v>25259563.120000001</v>
          </cell>
          <cell r="M4062">
            <v>0</v>
          </cell>
          <cell r="N4062" t="str">
            <v>Cumpre</v>
          </cell>
        </row>
        <row r="4063">
          <cell r="F4063" t="str">
            <v>Coqueiros do Sul/RS</v>
          </cell>
          <cell r="G4063" t="str">
            <v>Semestral</v>
          </cell>
          <cell r="H4063" t="str">
            <v>2024-S1</v>
          </cell>
          <cell r="I4063" t="str">
            <v>Sim</v>
          </cell>
          <cell r="J4063">
            <v>45473</v>
          </cell>
          <cell r="K4063">
            <v>-799730.71</v>
          </cell>
          <cell r="L4063">
            <v>27641648.48</v>
          </cell>
          <cell r="M4063">
            <v>0</v>
          </cell>
          <cell r="N4063" t="str">
            <v>Cumpre</v>
          </cell>
        </row>
        <row r="4064">
          <cell r="F4064" t="str">
            <v>Coronel Barros/RS</v>
          </cell>
          <cell r="G4064" t="str">
            <v>Semestral</v>
          </cell>
          <cell r="H4064" t="str">
            <v>2024-S1</v>
          </cell>
          <cell r="I4064" t="str">
            <v>Sim</v>
          </cell>
          <cell r="J4064">
            <v>45473</v>
          </cell>
          <cell r="K4064">
            <v>-4096711.62</v>
          </cell>
          <cell r="L4064">
            <v>32004920.559999999</v>
          </cell>
          <cell r="M4064">
            <v>0</v>
          </cell>
          <cell r="N4064" t="str">
            <v>Cumpre</v>
          </cell>
        </row>
        <row r="4065">
          <cell r="F4065" t="str">
            <v>Coronel Bicaco/RS</v>
          </cell>
          <cell r="G4065" t="str">
            <v>Semestral</v>
          </cell>
          <cell r="H4065" t="str">
            <v>2024-S1</v>
          </cell>
          <cell r="I4065" t="str">
            <v>Sim</v>
          </cell>
          <cell r="J4065">
            <v>45473</v>
          </cell>
          <cell r="K4065">
            <v>2277315.66</v>
          </cell>
          <cell r="L4065">
            <v>45847386.920000002</v>
          </cell>
          <cell r="M4065">
            <v>4.97</v>
          </cell>
          <cell r="N4065" t="str">
            <v>Cumpre</v>
          </cell>
        </row>
        <row r="4066">
          <cell r="F4066" t="str">
            <v>Coronel Pilar/RS</v>
          </cell>
          <cell r="G4066" t="str">
            <v>Semestral</v>
          </cell>
          <cell r="H4066" t="str">
            <v>2024-S1</v>
          </cell>
          <cell r="I4066" t="str">
            <v>Sim</v>
          </cell>
          <cell r="J4066">
            <v>45473</v>
          </cell>
          <cell r="K4066">
            <v>-14127216.449999999</v>
          </cell>
          <cell r="L4066">
            <v>24034127.34</v>
          </cell>
          <cell r="M4066">
            <v>0</v>
          </cell>
          <cell r="N4066" t="str">
            <v>Cumpre</v>
          </cell>
        </row>
        <row r="4067">
          <cell r="F4067" t="str">
            <v>Cotiporã/RS</v>
          </cell>
          <cell r="G4067" t="str">
            <v>Semestral</v>
          </cell>
          <cell r="H4067" t="str">
            <v>2024-S1</v>
          </cell>
          <cell r="I4067" t="str">
            <v>Sim</v>
          </cell>
          <cell r="J4067">
            <v>45473</v>
          </cell>
          <cell r="K4067">
            <v>-21894577.84</v>
          </cell>
          <cell r="L4067">
            <v>41984540.560000002</v>
          </cell>
          <cell r="M4067">
            <v>0</v>
          </cell>
          <cell r="N4067" t="str">
            <v>Cumpre</v>
          </cell>
        </row>
        <row r="4068">
          <cell r="F4068" t="str">
            <v>Coxilha/RS</v>
          </cell>
          <cell r="G4068" t="str">
            <v>Semestral</v>
          </cell>
          <cell r="H4068" t="str">
            <v>2024-S1</v>
          </cell>
          <cell r="I4068" t="str">
            <v>Sim</v>
          </cell>
          <cell r="J4068">
            <v>45473</v>
          </cell>
          <cell r="K4068">
            <v>-4440053.58</v>
          </cell>
          <cell r="L4068">
            <v>38019609.07</v>
          </cell>
          <cell r="M4068">
            <v>0</v>
          </cell>
          <cell r="N4068" t="str">
            <v>Cumpre</v>
          </cell>
        </row>
        <row r="4069">
          <cell r="F4069" t="str">
            <v>Crissiumal/RS</v>
          </cell>
          <cell r="G4069" t="str">
            <v>Semestral</v>
          </cell>
          <cell r="H4069" t="str">
            <v>2024-S1</v>
          </cell>
          <cell r="I4069" t="str">
            <v>Sim</v>
          </cell>
          <cell r="J4069">
            <v>45473</v>
          </cell>
          <cell r="K4069">
            <v>-28015891.379999999</v>
          </cell>
          <cell r="L4069">
            <v>72782069.530000001</v>
          </cell>
          <cell r="M4069">
            <v>0</v>
          </cell>
          <cell r="N4069" t="str">
            <v>Cumpre</v>
          </cell>
        </row>
        <row r="4070">
          <cell r="F4070" t="str">
            <v>Cristal/RS</v>
          </cell>
          <cell r="G4070" t="str">
            <v>Semestral</v>
          </cell>
          <cell r="H4070" t="str">
            <v>2024-S2</v>
          </cell>
          <cell r="I4070" t="str">
            <v>Sim</v>
          </cell>
          <cell r="J4070">
            <v>45657</v>
          </cell>
          <cell r="K4070">
            <v>-2728600.96</v>
          </cell>
          <cell r="L4070">
            <v>47481337.829999998</v>
          </cell>
          <cell r="M4070">
            <v>0</v>
          </cell>
          <cell r="N4070" t="str">
            <v>Cumpre</v>
          </cell>
        </row>
        <row r="4071">
          <cell r="F4071" t="str">
            <v>Cristal do Sul/RS</v>
          </cell>
          <cell r="G4071" t="str">
            <v>Semestral</v>
          </cell>
          <cell r="H4071" t="str">
            <v>2024-S1</v>
          </cell>
          <cell r="I4071" t="str">
            <v>Sim</v>
          </cell>
          <cell r="J4071">
            <v>45473</v>
          </cell>
          <cell r="K4071">
            <v>-9779489.9700000007</v>
          </cell>
          <cell r="L4071">
            <v>27177716.289999999</v>
          </cell>
          <cell r="M4071">
            <v>0</v>
          </cell>
          <cell r="N4071" t="str">
            <v>Cumpre</v>
          </cell>
        </row>
        <row r="4072">
          <cell r="F4072" t="str">
            <v>Cruz Alta/RS</v>
          </cell>
          <cell r="G4072" t="str">
            <v>Quadrimestral</v>
          </cell>
          <cell r="H4072" t="str">
            <v>2024-Q2</v>
          </cell>
          <cell r="I4072" t="str">
            <v>Sim</v>
          </cell>
          <cell r="J4072">
            <v>45535</v>
          </cell>
          <cell r="K4072">
            <v>62642423.5</v>
          </cell>
          <cell r="L4072">
            <v>291110149.94999999</v>
          </cell>
          <cell r="M4072">
            <v>21.52</v>
          </cell>
          <cell r="N4072" t="str">
            <v>Cumpre</v>
          </cell>
        </row>
        <row r="4073">
          <cell r="F4073" t="str">
            <v>Cruzaltense/RS</v>
          </cell>
          <cell r="G4073" t="str">
            <v>Semestral</v>
          </cell>
          <cell r="H4073" t="str">
            <v>2024-S1</v>
          </cell>
          <cell r="I4073" t="str">
            <v>Sim</v>
          </cell>
          <cell r="J4073">
            <v>45473</v>
          </cell>
          <cell r="K4073">
            <v>-3544930.5</v>
          </cell>
          <cell r="L4073">
            <v>26628811.149999999</v>
          </cell>
          <cell r="M4073">
            <v>0</v>
          </cell>
          <cell r="N4073" t="str">
            <v>Cumpre</v>
          </cell>
        </row>
        <row r="4074">
          <cell r="F4074" t="str">
            <v>Cruzeiro do Sul/RS</v>
          </cell>
          <cell r="G4074" t="str">
            <v>Semestral</v>
          </cell>
          <cell r="H4074" t="str">
            <v>2024-S1</v>
          </cell>
          <cell r="I4074" t="str">
            <v>Sim</v>
          </cell>
          <cell r="J4074">
            <v>45473</v>
          </cell>
          <cell r="K4074">
            <v>-12460633.75</v>
          </cell>
          <cell r="L4074">
            <v>78124090.269999996</v>
          </cell>
          <cell r="M4074">
            <v>0</v>
          </cell>
          <cell r="N4074" t="str">
            <v>Cumpre</v>
          </cell>
        </row>
        <row r="4075">
          <cell r="F4075" t="str">
            <v>David Canabarro/RS</v>
          </cell>
          <cell r="G4075" t="str">
            <v>Semestral</v>
          </cell>
          <cell r="H4075" t="str">
            <v>2024-S1</v>
          </cell>
          <cell r="I4075" t="str">
            <v>Sim</v>
          </cell>
          <cell r="J4075">
            <v>45473</v>
          </cell>
          <cell r="K4075">
            <v>-2356294.27</v>
          </cell>
          <cell r="L4075">
            <v>31162371.440000001</v>
          </cell>
          <cell r="M4075">
            <v>0</v>
          </cell>
          <cell r="N4075" t="str">
            <v>Cumpre</v>
          </cell>
        </row>
        <row r="4076">
          <cell r="F4076" t="str">
            <v>Derrubadas/RS</v>
          </cell>
          <cell r="G4076" t="str">
            <v>Semestral</v>
          </cell>
          <cell r="H4076" t="str">
            <v>2024-S1</v>
          </cell>
          <cell r="I4076" t="str">
            <v>Sim</v>
          </cell>
          <cell r="J4076">
            <v>45473</v>
          </cell>
          <cell r="K4076">
            <v>-5271101.17</v>
          </cell>
          <cell r="L4076">
            <v>29914214.07</v>
          </cell>
          <cell r="M4076">
            <v>0</v>
          </cell>
          <cell r="N4076" t="str">
            <v>Cumpre</v>
          </cell>
        </row>
        <row r="4077">
          <cell r="F4077" t="str">
            <v>Dezesseis de Novembro/RS</v>
          </cell>
          <cell r="G4077" t="str">
            <v>Semestral</v>
          </cell>
          <cell r="H4077" t="str">
            <v>2020-S1</v>
          </cell>
          <cell r="I4077" t="str">
            <v>Não</v>
          </cell>
          <cell r="J4077">
            <v>44012</v>
          </cell>
          <cell r="K4077">
            <v>-1854615.01</v>
          </cell>
          <cell r="L4077">
            <v>14988956.289999999</v>
          </cell>
          <cell r="M4077">
            <v>0</v>
          </cell>
          <cell r="N4077" t="str">
            <v>Cumpre</v>
          </cell>
        </row>
        <row r="4078">
          <cell r="F4078" t="str">
            <v>Dilermando de Aguiar/RS</v>
          </cell>
          <cell r="G4078" t="str">
            <v>Semestral</v>
          </cell>
          <cell r="H4078" t="str">
            <v>2024-S1</v>
          </cell>
          <cell r="I4078" t="str">
            <v>Sim</v>
          </cell>
          <cell r="J4078">
            <v>45473</v>
          </cell>
          <cell r="K4078">
            <v>-4481305.63</v>
          </cell>
          <cell r="L4078">
            <v>30359474.039999999</v>
          </cell>
          <cell r="M4078">
            <v>0</v>
          </cell>
          <cell r="N4078" t="str">
            <v>Cumpre</v>
          </cell>
        </row>
        <row r="4079">
          <cell r="F4079" t="str">
            <v>Dois Irmãos/RS</v>
          </cell>
          <cell r="G4079" t="str">
            <v>Semestral</v>
          </cell>
          <cell r="H4079" t="str">
            <v>2024-S1</v>
          </cell>
          <cell r="I4079" t="str">
            <v>Sim</v>
          </cell>
          <cell r="J4079">
            <v>45473</v>
          </cell>
          <cell r="K4079">
            <v>-54303767.509999998</v>
          </cell>
          <cell r="L4079">
            <v>171716324.90000001</v>
          </cell>
          <cell r="M4079">
            <v>0</v>
          </cell>
          <cell r="N4079" t="str">
            <v>Cumpre</v>
          </cell>
        </row>
        <row r="4080">
          <cell r="F4080" t="str">
            <v>Dois Irmãos das Missões/RS</v>
          </cell>
          <cell r="G4080" t="str">
            <v>Semestral</v>
          </cell>
          <cell r="H4080" t="str">
            <v>2024-S1</v>
          </cell>
          <cell r="I4080" t="str">
            <v>Sim</v>
          </cell>
          <cell r="J4080">
            <v>45473</v>
          </cell>
          <cell r="K4080">
            <v>-6507862.4900000002</v>
          </cell>
          <cell r="L4080">
            <v>26497752.84</v>
          </cell>
          <cell r="M4080">
            <v>0</v>
          </cell>
          <cell r="N4080" t="str">
            <v>Cumpre</v>
          </cell>
        </row>
        <row r="4081">
          <cell r="F4081" t="str">
            <v>Dois Lajeados/RS</v>
          </cell>
          <cell r="G4081" t="str">
            <v>Semestral</v>
          </cell>
          <cell r="H4081" t="str">
            <v>2024-S1</v>
          </cell>
          <cell r="I4081" t="str">
            <v>Sim</v>
          </cell>
          <cell r="J4081">
            <v>45473</v>
          </cell>
          <cell r="K4081">
            <v>-9942502.1400000006</v>
          </cell>
          <cell r="L4081">
            <v>32556981.75</v>
          </cell>
          <cell r="M4081">
            <v>0</v>
          </cell>
          <cell r="N4081" t="str">
            <v>Cumpre</v>
          </cell>
        </row>
        <row r="4082">
          <cell r="F4082" t="str">
            <v>Dom Feliciano/RS</v>
          </cell>
          <cell r="G4082" t="str">
            <v>Semestral</v>
          </cell>
          <cell r="H4082" t="str">
            <v>2024-S1</v>
          </cell>
          <cell r="I4082" t="str">
            <v>Sim</v>
          </cell>
          <cell r="J4082">
            <v>45473</v>
          </cell>
          <cell r="K4082">
            <v>-9850024.3800000008</v>
          </cell>
          <cell r="L4082">
            <v>68131576.819999993</v>
          </cell>
          <cell r="M4082">
            <v>0</v>
          </cell>
          <cell r="N4082" t="str">
            <v>Cumpre</v>
          </cell>
        </row>
        <row r="4083">
          <cell r="F4083" t="str">
            <v>Dom Pedrito/RS</v>
          </cell>
          <cell r="G4083" t="str">
            <v>Semestral</v>
          </cell>
          <cell r="H4083" t="str">
            <v>2024-S1</v>
          </cell>
          <cell r="I4083" t="str">
            <v>Sim</v>
          </cell>
          <cell r="J4083">
            <v>45473</v>
          </cell>
          <cell r="K4083">
            <v>-29886973</v>
          </cell>
          <cell r="L4083">
            <v>183782258.81</v>
          </cell>
          <cell r="M4083">
            <v>0</v>
          </cell>
          <cell r="N4083" t="str">
            <v>Cumpre</v>
          </cell>
        </row>
        <row r="4084">
          <cell r="F4084" t="str">
            <v>Dom Pedro de Alcântara/RS</v>
          </cell>
          <cell r="G4084" t="str">
            <v>Semestral</v>
          </cell>
          <cell r="H4084" t="str">
            <v>2024-S1</v>
          </cell>
          <cell r="I4084" t="str">
            <v>Sim</v>
          </cell>
          <cell r="J4084">
            <v>45473</v>
          </cell>
          <cell r="K4084">
            <v>-694346</v>
          </cell>
          <cell r="L4084">
            <v>25284859.43</v>
          </cell>
          <cell r="M4084">
            <v>0</v>
          </cell>
          <cell r="N4084" t="str">
            <v>Cumpre</v>
          </cell>
        </row>
        <row r="4085">
          <cell r="F4085" t="str">
            <v>Dona Francisca/RS</v>
          </cell>
          <cell r="G4085" t="str">
            <v>Semestral</v>
          </cell>
          <cell r="H4085" t="str">
            <v>2024-S1</v>
          </cell>
          <cell r="I4085" t="str">
            <v>Sim</v>
          </cell>
          <cell r="J4085">
            <v>45473</v>
          </cell>
          <cell r="K4085">
            <v>-4210103.74</v>
          </cell>
          <cell r="L4085">
            <v>25461743.829999998</v>
          </cell>
          <cell r="M4085">
            <v>0</v>
          </cell>
          <cell r="N4085" t="str">
            <v>Cumpre</v>
          </cell>
        </row>
        <row r="4086">
          <cell r="F4086" t="str">
            <v>Doutor Maurício Cardoso/RS</v>
          </cell>
          <cell r="G4086" t="str">
            <v>Semestral</v>
          </cell>
          <cell r="H4086" t="str">
            <v>2024-S1</v>
          </cell>
          <cell r="I4086" t="str">
            <v>Sim</v>
          </cell>
          <cell r="J4086">
            <v>45473</v>
          </cell>
          <cell r="K4086">
            <v>-7257768.8200000003</v>
          </cell>
          <cell r="L4086">
            <v>38941772.340000004</v>
          </cell>
          <cell r="M4086">
            <v>0</v>
          </cell>
          <cell r="N4086" t="str">
            <v>Cumpre</v>
          </cell>
        </row>
        <row r="4087">
          <cell r="F4087" t="str">
            <v>Doutor Ricardo/RS</v>
          </cell>
          <cell r="G4087" t="str">
            <v>Semestral</v>
          </cell>
          <cell r="H4087" t="str">
            <v>2024-S1</v>
          </cell>
          <cell r="I4087" t="str">
            <v>Sim</v>
          </cell>
          <cell r="J4087">
            <v>45473</v>
          </cell>
          <cell r="K4087">
            <v>-5526806.1699999999</v>
          </cell>
          <cell r="L4087">
            <v>26262243.710000001</v>
          </cell>
          <cell r="M4087">
            <v>0</v>
          </cell>
          <cell r="N4087" t="str">
            <v>Cumpre</v>
          </cell>
        </row>
        <row r="4088">
          <cell r="F4088" t="str">
            <v>Eldorado do Sul/RS</v>
          </cell>
          <cell r="G4088" t="str">
            <v>Semestral</v>
          </cell>
          <cell r="H4088" t="str">
            <v>2024-S1</v>
          </cell>
          <cell r="I4088" t="str">
            <v>Sim</v>
          </cell>
          <cell r="J4088">
            <v>45473</v>
          </cell>
          <cell r="K4088">
            <v>-64527443.240000002</v>
          </cell>
          <cell r="L4088">
            <v>285239315.51999998</v>
          </cell>
          <cell r="M4088">
            <v>0</v>
          </cell>
          <cell r="N4088" t="str">
            <v>Cumpre</v>
          </cell>
        </row>
        <row r="4089">
          <cell r="F4089" t="str">
            <v>Encantado/RS</v>
          </cell>
          <cell r="G4089" t="str">
            <v>Semestral</v>
          </cell>
          <cell r="H4089" t="str">
            <v>2024-S1</v>
          </cell>
          <cell r="I4089" t="str">
            <v>Sim</v>
          </cell>
          <cell r="J4089">
            <v>45473</v>
          </cell>
          <cell r="K4089">
            <v>-23533145.16</v>
          </cell>
          <cell r="L4089">
            <v>142852575.69999999</v>
          </cell>
          <cell r="M4089">
            <v>0</v>
          </cell>
          <cell r="N4089" t="str">
            <v>Cumpre</v>
          </cell>
        </row>
        <row r="4090">
          <cell r="F4090" t="str">
            <v>Encruzilhada do Sul/RS</v>
          </cell>
          <cell r="G4090" t="str">
            <v>Quadrimestral</v>
          </cell>
          <cell r="H4090" t="str">
            <v>2024-Q2</v>
          </cell>
          <cell r="I4090" t="str">
            <v>Sim</v>
          </cell>
          <cell r="J4090">
            <v>45535</v>
          </cell>
          <cell r="K4090">
            <v>-20722331.489999998</v>
          </cell>
          <cell r="L4090">
            <v>127339031.58</v>
          </cell>
          <cell r="M4090">
            <v>0</v>
          </cell>
          <cell r="N4090" t="str">
            <v>Cumpre</v>
          </cell>
        </row>
        <row r="4091">
          <cell r="F4091" t="str">
            <v>Engenho Velho/RS</v>
          </cell>
          <cell r="G4091" t="str">
            <v>Semestral</v>
          </cell>
          <cell r="H4091" t="str">
            <v>2024-S1</v>
          </cell>
          <cell r="I4091" t="str">
            <v>Sim</v>
          </cell>
          <cell r="J4091">
            <v>45473</v>
          </cell>
          <cell r="K4091">
            <v>-6441518.5199999996</v>
          </cell>
          <cell r="L4091">
            <v>25070043.25</v>
          </cell>
          <cell r="M4091">
            <v>0</v>
          </cell>
          <cell r="N4091" t="str">
            <v>Cumpre</v>
          </cell>
        </row>
        <row r="4092">
          <cell r="F4092" t="str">
            <v>Entre Rios do Sul/RS</v>
          </cell>
          <cell r="G4092" t="str">
            <v>Semestral</v>
          </cell>
          <cell r="H4092" t="str">
            <v>2024-S1</v>
          </cell>
          <cell r="I4092" t="str">
            <v>Sim</v>
          </cell>
          <cell r="J4092">
            <v>45473</v>
          </cell>
          <cell r="K4092">
            <v>-8841508.6899999995</v>
          </cell>
          <cell r="L4092">
            <v>32424542.91</v>
          </cell>
          <cell r="M4092">
            <v>0</v>
          </cell>
          <cell r="N4092" t="str">
            <v>Cumpre</v>
          </cell>
        </row>
        <row r="4093">
          <cell r="F4093" t="str">
            <v>Entre-Ijuís/RS</v>
          </cell>
          <cell r="G4093" t="str">
            <v>Semestral</v>
          </cell>
          <cell r="H4093" t="str">
            <v>2024-S1</v>
          </cell>
          <cell r="I4093" t="str">
            <v>Sim</v>
          </cell>
          <cell r="J4093">
            <v>45473</v>
          </cell>
          <cell r="K4093">
            <v>-7494312.71</v>
          </cell>
          <cell r="L4093">
            <v>49748322.899999999</v>
          </cell>
          <cell r="M4093">
            <v>0</v>
          </cell>
          <cell r="N4093" t="str">
            <v>Cumpre</v>
          </cell>
        </row>
        <row r="4094">
          <cell r="F4094" t="str">
            <v>Erebango/RS</v>
          </cell>
          <cell r="G4094" t="str">
            <v>Semestral</v>
          </cell>
          <cell r="H4094" t="str">
            <v>2023-S2</v>
          </cell>
          <cell r="I4094" t="str">
            <v>Não</v>
          </cell>
          <cell r="J4094">
            <v>45291</v>
          </cell>
          <cell r="K4094">
            <v>-1752228.35</v>
          </cell>
          <cell r="L4094">
            <v>25688590.690000001</v>
          </cell>
          <cell r="M4094">
            <v>0</v>
          </cell>
          <cell r="N4094" t="str">
            <v>Cumpre</v>
          </cell>
        </row>
        <row r="4095">
          <cell r="F4095" t="str">
            <v>Erechim/RS</v>
          </cell>
          <cell r="G4095" t="str">
            <v>Quadrimestral</v>
          </cell>
          <cell r="H4095" t="str">
            <v>2024-Q2</v>
          </cell>
          <cell r="I4095" t="str">
            <v>Sim</v>
          </cell>
          <cell r="J4095">
            <v>45535</v>
          </cell>
          <cell r="K4095">
            <v>-68639112.269999996</v>
          </cell>
          <cell r="L4095">
            <v>493793273.63999999</v>
          </cell>
          <cell r="M4095">
            <v>0</v>
          </cell>
          <cell r="N4095" t="str">
            <v>Cumpre</v>
          </cell>
        </row>
        <row r="4096">
          <cell r="F4096" t="str">
            <v>Ernestina/RS</v>
          </cell>
          <cell r="G4096" t="str">
            <v>Semestral</v>
          </cell>
          <cell r="H4096" t="str">
            <v>2024-S1</v>
          </cell>
          <cell r="I4096" t="str">
            <v>Sim</v>
          </cell>
          <cell r="J4096">
            <v>45473</v>
          </cell>
          <cell r="K4096">
            <v>-7018814.1100000003</v>
          </cell>
          <cell r="L4096">
            <v>30230114.289999999</v>
          </cell>
          <cell r="M4096">
            <v>0</v>
          </cell>
          <cell r="N4096" t="str">
            <v>Cumpre</v>
          </cell>
        </row>
        <row r="4097">
          <cell r="F4097" t="str">
            <v>Erval Grande/RS</v>
          </cell>
          <cell r="G4097" t="str">
            <v>Semestral</v>
          </cell>
          <cell r="H4097" t="str">
            <v>2024-S1</v>
          </cell>
          <cell r="I4097" t="str">
            <v>Sim</v>
          </cell>
          <cell r="J4097">
            <v>45473</v>
          </cell>
          <cell r="K4097">
            <v>-7145905.21</v>
          </cell>
          <cell r="L4097">
            <v>37022077.420000002</v>
          </cell>
          <cell r="M4097">
            <v>0</v>
          </cell>
          <cell r="N4097" t="str">
            <v>Cumpre</v>
          </cell>
        </row>
        <row r="4098">
          <cell r="F4098" t="str">
            <v>Erval Seco/RS</v>
          </cell>
          <cell r="G4098" t="str">
            <v>Semestral</v>
          </cell>
          <cell r="H4098" t="str">
            <v>2024-S1</v>
          </cell>
          <cell r="I4098" t="str">
            <v>Sim</v>
          </cell>
          <cell r="J4098">
            <v>45473</v>
          </cell>
          <cell r="K4098">
            <v>1411298.35</v>
          </cell>
          <cell r="L4098">
            <v>41813743</v>
          </cell>
          <cell r="M4098">
            <v>3.38</v>
          </cell>
          <cell r="N4098" t="str">
            <v>Cumpre</v>
          </cell>
        </row>
        <row r="4099">
          <cell r="F4099" t="str">
            <v>Esmeralda/RS</v>
          </cell>
          <cell r="G4099" t="str">
            <v>Semestral</v>
          </cell>
          <cell r="H4099" t="str">
            <v>2024-S1</v>
          </cell>
          <cell r="I4099" t="str">
            <v>Sim</v>
          </cell>
          <cell r="J4099">
            <v>45473</v>
          </cell>
          <cell r="K4099">
            <v>-2578800.79</v>
          </cell>
          <cell r="L4099">
            <v>34782701.479999997</v>
          </cell>
          <cell r="M4099">
            <v>0</v>
          </cell>
          <cell r="N4099" t="str">
            <v>Cumpre</v>
          </cell>
        </row>
        <row r="4100">
          <cell r="F4100" t="str">
            <v>Esperança do Sul/RS</v>
          </cell>
          <cell r="G4100" t="str">
            <v>Semestral</v>
          </cell>
          <cell r="H4100" t="str">
            <v>2024-S1</v>
          </cell>
          <cell r="I4100" t="str">
            <v>Sim</v>
          </cell>
          <cell r="J4100">
            <v>45473</v>
          </cell>
          <cell r="K4100">
            <v>-7646265.7400000002</v>
          </cell>
          <cell r="L4100">
            <v>30152909.469999999</v>
          </cell>
          <cell r="M4100">
            <v>0</v>
          </cell>
          <cell r="N4100" t="str">
            <v>Cumpre</v>
          </cell>
        </row>
        <row r="4101">
          <cell r="F4101" t="str">
            <v>Espumoso/RS</v>
          </cell>
          <cell r="G4101" t="str">
            <v>Semestral</v>
          </cell>
          <cell r="H4101" t="str">
            <v>2023-S2</v>
          </cell>
          <cell r="I4101" t="str">
            <v>Não</v>
          </cell>
          <cell r="J4101">
            <v>45291</v>
          </cell>
          <cell r="K4101">
            <v>8575473.8800000008</v>
          </cell>
          <cell r="L4101">
            <v>78201559.680000007</v>
          </cell>
          <cell r="M4101">
            <v>10.97</v>
          </cell>
          <cell r="N4101" t="str">
            <v>Cumpre</v>
          </cell>
        </row>
        <row r="4102">
          <cell r="F4102" t="str">
            <v>Estação/RS</v>
          </cell>
          <cell r="G4102" t="str">
            <v>Semestral</v>
          </cell>
          <cell r="H4102" t="str">
            <v>2024-S1</v>
          </cell>
          <cell r="I4102" t="str">
            <v>Sim</v>
          </cell>
          <cell r="J4102">
            <v>45473</v>
          </cell>
          <cell r="K4102">
            <v>-4158844.32</v>
          </cell>
          <cell r="L4102">
            <v>39676752.259999998</v>
          </cell>
          <cell r="M4102">
            <v>0</v>
          </cell>
          <cell r="N4102" t="str">
            <v>Cumpre</v>
          </cell>
        </row>
        <row r="4103">
          <cell r="F4103" t="str">
            <v>Estância Velha/RS</v>
          </cell>
          <cell r="G4103" t="str">
            <v>Semestral</v>
          </cell>
          <cell r="H4103" t="str">
            <v>2024-S1</v>
          </cell>
          <cell r="I4103" t="str">
            <v>Sim</v>
          </cell>
          <cell r="J4103">
            <v>45473</v>
          </cell>
          <cell r="K4103">
            <v>-26432949.93</v>
          </cell>
          <cell r="L4103">
            <v>232385147.22</v>
          </cell>
          <cell r="M4103">
            <v>0</v>
          </cell>
          <cell r="N4103" t="str">
            <v>Cumpre</v>
          </cell>
        </row>
        <row r="4104">
          <cell r="F4104" t="str">
            <v>Esteio/RS</v>
          </cell>
          <cell r="G4104" t="str">
            <v>Quadrimestral</v>
          </cell>
          <cell r="H4104" t="str">
            <v>2024-Q2</v>
          </cell>
          <cell r="I4104" t="str">
            <v>Sim</v>
          </cell>
          <cell r="J4104">
            <v>45535</v>
          </cell>
          <cell r="K4104">
            <v>-89875211.859999999</v>
          </cell>
          <cell r="L4104">
            <v>445017688.69</v>
          </cell>
          <cell r="M4104">
            <v>0</v>
          </cell>
          <cell r="N4104" t="str">
            <v>Cumpre</v>
          </cell>
        </row>
        <row r="4105">
          <cell r="F4105" t="str">
            <v>Estrela/RS</v>
          </cell>
          <cell r="G4105" t="str">
            <v>Semestral</v>
          </cell>
          <cell r="H4105" t="str">
            <v>2024-S1</v>
          </cell>
          <cell r="I4105" t="str">
            <v>Sim</v>
          </cell>
          <cell r="J4105">
            <v>45473</v>
          </cell>
          <cell r="K4105">
            <v>-18493121.93</v>
          </cell>
          <cell r="L4105">
            <v>226171106.15000001</v>
          </cell>
          <cell r="M4105">
            <v>0</v>
          </cell>
          <cell r="N4105" t="str">
            <v>Cumpre</v>
          </cell>
        </row>
        <row r="4106">
          <cell r="F4106" t="str">
            <v>Estrela Velha/RS</v>
          </cell>
          <cell r="G4106" t="str">
            <v>Semestral</v>
          </cell>
          <cell r="H4106" t="str">
            <v>2024-S1</v>
          </cell>
          <cell r="I4106" t="str">
            <v>Sim</v>
          </cell>
          <cell r="J4106">
            <v>45473</v>
          </cell>
          <cell r="K4106">
            <v>-8929364.3000000007</v>
          </cell>
          <cell r="L4106">
            <v>33309405.899999999</v>
          </cell>
          <cell r="M4106">
            <v>0</v>
          </cell>
          <cell r="N4106" t="str">
            <v>Cumpre</v>
          </cell>
        </row>
        <row r="4107">
          <cell r="F4107" t="str">
            <v>Eugênio de Castro/RS</v>
          </cell>
          <cell r="G4107" t="str">
            <v>Semestral</v>
          </cell>
          <cell r="H4107" t="str">
            <v>2024-S1</v>
          </cell>
          <cell r="I4107" t="str">
            <v>Sim</v>
          </cell>
          <cell r="J4107">
            <v>45473</v>
          </cell>
          <cell r="K4107">
            <v>-6292995.6299999999</v>
          </cell>
          <cell r="L4107">
            <v>29373239.550000001</v>
          </cell>
          <cell r="M4107">
            <v>0</v>
          </cell>
          <cell r="N4107" t="str">
            <v>Cumpre</v>
          </cell>
        </row>
        <row r="4108">
          <cell r="F4108" t="str">
            <v>Fagundes Varela/RS</v>
          </cell>
          <cell r="G4108" t="str">
            <v>Semestral</v>
          </cell>
          <cell r="H4108" t="str">
            <v>2024-S1</v>
          </cell>
          <cell r="I4108" t="str">
            <v>Sim</v>
          </cell>
          <cell r="J4108">
            <v>45473</v>
          </cell>
          <cell r="K4108">
            <v>-2629403.1800000002</v>
          </cell>
          <cell r="L4108">
            <v>28505206.899999999</v>
          </cell>
          <cell r="M4108">
            <v>0</v>
          </cell>
          <cell r="N4108" t="str">
            <v>Cumpre</v>
          </cell>
        </row>
        <row r="4109">
          <cell r="F4109" t="str">
            <v>Farroupilha/RS</v>
          </cell>
          <cell r="G4109" t="str">
            <v>Quadrimestral</v>
          </cell>
          <cell r="H4109" t="str">
            <v>2024-Q2</v>
          </cell>
          <cell r="I4109" t="str">
            <v>Sim</v>
          </cell>
          <cell r="J4109">
            <v>45535</v>
          </cell>
          <cell r="K4109">
            <v>-43714593.030000001</v>
          </cell>
          <cell r="L4109">
            <v>391999290.25999999</v>
          </cell>
          <cell r="M4109">
            <v>0</v>
          </cell>
          <cell r="N4109" t="str">
            <v>Cumpre</v>
          </cell>
        </row>
        <row r="4110">
          <cell r="F4110" t="str">
            <v>Faxinal do Soturno/RS</v>
          </cell>
          <cell r="G4110" t="str">
            <v>Semestral</v>
          </cell>
          <cell r="H4110" t="str">
            <v>2024-S1</v>
          </cell>
          <cell r="I4110" t="str">
            <v>Sim</v>
          </cell>
          <cell r="J4110">
            <v>45473</v>
          </cell>
          <cell r="K4110">
            <v>-10397863.949999999</v>
          </cell>
          <cell r="L4110">
            <v>39313892.969999999</v>
          </cell>
          <cell r="M4110">
            <v>0</v>
          </cell>
          <cell r="N4110" t="str">
            <v>Cumpre</v>
          </cell>
        </row>
        <row r="4111">
          <cell r="F4111" t="str">
            <v>Faxinalzinho/RS</v>
          </cell>
          <cell r="G4111" t="str">
            <v>Semestral</v>
          </cell>
          <cell r="H4111" t="str">
            <v>2024-S1</v>
          </cell>
          <cell r="I4111" t="str">
            <v>Sim</v>
          </cell>
          <cell r="J4111">
            <v>45473</v>
          </cell>
          <cell r="K4111">
            <v>-3163652.01</v>
          </cell>
          <cell r="L4111">
            <v>25868858.640000001</v>
          </cell>
          <cell r="M4111">
            <v>0</v>
          </cell>
          <cell r="N4111" t="str">
            <v>Cumpre</v>
          </cell>
        </row>
        <row r="4112">
          <cell r="F4112" t="str">
            <v>Fazenda Vilanova/RS</v>
          </cell>
          <cell r="G4112" t="str">
            <v>Semestral</v>
          </cell>
          <cell r="H4112" t="str">
            <v>2024-S1</v>
          </cell>
          <cell r="I4112" t="str">
            <v>Sim</v>
          </cell>
          <cell r="J4112">
            <v>45473</v>
          </cell>
          <cell r="K4112">
            <v>-1071872.53</v>
          </cell>
          <cell r="L4112">
            <v>34180337.850000001</v>
          </cell>
          <cell r="M4112">
            <v>0</v>
          </cell>
          <cell r="N4112" t="str">
            <v>Cumpre</v>
          </cell>
        </row>
        <row r="4113">
          <cell r="F4113" t="str">
            <v>Feliz/RS</v>
          </cell>
          <cell r="G4113" t="str">
            <v>Semestral</v>
          </cell>
          <cell r="H4113" t="str">
            <v>2024-S1</v>
          </cell>
          <cell r="I4113" t="str">
            <v>Sim</v>
          </cell>
          <cell r="J4113">
            <v>45473</v>
          </cell>
          <cell r="K4113">
            <v>-28052411.550000001</v>
          </cell>
          <cell r="L4113">
            <v>91109970.569999993</v>
          </cell>
          <cell r="M4113">
            <v>0</v>
          </cell>
          <cell r="N4113" t="str">
            <v>Cumpre</v>
          </cell>
        </row>
        <row r="4114">
          <cell r="F4114" t="str">
            <v>Flores da Cunha/RS</v>
          </cell>
          <cell r="G4114" t="str">
            <v>Semestral</v>
          </cell>
          <cell r="H4114" t="str">
            <v>2024-S1</v>
          </cell>
          <cell r="I4114" t="str">
            <v>Sim</v>
          </cell>
          <cell r="J4114">
            <v>45473</v>
          </cell>
          <cell r="K4114">
            <v>-73132384.900000006</v>
          </cell>
          <cell r="L4114">
            <v>186937675.55000001</v>
          </cell>
          <cell r="M4114">
            <v>0</v>
          </cell>
          <cell r="N4114" t="str">
            <v>Cumpre</v>
          </cell>
        </row>
        <row r="4115">
          <cell r="F4115" t="str">
            <v>Floriano Peixoto/RS</v>
          </cell>
          <cell r="G4115" t="str">
            <v>Semestral</v>
          </cell>
          <cell r="H4115" t="str">
            <v>2024-S1</v>
          </cell>
          <cell r="I4115" t="str">
            <v>Sim</v>
          </cell>
          <cell r="J4115">
            <v>45473</v>
          </cell>
          <cell r="K4115">
            <v>-3877719.35</v>
          </cell>
          <cell r="L4115">
            <v>23841979.77</v>
          </cell>
          <cell r="M4115">
            <v>0</v>
          </cell>
          <cell r="N4115" t="str">
            <v>Cumpre</v>
          </cell>
        </row>
        <row r="4116">
          <cell r="F4116" t="str">
            <v>Fontoura Xavier/RS</v>
          </cell>
          <cell r="G4116" t="str">
            <v>Semestral</v>
          </cell>
          <cell r="H4116" t="str">
            <v>2024-S1</v>
          </cell>
          <cell r="I4116" t="str">
            <v>Sim</v>
          </cell>
          <cell r="J4116">
            <v>45473</v>
          </cell>
          <cell r="K4116">
            <v>-4442158.8600000003</v>
          </cell>
          <cell r="L4116">
            <v>53942503.060000002</v>
          </cell>
          <cell r="M4116">
            <v>0</v>
          </cell>
          <cell r="N4116" t="str">
            <v>Cumpre</v>
          </cell>
        </row>
        <row r="4117">
          <cell r="F4117" t="str">
            <v>Formigueiro/RS</v>
          </cell>
          <cell r="G4117" t="str">
            <v>Semestral</v>
          </cell>
          <cell r="H4117" t="str">
            <v>2024-S1</v>
          </cell>
          <cell r="I4117" t="str">
            <v>Sim</v>
          </cell>
          <cell r="J4117">
            <v>45473</v>
          </cell>
          <cell r="K4117">
            <v>-7058143.1900000004</v>
          </cell>
          <cell r="L4117">
            <v>36702010.109999999</v>
          </cell>
          <cell r="M4117">
            <v>0</v>
          </cell>
          <cell r="N4117" t="str">
            <v>Cumpre</v>
          </cell>
        </row>
        <row r="4118">
          <cell r="F4118" t="str">
            <v>Forquetinha/RS</v>
          </cell>
          <cell r="G4118" t="str">
            <v>Semestral</v>
          </cell>
          <cell r="H4118" t="str">
            <v>2024-S1</v>
          </cell>
          <cell r="I4118" t="str">
            <v>Sim</v>
          </cell>
          <cell r="J4118">
            <v>45473</v>
          </cell>
          <cell r="K4118">
            <v>-14221200.890000001</v>
          </cell>
          <cell r="L4118">
            <v>26582335.920000002</v>
          </cell>
          <cell r="M4118">
            <v>0</v>
          </cell>
          <cell r="N4118" t="str">
            <v>Cumpre</v>
          </cell>
        </row>
        <row r="4119">
          <cell r="F4119" t="str">
            <v>Fortaleza dos Valos/RS</v>
          </cell>
          <cell r="G4119" t="str">
            <v>Semestral</v>
          </cell>
          <cell r="H4119" t="str">
            <v>2024-S1</v>
          </cell>
          <cell r="I4119" t="str">
            <v>Sim</v>
          </cell>
          <cell r="J4119">
            <v>45473</v>
          </cell>
          <cell r="K4119">
            <v>-2875483.94</v>
          </cell>
          <cell r="L4119">
            <v>42733229.68</v>
          </cell>
          <cell r="M4119">
            <v>0</v>
          </cell>
          <cell r="N4119" t="str">
            <v>Cumpre</v>
          </cell>
        </row>
        <row r="4120">
          <cell r="F4120" t="str">
            <v>Frederico Westphalen/RS</v>
          </cell>
          <cell r="G4120" t="str">
            <v>Semestral</v>
          </cell>
          <cell r="H4120" t="str">
            <v>2024-S1</v>
          </cell>
          <cell r="I4120" t="str">
            <v>Sim</v>
          </cell>
          <cell r="J4120">
            <v>45473</v>
          </cell>
          <cell r="K4120">
            <v>-24517531.32</v>
          </cell>
          <cell r="L4120">
            <v>145607768.75999999</v>
          </cell>
          <cell r="M4120">
            <v>0</v>
          </cell>
          <cell r="N4120" t="str">
            <v>Cumpre</v>
          </cell>
        </row>
        <row r="4121">
          <cell r="F4121" t="str">
            <v>Garibaldi/RS</v>
          </cell>
          <cell r="G4121" t="str">
            <v>Semestral</v>
          </cell>
          <cell r="H4121" t="str">
            <v>2024-S1</v>
          </cell>
          <cell r="I4121" t="str">
            <v>Sim</v>
          </cell>
          <cell r="J4121">
            <v>45473</v>
          </cell>
          <cell r="K4121">
            <v>-107908950.12</v>
          </cell>
          <cell r="L4121">
            <v>222123118.30000001</v>
          </cell>
          <cell r="M4121">
            <v>0</v>
          </cell>
          <cell r="N4121" t="str">
            <v>Cumpre</v>
          </cell>
        </row>
        <row r="4122">
          <cell r="F4122" t="str">
            <v>Garruchos/RS</v>
          </cell>
          <cell r="G4122" t="str">
            <v>Semestral</v>
          </cell>
          <cell r="H4122" t="str">
            <v>2024-S1</v>
          </cell>
          <cell r="I4122" t="str">
            <v>Sim</v>
          </cell>
          <cell r="J4122">
            <v>45473</v>
          </cell>
          <cell r="K4122">
            <v>-7101652.4900000002</v>
          </cell>
          <cell r="L4122">
            <v>29105733.329999998</v>
          </cell>
          <cell r="M4122">
            <v>0</v>
          </cell>
          <cell r="N4122" t="str">
            <v>Cumpre</v>
          </cell>
        </row>
        <row r="4123">
          <cell r="F4123" t="str">
            <v>Gaurama/RS</v>
          </cell>
          <cell r="G4123" t="str">
            <v>Semestral</v>
          </cell>
          <cell r="H4123" t="str">
            <v>2024-S1</v>
          </cell>
          <cell r="I4123" t="str">
            <v>Sim</v>
          </cell>
          <cell r="J4123">
            <v>45473</v>
          </cell>
          <cell r="K4123">
            <v>-15986712.15</v>
          </cell>
          <cell r="L4123">
            <v>37009380.200000003</v>
          </cell>
          <cell r="M4123">
            <v>0</v>
          </cell>
          <cell r="N4123" t="str">
            <v>Cumpre</v>
          </cell>
        </row>
        <row r="4124">
          <cell r="F4124" t="str">
            <v>General Câmara/RS</v>
          </cell>
          <cell r="G4124" t="str">
            <v>Semestral</v>
          </cell>
          <cell r="H4124" t="str">
            <v>2024-S1</v>
          </cell>
          <cell r="I4124" t="str">
            <v>Sim</v>
          </cell>
          <cell r="J4124">
            <v>45473</v>
          </cell>
          <cell r="K4124">
            <v>296530.52</v>
          </cell>
          <cell r="L4124">
            <v>39640875.609999999</v>
          </cell>
          <cell r="M4124">
            <v>0.75</v>
          </cell>
          <cell r="N4124" t="str">
            <v>Cumpre</v>
          </cell>
        </row>
        <row r="4125">
          <cell r="F4125" t="str">
            <v>Gentil/RS</v>
          </cell>
          <cell r="G4125" t="str">
            <v>Semestral</v>
          </cell>
          <cell r="H4125" t="str">
            <v>2024-S1</v>
          </cell>
          <cell r="I4125" t="str">
            <v>Sim</v>
          </cell>
          <cell r="J4125">
            <v>45473</v>
          </cell>
          <cell r="K4125">
            <v>-5129320.6100000003</v>
          </cell>
          <cell r="L4125">
            <v>24658149.66</v>
          </cell>
          <cell r="M4125">
            <v>0</v>
          </cell>
          <cell r="N4125" t="str">
            <v>Cumpre</v>
          </cell>
        </row>
        <row r="4126">
          <cell r="F4126" t="str">
            <v>Getúlio Vargas/RS</v>
          </cell>
          <cell r="G4126" t="str">
            <v>Semestral</v>
          </cell>
          <cell r="H4126" t="str">
            <v>2024-S1</v>
          </cell>
          <cell r="I4126" t="str">
            <v>Sim</v>
          </cell>
          <cell r="J4126">
            <v>45473</v>
          </cell>
          <cell r="K4126">
            <v>-9549280.3200000003</v>
          </cell>
          <cell r="L4126">
            <v>80117491.299999997</v>
          </cell>
          <cell r="M4126">
            <v>0</v>
          </cell>
          <cell r="N4126" t="str">
            <v>Cumpre</v>
          </cell>
        </row>
        <row r="4127">
          <cell r="F4127" t="str">
            <v>Giruá/RS</v>
          </cell>
          <cell r="G4127" t="str">
            <v>Semestral</v>
          </cell>
          <cell r="H4127" t="str">
            <v>2024-S1</v>
          </cell>
          <cell r="I4127" t="str">
            <v>Sim</v>
          </cell>
          <cell r="J4127">
            <v>45473</v>
          </cell>
          <cell r="K4127">
            <v>-22664329.25</v>
          </cell>
          <cell r="L4127">
            <v>104180175.31999999</v>
          </cell>
          <cell r="M4127">
            <v>0</v>
          </cell>
          <cell r="N4127" t="str">
            <v>Cumpre</v>
          </cell>
        </row>
        <row r="4128">
          <cell r="F4128" t="str">
            <v>Glorinha/RS</v>
          </cell>
          <cell r="G4128" t="str">
            <v>Semestral</v>
          </cell>
          <cell r="H4128" t="str">
            <v>2024-S1</v>
          </cell>
          <cell r="I4128" t="str">
            <v>Sim</v>
          </cell>
          <cell r="J4128">
            <v>45473</v>
          </cell>
          <cell r="K4128">
            <v>-11001493.82</v>
          </cell>
          <cell r="L4128">
            <v>51288990.82</v>
          </cell>
          <cell r="M4128">
            <v>0</v>
          </cell>
          <cell r="N4128" t="str">
            <v>Cumpre</v>
          </cell>
        </row>
        <row r="4129">
          <cell r="F4129" t="str">
            <v>Gramado/RS</v>
          </cell>
          <cell r="G4129" t="str">
            <v>Semestral</v>
          </cell>
          <cell r="H4129" t="str">
            <v>2024-S1</v>
          </cell>
          <cell r="I4129" t="str">
            <v>Sim</v>
          </cell>
          <cell r="J4129">
            <v>45473</v>
          </cell>
          <cell r="K4129">
            <v>-120497329.53</v>
          </cell>
          <cell r="L4129">
            <v>481120184.57999998</v>
          </cell>
          <cell r="M4129">
            <v>0</v>
          </cell>
          <cell r="N4129" t="str">
            <v>Cumpre</v>
          </cell>
        </row>
        <row r="4130">
          <cell r="F4130" t="str">
            <v>Gramado dos Loureiros/RS</v>
          </cell>
          <cell r="G4130" t="str">
            <v>Semestral</v>
          </cell>
          <cell r="H4130" t="str">
            <v>2024-S1</v>
          </cell>
          <cell r="I4130" t="str">
            <v>Sim</v>
          </cell>
          <cell r="J4130">
            <v>45473</v>
          </cell>
          <cell r="K4130">
            <v>2210346.11</v>
          </cell>
          <cell r="L4130">
            <v>25289189.120000001</v>
          </cell>
          <cell r="M4130">
            <v>8.74</v>
          </cell>
          <cell r="N4130" t="str">
            <v>Cumpre</v>
          </cell>
        </row>
        <row r="4131">
          <cell r="F4131" t="str">
            <v>Gramado Xavier/RS</v>
          </cell>
          <cell r="G4131" t="str">
            <v>Semestral</v>
          </cell>
          <cell r="H4131" t="str">
            <v>2024-S1</v>
          </cell>
          <cell r="I4131" t="str">
            <v>Sim</v>
          </cell>
          <cell r="J4131">
            <v>45473</v>
          </cell>
          <cell r="K4131">
            <v>-4944664.5599999996</v>
          </cell>
          <cell r="L4131">
            <v>27090066.870000001</v>
          </cell>
          <cell r="M4131">
            <v>0</v>
          </cell>
          <cell r="N4131" t="str">
            <v>Cumpre</v>
          </cell>
        </row>
        <row r="4132">
          <cell r="F4132" t="str">
            <v>Gravataí/RS</v>
          </cell>
          <cell r="G4132" t="str">
            <v>Quadrimestral</v>
          </cell>
          <cell r="H4132" t="str">
            <v>2024-Q2</v>
          </cell>
          <cell r="I4132" t="str">
            <v>Sim</v>
          </cell>
          <cell r="J4132">
            <v>45535</v>
          </cell>
          <cell r="K4132">
            <v>522780514.30000001</v>
          </cell>
          <cell r="L4132">
            <v>1093827939.3599999</v>
          </cell>
          <cell r="M4132">
            <v>47.79</v>
          </cell>
          <cell r="N4132" t="str">
            <v>Cumpre</v>
          </cell>
        </row>
        <row r="4133">
          <cell r="F4133" t="str">
            <v>Guabiju/RS</v>
          </cell>
          <cell r="G4133" t="str">
            <v>Semestral</v>
          </cell>
          <cell r="H4133" t="str">
            <v>2024-S1</v>
          </cell>
          <cell r="I4133" t="str">
            <v>Sim</v>
          </cell>
          <cell r="J4133">
            <v>45473</v>
          </cell>
          <cell r="K4133">
            <v>-7218331.3200000003</v>
          </cell>
          <cell r="L4133">
            <v>23047690.859999999</v>
          </cell>
          <cell r="M4133">
            <v>0</v>
          </cell>
          <cell r="N4133" t="str">
            <v>Cumpre</v>
          </cell>
        </row>
        <row r="4134">
          <cell r="F4134" t="str">
            <v>Guaíba/RS</v>
          </cell>
          <cell r="G4134" t="str">
            <v>Quadrimestral</v>
          </cell>
          <cell r="H4134" t="str">
            <v>2024-Q2</v>
          </cell>
          <cell r="I4134" t="str">
            <v>Sim</v>
          </cell>
          <cell r="J4134">
            <v>45535</v>
          </cell>
          <cell r="K4134">
            <v>-147606272.09999999</v>
          </cell>
          <cell r="L4134">
            <v>534659936.39999998</v>
          </cell>
          <cell r="M4134">
            <v>0</v>
          </cell>
          <cell r="N4134" t="str">
            <v>Cumpre</v>
          </cell>
        </row>
        <row r="4135">
          <cell r="F4135" t="str">
            <v>Guaporé/RS</v>
          </cell>
          <cell r="G4135" t="str">
            <v>Semestral</v>
          </cell>
          <cell r="H4135" t="str">
            <v>2024-S1</v>
          </cell>
          <cell r="I4135" t="str">
            <v>Sim</v>
          </cell>
          <cell r="J4135">
            <v>45473</v>
          </cell>
          <cell r="K4135">
            <v>-37501543.469999999</v>
          </cell>
          <cell r="L4135">
            <v>148109396.19</v>
          </cell>
          <cell r="M4135">
            <v>0</v>
          </cell>
          <cell r="N4135" t="str">
            <v>Cumpre</v>
          </cell>
        </row>
        <row r="4136">
          <cell r="F4136" t="str">
            <v>Guarani das Missões/RS</v>
          </cell>
          <cell r="G4136" t="str">
            <v>Semestral</v>
          </cell>
          <cell r="H4136" t="str">
            <v>2024-S1</v>
          </cell>
          <cell r="I4136" t="str">
            <v>Sim</v>
          </cell>
          <cell r="J4136">
            <v>45473</v>
          </cell>
          <cell r="K4136">
            <v>-3471257.66</v>
          </cell>
          <cell r="L4136">
            <v>38617669.079999998</v>
          </cell>
          <cell r="M4136">
            <v>0</v>
          </cell>
          <cell r="N4136" t="str">
            <v>Cumpre</v>
          </cell>
        </row>
        <row r="4137">
          <cell r="F4137" t="str">
            <v>Harmonia/RS</v>
          </cell>
          <cell r="G4137" t="str">
            <v>Semestral</v>
          </cell>
          <cell r="H4137" t="str">
            <v>2024-S1</v>
          </cell>
          <cell r="I4137" t="str">
            <v>Sim</v>
          </cell>
          <cell r="J4137">
            <v>45473</v>
          </cell>
          <cell r="K4137">
            <v>-4000198.61</v>
          </cell>
          <cell r="L4137">
            <v>42964168.609999999</v>
          </cell>
          <cell r="M4137">
            <v>0</v>
          </cell>
          <cell r="N4137" t="str">
            <v>Cumpre</v>
          </cell>
        </row>
        <row r="4138">
          <cell r="F4138" t="str">
            <v>Herval/RS</v>
          </cell>
          <cell r="G4138" t="str">
            <v>Semestral</v>
          </cell>
          <cell r="H4138" t="str">
            <v>2024-S1</v>
          </cell>
          <cell r="I4138" t="str">
            <v>Sim</v>
          </cell>
          <cell r="J4138">
            <v>45473</v>
          </cell>
          <cell r="K4138">
            <v>-18386851.600000001</v>
          </cell>
          <cell r="L4138">
            <v>48010830.340000004</v>
          </cell>
          <cell r="M4138">
            <v>0</v>
          </cell>
          <cell r="N4138" t="str">
            <v>Cumpre</v>
          </cell>
        </row>
        <row r="4139">
          <cell r="F4139" t="str">
            <v>Herveiras/RS</v>
          </cell>
          <cell r="G4139" t="str">
            <v>Semestral</v>
          </cell>
          <cell r="H4139" t="str">
            <v>2024-S1</v>
          </cell>
          <cell r="I4139" t="str">
            <v>Sim</v>
          </cell>
          <cell r="J4139">
            <v>45473</v>
          </cell>
          <cell r="K4139">
            <v>-6599605.8399999999</v>
          </cell>
          <cell r="L4139">
            <v>23951826.530000001</v>
          </cell>
          <cell r="M4139">
            <v>0</v>
          </cell>
          <cell r="N4139" t="str">
            <v>Cumpre</v>
          </cell>
        </row>
        <row r="4140">
          <cell r="F4140" t="str">
            <v>Horizontina/RS</v>
          </cell>
          <cell r="G4140" t="str">
            <v>Semestral</v>
          </cell>
          <cell r="H4140" t="str">
            <v>2024-S1</v>
          </cell>
          <cell r="I4140" t="str">
            <v>Sim</v>
          </cell>
          <cell r="J4140">
            <v>45473</v>
          </cell>
          <cell r="K4140">
            <v>6773459.0199999996</v>
          </cell>
          <cell r="L4140">
            <v>163769846</v>
          </cell>
          <cell r="M4140">
            <v>4.1399999999999997</v>
          </cell>
          <cell r="N4140" t="str">
            <v>Cumpre</v>
          </cell>
        </row>
        <row r="4141">
          <cell r="F4141" t="str">
            <v>Hulha Negra/RS</v>
          </cell>
          <cell r="G4141" t="str">
            <v>Semestral</v>
          </cell>
          <cell r="H4141" t="str">
            <v>2024-S1</v>
          </cell>
          <cell r="I4141" t="str">
            <v>Sim</v>
          </cell>
          <cell r="J4141">
            <v>45473</v>
          </cell>
          <cell r="K4141">
            <v>-10590197.08</v>
          </cell>
          <cell r="L4141">
            <v>41266934.920000002</v>
          </cell>
          <cell r="M4141">
            <v>0</v>
          </cell>
          <cell r="N4141" t="str">
            <v>Cumpre</v>
          </cell>
        </row>
        <row r="4142">
          <cell r="F4142" t="str">
            <v>Humaitá/RS</v>
          </cell>
          <cell r="G4142" t="str">
            <v>Semestral</v>
          </cell>
          <cell r="H4142" t="str">
            <v>2024-S1</v>
          </cell>
          <cell r="I4142" t="str">
            <v>Sim</v>
          </cell>
          <cell r="J4142">
            <v>45473</v>
          </cell>
          <cell r="K4142">
            <v>-14537408.1</v>
          </cell>
          <cell r="L4142">
            <v>36833789.609999999</v>
          </cell>
          <cell r="M4142">
            <v>0</v>
          </cell>
          <cell r="N4142" t="str">
            <v>Cumpre</v>
          </cell>
        </row>
        <row r="4143">
          <cell r="F4143" t="str">
            <v>Ibarama/RS</v>
          </cell>
          <cell r="G4143" t="str">
            <v>Semestral</v>
          </cell>
          <cell r="H4143" t="str">
            <v>2024-S1</v>
          </cell>
          <cell r="I4143" t="str">
            <v>Sim</v>
          </cell>
          <cell r="J4143">
            <v>45473</v>
          </cell>
          <cell r="K4143">
            <v>-9041042.9399999995</v>
          </cell>
          <cell r="L4143">
            <v>30618714.620000001</v>
          </cell>
          <cell r="M4143">
            <v>0</v>
          </cell>
          <cell r="N4143" t="str">
            <v>Cumpre</v>
          </cell>
        </row>
        <row r="4144">
          <cell r="F4144" t="str">
            <v>Ibiaçá/RS</v>
          </cell>
          <cell r="G4144" t="str">
            <v>Semestral</v>
          </cell>
          <cell r="H4144" t="str">
            <v>2024-S1</v>
          </cell>
          <cell r="I4144" t="str">
            <v>Sim</v>
          </cell>
          <cell r="J4144">
            <v>45473</v>
          </cell>
          <cell r="K4144">
            <v>-5936797.6900000004</v>
          </cell>
          <cell r="L4144">
            <v>36003663.170000002</v>
          </cell>
          <cell r="M4144">
            <v>0</v>
          </cell>
          <cell r="N4144" t="str">
            <v>Cumpre</v>
          </cell>
        </row>
        <row r="4145">
          <cell r="F4145" t="str">
            <v>Ibiraiaras/RS</v>
          </cell>
          <cell r="G4145" t="str">
            <v>Semestral</v>
          </cell>
          <cell r="H4145" t="str">
            <v>2024-S1</v>
          </cell>
          <cell r="I4145" t="str">
            <v>Sim</v>
          </cell>
          <cell r="J4145">
            <v>45473</v>
          </cell>
          <cell r="K4145">
            <v>-2958248.89</v>
          </cell>
          <cell r="L4145">
            <v>42269762.960000001</v>
          </cell>
          <cell r="M4145">
            <v>0</v>
          </cell>
          <cell r="N4145" t="str">
            <v>Cumpre</v>
          </cell>
        </row>
        <row r="4146">
          <cell r="F4146" t="str">
            <v>Ibirapuitã/RS</v>
          </cell>
          <cell r="G4146" t="str">
            <v>Semestral</v>
          </cell>
          <cell r="H4146" t="str">
            <v>2024-S1</v>
          </cell>
          <cell r="I4146" t="str">
            <v>Sim</v>
          </cell>
          <cell r="J4146">
            <v>45473</v>
          </cell>
          <cell r="K4146">
            <v>-4813458.67</v>
          </cell>
          <cell r="L4146">
            <v>30130679.57</v>
          </cell>
          <cell r="M4146">
            <v>0</v>
          </cell>
          <cell r="N4146" t="str">
            <v>Cumpre</v>
          </cell>
        </row>
        <row r="4147">
          <cell r="F4147" t="str">
            <v>Ibirubá/RS</v>
          </cell>
          <cell r="G4147" t="str">
            <v>Semestral</v>
          </cell>
          <cell r="H4147" t="str">
            <v>2024-S1</v>
          </cell>
          <cell r="I4147" t="str">
            <v>Sim</v>
          </cell>
          <cell r="J4147">
            <v>45473</v>
          </cell>
          <cell r="K4147">
            <v>-10248294.289999999</v>
          </cell>
          <cell r="L4147">
            <v>122735257.89</v>
          </cell>
          <cell r="M4147">
            <v>0</v>
          </cell>
          <cell r="N4147" t="str">
            <v>Cumpre</v>
          </cell>
        </row>
        <row r="4148">
          <cell r="F4148" t="str">
            <v>Igrejinha/RS</v>
          </cell>
          <cell r="G4148" t="str">
            <v>Semestral</v>
          </cell>
          <cell r="H4148" t="str">
            <v>2024-S1</v>
          </cell>
          <cell r="I4148" t="str">
            <v>Sim</v>
          </cell>
          <cell r="J4148">
            <v>45473</v>
          </cell>
          <cell r="K4148">
            <v>-22340957.489999998</v>
          </cell>
          <cell r="L4148">
            <v>201961302.94</v>
          </cell>
          <cell r="M4148">
            <v>0</v>
          </cell>
          <cell r="N4148" t="str">
            <v>Cumpre</v>
          </cell>
        </row>
        <row r="4149">
          <cell r="F4149" t="str">
            <v>Ijuí/RS</v>
          </cell>
          <cell r="G4149" t="str">
            <v>Quadrimestral</v>
          </cell>
          <cell r="H4149" t="str">
            <v>2024-Q2</v>
          </cell>
          <cell r="I4149" t="str">
            <v>Sim</v>
          </cell>
          <cell r="J4149">
            <v>45535</v>
          </cell>
          <cell r="K4149">
            <v>-80928645.189999998</v>
          </cell>
          <cell r="L4149">
            <v>558940692.38999999</v>
          </cell>
          <cell r="M4149">
            <v>0</v>
          </cell>
          <cell r="N4149" t="str">
            <v>Cumpre</v>
          </cell>
        </row>
        <row r="4150">
          <cell r="F4150" t="str">
            <v>Ilópolis/RS</v>
          </cell>
          <cell r="G4150" t="str">
            <v>Semestral</v>
          </cell>
          <cell r="H4150" t="str">
            <v>2024-S1</v>
          </cell>
          <cell r="I4150" t="str">
            <v>Sim</v>
          </cell>
          <cell r="J4150">
            <v>45473</v>
          </cell>
          <cell r="K4150">
            <v>-2750087.3</v>
          </cell>
          <cell r="L4150">
            <v>31553858.899999999</v>
          </cell>
          <cell r="M4150">
            <v>0</v>
          </cell>
          <cell r="N4150" t="str">
            <v>Cumpre</v>
          </cell>
        </row>
        <row r="4151">
          <cell r="F4151" t="str">
            <v>Imbé/RS</v>
          </cell>
          <cell r="G4151" t="str">
            <v>Quadrimestral</v>
          </cell>
          <cell r="H4151" t="str">
            <v>2024-Q2</v>
          </cell>
          <cell r="I4151" t="str">
            <v>Sim</v>
          </cell>
          <cell r="J4151">
            <v>45535</v>
          </cell>
          <cell r="K4151">
            <v>34207840.399999999</v>
          </cell>
          <cell r="L4151">
            <v>204879051.97</v>
          </cell>
          <cell r="M4151">
            <v>16.7</v>
          </cell>
          <cell r="N4151" t="str">
            <v>Cumpre</v>
          </cell>
        </row>
        <row r="4152">
          <cell r="F4152" t="str">
            <v>Imigrante/RS</v>
          </cell>
          <cell r="G4152" t="str">
            <v>Semestral</v>
          </cell>
          <cell r="H4152" t="str">
            <v>2024-S1</v>
          </cell>
          <cell r="I4152" t="str">
            <v>Sim</v>
          </cell>
          <cell r="J4152">
            <v>45473</v>
          </cell>
          <cell r="K4152">
            <v>-10993153.57</v>
          </cell>
          <cell r="L4152">
            <v>38299863.630000003</v>
          </cell>
          <cell r="M4152">
            <v>0</v>
          </cell>
          <cell r="N4152" t="str">
            <v>Cumpre</v>
          </cell>
        </row>
        <row r="4153">
          <cell r="F4153" t="str">
            <v>Independência/RS</v>
          </cell>
          <cell r="G4153" t="str">
            <v>Semestral</v>
          </cell>
          <cell r="H4153" t="str">
            <v>2024-S1</v>
          </cell>
          <cell r="I4153" t="str">
            <v>Sim</v>
          </cell>
          <cell r="J4153">
            <v>45473</v>
          </cell>
          <cell r="K4153">
            <v>-5866350.1500000004</v>
          </cell>
          <cell r="L4153">
            <v>45383728.609999999</v>
          </cell>
          <cell r="M4153">
            <v>0</v>
          </cell>
          <cell r="N4153" t="str">
            <v>Cumpre</v>
          </cell>
        </row>
        <row r="4154">
          <cell r="F4154" t="str">
            <v>Inhacorá/RS</v>
          </cell>
          <cell r="G4154" t="str">
            <v>Semestral</v>
          </cell>
          <cell r="H4154" t="str">
            <v>2024-S1</v>
          </cell>
          <cell r="I4154" t="str">
            <v>Sim</v>
          </cell>
          <cell r="J4154">
            <v>45473</v>
          </cell>
          <cell r="K4154">
            <v>-38506.15</v>
          </cell>
          <cell r="L4154">
            <v>25193126.16</v>
          </cell>
          <cell r="M4154">
            <v>0</v>
          </cell>
          <cell r="N4154" t="str">
            <v>Cumpre</v>
          </cell>
        </row>
        <row r="4155">
          <cell r="F4155" t="str">
            <v>Ipê/RS</v>
          </cell>
          <cell r="G4155" t="str">
            <v>Semestral</v>
          </cell>
          <cell r="H4155" t="str">
            <v>2024-S1</v>
          </cell>
          <cell r="I4155" t="str">
            <v>Sim</v>
          </cell>
          <cell r="J4155">
            <v>45473</v>
          </cell>
          <cell r="K4155">
            <v>-10006271.9</v>
          </cell>
          <cell r="L4155">
            <v>38065917.759999998</v>
          </cell>
          <cell r="M4155">
            <v>0</v>
          </cell>
          <cell r="N4155" t="str">
            <v>Cumpre</v>
          </cell>
        </row>
        <row r="4156">
          <cell r="F4156" t="str">
            <v>Ipiranga do Sul/RS</v>
          </cell>
          <cell r="G4156" t="str">
            <v>Semestral</v>
          </cell>
          <cell r="H4156" t="str">
            <v>2024-S1</v>
          </cell>
          <cell r="I4156" t="str">
            <v>Sim</v>
          </cell>
          <cell r="J4156">
            <v>45473</v>
          </cell>
          <cell r="K4156">
            <v>-5677994.2000000002</v>
          </cell>
          <cell r="L4156">
            <v>26418446.710000001</v>
          </cell>
          <cell r="M4156">
            <v>0</v>
          </cell>
          <cell r="N4156" t="str">
            <v>Cumpre</v>
          </cell>
        </row>
        <row r="4157">
          <cell r="F4157" t="str">
            <v>Iraí/RS</v>
          </cell>
          <cell r="G4157" t="str">
            <v>Semestral</v>
          </cell>
          <cell r="H4157" t="str">
            <v>2024-S1</v>
          </cell>
          <cell r="I4157" t="str">
            <v>Sim</v>
          </cell>
          <cell r="J4157">
            <v>45473</v>
          </cell>
          <cell r="K4157">
            <v>-6039408.5499999998</v>
          </cell>
          <cell r="L4157">
            <v>38093750.159999996</v>
          </cell>
          <cell r="M4157">
            <v>0</v>
          </cell>
          <cell r="N4157" t="str">
            <v>Cumpre</v>
          </cell>
        </row>
        <row r="4158">
          <cell r="F4158" t="str">
            <v>Itaara/RS</v>
          </cell>
          <cell r="G4158" t="str">
            <v>Semestral</v>
          </cell>
          <cell r="H4158" t="str">
            <v>2024-S1</v>
          </cell>
          <cell r="I4158" t="str">
            <v>Sim</v>
          </cell>
          <cell r="J4158">
            <v>45473</v>
          </cell>
          <cell r="K4158">
            <v>-26766734.789999999</v>
          </cell>
          <cell r="L4158">
            <v>40715790.409999996</v>
          </cell>
          <cell r="M4158">
            <v>0</v>
          </cell>
          <cell r="N4158" t="str">
            <v>Cumpre</v>
          </cell>
        </row>
        <row r="4159">
          <cell r="F4159" t="str">
            <v>Itacurubi/RS</v>
          </cell>
          <cell r="G4159" t="str">
            <v>Semestral</v>
          </cell>
          <cell r="H4159" t="str">
            <v>2024-S1</v>
          </cell>
          <cell r="I4159" t="str">
            <v>Sim</v>
          </cell>
          <cell r="J4159">
            <v>45473</v>
          </cell>
          <cell r="K4159">
            <v>-13399015.93</v>
          </cell>
          <cell r="L4159">
            <v>32751657.260000002</v>
          </cell>
          <cell r="M4159">
            <v>0</v>
          </cell>
          <cell r="N4159" t="str">
            <v>Cumpre</v>
          </cell>
        </row>
        <row r="4160">
          <cell r="F4160" t="str">
            <v>Itapuca/RS</v>
          </cell>
          <cell r="G4160" t="str">
            <v>Semestral</v>
          </cell>
          <cell r="H4160" t="str">
            <v>2024-S1</v>
          </cell>
          <cell r="I4160" t="str">
            <v>Sim</v>
          </cell>
          <cell r="J4160">
            <v>45473</v>
          </cell>
          <cell r="K4160">
            <v>-5557191.0899999999</v>
          </cell>
          <cell r="L4160">
            <v>24659336.149999999</v>
          </cell>
          <cell r="M4160">
            <v>0</v>
          </cell>
          <cell r="N4160" t="str">
            <v>Cumpre</v>
          </cell>
        </row>
        <row r="4161">
          <cell r="F4161" t="str">
            <v>Itaqui/RS</v>
          </cell>
          <cell r="G4161" t="str">
            <v>Quadrimestral</v>
          </cell>
          <cell r="H4161" t="str">
            <v>2024-Q2</v>
          </cell>
          <cell r="I4161" t="str">
            <v>Sim</v>
          </cell>
          <cell r="J4161">
            <v>45535</v>
          </cell>
          <cell r="K4161">
            <v>48110462.759999998</v>
          </cell>
          <cell r="L4161">
            <v>184330837.34999999</v>
          </cell>
          <cell r="M4161">
            <v>26.1</v>
          </cell>
          <cell r="N4161" t="str">
            <v>Cumpre</v>
          </cell>
        </row>
        <row r="4162">
          <cell r="F4162" t="str">
            <v>Itati/RS</v>
          </cell>
          <cell r="G4162" t="str">
            <v>Semestral</v>
          </cell>
          <cell r="H4162" t="str">
            <v>2024-S1</v>
          </cell>
          <cell r="I4162" t="str">
            <v>Sim</v>
          </cell>
          <cell r="J4162">
            <v>45473</v>
          </cell>
          <cell r="K4162">
            <v>-9994059.4499999993</v>
          </cell>
          <cell r="L4162">
            <v>27305443.350000001</v>
          </cell>
          <cell r="M4162">
            <v>0</v>
          </cell>
          <cell r="N4162" t="str">
            <v>Cumpre</v>
          </cell>
        </row>
        <row r="4163">
          <cell r="F4163" t="str">
            <v>Itatiba do Sul/RS</v>
          </cell>
          <cell r="G4163" t="str">
            <v>Semestral</v>
          </cell>
          <cell r="H4163" t="str">
            <v>2024-S1</v>
          </cell>
          <cell r="I4163" t="str">
            <v>Sim</v>
          </cell>
          <cell r="J4163">
            <v>45473</v>
          </cell>
          <cell r="K4163">
            <v>-6475206.2999999998</v>
          </cell>
          <cell r="L4163">
            <v>29946675.370000001</v>
          </cell>
          <cell r="M4163">
            <v>0</v>
          </cell>
          <cell r="N4163" t="str">
            <v>Cumpre</v>
          </cell>
        </row>
        <row r="4164">
          <cell r="F4164" t="str">
            <v>Ivorá/RS</v>
          </cell>
          <cell r="G4164" t="str">
            <v>Semestral</v>
          </cell>
          <cell r="H4164" t="str">
            <v>2024-S1</v>
          </cell>
          <cell r="I4164" t="str">
            <v>Sim</v>
          </cell>
          <cell r="J4164">
            <v>45473</v>
          </cell>
          <cell r="K4164">
            <v>-10625211.09</v>
          </cell>
          <cell r="L4164">
            <v>22718468.02</v>
          </cell>
          <cell r="M4164">
            <v>0</v>
          </cell>
          <cell r="N4164" t="str">
            <v>Cumpre</v>
          </cell>
        </row>
        <row r="4165">
          <cell r="F4165" t="str">
            <v>Ivoti/RS</v>
          </cell>
          <cell r="G4165" t="str">
            <v>Semestral</v>
          </cell>
          <cell r="H4165" t="str">
            <v>2024-S1</v>
          </cell>
          <cell r="I4165" t="str">
            <v>Sim</v>
          </cell>
          <cell r="J4165">
            <v>45473</v>
          </cell>
          <cell r="K4165">
            <v>-56571103.530000001</v>
          </cell>
          <cell r="L4165">
            <v>136418669.80000001</v>
          </cell>
          <cell r="M4165">
            <v>0</v>
          </cell>
          <cell r="N4165" t="str">
            <v>Cumpre</v>
          </cell>
        </row>
        <row r="4166">
          <cell r="F4166" t="str">
            <v>Jaboticaba/RS</v>
          </cell>
          <cell r="G4166" t="str">
            <v>Semestral</v>
          </cell>
          <cell r="H4166" t="str">
            <v>2024-S1</v>
          </cell>
          <cell r="I4166" t="str">
            <v>Sim</v>
          </cell>
          <cell r="J4166">
            <v>45473</v>
          </cell>
          <cell r="K4166">
            <v>-3838977.04</v>
          </cell>
          <cell r="L4166">
            <v>28624141.109999999</v>
          </cell>
          <cell r="M4166">
            <v>0</v>
          </cell>
          <cell r="N4166" t="str">
            <v>Cumpre</v>
          </cell>
        </row>
        <row r="4167">
          <cell r="F4167" t="str">
            <v>Jacuizinho/RS</v>
          </cell>
          <cell r="G4167" t="str">
            <v>Semestral</v>
          </cell>
          <cell r="H4167" t="str">
            <v>2024-S1</v>
          </cell>
          <cell r="I4167" t="str">
            <v>Sim</v>
          </cell>
          <cell r="J4167">
            <v>45473</v>
          </cell>
          <cell r="K4167">
            <v>-13257479.92</v>
          </cell>
          <cell r="L4167">
            <v>33675394.659999996</v>
          </cell>
          <cell r="M4167">
            <v>0</v>
          </cell>
          <cell r="N4167" t="str">
            <v>Cumpre</v>
          </cell>
        </row>
        <row r="4168">
          <cell r="F4168" t="str">
            <v>Jacutinga/RS</v>
          </cell>
          <cell r="G4168" t="str">
            <v>Semestral</v>
          </cell>
          <cell r="H4168" t="str">
            <v>2024-S1</v>
          </cell>
          <cell r="I4168" t="str">
            <v>Sim</v>
          </cell>
          <cell r="J4168">
            <v>45473</v>
          </cell>
          <cell r="K4168">
            <v>2554635.54</v>
          </cell>
          <cell r="L4168">
            <v>31892803.670000002</v>
          </cell>
          <cell r="M4168">
            <v>8.01</v>
          </cell>
          <cell r="N4168" t="str">
            <v>Cumpre</v>
          </cell>
        </row>
        <row r="4169">
          <cell r="F4169" t="str">
            <v>Jaguarão/RS</v>
          </cell>
          <cell r="G4169" t="str">
            <v>Semestral</v>
          </cell>
          <cell r="H4169" t="str">
            <v>2024-S1</v>
          </cell>
          <cell r="I4169" t="str">
            <v>Sim</v>
          </cell>
          <cell r="J4169">
            <v>45473</v>
          </cell>
          <cell r="K4169">
            <v>9091766.7799999993</v>
          </cell>
          <cell r="L4169">
            <v>123647451.36</v>
          </cell>
          <cell r="M4169">
            <v>7.35</v>
          </cell>
          <cell r="N4169" t="str">
            <v>Cumpre</v>
          </cell>
        </row>
        <row r="4170">
          <cell r="F4170" t="str">
            <v>Jaguari/RS</v>
          </cell>
          <cell r="G4170" t="str">
            <v>Semestral</v>
          </cell>
          <cell r="H4170" t="str">
            <v>2024-S1</v>
          </cell>
          <cell r="I4170" t="str">
            <v>Sim</v>
          </cell>
          <cell r="J4170">
            <v>45473</v>
          </cell>
          <cell r="K4170">
            <v>10130131.890000001</v>
          </cell>
          <cell r="L4170">
            <v>56582182.68</v>
          </cell>
          <cell r="M4170">
            <v>17.899999999999999</v>
          </cell>
          <cell r="N4170" t="str">
            <v>Cumpre</v>
          </cell>
        </row>
        <row r="4171">
          <cell r="F4171" t="str">
            <v>Jaquirana/RS</v>
          </cell>
          <cell r="G4171" t="str">
            <v>Semestral</v>
          </cell>
          <cell r="H4171" t="str">
            <v>2024-S1</v>
          </cell>
          <cell r="I4171" t="str">
            <v>Sim</v>
          </cell>
          <cell r="J4171">
            <v>45473</v>
          </cell>
          <cell r="K4171">
            <v>-10645725.640000001</v>
          </cell>
          <cell r="L4171">
            <v>36855168.719999999</v>
          </cell>
          <cell r="M4171">
            <v>0</v>
          </cell>
          <cell r="N4171" t="str">
            <v>Cumpre</v>
          </cell>
        </row>
        <row r="4172">
          <cell r="F4172" t="str">
            <v>Jari/RS</v>
          </cell>
          <cell r="G4172" t="str">
            <v>Semestral</v>
          </cell>
          <cell r="H4172" t="str">
            <v>2024-S1</v>
          </cell>
          <cell r="I4172" t="str">
            <v>Sim</v>
          </cell>
          <cell r="J4172">
            <v>45473</v>
          </cell>
          <cell r="K4172">
            <v>-6529334.2599999998</v>
          </cell>
          <cell r="L4172">
            <v>31299307.16</v>
          </cell>
          <cell r="M4172">
            <v>0</v>
          </cell>
          <cell r="N4172" t="str">
            <v>Cumpre</v>
          </cell>
        </row>
        <row r="4173">
          <cell r="F4173" t="str">
            <v>Jóia/RS</v>
          </cell>
          <cell r="G4173" t="str">
            <v>Semestral</v>
          </cell>
          <cell r="H4173" t="str">
            <v>2024-S1</v>
          </cell>
          <cell r="I4173" t="str">
            <v>Sim</v>
          </cell>
          <cell r="J4173">
            <v>45473</v>
          </cell>
          <cell r="K4173">
            <v>-12283885.539999999</v>
          </cell>
          <cell r="L4173">
            <v>53353404.490000002</v>
          </cell>
          <cell r="M4173">
            <v>0</v>
          </cell>
          <cell r="N4173" t="str">
            <v>Cumpre</v>
          </cell>
        </row>
        <row r="4174">
          <cell r="F4174" t="str">
            <v>Júlio de Castilhos/RS</v>
          </cell>
          <cell r="G4174" t="str">
            <v>Semestral</v>
          </cell>
          <cell r="H4174" t="str">
            <v>2024-S1</v>
          </cell>
          <cell r="I4174" t="str">
            <v>Sim</v>
          </cell>
          <cell r="J4174">
            <v>45473</v>
          </cell>
          <cell r="K4174">
            <v>-26197327.07</v>
          </cell>
          <cell r="L4174">
            <v>115759089.91</v>
          </cell>
          <cell r="M4174">
            <v>0</v>
          </cell>
          <cell r="N4174" t="str">
            <v>Cumpre</v>
          </cell>
        </row>
        <row r="4175">
          <cell r="F4175" t="str">
            <v>Lagoa Bonita do Sul/RS</v>
          </cell>
          <cell r="G4175" t="str">
            <v>Semestral</v>
          </cell>
          <cell r="H4175" t="str">
            <v>2024-S1</v>
          </cell>
          <cell r="I4175" t="str">
            <v>Sim</v>
          </cell>
          <cell r="J4175">
            <v>45473</v>
          </cell>
          <cell r="K4175">
            <v>-7593629.6399999997</v>
          </cell>
          <cell r="L4175">
            <v>22744099.5</v>
          </cell>
          <cell r="M4175">
            <v>0</v>
          </cell>
          <cell r="N4175" t="str">
            <v>Cumpre</v>
          </cell>
        </row>
        <row r="4176">
          <cell r="F4176" t="str">
            <v>Lagoa dos Três Cantos/RS</v>
          </cell>
          <cell r="G4176" t="str">
            <v>Semestral</v>
          </cell>
          <cell r="H4176" t="str">
            <v>2024-S1</v>
          </cell>
          <cell r="I4176" t="str">
            <v>Sim</v>
          </cell>
          <cell r="J4176">
            <v>45473</v>
          </cell>
          <cell r="K4176">
            <v>-7108597.5499999998</v>
          </cell>
          <cell r="L4176">
            <v>26164478.030000001</v>
          </cell>
          <cell r="M4176">
            <v>0</v>
          </cell>
          <cell r="N4176" t="str">
            <v>Cumpre</v>
          </cell>
        </row>
        <row r="4177">
          <cell r="F4177" t="str">
            <v>Lagoa Vermelha/RS</v>
          </cell>
          <cell r="G4177" t="str">
            <v>Semestral</v>
          </cell>
          <cell r="H4177" t="str">
            <v>2024-S1</v>
          </cell>
          <cell r="I4177" t="str">
            <v>Sim</v>
          </cell>
          <cell r="J4177">
            <v>45473</v>
          </cell>
          <cell r="K4177">
            <v>-17059420.489999998</v>
          </cell>
          <cell r="L4177">
            <v>147296015.31999999</v>
          </cell>
          <cell r="M4177">
            <v>0</v>
          </cell>
          <cell r="N4177" t="str">
            <v>Cumpre</v>
          </cell>
        </row>
        <row r="4178">
          <cell r="F4178" t="str">
            <v>Lagoão/RS</v>
          </cell>
          <cell r="G4178" t="str">
            <v>Quadrimestral</v>
          </cell>
          <cell r="H4178" t="str">
            <v>2024-Q2</v>
          </cell>
          <cell r="I4178" t="str">
            <v>Sim</v>
          </cell>
          <cell r="J4178">
            <v>45535</v>
          </cell>
          <cell r="K4178">
            <v>-3958599.8</v>
          </cell>
          <cell r="L4178">
            <v>36523204.899999999</v>
          </cell>
          <cell r="M4178">
            <v>0</v>
          </cell>
          <cell r="N4178" t="str">
            <v>Cumpre</v>
          </cell>
        </row>
        <row r="4179">
          <cell r="F4179" t="str">
            <v>Lajeado/RS</v>
          </cell>
          <cell r="G4179" t="str">
            <v>Quadrimestral</v>
          </cell>
          <cell r="H4179" t="str">
            <v>2024-Q2</v>
          </cell>
          <cell r="I4179" t="str">
            <v>Sim</v>
          </cell>
          <cell r="J4179">
            <v>45535</v>
          </cell>
          <cell r="K4179">
            <v>-170672826.53</v>
          </cell>
          <cell r="L4179">
            <v>608246885.83000004</v>
          </cell>
          <cell r="M4179">
            <v>0</v>
          </cell>
          <cell r="N4179" t="str">
            <v>Cumpre</v>
          </cell>
        </row>
        <row r="4180">
          <cell r="F4180" t="str">
            <v>Lajeado do Bugre/RS</v>
          </cell>
          <cell r="G4180" t="str">
            <v>Semestral</v>
          </cell>
          <cell r="H4180" t="str">
            <v>2024-S1</v>
          </cell>
          <cell r="I4180" t="str">
            <v>Sim</v>
          </cell>
          <cell r="J4180">
            <v>45473</v>
          </cell>
          <cell r="K4180">
            <v>-1784273.1</v>
          </cell>
          <cell r="L4180">
            <v>24379944.510000002</v>
          </cell>
          <cell r="M4180">
            <v>0</v>
          </cell>
          <cell r="N4180" t="str">
            <v>Cumpre</v>
          </cell>
        </row>
        <row r="4181">
          <cell r="F4181" t="str">
            <v>Lavras do Sul/RS</v>
          </cell>
          <cell r="G4181" t="str">
            <v>Semestral</v>
          </cell>
          <cell r="H4181" t="str">
            <v>2024-S1</v>
          </cell>
          <cell r="I4181" t="str">
            <v>Sim</v>
          </cell>
          <cell r="J4181">
            <v>45473</v>
          </cell>
          <cell r="K4181">
            <v>-13928978.15</v>
          </cell>
          <cell r="L4181">
            <v>57000632.25</v>
          </cell>
          <cell r="M4181">
            <v>0</v>
          </cell>
          <cell r="N4181" t="str">
            <v>Cumpre</v>
          </cell>
        </row>
        <row r="4182">
          <cell r="F4182" t="str">
            <v>Liberato Salzano/RS</v>
          </cell>
          <cell r="G4182" t="str">
            <v>Quadrimestral</v>
          </cell>
          <cell r="H4182" t="str">
            <v>2024-Q2</v>
          </cell>
          <cell r="I4182" t="str">
            <v>Sim</v>
          </cell>
          <cell r="J4182">
            <v>45535</v>
          </cell>
          <cell r="K4182">
            <v>-5501830.5300000003</v>
          </cell>
          <cell r="L4182">
            <v>31943701.530000001</v>
          </cell>
          <cell r="M4182">
            <v>0</v>
          </cell>
          <cell r="N4182" t="str">
            <v>Cumpre</v>
          </cell>
        </row>
        <row r="4183">
          <cell r="F4183" t="str">
            <v>Lindolfo Collor/RS</v>
          </cell>
          <cell r="G4183" t="str">
            <v>Semestral</v>
          </cell>
          <cell r="H4183" t="str">
            <v>2024-S1</v>
          </cell>
          <cell r="I4183" t="str">
            <v>Sim</v>
          </cell>
          <cell r="J4183">
            <v>45473</v>
          </cell>
          <cell r="K4183">
            <v>-2676994.9900000002</v>
          </cell>
          <cell r="L4183">
            <v>38217004.710000001</v>
          </cell>
          <cell r="M4183">
            <v>0</v>
          </cell>
          <cell r="N4183" t="str">
            <v>Cumpre</v>
          </cell>
        </row>
        <row r="4184">
          <cell r="F4184" t="str">
            <v>Linha Nova/RS</v>
          </cell>
          <cell r="G4184" t="str">
            <v>Semestral</v>
          </cell>
          <cell r="H4184" t="str">
            <v>2024-S1</v>
          </cell>
          <cell r="I4184" t="str">
            <v>Sim</v>
          </cell>
          <cell r="J4184">
            <v>45473</v>
          </cell>
          <cell r="K4184">
            <v>-9998101.0399999991</v>
          </cell>
          <cell r="L4184">
            <v>22065805.789999999</v>
          </cell>
          <cell r="M4184">
            <v>0</v>
          </cell>
          <cell r="N4184" t="str">
            <v>Cumpre</v>
          </cell>
        </row>
        <row r="4185">
          <cell r="F4185" t="str">
            <v>Maçambará/RS</v>
          </cell>
          <cell r="G4185" t="str">
            <v>Semestral</v>
          </cell>
          <cell r="H4185" t="str">
            <v>2024-S1</v>
          </cell>
          <cell r="I4185" t="str">
            <v>Sim</v>
          </cell>
          <cell r="J4185">
            <v>45473</v>
          </cell>
          <cell r="K4185">
            <v>-8623670.8499999996</v>
          </cell>
          <cell r="L4185">
            <v>42753715.909999996</v>
          </cell>
          <cell r="M4185">
            <v>0</v>
          </cell>
          <cell r="N4185" t="str">
            <v>Cumpre</v>
          </cell>
        </row>
        <row r="4186">
          <cell r="F4186" t="str">
            <v>Machadinho/RS</v>
          </cell>
          <cell r="G4186" t="str">
            <v>Semestral</v>
          </cell>
          <cell r="H4186" t="str">
            <v>2024-S1</v>
          </cell>
          <cell r="I4186" t="str">
            <v>Sim</v>
          </cell>
          <cell r="J4186">
            <v>45473</v>
          </cell>
          <cell r="K4186">
            <v>391420.6</v>
          </cell>
          <cell r="L4186">
            <v>43355613</v>
          </cell>
          <cell r="M4186">
            <v>0.9</v>
          </cell>
          <cell r="N4186" t="str">
            <v>Cumpre</v>
          </cell>
        </row>
        <row r="4187">
          <cell r="F4187" t="str">
            <v>Mampituba/RS</v>
          </cell>
          <cell r="G4187" t="str">
            <v>Semestral</v>
          </cell>
          <cell r="H4187" t="str">
            <v>2024-S1</v>
          </cell>
          <cell r="I4187" t="str">
            <v>Sim</v>
          </cell>
          <cell r="J4187">
            <v>45473</v>
          </cell>
          <cell r="K4187">
            <v>-851810.56</v>
          </cell>
          <cell r="L4187">
            <v>25020397.620000001</v>
          </cell>
          <cell r="M4187">
            <v>0</v>
          </cell>
          <cell r="N4187" t="str">
            <v>Cumpre</v>
          </cell>
        </row>
        <row r="4188">
          <cell r="F4188" t="str">
            <v>Manoel Viana/RS</v>
          </cell>
          <cell r="G4188" t="str">
            <v>Quadrimestral</v>
          </cell>
          <cell r="H4188" t="str">
            <v>2024-Q2</v>
          </cell>
          <cell r="I4188" t="str">
            <v>Sim</v>
          </cell>
          <cell r="J4188">
            <v>45535</v>
          </cell>
          <cell r="K4188">
            <v>-17785649.41</v>
          </cell>
          <cell r="L4188">
            <v>47520286.280000001</v>
          </cell>
          <cell r="M4188">
            <v>0</v>
          </cell>
          <cell r="N4188" t="str">
            <v>Cumpre</v>
          </cell>
        </row>
        <row r="4189">
          <cell r="F4189" t="str">
            <v>Maquiné/RS</v>
          </cell>
          <cell r="G4189" t="str">
            <v>Semestral</v>
          </cell>
          <cell r="H4189" t="str">
            <v>2024-S1</v>
          </cell>
          <cell r="I4189" t="str">
            <v>Sim</v>
          </cell>
          <cell r="J4189">
            <v>45473</v>
          </cell>
          <cell r="K4189">
            <v>-13358442.789999999</v>
          </cell>
          <cell r="L4189">
            <v>50776365.630000003</v>
          </cell>
          <cell r="M4189">
            <v>0</v>
          </cell>
          <cell r="N4189" t="str">
            <v>Cumpre</v>
          </cell>
        </row>
        <row r="4190">
          <cell r="F4190" t="str">
            <v>Maratá/RS</v>
          </cell>
          <cell r="G4190" t="str">
            <v>Semestral</v>
          </cell>
          <cell r="H4190" t="str">
            <v>2024-S1</v>
          </cell>
          <cell r="I4190" t="str">
            <v>Sim</v>
          </cell>
          <cell r="J4190">
            <v>45473</v>
          </cell>
          <cell r="K4190">
            <v>-5945266.5300000003</v>
          </cell>
          <cell r="L4190">
            <v>30547400.280000001</v>
          </cell>
          <cell r="M4190">
            <v>0</v>
          </cell>
          <cell r="N4190" t="str">
            <v>Cumpre</v>
          </cell>
        </row>
        <row r="4191">
          <cell r="F4191" t="str">
            <v>Marau/RS</v>
          </cell>
          <cell r="G4191" t="str">
            <v>Semestral</v>
          </cell>
          <cell r="H4191" t="str">
            <v>2024-S1</v>
          </cell>
          <cell r="I4191" t="str">
            <v>Sim</v>
          </cell>
          <cell r="J4191">
            <v>45473</v>
          </cell>
          <cell r="K4191">
            <v>-25846871.16</v>
          </cell>
          <cell r="L4191">
            <v>235387987.19</v>
          </cell>
          <cell r="M4191">
            <v>0</v>
          </cell>
          <cell r="N4191" t="str">
            <v>Cumpre</v>
          </cell>
        </row>
        <row r="4192">
          <cell r="F4192" t="str">
            <v>Marcelino Ramos/RS</v>
          </cell>
          <cell r="G4192" t="str">
            <v>Semestral</v>
          </cell>
          <cell r="H4192" t="str">
            <v>2024-S1</v>
          </cell>
          <cell r="I4192" t="str">
            <v>Sim</v>
          </cell>
          <cell r="J4192">
            <v>45473</v>
          </cell>
          <cell r="K4192">
            <v>-10685304.67</v>
          </cell>
          <cell r="L4192">
            <v>36617648.859999999</v>
          </cell>
          <cell r="M4192">
            <v>0</v>
          </cell>
          <cell r="N4192" t="str">
            <v>Cumpre</v>
          </cell>
        </row>
        <row r="4193">
          <cell r="F4193" t="str">
            <v>Mariana Pimentel/RS</v>
          </cell>
          <cell r="G4193" t="str">
            <v>Semestral</v>
          </cell>
          <cell r="H4193" t="str">
            <v>2024-S1</v>
          </cell>
          <cell r="I4193" t="str">
            <v>Sim</v>
          </cell>
          <cell r="J4193">
            <v>45473</v>
          </cell>
          <cell r="K4193">
            <v>-2749215.83</v>
          </cell>
          <cell r="L4193">
            <v>28171763.68</v>
          </cell>
          <cell r="M4193">
            <v>0</v>
          </cell>
          <cell r="N4193" t="str">
            <v>Cumpre</v>
          </cell>
        </row>
        <row r="4194">
          <cell r="F4194" t="str">
            <v>Mariano Moro/RS</v>
          </cell>
          <cell r="G4194" t="str">
            <v>Semestral</v>
          </cell>
          <cell r="H4194" t="str">
            <v>2024-S1</v>
          </cell>
          <cell r="I4194" t="str">
            <v>Sim</v>
          </cell>
          <cell r="J4194">
            <v>45473</v>
          </cell>
          <cell r="K4194">
            <v>-7515191.5199999996</v>
          </cell>
          <cell r="L4194">
            <v>26849205.73</v>
          </cell>
          <cell r="M4194">
            <v>0</v>
          </cell>
          <cell r="N4194" t="str">
            <v>Cumpre</v>
          </cell>
        </row>
        <row r="4195">
          <cell r="F4195" t="str">
            <v>Marques de Souza/RS</v>
          </cell>
          <cell r="G4195" t="str">
            <v>Semestral</v>
          </cell>
          <cell r="H4195" t="str">
            <v>2024-S1</v>
          </cell>
          <cell r="I4195" t="str">
            <v>Sim</v>
          </cell>
          <cell r="J4195">
            <v>45473</v>
          </cell>
          <cell r="K4195">
            <v>-15773596.9</v>
          </cell>
          <cell r="L4195">
            <v>39404370.880000003</v>
          </cell>
          <cell r="M4195">
            <v>0</v>
          </cell>
          <cell r="N4195" t="str">
            <v>Cumpre</v>
          </cell>
        </row>
        <row r="4196">
          <cell r="F4196" t="str">
            <v>Mata/RS</v>
          </cell>
          <cell r="G4196" t="str">
            <v>Semestral</v>
          </cell>
          <cell r="H4196" t="str">
            <v>2024-S1</v>
          </cell>
          <cell r="I4196" t="str">
            <v>Sim</v>
          </cell>
          <cell r="J4196">
            <v>45473</v>
          </cell>
          <cell r="K4196">
            <v>-6312474.7800000003</v>
          </cell>
          <cell r="L4196">
            <v>29227307.23</v>
          </cell>
          <cell r="M4196">
            <v>0</v>
          </cell>
          <cell r="N4196" t="str">
            <v>Cumpre</v>
          </cell>
        </row>
        <row r="4197">
          <cell r="F4197" t="str">
            <v>Mato Castelhano/RS</v>
          </cell>
          <cell r="G4197" t="str">
            <v>Semestral</v>
          </cell>
          <cell r="H4197" t="str">
            <v>2024-S1</v>
          </cell>
          <cell r="I4197" t="str">
            <v>Sim</v>
          </cell>
          <cell r="J4197">
            <v>45473</v>
          </cell>
          <cell r="K4197">
            <v>-183245.68</v>
          </cell>
          <cell r="L4197">
            <v>28247386.710000001</v>
          </cell>
          <cell r="M4197">
            <v>0</v>
          </cell>
          <cell r="N4197" t="str">
            <v>Cumpre</v>
          </cell>
        </row>
        <row r="4198">
          <cell r="F4198" t="str">
            <v>Mato Leitão/RS</v>
          </cell>
          <cell r="G4198" t="str">
            <v>Semestral</v>
          </cell>
          <cell r="H4198" t="str">
            <v>2024-S1</v>
          </cell>
          <cell r="I4198" t="str">
            <v>Sim</v>
          </cell>
          <cell r="J4198">
            <v>45473</v>
          </cell>
          <cell r="K4198">
            <v>-8491200.9800000004</v>
          </cell>
          <cell r="L4198">
            <v>34301998.219999999</v>
          </cell>
          <cell r="M4198">
            <v>0</v>
          </cell>
          <cell r="N4198" t="str">
            <v>Cumpre</v>
          </cell>
        </row>
        <row r="4199">
          <cell r="F4199" t="str">
            <v>Mato Queimado/RS</v>
          </cell>
          <cell r="G4199" t="str">
            <v>Semestral</v>
          </cell>
          <cell r="H4199" t="str">
            <v>2024-S1</v>
          </cell>
          <cell r="I4199" t="str">
            <v>Sim</v>
          </cell>
          <cell r="J4199">
            <v>45473</v>
          </cell>
          <cell r="K4199">
            <v>-8380022.4299999997</v>
          </cell>
          <cell r="L4199">
            <v>23028415.07</v>
          </cell>
          <cell r="M4199">
            <v>0</v>
          </cell>
          <cell r="N4199" t="str">
            <v>Cumpre</v>
          </cell>
        </row>
        <row r="4200">
          <cell r="F4200" t="str">
            <v>Maximiliano de Almeida/RS</v>
          </cell>
          <cell r="G4200" t="str">
            <v>Semestral</v>
          </cell>
          <cell r="H4200" t="str">
            <v>2024-S1</v>
          </cell>
          <cell r="I4200" t="str">
            <v>Sim</v>
          </cell>
          <cell r="J4200">
            <v>45473</v>
          </cell>
          <cell r="K4200">
            <v>-883448.93</v>
          </cell>
          <cell r="L4200">
            <v>31086195.82</v>
          </cell>
          <cell r="M4200">
            <v>0</v>
          </cell>
          <cell r="N4200" t="str">
            <v>Cumpre</v>
          </cell>
        </row>
        <row r="4201">
          <cell r="F4201" t="str">
            <v>Minas do Leão/RS</v>
          </cell>
          <cell r="G4201" t="str">
            <v>Semestral</v>
          </cell>
          <cell r="H4201" t="str">
            <v>2024-S1</v>
          </cell>
          <cell r="I4201" t="str">
            <v>Sim</v>
          </cell>
          <cell r="J4201">
            <v>45473</v>
          </cell>
          <cell r="K4201">
            <v>-1197183.76</v>
          </cell>
          <cell r="L4201">
            <v>46149778.710000001</v>
          </cell>
          <cell r="M4201">
            <v>0</v>
          </cell>
          <cell r="N4201" t="str">
            <v>Cumpre</v>
          </cell>
        </row>
        <row r="4202">
          <cell r="F4202" t="str">
            <v>Miraguaí/RS</v>
          </cell>
          <cell r="G4202" t="str">
            <v>Semestral</v>
          </cell>
          <cell r="H4202" t="str">
            <v>2024-S1</v>
          </cell>
          <cell r="I4202" t="str">
            <v>Sim</v>
          </cell>
          <cell r="J4202">
            <v>45473</v>
          </cell>
          <cell r="K4202">
            <v>-3636695.13</v>
          </cell>
          <cell r="L4202">
            <v>33392475.140000001</v>
          </cell>
          <cell r="M4202">
            <v>0</v>
          </cell>
          <cell r="N4202" t="str">
            <v>Cumpre</v>
          </cell>
        </row>
        <row r="4203">
          <cell r="F4203" t="str">
            <v>Montauri/RS</v>
          </cell>
          <cell r="G4203" t="str">
            <v>Semestral</v>
          </cell>
          <cell r="H4203" t="str">
            <v>2024-S1</v>
          </cell>
          <cell r="I4203" t="str">
            <v>Sim</v>
          </cell>
          <cell r="J4203">
            <v>45473</v>
          </cell>
          <cell r="K4203">
            <v>-10789564.98</v>
          </cell>
          <cell r="L4203">
            <v>23967412.940000001</v>
          </cell>
          <cell r="M4203">
            <v>0</v>
          </cell>
          <cell r="N4203" t="str">
            <v>Cumpre</v>
          </cell>
        </row>
        <row r="4204">
          <cell r="F4204" t="str">
            <v>Monte Alegre dos Campos/RS</v>
          </cell>
          <cell r="G4204" t="str">
            <v>Semestral</v>
          </cell>
          <cell r="H4204" t="str">
            <v>2024-S1</v>
          </cell>
          <cell r="I4204" t="str">
            <v>Sim</v>
          </cell>
          <cell r="J4204">
            <v>45473</v>
          </cell>
          <cell r="K4204">
            <v>-5242075.26</v>
          </cell>
          <cell r="L4204">
            <v>29472047.359999999</v>
          </cell>
          <cell r="M4204">
            <v>0</v>
          </cell>
          <cell r="N4204" t="str">
            <v>Cumpre</v>
          </cell>
        </row>
        <row r="4205">
          <cell r="F4205" t="str">
            <v>Monte Belo do Sul/RS</v>
          </cell>
          <cell r="G4205" t="str">
            <v>Semestral</v>
          </cell>
          <cell r="H4205" t="str">
            <v>2024-S1</v>
          </cell>
          <cell r="I4205" t="str">
            <v>Sim</v>
          </cell>
          <cell r="J4205">
            <v>45473</v>
          </cell>
          <cell r="K4205">
            <v>-8840532.1600000001</v>
          </cell>
          <cell r="L4205">
            <v>30006632.079999998</v>
          </cell>
          <cell r="M4205">
            <v>0</v>
          </cell>
          <cell r="N4205" t="str">
            <v>Cumpre</v>
          </cell>
        </row>
        <row r="4206">
          <cell r="F4206" t="str">
            <v>Montenegro/RS</v>
          </cell>
          <cell r="G4206" t="str">
            <v>Quadrimestral</v>
          </cell>
          <cell r="H4206" t="str">
            <v>2024-Q2</v>
          </cell>
          <cell r="I4206" t="str">
            <v>Sim</v>
          </cell>
          <cell r="J4206">
            <v>45535</v>
          </cell>
          <cell r="K4206">
            <v>-22572920.149999999</v>
          </cell>
          <cell r="L4206">
            <v>371658394.76999998</v>
          </cell>
          <cell r="M4206">
            <v>0</v>
          </cell>
          <cell r="N4206" t="str">
            <v>Cumpre</v>
          </cell>
        </row>
        <row r="4207">
          <cell r="F4207" t="str">
            <v>Mormaço/RS</v>
          </cell>
          <cell r="G4207" t="str">
            <v>Semestral</v>
          </cell>
          <cell r="H4207" t="str">
            <v>2024-S1</v>
          </cell>
          <cell r="I4207" t="str">
            <v>Sim</v>
          </cell>
          <cell r="J4207">
            <v>45473</v>
          </cell>
          <cell r="K4207">
            <v>-5037838.3499999996</v>
          </cell>
          <cell r="L4207">
            <v>26200935.850000001</v>
          </cell>
          <cell r="M4207">
            <v>0</v>
          </cell>
          <cell r="N4207" t="str">
            <v>Cumpre</v>
          </cell>
        </row>
        <row r="4208">
          <cell r="F4208" t="str">
            <v>Morrinhos do Sul/RS</v>
          </cell>
          <cell r="G4208" t="str">
            <v>Semestral</v>
          </cell>
          <cell r="H4208" t="str">
            <v>2024-S1</v>
          </cell>
          <cell r="I4208" t="str">
            <v>Sim</v>
          </cell>
          <cell r="J4208">
            <v>45473</v>
          </cell>
          <cell r="K4208">
            <v>-1453873.72</v>
          </cell>
          <cell r="L4208">
            <v>27611201.789999999</v>
          </cell>
          <cell r="M4208">
            <v>0</v>
          </cell>
          <cell r="N4208" t="str">
            <v>Cumpre</v>
          </cell>
        </row>
        <row r="4209">
          <cell r="F4209" t="str">
            <v>Morro Redondo/RS</v>
          </cell>
          <cell r="G4209" t="str">
            <v>Semestral</v>
          </cell>
          <cell r="H4209" t="str">
            <v>2024-S1</v>
          </cell>
          <cell r="I4209" t="str">
            <v>Sim</v>
          </cell>
          <cell r="J4209">
            <v>45473</v>
          </cell>
          <cell r="K4209">
            <v>-11450497</v>
          </cell>
          <cell r="L4209">
            <v>33794575.899999999</v>
          </cell>
          <cell r="M4209">
            <v>0</v>
          </cell>
          <cell r="N4209" t="str">
            <v>Cumpre</v>
          </cell>
        </row>
        <row r="4210">
          <cell r="F4210" t="str">
            <v>Morro Reuter/RS</v>
          </cell>
          <cell r="G4210" t="str">
            <v>Semestral</v>
          </cell>
          <cell r="H4210" t="str">
            <v>2024-S1</v>
          </cell>
          <cell r="I4210" t="str">
            <v>Sim</v>
          </cell>
          <cell r="J4210">
            <v>45473</v>
          </cell>
          <cell r="K4210">
            <v>-14178609.210000001</v>
          </cell>
          <cell r="L4210">
            <v>41082503.619999997</v>
          </cell>
          <cell r="M4210">
            <v>0</v>
          </cell>
          <cell r="N4210" t="str">
            <v>Cumpre</v>
          </cell>
        </row>
        <row r="4211">
          <cell r="F4211" t="str">
            <v>Mostardas/RS</v>
          </cell>
          <cell r="G4211" t="str">
            <v>Semestral</v>
          </cell>
          <cell r="H4211" t="str">
            <v>2024-S1</v>
          </cell>
          <cell r="I4211" t="str">
            <v>Sim</v>
          </cell>
          <cell r="J4211">
            <v>45473</v>
          </cell>
          <cell r="K4211">
            <v>-1104009.83</v>
          </cell>
          <cell r="L4211">
            <v>69912597.680000007</v>
          </cell>
          <cell r="M4211">
            <v>0</v>
          </cell>
          <cell r="N4211" t="str">
            <v>Cumpre</v>
          </cell>
        </row>
        <row r="4212">
          <cell r="F4212" t="str">
            <v>Muçum/RS</v>
          </cell>
          <cell r="G4212" t="str">
            <v>Semestral</v>
          </cell>
          <cell r="H4212" t="str">
            <v>2024-S1</v>
          </cell>
          <cell r="I4212" t="str">
            <v>Sim</v>
          </cell>
          <cell r="J4212">
            <v>45473</v>
          </cell>
          <cell r="K4212">
            <v>-18202241.300000001</v>
          </cell>
          <cell r="L4212">
            <v>48089153.009999998</v>
          </cell>
          <cell r="M4212">
            <v>0</v>
          </cell>
          <cell r="N4212" t="str">
            <v>Cumpre</v>
          </cell>
        </row>
        <row r="4213">
          <cell r="F4213" t="str">
            <v>Muitos Capões/RS</v>
          </cell>
          <cell r="G4213" t="str">
            <v>Semestral</v>
          </cell>
          <cell r="H4213" t="str">
            <v>2024-S1</v>
          </cell>
          <cell r="I4213" t="str">
            <v>Sim</v>
          </cell>
          <cell r="J4213">
            <v>45473</v>
          </cell>
          <cell r="K4213">
            <v>-14689661.359999999</v>
          </cell>
          <cell r="L4213">
            <v>42602181.159999996</v>
          </cell>
          <cell r="M4213">
            <v>0</v>
          </cell>
          <cell r="N4213" t="str">
            <v>Cumpre</v>
          </cell>
        </row>
        <row r="4214">
          <cell r="F4214" t="str">
            <v>Muliterno/RS</v>
          </cell>
          <cell r="G4214" t="str">
            <v>Semestral</v>
          </cell>
          <cell r="H4214" t="str">
            <v>2024-S1</v>
          </cell>
          <cell r="I4214" t="str">
            <v>Sim</v>
          </cell>
          <cell r="J4214">
            <v>45473</v>
          </cell>
          <cell r="K4214">
            <v>-5557493.7599999998</v>
          </cell>
          <cell r="L4214">
            <v>22948826.32</v>
          </cell>
          <cell r="M4214">
            <v>0</v>
          </cell>
          <cell r="N4214" t="str">
            <v>Cumpre</v>
          </cell>
        </row>
        <row r="4215">
          <cell r="F4215" t="str">
            <v>Não-Me-Toque/RS</v>
          </cell>
          <cell r="G4215" t="str">
            <v>Semestral</v>
          </cell>
          <cell r="H4215" t="str">
            <v>2024-S1</v>
          </cell>
          <cell r="I4215" t="str">
            <v>Sim</v>
          </cell>
          <cell r="J4215">
            <v>45473</v>
          </cell>
          <cell r="K4215">
            <v>-23113481.920000002</v>
          </cell>
          <cell r="L4215">
            <v>127027561.47</v>
          </cell>
          <cell r="M4215">
            <v>0</v>
          </cell>
          <cell r="N4215" t="str">
            <v>Cumpre</v>
          </cell>
        </row>
        <row r="4216">
          <cell r="F4216" t="str">
            <v>Nicolau Vergueiro/RS</v>
          </cell>
          <cell r="G4216" t="str">
            <v>Semestral</v>
          </cell>
          <cell r="H4216" t="str">
            <v>2024-S1</v>
          </cell>
          <cell r="I4216" t="str">
            <v>Sim</v>
          </cell>
          <cell r="J4216">
            <v>45473</v>
          </cell>
          <cell r="K4216">
            <v>-4811652.26</v>
          </cell>
          <cell r="L4216">
            <v>25434193.350000001</v>
          </cell>
          <cell r="M4216">
            <v>0</v>
          </cell>
          <cell r="N4216" t="str">
            <v>Cumpre</v>
          </cell>
        </row>
        <row r="4217">
          <cell r="F4217" t="str">
            <v>Nonoai/RS</v>
          </cell>
          <cell r="G4217" t="str">
            <v>Semestral</v>
          </cell>
          <cell r="H4217" t="str">
            <v>2024-S1</v>
          </cell>
          <cell r="I4217" t="str">
            <v>Sim</v>
          </cell>
          <cell r="J4217">
            <v>45473</v>
          </cell>
          <cell r="K4217">
            <v>4160370.5</v>
          </cell>
          <cell r="L4217">
            <v>71768814.519999996</v>
          </cell>
          <cell r="M4217">
            <v>5.8</v>
          </cell>
          <cell r="N4217" t="str">
            <v>Cumpre</v>
          </cell>
        </row>
        <row r="4218">
          <cell r="F4218" t="str">
            <v>Nova Alvorada/RS</v>
          </cell>
          <cell r="G4218" t="str">
            <v>Semestral</v>
          </cell>
          <cell r="H4218" t="str">
            <v>2024-S1</v>
          </cell>
          <cell r="I4218" t="str">
            <v>Sim</v>
          </cell>
          <cell r="J4218">
            <v>45473</v>
          </cell>
          <cell r="K4218">
            <v>-4045199.51</v>
          </cell>
          <cell r="L4218">
            <v>34618367.549999997</v>
          </cell>
          <cell r="M4218">
            <v>0</v>
          </cell>
          <cell r="N4218" t="str">
            <v>Cumpre</v>
          </cell>
        </row>
        <row r="4219">
          <cell r="F4219" t="str">
            <v>Nova Araçá/RS</v>
          </cell>
          <cell r="G4219" t="str">
            <v>Semestral</v>
          </cell>
          <cell r="H4219" t="str">
            <v>2024-S1</v>
          </cell>
          <cell r="I4219" t="str">
            <v>Sim</v>
          </cell>
          <cell r="J4219">
            <v>45473</v>
          </cell>
          <cell r="K4219">
            <v>-7456106.8200000003</v>
          </cell>
          <cell r="L4219">
            <v>39353164.93</v>
          </cell>
          <cell r="M4219">
            <v>0</v>
          </cell>
          <cell r="N4219" t="str">
            <v>Cumpre</v>
          </cell>
        </row>
        <row r="4220">
          <cell r="F4220" t="str">
            <v>Nova Bassano/RS</v>
          </cell>
          <cell r="G4220" t="str">
            <v>Semestral</v>
          </cell>
          <cell r="H4220" t="str">
            <v>2024-S1</v>
          </cell>
          <cell r="I4220" t="str">
            <v>Sim</v>
          </cell>
          <cell r="J4220">
            <v>45473</v>
          </cell>
          <cell r="K4220">
            <v>-13407529.720000001</v>
          </cell>
          <cell r="L4220">
            <v>61240143.520000003</v>
          </cell>
          <cell r="M4220">
            <v>0</v>
          </cell>
          <cell r="N4220" t="str">
            <v>Cumpre</v>
          </cell>
        </row>
        <row r="4221">
          <cell r="F4221" t="str">
            <v>Nova Boa Vista/RS</v>
          </cell>
          <cell r="G4221" t="str">
            <v>Semestral</v>
          </cell>
          <cell r="H4221" t="str">
            <v>2024-S1</v>
          </cell>
          <cell r="I4221" t="str">
            <v>Sim</v>
          </cell>
          <cell r="J4221">
            <v>45473</v>
          </cell>
          <cell r="K4221">
            <v>-6295410.2199999997</v>
          </cell>
          <cell r="L4221">
            <v>26934718.670000002</v>
          </cell>
          <cell r="M4221">
            <v>0</v>
          </cell>
          <cell r="N4221" t="str">
            <v>Cumpre</v>
          </cell>
        </row>
        <row r="4222">
          <cell r="F4222" t="str">
            <v>Nova Bréscia/RS</v>
          </cell>
          <cell r="G4222" t="str">
            <v>Semestral</v>
          </cell>
          <cell r="H4222" t="str">
            <v>2024-S1</v>
          </cell>
          <cell r="I4222" t="str">
            <v>Sim</v>
          </cell>
          <cell r="J4222">
            <v>45473</v>
          </cell>
          <cell r="K4222">
            <v>-5945698.71</v>
          </cell>
          <cell r="L4222">
            <v>34920763.109999999</v>
          </cell>
          <cell r="M4222">
            <v>0</v>
          </cell>
          <cell r="N4222" t="str">
            <v>Cumpre</v>
          </cell>
        </row>
        <row r="4223">
          <cell r="F4223" t="str">
            <v>Nova Candelária/RS</v>
          </cell>
          <cell r="G4223" t="str">
            <v>Semestral</v>
          </cell>
          <cell r="H4223" t="str">
            <v>2024-S1</v>
          </cell>
          <cell r="I4223" t="str">
            <v>Sim</v>
          </cell>
          <cell r="J4223">
            <v>45473</v>
          </cell>
          <cell r="K4223">
            <v>-9950422.8200000003</v>
          </cell>
          <cell r="L4223">
            <v>33604184.590000004</v>
          </cell>
          <cell r="M4223">
            <v>0</v>
          </cell>
          <cell r="N4223" t="str">
            <v>Cumpre</v>
          </cell>
        </row>
        <row r="4224">
          <cell r="F4224" t="str">
            <v>Nova Esperança do Sul/RS</v>
          </cell>
          <cell r="G4224" t="str">
            <v>Semestral</v>
          </cell>
          <cell r="H4224" t="str">
            <v>2024-S1</v>
          </cell>
          <cell r="I4224" t="str">
            <v>Sim</v>
          </cell>
          <cell r="J4224">
            <v>45473</v>
          </cell>
          <cell r="K4224">
            <v>-8299570.8700000001</v>
          </cell>
          <cell r="L4224">
            <v>32513072.390000001</v>
          </cell>
          <cell r="M4224">
            <v>0</v>
          </cell>
          <cell r="N4224" t="str">
            <v>Cumpre</v>
          </cell>
        </row>
        <row r="4225">
          <cell r="F4225" t="str">
            <v>Nova Hartz/RS</v>
          </cell>
          <cell r="G4225" t="str">
            <v>Semestral</v>
          </cell>
          <cell r="H4225" t="str">
            <v>2024-S1</v>
          </cell>
          <cell r="I4225" t="str">
            <v>Sim</v>
          </cell>
          <cell r="J4225">
            <v>45473</v>
          </cell>
          <cell r="K4225">
            <v>1495831.22</v>
          </cell>
          <cell r="L4225">
            <v>87735839.310000002</v>
          </cell>
          <cell r="M4225">
            <v>1.7</v>
          </cell>
          <cell r="N4225" t="str">
            <v>Cumpre</v>
          </cell>
        </row>
        <row r="4226">
          <cell r="F4226" t="str">
            <v>Nova Pádua/RS</v>
          </cell>
          <cell r="G4226" t="str">
            <v>Semestral</v>
          </cell>
          <cell r="H4226" t="str">
            <v>2024-S1</v>
          </cell>
          <cell r="I4226" t="str">
            <v>Sim</v>
          </cell>
          <cell r="J4226">
            <v>45473</v>
          </cell>
          <cell r="K4226">
            <v>-6464275.7999999998</v>
          </cell>
          <cell r="L4226">
            <v>27045297.57</v>
          </cell>
          <cell r="M4226">
            <v>0</v>
          </cell>
          <cell r="N4226" t="str">
            <v>Cumpre</v>
          </cell>
        </row>
        <row r="4227">
          <cell r="F4227" t="str">
            <v>Nova Palma/RS</v>
          </cell>
          <cell r="G4227" t="str">
            <v>Semestral</v>
          </cell>
          <cell r="H4227" t="str">
            <v>2024-S1</v>
          </cell>
          <cell r="I4227" t="str">
            <v>Sim</v>
          </cell>
          <cell r="J4227">
            <v>45473</v>
          </cell>
          <cell r="K4227">
            <v>-12429377.01</v>
          </cell>
          <cell r="L4227">
            <v>37939092.380000003</v>
          </cell>
          <cell r="M4227">
            <v>0</v>
          </cell>
          <cell r="N4227" t="str">
            <v>Cumpre</v>
          </cell>
        </row>
        <row r="4228">
          <cell r="F4228" t="str">
            <v>Nova Petrópolis/RS</v>
          </cell>
          <cell r="G4228" t="str">
            <v>Semestral</v>
          </cell>
          <cell r="H4228" t="str">
            <v>2024-S1</v>
          </cell>
          <cell r="I4228" t="str">
            <v>Sim</v>
          </cell>
          <cell r="J4228">
            <v>45473</v>
          </cell>
          <cell r="K4228">
            <v>-35762480.420000002</v>
          </cell>
          <cell r="L4228">
            <v>131115864.13</v>
          </cell>
          <cell r="M4228">
            <v>0</v>
          </cell>
          <cell r="N4228" t="str">
            <v>Cumpre</v>
          </cell>
        </row>
        <row r="4229">
          <cell r="F4229" t="str">
            <v>Nova Prata/RS</v>
          </cell>
          <cell r="G4229" t="str">
            <v>Semestral</v>
          </cell>
          <cell r="H4229" t="str">
            <v>2024-S1</v>
          </cell>
          <cell r="I4229" t="str">
            <v>Sim</v>
          </cell>
          <cell r="J4229">
            <v>45473</v>
          </cell>
          <cell r="K4229">
            <v>-40294555.640000001</v>
          </cell>
          <cell r="L4229">
            <v>149849123.86000001</v>
          </cell>
          <cell r="M4229">
            <v>0</v>
          </cell>
          <cell r="N4229" t="str">
            <v>Cumpre</v>
          </cell>
        </row>
        <row r="4230">
          <cell r="F4230" t="str">
            <v>Nova Ramada/RS</v>
          </cell>
          <cell r="G4230" t="str">
            <v>Semestral</v>
          </cell>
          <cell r="H4230" t="str">
            <v>2024-S1</v>
          </cell>
          <cell r="I4230" t="str">
            <v>Sim</v>
          </cell>
          <cell r="J4230">
            <v>45473</v>
          </cell>
          <cell r="K4230">
            <v>-19327666</v>
          </cell>
          <cell r="L4230">
            <v>31094840.440000001</v>
          </cell>
          <cell r="M4230">
            <v>0</v>
          </cell>
          <cell r="N4230" t="str">
            <v>Cumpre</v>
          </cell>
        </row>
        <row r="4231">
          <cell r="F4231" t="str">
            <v>Nova Roma do Sul/RS</v>
          </cell>
          <cell r="G4231" t="str">
            <v>Semestral</v>
          </cell>
          <cell r="H4231" t="str">
            <v>2024-S2</v>
          </cell>
          <cell r="I4231" t="str">
            <v>Sim</v>
          </cell>
          <cell r="J4231">
            <v>45657</v>
          </cell>
          <cell r="K4231">
            <v>-2369864.06</v>
          </cell>
          <cell r="L4231">
            <v>35447668.670000002</v>
          </cell>
          <cell r="M4231">
            <v>0</v>
          </cell>
          <cell r="N4231" t="str">
            <v>Cumpre</v>
          </cell>
        </row>
        <row r="4232">
          <cell r="F4232" t="str">
            <v>Nova Santa Rita/RS</v>
          </cell>
          <cell r="G4232" t="str">
            <v>Quadrimestral</v>
          </cell>
          <cell r="H4232" t="str">
            <v>2024-Q2</v>
          </cell>
          <cell r="I4232" t="str">
            <v>Sim</v>
          </cell>
          <cell r="J4232">
            <v>45535</v>
          </cell>
          <cell r="K4232">
            <v>-49696887.659999996</v>
          </cell>
          <cell r="L4232">
            <v>200300150.88999999</v>
          </cell>
          <cell r="M4232">
            <v>0</v>
          </cell>
          <cell r="N4232" t="str">
            <v>Cumpre</v>
          </cell>
        </row>
        <row r="4233">
          <cell r="F4233" t="str">
            <v>Novo Barreiro/RS</v>
          </cell>
          <cell r="G4233" t="str">
            <v>Semestral</v>
          </cell>
          <cell r="H4233" t="str">
            <v>2024-S1</v>
          </cell>
          <cell r="I4233" t="str">
            <v>Sim</v>
          </cell>
          <cell r="J4233">
            <v>45473</v>
          </cell>
          <cell r="K4233">
            <v>1066306.98</v>
          </cell>
          <cell r="L4233">
            <v>29672731.420000002</v>
          </cell>
          <cell r="M4233">
            <v>3.59</v>
          </cell>
          <cell r="N4233" t="str">
            <v>Cumpre</v>
          </cell>
        </row>
        <row r="4234">
          <cell r="F4234" t="str">
            <v>Novo Cabrais/RS</v>
          </cell>
          <cell r="G4234" t="str">
            <v>Semestral</v>
          </cell>
          <cell r="H4234" t="str">
            <v>2024-S1</v>
          </cell>
          <cell r="I4234" t="str">
            <v>Sim</v>
          </cell>
          <cell r="J4234">
            <v>45473</v>
          </cell>
          <cell r="K4234">
            <v>-14559622.77</v>
          </cell>
          <cell r="L4234">
            <v>31129753.449999999</v>
          </cell>
          <cell r="M4234">
            <v>0</v>
          </cell>
          <cell r="N4234" t="str">
            <v>Cumpre</v>
          </cell>
        </row>
        <row r="4235">
          <cell r="F4235" t="str">
            <v>Novo Hamburgo/RS</v>
          </cell>
          <cell r="G4235" t="str">
            <v>Quadrimestral</v>
          </cell>
          <cell r="H4235" t="str">
            <v>2024-Q2</v>
          </cell>
          <cell r="I4235" t="str">
            <v>Sim</v>
          </cell>
          <cell r="J4235">
            <v>45535</v>
          </cell>
          <cell r="K4235">
            <v>739475311.32000005</v>
          </cell>
          <cell r="L4235">
            <v>1328680724.96</v>
          </cell>
          <cell r="M4235">
            <v>55.65</v>
          </cell>
          <cell r="N4235" t="str">
            <v>Cumpre</v>
          </cell>
        </row>
        <row r="4236">
          <cell r="F4236" t="str">
            <v>Novo Machado/RS</v>
          </cell>
          <cell r="G4236" t="str">
            <v>Semestral</v>
          </cell>
          <cell r="H4236" t="str">
            <v>2024-S1</v>
          </cell>
          <cell r="I4236" t="str">
            <v>Sim</v>
          </cell>
          <cell r="J4236">
            <v>45473</v>
          </cell>
          <cell r="K4236">
            <v>-6567360.9500000002</v>
          </cell>
          <cell r="L4236">
            <v>30176587.350000001</v>
          </cell>
          <cell r="M4236">
            <v>0</v>
          </cell>
          <cell r="N4236" t="str">
            <v>Cumpre</v>
          </cell>
        </row>
        <row r="4237">
          <cell r="F4237" t="str">
            <v>Novo Tiradentes/RS</v>
          </cell>
          <cell r="G4237" t="str">
            <v>Semestral</v>
          </cell>
          <cell r="H4237" t="str">
            <v>2024-S1</v>
          </cell>
          <cell r="I4237" t="str">
            <v>Sim</v>
          </cell>
          <cell r="J4237">
            <v>45473</v>
          </cell>
          <cell r="K4237">
            <v>-2724146.67</v>
          </cell>
          <cell r="L4237">
            <v>24994702.559999999</v>
          </cell>
          <cell r="M4237">
            <v>0</v>
          </cell>
          <cell r="N4237" t="str">
            <v>Cumpre</v>
          </cell>
        </row>
        <row r="4238">
          <cell r="F4238" t="str">
            <v>Novo Xingu/RS</v>
          </cell>
          <cell r="G4238" t="str">
            <v>Semestral</v>
          </cell>
          <cell r="H4238" t="str">
            <v>2024-S1</v>
          </cell>
          <cell r="I4238" t="str">
            <v>Sim</v>
          </cell>
          <cell r="J4238">
            <v>45473</v>
          </cell>
          <cell r="K4238">
            <v>-3825197.22</v>
          </cell>
          <cell r="L4238">
            <v>24446072.649999999</v>
          </cell>
          <cell r="M4238">
            <v>0</v>
          </cell>
          <cell r="N4238" t="str">
            <v>Cumpre</v>
          </cell>
        </row>
        <row r="4239">
          <cell r="F4239" t="str">
            <v>Osório/RS</v>
          </cell>
          <cell r="G4239" t="str">
            <v>Quadrimestral</v>
          </cell>
          <cell r="H4239" t="str">
            <v>2024-Q2</v>
          </cell>
          <cell r="I4239" t="str">
            <v>Sim</v>
          </cell>
          <cell r="J4239">
            <v>45535</v>
          </cell>
          <cell r="K4239">
            <v>4398364.25</v>
          </cell>
          <cell r="L4239">
            <v>255334711.87</v>
          </cell>
          <cell r="M4239">
            <v>1.72</v>
          </cell>
          <cell r="N4239" t="str">
            <v>Cumpre</v>
          </cell>
        </row>
        <row r="4240">
          <cell r="F4240" t="str">
            <v>Paim Filho/RS</v>
          </cell>
          <cell r="G4240" t="str">
            <v>Semestral</v>
          </cell>
          <cell r="H4240" t="str">
            <v>2024-S1</v>
          </cell>
          <cell r="I4240" t="str">
            <v>Sim</v>
          </cell>
          <cell r="J4240">
            <v>45473</v>
          </cell>
          <cell r="K4240">
            <v>-6091024.5099999998</v>
          </cell>
          <cell r="L4240">
            <v>31535511.210000001</v>
          </cell>
          <cell r="M4240">
            <v>0</v>
          </cell>
          <cell r="N4240" t="str">
            <v>Cumpre</v>
          </cell>
        </row>
        <row r="4241">
          <cell r="F4241" t="str">
            <v>Palmares do Sul/RS</v>
          </cell>
          <cell r="G4241" t="str">
            <v>Semestral</v>
          </cell>
          <cell r="H4241" t="str">
            <v>2024-S1</v>
          </cell>
          <cell r="I4241" t="str">
            <v>Sim</v>
          </cell>
          <cell r="J4241">
            <v>45473</v>
          </cell>
          <cell r="K4241">
            <v>-3886388.17</v>
          </cell>
          <cell r="L4241">
            <v>72176048.239999995</v>
          </cell>
          <cell r="M4241">
            <v>0</v>
          </cell>
          <cell r="N4241" t="str">
            <v>Cumpre</v>
          </cell>
        </row>
        <row r="4242">
          <cell r="F4242" t="str">
            <v>Palmeira das Missões/RS</v>
          </cell>
          <cell r="G4242" t="str">
            <v>Quadrimestral</v>
          </cell>
          <cell r="H4242" t="str">
            <v>2024-Q2</v>
          </cell>
          <cell r="I4242" t="str">
            <v>Sim</v>
          </cell>
          <cell r="J4242">
            <v>45535</v>
          </cell>
          <cell r="K4242">
            <v>8938497.5700000003</v>
          </cell>
          <cell r="L4242">
            <v>161822875.44</v>
          </cell>
          <cell r="M4242">
            <v>5.52</v>
          </cell>
          <cell r="N4242" t="str">
            <v>Cumpre</v>
          </cell>
        </row>
        <row r="4243">
          <cell r="F4243" t="str">
            <v>Palmitinho/RS</v>
          </cell>
          <cell r="G4243" t="str">
            <v>Semestral</v>
          </cell>
          <cell r="H4243" t="str">
            <v>2024-S1</v>
          </cell>
          <cell r="I4243" t="str">
            <v>Sim</v>
          </cell>
          <cell r="J4243">
            <v>45473</v>
          </cell>
          <cell r="K4243">
            <v>-9272458.2899999991</v>
          </cell>
          <cell r="L4243">
            <v>44864553.549999997</v>
          </cell>
          <cell r="M4243">
            <v>0</v>
          </cell>
          <cell r="N4243" t="str">
            <v>Cumpre</v>
          </cell>
        </row>
        <row r="4244">
          <cell r="F4244" t="str">
            <v>Panambi/RS</v>
          </cell>
          <cell r="G4244" t="str">
            <v>Semestral</v>
          </cell>
          <cell r="H4244" t="str">
            <v>2024-S1</v>
          </cell>
          <cell r="I4244" t="str">
            <v>Sim</v>
          </cell>
          <cell r="J4244">
            <v>45473</v>
          </cell>
          <cell r="K4244">
            <v>-32061351.73</v>
          </cell>
          <cell r="L4244">
            <v>226338314.93000001</v>
          </cell>
          <cell r="M4244">
            <v>0</v>
          </cell>
          <cell r="N4244" t="str">
            <v>Cumpre</v>
          </cell>
        </row>
        <row r="4245">
          <cell r="F4245" t="str">
            <v>Pantano Grande/RS</v>
          </cell>
          <cell r="G4245" t="str">
            <v>Semestral</v>
          </cell>
          <cell r="H4245" t="str">
            <v>2024-S1</v>
          </cell>
          <cell r="I4245" t="str">
            <v>Sim</v>
          </cell>
          <cell r="J4245">
            <v>45473</v>
          </cell>
          <cell r="K4245">
            <v>-74609.48</v>
          </cell>
          <cell r="L4245">
            <v>63755251.920000002</v>
          </cell>
          <cell r="M4245">
            <v>0</v>
          </cell>
          <cell r="N4245" t="str">
            <v>Cumpre</v>
          </cell>
        </row>
        <row r="4246">
          <cell r="F4246" t="str">
            <v>Paraí/RS</v>
          </cell>
          <cell r="G4246" t="str">
            <v>Semestral</v>
          </cell>
          <cell r="H4246" t="str">
            <v>2024-S1</v>
          </cell>
          <cell r="I4246" t="str">
            <v>Sim</v>
          </cell>
          <cell r="J4246">
            <v>45473</v>
          </cell>
          <cell r="K4246">
            <v>-7508772.9900000002</v>
          </cell>
          <cell r="L4246">
            <v>51933716.609999999</v>
          </cell>
          <cell r="M4246">
            <v>0</v>
          </cell>
          <cell r="N4246" t="str">
            <v>Cumpre</v>
          </cell>
        </row>
        <row r="4247">
          <cell r="F4247" t="str">
            <v>Paraíso do Sul/RS</v>
          </cell>
          <cell r="G4247" t="str">
            <v>Quadrimestral</v>
          </cell>
          <cell r="H4247" t="str">
            <v>2024-Q2</v>
          </cell>
          <cell r="I4247" t="str">
            <v>Sim</v>
          </cell>
          <cell r="J4247">
            <v>45535</v>
          </cell>
          <cell r="K4247">
            <v>-6846154.4000000004</v>
          </cell>
          <cell r="L4247">
            <v>38527404.789999999</v>
          </cell>
          <cell r="M4247">
            <v>0</v>
          </cell>
          <cell r="N4247" t="str">
            <v>Cumpre</v>
          </cell>
        </row>
        <row r="4248">
          <cell r="F4248" t="str">
            <v>Pareci Novo/RS</v>
          </cell>
          <cell r="G4248" t="str">
            <v>Semestral</v>
          </cell>
          <cell r="H4248" t="str">
            <v>2024-S1</v>
          </cell>
          <cell r="I4248" t="str">
            <v>Sim</v>
          </cell>
          <cell r="J4248">
            <v>45473</v>
          </cell>
          <cell r="K4248">
            <v>-6989577.5099999998</v>
          </cell>
          <cell r="L4248">
            <v>42389862.880000003</v>
          </cell>
          <cell r="M4248">
            <v>0</v>
          </cell>
          <cell r="N4248" t="str">
            <v>Cumpre</v>
          </cell>
        </row>
        <row r="4249">
          <cell r="F4249" t="str">
            <v>Parobé/RS</v>
          </cell>
          <cell r="G4249" t="str">
            <v>Quadrimestral</v>
          </cell>
          <cell r="H4249" t="str">
            <v>2024-Q2</v>
          </cell>
          <cell r="I4249" t="str">
            <v>Sim</v>
          </cell>
          <cell r="J4249">
            <v>45535</v>
          </cell>
          <cell r="K4249">
            <v>73663354.310000002</v>
          </cell>
          <cell r="L4249">
            <v>214576934.43000001</v>
          </cell>
          <cell r="M4249">
            <v>34.33</v>
          </cell>
          <cell r="N4249" t="str">
            <v>Cumpre</v>
          </cell>
        </row>
        <row r="4250">
          <cell r="F4250" t="str">
            <v>Passa Sete/RS</v>
          </cell>
          <cell r="G4250" t="str">
            <v>Semestral</v>
          </cell>
          <cell r="H4250" t="str">
            <v>2024-S1</v>
          </cell>
          <cell r="I4250" t="str">
            <v>Sim</v>
          </cell>
          <cell r="J4250">
            <v>45473</v>
          </cell>
          <cell r="K4250">
            <v>-13654716.77</v>
          </cell>
          <cell r="L4250">
            <v>32439682.140000001</v>
          </cell>
          <cell r="M4250">
            <v>0</v>
          </cell>
          <cell r="N4250" t="str">
            <v>Cumpre</v>
          </cell>
        </row>
        <row r="4251">
          <cell r="F4251" t="str">
            <v>Passo do Sobrado/RS</v>
          </cell>
          <cell r="G4251" t="str">
            <v>Semestral</v>
          </cell>
          <cell r="H4251" t="str">
            <v>2024-S1</v>
          </cell>
          <cell r="I4251" t="str">
            <v>Sim</v>
          </cell>
          <cell r="J4251">
            <v>45473</v>
          </cell>
          <cell r="K4251">
            <v>-4595356.38</v>
          </cell>
          <cell r="L4251">
            <v>38441852.710000001</v>
          </cell>
          <cell r="M4251">
            <v>0</v>
          </cell>
          <cell r="N4251" t="str">
            <v>Cumpre</v>
          </cell>
        </row>
        <row r="4252">
          <cell r="F4252" t="str">
            <v>Passo Fundo/RS</v>
          </cell>
          <cell r="G4252" t="str">
            <v>Quadrimestral</v>
          </cell>
          <cell r="H4252" t="str">
            <v>2024-Q2</v>
          </cell>
          <cell r="I4252" t="str">
            <v>Sim</v>
          </cell>
          <cell r="J4252">
            <v>45535</v>
          </cell>
          <cell r="K4252">
            <v>-177824062.40000001</v>
          </cell>
          <cell r="L4252">
            <v>925613011.10000002</v>
          </cell>
          <cell r="M4252">
            <v>0</v>
          </cell>
          <cell r="N4252" t="str">
            <v>Cumpre</v>
          </cell>
        </row>
        <row r="4253">
          <cell r="F4253" t="str">
            <v>Paulo Bento/RS</v>
          </cell>
          <cell r="G4253" t="str">
            <v>Semestral</v>
          </cell>
          <cell r="H4253" t="str">
            <v>2024-S1</v>
          </cell>
          <cell r="I4253" t="str">
            <v>Sim</v>
          </cell>
          <cell r="J4253">
            <v>45473</v>
          </cell>
          <cell r="K4253">
            <v>-118558.32</v>
          </cell>
          <cell r="L4253">
            <v>25369654</v>
          </cell>
          <cell r="M4253">
            <v>0</v>
          </cell>
          <cell r="N4253" t="str">
            <v>Cumpre</v>
          </cell>
        </row>
        <row r="4254">
          <cell r="F4254" t="str">
            <v>Paverama/RS</v>
          </cell>
          <cell r="G4254" t="str">
            <v>Semestral</v>
          </cell>
          <cell r="H4254" t="str">
            <v>2024-S1</v>
          </cell>
          <cell r="I4254" t="str">
            <v>Sim</v>
          </cell>
          <cell r="J4254">
            <v>45473</v>
          </cell>
          <cell r="K4254">
            <v>1525103.93</v>
          </cell>
          <cell r="L4254">
            <v>39807707.310000002</v>
          </cell>
          <cell r="M4254">
            <v>3.83</v>
          </cell>
          <cell r="N4254" t="str">
            <v>Cumpre</v>
          </cell>
        </row>
        <row r="4255">
          <cell r="F4255" t="str">
            <v>Pedras Altas/RS</v>
          </cell>
          <cell r="G4255" t="str">
            <v>Semestral</v>
          </cell>
          <cell r="H4255" t="str">
            <v>2024-S1</v>
          </cell>
          <cell r="I4255" t="str">
            <v>Sim</v>
          </cell>
          <cell r="J4255">
            <v>45473</v>
          </cell>
          <cell r="K4255">
            <v>-13394440.710000001</v>
          </cell>
          <cell r="L4255">
            <v>33957264.57</v>
          </cell>
          <cell r="M4255">
            <v>0</v>
          </cell>
          <cell r="N4255" t="str">
            <v>Cumpre</v>
          </cell>
        </row>
        <row r="4256">
          <cell r="F4256" t="str">
            <v>Pedro Osório/RS</v>
          </cell>
          <cell r="G4256" t="str">
            <v>Semestral</v>
          </cell>
          <cell r="H4256" t="str">
            <v>2024-S1</v>
          </cell>
          <cell r="I4256" t="str">
            <v>Sim</v>
          </cell>
          <cell r="J4256">
            <v>45473</v>
          </cell>
          <cell r="K4256">
            <v>1269574.8400000001</v>
          </cell>
          <cell r="L4256">
            <v>39404852.060000002</v>
          </cell>
          <cell r="M4256">
            <v>3.22</v>
          </cell>
          <cell r="N4256" t="str">
            <v>Cumpre</v>
          </cell>
        </row>
        <row r="4257">
          <cell r="F4257" t="str">
            <v>Pejuçara/RS</v>
          </cell>
          <cell r="G4257" t="str">
            <v>Semestral</v>
          </cell>
          <cell r="H4257" t="str">
            <v>2024-S1</v>
          </cell>
          <cell r="I4257" t="str">
            <v>Sim</v>
          </cell>
          <cell r="J4257">
            <v>45473</v>
          </cell>
          <cell r="K4257">
            <v>-1566886.52</v>
          </cell>
          <cell r="L4257">
            <v>34864673.68</v>
          </cell>
          <cell r="M4257">
            <v>0</v>
          </cell>
          <cell r="N4257" t="str">
            <v>Cumpre</v>
          </cell>
        </row>
        <row r="4258">
          <cell r="F4258" t="str">
            <v>Pelotas/RS</v>
          </cell>
          <cell r="G4258" t="str">
            <v>Quadrimestral</v>
          </cell>
          <cell r="H4258" t="str">
            <v>2024-Q2</v>
          </cell>
          <cell r="I4258" t="str">
            <v>Sim</v>
          </cell>
          <cell r="J4258">
            <v>45535</v>
          </cell>
          <cell r="K4258">
            <v>425502473.95999998</v>
          </cell>
          <cell r="L4258">
            <v>1545249164.4100001</v>
          </cell>
          <cell r="M4258">
            <v>27.54</v>
          </cell>
          <cell r="N4258" t="str">
            <v>Cumpre</v>
          </cell>
        </row>
        <row r="4259">
          <cell r="F4259" t="str">
            <v>Picada Café/RS</v>
          </cell>
          <cell r="G4259" t="str">
            <v>Semestral</v>
          </cell>
          <cell r="H4259" t="str">
            <v>2024-S1</v>
          </cell>
          <cell r="I4259" t="str">
            <v>Sim</v>
          </cell>
          <cell r="J4259">
            <v>45473</v>
          </cell>
          <cell r="K4259">
            <v>-11040854.539999999</v>
          </cell>
          <cell r="L4259">
            <v>41137411.990000002</v>
          </cell>
          <cell r="M4259">
            <v>0</v>
          </cell>
          <cell r="N4259" t="str">
            <v>Cumpre</v>
          </cell>
        </row>
        <row r="4260">
          <cell r="F4260" t="str">
            <v>Pinhal/RS</v>
          </cell>
          <cell r="G4260" t="str">
            <v>Semestral</v>
          </cell>
          <cell r="H4260" t="str">
            <v>2024-S1</v>
          </cell>
          <cell r="I4260" t="str">
            <v>Sim</v>
          </cell>
          <cell r="J4260">
            <v>45473</v>
          </cell>
          <cell r="K4260">
            <v>-6588446.96</v>
          </cell>
          <cell r="L4260">
            <v>34418098.100000001</v>
          </cell>
          <cell r="M4260">
            <v>0</v>
          </cell>
          <cell r="N4260" t="str">
            <v>Cumpre</v>
          </cell>
        </row>
        <row r="4261">
          <cell r="F4261" t="str">
            <v>Pinhal da Serra/RS</v>
          </cell>
          <cell r="G4261" t="str">
            <v>Semestral</v>
          </cell>
          <cell r="H4261" t="str">
            <v>2024-S1</v>
          </cell>
          <cell r="I4261" t="str">
            <v>Sim</v>
          </cell>
          <cell r="J4261">
            <v>45473</v>
          </cell>
          <cell r="K4261">
            <v>-2024005.05</v>
          </cell>
          <cell r="L4261">
            <v>38526922.310000002</v>
          </cell>
          <cell r="M4261">
            <v>0</v>
          </cell>
          <cell r="N4261" t="str">
            <v>Cumpre</v>
          </cell>
        </row>
        <row r="4262">
          <cell r="F4262" t="str">
            <v>Pinhal Grande/RS</v>
          </cell>
          <cell r="G4262" t="str">
            <v>Semestral</v>
          </cell>
          <cell r="H4262" t="str">
            <v>2024-S1</v>
          </cell>
          <cell r="I4262" t="str">
            <v>Sim</v>
          </cell>
          <cell r="J4262">
            <v>45473</v>
          </cell>
          <cell r="K4262">
            <v>-5448557.7800000003</v>
          </cell>
          <cell r="L4262">
            <v>41711706.909999996</v>
          </cell>
          <cell r="M4262">
            <v>0</v>
          </cell>
          <cell r="N4262" t="str">
            <v>Cumpre</v>
          </cell>
        </row>
        <row r="4263">
          <cell r="F4263" t="str">
            <v>Pinheirinho do Vale/RS</v>
          </cell>
          <cell r="G4263" t="str">
            <v>Semestral</v>
          </cell>
          <cell r="H4263" t="str">
            <v>2024-S1</v>
          </cell>
          <cell r="I4263" t="str">
            <v>Sim</v>
          </cell>
          <cell r="J4263">
            <v>45473</v>
          </cell>
          <cell r="K4263">
            <v>-5280138.58</v>
          </cell>
          <cell r="L4263">
            <v>33529093</v>
          </cell>
          <cell r="M4263">
            <v>0</v>
          </cell>
          <cell r="N4263" t="str">
            <v>Cumpre</v>
          </cell>
        </row>
        <row r="4264">
          <cell r="F4264" t="str">
            <v>Pinheiro Machado/RS</v>
          </cell>
          <cell r="G4264" t="str">
            <v>Quadrimestral</v>
          </cell>
          <cell r="H4264" t="str">
            <v>2024-Q2</v>
          </cell>
          <cell r="I4264" t="str">
            <v>Sim</v>
          </cell>
          <cell r="J4264">
            <v>45535</v>
          </cell>
          <cell r="K4264">
            <v>5855271.9699999997</v>
          </cell>
          <cell r="L4264">
            <v>65164513.109999999</v>
          </cell>
          <cell r="M4264">
            <v>8.99</v>
          </cell>
          <cell r="N4264" t="str">
            <v>Cumpre</v>
          </cell>
        </row>
        <row r="4265">
          <cell r="F4265" t="str">
            <v>Pinto Bandeira/RS</v>
          </cell>
          <cell r="G4265" t="str">
            <v>Semestral</v>
          </cell>
          <cell r="H4265" t="str">
            <v>2024-S1</v>
          </cell>
          <cell r="I4265" t="str">
            <v>Sim</v>
          </cell>
          <cell r="J4265">
            <v>45473</v>
          </cell>
          <cell r="K4265">
            <v>-9078819.1799999997</v>
          </cell>
          <cell r="L4265">
            <v>26916508.649999999</v>
          </cell>
          <cell r="M4265">
            <v>0</v>
          </cell>
          <cell r="N4265" t="str">
            <v>Cumpre</v>
          </cell>
        </row>
        <row r="4266">
          <cell r="F4266" t="str">
            <v>Pirapó/RS</v>
          </cell>
          <cell r="G4266" t="str">
            <v>Semestral</v>
          </cell>
          <cell r="H4266" t="str">
            <v>2024-S1</v>
          </cell>
          <cell r="I4266" t="str">
            <v>Sim</v>
          </cell>
          <cell r="J4266">
            <v>45473</v>
          </cell>
          <cell r="K4266">
            <v>-4266276.16</v>
          </cell>
          <cell r="L4266">
            <v>23589849.75</v>
          </cell>
          <cell r="M4266">
            <v>0</v>
          </cell>
          <cell r="N4266" t="str">
            <v>Cumpre</v>
          </cell>
        </row>
        <row r="4267">
          <cell r="F4267" t="str">
            <v>Piratini/RS</v>
          </cell>
          <cell r="G4267" t="str">
            <v>Semestral</v>
          </cell>
          <cell r="H4267" t="str">
            <v>2024-S1</v>
          </cell>
          <cell r="I4267" t="str">
            <v>Sim</v>
          </cell>
          <cell r="J4267">
            <v>45473</v>
          </cell>
          <cell r="K4267">
            <v>-5280951.72</v>
          </cell>
          <cell r="L4267">
            <v>84153048.629999995</v>
          </cell>
          <cell r="M4267">
            <v>0</v>
          </cell>
          <cell r="N4267" t="str">
            <v>Cumpre</v>
          </cell>
        </row>
        <row r="4268">
          <cell r="F4268" t="str">
            <v>Planalto/RS</v>
          </cell>
          <cell r="G4268" t="str">
            <v>Semestral</v>
          </cell>
          <cell r="H4268" t="str">
            <v>2024-S1</v>
          </cell>
          <cell r="I4268" t="str">
            <v>Sim</v>
          </cell>
          <cell r="J4268">
            <v>45473</v>
          </cell>
          <cell r="K4268">
            <v>-11113367.699999999</v>
          </cell>
          <cell r="L4268">
            <v>52429509</v>
          </cell>
          <cell r="M4268">
            <v>0</v>
          </cell>
          <cell r="N4268" t="str">
            <v>Cumpre</v>
          </cell>
        </row>
        <row r="4269">
          <cell r="F4269" t="str">
            <v>Poço das Antas/RS</v>
          </cell>
          <cell r="G4269" t="str">
            <v>Semestral</v>
          </cell>
          <cell r="H4269" t="str">
            <v>2024-S1</v>
          </cell>
          <cell r="I4269" t="str">
            <v>Sim</v>
          </cell>
          <cell r="J4269">
            <v>45473</v>
          </cell>
          <cell r="K4269">
            <v>-10765060.109999999</v>
          </cell>
          <cell r="L4269">
            <v>26866380.100000001</v>
          </cell>
          <cell r="M4269">
            <v>0</v>
          </cell>
          <cell r="N4269" t="str">
            <v>Cumpre</v>
          </cell>
        </row>
        <row r="4270">
          <cell r="F4270" t="str">
            <v>Pontão/RS</v>
          </cell>
          <cell r="G4270" t="str">
            <v>Semestral</v>
          </cell>
          <cell r="H4270" t="str">
            <v>2024-S1</v>
          </cell>
          <cell r="I4270" t="str">
            <v>Sim</v>
          </cell>
          <cell r="J4270">
            <v>45473</v>
          </cell>
          <cell r="K4270">
            <v>-3502405.26</v>
          </cell>
          <cell r="L4270">
            <v>36213288.189999998</v>
          </cell>
          <cell r="M4270">
            <v>0</v>
          </cell>
          <cell r="N4270" t="str">
            <v>Cumpre</v>
          </cell>
        </row>
        <row r="4271">
          <cell r="F4271" t="str">
            <v>Ponte Preta/RS</v>
          </cell>
          <cell r="G4271" t="str">
            <v>Semestral</v>
          </cell>
          <cell r="H4271" t="str">
            <v>2024-S1</v>
          </cell>
          <cell r="I4271" t="str">
            <v>Sim</v>
          </cell>
          <cell r="J4271">
            <v>45473</v>
          </cell>
          <cell r="K4271">
            <v>-6896608.5099999998</v>
          </cell>
          <cell r="L4271">
            <v>26901061.190000001</v>
          </cell>
          <cell r="M4271">
            <v>0</v>
          </cell>
          <cell r="N4271" t="str">
            <v>Cumpre</v>
          </cell>
        </row>
        <row r="4272">
          <cell r="F4272" t="str">
            <v>Portão/RS</v>
          </cell>
          <cell r="G4272" t="str">
            <v>Semestral</v>
          </cell>
          <cell r="H4272" t="str">
            <v>2024-S1</v>
          </cell>
          <cell r="I4272" t="str">
            <v>Sim</v>
          </cell>
          <cell r="J4272">
            <v>45473</v>
          </cell>
          <cell r="K4272">
            <v>-66937231.93</v>
          </cell>
          <cell r="L4272">
            <v>167280543.09999999</v>
          </cell>
          <cell r="M4272">
            <v>0</v>
          </cell>
          <cell r="N4272" t="str">
            <v>Cumpre</v>
          </cell>
        </row>
        <row r="4273">
          <cell r="F4273" t="str">
            <v>Porto Alegre/RS</v>
          </cell>
          <cell r="G4273" t="str">
            <v>Quadrimestral</v>
          </cell>
          <cell r="H4273" t="str">
            <v>2024-Q2</v>
          </cell>
          <cell r="I4273" t="str">
            <v>Sim</v>
          </cell>
          <cell r="J4273">
            <v>45535</v>
          </cell>
          <cell r="K4273">
            <v>-545628435.08000004</v>
          </cell>
          <cell r="L4273">
            <v>8745357380.7700005</v>
          </cell>
          <cell r="M4273">
            <v>0</v>
          </cell>
          <cell r="N4273" t="str">
            <v>Cumpre</v>
          </cell>
        </row>
        <row r="4274">
          <cell r="F4274" t="str">
            <v>Porto Lucena/RS</v>
          </cell>
          <cell r="G4274" t="str">
            <v>Semestral</v>
          </cell>
          <cell r="H4274" t="str">
            <v>2024-S1</v>
          </cell>
          <cell r="I4274" t="str">
            <v>Sim</v>
          </cell>
          <cell r="J4274">
            <v>45473</v>
          </cell>
          <cell r="K4274">
            <v>5606827.8200000003</v>
          </cell>
          <cell r="L4274">
            <v>29221315.609999999</v>
          </cell>
          <cell r="M4274">
            <v>19.190000000000001</v>
          </cell>
          <cell r="N4274" t="str">
            <v>Cumpre</v>
          </cell>
        </row>
        <row r="4275">
          <cell r="F4275" t="str">
            <v>Porto Mauá/RS</v>
          </cell>
          <cell r="G4275" t="str">
            <v>Semestral</v>
          </cell>
          <cell r="H4275" t="str">
            <v>2024-S1</v>
          </cell>
          <cell r="I4275" t="str">
            <v>Sim</v>
          </cell>
          <cell r="J4275">
            <v>45473</v>
          </cell>
          <cell r="K4275">
            <v>-11699889.93</v>
          </cell>
          <cell r="L4275">
            <v>24927319.100000001</v>
          </cell>
          <cell r="M4275">
            <v>0</v>
          </cell>
          <cell r="N4275" t="str">
            <v>Cumpre</v>
          </cell>
        </row>
        <row r="4276">
          <cell r="F4276" t="str">
            <v>Porto Vera Cruz/RS</v>
          </cell>
          <cell r="G4276" t="str">
            <v>Semestral</v>
          </cell>
          <cell r="H4276" t="str">
            <v>2024-S1</v>
          </cell>
          <cell r="I4276" t="str">
            <v>Sim</v>
          </cell>
          <cell r="J4276">
            <v>45473</v>
          </cell>
          <cell r="K4276">
            <v>-9900333.1799999997</v>
          </cell>
          <cell r="L4276">
            <v>23183727.59</v>
          </cell>
          <cell r="M4276">
            <v>0</v>
          </cell>
          <cell r="N4276" t="str">
            <v>Cumpre</v>
          </cell>
        </row>
        <row r="4277">
          <cell r="F4277" t="str">
            <v>Porto Xavier/RS</v>
          </cell>
          <cell r="G4277" t="str">
            <v>Semestral</v>
          </cell>
          <cell r="H4277" t="str">
            <v>2024-S1</v>
          </cell>
          <cell r="I4277" t="str">
            <v>Sim</v>
          </cell>
          <cell r="J4277">
            <v>45473</v>
          </cell>
          <cell r="K4277">
            <v>-13190620.890000001</v>
          </cell>
          <cell r="L4277">
            <v>54281663.609999999</v>
          </cell>
          <cell r="M4277">
            <v>0</v>
          </cell>
          <cell r="N4277" t="str">
            <v>Cumpre</v>
          </cell>
        </row>
        <row r="4278">
          <cell r="F4278" t="str">
            <v>Pouso Novo/RS</v>
          </cell>
          <cell r="G4278" t="str">
            <v>Semestral</v>
          </cell>
          <cell r="H4278" t="str">
            <v>2024-S1</v>
          </cell>
          <cell r="I4278" t="str">
            <v>Sim</v>
          </cell>
          <cell r="J4278">
            <v>45473</v>
          </cell>
          <cell r="K4278">
            <v>-1259705.6299999999</v>
          </cell>
          <cell r="L4278">
            <v>24353237.920000002</v>
          </cell>
          <cell r="M4278">
            <v>0</v>
          </cell>
          <cell r="N4278" t="str">
            <v>Cumpre</v>
          </cell>
        </row>
        <row r="4279">
          <cell r="F4279" t="str">
            <v>Presidente Lucena/RS</v>
          </cell>
          <cell r="G4279" t="str">
            <v>Semestral</v>
          </cell>
          <cell r="H4279" t="str">
            <v>2024-S1</v>
          </cell>
          <cell r="I4279" t="str">
            <v>Sim</v>
          </cell>
          <cell r="J4279">
            <v>45473</v>
          </cell>
          <cell r="K4279">
            <v>-14854452.6</v>
          </cell>
          <cell r="L4279">
            <v>32993333.469999999</v>
          </cell>
          <cell r="M4279">
            <v>0</v>
          </cell>
          <cell r="N4279" t="str">
            <v>Cumpre</v>
          </cell>
        </row>
        <row r="4280">
          <cell r="F4280" t="str">
            <v>Progresso/RS</v>
          </cell>
          <cell r="G4280" t="str">
            <v>Semestral</v>
          </cell>
          <cell r="H4280" t="str">
            <v>2024-S2</v>
          </cell>
          <cell r="I4280" t="str">
            <v>Sim</v>
          </cell>
          <cell r="J4280">
            <v>45657</v>
          </cell>
          <cell r="K4280">
            <v>-1213870.9099999999</v>
          </cell>
          <cell r="L4280">
            <v>38692314.189999998</v>
          </cell>
          <cell r="M4280">
            <v>0</v>
          </cell>
          <cell r="N4280" t="str">
            <v>Cumpre</v>
          </cell>
        </row>
        <row r="4281">
          <cell r="F4281" t="str">
            <v>Protásio Alves/RS</v>
          </cell>
          <cell r="G4281" t="str">
            <v>Semestral</v>
          </cell>
          <cell r="H4281" t="str">
            <v>2024-S1</v>
          </cell>
          <cell r="I4281" t="str">
            <v>Sim</v>
          </cell>
          <cell r="J4281">
            <v>45473</v>
          </cell>
          <cell r="K4281">
            <v>-13953834.210000001</v>
          </cell>
          <cell r="L4281">
            <v>26483810.609999999</v>
          </cell>
          <cell r="M4281">
            <v>0</v>
          </cell>
          <cell r="N4281" t="str">
            <v>Cumpre</v>
          </cell>
        </row>
        <row r="4282">
          <cell r="F4282" t="str">
            <v>Putinga/RS</v>
          </cell>
          <cell r="G4282" t="str">
            <v>Semestral</v>
          </cell>
          <cell r="H4282" t="str">
            <v>2024-S1</v>
          </cell>
          <cell r="I4282" t="str">
            <v>Sim</v>
          </cell>
          <cell r="J4282">
            <v>45473</v>
          </cell>
          <cell r="K4282">
            <v>-19317290.899999999</v>
          </cell>
          <cell r="L4282">
            <v>34365531.539999999</v>
          </cell>
          <cell r="M4282">
            <v>0</v>
          </cell>
          <cell r="N4282" t="str">
            <v>Cumpre</v>
          </cell>
        </row>
        <row r="4283">
          <cell r="F4283" t="str">
            <v>Quaraí/RS</v>
          </cell>
          <cell r="G4283" t="str">
            <v>Semestral</v>
          </cell>
          <cell r="H4283" t="str">
            <v>2024-S1</v>
          </cell>
          <cell r="I4283" t="str">
            <v>Sim</v>
          </cell>
          <cell r="J4283">
            <v>45473</v>
          </cell>
          <cell r="K4283">
            <v>-14273481.77</v>
          </cell>
          <cell r="L4283">
            <v>106084739.90000001</v>
          </cell>
          <cell r="M4283">
            <v>0</v>
          </cell>
          <cell r="N4283" t="str">
            <v>Cumpre</v>
          </cell>
        </row>
        <row r="4284">
          <cell r="F4284" t="str">
            <v>Quatro Irmãos/RS</v>
          </cell>
          <cell r="G4284" t="str">
            <v>Semestral</v>
          </cell>
          <cell r="H4284" t="str">
            <v>2024-S1</v>
          </cell>
          <cell r="I4284" t="str">
            <v>Sim</v>
          </cell>
          <cell r="J4284">
            <v>45473</v>
          </cell>
          <cell r="K4284">
            <v>-1163251.33</v>
          </cell>
          <cell r="L4284">
            <v>24851836.850000001</v>
          </cell>
          <cell r="M4284">
            <v>0</v>
          </cell>
          <cell r="N4284" t="str">
            <v>Cumpre</v>
          </cell>
        </row>
        <row r="4285">
          <cell r="F4285" t="str">
            <v>Quevedos/RS</v>
          </cell>
          <cell r="G4285" t="str">
            <v>Semestral</v>
          </cell>
          <cell r="H4285" t="str">
            <v>2024-S1</v>
          </cell>
          <cell r="I4285" t="str">
            <v>Sim</v>
          </cell>
          <cell r="J4285">
            <v>45473</v>
          </cell>
          <cell r="K4285">
            <v>-4318052.26</v>
          </cell>
          <cell r="L4285">
            <v>32142121.52</v>
          </cell>
          <cell r="M4285">
            <v>0</v>
          </cell>
          <cell r="N4285" t="str">
            <v>Cumpre</v>
          </cell>
        </row>
        <row r="4286">
          <cell r="F4286" t="str">
            <v>Quinze de Novembro/RS</v>
          </cell>
          <cell r="G4286" t="str">
            <v>Semestral</v>
          </cell>
          <cell r="H4286" t="str">
            <v>2024-S1</v>
          </cell>
          <cell r="I4286" t="str">
            <v>Sim</v>
          </cell>
          <cell r="J4286">
            <v>45473</v>
          </cell>
          <cell r="K4286">
            <v>357217.39</v>
          </cell>
          <cell r="L4286">
            <v>37398095.340000004</v>
          </cell>
          <cell r="M4286">
            <v>0.96</v>
          </cell>
          <cell r="N4286" t="str">
            <v>Cumpre</v>
          </cell>
        </row>
        <row r="4287">
          <cell r="F4287" t="str">
            <v>Redentora/RS</v>
          </cell>
          <cell r="G4287" t="str">
            <v>Semestral</v>
          </cell>
          <cell r="H4287" t="str">
            <v>2024-S1</v>
          </cell>
          <cell r="I4287" t="str">
            <v>Sim</v>
          </cell>
          <cell r="J4287">
            <v>45473</v>
          </cell>
          <cell r="K4287">
            <v>-10180651.08</v>
          </cell>
          <cell r="L4287">
            <v>46336495.32</v>
          </cell>
          <cell r="M4287">
            <v>0</v>
          </cell>
          <cell r="N4287" t="str">
            <v>Cumpre</v>
          </cell>
        </row>
        <row r="4288">
          <cell r="F4288" t="str">
            <v>Relvado/RS</v>
          </cell>
          <cell r="G4288" t="str">
            <v>Semestral</v>
          </cell>
          <cell r="H4288" t="str">
            <v>2024-S1</v>
          </cell>
          <cell r="I4288" t="str">
            <v>Sim</v>
          </cell>
          <cell r="J4288">
            <v>45473</v>
          </cell>
          <cell r="K4288">
            <v>-10750371.67</v>
          </cell>
          <cell r="L4288">
            <v>28009581.890000001</v>
          </cell>
          <cell r="M4288">
            <v>0</v>
          </cell>
          <cell r="N4288" t="str">
            <v>Cumpre</v>
          </cell>
        </row>
        <row r="4289">
          <cell r="F4289" t="str">
            <v>Restinga Sêca/RS</v>
          </cell>
          <cell r="G4289" t="str">
            <v>Semestral</v>
          </cell>
          <cell r="H4289" t="str">
            <v>2024-S1</v>
          </cell>
          <cell r="I4289" t="str">
            <v>Sim</v>
          </cell>
          <cell r="J4289">
            <v>45473</v>
          </cell>
          <cell r="K4289">
            <v>-2976356.78</v>
          </cell>
          <cell r="L4289">
            <v>83434563.280000001</v>
          </cell>
          <cell r="M4289">
            <v>0</v>
          </cell>
          <cell r="N4289" t="str">
            <v>Cumpre</v>
          </cell>
        </row>
        <row r="4290">
          <cell r="F4290" t="str">
            <v>Rio dos Índios/RS</v>
          </cell>
          <cell r="G4290" t="str">
            <v>Semestral</v>
          </cell>
          <cell r="H4290" t="str">
            <v>2024-S1</v>
          </cell>
          <cell r="I4290" t="str">
            <v>Sim</v>
          </cell>
          <cell r="J4290">
            <v>45473</v>
          </cell>
          <cell r="K4290">
            <v>-3882321.43</v>
          </cell>
          <cell r="L4290">
            <v>25912309.809999999</v>
          </cell>
          <cell r="M4290">
            <v>0</v>
          </cell>
          <cell r="N4290" t="str">
            <v>Cumpre</v>
          </cell>
        </row>
        <row r="4291">
          <cell r="F4291" t="str">
            <v>Rio Grande/RS</v>
          </cell>
          <cell r="G4291" t="str">
            <v>Quadrimestral</v>
          </cell>
          <cell r="H4291" t="str">
            <v>2024-Q2</v>
          </cell>
          <cell r="I4291" t="str">
            <v>Sim</v>
          </cell>
          <cell r="J4291">
            <v>45535</v>
          </cell>
          <cell r="K4291">
            <v>10352968.810000001</v>
          </cell>
          <cell r="L4291">
            <v>914015116.77999997</v>
          </cell>
          <cell r="M4291">
            <v>1.1299999999999999</v>
          </cell>
          <cell r="N4291" t="str">
            <v>Cumpre</v>
          </cell>
        </row>
        <row r="4292">
          <cell r="F4292" t="str">
            <v>Rio Pardo/RS</v>
          </cell>
          <cell r="G4292" t="str">
            <v>Quadrimestral</v>
          </cell>
          <cell r="H4292" t="str">
            <v>2024-Q2</v>
          </cell>
          <cell r="I4292" t="str">
            <v>Sim</v>
          </cell>
          <cell r="J4292">
            <v>45535</v>
          </cell>
          <cell r="K4292">
            <v>13582688.6</v>
          </cell>
          <cell r="L4292">
            <v>158526896.84999999</v>
          </cell>
          <cell r="M4292">
            <v>8.57</v>
          </cell>
          <cell r="N4292" t="str">
            <v>Cumpre</v>
          </cell>
        </row>
        <row r="4293">
          <cell r="F4293" t="str">
            <v>Riozinho/RS</v>
          </cell>
          <cell r="G4293" t="str">
            <v>Semestral</v>
          </cell>
          <cell r="H4293" t="str">
            <v>2024-S1</v>
          </cell>
          <cell r="I4293" t="str">
            <v>Sim</v>
          </cell>
          <cell r="J4293">
            <v>45473</v>
          </cell>
          <cell r="K4293">
            <v>-27019071.719999999</v>
          </cell>
          <cell r="L4293">
            <v>32614774.140000001</v>
          </cell>
          <cell r="M4293">
            <v>0</v>
          </cell>
          <cell r="N4293" t="str">
            <v>Cumpre</v>
          </cell>
        </row>
        <row r="4294">
          <cell r="F4294" t="str">
            <v>Roca Sales/RS</v>
          </cell>
          <cell r="G4294" t="str">
            <v>Semestral</v>
          </cell>
          <cell r="H4294" t="str">
            <v>2024-S1</v>
          </cell>
          <cell r="I4294" t="str">
            <v>Sim</v>
          </cell>
          <cell r="J4294">
            <v>45473</v>
          </cell>
          <cell r="K4294">
            <v>-11427688.619999999</v>
          </cell>
          <cell r="L4294">
            <v>74429628.599999994</v>
          </cell>
          <cell r="M4294">
            <v>0</v>
          </cell>
          <cell r="N4294" t="str">
            <v>Cumpre</v>
          </cell>
        </row>
        <row r="4295">
          <cell r="F4295" t="str">
            <v>Rodeio Bonito/RS</v>
          </cell>
          <cell r="G4295" t="str">
            <v>Semestral</v>
          </cell>
          <cell r="H4295" t="str">
            <v>2024-S1</v>
          </cell>
          <cell r="I4295" t="str">
            <v>Sim</v>
          </cell>
          <cell r="J4295">
            <v>45473</v>
          </cell>
          <cell r="K4295">
            <v>-11715131.48</v>
          </cell>
          <cell r="L4295">
            <v>46617816.439999998</v>
          </cell>
          <cell r="M4295">
            <v>0</v>
          </cell>
          <cell r="N4295" t="str">
            <v>Cumpre</v>
          </cell>
        </row>
        <row r="4296">
          <cell r="F4296" t="str">
            <v>Rolador/RS</v>
          </cell>
          <cell r="G4296" t="str">
            <v>Quadrimestral</v>
          </cell>
          <cell r="H4296" t="str">
            <v>2024-Q2</v>
          </cell>
          <cell r="I4296" t="str">
            <v>Sim</v>
          </cell>
          <cell r="J4296">
            <v>45535</v>
          </cell>
          <cell r="K4296">
            <v>-3730432.64</v>
          </cell>
          <cell r="L4296">
            <v>26350349.359999999</v>
          </cell>
          <cell r="M4296">
            <v>0</v>
          </cell>
          <cell r="N4296" t="str">
            <v>Cumpre</v>
          </cell>
        </row>
        <row r="4297">
          <cell r="F4297" t="str">
            <v>Rolante/RS</v>
          </cell>
          <cell r="G4297" t="str">
            <v>Semestral</v>
          </cell>
          <cell r="H4297" t="str">
            <v>2024-S1</v>
          </cell>
          <cell r="I4297" t="str">
            <v>Sim</v>
          </cell>
          <cell r="J4297">
            <v>45473</v>
          </cell>
          <cell r="K4297">
            <v>-9637584.8599999994</v>
          </cell>
          <cell r="L4297">
            <v>117937894.97</v>
          </cell>
          <cell r="M4297">
            <v>0</v>
          </cell>
          <cell r="N4297" t="str">
            <v>Cumpre</v>
          </cell>
        </row>
        <row r="4298">
          <cell r="F4298" t="str">
            <v>Ronda Alta/RS</v>
          </cell>
          <cell r="G4298" t="str">
            <v>Semestral</v>
          </cell>
          <cell r="H4298" t="str">
            <v>2024-S1</v>
          </cell>
          <cell r="I4298" t="str">
            <v>Sim</v>
          </cell>
          <cell r="J4298">
            <v>45473</v>
          </cell>
          <cell r="K4298">
            <v>-3644925.92</v>
          </cell>
          <cell r="L4298">
            <v>56334212.969999999</v>
          </cell>
          <cell r="M4298">
            <v>0</v>
          </cell>
          <cell r="N4298" t="str">
            <v>Cumpre</v>
          </cell>
        </row>
        <row r="4299">
          <cell r="F4299" t="str">
            <v>Rondinha/RS</v>
          </cell>
          <cell r="G4299" t="str">
            <v>Semestral</v>
          </cell>
          <cell r="H4299" t="str">
            <v>2024-S1</v>
          </cell>
          <cell r="I4299" t="str">
            <v>Sim</v>
          </cell>
          <cell r="J4299">
            <v>45473</v>
          </cell>
          <cell r="K4299">
            <v>-9699770.0099999998</v>
          </cell>
          <cell r="L4299">
            <v>41343519.909999996</v>
          </cell>
          <cell r="M4299">
            <v>0</v>
          </cell>
          <cell r="N4299" t="str">
            <v>Cumpre</v>
          </cell>
        </row>
        <row r="4300">
          <cell r="F4300" t="str">
            <v>Roque Gonzales/RS</v>
          </cell>
          <cell r="G4300" t="str">
            <v>Semestral</v>
          </cell>
          <cell r="H4300" t="str">
            <v>2024-S1</v>
          </cell>
          <cell r="I4300" t="str">
            <v>Sim</v>
          </cell>
          <cell r="J4300">
            <v>45473</v>
          </cell>
          <cell r="K4300">
            <v>-1160378.5</v>
          </cell>
          <cell r="L4300">
            <v>39645854.799999997</v>
          </cell>
          <cell r="M4300">
            <v>0</v>
          </cell>
          <cell r="N4300" t="str">
            <v>Cumpre</v>
          </cell>
        </row>
        <row r="4301">
          <cell r="F4301" t="str">
            <v>Rosário do Sul/RS</v>
          </cell>
          <cell r="G4301" t="str">
            <v>Semestral</v>
          </cell>
          <cell r="H4301" t="str">
            <v>2024-S1</v>
          </cell>
          <cell r="I4301" t="str">
            <v>Sim</v>
          </cell>
          <cell r="J4301">
            <v>45473</v>
          </cell>
          <cell r="K4301">
            <v>47703525.259999998</v>
          </cell>
          <cell r="L4301">
            <v>143337795.53</v>
          </cell>
          <cell r="M4301">
            <v>33.28</v>
          </cell>
          <cell r="N4301" t="str">
            <v>Cumpre</v>
          </cell>
        </row>
        <row r="4302">
          <cell r="F4302" t="str">
            <v>Sagrada Família/RS</v>
          </cell>
          <cell r="G4302" t="str">
            <v>Semestral</v>
          </cell>
          <cell r="H4302" t="str">
            <v>2024-S1</v>
          </cell>
          <cell r="I4302" t="str">
            <v>Sim</v>
          </cell>
          <cell r="J4302">
            <v>45473</v>
          </cell>
          <cell r="K4302">
            <v>-3331015.53</v>
          </cell>
          <cell r="L4302">
            <v>25308333.449999999</v>
          </cell>
          <cell r="M4302">
            <v>0</v>
          </cell>
          <cell r="N4302" t="str">
            <v>Cumpre</v>
          </cell>
        </row>
        <row r="4303">
          <cell r="F4303" t="str">
            <v>Saldanha Marinho/RS</v>
          </cell>
          <cell r="G4303" t="str">
            <v>Semestral</v>
          </cell>
          <cell r="H4303" t="str">
            <v>2024-S1</v>
          </cell>
          <cell r="I4303" t="str">
            <v>Sim</v>
          </cell>
          <cell r="J4303">
            <v>45473</v>
          </cell>
          <cell r="K4303">
            <v>694604.81</v>
          </cell>
          <cell r="L4303">
            <v>30248510.219999999</v>
          </cell>
          <cell r="M4303">
            <v>2.2999999999999998</v>
          </cell>
          <cell r="N4303" t="str">
            <v>Cumpre</v>
          </cell>
        </row>
        <row r="4304">
          <cell r="F4304" t="str">
            <v>Salto do Jacuí/RS</v>
          </cell>
          <cell r="G4304" t="str">
            <v>Semestral</v>
          </cell>
          <cell r="H4304" t="str">
            <v>2024-S1</v>
          </cell>
          <cell r="I4304" t="str">
            <v>Sim</v>
          </cell>
          <cell r="J4304">
            <v>45473</v>
          </cell>
          <cell r="K4304">
            <v>5384198.3600000003</v>
          </cell>
          <cell r="L4304">
            <v>64662021.609999999</v>
          </cell>
          <cell r="M4304">
            <v>8.33</v>
          </cell>
          <cell r="N4304" t="str">
            <v>Cumpre</v>
          </cell>
        </row>
        <row r="4305">
          <cell r="F4305" t="str">
            <v>Salvador das Missões/RS</v>
          </cell>
          <cell r="G4305" t="str">
            <v>Semestral</v>
          </cell>
          <cell r="H4305" t="str">
            <v>2024-S1</v>
          </cell>
          <cell r="I4305" t="str">
            <v>Sim</v>
          </cell>
          <cell r="J4305">
            <v>45473</v>
          </cell>
          <cell r="K4305">
            <v>-7976917.6600000001</v>
          </cell>
          <cell r="L4305">
            <v>29233807.440000001</v>
          </cell>
          <cell r="M4305">
            <v>0</v>
          </cell>
          <cell r="N4305" t="str">
            <v>Cumpre</v>
          </cell>
        </row>
        <row r="4306">
          <cell r="F4306" t="str">
            <v>Salvador do Sul/RS</v>
          </cell>
          <cell r="G4306" t="str">
            <v>Semestral</v>
          </cell>
          <cell r="H4306" t="str">
            <v>2024-S1</v>
          </cell>
          <cell r="I4306" t="str">
            <v>Sim</v>
          </cell>
          <cell r="J4306">
            <v>45473</v>
          </cell>
          <cell r="K4306">
            <v>-8242591.8700000001</v>
          </cell>
          <cell r="L4306">
            <v>45804700.200000003</v>
          </cell>
          <cell r="M4306">
            <v>0</v>
          </cell>
          <cell r="N4306" t="str">
            <v>Cumpre</v>
          </cell>
        </row>
        <row r="4307">
          <cell r="F4307" t="str">
            <v>Sananduva/RS</v>
          </cell>
          <cell r="G4307" t="str">
            <v>Semestral</v>
          </cell>
          <cell r="H4307" t="str">
            <v>2024-S1</v>
          </cell>
          <cell r="I4307" t="str">
            <v>Sim</v>
          </cell>
          <cell r="J4307">
            <v>45473</v>
          </cell>
          <cell r="K4307">
            <v>-6511377.3899999997</v>
          </cell>
          <cell r="L4307">
            <v>84227922.810000002</v>
          </cell>
          <cell r="M4307">
            <v>0</v>
          </cell>
          <cell r="N4307" t="str">
            <v>Cumpre</v>
          </cell>
        </row>
        <row r="4308">
          <cell r="F4308" t="str">
            <v>Santa Bárbara do Sul/RS</v>
          </cell>
          <cell r="G4308" t="str">
            <v>Semestral</v>
          </cell>
          <cell r="H4308" t="str">
            <v>2024-S1</v>
          </cell>
          <cell r="I4308" t="str">
            <v>Sim</v>
          </cell>
          <cell r="J4308">
            <v>45473</v>
          </cell>
          <cell r="K4308">
            <v>-7593875.9900000002</v>
          </cell>
          <cell r="L4308">
            <v>63086278.950000003</v>
          </cell>
          <cell r="M4308">
            <v>0</v>
          </cell>
          <cell r="N4308" t="str">
            <v>Cumpre</v>
          </cell>
        </row>
        <row r="4309">
          <cell r="F4309" t="str">
            <v>Santa Cecília do Sul/RS</v>
          </cell>
          <cell r="G4309" t="str">
            <v>Semestral</v>
          </cell>
          <cell r="H4309" t="str">
            <v>2024-S1</v>
          </cell>
          <cell r="I4309" t="str">
            <v>Sim</v>
          </cell>
          <cell r="J4309">
            <v>45473</v>
          </cell>
          <cell r="K4309">
            <v>1043239.43</v>
          </cell>
          <cell r="L4309">
            <v>25635898.129999999</v>
          </cell>
          <cell r="M4309">
            <v>4.07</v>
          </cell>
          <cell r="N4309" t="str">
            <v>Cumpre</v>
          </cell>
        </row>
        <row r="4310">
          <cell r="F4310" t="str">
            <v>Santa Clara do Sul/RS</v>
          </cell>
          <cell r="G4310" t="str">
            <v>Semestral</v>
          </cell>
          <cell r="H4310" t="str">
            <v>2024-S1</v>
          </cell>
          <cell r="I4310" t="str">
            <v>Sim</v>
          </cell>
          <cell r="J4310">
            <v>45473</v>
          </cell>
          <cell r="K4310">
            <v>-8680406.5399999991</v>
          </cell>
          <cell r="L4310">
            <v>42963504.140000001</v>
          </cell>
          <cell r="M4310">
            <v>0</v>
          </cell>
          <cell r="N4310" t="str">
            <v>Cumpre</v>
          </cell>
        </row>
        <row r="4311">
          <cell r="F4311" t="str">
            <v>Santa Cruz do Sul/RS</v>
          </cell>
          <cell r="G4311" t="str">
            <v>Quadrimestral</v>
          </cell>
          <cell r="H4311" t="str">
            <v>2024-Q2</v>
          </cell>
          <cell r="I4311" t="str">
            <v>Sim</v>
          </cell>
          <cell r="J4311">
            <v>45535</v>
          </cell>
          <cell r="K4311">
            <v>5944429.75</v>
          </cell>
          <cell r="L4311">
            <v>794844688.38999999</v>
          </cell>
          <cell r="M4311">
            <v>0.75</v>
          </cell>
          <cell r="N4311" t="str">
            <v>Cumpre</v>
          </cell>
        </row>
        <row r="4312">
          <cell r="F4312" t="str">
            <v>Santa Margarida do Sul/RS</v>
          </cell>
          <cell r="G4312" t="str">
            <v>Semestral</v>
          </cell>
          <cell r="H4312" t="str">
            <v>2024-S1</v>
          </cell>
          <cell r="I4312" t="str">
            <v>Sim</v>
          </cell>
          <cell r="J4312">
            <v>45473</v>
          </cell>
          <cell r="K4312">
            <v>-7677767.9100000001</v>
          </cell>
          <cell r="L4312">
            <v>31258147.18</v>
          </cell>
          <cell r="M4312">
            <v>0</v>
          </cell>
          <cell r="N4312" t="str">
            <v>Cumpre</v>
          </cell>
        </row>
        <row r="4313">
          <cell r="F4313" t="str">
            <v>Santa Maria/RS</v>
          </cell>
          <cell r="G4313" t="str">
            <v>Quadrimestral</v>
          </cell>
          <cell r="H4313" t="str">
            <v>2024-Q2</v>
          </cell>
          <cell r="I4313" t="str">
            <v>Sim</v>
          </cell>
          <cell r="J4313">
            <v>45535</v>
          </cell>
          <cell r="K4313">
            <v>-165471402.37</v>
          </cell>
          <cell r="L4313">
            <v>1019931158.74</v>
          </cell>
          <cell r="M4313">
            <v>0</v>
          </cell>
          <cell r="N4313" t="str">
            <v>Cumpre</v>
          </cell>
        </row>
        <row r="4314">
          <cell r="F4314" t="str">
            <v>Santa Maria do Herval/RS</v>
          </cell>
          <cell r="G4314" t="str">
            <v>Semestral</v>
          </cell>
          <cell r="H4314" t="str">
            <v>2024-S1</v>
          </cell>
          <cell r="I4314" t="str">
            <v>Sim</v>
          </cell>
          <cell r="J4314">
            <v>45473</v>
          </cell>
          <cell r="K4314">
            <v>-6743716.04</v>
          </cell>
          <cell r="L4314">
            <v>37671004.310000002</v>
          </cell>
          <cell r="M4314">
            <v>0</v>
          </cell>
          <cell r="N4314" t="str">
            <v>Cumpre</v>
          </cell>
        </row>
        <row r="4315">
          <cell r="F4315" t="str">
            <v>Santa Rosa/RS</v>
          </cell>
          <cell r="G4315" t="str">
            <v>Quadrimestral</v>
          </cell>
          <cell r="H4315" t="str">
            <v>2024-Q2</v>
          </cell>
          <cell r="I4315" t="str">
            <v>Sim</v>
          </cell>
          <cell r="J4315">
            <v>45535</v>
          </cell>
          <cell r="K4315">
            <v>-48351668.18</v>
          </cell>
          <cell r="L4315">
            <v>457279286.31999999</v>
          </cell>
          <cell r="M4315">
            <v>0</v>
          </cell>
          <cell r="N4315" t="str">
            <v>Cumpre</v>
          </cell>
        </row>
        <row r="4316">
          <cell r="F4316" t="str">
            <v>Santa Tereza/RS</v>
          </cell>
          <cell r="G4316" t="str">
            <v>Semestral</v>
          </cell>
          <cell r="H4316" t="str">
            <v>2024-S1</v>
          </cell>
          <cell r="I4316" t="str">
            <v>Sim</v>
          </cell>
          <cell r="J4316">
            <v>45473</v>
          </cell>
          <cell r="K4316">
            <v>-13321588.43</v>
          </cell>
          <cell r="L4316">
            <v>28527686.690000001</v>
          </cell>
          <cell r="M4316">
            <v>0</v>
          </cell>
          <cell r="N4316" t="str">
            <v>Cumpre</v>
          </cell>
        </row>
        <row r="4317">
          <cell r="F4317" t="str">
            <v>Santa Vitória do Palmar/RS</v>
          </cell>
          <cell r="G4317" t="str">
            <v>Quadrimestral</v>
          </cell>
          <cell r="H4317" t="str">
            <v>2024-Q2</v>
          </cell>
          <cell r="I4317" t="str">
            <v>Sim</v>
          </cell>
          <cell r="J4317">
            <v>45535</v>
          </cell>
          <cell r="K4317">
            <v>215433.31</v>
          </cell>
          <cell r="L4317">
            <v>187070932.49000001</v>
          </cell>
          <cell r="M4317">
            <v>0.12</v>
          </cell>
          <cell r="N4317" t="str">
            <v>Cumpre</v>
          </cell>
        </row>
        <row r="4318">
          <cell r="F4318" t="str">
            <v>Santana da Boa Vista/RS</v>
          </cell>
          <cell r="G4318" t="str">
            <v>Quadrimestral</v>
          </cell>
          <cell r="H4318" t="str">
            <v>2024-Q2</v>
          </cell>
          <cell r="I4318" t="str">
            <v>Sim</v>
          </cell>
          <cell r="J4318">
            <v>45535</v>
          </cell>
          <cell r="K4318">
            <v>-13459639.59</v>
          </cell>
          <cell r="L4318">
            <v>41205291.119999997</v>
          </cell>
          <cell r="M4318">
            <v>0</v>
          </cell>
          <cell r="N4318" t="str">
            <v>Cumpre</v>
          </cell>
        </row>
        <row r="4319">
          <cell r="F4319" t="str">
            <v>Santana do Livramento/RS</v>
          </cell>
          <cell r="G4319" t="str">
            <v>Quadrimestral</v>
          </cell>
          <cell r="H4319" t="str">
            <v>2024-Q2</v>
          </cell>
          <cell r="I4319" t="str">
            <v>Sim</v>
          </cell>
          <cell r="J4319">
            <v>45535</v>
          </cell>
          <cell r="K4319">
            <v>264080347.46000001</v>
          </cell>
          <cell r="L4319">
            <v>388224870.61000001</v>
          </cell>
          <cell r="M4319">
            <v>68.02</v>
          </cell>
          <cell r="N4319" t="str">
            <v>Cumpre</v>
          </cell>
        </row>
        <row r="4320">
          <cell r="F4320" t="str">
            <v>Santiago/RS</v>
          </cell>
          <cell r="G4320" t="str">
            <v>Semestral</v>
          </cell>
          <cell r="H4320" t="str">
            <v>2024-S1</v>
          </cell>
          <cell r="I4320" t="str">
            <v>Sim</v>
          </cell>
          <cell r="J4320">
            <v>45473</v>
          </cell>
          <cell r="K4320">
            <v>-60757317.450000003</v>
          </cell>
          <cell r="L4320">
            <v>211366853.53</v>
          </cell>
          <cell r="M4320">
            <v>0</v>
          </cell>
          <cell r="N4320" t="str">
            <v>Cumpre</v>
          </cell>
        </row>
        <row r="4321">
          <cell r="F4321" t="str">
            <v>Santo Ângelo/RS</v>
          </cell>
          <cell r="G4321" t="str">
            <v>Quadrimestral</v>
          </cell>
          <cell r="H4321" t="str">
            <v>2024-Q2</v>
          </cell>
          <cell r="I4321" t="str">
            <v>Sim</v>
          </cell>
          <cell r="J4321">
            <v>45535</v>
          </cell>
          <cell r="K4321">
            <v>9461070.3100000005</v>
          </cell>
          <cell r="L4321">
            <v>304093000.26999998</v>
          </cell>
          <cell r="M4321">
            <v>3.11</v>
          </cell>
          <cell r="N4321" t="str">
            <v>Cumpre</v>
          </cell>
        </row>
        <row r="4322">
          <cell r="F4322" t="str">
            <v>Santo Antônio da Patrulha/RS</v>
          </cell>
          <cell r="G4322" t="str">
            <v>Semestral</v>
          </cell>
          <cell r="H4322" t="str">
            <v>2024-S1</v>
          </cell>
          <cell r="I4322" t="str">
            <v>Sim</v>
          </cell>
          <cell r="J4322">
            <v>45473</v>
          </cell>
          <cell r="K4322">
            <v>-3606248.88</v>
          </cell>
          <cell r="L4322">
            <v>190226642.18000001</v>
          </cell>
          <cell r="M4322">
            <v>0</v>
          </cell>
          <cell r="N4322" t="str">
            <v>Cumpre</v>
          </cell>
        </row>
        <row r="4323">
          <cell r="F4323" t="str">
            <v>Santo Antônio das Missões/RS</v>
          </cell>
          <cell r="G4323" t="str">
            <v>Semestral</v>
          </cell>
          <cell r="H4323" t="str">
            <v>2024-S1</v>
          </cell>
          <cell r="I4323" t="str">
            <v>Sim</v>
          </cell>
          <cell r="J4323">
            <v>45473</v>
          </cell>
          <cell r="K4323">
            <v>-1995098.16</v>
          </cell>
          <cell r="L4323">
            <v>64785371.770000003</v>
          </cell>
          <cell r="M4323">
            <v>0</v>
          </cell>
          <cell r="N4323" t="str">
            <v>Cumpre</v>
          </cell>
        </row>
        <row r="4324">
          <cell r="F4324" t="str">
            <v>Santo Antônio do Palma/RS</v>
          </cell>
          <cell r="G4324" t="str">
            <v>Semestral</v>
          </cell>
          <cell r="H4324" t="str">
            <v>2024-S1</v>
          </cell>
          <cell r="I4324" t="str">
            <v>Sim</v>
          </cell>
          <cell r="J4324">
            <v>45473</v>
          </cell>
          <cell r="K4324">
            <v>-3946874.62</v>
          </cell>
          <cell r="L4324">
            <v>27811039.850000001</v>
          </cell>
          <cell r="M4324">
            <v>0</v>
          </cell>
          <cell r="N4324" t="str">
            <v>Cumpre</v>
          </cell>
        </row>
        <row r="4325">
          <cell r="F4325" t="str">
            <v>Santo Antônio do Planalto/RS</v>
          </cell>
          <cell r="G4325" t="str">
            <v>Semestral</v>
          </cell>
          <cell r="H4325" t="str">
            <v>2024-S1</v>
          </cell>
          <cell r="I4325" t="str">
            <v>Sim</v>
          </cell>
          <cell r="J4325">
            <v>45473</v>
          </cell>
          <cell r="K4325">
            <v>-2177363.91</v>
          </cell>
          <cell r="L4325">
            <v>26551278.829999998</v>
          </cell>
          <cell r="M4325">
            <v>0</v>
          </cell>
          <cell r="N4325" t="str">
            <v>Cumpre</v>
          </cell>
        </row>
        <row r="4326">
          <cell r="F4326" t="str">
            <v>Santo Augusto/RS</v>
          </cell>
          <cell r="G4326" t="str">
            <v>Semestral</v>
          </cell>
          <cell r="H4326" t="str">
            <v>2024-S1</v>
          </cell>
          <cell r="I4326" t="str">
            <v>Sim</v>
          </cell>
          <cell r="J4326">
            <v>45473</v>
          </cell>
          <cell r="K4326">
            <v>-30545764.789999999</v>
          </cell>
          <cell r="L4326">
            <v>74194437.840000004</v>
          </cell>
          <cell r="M4326">
            <v>0</v>
          </cell>
          <cell r="N4326" t="str">
            <v>Cumpre</v>
          </cell>
        </row>
        <row r="4327">
          <cell r="F4327" t="str">
            <v>Santo Cristo/RS</v>
          </cell>
          <cell r="G4327" t="str">
            <v>Semestral</v>
          </cell>
          <cell r="H4327" t="str">
            <v>2024-S1</v>
          </cell>
          <cell r="I4327" t="str">
            <v>Sim</v>
          </cell>
          <cell r="J4327">
            <v>45473</v>
          </cell>
          <cell r="K4327">
            <v>-39239705.43</v>
          </cell>
          <cell r="L4327">
            <v>83610841.650000006</v>
          </cell>
          <cell r="M4327">
            <v>0</v>
          </cell>
          <cell r="N4327" t="str">
            <v>Cumpre</v>
          </cell>
        </row>
        <row r="4328">
          <cell r="F4328" t="str">
            <v>Santo Expedito do Sul/RS</v>
          </cell>
          <cell r="G4328" t="str">
            <v>Semestral</v>
          </cell>
          <cell r="H4328" t="str">
            <v>2024-S1</v>
          </cell>
          <cell r="I4328" t="str">
            <v>Sim</v>
          </cell>
          <cell r="J4328">
            <v>45473</v>
          </cell>
          <cell r="K4328">
            <v>-217788.33</v>
          </cell>
          <cell r="L4328">
            <v>24358439.899999999</v>
          </cell>
          <cell r="M4328">
            <v>0</v>
          </cell>
          <cell r="N4328" t="str">
            <v>Cumpre</v>
          </cell>
        </row>
        <row r="4329">
          <cell r="F4329" t="str">
            <v>São Borja/RS</v>
          </cell>
          <cell r="G4329" t="str">
            <v>Quadrimestral</v>
          </cell>
          <cell r="H4329" t="str">
            <v>2024-Q2</v>
          </cell>
          <cell r="I4329" t="str">
            <v>Sim</v>
          </cell>
          <cell r="J4329">
            <v>45535</v>
          </cell>
          <cell r="K4329">
            <v>9379674.7200000007</v>
          </cell>
          <cell r="L4329">
            <v>300521744.70999998</v>
          </cell>
          <cell r="M4329">
            <v>3.12</v>
          </cell>
          <cell r="N4329" t="str">
            <v>Cumpre</v>
          </cell>
        </row>
        <row r="4330">
          <cell r="F4330" t="str">
            <v>São Domingos do Sul/RS</v>
          </cell>
          <cell r="G4330" t="str">
            <v>Semestral</v>
          </cell>
          <cell r="H4330" t="str">
            <v>2024-S1</v>
          </cell>
          <cell r="I4330" t="str">
            <v>Sim</v>
          </cell>
          <cell r="J4330">
            <v>45473</v>
          </cell>
          <cell r="K4330">
            <v>-4230773.12</v>
          </cell>
          <cell r="L4330">
            <v>26563434.190000001</v>
          </cell>
          <cell r="M4330">
            <v>0</v>
          </cell>
          <cell r="N4330" t="str">
            <v>Cumpre</v>
          </cell>
        </row>
        <row r="4331">
          <cell r="F4331" t="str">
            <v>São Francisco de Assis/RS</v>
          </cell>
          <cell r="G4331" t="str">
            <v>Semestral</v>
          </cell>
          <cell r="H4331" t="str">
            <v>2024-S1</v>
          </cell>
          <cell r="I4331" t="str">
            <v>Sim</v>
          </cell>
          <cell r="J4331">
            <v>45473</v>
          </cell>
          <cell r="K4331">
            <v>3546991.21</v>
          </cell>
          <cell r="L4331">
            <v>92213403.959999993</v>
          </cell>
          <cell r="M4331">
            <v>3.85</v>
          </cell>
          <cell r="N4331" t="str">
            <v>Cumpre</v>
          </cell>
        </row>
        <row r="4332">
          <cell r="F4332" t="str">
            <v>São Francisco de Paula/RS</v>
          </cell>
          <cell r="G4332" t="str">
            <v>Semestral</v>
          </cell>
          <cell r="H4332" t="str">
            <v>2024-S1</v>
          </cell>
          <cell r="I4332" t="str">
            <v>Sim</v>
          </cell>
          <cell r="J4332">
            <v>45473</v>
          </cell>
          <cell r="K4332">
            <v>-25929570.789999999</v>
          </cell>
          <cell r="L4332">
            <v>123306856.92</v>
          </cell>
          <cell r="M4332">
            <v>0</v>
          </cell>
          <cell r="N4332" t="str">
            <v>Cumpre</v>
          </cell>
        </row>
        <row r="4333">
          <cell r="F4333" t="str">
            <v>São Gabriel/RS</v>
          </cell>
          <cell r="G4333" t="str">
            <v>Quadrimestral</v>
          </cell>
          <cell r="H4333" t="str">
            <v>2024-Q2</v>
          </cell>
          <cell r="I4333" t="str">
            <v>Sim</v>
          </cell>
          <cell r="J4333">
            <v>45535</v>
          </cell>
          <cell r="K4333">
            <v>31110484.890000001</v>
          </cell>
          <cell r="L4333">
            <v>251512575.25999999</v>
          </cell>
          <cell r="M4333">
            <v>12.37</v>
          </cell>
          <cell r="N4333" t="str">
            <v>Cumpre</v>
          </cell>
        </row>
        <row r="4334">
          <cell r="F4334" t="str">
            <v>São Jerônimo/RS</v>
          </cell>
          <cell r="G4334" t="str">
            <v>Semestral</v>
          </cell>
          <cell r="H4334" t="str">
            <v>2024-S1</v>
          </cell>
          <cell r="I4334" t="str">
            <v>Sim</v>
          </cell>
          <cell r="J4334">
            <v>45473</v>
          </cell>
          <cell r="K4334">
            <v>-36364250.210000001</v>
          </cell>
          <cell r="L4334">
            <v>106956839.3</v>
          </cell>
          <cell r="M4334">
            <v>0</v>
          </cell>
          <cell r="N4334" t="str">
            <v>Cumpre</v>
          </cell>
        </row>
        <row r="4335">
          <cell r="F4335" t="str">
            <v>São João da Urtiga/RS</v>
          </cell>
          <cell r="G4335" t="str">
            <v>Semestral</v>
          </cell>
          <cell r="H4335" t="str">
            <v>2024-S1</v>
          </cell>
          <cell r="I4335" t="str">
            <v>Sim</v>
          </cell>
          <cell r="J4335">
            <v>45473</v>
          </cell>
          <cell r="K4335">
            <v>-3899594.14</v>
          </cell>
          <cell r="L4335">
            <v>31538287.699999999</v>
          </cell>
          <cell r="M4335">
            <v>0</v>
          </cell>
          <cell r="N4335" t="str">
            <v>Cumpre</v>
          </cell>
        </row>
        <row r="4336">
          <cell r="F4336" t="str">
            <v>São João do Polêsine/RS</v>
          </cell>
          <cell r="G4336" t="str">
            <v>Semestral</v>
          </cell>
          <cell r="H4336" t="str">
            <v>2024-S1</v>
          </cell>
          <cell r="I4336" t="str">
            <v>Sim</v>
          </cell>
          <cell r="J4336">
            <v>45473</v>
          </cell>
          <cell r="K4336">
            <v>-8301685.4900000002</v>
          </cell>
          <cell r="L4336">
            <v>28566334.559999999</v>
          </cell>
          <cell r="M4336">
            <v>0</v>
          </cell>
          <cell r="N4336" t="str">
            <v>Cumpre</v>
          </cell>
        </row>
        <row r="4337">
          <cell r="F4337" t="str">
            <v>São Jorge/RS</v>
          </cell>
          <cell r="G4337" t="str">
            <v>Semestral</v>
          </cell>
          <cell r="H4337" t="str">
            <v>2024-S1</v>
          </cell>
          <cell r="I4337" t="str">
            <v>Sim</v>
          </cell>
          <cell r="J4337">
            <v>45473</v>
          </cell>
          <cell r="K4337">
            <v>-2001911.49</v>
          </cell>
          <cell r="L4337">
            <v>27008205.469999999</v>
          </cell>
          <cell r="M4337">
            <v>0</v>
          </cell>
          <cell r="N4337" t="str">
            <v>Cumpre</v>
          </cell>
        </row>
        <row r="4338">
          <cell r="F4338" t="str">
            <v>São José das Missões/RS</v>
          </cell>
          <cell r="G4338" t="str">
            <v>Semestral</v>
          </cell>
          <cell r="H4338" t="str">
            <v>2024-S1</v>
          </cell>
          <cell r="I4338" t="str">
            <v>Sim</v>
          </cell>
          <cell r="J4338">
            <v>45473</v>
          </cell>
          <cell r="K4338">
            <v>-3158013.77</v>
          </cell>
          <cell r="L4338">
            <v>27117158.16</v>
          </cell>
          <cell r="M4338">
            <v>0</v>
          </cell>
          <cell r="N4338" t="str">
            <v>Cumpre</v>
          </cell>
        </row>
        <row r="4339">
          <cell r="F4339" t="str">
            <v>São José do Herval/RS</v>
          </cell>
          <cell r="G4339" t="str">
            <v>Semestral</v>
          </cell>
          <cell r="H4339" t="str">
            <v>2024-S1</v>
          </cell>
          <cell r="I4339" t="str">
            <v>Sim</v>
          </cell>
          <cell r="J4339">
            <v>45473</v>
          </cell>
          <cell r="K4339">
            <v>-7720696.2800000003</v>
          </cell>
          <cell r="L4339">
            <v>25862611.129999999</v>
          </cell>
          <cell r="M4339">
            <v>0</v>
          </cell>
          <cell r="N4339" t="str">
            <v>Cumpre</v>
          </cell>
        </row>
        <row r="4340">
          <cell r="F4340" t="str">
            <v>São José do Hortêncio/RS</v>
          </cell>
          <cell r="G4340" t="str">
            <v>Semestral</v>
          </cell>
          <cell r="H4340" t="str">
            <v>2024-S1</v>
          </cell>
          <cell r="I4340" t="str">
            <v>Sim</v>
          </cell>
          <cell r="J4340">
            <v>45473</v>
          </cell>
          <cell r="K4340">
            <v>-4001686.55</v>
          </cell>
          <cell r="L4340">
            <v>32555366.98</v>
          </cell>
          <cell r="M4340">
            <v>0</v>
          </cell>
          <cell r="N4340" t="str">
            <v>Cumpre</v>
          </cell>
        </row>
        <row r="4341">
          <cell r="F4341" t="str">
            <v>São José do Inhacorá/RS</v>
          </cell>
          <cell r="G4341" t="str">
            <v>Semestral</v>
          </cell>
          <cell r="H4341" t="str">
            <v>2024-S1</v>
          </cell>
          <cell r="I4341" t="str">
            <v>Sim</v>
          </cell>
          <cell r="J4341">
            <v>45473</v>
          </cell>
          <cell r="K4341">
            <v>-5566433.8499999996</v>
          </cell>
          <cell r="L4341">
            <v>27427207.760000002</v>
          </cell>
          <cell r="M4341">
            <v>0</v>
          </cell>
          <cell r="N4341" t="str">
            <v>Cumpre</v>
          </cell>
        </row>
        <row r="4342">
          <cell r="F4342" t="str">
            <v>São José do Norte/RS</v>
          </cell>
          <cell r="G4342" t="str">
            <v>Semestral</v>
          </cell>
          <cell r="H4342" t="str">
            <v>2024-S1</v>
          </cell>
          <cell r="I4342" t="str">
            <v>Sim</v>
          </cell>
          <cell r="J4342">
            <v>45473</v>
          </cell>
          <cell r="K4342">
            <v>-23487301.34</v>
          </cell>
          <cell r="L4342">
            <v>128382304.78</v>
          </cell>
          <cell r="M4342">
            <v>0</v>
          </cell>
          <cell r="N4342" t="str">
            <v>Cumpre</v>
          </cell>
        </row>
        <row r="4343">
          <cell r="F4343" t="str">
            <v>São José do Ouro/RS</v>
          </cell>
          <cell r="G4343" t="str">
            <v>Semestral</v>
          </cell>
          <cell r="H4343" t="str">
            <v>2024-S1</v>
          </cell>
          <cell r="I4343" t="str">
            <v>Sim</v>
          </cell>
          <cell r="J4343">
            <v>45473</v>
          </cell>
          <cell r="K4343">
            <v>2632552.41</v>
          </cell>
          <cell r="L4343">
            <v>39515748.979999997</v>
          </cell>
          <cell r="M4343">
            <v>6.66</v>
          </cell>
          <cell r="N4343" t="str">
            <v>Cumpre</v>
          </cell>
        </row>
        <row r="4344">
          <cell r="F4344" t="str">
            <v>São José do Sul/RS</v>
          </cell>
          <cell r="G4344" t="str">
            <v>Semestral</v>
          </cell>
          <cell r="H4344" t="str">
            <v>2024-S1</v>
          </cell>
          <cell r="I4344" t="str">
            <v>Sim</v>
          </cell>
          <cell r="J4344">
            <v>45473</v>
          </cell>
          <cell r="K4344">
            <v>-9277198.3800000008</v>
          </cell>
          <cell r="L4344">
            <v>27514837.34</v>
          </cell>
          <cell r="M4344">
            <v>0</v>
          </cell>
          <cell r="N4344" t="str">
            <v>Cumpre</v>
          </cell>
        </row>
        <row r="4345">
          <cell r="F4345" t="str">
            <v>São José dos Ausentes/RS</v>
          </cell>
          <cell r="G4345" t="str">
            <v>Semestral</v>
          </cell>
          <cell r="H4345" t="str">
            <v>2024-S1</v>
          </cell>
          <cell r="I4345" t="str">
            <v>Sim</v>
          </cell>
          <cell r="J4345">
            <v>45473</v>
          </cell>
          <cell r="K4345">
            <v>773662.3</v>
          </cell>
          <cell r="L4345">
            <v>44576033.049999997</v>
          </cell>
          <cell r="M4345">
            <v>1.74</v>
          </cell>
          <cell r="N4345" t="str">
            <v>Cumpre</v>
          </cell>
        </row>
        <row r="4346">
          <cell r="F4346" t="str">
            <v>São Leopoldo/RS</v>
          </cell>
          <cell r="G4346" t="str">
            <v>Quadrimestral</v>
          </cell>
          <cell r="H4346" t="str">
            <v>2024-Q2</v>
          </cell>
          <cell r="I4346" t="str">
            <v>Sim</v>
          </cell>
          <cell r="J4346">
            <v>45535</v>
          </cell>
          <cell r="K4346">
            <v>393729736.57999998</v>
          </cell>
          <cell r="L4346">
            <v>1315445237.8499999</v>
          </cell>
          <cell r="M4346">
            <v>29.93</v>
          </cell>
          <cell r="N4346" t="str">
            <v>Cumpre</v>
          </cell>
        </row>
        <row r="4347">
          <cell r="F4347" t="str">
            <v>São Lourenço do Sul/RS</v>
          </cell>
          <cell r="G4347" t="str">
            <v>Quadrimestral</v>
          </cell>
          <cell r="H4347" t="str">
            <v>2024-Q2</v>
          </cell>
          <cell r="I4347" t="str">
            <v>Sim</v>
          </cell>
          <cell r="J4347">
            <v>45535</v>
          </cell>
          <cell r="K4347">
            <v>33220738.41</v>
          </cell>
          <cell r="L4347">
            <v>209906042.25999999</v>
          </cell>
          <cell r="M4347">
            <v>15.83</v>
          </cell>
          <cell r="N4347" t="str">
            <v>Cumpre</v>
          </cell>
        </row>
        <row r="4348">
          <cell r="F4348" t="str">
            <v>São Luiz Gonzaga/RS</v>
          </cell>
          <cell r="G4348" t="str">
            <v>Semestral</v>
          </cell>
          <cell r="H4348" t="str">
            <v>2024-S1</v>
          </cell>
          <cell r="I4348" t="str">
            <v>Sim</v>
          </cell>
          <cell r="J4348">
            <v>45473</v>
          </cell>
          <cell r="K4348">
            <v>-48634204.200000003</v>
          </cell>
          <cell r="L4348">
            <v>147675087.56</v>
          </cell>
          <cell r="M4348">
            <v>0</v>
          </cell>
          <cell r="N4348" t="str">
            <v>Cumpre</v>
          </cell>
        </row>
        <row r="4349">
          <cell r="F4349" t="str">
            <v>São Marcos/RS</v>
          </cell>
          <cell r="G4349" t="str">
            <v>Semestral</v>
          </cell>
          <cell r="H4349" t="str">
            <v>2024-S1</v>
          </cell>
          <cell r="I4349" t="str">
            <v>Sim</v>
          </cell>
          <cell r="J4349">
            <v>45473</v>
          </cell>
          <cell r="K4349">
            <v>-76524326.579999998</v>
          </cell>
          <cell r="L4349">
            <v>114764100.61</v>
          </cell>
          <cell r="M4349">
            <v>0</v>
          </cell>
          <cell r="N4349" t="str">
            <v>Cumpre</v>
          </cell>
        </row>
        <row r="4350">
          <cell r="F4350" t="str">
            <v>São Martinho/RS</v>
          </cell>
          <cell r="G4350" t="str">
            <v>Semestral</v>
          </cell>
          <cell r="H4350" t="str">
            <v>2024-S1</v>
          </cell>
          <cell r="I4350" t="str">
            <v>Sim</v>
          </cell>
          <cell r="J4350">
            <v>45473</v>
          </cell>
          <cell r="K4350">
            <v>-4225038.5</v>
          </cell>
          <cell r="L4350">
            <v>39328001.200000003</v>
          </cell>
          <cell r="M4350">
            <v>0</v>
          </cell>
          <cell r="N4350" t="str">
            <v>Cumpre</v>
          </cell>
        </row>
        <row r="4351">
          <cell r="F4351" t="str">
            <v>São Martinho da Serra/RS</v>
          </cell>
          <cell r="G4351" t="str">
            <v>Semestral</v>
          </cell>
          <cell r="H4351" t="str">
            <v>2024-S1</v>
          </cell>
          <cell r="I4351" t="str">
            <v>Sim</v>
          </cell>
          <cell r="J4351">
            <v>45473</v>
          </cell>
          <cell r="K4351">
            <v>-11640350.16</v>
          </cell>
          <cell r="L4351">
            <v>32125179.219999999</v>
          </cell>
          <cell r="M4351">
            <v>0</v>
          </cell>
          <cell r="N4351" t="str">
            <v>Cumpre</v>
          </cell>
        </row>
        <row r="4352">
          <cell r="F4352" t="str">
            <v>São Miguel das Missões/RS</v>
          </cell>
          <cell r="G4352" t="str">
            <v>Semestral</v>
          </cell>
          <cell r="H4352" t="str">
            <v>2024-S1</v>
          </cell>
          <cell r="I4352" t="str">
            <v>Sim</v>
          </cell>
          <cell r="J4352">
            <v>45473</v>
          </cell>
          <cell r="K4352">
            <v>-15620102.1</v>
          </cell>
          <cell r="L4352">
            <v>52494660.990000002</v>
          </cell>
          <cell r="M4352">
            <v>0</v>
          </cell>
          <cell r="N4352" t="str">
            <v>Cumpre</v>
          </cell>
        </row>
        <row r="4353">
          <cell r="F4353" t="str">
            <v>São Nicolau/RS</v>
          </cell>
          <cell r="G4353" t="str">
            <v>Semestral</v>
          </cell>
          <cell r="H4353" t="str">
            <v>2023-S2</v>
          </cell>
          <cell r="I4353" t="str">
            <v>Não</v>
          </cell>
          <cell r="J4353">
            <v>45291</v>
          </cell>
          <cell r="K4353">
            <v>-361110.84</v>
          </cell>
          <cell r="L4353">
            <v>34232584.810000002</v>
          </cell>
          <cell r="M4353">
            <v>0</v>
          </cell>
          <cell r="N4353" t="str">
            <v>Cumpre</v>
          </cell>
        </row>
        <row r="4354">
          <cell r="F4354" t="str">
            <v>São Paulo das Missões/RS</v>
          </cell>
          <cell r="G4354" t="str">
            <v>Semestral</v>
          </cell>
          <cell r="H4354" t="str">
            <v>2024-S1</v>
          </cell>
          <cell r="I4354" t="str">
            <v>Sim</v>
          </cell>
          <cell r="J4354">
            <v>45473</v>
          </cell>
          <cell r="K4354">
            <v>-5874500.4100000001</v>
          </cell>
          <cell r="L4354">
            <v>37529929.090000004</v>
          </cell>
          <cell r="M4354">
            <v>0</v>
          </cell>
          <cell r="N4354" t="str">
            <v>Cumpre</v>
          </cell>
        </row>
        <row r="4355">
          <cell r="F4355" t="str">
            <v>São Pedro da Serra/RS</v>
          </cell>
          <cell r="G4355" t="str">
            <v>Semestral</v>
          </cell>
          <cell r="H4355" t="str">
            <v>2024-S1</v>
          </cell>
          <cell r="I4355" t="str">
            <v>Sim</v>
          </cell>
          <cell r="J4355">
            <v>45473</v>
          </cell>
          <cell r="K4355">
            <v>-9791007.7300000004</v>
          </cell>
          <cell r="L4355">
            <v>31195197.27</v>
          </cell>
          <cell r="M4355">
            <v>0</v>
          </cell>
          <cell r="N4355" t="str">
            <v>Cumpre</v>
          </cell>
        </row>
        <row r="4356">
          <cell r="F4356" t="str">
            <v>São Pedro das Missões/RS</v>
          </cell>
          <cell r="G4356" t="str">
            <v>Quadrimestral</v>
          </cell>
          <cell r="H4356" t="str">
            <v>2024-Q2</v>
          </cell>
          <cell r="I4356" t="str">
            <v>Sim</v>
          </cell>
          <cell r="J4356">
            <v>45535</v>
          </cell>
          <cell r="K4356">
            <v>-2665525.79</v>
          </cell>
          <cell r="L4356">
            <v>24171323.940000001</v>
          </cell>
          <cell r="M4356">
            <v>0</v>
          </cell>
          <cell r="N4356" t="str">
            <v>Cumpre</v>
          </cell>
        </row>
        <row r="4357">
          <cell r="F4357" t="str">
            <v>São Pedro do Butiá/RS</v>
          </cell>
          <cell r="G4357" t="str">
            <v>Semestral</v>
          </cell>
          <cell r="H4357" t="str">
            <v>2024-S1</v>
          </cell>
          <cell r="I4357" t="str">
            <v>Sim</v>
          </cell>
          <cell r="J4357">
            <v>45473</v>
          </cell>
          <cell r="K4357">
            <v>-11841423.48</v>
          </cell>
          <cell r="L4357">
            <v>30794021.609999999</v>
          </cell>
          <cell r="M4357">
            <v>0</v>
          </cell>
          <cell r="N4357" t="str">
            <v>Cumpre</v>
          </cell>
        </row>
        <row r="4358">
          <cell r="F4358" t="str">
            <v>São Pedro do Sul/RS</v>
          </cell>
          <cell r="G4358" t="str">
            <v>Semestral</v>
          </cell>
          <cell r="H4358" t="str">
            <v>2024-S1</v>
          </cell>
          <cell r="I4358" t="str">
            <v>Sim</v>
          </cell>
          <cell r="J4358">
            <v>45473</v>
          </cell>
          <cell r="K4358">
            <v>-14979233.560000001</v>
          </cell>
          <cell r="L4358">
            <v>77424707.299999997</v>
          </cell>
          <cell r="M4358">
            <v>0</v>
          </cell>
          <cell r="N4358" t="str">
            <v>Cumpre</v>
          </cell>
        </row>
        <row r="4359">
          <cell r="F4359" t="str">
            <v>São Sebastião do Caí/RS</v>
          </cell>
          <cell r="G4359" t="str">
            <v>Semestral</v>
          </cell>
          <cell r="H4359" t="str">
            <v>2024-S1</v>
          </cell>
          <cell r="I4359" t="str">
            <v>Sim</v>
          </cell>
          <cell r="J4359">
            <v>45473</v>
          </cell>
          <cell r="K4359">
            <v>-4310762.6900000004</v>
          </cell>
          <cell r="L4359">
            <v>128094273.72</v>
          </cell>
          <cell r="M4359">
            <v>0</v>
          </cell>
          <cell r="N4359" t="str">
            <v>Cumpre</v>
          </cell>
        </row>
        <row r="4360">
          <cell r="F4360" t="str">
            <v>São Sepé/RS</v>
          </cell>
          <cell r="G4360" t="str">
            <v>Semestral</v>
          </cell>
          <cell r="H4360" t="str">
            <v>2024-S1</v>
          </cell>
          <cell r="I4360" t="str">
            <v>Sim</v>
          </cell>
          <cell r="J4360">
            <v>45473</v>
          </cell>
          <cell r="K4360">
            <v>-11429172.58</v>
          </cell>
          <cell r="L4360">
            <v>115695400.62</v>
          </cell>
          <cell r="M4360">
            <v>0</v>
          </cell>
          <cell r="N4360" t="str">
            <v>Cumpre</v>
          </cell>
        </row>
        <row r="4361">
          <cell r="F4361" t="str">
            <v>São Valentim/RS</v>
          </cell>
          <cell r="G4361" t="str">
            <v>Semestral</v>
          </cell>
          <cell r="H4361" t="str">
            <v>2024-S1</v>
          </cell>
          <cell r="I4361" t="str">
            <v>Sim</v>
          </cell>
          <cell r="J4361">
            <v>45473</v>
          </cell>
          <cell r="K4361">
            <v>-7112175.8200000003</v>
          </cell>
          <cell r="L4361">
            <v>28437058.399999999</v>
          </cell>
          <cell r="M4361">
            <v>0</v>
          </cell>
          <cell r="N4361" t="str">
            <v>Cumpre</v>
          </cell>
        </row>
        <row r="4362">
          <cell r="F4362" t="str">
            <v>São Valentim do Sul/RS</v>
          </cell>
          <cell r="G4362" t="str">
            <v>Semestral</v>
          </cell>
          <cell r="H4362" t="str">
            <v>2024-S1</v>
          </cell>
          <cell r="I4362" t="str">
            <v>Sim</v>
          </cell>
          <cell r="J4362">
            <v>45473</v>
          </cell>
          <cell r="K4362">
            <v>-14185832.66</v>
          </cell>
          <cell r="L4362">
            <v>27660617.530000001</v>
          </cell>
          <cell r="M4362">
            <v>0</v>
          </cell>
          <cell r="N4362" t="str">
            <v>Cumpre</v>
          </cell>
        </row>
        <row r="4363">
          <cell r="F4363" t="str">
            <v>São Valério do Sul/RS</v>
          </cell>
          <cell r="G4363" t="str">
            <v>Semestral</v>
          </cell>
          <cell r="H4363" t="str">
            <v>2024-S1</v>
          </cell>
          <cell r="I4363" t="str">
            <v>Sim</v>
          </cell>
          <cell r="J4363">
            <v>45473</v>
          </cell>
          <cell r="K4363">
            <v>-7853815.0899999999</v>
          </cell>
          <cell r="L4363">
            <v>23733678.09</v>
          </cell>
          <cell r="M4363">
            <v>0</v>
          </cell>
          <cell r="N4363" t="str">
            <v>Cumpre</v>
          </cell>
        </row>
        <row r="4364">
          <cell r="F4364" t="str">
            <v>São Vendelino/RS</v>
          </cell>
          <cell r="G4364" t="str">
            <v>Semestral</v>
          </cell>
          <cell r="H4364" t="str">
            <v>2024-S1</v>
          </cell>
          <cell r="I4364" t="str">
            <v>Sim</v>
          </cell>
          <cell r="J4364">
            <v>45473</v>
          </cell>
          <cell r="K4364">
            <v>-5101984.66</v>
          </cell>
          <cell r="L4364">
            <v>32001124.989999998</v>
          </cell>
          <cell r="M4364">
            <v>0</v>
          </cell>
          <cell r="N4364" t="str">
            <v>Cumpre</v>
          </cell>
        </row>
        <row r="4365">
          <cell r="F4365" t="str">
            <v>São Vicente do Sul/RS</v>
          </cell>
          <cell r="G4365" t="str">
            <v>Semestral</v>
          </cell>
          <cell r="H4365" t="str">
            <v>2024-S1</v>
          </cell>
          <cell r="I4365" t="str">
            <v>Sim</v>
          </cell>
          <cell r="J4365">
            <v>45473</v>
          </cell>
          <cell r="K4365">
            <v>-11065310.960000001</v>
          </cell>
          <cell r="L4365">
            <v>51219944.880000003</v>
          </cell>
          <cell r="M4365">
            <v>0</v>
          </cell>
          <cell r="N4365" t="str">
            <v>Cumpre</v>
          </cell>
        </row>
        <row r="4366">
          <cell r="F4366" t="str">
            <v>Sapiranga/RS</v>
          </cell>
          <cell r="G4366" t="str">
            <v>Quadrimestral</v>
          </cell>
          <cell r="H4366" t="str">
            <v>2024-Q2</v>
          </cell>
          <cell r="I4366" t="str">
            <v>Sim</v>
          </cell>
          <cell r="J4366">
            <v>45535</v>
          </cell>
          <cell r="K4366">
            <v>-79198879.420000002</v>
          </cell>
          <cell r="L4366">
            <v>334649178.72000003</v>
          </cell>
          <cell r="M4366">
            <v>0</v>
          </cell>
          <cell r="N4366" t="str">
            <v>Cumpre</v>
          </cell>
        </row>
        <row r="4367">
          <cell r="F4367" t="str">
            <v>Sapucaia do Sul/RS</v>
          </cell>
          <cell r="G4367" t="str">
            <v>Quadrimestral</v>
          </cell>
          <cell r="H4367" t="str">
            <v>2024-Q2</v>
          </cell>
          <cell r="I4367" t="str">
            <v>Sim</v>
          </cell>
          <cell r="J4367">
            <v>45535</v>
          </cell>
          <cell r="K4367">
            <v>10192869.91</v>
          </cell>
          <cell r="L4367">
            <v>590704314.14999998</v>
          </cell>
          <cell r="M4367">
            <v>1.73</v>
          </cell>
          <cell r="N4367" t="str">
            <v>Cumpre</v>
          </cell>
        </row>
        <row r="4368">
          <cell r="F4368" t="str">
            <v>Sarandi/RS</v>
          </cell>
          <cell r="G4368" t="str">
            <v>Semestral</v>
          </cell>
          <cell r="H4368" t="str">
            <v>2024-S1</v>
          </cell>
          <cell r="I4368" t="str">
            <v>Sim</v>
          </cell>
          <cell r="J4368">
            <v>45473</v>
          </cell>
          <cell r="K4368">
            <v>-25329319.309999999</v>
          </cell>
          <cell r="L4368">
            <v>122752855.86</v>
          </cell>
          <cell r="M4368">
            <v>0</v>
          </cell>
          <cell r="N4368" t="str">
            <v>Cumpre</v>
          </cell>
        </row>
        <row r="4369">
          <cell r="F4369" t="str">
            <v>Seberi/RS</v>
          </cell>
          <cell r="G4369" t="str">
            <v>Semestral</v>
          </cell>
          <cell r="H4369" t="str">
            <v>2024-S1</v>
          </cell>
          <cell r="I4369" t="str">
            <v>Sim</v>
          </cell>
          <cell r="J4369">
            <v>45473</v>
          </cell>
          <cell r="K4369">
            <v>-1966706.14</v>
          </cell>
          <cell r="L4369">
            <v>66731436.57</v>
          </cell>
          <cell r="M4369">
            <v>0</v>
          </cell>
          <cell r="N4369" t="str">
            <v>Cumpre</v>
          </cell>
        </row>
        <row r="4370">
          <cell r="F4370" t="str">
            <v>Sede Nova/RS</v>
          </cell>
          <cell r="G4370" t="str">
            <v>Semestral</v>
          </cell>
          <cell r="H4370" t="str">
            <v>2024-S1</v>
          </cell>
          <cell r="I4370" t="str">
            <v>Sim</v>
          </cell>
          <cell r="J4370">
            <v>45473</v>
          </cell>
          <cell r="K4370">
            <v>-18815162.100000001</v>
          </cell>
          <cell r="L4370">
            <v>32819207.649999999</v>
          </cell>
          <cell r="M4370">
            <v>0</v>
          </cell>
          <cell r="N4370" t="str">
            <v>Cumpre</v>
          </cell>
        </row>
        <row r="4371">
          <cell r="F4371" t="str">
            <v>Segredo/RS</v>
          </cell>
          <cell r="G4371" t="str">
            <v>Semestral</v>
          </cell>
          <cell r="H4371" t="str">
            <v>2024-S1</v>
          </cell>
          <cell r="I4371" t="str">
            <v>Sim</v>
          </cell>
          <cell r="J4371">
            <v>45473</v>
          </cell>
          <cell r="K4371">
            <v>-13160247.93</v>
          </cell>
          <cell r="L4371">
            <v>35213046.82</v>
          </cell>
          <cell r="M4371">
            <v>0</v>
          </cell>
          <cell r="N4371" t="str">
            <v>Cumpre</v>
          </cell>
        </row>
        <row r="4372">
          <cell r="F4372" t="str">
            <v>Selbach/RS</v>
          </cell>
          <cell r="G4372" t="str">
            <v>Semestral</v>
          </cell>
          <cell r="H4372" t="str">
            <v>2024-S1</v>
          </cell>
          <cell r="I4372" t="str">
            <v>Sim</v>
          </cell>
          <cell r="J4372">
            <v>45473</v>
          </cell>
          <cell r="K4372">
            <v>-6855169.9400000004</v>
          </cell>
          <cell r="L4372">
            <v>36819125.670000002</v>
          </cell>
          <cell r="M4372">
            <v>0</v>
          </cell>
          <cell r="N4372" t="str">
            <v>Cumpre</v>
          </cell>
        </row>
        <row r="4373">
          <cell r="F4373" t="str">
            <v>Senador Salgado Filho/RS</v>
          </cell>
          <cell r="G4373" t="str">
            <v>Semestral</v>
          </cell>
          <cell r="H4373" t="str">
            <v>2024-S1</v>
          </cell>
          <cell r="I4373" t="str">
            <v>Sim</v>
          </cell>
          <cell r="J4373">
            <v>45473</v>
          </cell>
          <cell r="K4373">
            <v>-6971367.4100000001</v>
          </cell>
          <cell r="L4373">
            <v>26706378.359999999</v>
          </cell>
          <cell r="M4373">
            <v>0</v>
          </cell>
          <cell r="N4373" t="str">
            <v>Cumpre</v>
          </cell>
        </row>
        <row r="4374">
          <cell r="F4374" t="str">
            <v>Sentinela do Sul/RS</v>
          </cell>
          <cell r="G4374" t="str">
            <v>Semestral</v>
          </cell>
          <cell r="H4374" t="str">
            <v>2024-S1</v>
          </cell>
          <cell r="I4374" t="str">
            <v>Sim</v>
          </cell>
          <cell r="J4374">
            <v>45473</v>
          </cell>
          <cell r="K4374">
            <v>-11604096.359999999</v>
          </cell>
          <cell r="L4374">
            <v>31134560.34</v>
          </cell>
          <cell r="M4374">
            <v>0</v>
          </cell>
          <cell r="N4374" t="str">
            <v>Cumpre</v>
          </cell>
        </row>
        <row r="4375">
          <cell r="F4375" t="str">
            <v>Serafina Corrêa/RS</v>
          </cell>
          <cell r="G4375" t="str">
            <v>Semestral</v>
          </cell>
          <cell r="H4375" t="str">
            <v>2024-S1</v>
          </cell>
          <cell r="I4375" t="str">
            <v>Sim</v>
          </cell>
          <cell r="J4375">
            <v>45473</v>
          </cell>
          <cell r="K4375">
            <v>-13110540.199999999</v>
          </cell>
          <cell r="L4375">
            <v>105412807.12</v>
          </cell>
          <cell r="M4375">
            <v>0</v>
          </cell>
          <cell r="N4375" t="str">
            <v>Cumpre</v>
          </cell>
        </row>
        <row r="4376">
          <cell r="F4376" t="str">
            <v>Sério/RS</v>
          </cell>
          <cell r="G4376" t="str">
            <v>Semestral</v>
          </cell>
          <cell r="H4376" t="str">
            <v>2024-S1</v>
          </cell>
          <cell r="I4376" t="str">
            <v>Sim</v>
          </cell>
          <cell r="J4376">
            <v>45473</v>
          </cell>
          <cell r="K4376">
            <v>-31905827.129999999</v>
          </cell>
          <cell r="L4376">
            <v>24668388.600000001</v>
          </cell>
          <cell r="M4376">
            <v>0</v>
          </cell>
          <cell r="N4376" t="str">
            <v>Cumpre</v>
          </cell>
        </row>
        <row r="4377">
          <cell r="F4377" t="str">
            <v>Sertão/RS</v>
          </cell>
          <cell r="G4377" t="str">
            <v>Semestral</v>
          </cell>
          <cell r="H4377" t="str">
            <v>2024-S1</v>
          </cell>
          <cell r="I4377" t="str">
            <v>Sim</v>
          </cell>
          <cell r="J4377">
            <v>45473</v>
          </cell>
          <cell r="K4377">
            <v>-8195776.7000000002</v>
          </cell>
          <cell r="L4377">
            <v>41913694.18</v>
          </cell>
          <cell r="M4377">
            <v>0</v>
          </cell>
          <cell r="N4377" t="str">
            <v>Cumpre</v>
          </cell>
        </row>
        <row r="4378">
          <cell r="F4378" t="str">
            <v>Sertão Santana/RS</v>
          </cell>
          <cell r="G4378" t="str">
            <v>Semestral</v>
          </cell>
          <cell r="H4378" t="str">
            <v>2024-S1</v>
          </cell>
          <cell r="I4378" t="str">
            <v>Sim</v>
          </cell>
          <cell r="J4378">
            <v>45473</v>
          </cell>
          <cell r="K4378">
            <v>-4480629.0199999996</v>
          </cell>
          <cell r="L4378">
            <v>34143068.539999999</v>
          </cell>
          <cell r="M4378">
            <v>0</v>
          </cell>
          <cell r="N4378" t="str">
            <v>Cumpre</v>
          </cell>
        </row>
        <row r="4379">
          <cell r="F4379" t="str">
            <v>Sete de Setembro/RS</v>
          </cell>
          <cell r="G4379" t="str">
            <v>Semestral</v>
          </cell>
          <cell r="H4379" t="str">
            <v>2024-S1</v>
          </cell>
          <cell r="I4379" t="str">
            <v>Sim</v>
          </cell>
          <cell r="J4379">
            <v>45473</v>
          </cell>
          <cell r="K4379">
            <v>-5667526.6200000001</v>
          </cell>
          <cell r="L4379">
            <v>23236592.370000001</v>
          </cell>
          <cell r="M4379">
            <v>0</v>
          </cell>
          <cell r="N4379" t="str">
            <v>Cumpre</v>
          </cell>
        </row>
        <row r="4380">
          <cell r="F4380" t="str">
            <v>Severiano de Almeida/RS</v>
          </cell>
          <cell r="G4380" t="str">
            <v>Semestral</v>
          </cell>
          <cell r="H4380" t="str">
            <v>2024-S1</v>
          </cell>
          <cell r="I4380" t="str">
            <v>Sim</v>
          </cell>
          <cell r="J4380">
            <v>45473</v>
          </cell>
          <cell r="K4380">
            <v>-7782730.29</v>
          </cell>
          <cell r="L4380">
            <v>35764376.450000003</v>
          </cell>
          <cell r="M4380">
            <v>0</v>
          </cell>
          <cell r="N4380" t="str">
            <v>Cumpre</v>
          </cell>
        </row>
        <row r="4381">
          <cell r="F4381" t="str">
            <v>Silveira Martins/RS</v>
          </cell>
          <cell r="G4381" t="str">
            <v>Semestral</v>
          </cell>
          <cell r="H4381" t="str">
            <v>2024-S1</v>
          </cell>
          <cell r="I4381" t="str">
            <v>Sim</v>
          </cell>
          <cell r="J4381">
            <v>45473</v>
          </cell>
          <cell r="K4381">
            <v>-12553192.5</v>
          </cell>
          <cell r="L4381">
            <v>27131955.170000002</v>
          </cell>
          <cell r="M4381">
            <v>0</v>
          </cell>
          <cell r="N4381" t="str">
            <v>Cumpre</v>
          </cell>
        </row>
        <row r="4382">
          <cell r="F4382" t="str">
            <v>Sinimbu/RS</v>
          </cell>
          <cell r="G4382" t="str">
            <v>Semestral</v>
          </cell>
          <cell r="H4382" t="str">
            <v>2024-S1</v>
          </cell>
          <cell r="I4382" t="str">
            <v>Sim</v>
          </cell>
          <cell r="J4382">
            <v>45473</v>
          </cell>
          <cell r="K4382">
            <v>-22449807.640000001</v>
          </cell>
          <cell r="L4382">
            <v>55245287.82</v>
          </cell>
          <cell r="M4382">
            <v>0</v>
          </cell>
          <cell r="N4382" t="str">
            <v>Cumpre</v>
          </cell>
        </row>
        <row r="4383">
          <cell r="F4383" t="str">
            <v>Sobradinho/RS</v>
          </cell>
          <cell r="G4383" t="str">
            <v>Semestral</v>
          </cell>
          <cell r="H4383" t="str">
            <v>2024-S1</v>
          </cell>
          <cell r="I4383" t="str">
            <v>Sim</v>
          </cell>
          <cell r="J4383">
            <v>45473</v>
          </cell>
          <cell r="K4383">
            <v>-2805481.86</v>
          </cell>
          <cell r="L4383">
            <v>74113712.689999998</v>
          </cell>
          <cell r="M4383">
            <v>0</v>
          </cell>
          <cell r="N4383" t="str">
            <v>Cumpre</v>
          </cell>
        </row>
        <row r="4384">
          <cell r="F4384" t="str">
            <v>Soledade/RS</v>
          </cell>
          <cell r="G4384" t="str">
            <v>Quadrimestral</v>
          </cell>
          <cell r="H4384" t="str">
            <v>2024-Q2</v>
          </cell>
          <cell r="I4384" t="str">
            <v>Sim</v>
          </cell>
          <cell r="J4384">
            <v>45535</v>
          </cell>
          <cell r="K4384">
            <v>-3659981.07</v>
          </cell>
          <cell r="L4384">
            <v>139332836.44999999</v>
          </cell>
          <cell r="M4384">
            <v>0</v>
          </cell>
          <cell r="N4384" t="str">
            <v>Cumpre</v>
          </cell>
        </row>
        <row r="4385">
          <cell r="F4385" t="str">
            <v>Tabaí/RS</v>
          </cell>
          <cell r="G4385" t="str">
            <v>Semestral</v>
          </cell>
          <cell r="H4385" t="str">
            <v>2024-S1</v>
          </cell>
          <cell r="I4385" t="str">
            <v>Sim</v>
          </cell>
          <cell r="J4385">
            <v>45473</v>
          </cell>
          <cell r="K4385">
            <v>-2437515.19</v>
          </cell>
          <cell r="L4385">
            <v>30221959.829999998</v>
          </cell>
          <cell r="M4385">
            <v>0</v>
          </cell>
          <cell r="N4385" t="str">
            <v>Cumpre</v>
          </cell>
        </row>
        <row r="4386">
          <cell r="F4386" t="str">
            <v>Tapejara/RS</v>
          </cell>
          <cell r="G4386" t="str">
            <v>Semestral</v>
          </cell>
          <cell r="H4386" t="str">
            <v>2024-S1</v>
          </cell>
          <cell r="I4386" t="str">
            <v>Sim</v>
          </cell>
          <cell r="J4386">
            <v>45473</v>
          </cell>
          <cell r="K4386">
            <v>-11838084.859999999</v>
          </cell>
          <cell r="L4386">
            <v>131291695.18000001</v>
          </cell>
          <cell r="M4386">
            <v>0</v>
          </cell>
          <cell r="N4386" t="str">
            <v>Cumpre</v>
          </cell>
        </row>
        <row r="4387">
          <cell r="F4387" t="str">
            <v>Tapera/RS</v>
          </cell>
          <cell r="G4387" t="str">
            <v>Semestral</v>
          </cell>
          <cell r="H4387" t="str">
            <v>2024-S1</v>
          </cell>
          <cell r="I4387" t="str">
            <v>Sim</v>
          </cell>
          <cell r="J4387">
            <v>45473</v>
          </cell>
          <cell r="K4387">
            <v>-4305186.9400000004</v>
          </cell>
          <cell r="L4387">
            <v>57525872.049999997</v>
          </cell>
          <cell r="M4387">
            <v>0</v>
          </cell>
          <cell r="N4387" t="str">
            <v>Cumpre</v>
          </cell>
        </row>
        <row r="4388">
          <cell r="F4388" t="str">
            <v>Tapes/RS</v>
          </cell>
          <cell r="G4388" t="str">
            <v>Semestral</v>
          </cell>
          <cell r="H4388" t="str">
            <v>2024-S1</v>
          </cell>
          <cell r="I4388" t="str">
            <v>Sim</v>
          </cell>
          <cell r="J4388">
            <v>45473</v>
          </cell>
          <cell r="K4388">
            <v>-8387311.3499999996</v>
          </cell>
          <cell r="L4388">
            <v>78549452.739999995</v>
          </cell>
          <cell r="M4388">
            <v>0</v>
          </cell>
          <cell r="N4388" t="str">
            <v>Cumpre</v>
          </cell>
        </row>
        <row r="4389">
          <cell r="F4389" t="str">
            <v>Taquara/RS</v>
          </cell>
          <cell r="G4389" t="str">
            <v>Quadrimestral</v>
          </cell>
          <cell r="H4389" t="str">
            <v>2024-Q2</v>
          </cell>
          <cell r="I4389" t="str">
            <v>Sim</v>
          </cell>
          <cell r="J4389">
            <v>45535</v>
          </cell>
          <cell r="K4389">
            <v>18733280.329999998</v>
          </cell>
          <cell r="L4389">
            <v>227797223.71000001</v>
          </cell>
          <cell r="M4389">
            <v>8.2200000000000006</v>
          </cell>
          <cell r="N4389" t="str">
            <v>Cumpre</v>
          </cell>
        </row>
        <row r="4390">
          <cell r="F4390" t="str">
            <v>Taquari/RS</v>
          </cell>
          <cell r="G4390" t="str">
            <v>Semestral</v>
          </cell>
          <cell r="H4390" t="str">
            <v>2024-S1</v>
          </cell>
          <cell r="I4390" t="str">
            <v>Sim</v>
          </cell>
          <cell r="J4390">
            <v>45473</v>
          </cell>
          <cell r="K4390">
            <v>6302875.2699999996</v>
          </cell>
          <cell r="L4390">
            <v>127542263.15000001</v>
          </cell>
          <cell r="M4390">
            <v>4.9400000000000004</v>
          </cell>
          <cell r="N4390" t="str">
            <v>Cumpre</v>
          </cell>
        </row>
        <row r="4391">
          <cell r="F4391" t="str">
            <v>Taquaruçu do Sul/RS</v>
          </cell>
          <cell r="G4391" t="str">
            <v>Semestral</v>
          </cell>
          <cell r="H4391" t="str">
            <v>2024-S1</v>
          </cell>
          <cell r="I4391" t="str">
            <v>Sim</v>
          </cell>
          <cell r="J4391">
            <v>45473</v>
          </cell>
          <cell r="K4391">
            <v>-6948228.3899999997</v>
          </cell>
          <cell r="L4391">
            <v>30670658.170000002</v>
          </cell>
          <cell r="M4391">
            <v>0</v>
          </cell>
          <cell r="N4391" t="str">
            <v>Cumpre</v>
          </cell>
        </row>
        <row r="4392">
          <cell r="F4392" t="str">
            <v>Tavares/RS</v>
          </cell>
          <cell r="G4392" t="str">
            <v>Semestral</v>
          </cell>
          <cell r="H4392" t="str">
            <v>2024-S1</v>
          </cell>
          <cell r="I4392" t="str">
            <v>Sim</v>
          </cell>
          <cell r="J4392">
            <v>45473</v>
          </cell>
          <cell r="K4392">
            <v>-6405433.04</v>
          </cell>
          <cell r="L4392">
            <v>33563493.990000002</v>
          </cell>
          <cell r="M4392">
            <v>0</v>
          </cell>
          <cell r="N4392" t="str">
            <v>Cumpre</v>
          </cell>
        </row>
        <row r="4393">
          <cell r="F4393" t="str">
            <v>Tenente Portela/RS</v>
          </cell>
          <cell r="G4393" t="str">
            <v>Semestral</v>
          </cell>
          <cell r="H4393" t="str">
            <v>2024-S1</v>
          </cell>
          <cell r="I4393" t="str">
            <v>Sim</v>
          </cell>
          <cell r="J4393">
            <v>45473</v>
          </cell>
          <cell r="K4393">
            <v>-26174638.989999998</v>
          </cell>
          <cell r="L4393">
            <v>72368534.879999995</v>
          </cell>
          <cell r="M4393">
            <v>0</v>
          </cell>
          <cell r="N4393" t="str">
            <v>Cumpre</v>
          </cell>
        </row>
        <row r="4394">
          <cell r="F4394" t="str">
            <v>Terra de Areia/RS</v>
          </cell>
          <cell r="G4394" t="str">
            <v>Semestral</v>
          </cell>
          <cell r="H4394" t="str">
            <v>2024-S1</v>
          </cell>
          <cell r="I4394" t="str">
            <v>Sim</v>
          </cell>
          <cell r="J4394">
            <v>45473</v>
          </cell>
          <cell r="K4394">
            <v>-1932647.95</v>
          </cell>
          <cell r="L4394">
            <v>56164392.880000003</v>
          </cell>
          <cell r="M4394">
            <v>0</v>
          </cell>
          <cell r="N4394" t="str">
            <v>Cumpre</v>
          </cell>
        </row>
        <row r="4395">
          <cell r="F4395" t="str">
            <v>Teutônia/RS</v>
          </cell>
          <cell r="G4395" t="str">
            <v>Semestral</v>
          </cell>
          <cell r="H4395" t="str">
            <v>2024-S1</v>
          </cell>
          <cell r="I4395" t="str">
            <v>Sim</v>
          </cell>
          <cell r="J4395">
            <v>45473</v>
          </cell>
          <cell r="K4395">
            <v>-3369857.91</v>
          </cell>
          <cell r="L4395">
            <v>186381438.27000001</v>
          </cell>
          <cell r="M4395">
            <v>0</v>
          </cell>
          <cell r="N4395" t="str">
            <v>Cumpre</v>
          </cell>
        </row>
        <row r="4396">
          <cell r="F4396" t="str">
            <v>Tio Hugo/RS</v>
          </cell>
          <cell r="G4396" t="str">
            <v>Semestral</v>
          </cell>
          <cell r="H4396" t="str">
            <v>2024-S1</v>
          </cell>
          <cell r="I4396" t="str">
            <v>Sim</v>
          </cell>
          <cell r="J4396">
            <v>45473</v>
          </cell>
          <cell r="K4396">
            <v>-2562687.7999999998</v>
          </cell>
          <cell r="L4396">
            <v>30852760.68</v>
          </cell>
          <cell r="M4396">
            <v>0</v>
          </cell>
          <cell r="N4396" t="str">
            <v>Cumpre</v>
          </cell>
        </row>
        <row r="4397">
          <cell r="F4397" t="str">
            <v>Tiradentes do Sul/RS</v>
          </cell>
          <cell r="G4397" t="str">
            <v>Semestral</v>
          </cell>
          <cell r="H4397" t="str">
            <v>2024-S1</v>
          </cell>
          <cell r="I4397" t="str">
            <v>Sim</v>
          </cell>
          <cell r="J4397">
            <v>45473</v>
          </cell>
          <cell r="K4397">
            <v>-6573208.3700000001</v>
          </cell>
          <cell r="L4397">
            <v>32824612.879999999</v>
          </cell>
          <cell r="M4397">
            <v>0</v>
          </cell>
          <cell r="N4397" t="str">
            <v>Cumpre</v>
          </cell>
        </row>
        <row r="4398">
          <cell r="F4398" t="str">
            <v>Toropi/RS</v>
          </cell>
          <cell r="G4398" t="str">
            <v>Semestral</v>
          </cell>
          <cell r="H4398" t="str">
            <v>2024-S1</v>
          </cell>
          <cell r="I4398" t="str">
            <v>Sim</v>
          </cell>
          <cell r="J4398">
            <v>45473</v>
          </cell>
          <cell r="K4398">
            <v>-4871026.82</v>
          </cell>
          <cell r="L4398">
            <v>25752061.859999999</v>
          </cell>
          <cell r="M4398">
            <v>0</v>
          </cell>
          <cell r="N4398" t="str">
            <v>Cumpre</v>
          </cell>
        </row>
        <row r="4399">
          <cell r="F4399" t="str">
            <v>Torres/RS</v>
          </cell>
          <cell r="G4399" t="str">
            <v>Quadrimestral</v>
          </cell>
          <cell r="H4399" t="str">
            <v>2024-Q2</v>
          </cell>
          <cell r="I4399" t="str">
            <v>Sim</v>
          </cell>
          <cell r="J4399">
            <v>45535</v>
          </cell>
          <cell r="K4399">
            <v>-70236538.310000002</v>
          </cell>
          <cell r="L4399">
            <v>267927189.16999999</v>
          </cell>
          <cell r="M4399">
            <v>0</v>
          </cell>
          <cell r="N4399" t="str">
            <v>Cumpre</v>
          </cell>
        </row>
        <row r="4400">
          <cell r="F4400" t="str">
            <v>Tramandaí/RS</v>
          </cell>
          <cell r="G4400" t="str">
            <v>Quadrimestral</v>
          </cell>
          <cell r="H4400" t="str">
            <v>2024-Q2</v>
          </cell>
          <cell r="I4400" t="str">
            <v>Sim</v>
          </cell>
          <cell r="J4400">
            <v>45535</v>
          </cell>
          <cell r="K4400">
            <v>22462218.870000001</v>
          </cell>
          <cell r="L4400">
            <v>292674711.44</v>
          </cell>
          <cell r="M4400">
            <v>7.67</v>
          </cell>
          <cell r="N4400" t="str">
            <v>Cumpre</v>
          </cell>
        </row>
        <row r="4401">
          <cell r="F4401" t="str">
            <v>Travesseiro/RS</v>
          </cell>
          <cell r="G4401" t="str">
            <v>Semestral</v>
          </cell>
          <cell r="H4401" t="str">
            <v>2024-S1</v>
          </cell>
          <cell r="I4401" t="str">
            <v>Sim</v>
          </cell>
          <cell r="J4401">
            <v>45473</v>
          </cell>
          <cell r="K4401">
            <v>-9984829.1600000001</v>
          </cell>
          <cell r="L4401">
            <v>30015228.010000002</v>
          </cell>
          <cell r="M4401">
            <v>0</v>
          </cell>
          <cell r="N4401" t="str">
            <v>Cumpre</v>
          </cell>
        </row>
        <row r="4402">
          <cell r="F4402" t="str">
            <v>Três Arroios/RS</v>
          </cell>
          <cell r="G4402" t="str">
            <v>Semestral</v>
          </cell>
          <cell r="H4402" t="str">
            <v>2024-S1</v>
          </cell>
          <cell r="I4402" t="str">
            <v>Sim</v>
          </cell>
          <cell r="J4402">
            <v>45473</v>
          </cell>
          <cell r="K4402">
            <v>-6431930.9100000001</v>
          </cell>
          <cell r="L4402">
            <v>30586212.649999999</v>
          </cell>
          <cell r="M4402">
            <v>0</v>
          </cell>
          <cell r="N4402" t="str">
            <v>Cumpre</v>
          </cell>
        </row>
        <row r="4403">
          <cell r="F4403" t="str">
            <v>Três Cachoeiras/RS</v>
          </cell>
          <cell r="G4403" t="str">
            <v>Semestral</v>
          </cell>
          <cell r="H4403" t="str">
            <v>2024-S1</v>
          </cell>
          <cell r="I4403" t="str">
            <v>Sim</v>
          </cell>
          <cell r="J4403">
            <v>45473</v>
          </cell>
          <cell r="K4403">
            <v>-7298681.71</v>
          </cell>
          <cell r="L4403">
            <v>56477387.890000001</v>
          </cell>
          <cell r="M4403">
            <v>0</v>
          </cell>
          <cell r="N4403" t="str">
            <v>Cumpre</v>
          </cell>
        </row>
        <row r="4404">
          <cell r="F4404" t="str">
            <v>Três Coroas/RS</v>
          </cell>
          <cell r="G4404" t="str">
            <v>Semestral</v>
          </cell>
          <cell r="H4404" t="str">
            <v>2024-S1</v>
          </cell>
          <cell r="I4404" t="str">
            <v>Sim</v>
          </cell>
          <cell r="J4404">
            <v>45473</v>
          </cell>
          <cell r="K4404">
            <v>-21590149.48</v>
          </cell>
          <cell r="L4404">
            <v>116692009.08</v>
          </cell>
          <cell r="M4404">
            <v>0</v>
          </cell>
          <cell r="N4404" t="str">
            <v>Cumpre</v>
          </cell>
        </row>
        <row r="4405">
          <cell r="F4405" t="str">
            <v>Três de Maio/RS</v>
          </cell>
          <cell r="G4405" t="str">
            <v>Semestral</v>
          </cell>
          <cell r="H4405" t="str">
            <v>2024-S1</v>
          </cell>
          <cell r="I4405" t="str">
            <v>Sim</v>
          </cell>
          <cell r="J4405">
            <v>45473</v>
          </cell>
          <cell r="K4405">
            <v>-14685040.470000001</v>
          </cell>
          <cell r="L4405">
            <v>123221734.51000001</v>
          </cell>
          <cell r="M4405">
            <v>0</v>
          </cell>
          <cell r="N4405" t="str">
            <v>Cumpre</v>
          </cell>
        </row>
        <row r="4406">
          <cell r="F4406" t="str">
            <v>Três Forquilhas/RS</v>
          </cell>
          <cell r="G4406" t="str">
            <v>Quadrimestral</v>
          </cell>
          <cell r="H4406" t="str">
            <v>2024-Q2</v>
          </cell>
          <cell r="I4406" t="str">
            <v>Sim</v>
          </cell>
          <cell r="J4406">
            <v>45535</v>
          </cell>
          <cell r="K4406">
            <v>-2878762.03</v>
          </cell>
          <cell r="L4406">
            <v>26541102.5</v>
          </cell>
          <cell r="M4406">
            <v>0</v>
          </cell>
          <cell r="N4406" t="str">
            <v>Cumpre</v>
          </cell>
        </row>
        <row r="4407">
          <cell r="F4407" t="str">
            <v>Três Palmeiras/RS</v>
          </cell>
          <cell r="G4407" t="str">
            <v>Semestral</v>
          </cell>
          <cell r="H4407" t="str">
            <v>2024-S1</v>
          </cell>
          <cell r="I4407" t="str">
            <v>Sim</v>
          </cell>
          <cell r="J4407">
            <v>45473</v>
          </cell>
          <cell r="K4407">
            <v>4492922.6500000004</v>
          </cell>
          <cell r="L4407">
            <v>36874996.299999997</v>
          </cell>
          <cell r="M4407">
            <v>12.18</v>
          </cell>
          <cell r="N4407" t="str">
            <v>Cumpre</v>
          </cell>
        </row>
        <row r="4408">
          <cell r="F4408" t="str">
            <v>Três Passos/RS</v>
          </cell>
          <cell r="G4408" t="str">
            <v>Semestral</v>
          </cell>
          <cell r="H4408" t="str">
            <v>2024-S1</v>
          </cell>
          <cell r="I4408" t="str">
            <v>Sim</v>
          </cell>
          <cell r="J4408">
            <v>45473</v>
          </cell>
          <cell r="K4408">
            <v>-40079921.909999996</v>
          </cell>
          <cell r="L4408">
            <v>128247201.37</v>
          </cell>
          <cell r="M4408">
            <v>0</v>
          </cell>
          <cell r="N4408" t="str">
            <v>Cumpre</v>
          </cell>
        </row>
        <row r="4409">
          <cell r="F4409" t="str">
            <v>Trindade do Sul/RS</v>
          </cell>
          <cell r="G4409" t="str">
            <v>Semestral</v>
          </cell>
          <cell r="H4409" t="str">
            <v>2024-S1</v>
          </cell>
          <cell r="I4409" t="str">
            <v>Sim</v>
          </cell>
          <cell r="J4409">
            <v>45473</v>
          </cell>
          <cell r="K4409">
            <v>627763.26</v>
          </cell>
          <cell r="L4409">
            <v>46151172.32</v>
          </cell>
          <cell r="M4409">
            <v>1.36</v>
          </cell>
          <cell r="N4409" t="str">
            <v>Cumpre</v>
          </cell>
        </row>
        <row r="4410">
          <cell r="F4410" t="str">
            <v>Triunfo/RS</v>
          </cell>
          <cell r="G4410" t="str">
            <v>Semestral</v>
          </cell>
          <cell r="H4410" t="str">
            <v>2024-S1</v>
          </cell>
          <cell r="I4410" t="str">
            <v>Sim</v>
          </cell>
          <cell r="J4410">
            <v>45473</v>
          </cell>
          <cell r="K4410">
            <v>104563421.09</v>
          </cell>
          <cell r="L4410">
            <v>333410716.30000001</v>
          </cell>
          <cell r="M4410">
            <v>31.36</v>
          </cell>
          <cell r="N4410" t="str">
            <v>Cumpre</v>
          </cell>
        </row>
        <row r="4411">
          <cell r="F4411" t="str">
            <v>Tucunduva/RS</v>
          </cell>
          <cell r="G4411" t="str">
            <v>Semestral</v>
          </cell>
          <cell r="H4411" t="str">
            <v>2024-S1</v>
          </cell>
          <cell r="I4411" t="str">
            <v>Sim</v>
          </cell>
          <cell r="J4411">
            <v>45473</v>
          </cell>
          <cell r="K4411">
            <v>9999818.8699999992</v>
          </cell>
          <cell r="L4411">
            <v>34917290.939999998</v>
          </cell>
          <cell r="M4411">
            <v>28.64</v>
          </cell>
          <cell r="N4411" t="str">
            <v>Cumpre</v>
          </cell>
        </row>
        <row r="4412">
          <cell r="F4412" t="str">
            <v>Tunas/RS</v>
          </cell>
          <cell r="G4412" t="str">
            <v>Semestral</v>
          </cell>
          <cell r="H4412" t="str">
            <v>2024-S1</v>
          </cell>
          <cell r="I4412" t="str">
            <v>Sim</v>
          </cell>
          <cell r="J4412">
            <v>45473</v>
          </cell>
          <cell r="K4412">
            <v>8291834.8499999996</v>
          </cell>
          <cell r="L4412">
            <v>29070047.550000001</v>
          </cell>
          <cell r="M4412">
            <v>28.52</v>
          </cell>
          <cell r="N4412" t="str">
            <v>Cumpre</v>
          </cell>
        </row>
        <row r="4413">
          <cell r="F4413" t="str">
            <v>Tupanci do Sul/RS</v>
          </cell>
          <cell r="G4413" t="str">
            <v>Semestral</v>
          </cell>
          <cell r="H4413" t="str">
            <v>2024-S1</v>
          </cell>
          <cell r="I4413" t="str">
            <v>Sim</v>
          </cell>
          <cell r="J4413">
            <v>45473</v>
          </cell>
          <cell r="K4413">
            <v>-1398117.63</v>
          </cell>
          <cell r="L4413">
            <v>22011283.460000001</v>
          </cell>
          <cell r="M4413">
            <v>0</v>
          </cell>
          <cell r="N4413" t="str">
            <v>Cumpre</v>
          </cell>
        </row>
        <row r="4414">
          <cell r="F4414" t="str">
            <v>Tupanciretã/RS</v>
          </cell>
          <cell r="G4414" t="str">
            <v>Semestral</v>
          </cell>
          <cell r="H4414" t="str">
            <v>2024-S1</v>
          </cell>
          <cell r="I4414" t="str">
            <v>Sim</v>
          </cell>
          <cell r="J4414">
            <v>45473</v>
          </cell>
          <cell r="K4414">
            <v>-40778490.969999999</v>
          </cell>
          <cell r="L4414">
            <v>128877284.77</v>
          </cell>
          <cell r="M4414">
            <v>0</v>
          </cell>
          <cell r="N4414" t="str">
            <v>Cumpre</v>
          </cell>
        </row>
        <row r="4415">
          <cell r="F4415" t="str">
            <v>Tupandi/RS</v>
          </cell>
          <cell r="G4415" t="str">
            <v>Semestral</v>
          </cell>
          <cell r="H4415" t="str">
            <v>2024-S1</v>
          </cell>
          <cell r="I4415" t="str">
            <v>Sim</v>
          </cell>
          <cell r="J4415">
            <v>45473</v>
          </cell>
          <cell r="K4415">
            <v>-11308227.189999999</v>
          </cell>
          <cell r="L4415">
            <v>51775007.479999997</v>
          </cell>
          <cell r="M4415">
            <v>0</v>
          </cell>
          <cell r="N4415" t="str">
            <v>Cumpre</v>
          </cell>
        </row>
        <row r="4416">
          <cell r="F4416" t="str">
            <v>Tuparendi/RS</v>
          </cell>
          <cell r="G4416" t="str">
            <v>Semestral</v>
          </cell>
          <cell r="H4416" t="str">
            <v>2024-S1</v>
          </cell>
          <cell r="I4416" t="str">
            <v>Sim</v>
          </cell>
          <cell r="J4416">
            <v>45473</v>
          </cell>
          <cell r="K4416">
            <v>785656.59</v>
          </cell>
          <cell r="L4416">
            <v>45139609.079999998</v>
          </cell>
          <cell r="M4416">
            <v>1.74</v>
          </cell>
          <cell r="N4416" t="str">
            <v>Cumpre</v>
          </cell>
        </row>
        <row r="4417">
          <cell r="F4417" t="str">
            <v>Turuçu/RS</v>
          </cell>
          <cell r="G4417" t="str">
            <v>Quadrimestral</v>
          </cell>
          <cell r="H4417" t="str">
            <v>2024-Q2</v>
          </cell>
          <cell r="I4417" t="str">
            <v>Sim</v>
          </cell>
          <cell r="J4417">
            <v>45535</v>
          </cell>
          <cell r="K4417">
            <v>-9061260.6600000001</v>
          </cell>
          <cell r="L4417">
            <v>31828318.5</v>
          </cell>
          <cell r="M4417">
            <v>0</v>
          </cell>
          <cell r="N4417" t="str">
            <v>Cumpre</v>
          </cell>
        </row>
        <row r="4418">
          <cell r="F4418" t="str">
            <v>Ubiretama/RS</v>
          </cell>
          <cell r="G4418" t="str">
            <v>Semestral</v>
          </cell>
          <cell r="H4418" t="str">
            <v>2024-S1</v>
          </cell>
          <cell r="I4418" t="str">
            <v>Sim</v>
          </cell>
          <cell r="J4418">
            <v>45473</v>
          </cell>
          <cell r="K4418">
            <v>-5885870.5899999999</v>
          </cell>
          <cell r="L4418">
            <v>23388207.899999999</v>
          </cell>
          <cell r="M4418">
            <v>0</v>
          </cell>
          <cell r="N4418" t="str">
            <v>Cumpre</v>
          </cell>
        </row>
        <row r="4419">
          <cell r="F4419" t="str">
            <v>União da Serra/RS</v>
          </cell>
          <cell r="G4419" t="str">
            <v>Semestral</v>
          </cell>
          <cell r="H4419" t="str">
            <v>2024-S1</v>
          </cell>
          <cell r="I4419" t="str">
            <v>Sim</v>
          </cell>
          <cell r="J4419">
            <v>45473</v>
          </cell>
          <cell r="K4419">
            <v>-9415497.1199999992</v>
          </cell>
          <cell r="L4419">
            <v>22189013.27</v>
          </cell>
          <cell r="M4419">
            <v>0</v>
          </cell>
          <cell r="N4419" t="str">
            <v>Cumpre</v>
          </cell>
        </row>
        <row r="4420">
          <cell r="F4420" t="str">
            <v>Unistalda/RS</v>
          </cell>
          <cell r="G4420" t="str">
            <v>Semestral</v>
          </cell>
          <cell r="H4420" t="str">
            <v>2024-S1</v>
          </cell>
          <cell r="I4420" t="str">
            <v>Sim</v>
          </cell>
          <cell r="J4420">
            <v>45473</v>
          </cell>
          <cell r="K4420">
            <v>-14600042.689999999</v>
          </cell>
          <cell r="L4420">
            <v>24648547.100000001</v>
          </cell>
          <cell r="M4420">
            <v>0</v>
          </cell>
          <cell r="N4420" t="str">
            <v>Cumpre</v>
          </cell>
        </row>
        <row r="4421">
          <cell r="F4421" t="str">
            <v>Uruguaiana/RS</v>
          </cell>
          <cell r="G4421" t="str">
            <v>Quadrimestral</v>
          </cell>
          <cell r="H4421" t="str">
            <v>2024-Q2</v>
          </cell>
          <cell r="I4421" t="str">
            <v>Sim</v>
          </cell>
          <cell r="J4421">
            <v>45535</v>
          </cell>
          <cell r="K4421">
            <v>171460035.72</v>
          </cell>
          <cell r="L4421">
            <v>452081841.92000002</v>
          </cell>
          <cell r="M4421">
            <v>37.93</v>
          </cell>
          <cell r="N4421" t="str">
            <v>Cumpre</v>
          </cell>
        </row>
        <row r="4422">
          <cell r="F4422" t="str">
            <v>Vacaria/RS</v>
          </cell>
          <cell r="G4422" t="str">
            <v>Quadrimestral</v>
          </cell>
          <cell r="H4422" t="str">
            <v>2024-Q2</v>
          </cell>
          <cell r="I4422" t="str">
            <v>Sim</v>
          </cell>
          <cell r="J4422">
            <v>45535</v>
          </cell>
          <cell r="K4422">
            <v>-20854791.780000001</v>
          </cell>
          <cell r="L4422">
            <v>337722203.60000002</v>
          </cell>
          <cell r="M4422">
            <v>0</v>
          </cell>
          <cell r="N4422" t="str">
            <v>Cumpre</v>
          </cell>
        </row>
        <row r="4423">
          <cell r="F4423" t="str">
            <v>Vale do Sol/RS</v>
          </cell>
          <cell r="G4423" t="str">
            <v>Semestral</v>
          </cell>
          <cell r="H4423" t="str">
            <v>2024-S1</v>
          </cell>
          <cell r="I4423" t="str">
            <v>Sim</v>
          </cell>
          <cell r="J4423">
            <v>45473</v>
          </cell>
          <cell r="K4423">
            <v>-6778629.2699999996</v>
          </cell>
          <cell r="L4423">
            <v>47164410.600000001</v>
          </cell>
          <cell r="M4423">
            <v>0</v>
          </cell>
          <cell r="N4423" t="str">
            <v>Cumpre</v>
          </cell>
        </row>
        <row r="4424">
          <cell r="F4424" t="str">
            <v>Vale Real/RS</v>
          </cell>
          <cell r="G4424" t="str">
            <v>Semestral</v>
          </cell>
          <cell r="H4424" t="str">
            <v>2024-S1</v>
          </cell>
          <cell r="I4424" t="str">
            <v>Sim</v>
          </cell>
          <cell r="J4424">
            <v>45473</v>
          </cell>
          <cell r="K4424">
            <v>-1569949.32</v>
          </cell>
          <cell r="L4424">
            <v>35829111.960000001</v>
          </cell>
          <cell r="M4424">
            <v>0</v>
          </cell>
          <cell r="N4424" t="str">
            <v>Cumpre</v>
          </cell>
        </row>
        <row r="4425">
          <cell r="F4425" t="str">
            <v>Vale Verde/RS</v>
          </cell>
          <cell r="G4425" t="str">
            <v>Semestral</v>
          </cell>
          <cell r="H4425" t="str">
            <v>2024-S1</v>
          </cell>
          <cell r="I4425" t="str">
            <v>Sim</v>
          </cell>
          <cell r="J4425">
            <v>45473</v>
          </cell>
          <cell r="K4425">
            <v>-4714313.7300000004</v>
          </cell>
          <cell r="L4425">
            <v>29555141.879999999</v>
          </cell>
          <cell r="M4425">
            <v>0</v>
          </cell>
          <cell r="N4425" t="str">
            <v>Cumpre</v>
          </cell>
        </row>
        <row r="4426">
          <cell r="F4426" t="str">
            <v>Vanini/RS</v>
          </cell>
          <cell r="G4426" t="str">
            <v>Semestral</v>
          </cell>
          <cell r="H4426" t="str">
            <v>2024-S1</v>
          </cell>
          <cell r="I4426" t="str">
            <v>Sim</v>
          </cell>
          <cell r="J4426">
            <v>45473</v>
          </cell>
          <cell r="K4426">
            <v>-4100134.2</v>
          </cell>
          <cell r="L4426">
            <v>24066551.059999999</v>
          </cell>
          <cell r="M4426">
            <v>0</v>
          </cell>
          <cell r="N4426" t="str">
            <v>Cumpre</v>
          </cell>
        </row>
        <row r="4427">
          <cell r="F4427" t="str">
            <v>Venâncio Aires/RS</v>
          </cell>
          <cell r="G4427" t="str">
            <v>Quadrimestral</v>
          </cell>
          <cell r="H4427" t="str">
            <v>2024-Q2</v>
          </cell>
          <cell r="I4427" t="str">
            <v>Sim</v>
          </cell>
          <cell r="J4427">
            <v>45535</v>
          </cell>
          <cell r="K4427">
            <v>-46573732.380000003</v>
          </cell>
          <cell r="L4427">
            <v>366158654.33999997</v>
          </cell>
          <cell r="M4427">
            <v>0</v>
          </cell>
          <cell r="N4427" t="str">
            <v>Cumpre</v>
          </cell>
        </row>
        <row r="4428">
          <cell r="F4428" t="str">
            <v>Vera Cruz/RS</v>
          </cell>
          <cell r="G4428" t="str">
            <v>Semestral</v>
          </cell>
          <cell r="H4428" t="str">
            <v>2024-S1</v>
          </cell>
          <cell r="I4428" t="str">
            <v>Sim</v>
          </cell>
          <cell r="J4428">
            <v>45473</v>
          </cell>
          <cell r="K4428">
            <v>-29561013.010000002</v>
          </cell>
          <cell r="L4428">
            <v>130280864.17</v>
          </cell>
          <cell r="M4428">
            <v>0</v>
          </cell>
          <cell r="N4428" t="str">
            <v>Cumpre</v>
          </cell>
        </row>
        <row r="4429">
          <cell r="F4429" t="str">
            <v>Veranópolis/RS</v>
          </cell>
          <cell r="G4429" t="str">
            <v>Semestral</v>
          </cell>
          <cell r="H4429" t="str">
            <v>2024-S1</v>
          </cell>
          <cell r="I4429" t="str">
            <v>Sim</v>
          </cell>
          <cell r="J4429">
            <v>45473</v>
          </cell>
          <cell r="K4429">
            <v>-44884645.229999997</v>
          </cell>
          <cell r="L4429">
            <v>160172467.19999999</v>
          </cell>
          <cell r="M4429">
            <v>0</v>
          </cell>
          <cell r="N4429" t="str">
            <v>Cumpre</v>
          </cell>
        </row>
        <row r="4430">
          <cell r="F4430" t="str">
            <v>Vespasiano Corrêa/RS</v>
          </cell>
          <cell r="G4430" t="str">
            <v>Semestral</v>
          </cell>
          <cell r="H4430" t="str">
            <v>2024-S1</v>
          </cell>
          <cell r="I4430" t="str">
            <v>Sim</v>
          </cell>
          <cell r="J4430">
            <v>45473</v>
          </cell>
          <cell r="K4430">
            <v>-5825553.8899999997</v>
          </cell>
          <cell r="L4430">
            <v>28731332.079999998</v>
          </cell>
          <cell r="M4430">
            <v>0</v>
          </cell>
          <cell r="N4430" t="str">
            <v>Cumpre</v>
          </cell>
        </row>
        <row r="4431">
          <cell r="F4431" t="str">
            <v>Viadutos/RS</v>
          </cell>
          <cell r="G4431" t="str">
            <v>Semestral</v>
          </cell>
          <cell r="H4431" t="str">
            <v>2024-S1</v>
          </cell>
          <cell r="I4431" t="str">
            <v>Sim</v>
          </cell>
          <cell r="J4431">
            <v>45473</v>
          </cell>
          <cell r="K4431">
            <v>-11891839.52</v>
          </cell>
          <cell r="L4431">
            <v>33195769.539999999</v>
          </cell>
          <cell r="M4431">
            <v>0</v>
          </cell>
          <cell r="N4431" t="str">
            <v>Cumpre</v>
          </cell>
        </row>
        <row r="4432">
          <cell r="F4432" t="str">
            <v>Viamão/RS</v>
          </cell>
          <cell r="G4432" t="str">
            <v>Quadrimestral</v>
          </cell>
          <cell r="H4432" t="str">
            <v>2024-Q2</v>
          </cell>
          <cell r="I4432" t="str">
            <v>Sim</v>
          </cell>
          <cell r="J4432">
            <v>45535</v>
          </cell>
          <cell r="K4432">
            <v>190743498.75999999</v>
          </cell>
          <cell r="L4432">
            <v>697760980.79999995</v>
          </cell>
          <cell r="M4432">
            <v>27.34</v>
          </cell>
          <cell r="N4432" t="str">
            <v>Cumpre</v>
          </cell>
        </row>
        <row r="4433">
          <cell r="F4433" t="str">
            <v>Vicente Dutra/RS</v>
          </cell>
          <cell r="G4433" t="str">
            <v>Semestral</v>
          </cell>
          <cell r="H4433" t="str">
            <v>2024-S1</v>
          </cell>
          <cell r="I4433" t="str">
            <v>Sim</v>
          </cell>
          <cell r="J4433">
            <v>45473</v>
          </cell>
          <cell r="K4433">
            <v>-5229953.6100000003</v>
          </cell>
          <cell r="L4433">
            <v>28423921.190000001</v>
          </cell>
          <cell r="M4433">
            <v>0</v>
          </cell>
          <cell r="N4433" t="str">
            <v>Cumpre</v>
          </cell>
        </row>
        <row r="4434">
          <cell r="F4434" t="str">
            <v>Victor Graeff/RS</v>
          </cell>
          <cell r="G4434" t="str">
            <v>Semestral</v>
          </cell>
          <cell r="H4434" t="str">
            <v>2024-S1</v>
          </cell>
          <cell r="I4434" t="str">
            <v>Sim</v>
          </cell>
          <cell r="J4434">
            <v>45473</v>
          </cell>
          <cell r="K4434">
            <v>-6411751.71</v>
          </cell>
          <cell r="L4434">
            <v>31748046.420000002</v>
          </cell>
          <cell r="M4434">
            <v>0</v>
          </cell>
          <cell r="N4434" t="str">
            <v>Cumpre</v>
          </cell>
        </row>
        <row r="4435">
          <cell r="F4435" t="str">
            <v>Vila Flores/RS</v>
          </cell>
          <cell r="G4435" t="str">
            <v>Semestral</v>
          </cell>
          <cell r="H4435" t="str">
            <v>2024-S1</v>
          </cell>
          <cell r="I4435" t="str">
            <v>Sim</v>
          </cell>
          <cell r="J4435">
            <v>45473</v>
          </cell>
          <cell r="K4435">
            <v>-8963965.2200000007</v>
          </cell>
          <cell r="L4435">
            <v>34780221.840000004</v>
          </cell>
          <cell r="M4435">
            <v>0</v>
          </cell>
          <cell r="N4435" t="str">
            <v>Cumpre</v>
          </cell>
        </row>
        <row r="4436">
          <cell r="F4436" t="str">
            <v>Vila Lângaro/RS</v>
          </cell>
          <cell r="G4436" t="str">
            <v>Semestral</v>
          </cell>
          <cell r="H4436" t="str">
            <v>2024-S1</v>
          </cell>
          <cell r="I4436" t="str">
            <v>Sim</v>
          </cell>
          <cell r="J4436">
            <v>45473</v>
          </cell>
          <cell r="K4436">
            <v>-3394425.73</v>
          </cell>
          <cell r="L4436">
            <v>28086268.109999999</v>
          </cell>
          <cell r="M4436">
            <v>0</v>
          </cell>
          <cell r="N4436" t="str">
            <v>Cumpre</v>
          </cell>
        </row>
        <row r="4437">
          <cell r="F4437" t="str">
            <v>Vila Maria/RS</v>
          </cell>
          <cell r="G4437" t="str">
            <v>Semestral</v>
          </cell>
          <cell r="H4437" t="str">
            <v>2024-S1</v>
          </cell>
          <cell r="I4437" t="str">
            <v>Sim</v>
          </cell>
          <cell r="J4437">
            <v>45473</v>
          </cell>
          <cell r="K4437">
            <v>-5117441.9400000004</v>
          </cell>
          <cell r="L4437">
            <v>36840850.399999999</v>
          </cell>
          <cell r="M4437">
            <v>0</v>
          </cell>
          <cell r="N4437" t="str">
            <v>Cumpre</v>
          </cell>
        </row>
        <row r="4438">
          <cell r="F4438" t="str">
            <v>Vila Nova do Sul/RS</v>
          </cell>
          <cell r="G4438" t="str">
            <v>Quadrimestral</v>
          </cell>
          <cell r="H4438" t="str">
            <v>2024-Q2</v>
          </cell>
          <cell r="I4438" t="str">
            <v>Sim</v>
          </cell>
          <cell r="J4438">
            <v>45535</v>
          </cell>
          <cell r="K4438">
            <v>-9889069.0999999996</v>
          </cell>
          <cell r="L4438">
            <v>32152964.600000001</v>
          </cell>
          <cell r="M4438">
            <v>0</v>
          </cell>
          <cell r="N4438" t="str">
            <v>Cumpre</v>
          </cell>
        </row>
        <row r="4439">
          <cell r="F4439" t="str">
            <v>Vista Alegre/RS</v>
          </cell>
          <cell r="G4439" t="str">
            <v>Semestral</v>
          </cell>
          <cell r="H4439" t="str">
            <v>2024-S1</v>
          </cell>
          <cell r="I4439" t="str">
            <v>Sim</v>
          </cell>
          <cell r="J4439">
            <v>45473</v>
          </cell>
          <cell r="K4439">
            <v>-4696325.1900000004</v>
          </cell>
          <cell r="L4439">
            <v>28117833.440000001</v>
          </cell>
          <cell r="M4439">
            <v>0</v>
          </cell>
          <cell r="N4439" t="str">
            <v>Cumpre</v>
          </cell>
        </row>
        <row r="4440">
          <cell r="F4440" t="str">
            <v>Vista Alegre do Prata/RS</v>
          </cell>
          <cell r="G4440" t="str">
            <v>Semestral</v>
          </cell>
          <cell r="H4440" t="str">
            <v>2024-S1</v>
          </cell>
          <cell r="I4440" t="str">
            <v>Sim</v>
          </cell>
          <cell r="J4440">
            <v>45473</v>
          </cell>
          <cell r="K4440">
            <v>-8697921.3900000006</v>
          </cell>
          <cell r="L4440">
            <v>24669028.710000001</v>
          </cell>
          <cell r="M4440">
            <v>0</v>
          </cell>
          <cell r="N4440" t="str">
            <v>Cumpre</v>
          </cell>
        </row>
        <row r="4441">
          <cell r="F4441" t="str">
            <v>Vista Gaúcha/RS</v>
          </cell>
          <cell r="G4441" t="str">
            <v>Semestral</v>
          </cell>
          <cell r="H4441" t="str">
            <v>2024-S1</v>
          </cell>
          <cell r="I4441" t="str">
            <v>Sim</v>
          </cell>
          <cell r="J4441">
            <v>45473</v>
          </cell>
          <cell r="K4441">
            <v>-5608820.7999999998</v>
          </cell>
          <cell r="L4441">
            <v>29276556.25</v>
          </cell>
          <cell r="M4441">
            <v>0</v>
          </cell>
          <cell r="N4441" t="str">
            <v>Cumpre</v>
          </cell>
        </row>
        <row r="4442">
          <cell r="F4442" t="str">
            <v>Vitória das Missões/RS</v>
          </cell>
          <cell r="G4442" t="str">
            <v>Semestral</v>
          </cell>
          <cell r="H4442" t="str">
            <v>2024-S1</v>
          </cell>
          <cell r="I4442" t="str">
            <v>Sim</v>
          </cell>
          <cell r="J4442">
            <v>45473</v>
          </cell>
          <cell r="K4442">
            <v>-3133003.91</v>
          </cell>
          <cell r="L4442">
            <v>25701325.379999999</v>
          </cell>
          <cell r="M4442">
            <v>0</v>
          </cell>
          <cell r="N4442" t="str">
            <v>Cumpre</v>
          </cell>
        </row>
        <row r="4443">
          <cell r="F4443" t="str">
            <v>Westfália/RS</v>
          </cell>
          <cell r="G4443" t="str">
            <v>Semestral</v>
          </cell>
          <cell r="H4443" t="str">
            <v>2024-S1</v>
          </cell>
          <cell r="I4443" t="str">
            <v>Sim</v>
          </cell>
          <cell r="J4443">
            <v>45473</v>
          </cell>
          <cell r="K4443">
            <v>-11934904.35</v>
          </cell>
          <cell r="L4443">
            <v>39284709.409999996</v>
          </cell>
          <cell r="M4443">
            <v>0</v>
          </cell>
          <cell r="N4443" t="str">
            <v>Cumpre</v>
          </cell>
        </row>
        <row r="4444">
          <cell r="F4444" t="str">
            <v>Xangri-lá/RS</v>
          </cell>
          <cell r="G4444" t="str">
            <v>Semestral</v>
          </cell>
          <cell r="H4444" t="str">
            <v>2024-S1</v>
          </cell>
          <cell r="I4444" t="str">
            <v>Sim</v>
          </cell>
          <cell r="J4444">
            <v>45473</v>
          </cell>
          <cell r="K4444">
            <v>-12888741.279999999</v>
          </cell>
          <cell r="L4444">
            <v>254610479.75</v>
          </cell>
          <cell r="M4444">
            <v>0</v>
          </cell>
          <cell r="N4444" t="str">
            <v>Cumpre</v>
          </cell>
        </row>
        <row r="4445">
          <cell r="F4445" t="str">
            <v>Abdon Batista/SC</v>
          </cell>
          <cell r="G4445" t="str">
            <v>Quadrimestral</v>
          </cell>
          <cell r="H4445" t="str">
            <v>2024-Q2</v>
          </cell>
          <cell r="I4445" t="str">
            <v>Sim</v>
          </cell>
          <cell r="J4445">
            <v>45535</v>
          </cell>
          <cell r="K4445">
            <v>-10855272.41</v>
          </cell>
          <cell r="L4445">
            <v>37376367.340000004</v>
          </cell>
          <cell r="M4445">
            <v>0</v>
          </cell>
          <cell r="N4445" t="str">
            <v>Cumpre</v>
          </cell>
        </row>
        <row r="4446">
          <cell r="F4446" t="str">
            <v>Abelardo Luz/SC</v>
          </cell>
          <cell r="G4446" t="str">
            <v>Quadrimestral</v>
          </cell>
          <cell r="H4446" t="str">
            <v>2024-Q2</v>
          </cell>
          <cell r="I4446" t="str">
            <v>Sim</v>
          </cell>
          <cell r="J4446">
            <v>45535</v>
          </cell>
          <cell r="K4446">
            <v>-24153455.329999998</v>
          </cell>
          <cell r="L4446">
            <v>116373516.58</v>
          </cell>
          <cell r="M4446">
            <v>0</v>
          </cell>
          <cell r="N4446" t="str">
            <v>Cumpre</v>
          </cell>
        </row>
        <row r="4447">
          <cell r="F4447" t="str">
            <v>Agrolândia/SC</v>
          </cell>
          <cell r="G4447" t="str">
            <v>Quadrimestral</v>
          </cell>
          <cell r="H4447" t="str">
            <v>2024-Q2</v>
          </cell>
          <cell r="I4447" t="str">
            <v>Sim</v>
          </cell>
          <cell r="J4447">
            <v>45535</v>
          </cell>
          <cell r="K4447">
            <v>-10033185.75</v>
          </cell>
          <cell r="L4447">
            <v>67485871.109999999</v>
          </cell>
          <cell r="M4447">
            <v>0</v>
          </cell>
          <cell r="N4447" t="str">
            <v>Cumpre</v>
          </cell>
        </row>
        <row r="4448">
          <cell r="F4448" t="str">
            <v>Agronômica/SC</v>
          </cell>
          <cell r="G4448" t="str">
            <v>Quadrimestral</v>
          </cell>
          <cell r="H4448" t="str">
            <v>2024-Q2</v>
          </cell>
          <cell r="I4448" t="str">
            <v>Sim</v>
          </cell>
          <cell r="J4448">
            <v>45535</v>
          </cell>
          <cell r="K4448">
            <v>-6631530.2699999996</v>
          </cell>
          <cell r="L4448">
            <v>40901417.869999997</v>
          </cell>
          <cell r="M4448">
            <v>0</v>
          </cell>
          <cell r="N4448" t="str">
            <v>Cumpre</v>
          </cell>
        </row>
        <row r="4449">
          <cell r="F4449" t="str">
            <v>Água Doce/SC</v>
          </cell>
          <cell r="G4449" t="str">
            <v>Quadrimestral</v>
          </cell>
          <cell r="H4449" t="str">
            <v>2024-Q2</v>
          </cell>
          <cell r="I4449" t="str">
            <v>Sim</v>
          </cell>
          <cell r="J4449">
            <v>45535</v>
          </cell>
          <cell r="K4449">
            <v>-27137430.16</v>
          </cell>
          <cell r="L4449">
            <v>71618030.900000006</v>
          </cell>
          <cell r="M4449">
            <v>0</v>
          </cell>
          <cell r="N4449" t="str">
            <v>Cumpre</v>
          </cell>
        </row>
        <row r="4450">
          <cell r="F4450" t="str">
            <v>Águas de Chapecó/SC</v>
          </cell>
          <cell r="G4450" t="str">
            <v>Quadrimestral</v>
          </cell>
          <cell r="H4450" t="str">
            <v>2024-Q2</v>
          </cell>
          <cell r="I4450" t="str">
            <v>Sim</v>
          </cell>
          <cell r="J4450">
            <v>45535</v>
          </cell>
          <cell r="K4450">
            <v>-7382712.6799999997</v>
          </cell>
          <cell r="L4450">
            <v>35686113.630000003</v>
          </cell>
          <cell r="M4450">
            <v>0</v>
          </cell>
          <cell r="N4450" t="str">
            <v>Cumpre</v>
          </cell>
        </row>
        <row r="4451">
          <cell r="F4451" t="str">
            <v>Águas Frias/SC</v>
          </cell>
          <cell r="G4451" t="str">
            <v>Quadrimestral</v>
          </cell>
          <cell r="H4451" t="str">
            <v>2024-Q2</v>
          </cell>
          <cell r="I4451" t="str">
            <v>Sim</v>
          </cell>
          <cell r="J4451">
            <v>45535</v>
          </cell>
          <cell r="K4451">
            <v>-11156570.41</v>
          </cell>
          <cell r="L4451">
            <v>32069290.010000002</v>
          </cell>
          <cell r="M4451">
            <v>0</v>
          </cell>
          <cell r="N4451" t="str">
            <v>Cumpre</v>
          </cell>
        </row>
        <row r="4452">
          <cell r="F4452" t="str">
            <v>Águas Mornas/SC</v>
          </cell>
          <cell r="G4452" t="str">
            <v>Semestral</v>
          </cell>
          <cell r="H4452" t="str">
            <v>2024-S1</v>
          </cell>
          <cell r="I4452" t="str">
            <v>Sim</v>
          </cell>
          <cell r="J4452">
            <v>45473</v>
          </cell>
          <cell r="K4452">
            <v>-2792182.44</v>
          </cell>
          <cell r="L4452">
            <v>43957051.210000001</v>
          </cell>
          <cell r="M4452">
            <v>0</v>
          </cell>
          <cell r="N4452" t="str">
            <v>Cumpre</v>
          </cell>
        </row>
        <row r="4453">
          <cell r="F4453" t="str">
            <v>Alfredo Wagner/SC</v>
          </cell>
          <cell r="G4453" t="str">
            <v>Semestral</v>
          </cell>
          <cell r="H4453" t="str">
            <v>2024-S1</v>
          </cell>
          <cell r="I4453" t="str">
            <v>Sim</v>
          </cell>
          <cell r="J4453">
            <v>45473</v>
          </cell>
          <cell r="K4453">
            <v>-5168946.3499999996</v>
          </cell>
          <cell r="L4453">
            <v>54873306.270000003</v>
          </cell>
          <cell r="M4453">
            <v>0</v>
          </cell>
          <cell r="N4453" t="str">
            <v>Cumpre</v>
          </cell>
        </row>
        <row r="4454">
          <cell r="F4454" t="str">
            <v>Alto Bela Vista/SC</v>
          </cell>
          <cell r="G4454" t="str">
            <v>Quadrimestral</v>
          </cell>
          <cell r="H4454" t="str">
            <v>2024-Q1</v>
          </cell>
          <cell r="I4454" t="str">
            <v>Não</v>
          </cell>
          <cell r="J4454">
            <v>45412</v>
          </cell>
          <cell r="K4454">
            <v>-14615052.630000001</v>
          </cell>
          <cell r="L4454">
            <v>29169138.879999999</v>
          </cell>
          <cell r="M4454">
            <v>0</v>
          </cell>
          <cell r="N4454" t="str">
            <v>Cumpre</v>
          </cell>
        </row>
        <row r="4455">
          <cell r="F4455" t="str">
            <v>Anchieta/SC</v>
          </cell>
          <cell r="G4455" t="str">
            <v>Quadrimestral</v>
          </cell>
          <cell r="H4455" t="str">
            <v>2024-Q2</v>
          </cell>
          <cell r="I4455" t="str">
            <v>Sim</v>
          </cell>
          <cell r="J4455">
            <v>45535</v>
          </cell>
          <cell r="K4455">
            <v>-11022830.49</v>
          </cell>
          <cell r="L4455">
            <v>40086054.640000001</v>
          </cell>
          <cell r="M4455">
            <v>0</v>
          </cell>
          <cell r="N4455" t="str">
            <v>Cumpre</v>
          </cell>
        </row>
        <row r="4456">
          <cell r="F4456" t="str">
            <v>Angelina/SC</v>
          </cell>
          <cell r="G4456" t="str">
            <v>Quadrimestral</v>
          </cell>
          <cell r="H4456" t="str">
            <v>2024-Q2</v>
          </cell>
          <cell r="I4456" t="str">
            <v>Sim</v>
          </cell>
          <cell r="J4456">
            <v>45535</v>
          </cell>
          <cell r="K4456">
            <v>-10741691.17</v>
          </cell>
          <cell r="L4456">
            <v>40337117.759999998</v>
          </cell>
          <cell r="M4456">
            <v>0</v>
          </cell>
          <cell r="N4456" t="str">
            <v>Cumpre</v>
          </cell>
        </row>
        <row r="4457">
          <cell r="F4457" t="str">
            <v>Anita Garibaldi/SC</v>
          </cell>
          <cell r="G4457" t="str">
            <v>Quadrimestral</v>
          </cell>
          <cell r="H4457" t="str">
            <v>2024-Q2</v>
          </cell>
          <cell r="I4457" t="str">
            <v>Sim</v>
          </cell>
          <cell r="J4457">
            <v>45535</v>
          </cell>
          <cell r="K4457">
            <v>-2644423.75</v>
          </cell>
          <cell r="L4457">
            <v>49841001.270000003</v>
          </cell>
          <cell r="M4457">
            <v>0</v>
          </cell>
          <cell r="N4457" t="str">
            <v>Cumpre</v>
          </cell>
        </row>
        <row r="4458">
          <cell r="F4458" t="str">
            <v>Anitápolis/SC</v>
          </cell>
          <cell r="G4458" t="str">
            <v>Quadrimestral</v>
          </cell>
          <cell r="H4458" t="str">
            <v>2024-Q2</v>
          </cell>
          <cell r="I4458" t="str">
            <v>Sim</v>
          </cell>
          <cell r="J4458">
            <v>45535</v>
          </cell>
          <cell r="K4458">
            <v>-8639971.5299999993</v>
          </cell>
          <cell r="L4458">
            <v>29320365.41</v>
          </cell>
          <cell r="M4458">
            <v>0</v>
          </cell>
          <cell r="N4458" t="str">
            <v>Cumpre</v>
          </cell>
        </row>
        <row r="4459">
          <cell r="F4459" t="str">
            <v>Antônio Carlos/SC</v>
          </cell>
          <cell r="G4459" t="str">
            <v>Quadrimestral</v>
          </cell>
          <cell r="H4459" t="str">
            <v>2024-Q2</v>
          </cell>
          <cell r="I4459" t="str">
            <v>Sim</v>
          </cell>
          <cell r="J4459">
            <v>45535</v>
          </cell>
          <cell r="K4459">
            <v>-16061530.65</v>
          </cell>
          <cell r="L4459">
            <v>69254290.840000004</v>
          </cell>
          <cell r="M4459">
            <v>0</v>
          </cell>
          <cell r="N4459" t="str">
            <v>Cumpre</v>
          </cell>
        </row>
        <row r="4460">
          <cell r="F4460" t="str">
            <v>Apiúna/SC</v>
          </cell>
          <cell r="G4460" t="str">
            <v>Quadrimestral</v>
          </cell>
          <cell r="H4460" t="str">
            <v>2024-Q2</v>
          </cell>
          <cell r="I4460" t="str">
            <v>Sim</v>
          </cell>
          <cell r="J4460">
            <v>45535</v>
          </cell>
          <cell r="K4460">
            <v>-13979854.310000001</v>
          </cell>
          <cell r="L4460">
            <v>73495572.310000002</v>
          </cell>
          <cell r="M4460">
            <v>0</v>
          </cell>
          <cell r="N4460" t="str">
            <v>Cumpre</v>
          </cell>
        </row>
        <row r="4461">
          <cell r="F4461" t="str">
            <v>Arabutã/SC</v>
          </cell>
          <cell r="G4461" t="str">
            <v>Quadrimestral</v>
          </cell>
          <cell r="H4461" t="str">
            <v>2024-Q2</v>
          </cell>
          <cell r="I4461" t="str">
            <v>Sim</v>
          </cell>
          <cell r="J4461">
            <v>45535</v>
          </cell>
          <cell r="K4461">
            <v>-8286504.6399999997</v>
          </cell>
          <cell r="L4461">
            <v>44123187</v>
          </cell>
          <cell r="M4461">
            <v>0</v>
          </cell>
          <cell r="N4461" t="str">
            <v>Cumpre</v>
          </cell>
        </row>
        <row r="4462">
          <cell r="F4462" t="str">
            <v>Araquari/SC</v>
          </cell>
          <cell r="G4462" t="str">
            <v>Quadrimestral</v>
          </cell>
          <cell r="H4462" t="str">
            <v>2024-Q2</v>
          </cell>
          <cell r="I4462" t="str">
            <v>Sim</v>
          </cell>
          <cell r="J4462">
            <v>45535</v>
          </cell>
          <cell r="K4462">
            <v>-74900688.810000002</v>
          </cell>
          <cell r="L4462">
            <v>347717511.80000001</v>
          </cell>
          <cell r="M4462">
            <v>0</v>
          </cell>
          <cell r="N4462" t="str">
            <v>Cumpre</v>
          </cell>
        </row>
        <row r="4463">
          <cell r="F4463" t="str">
            <v>Araranguá/SC</v>
          </cell>
          <cell r="G4463" t="str">
            <v>Quadrimestral</v>
          </cell>
          <cell r="H4463" t="str">
            <v>2024-Q2</v>
          </cell>
          <cell r="I4463" t="str">
            <v>Sim</v>
          </cell>
          <cell r="J4463">
            <v>45535</v>
          </cell>
          <cell r="K4463">
            <v>-141095627.38</v>
          </cell>
          <cell r="L4463">
            <v>306260994.88999999</v>
          </cell>
          <cell r="M4463">
            <v>0</v>
          </cell>
          <cell r="N4463" t="str">
            <v>Cumpre</v>
          </cell>
        </row>
        <row r="4464">
          <cell r="F4464" t="str">
            <v>Armazém/SC</v>
          </cell>
          <cell r="G4464" t="str">
            <v>Quadrimestral</v>
          </cell>
          <cell r="H4464" t="str">
            <v>2022-Q1</v>
          </cell>
          <cell r="I4464" t="str">
            <v>Não</v>
          </cell>
          <cell r="J4464">
            <v>44681</v>
          </cell>
          <cell r="K4464">
            <v>-8180864.4199999999</v>
          </cell>
          <cell r="L4464">
            <v>33580557.880000003</v>
          </cell>
          <cell r="M4464">
            <v>0</v>
          </cell>
          <cell r="N4464" t="str">
            <v>Cumpre</v>
          </cell>
        </row>
        <row r="4465">
          <cell r="F4465" t="str">
            <v>Arroio Trinta/SC</v>
          </cell>
          <cell r="G4465" t="str">
            <v>Quadrimestral</v>
          </cell>
          <cell r="H4465" t="str">
            <v>2024-Q2</v>
          </cell>
          <cell r="I4465" t="str">
            <v>Sim</v>
          </cell>
          <cell r="J4465">
            <v>45535</v>
          </cell>
          <cell r="K4465">
            <v>-11945357.189999999</v>
          </cell>
          <cell r="L4465">
            <v>33968503.159999996</v>
          </cell>
          <cell r="M4465">
            <v>0</v>
          </cell>
          <cell r="N4465" t="str">
            <v>Cumpre</v>
          </cell>
        </row>
        <row r="4466">
          <cell r="F4466" t="str">
            <v>Arvoredo/SC</v>
          </cell>
          <cell r="G4466" t="str">
            <v>Quadrimestral</v>
          </cell>
          <cell r="H4466" t="str">
            <v>2024-Q2</v>
          </cell>
          <cell r="I4466" t="str">
            <v>Sim</v>
          </cell>
          <cell r="J4466">
            <v>45535</v>
          </cell>
          <cell r="K4466">
            <v>-8537220.4299999997</v>
          </cell>
          <cell r="L4466">
            <v>32338868.43</v>
          </cell>
          <cell r="M4466">
            <v>0</v>
          </cell>
          <cell r="N4466" t="str">
            <v>Cumpre</v>
          </cell>
        </row>
        <row r="4467">
          <cell r="F4467" t="str">
            <v>Ascurra/SC</v>
          </cell>
          <cell r="G4467" t="str">
            <v>Quadrimestral</v>
          </cell>
          <cell r="H4467" t="str">
            <v>2024-Q2</v>
          </cell>
          <cell r="I4467" t="str">
            <v>Sim</v>
          </cell>
          <cell r="J4467">
            <v>45535</v>
          </cell>
          <cell r="K4467">
            <v>-6678373.5300000003</v>
          </cell>
          <cell r="L4467">
            <v>39781144.590000004</v>
          </cell>
          <cell r="M4467">
            <v>0</v>
          </cell>
          <cell r="N4467" t="str">
            <v>Cumpre</v>
          </cell>
        </row>
        <row r="4468">
          <cell r="F4468" t="str">
            <v>Atalanta/SC</v>
          </cell>
          <cell r="G4468" t="str">
            <v>Quadrimestral</v>
          </cell>
          <cell r="H4468" t="str">
            <v>2024-Q2</v>
          </cell>
          <cell r="I4468" t="str">
            <v>Sim</v>
          </cell>
          <cell r="J4468">
            <v>45535</v>
          </cell>
          <cell r="K4468">
            <v>-8418853.5600000005</v>
          </cell>
          <cell r="L4468">
            <v>30659551.870000001</v>
          </cell>
          <cell r="M4468">
            <v>0</v>
          </cell>
          <cell r="N4468" t="str">
            <v>Cumpre</v>
          </cell>
        </row>
        <row r="4469">
          <cell r="F4469" t="str">
            <v>Aurora/SC</v>
          </cell>
          <cell r="G4469" t="str">
            <v>Quadrimestral</v>
          </cell>
          <cell r="H4469" t="str">
            <v>2024-Q2</v>
          </cell>
          <cell r="I4469" t="str">
            <v>Sim</v>
          </cell>
          <cell r="J4469">
            <v>45535</v>
          </cell>
          <cell r="K4469">
            <v>-3677370</v>
          </cell>
          <cell r="L4469">
            <v>43757773.670000002</v>
          </cell>
          <cell r="M4469">
            <v>0</v>
          </cell>
          <cell r="N4469" t="str">
            <v>Cumpre</v>
          </cell>
        </row>
        <row r="4470">
          <cell r="F4470" t="str">
            <v>Balneário Arroio do Silva/SC</v>
          </cell>
          <cell r="G4470" t="str">
            <v>Quadrimestral</v>
          </cell>
          <cell r="H4470" t="str">
            <v>2024-Q2</v>
          </cell>
          <cell r="I4470" t="str">
            <v>Sim</v>
          </cell>
          <cell r="J4470">
            <v>45535</v>
          </cell>
          <cell r="K4470">
            <v>-28945345.359999999</v>
          </cell>
          <cell r="L4470">
            <v>81061641.469999999</v>
          </cell>
          <cell r="M4470">
            <v>0</v>
          </cell>
          <cell r="N4470" t="str">
            <v>Cumpre</v>
          </cell>
        </row>
        <row r="4471">
          <cell r="F4471" t="str">
            <v>Balneário Barra do Sul/SC</v>
          </cell>
          <cell r="G4471" t="str">
            <v>Quadrimestral</v>
          </cell>
          <cell r="H4471" t="str">
            <v>2024-Q2</v>
          </cell>
          <cell r="I4471" t="str">
            <v>Sim</v>
          </cell>
          <cell r="J4471">
            <v>45535</v>
          </cell>
          <cell r="K4471">
            <v>-19676234.280000001</v>
          </cell>
          <cell r="L4471">
            <v>77335287.469999999</v>
          </cell>
          <cell r="M4471">
            <v>0</v>
          </cell>
          <cell r="N4471" t="str">
            <v>Cumpre</v>
          </cell>
        </row>
        <row r="4472">
          <cell r="F4472" t="str">
            <v>Balneário Camboriú/SC</v>
          </cell>
          <cell r="G4472" t="str">
            <v>Quadrimestral</v>
          </cell>
          <cell r="H4472" t="str">
            <v>2024-Q2</v>
          </cell>
          <cell r="I4472" t="str">
            <v>Sim</v>
          </cell>
          <cell r="J4472">
            <v>45535</v>
          </cell>
          <cell r="K4472">
            <v>-412302517.75999999</v>
          </cell>
          <cell r="L4472">
            <v>1434340792.25</v>
          </cell>
          <cell r="M4472">
            <v>0</v>
          </cell>
          <cell r="N4472" t="str">
            <v>Cumpre</v>
          </cell>
        </row>
        <row r="4473">
          <cell r="F4473" t="str">
            <v>Balneário Gaivota/SC</v>
          </cell>
          <cell r="G4473" t="str">
            <v>Quadrimestral</v>
          </cell>
          <cell r="H4473" t="str">
            <v>2024-Q2</v>
          </cell>
          <cell r="I4473" t="str">
            <v>Sim</v>
          </cell>
          <cell r="J4473">
            <v>45535</v>
          </cell>
          <cell r="K4473">
            <v>-4011850.12</v>
          </cell>
          <cell r="L4473">
            <v>83159650.640000001</v>
          </cell>
          <cell r="M4473">
            <v>0</v>
          </cell>
          <cell r="N4473" t="str">
            <v>Cumpre</v>
          </cell>
        </row>
        <row r="4474">
          <cell r="F4474" t="str">
            <v>Balneário Piçarras/SC</v>
          </cell>
          <cell r="G4474" t="str">
            <v>Quadrimestral</v>
          </cell>
          <cell r="H4474" t="str">
            <v>2024-Q2</v>
          </cell>
          <cell r="I4474" t="str">
            <v>Sim</v>
          </cell>
          <cell r="J4474">
            <v>45535</v>
          </cell>
          <cell r="K4474">
            <v>-129500611.88</v>
          </cell>
          <cell r="L4474">
            <v>290116322.64999998</v>
          </cell>
          <cell r="M4474">
            <v>0</v>
          </cell>
          <cell r="N4474" t="str">
            <v>Cumpre</v>
          </cell>
        </row>
        <row r="4475">
          <cell r="F4475" t="str">
            <v>Balneário Rincão/SC</v>
          </cell>
          <cell r="G4475" t="str">
            <v>Quadrimestral</v>
          </cell>
          <cell r="H4475" t="str">
            <v>2024-Q2</v>
          </cell>
          <cell r="I4475" t="str">
            <v>Sim</v>
          </cell>
          <cell r="J4475">
            <v>45535</v>
          </cell>
          <cell r="K4475">
            <v>-727486.15</v>
          </cell>
          <cell r="L4475">
            <v>92379505.549999997</v>
          </cell>
          <cell r="M4475">
            <v>0</v>
          </cell>
          <cell r="N4475" t="str">
            <v>Cumpre</v>
          </cell>
        </row>
        <row r="4476">
          <cell r="F4476" t="str">
            <v>Bandeirante/SC</v>
          </cell>
          <cell r="G4476" t="str">
            <v>Quadrimestral</v>
          </cell>
          <cell r="H4476" t="str">
            <v>2024-Q2</v>
          </cell>
          <cell r="I4476" t="str">
            <v>Sim</v>
          </cell>
          <cell r="J4476">
            <v>45535</v>
          </cell>
          <cell r="K4476">
            <v>355474</v>
          </cell>
          <cell r="L4476">
            <v>9952136.4700000007</v>
          </cell>
          <cell r="M4476">
            <v>3.57</v>
          </cell>
          <cell r="N4476" t="str">
            <v>Cumpre</v>
          </cell>
        </row>
        <row r="4477">
          <cell r="F4477" t="str">
            <v>Barra Bonita/SC</v>
          </cell>
          <cell r="G4477" t="str">
            <v>Quadrimestral</v>
          </cell>
          <cell r="H4477" t="str">
            <v>2024-Q2</v>
          </cell>
          <cell r="I4477" t="str">
            <v>Sim</v>
          </cell>
          <cell r="J4477">
            <v>45535</v>
          </cell>
          <cell r="K4477">
            <v>-9171605.6699999999</v>
          </cell>
          <cell r="L4477">
            <v>24929313.039999999</v>
          </cell>
          <cell r="M4477">
            <v>0</v>
          </cell>
          <cell r="N4477" t="str">
            <v>Cumpre</v>
          </cell>
        </row>
        <row r="4478">
          <cell r="F4478" t="str">
            <v>Barra Velha/SC</v>
          </cell>
          <cell r="G4478" t="str">
            <v>Quadrimestral</v>
          </cell>
          <cell r="H4478" t="str">
            <v>2024-Q2</v>
          </cell>
          <cell r="I4478" t="str">
            <v>Sim</v>
          </cell>
          <cell r="J4478">
            <v>45535</v>
          </cell>
          <cell r="K4478">
            <v>-67662632.969999999</v>
          </cell>
          <cell r="L4478">
            <v>280532123.73000002</v>
          </cell>
          <cell r="M4478">
            <v>0</v>
          </cell>
          <cell r="N4478" t="str">
            <v>Cumpre</v>
          </cell>
        </row>
        <row r="4479">
          <cell r="F4479" t="str">
            <v>Bela Vista do Toldo/SC</v>
          </cell>
          <cell r="G4479" t="str">
            <v>Quadrimestral</v>
          </cell>
          <cell r="H4479" t="str">
            <v>2024-Q2</v>
          </cell>
          <cell r="I4479" t="str">
            <v>Sim</v>
          </cell>
          <cell r="J4479">
            <v>45535</v>
          </cell>
          <cell r="K4479">
            <v>-3838667.73</v>
          </cell>
          <cell r="L4479">
            <v>43229662.219999999</v>
          </cell>
          <cell r="M4479">
            <v>0</v>
          </cell>
          <cell r="N4479" t="str">
            <v>Cumpre</v>
          </cell>
        </row>
        <row r="4480">
          <cell r="F4480" t="str">
            <v>Belmonte/SC</v>
          </cell>
          <cell r="G4480" t="str">
            <v>Quadrimestral</v>
          </cell>
          <cell r="H4480" t="str">
            <v>2024-Q2</v>
          </cell>
          <cell r="I4480" t="str">
            <v>Sim</v>
          </cell>
          <cell r="J4480">
            <v>45535</v>
          </cell>
          <cell r="K4480">
            <v>-7510797.7000000002</v>
          </cell>
          <cell r="L4480">
            <v>27375414.109999999</v>
          </cell>
          <cell r="M4480">
            <v>0</v>
          </cell>
          <cell r="N4480" t="str">
            <v>Cumpre</v>
          </cell>
        </row>
        <row r="4481">
          <cell r="F4481" t="str">
            <v>Benedito Novo/SC</v>
          </cell>
          <cell r="G4481" t="str">
            <v>Quadrimestral</v>
          </cell>
          <cell r="H4481" t="str">
            <v>2024-Q2</v>
          </cell>
          <cell r="I4481" t="str">
            <v>Sim</v>
          </cell>
          <cell r="J4481">
            <v>45535</v>
          </cell>
          <cell r="K4481">
            <v>-8886919.5700000003</v>
          </cell>
          <cell r="L4481">
            <v>57351965.780000001</v>
          </cell>
          <cell r="M4481">
            <v>0</v>
          </cell>
          <cell r="N4481" t="str">
            <v>Cumpre</v>
          </cell>
        </row>
        <row r="4482">
          <cell r="F4482" t="str">
            <v>Biguaçu/SC</v>
          </cell>
          <cell r="G4482" t="str">
            <v>Quadrimestral</v>
          </cell>
          <cell r="H4482" t="str">
            <v>2024-Q2</v>
          </cell>
          <cell r="I4482" t="str">
            <v>Sim</v>
          </cell>
          <cell r="J4482">
            <v>45535</v>
          </cell>
          <cell r="K4482">
            <v>-31739044.309999999</v>
          </cell>
          <cell r="L4482">
            <v>371160947.30000001</v>
          </cell>
          <cell r="M4482">
            <v>0</v>
          </cell>
          <cell r="N4482" t="str">
            <v>Cumpre</v>
          </cell>
        </row>
        <row r="4483">
          <cell r="F4483" t="str">
            <v>Blumenau/SC</v>
          </cell>
          <cell r="G4483" t="str">
            <v>Quadrimestral</v>
          </cell>
          <cell r="H4483" t="str">
            <v>2024-Q2</v>
          </cell>
          <cell r="I4483" t="str">
            <v>Sim</v>
          </cell>
          <cell r="J4483">
            <v>45535</v>
          </cell>
          <cell r="K4483">
            <v>554629141.39999998</v>
          </cell>
          <cell r="L4483">
            <v>2284720975.8499999</v>
          </cell>
          <cell r="M4483">
            <v>24.28</v>
          </cell>
          <cell r="N4483" t="str">
            <v>Cumpre</v>
          </cell>
        </row>
        <row r="4484">
          <cell r="F4484" t="str">
            <v>Bocaina do Sul/SC</v>
          </cell>
          <cell r="G4484" t="str">
            <v>Quadrimestral</v>
          </cell>
          <cell r="H4484" t="str">
            <v>2024-Q2</v>
          </cell>
          <cell r="I4484" t="str">
            <v>Sim</v>
          </cell>
          <cell r="J4484">
            <v>45535</v>
          </cell>
          <cell r="K4484">
            <v>-10596005.449999999</v>
          </cell>
          <cell r="L4484">
            <v>32690193.829999998</v>
          </cell>
          <cell r="M4484">
            <v>0</v>
          </cell>
          <cell r="N4484" t="str">
            <v>Cumpre</v>
          </cell>
        </row>
        <row r="4485">
          <cell r="F4485" t="str">
            <v>Bom Jardim da Serra/SC</v>
          </cell>
          <cell r="G4485" t="str">
            <v>Quadrimestral</v>
          </cell>
          <cell r="H4485" t="str">
            <v>2024-Q2</v>
          </cell>
          <cell r="I4485" t="str">
            <v>Sim</v>
          </cell>
          <cell r="J4485">
            <v>45535</v>
          </cell>
          <cell r="K4485">
            <v>1380572.49</v>
          </cell>
          <cell r="L4485">
            <v>40794791.780000001</v>
          </cell>
          <cell r="M4485">
            <v>3.38</v>
          </cell>
          <cell r="N4485" t="str">
            <v>Cumpre</v>
          </cell>
        </row>
        <row r="4486">
          <cell r="F4486" t="str">
            <v>Bom Jesus/SC</v>
          </cell>
          <cell r="G4486" t="str">
            <v>Quadrimestral</v>
          </cell>
          <cell r="H4486" t="str">
            <v>2024-Q2</v>
          </cell>
          <cell r="I4486" t="str">
            <v>Sim</v>
          </cell>
          <cell r="J4486">
            <v>45535</v>
          </cell>
          <cell r="K4486">
            <v>-5600543.8499999996</v>
          </cell>
          <cell r="L4486">
            <v>29806204.870000001</v>
          </cell>
          <cell r="M4486">
            <v>0</v>
          </cell>
          <cell r="N4486" t="str">
            <v>Cumpre</v>
          </cell>
        </row>
        <row r="4487">
          <cell r="F4487" t="str">
            <v>Bom Jesus do Oeste/SC</v>
          </cell>
          <cell r="G4487" t="str">
            <v>Semestral</v>
          </cell>
          <cell r="H4487" t="str">
            <v>2024-S1</v>
          </cell>
          <cell r="I4487" t="str">
            <v>Sim</v>
          </cell>
          <cell r="J4487">
            <v>45473</v>
          </cell>
          <cell r="K4487">
            <v>-13293270.26</v>
          </cell>
          <cell r="L4487">
            <v>27584327.039999999</v>
          </cell>
          <cell r="M4487">
            <v>0</v>
          </cell>
          <cell r="N4487" t="str">
            <v>Cumpre</v>
          </cell>
        </row>
        <row r="4488">
          <cell r="F4488" t="str">
            <v>Bom Retiro/SC</v>
          </cell>
          <cell r="G4488" t="str">
            <v>Quadrimestral</v>
          </cell>
          <cell r="H4488" t="str">
            <v>2024-Q2</v>
          </cell>
          <cell r="I4488" t="str">
            <v>Sim</v>
          </cell>
          <cell r="J4488">
            <v>45535</v>
          </cell>
          <cell r="K4488">
            <v>-8910909.3300000001</v>
          </cell>
          <cell r="L4488">
            <v>47395259.710000001</v>
          </cell>
          <cell r="M4488">
            <v>0</v>
          </cell>
          <cell r="N4488" t="str">
            <v>Cumpre</v>
          </cell>
        </row>
        <row r="4489">
          <cell r="F4489" t="str">
            <v>Bombinhas/SC</v>
          </cell>
          <cell r="G4489" t="str">
            <v>Semestral</v>
          </cell>
          <cell r="H4489" t="str">
            <v>2024-S1</v>
          </cell>
          <cell r="I4489" t="str">
            <v>Sim</v>
          </cell>
          <cell r="J4489">
            <v>45473</v>
          </cell>
          <cell r="K4489">
            <v>-35543153.619999997</v>
          </cell>
          <cell r="L4489">
            <v>251952214.72999999</v>
          </cell>
          <cell r="M4489">
            <v>0</v>
          </cell>
          <cell r="N4489" t="str">
            <v>Cumpre</v>
          </cell>
        </row>
        <row r="4490">
          <cell r="F4490" t="str">
            <v>Botuverá/SC</v>
          </cell>
          <cell r="G4490" t="str">
            <v>Quadrimestral</v>
          </cell>
          <cell r="H4490" t="str">
            <v>2024-Q2</v>
          </cell>
          <cell r="I4490" t="str">
            <v>Sim</v>
          </cell>
          <cell r="J4490">
            <v>45535</v>
          </cell>
          <cell r="K4490">
            <v>-7153629.3899999997</v>
          </cell>
          <cell r="L4490">
            <v>44292471.869999997</v>
          </cell>
          <cell r="M4490">
            <v>0</v>
          </cell>
          <cell r="N4490" t="str">
            <v>Cumpre</v>
          </cell>
        </row>
        <row r="4491">
          <cell r="F4491" t="str">
            <v>Braço do Norte/SC</v>
          </cell>
          <cell r="G4491" t="str">
            <v>Quadrimestral</v>
          </cell>
          <cell r="H4491" t="str">
            <v>2024-Q1</v>
          </cell>
          <cell r="I4491" t="str">
            <v>Não</v>
          </cell>
          <cell r="J4491">
            <v>45412</v>
          </cell>
          <cell r="K4491">
            <v>-29228852.649999999</v>
          </cell>
          <cell r="L4491">
            <v>180270539.24000001</v>
          </cell>
          <cell r="M4491">
            <v>0</v>
          </cell>
          <cell r="N4491" t="str">
            <v>Cumpre</v>
          </cell>
        </row>
        <row r="4492">
          <cell r="F4492" t="str">
            <v>Braço do Trombudo/SC</v>
          </cell>
          <cell r="G4492" t="str">
            <v>Quadrimestral</v>
          </cell>
          <cell r="H4492" t="str">
            <v>2024-Q2</v>
          </cell>
          <cell r="I4492" t="str">
            <v>Sim</v>
          </cell>
          <cell r="J4492">
            <v>45535</v>
          </cell>
          <cell r="K4492">
            <v>-11920695.52</v>
          </cell>
          <cell r="L4492">
            <v>40995517.020000003</v>
          </cell>
          <cell r="M4492">
            <v>0</v>
          </cell>
          <cell r="N4492" t="str">
            <v>Cumpre</v>
          </cell>
        </row>
        <row r="4493">
          <cell r="F4493" t="str">
            <v>Brunópolis/SC</v>
          </cell>
          <cell r="G4493" t="str">
            <v>Quadrimestral</v>
          </cell>
          <cell r="H4493" t="str">
            <v>2024-Q2</v>
          </cell>
          <cell r="I4493" t="str">
            <v>Sim</v>
          </cell>
          <cell r="J4493">
            <v>45535</v>
          </cell>
          <cell r="K4493">
            <v>-18833439.82</v>
          </cell>
          <cell r="L4493">
            <v>32416647.789999999</v>
          </cell>
          <cell r="M4493">
            <v>0</v>
          </cell>
          <cell r="N4493" t="str">
            <v>Cumpre</v>
          </cell>
        </row>
        <row r="4494">
          <cell r="F4494" t="str">
            <v>Brusque/SC</v>
          </cell>
          <cell r="G4494" t="str">
            <v>Quadrimestral</v>
          </cell>
          <cell r="H4494" t="str">
            <v>2024-Q2</v>
          </cell>
          <cell r="I4494" t="str">
            <v>Sim</v>
          </cell>
          <cell r="J4494">
            <v>45535</v>
          </cell>
          <cell r="K4494">
            <v>41066581.560000002</v>
          </cell>
          <cell r="L4494">
            <v>763459633.92999995</v>
          </cell>
          <cell r="M4494">
            <v>5.38</v>
          </cell>
          <cell r="N4494" t="str">
            <v>Cumpre</v>
          </cell>
        </row>
        <row r="4495">
          <cell r="F4495" t="str">
            <v>Caçador/SC</v>
          </cell>
          <cell r="G4495" t="str">
            <v>Quadrimestral</v>
          </cell>
          <cell r="H4495" t="str">
            <v>2024-Q2</v>
          </cell>
          <cell r="I4495" t="str">
            <v>Sim</v>
          </cell>
          <cell r="J4495">
            <v>45535</v>
          </cell>
          <cell r="K4495">
            <v>24885122.489999998</v>
          </cell>
          <cell r="L4495">
            <v>362525490.68000001</v>
          </cell>
          <cell r="M4495">
            <v>6.86</v>
          </cell>
          <cell r="N4495" t="str">
            <v>Cumpre</v>
          </cell>
        </row>
        <row r="4496">
          <cell r="F4496" t="str">
            <v>Caibi/SC</v>
          </cell>
          <cell r="G4496" t="str">
            <v>Semestral</v>
          </cell>
          <cell r="H4496" t="str">
            <v>2024-S1</v>
          </cell>
          <cell r="I4496" t="str">
            <v>Sim</v>
          </cell>
          <cell r="J4496">
            <v>45473</v>
          </cell>
          <cell r="K4496">
            <v>-11254428.960000001</v>
          </cell>
          <cell r="L4496">
            <v>43506110.170000002</v>
          </cell>
          <cell r="M4496">
            <v>0</v>
          </cell>
          <cell r="N4496" t="str">
            <v>Cumpre</v>
          </cell>
        </row>
        <row r="4497">
          <cell r="F4497" t="str">
            <v>Calmon/SC</v>
          </cell>
          <cell r="G4497" t="str">
            <v>Quadrimestral</v>
          </cell>
          <cell r="H4497" t="str">
            <v>2024-Q2</v>
          </cell>
          <cell r="I4497" t="str">
            <v>Sim</v>
          </cell>
          <cell r="J4497">
            <v>45535</v>
          </cell>
          <cell r="K4497">
            <v>-493174.48</v>
          </cell>
          <cell r="L4497">
            <v>33872084.090000004</v>
          </cell>
          <cell r="M4497">
            <v>0</v>
          </cell>
          <cell r="N4497" t="str">
            <v>Cumpre</v>
          </cell>
        </row>
        <row r="4498">
          <cell r="F4498" t="str">
            <v>Camboriú/SC</v>
          </cell>
          <cell r="G4498" t="str">
            <v>Quadrimestral</v>
          </cell>
          <cell r="H4498" t="str">
            <v>2024-Q2</v>
          </cell>
          <cell r="I4498" t="str">
            <v>Sim</v>
          </cell>
          <cell r="J4498">
            <v>45535</v>
          </cell>
          <cell r="K4498">
            <v>-155844073.53</v>
          </cell>
          <cell r="L4498">
            <v>445280236.72000003</v>
          </cell>
          <cell r="M4498">
            <v>0</v>
          </cell>
          <cell r="N4498" t="str">
            <v>Cumpre</v>
          </cell>
        </row>
        <row r="4499">
          <cell r="F4499" t="str">
            <v>Campo Alegre/SC</v>
          </cell>
          <cell r="G4499" t="str">
            <v>Semestral</v>
          </cell>
          <cell r="H4499" t="str">
            <v>2024-S1</v>
          </cell>
          <cell r="I4499" t="str">
            <v>Sim</v>
          </cell>
          <cell r="J4499">
            <v>45473</v>
          </cell>
          <cell r="K4499">
            <v>-20037990.32</v>
          </cell>
          <cell r="L4499">
            <v>85316897.159999996</v>
          </cell>
          <cell r="M4499">
            <v>0</v>
          </cell>
          <cell r="N4499" t="str">
            <v>Cumpre</v>
          </cell>
        </row>
        <row r="4500">
          <cell r="F4500" t="str">
            <v>Campo Belo do Sul/SC</v>
          </cell>
          <cell r="G4500" t="str">
            <v>Quadrimestral</v>
          </cell>
          <cell r="H4500" t="str">
            <v>2024-Q2</v>
          </cell>
          <cell r="I4500" t="str">
            <v>Sim</v>
          </cell>
          <cell r="J4500">
            <v>45535</v>
          </cell>
          <cell r="K4500">
            <v>-4755027.7</v>
          </cell>
          <cell r="L4500">
            <v>43682878.75</v>
          </cell>
          <cell r="M4500">
            <v>0</v>
          </cell>
          <cell r="N4500" t="str">
            <v>Cumpre</v>
          </cell>
        </row>
        <row r="4501">
          <cell r="F4501" t="str">
            <v>Campo Erê/SC</v>
          </cell>
          <cell r="G4501" t="str">
            <v>Quadrimestral</v>
          </cell>
          <cell r="H4501" t="str">
            <v>2024-Q2</v>
          </cell>
          <cell r="I4501" t="str">
            <v>Sim</v>
          </cell>
          <cell r="J4501">
            <v>45535</v>
          </cell>
          <cell r="K4501">
            <v>-21989132.809999999</v>
          </cell>
          <cell r="L4501">
            <v>63097776.25</v>
          </cell>
          <cell r="M4501">
            <v>0</v>
          </cell>
          <cell r="N4501" t="str">
            <v>Cumpre</v>
          </cell>
        </row>
        <row r="4502">
          <cell r="F4502" t="str">
            <v>Campos Novos/SC</v>
          </cell>
          <cell r="G4502" t="str">
            <v>Quadrimestral</v>
          </cell>
          <cell r="H4502" t="str">
            <v>2024-Q2</v>
          </cell>
          <cell r="I4502" t="str">
            <v>Sim</v>
          </cell>
          <cell r="J4502">
            <v>45535</v>
          </cell>
          <cell r="K4502">
            <v>2312682.27</v>
          </cell>
          <cell r="L4502">
            <v>270489139.31999999</v>
          </cell>
          <cell r="M4502">
            <v>0.86</v>
          </cell>
          <cell r="N4502" t="str">
            <v>Cumpre</v>
          </cell>
        </row>
        <row r="4503">
          <cell r="F4503" t="str">
            <v>Canelinha/SC</v>
          </cell>
          <cell r="G4503" t="str">
            <v>Quadrimestral</v>
          </cell>
          <cell r="H4503" t="str">
            <v>2024-Q2</v>
          </cell>
          <cell r="I4503" t="str">
            <v>Sim</v>
          </cell>
          <cell r="J4503">
            <v>45535</v>
          </cell>
          <cell r="K4503">
            <v>-9593156.25</v>
          </cell>
          <cell r="L4503">
            <v>71690522.099999994</v>
          </cell>
          <cell r="M4503">
            <v>0</v>
          </cell>
          <cell r="N4503" t="str">
            <v>Cumpre</v>
          </cell>
        </row>
        <row r="4504">
          <cell r="F4504" t="str">
            <v>Canoinhas/SC</v>
          </cell>
          <cell r="G4504" t="str">
            <v>Quadrimestral</v>
          </cell>
          <cell r="H4504" t="str">
            <v>2024-Q2</v>
          </cell>
          <cell r="I4504" t="str">
            <v>Sim</v>
          </cell>
          <cell r="J4504">
            <v>45535</v>
          </cell>
          <cell r="K4504">
            <v>-41883683.609999999</v>
          </cell>
          <cell r="L4504">
            <v>251984641.08000001</v>
          </cell>
          <cell r="M4504">
            <v>0</v>
          </cell>
          <cell r="N4504" t="str">
            <v>Cumpre</v>
          </cell>
        </row>
        <row r="4505">
          <cell r="F4505" t="str">
            <v>Capão Alto/SC</v>
          </cell>
          <cell r="G4505" t="str">
            <v>Quadrimestral</v>
          </cell>
          <cell r="H4505" t="str">
            <v>2024-Q2</v>
          </cell>
          <cell r="I4505" t="str">
            <v>Sim</v>
          </cell>
          <cell r="J4505">
            <v>45535</v>
          </cell>
          <cell r="K4505">
            <v>-8028187.3300000001</v>
          </cell>
          <cell r="L4505">
            <v>39039094.07</v>
          </cell>
          <cell r="M4505">
            <v>0</v>
          </cell>
          <cell r="N4505" t="str">
            <v>Cumpre</v>
          </cell>
        </row>
        <row r="4506">
          <cell r="F4506" t="str">
            <v>Capinzal/SC</v>
          </cell>
          <cell r="G4506" t="str">
            <v>Quadrimestral</v>
          </cell>
          <cell r="H4506" t="str">
            <v>2024-Q2</v>
          </cell>
          <cell r="I4506" t="str">
            <v>Sim</v>
          </cell>
          <cell r="J4506">
            <v>45535</v>
          </cell>
          <cell r="K4506">
            <v>-26922818.739999998</v>
          </cell>
          <cell r="L4506">
            <v>148768047.25</v>
          </cell>
          <cell r="M4506">
            <v>0</v>
          </cell>
          <cell r="N4506" t="str">
            <v>Cumpre</v>
          </cell>
        </row>
        <row r="4507">
          <cell r="F4507" t="str">
            <v>Capivari de Baixo/SC</v>
          </cell>
          <cell r="G4507" t="str">
            <v>Quadrimestral</v>
          </cell>
          <cell r="H4507" t="str">
            <v>2024-Q2</v>
          </cell>
          <cell r="I4507" t="str">
            <v>Sim</v>
          </cell>
          <cell r="J4507">
            <v>45535</v>
          </cell>
          <cell r="K4507">
            <v>-37467736.390000001</v>
          </cell>
          <cell r="L4507">
            <v>136279368</v>
          </cell>
          <cell r="M4507">
            <v>0</v>
          </cell>
          <cell r="N4507" t="str">
            <v>Cumpre</v>
          </cell>
        </row>
        <row r="4508">
          <cell r="F4508" t="str">
            <v>Catanduvas/SC</v>
          </cell>
          <cell r="G4508" t="str">
            <v>Quadrimestral</v>
          </cell>
          <cell r="H4508" t="str">
            <v>2024-Q2</v>
          </cell>
          <cell r="I4508" t="str">
            <v>Sim</v>
          </cell>
          <cell r="J4508">
            <v>45535</v>
          </cell>
          <cell r="K4508">
            <v>-9176376.1999999993</v>
          </cell>
          <cell r="L4508">
            <v>65496901.640000001</v>
          </cell>
          <cell r="M4508">
            <v>0</v>
          </cell>
          <cell r="N4508" t="str">
            <v>Cumpre</v>
          </cell>
        </row>
        <row r="4509">
          <cell r="F4509" t="str">
            <v>Caxambu do Sul/SC</v>
          </cell>
          <cell r="G4509" t="str">
            <v>Quadrimestral</v>
          </cell>
          <cell r="H4509" t="str">
            <v>2024-Q2</v>
          </cell>
          <cell r="I4509" t="str">
            <v>Sim</v>
          </cell>
          <cell r="J4509">
            <v>45535</v>
          </cell>
          <cell r="K4509">
            <v>-16905681.27</v>
          </cell>
          <cell r="L4509">
            <v>40392278.579999998</v>
          </cell>
          <cell r="M4509">
            <v>0</v>
          </cell>
          <cell r="N4509" t="str">
            <v>Cumpre</v>
          </cell>
        </row>
        <row r="4510">
          <cell r="F4510" t="str">
            <v>Celso Ramos/SC</v>
          </cell>
          <cell r="G4510" t="str">
            <v>Quadrimestral</v>
          </cell>
          <cell r="H4510" t="str">
            <v>2024-Q2</v>
          </cell>
          <cell r="I4510" t="str">
            <v>Sim</v>
          </cell>
          <cell r="J4510">
            <v>45535</v>
          </cell>
          <cell r="K4510">
            <v>-10948245.92</v>
          </cell>
          <cell r="L4510">
            <v>33574827.299999997</v>
          </cell>
          <cell r="M4510">
            <v>0</v>
          </cell>
          <cell r="N4510" t="str">
            <v>Cumpre</v>
          </cell>
        </row>
        <row r="4511">
          <cell r="F4511" t="str">
            <v>Cerro Negro/SC</v>
          </cell>
          <cell r="G4511" t="str">
            <v>Quadrimestral</v>
          </cell>
          <cell r="H4511" t="str">
            <v>2024-Q2</v>
          </cell>
          <cell r="I4511" t="str">
            <v>Sim</v>
          </cell>
          <cell r="J4511">
            <v>45535</v>
          </cell>
          <cell r="K4511">
            <v>-8771227.9600000009</v>
          </cell>
          <cell r="L4511">
            <v>31588240.719999999</v>
          </cell>
          <cell r="M4511">
            <v>0</v>
          </cell>
          <cell r="N4511" t="str">
            <v>Cumpre</v>
          </cell>
        </row>
        <row r="4512">
          <cell r="F4512" t="str">
            <v>Chapadão do Lageado/SC</v>
          </cell>
          <cell r="G4512" t="str">
            <v>Quadrimestral</v>
          </cell>
          <cell r="H4512" t="str">
            <v>2024-Q2</v>
          </cell>
          <cell r="I4512" t="str">
            <v>Sim</v>
          </cell>
          <cell r="J4512">
            <v>45535</v>
          </cell>
          <cell r="K4512">
            <v>-8576548.6199999992</v>
          </cell>
          <cell r="L4512">
            <v>28565220.789999999</v>
          </cell>
          <cell r="M4512">
            <v>0</v>
          </cell>
          <cell r="N4512" t="str">
            <v>Cumpre</v>
          </cell>
        </row>
        <row r="4513">
          <cell r="F4513" t="str">
            <v>Chapecó/SC</v>
          </cell>
          <cell r="G4513" t="str">
            <v>Quadrimestral</v>
          </cell>
          <cell r="H4513" t="str">
            <v>2024-Q2</v>
          </cell>
          <cell r="I4513" t="str">
            <v>Sim</v>
          </cell>
          <cell r="J4513">
            <v>45535</v>
          </cell>
          <cell r="K4513">
            <v>173677587.30000001</v>
          </cell>
          <cell r="L4513">
            <v>1397902517.5699999</v>
          </cell>
          <cell r="M4513">
            <v>12.42</v>
          </cell>
          <cell r="N4513" t="str">
            <v>Cumpre</v>
          </cell>
        </row>
        <row r="4514">
          <cell r="F4514" t="str">
            <v>Cocal do Sul/SC</v>
          </cell>
          <cell r="G4514" t="str">
            <v>Quadrimestral</v>
          </cell>
          <cell r="H4514" t="str">
            <v>2024-Q2</v>
          </cell>
          <cell r="I4514" t="str">
            <v>Sim</v>
          </cell>
          <cell r="J4514">
            <v>45535</v>
          </cell>
          <cell r="K4514">
            <v>32228.69</v>
          </cell>
          <cell r="L4514">
            <v>112332243.39</v>
          </cell>
          <cell r="M4514">
            <v>0.03</v>
          </cell>
          <cell r="N4514" t="str">
            <v>Cumpre</v>
          </cell>
        </row>
        <row r="4515">
          <cell r="F4515" t="str">
            <v>Concórdia/SC</v>
          </cell>
          <cell r="G4515" t="str">
            <v>Quadrimestral</v>
          </cell>
          <cell r="H4515" t="str">
            <v>2024-Q2</v>
          </cell>
          <cell r="I4515" t="str">
            <v>Sim</v>
          </cell>
          <cell r="J4515">
            <v>45535</v>
          </cell>
          <cell r="K4515">
            <v>-148413391.33000001</v>
          </cell>
          <cell r="L4515">
            <v>503972045.19999999</v>
          </cell>
          <cell r="M4515">
            <v>0</v>
          </cell>
          <cell r="N4515" t="str">
            <v>Cumpre</v>
          </cell>
        </row>
        <row r="4516">
          <cell r="F4516" t="str">
            <v>Cordilheira Alta/SC</v>
          </cell>
          <cell r="G4516" t="str">
            <v>Quadrimestral</v>
          </cell>
          <cell r="H4516" t="str">
            <v>2024-Q2</v>
          </cell>
          <cell r="I4516" t="str">
            <v>Sim</v>
          </cell>
          <cell r="J4516">
            <v>45535</v>
          </cell>
          <cell r="K4516">
            <v>-6740798.8700000001</v>
          </cell>
          <cell r="L4516">
            <v>52736088.740000002</v>
          </cell>
          <cell r="M4516">
            <v>0</v>
          </cell>
          <cell r="N4516" t="str">
            <v>Cumpre</v>
          </cell>
        </row>
        <row r="4517">
          <cell r="F4517" t="str">
            <v>Coronel Freitas/SC</v>
          </cell>
          <cell r="G4517" t="str">
            <v>Quadrimestral</v>
          </cell>
          <cell r="H4517" t="str">
            <v>2024-Q2</v>
          </cell>
          <cell r="I4517" t="str">
            <v>Sim</v>
          </cell>
          <cell r="J4517">
            <v>45535</v>
          </cell>
          <cell r="K4517">
            <v>-27398866.890000001</v>
          </cell>
          <cell r="L4517">
            <v>64131746.600000001</v>
          </cell>
          <cell r="M4517">
            <v>0</v>
          </cell>
          <cell r="N4517" t="str">
            <v>Cumpre</v>
          </cell>
        </row>
        <row r="4518">
          <cell r="F4518" t="str">
            <v>Coronel Martins/SC</v>
          </cell>
          <cell r="G4518" t="str">
            <v>Quadrimestral</v>
          </cell>
          <cell r="H4518" t="str">
            <v>2024-Q2</v>
          </cell>
          <cell r="I4518" t="str">
            <v>Sim</v>
          </cell>
          <cell r="J4518">
            <v>45535</v>
          </cell>
          <cell r="K4518">
            <v>-8357592.4100000001</v>
          </cell>
          <cell r="L4518">
            <v>26970598.100000001</v>
          </cell>
          <cell r="M4518">
            <v>0</v>
          </cell>
          <cell r="N4518" t="str">
            <v>Cumpre</v>
          </cell>
        </row>
        <row r="4519">
          <cell r="F4519" t="str">
            <v>Correia Pinto/SC</v>
          </cell>
          <cell r="G4519" t="str">
            <v>Quadrimestral</v>
          </cell>
          <cell r="H4519" t="str">
            <v>2024-Q2</v>
          </cell>
          <cell r="I4519" t="str">
            <v>Sim</v>
          </cell>
          <cell r="J4519">
            <v>45535</v>
          </cell>
          <cell r="K4519">
            <v>-20266210.73</v>
          </cell>
          <cell r="L4519">
            <v>90082657.349999994</v>
          </cell>
          <cell r="M4519">
            <v>0</v>
          </cell>
          <cell r="N4519" t="str">
            <v>Cumpre</v>
          </cell>
        </row>
        <row r="4520">
          <cell r="F4520" t="str">
            <v>Corupá/SC</v>
          </cell>
          <cell r="G4520" t="str">
            <v>Quadrimestral</v>
          </cell>
          <cell r="H4520" t="str">
            <v>2024-Q2</v>
          </cell>
          <cell r="I4520" t="str">
            <v>Sim</v>
          </cell>
          <cell r="J4520">
            <v>45535</v>
          </cell>
          <cell r="K4520">
            <v>-12091196.41</v>
          </cell>
          <cell r="L4520">
            <v>96578628.310000002</v>
          </cell>
          <cell r="M4520">
            <v>0</v>
          </cell>
          <cell r="N4520" t="str">
            <v>Cumpre</v>
          </cell>
        </row>
        <row r="4521">
          <cell r="F4521" t="str">
            <v>Criciúma/SC</v>
          </cell>
          <cell r="G4521" t="str">
            <v>Quadrimestral</v>
          </cell>
          <cell r="H4521" t="str">
            <v>2024-Q2</v>
          </cell>
          <cell r="I4521" t="str">
            <v>Sim</v>
          </cell>
          <cell r="J4521">
            <v>45535</v>
          </cell>
          <cell r="K4521">
            <v>241667926.30000001</v>
          </cell>
          <cell r="L4521">
            <v>1159775380.6199999</v>
          </cell>
          <cell r="M4521">
            <v>20.84</v>
          </cell>
          <cell r="N4521" t="str">
            <v>Cumpre</v>
          </cell>
        </row>
        <row r="4522">
          <cell r="F4522" t="str">
            <v>Cunha Porã/SC</v>
          </cell>
          <cell r="G4522" t="str">
            <v>Quadrimestral</v>
          </cell>
          <cell r="H4522" t="str">
            <v>2024-Q2</v>
          </cell>
          <cell r="I4522" t="str">
            <v>Sim</v>
          </cell>
          <cell r="J4522">
            <v>45535</v>
          </cell>
          <cell r="K4522">
            <v>-18942000</v>
          </cell>
          <cell r="L4522">
            <v>68624141.299999997</v>
          </cell>
          <cell r="M4522">
            <v>0</v>
          </cell>
          <cell r="N4522" t="str">
            <v>Cumpre</v>
          </cell>
        </row>
        <row r="4523">
          <cell r="F4523" t="str">
            <v>Cunhataí/SC</v>
          </cell>
          <cell r="G4523" t="str">
            <v>Quadrimestral</v>
          </cell>
          <cell r="H4523" t="str">
            <v>2024-Q2</v>
          </cell>
          <cell r="I4523" t="str">
            <v>Sim</v>
          </cell>
          <cell r="J4523">
            <v>45535</v>
          </cell>
          <cell r="K4523">
            <v>-7575712.2300000004</v>
          </cell>
          <cell r="L4523">
            <v>27887339.510000002</v>
          </cell>
          <cell r="M4523">
            <v>0</v>
          </cell>
          <cell r="N4523" t="str">
            <v>Cumpre</v>
          </cell>
        </row>
        <row r="4524">
          <cell r="F4524" t="str">
            <v>Curitibanos/SC</v>
          </cell>
          <cell r="G4524" t="str">
            <v>Quadrimestral</v>
          </cell>
          <cell r="H4524" t="str">
            <v>2024-Q2</v>
          </cell>
          <cell r="I4524" t="str">
            <v>Sim</v>
          </cell>
          <cell r="J4524">
            <v>45535</v>
          </cell>
          <cell r="K4524">
            <v>-74696130.5</v>
          </cell>
          <cell r="L4524">
            <v>192405669.75</v>
          </cell>
          <cell r="M4524">
            <v>0</v>
          </cell>
          <cell r="N4524" t="str">
            <v>Cumpre</v>
          </cell>
        </row>
        <row r="4525">
          <cell r="F4525" t="str">
            <v>Descanso/SC</v>
          </cell>
          <cell r="G4525" t="str">
            <v>Quadrimestral</v>
          </cell>
          <cell r="H4525" t="str">
            <v>2024-Q2</v>
          </cell>
          <cell r="I4525" t="str">
            <v>Sim</v>
          </cell>
          <cell r="J4525">
            <v>45535</v>
          </cell>
          <cell r="K4525">
            <v>-4749407.88</v>
          </cell>
          <cell r="L4525">
            <v>49784757.619999997</v>
          </cell>
          <cell r="M4525">
            <v>0</v>
          </cell>
          <cell r="N4525" t="str">
            <v>Cumpre</v>
          </cell>
        </row>
        <row r="4526">
          <cell r="F4526" t="str">
            <v>Dionísio Cerqueira/SC</v>
          </cell>
          <cell r="G4526" t="str">
            <v>Quadrimestral</v>
          </cell>
          <cell r="H4526" t="str">
            <v>2024-Q2</v>
          </cell>
          <cell r="I4526" t="str">
            <v>Sim</v>
          </cell>
          <cell r="J4526">
            <v>45535</v>
          </cell>
          <cell r="K4526">
            <v>-11226510.779999999</v>
          </cell>
          <cell r="L4526">
            <v>84405492.859999999</v>
          </cell>
          <cell r="M4526">
            <v>0</v>
          </cell>
          <cell r="N4526" t="str">
            <v>Cumpre</v>
          </cell>
        </row>
        <row r="4527">
          <cell r="F4527" t="str">
            <v>Dona Emma/SC</v>
          </cell>
          <cell r="G4527" t="str">
            <v>Quadrimestral</v>
          </cell>
          <cell r="H4527" t="str">
            <v>2024-Q2</v>
          </cell>
          <cell r="I4527" t="str">
            <v>Sim</v>
          </cell>
          <cell r="J4527">
            <v>45535</v>
          </cell>
          <cell r="K4527">
            <v>-2467666.9700000002</v>
          </cell>
          <cell r="L4527">
            <v>32992423.48</v>
          </cell>
          <cell r="M4527">
            <v>0</v>
          </cell>
          <cell r="N4527" t="str">
            <v>Cumpre</v>
          </cell>
        </row>
        <row r="4528">
          <cell r="F4528" t="str">
            <v>Doutor Pedrinho/SC</v>
          </cell>
          <cell r="G4528" t="str">
            <v>Quadrimestral</v>
          </cell>
          <cell r="H4528" t="str">
            <v>2024-Q2</v>
          </cell>
          <cell r="I4528" t="str">
            <v>Sim</v>
          </cell>
          <cell r="J4528">
            <v>45535</v>
          </cell>
          <cell r="K4528">
            <v>-13222374.09</v>
          </cell>
          <cell r="L4528">
            <v>29578407.359999999</v>
          </cell>
          <cell r="M4528">
            <v>0</v>
          </cell>
          <cell r="N4528" t="str">
            <v>Cumpre</v>
          </cell>
        </row>
        <row r="4529">
          <cell r="F4529" t="str">
            <v>Entre Rios/SC</v>
          </cell>
          <cell r="G4529" t="str">
            <v>Quadrimestral</v>
          </cell>
          <cell r="H4529" t="str">
            <v>2024-Q2</v>
          </cell>
          <cell r="I4529" t="str">
            <v>Sim</v>
          </cell>
          <cell r="J4529">
            <v>45535</v>
          </cell>
          <cell r="K4529">
            <v>-1286815.48</v>
          </cell>
          <cell r="L4529">
            <v>27388059.52</v>
          </cell>
          <cell r="M4529">
            <v>0</v>
          </cell>
          <cell r="N4529" t="str">
            <v>Cumpre</v>
          </cell>
        </row>
        <row r="4530">
          <cell r="F4530" t="str">
            <v>Ermo/SC</v>
          </cell>
          <cell r="G4530" t="str">
            <v>Quadrimestral</v>
          </cell>
          <cell r="H4530" t="str">
            <v>2024-Q2</v>
          </cell>
          <cell r="I4530" t="str">
            <v>Sim</v>
          </cell>
          <cell r="J4530">
            <v>45535</v>
          </cell>
          <cell r="K4530">
            <v>1155723.82</v>
          </cell>
          <cell r="L4530">
            <v>33223290.73</v>
          </cell>
          <cell r="M4530">
            <v>3.48</v>
          </cell>
          <cell r="N4530" t="str">
            <v>Cumpre</v>
          </cell>
        </row>
        <row r="4531">
          <cell r="F4531" t="str">
            <v>Erval Velho/SC</v>
          </cell>
          <cell r="G4531" t="str">
            <v>Quadrimestral</v>
          </cell>
          <cell r="H4531" t="str">
            <v>2024-Q2</v>
          </cell>
          <cell r="I4531" t="str">
            <v>Sim</v>
          </cell>
          <cell r="J4531">
            <v>45535</v>
          </cell>
          <cell r="K4531">
            <v>-18872159.420000002</v>
          </cell>
          <cell r="L4531">
            <v>37502076.579999998</v>
          </cell>
          <cell r="M4531">
            <v>0</v>
          </cell>
          <cell r="N4531" t="str">
            <v>Cumpre</v>
          </cell>
        </row>
        <row r="4532">
          <cell r="F4532" t="str">
            <v>Faxinal dos Guedes/SC</v>
          </cell>
          <cell r="G4532" t="str">
            <v>Quadrimestral</v>
          </cell>
          <cell r="H4532" t="str">
            <v>2024-Q2</v>
          </cell>
          <cell r="I4532" t="str">
            <v>Sim</v>
          </cell>
          <cell r="J4532">
            <v>45535</v>
          </cell>
          <cell r="K4532">
            <v>5205537.3</v>
          </cell>
          <cell r="L4532">
            <v>79806816.950000003</v>
          </cell>
          <cell r="M4532">
            <v>6.52</v>
          </cell>
          <cell r="N4532" t="str">
            <v>Cumpre</v>
          </cell>
        </row>
        <row r="4533">
          <cell r="F4533" t="str">
            <v>Flor do Sertão/SC</v>
          </cell>
          <cell r="G4533" t="str">
            <v>Quadrimestral</v>
          </cell>
          <cell r="H4533" t="str">
            <v>2024-Q2</v>
          </cell>
          <cell r="I4533" t="str">
            <v>Sim</v>
          </cell>
          <cell r="J4533">
            <v>45535</v>
          </cell>
          <cell r="K4533">
            <v>-3251231.77</v>
          </cell>
          <cell r="L4533">
            <v>25850168.620000001</v>
          </cell>
          <cell r="M4533">
            <v>0</v>
          </cell>
          <cell r="N4533" t="str">
            <v>Cumpre</v>
          </cell>
        </row>
        <row r="4534">
          <cell r="F4534" t="str">
            <v>Florianópolis/SC</v>
          </cell>
          <cell r="G4534" t="str">
            <v>Quadrimestral</v>
          </cell>
          <cell r="H4534" t="str">
            <v>2024-Q2</v>
          </cell>
          <cell r="I4534" t="str">
            <v>Sim</v>
          </cell>
          <cell r="J4534">
            <v>45535</v>
          </cell>
          <cell r="K4534">
            <v>746919195.41999996</v>
          </cell>
          <cell r="L4534">
            <v>3200366239.3499999</v>
          </cell>
          <cell r="M4534">
            <v>23.34</v>
          </cell>
          <cell r="N4534" t="str">
            <v>Cumpre</v>
          </cell>
        </row>
        <row r="4535">
          <cell r="F4535" t="str">
            <v>Formosa do Sul/SC</v>
          </cell>
          <cell r="G4535" t="str">
            <v>Quadrimestral</v>
          </cell>
          <cell r="H4535" t="str">
            <v>2024-Q2</v>
          </cell>
          <cell r="I4535" t="str">
            <v>Sim</v>
          </cell>
          <cell r="J4535">
            <v>45535</v>
          </cell>
          <cell r="K4535">
            <v>-8031146.3499999996</v>
          </cell>
          <cell r="L4535">
            <v>28370201.379999999</v>
          </cell>
          <cell r="M4535">
            <v>0</v>
          </cell>
          <cell r="N4535" t="str">
            <v>Cumpre</v>
          </cell>
        </row>
        <row r="4536">
          <cell r="F4536" t="str">
            <v>Forquilhinha/SC</v>
          </cell>
          <cell r="G4536" t="str">
            <v>Semestral</v>
          </cell>
          <cell r="H4536" t="str">
            <v>2024-S1</v>
          </cell>
          <cell r="I4536" t="str">
            <v>Sim</v>
          </cell>
          <cell r="J4536">
            <v>45473</v>
          </cell>
          <cell r="K4536">
            <v>-37338534.710000001</v>
          </cell>
          <cell r="L4536">
            <v>166212885.66999999</v>
          </cell>
          <cell r="M4536">
            <v>0</v>
          </cell>
          <cell r="N4536" t="str">
            <v>Cumpre</v>
          </cell>
        </row>
        <row r="4537">
          <cell r="F4537" t="str">
            <v>Fraiburgo/SC</v>
          </cell>
          <cell r="G4537" t="str">
            <v>Quadrimestral</v>
          </cell>
          <cell r="H4537" t="str">
            <v>2024-Q2</v>
          </cell>
          <cell r="I4537" t="str">
            <v>Sim</v>
          </cell>
          <cell r="J4537">
            <v>45535</v>
          </cell>
          <cell r="K4537">
            <v>-14162808.01</v>
          </cell>
          <cell r="L4537">
            <v>199114216.56</v>
          </cell>
          <cell r="M4537">
            <v>0</v>
          </cell>
          <cell r="N4537" t="str">
            <v>Cumpre</v>
          </cell>
        </row>
        <row r="4538">
          <cell r="F4538" t="str">
            <v>Frei Rogério/SC</v>
          </cell>
          <cell r="G4538" t="str">
            <v>Quadrimestral</v>
          </cell>
          <cell r="H4538" t="str">
            <v>2024-Q2</v>
          </cell>
          <cell r="I4538" t="str">
            <v>Sim</v>
          </cell>
          <cell r="J4538">
            <v>45535</v>
          </cell>
          <cell r="K4538">
            <v>-8199872.0099999998</v>
          </cell>
          <cell r="L4538">
            <v>27943451.420000002</v>
          </cell>
          <cell r="M4538">
            <v>0</v>
          </cell>
          <cell r="N4538" t="str">
            <v>Cumpre</v>
          </cell>
        </row>
        <row r="4539">
          <cell r="F4539" t="str">
            <v>Galvão/SC</v>
          </cell>
          <cell r="G4539" t="str">
            <v>Quadrimestral</v>
          </cell>
          <cell r="H4539" t="str">
            <v>2024-Q2</v>
          </cell>
          <cell r="I4539" t="str">
            <v>Sim</v>
          </cell>
          <cell r="J4539">
            <v>45535</v>
          </cell>
          <cell r="K4539">
            <v>-11605703.75</v>
          </cell>
          <cell r="L4539">
            <v>32135279.25</v>
          </cell>
          <cell r="M4539">
            <v>0</v>
          </cell>
          <cell r="N4539" t="str">
            <v>Cumpre</v>
          </cell>
        </row>
        <row r="4540">
          <cell r="F4540" t="str">
            <v>Garopaba/SC</v>
          </cell>
          <cell r="G4540" t="str">
            <v>Quadrimestral</v>
          </cell>
          <cell r="H4540" t="str">
            <v>2024-Q2</v>
          </cell>
          <cell r="I4540" t="str">
            <v>Sim</v>
          </cell>
          <cell r="J4540">
            <v>45535</v>
          </cell>
          <cell r="K4540">
            <v>4806098.37</v>
          </cell>
          <cell r="L4540">
            <v>178973135.11000001</v>
          </cell>
          <cell r="M4540">
            <v>2.69</v>
          </cell>
          <cell r="N4540" t="str">
            <v>Cumpre</v>
          </cell>
        </row>
        <row r="4541">
          <cell r="F4541" t="str">
            <v>Garuva/SC</v>
          </cell>
          <cell r="G4541" t="str">
            <v>Quadrimestral</v>
          </cell>
          <cell r="H4541" t="str">
            <v>2024-Q2</v>
          </cell>
          <cell r="I4541" t="str">
            <v>Sim</v>
          </cell>
          <cell r="J4541">
            <v>45535</v>
          </cell>
          <cell r="K4541">
            <v>-16277500.380000001</v>
          </cell>
          <cell r="L4541">
            <v>144151436.84</v>
          </cell>
          <cell r="M4541">
            <v>0</v>
          </cell>
          <cell r="N4541" t="str">
            <v>Cumpre</v>
          </cell>
        </row>
        <row r="4542">
          <cell r="F4542" t="str">
            <v>Gaspar/SC</v>
          </cell>
          <cell r="G4542" t="str">
            <v>Quadrimestral</v>
          </cell>
          <cell r="H4542" t="str">
            <v>2024-Q2</v>
          </cell>
          <cell r="I4542" t="str">
            <v>Sim</v>
          </cell>
          <cell r="J4542">
            <v>45535</v>
          </cell>
          <cell r="K4542">
            <v>28459730.039999999</v>
          </cell>
          <cell r="L4542">
            <v>414861506.81999999</v>
          </cell>
          <cell r="M4542">
            <v>6.86</v>
          </cell>
          <cell r="N4542" t="str">
            <v>Cumpre</v>
          </cell>
        </row>
        <row r="4543">
          <cell r="F4543" t="str">
            <v>Governador Celso Ramos/SC</v>
          </cell>
          <cell r="G4543" t="str">
            <v>Semestral</v>
          </cell>
          <cell r="H4543" t="str">
            <v>2024-S1</v>
          </cell>
          <cell r="I4543" t="str">
            <v>Sim</v>
          </cell>
          <cell r="J4543">
            <v>45473</v>
          </cell>
          <cell r="K4543">
            <v>-37601670.149999999</v>
          </cell>
          <cell r="L4543">
            <v>164639542.87</v>
          </cell>
          <cell r="M4543">
            <v>0</v>
          </cell>
          <cell r="N4543" t="str">
            <v>Cumpre</v>
          </cell>
        </row>
        <row r="4544">
          <cell r="F4544" t="str">
            <v>Grão Pará/SC</v>
          </cell>
          <cell r="G4544" t="str">
            <v>Quadrimestral</v>
          </cell>
          <cell r="H4544" t="str">
            <v>2024-Q2</v>
          </cell>
          <cell r="I4544" t="str">
            <v>Sim</v>
          </cell>
          <cell r="J4544">
            <v>45535</v>
          </cell>
          <cell r="K4544">
            <v>-10631544.289999999</v>
          </cell>
          <cell r="L4544">
            <v>43349811.469999999</v>
          </cell>
          <cell r="M4544">
            <v>0</v>
          </cell>
          <cell r="N4544" t="str">
            <v>Cumpre</v>
          </cell>
        </row>
        <row r="4545">
          <cell r="F4545" t="str">
            <v>Gravatal/SC</v>
          </cell>
          <cell r="G4545" t="str">
            <v>Semestral</v>
          </cell>
          <cell r="H4545" t="str">
            <v>2024-S1</v>
          </cell>
          <cell r="I4545" t="str">
            <v>Sim</v>
          </cell>
          <cell r="J4545">
            <v>45473</v>
          </cell>
          <cell r="K4545">
            <v>-12348888.09</v>
          </cell>
          <cell r="L4545">
            <v>51862088.060000002</v>
          </cell>
          <cell r="M4545">
            <v>0</v>
          </cell>
          <cell r="N4545" t="str">
            <v>Cumpre</v>
          </cell>
        </row>
        <row r="4546">
          <cell r="F4546" t="str">
            <v>Guabiruba/SC</v>
          </cell>
          <cell r="G4546" t="str">
            <v>Quadrimestral</v>
          </cell>
          <cell r="H4546" t="str">
            <v>2024-Q2</v>
          </cell>
          <cell r="I4546" t="str">
            <v>Sim</v>
          </cell>
          <cell r="J4546">
            <v>45535</v>
          </cell>
          <cell r="K4546">
            <v>5466370.7599999998</v>
          </cell>
          <cell r="L4546">
            <v>132272342.95</v>
          </cell>
          <cell r="M4546">
            <v>4.13</v>
          </cell>
          <cell r="N4546" t="str">
            <v>Cumpre</v>
          </cell>
        </row>
        <row r="4547">
          <cell r="F4547" t="str">
            <v>Guaraciaba/SC</v>
          </cell>
          <cell r="G4547" t="str">
            <v>Quadrimestral</v>
          </cell>
          <cell r="H4547" t="str">
            <v>2024-Q2</v>
          </cell>
          <cell r="I4547" t="str">
            <v>Sim</v>
          </cell>
          <cell r="J4547">
            <v>45535</v>
          </cell>
          <cell r="K4547">
            <v>-10346201.109999999</v>
          </cell>
          <cell r="L4547">
            <v>65980953.460000001</v>
          </cell>
          <cell r="M4547">
            <v>0</v>
          </cell>
          <cell r="N4547" t="str">
            <v>Cumpre</v>
          </cell>
        </row>
        <row r="4548">
          <cell r="F4548" t="str">
            <v>Guaramirim/SC</v>
          </cell>
          <cell r="G4548" t="str">
            <v>Quadrimestral</v>
          </cell>
          <cell r="H4548" t="str">
            <v>2024-Q2</v>
          </cell>
          <cell r="I4548" t="str">
            <v>Sim</v>
          </cell>
          <cell r="J4548">
            <v>45535</v>
          </cell>
          <cell r="K4548">
            <v>-42623158.810000002</v>
          </cell>
          <cell r="L4548">
            <v>277824240.60000002</v>
          </cell>
          <cell r="M4548">
            <v>0</v>
          </cell>
          <cell r="N4548" t="str">
            <v>Cumpre</v>
          </cell>
        </row>
        <row r="4549">
          <cell r="F4549" t="str">
            <v>Guarujá do Sul/SC</v>
          </cell>
          <cell r="G4549" t="str">
            <v>Quadrimestral</v>
          </cell>
          <cell r="H4549" t="str">
            <v>2024-Q2</v>
          </cell>
          <cell r="I4549" t="str">
            <v>Sim</v>
          </cell>
          <cell r="J4549">
            <v>45535</v>
          </cell>
          <cell r="K4549">
            <v>-9137582.8900000006</v>
          </cell>
          <cell r="L4549">
            <v>39670748.439999998</v>
          </cell>
          <cell r="M4549">
            <v>0</v>
          </cell>
          <cell r="N4549" t="str">
            <v>Cumpre</v>
          </cell>
        </row>
        <row r="4550">
          <cell r="F4550" t="str">
            <v>Guatambú/SC</v>
          </cell>
          <cell r="G4550" t="str">
            <v>Quadrimestral</v>
          </cell>
          <cell r="H4550" t="str">
            <v>2024-Q2</v>
          </cell>
          <cell r="I4550" t="str">
            <v>Sim</v>
          </cell>
          <cell r="J4550">
            <v>45535</v>
          </cell>
          <cell r="K4550">
            <v>-4422756.18</v>
          </cell>
          <cell r="L4550">
            <v>58439042.82</v>
          </cell>
          <cell r="M4550">
            <v>0</v>
          </cell>
          <cell r="N4550" t="str">
            <v>Cumpre</v>
          </cell>
        </row>
        <row r="4551">
          <cell r="F4551" t="str">
            <v>Herval do Oeste/SC</v>
          </cell>
          <cell r="G4551" t="str">
            <v>Quadrimestral</v>
          </cell>
          <cell r="H4551" t="str">
            <v>2024-Q2</v>
          </cell>
          <cell r="I4551" t="str">
            <v>Sim</v>
          </cell>
          <cell r="J4551">
            <v>45535</v>
          </cell>
          <cell r="K4551">
            <v>-23899688.559999999</v>
          </cell>
          <cell r="L4551">
            <v>111130202.33</v>
          </cell>
          <cell r="M4551">
            <v>0</v>
          </cell>
          <cell r="N4551" t="str">
            <v>Cumpre</v>
          </cell>
        </row>
        <row r="4552">
          <cell r="F4552" t="str">
            <v>Ibiam/SC</v>
          </cell>
          <cell r="G4552" t="str">
            <v>Quadrimestral</v>
          </cell>
          <cell r="H4552" t="str">
            <v>2024-Q2</v>
          </cell>
          <cell r="I4552" t="str">
            <v>Sim</v>
          </cell>
          <cell r="J4552">
            <v>45535</v>
          </cell>
          <cell r="K4552">
            <v>-4106103.56</v>
          </cell>
          <cell r="L4552">
            <v>29450769.539999999</v>
          </cell>
          <cell r="M4552">
            <v>0</v>
          </cell>
          <cell r="N4552" t="str">
            <v>Cumpre</v>
          </cell>
        </row>
        <row r="4553">
          <cell r="F4553" t="str">
            <v>Ibicaré/SC</v>
          </cell>
          <cell r="G4553" t="str">
            <v>Quadrimestral</v>
          </cell>
          <cell r="H4553" t="str">
            <v>2024-Q2</v>
          </cell>
          <cell r="I4553" t="str">
            <v>Sim</v>
          </cell>
          <cell r="J4553">
            <v>45535</v>
          </cell>
          <cell r="K4553">
            <v>-15837766.17</v>
          </cell>
          <cell r="L4553">
            <v>34413727.619999997</v>
          </cell>
          <cell r="M4553">
            <v>0</v>
          </cell>
          <cell r="N4553" t="str">
            <v>Cumpre</v>
          </cell>
        </row>
        <row r="4554">
          <cell r="F4554" t="str">
            <v>Ibirama/SC</v>
          </cell>
          <cell r="G4554" t="str">
            <v>Quadrimestral</v>
          </cell>
          <cell r="H4554" t="str">
            <v>2024-Q2</v>
          </cell>
          <cell r="I4554" t="str">
            <v>Sim</v>
          </cell>
          <cell r="J4554">
            <v>45535</v>
          </cell>
          <cell r="K4554">
            <v>-20492192.109999999</v>
          </cell>
          <cell r="L4554">
            <v>105191675.33</v>
          </cell>
          <cell r="M4554">
            <v>0</v>
          </cell>
          <cell r="N4554" t="str">
            <v>Cumpre</v>
          </cell>
        </row>
        <row r="4555">
          <cell r="F4555" t="str">
            <v>Içara/SC</v>
          </cell>
          <cell r="G4555" t="str">
            <v>Quadrimestral</v>
          </cell>
          <cell r="H4555" t="str">
            <v>2024-Q2</v>
          </cell>
          <cell r="I4555" t="str">
            <v>Sim</v>
          </cell>
          <cell r="J4555">
            <v>45535</v>
          </cell>
          <cell r="K4555">
            <v>32183666.579999998</v>
          </cell>
          <cell r="L4555">
            <v>301374106.32999998</v>
          </cell>
          <cell r="M4555">
            <v>10.68</v>
          </cell>
          <cell r="N4555" t="str">
            <v>Cumpre</v>
          </cell>
        </row>
        <row r="4556">
          <cell r="F4556" t="str">
            <v>Ilhota/SC</v>
          </cell>
          <cell r="G4556" t="str">
            <v>Semestral</v>
          </cell>
          <cell r="H4556" t="str">
            <v>2024-S1</v>
          </cell>
          <cell r="I4556" t="str">
            <v>Sim</v>
          </cell>
          <cell r="J4556">
            <v>45473</v>
          </cell>
          <cell r="K4556">
            <v>-22031505.93</v>
          </cell>
          <cell r="L4556">
            <v>106899948.06</v>
          </cell>
          <cell r="M4556">
            <v>0</v>
          </cell>
          <cell r="N4556" t="str">
            <v>Cumpre</v>
          </cell>
        </row>
        <row r="4557">
          <cell r="F4557" t="str">
            <v>Imaruí/SC</v>
          </cell>
          <cell r="G4557" t="str">
            <v>Quadrimestral</v>
          </cell>
          <cell r="H4557" t="str">
            <v>2024-Q2</v>
          </cell>
          <cell r="I4557" t="str">
            <v>Sim</v>
          </cell>
          <cell r="J4557">
            <v>45535</v>
          </cell>
          <cell r="K4557">
            <v>-1186825.99</v>
          </cell>
          <cell r="L4557">
            <v>52043314.869999997</v>
          </cell>
          <cell r="M4557">
            <v>0</v>
          </cell>
          <cell r="N4557" t="str">
            <v>Cumpre</v>
          </cell>
        </row>
        <row r="4558">
          <cell r="F4558" t="str">
            <v>Imbituba/SC</v>
          </cell>
          <cell r="G4558" t="str">
            <v>Quadrimestral</v>
          </cell>
          <cell r="H4558" t="str">
            <v>2024-Q2</v>
          </cell>
          <cell r="I4558" t="str">
            <v>Sim</v>
          </cell>
          <cell r="J4558">
            <v>45535</v>
          </cell>
          <cell r="K4558">
            <v>-49788013.390000001</v>
          </cell>
          <cell r="L4558">
            <v>315402523.83999997</v>
          </cell>
          <cell r="M4558">
            <v>0</v>
          </cell>
          <cell r="N4558" t="str">
            <v>Cumpre</v>
          </cell>
        </row>
        <row r="4559">
          <cell r="F4559" t="str">
            <v>Imbuia/SC</v>
          </cell>
          <cell r="G4559" t="str">
            <v>Quadrimestral</v>
          </cell>
          <cell r="H4559" t="str">
            <v>2024-Q2</v>
          </cell>
          <cell r="I4559" t="str">
            <v>Sim</v>
          </cell>
          <cell r="J4559">
            <v>45535</v>
          </cell>
          <cell r="K4559">
            <v>-8789242.9900000002</v>
          </cell>
          <cell r="L4559">
            <v>39096555.579999998</v>
          </cell>
          <cell r="M4559">
            <v>0</v>
          </cell>
          <cell r="N4559" t="str">
            <v>Cumpre</v>
          </cell>
        </row>
        <row r="4560">
          <cell r="F4560" t="str">
            <v>Indaial/SC</v>
          </cell>
          <cell r="G4560" t="str">
            <v>Quadrimestral</v>
          </cell>
          <cell r="H4560" t="str">
            <v>2024-Q2</v>
          </cell>
          <cell r="I4560" t="str">
            <v>Sim</v>
          </cell>
          <cell r="J4560">
            <v>45535</v>
          </cell>
          <cell r="K4560">
            <v>112075557.33</v>
          </cell>
          <cell r="L4560">
            <v>410980052.00999999</v>
          </cell>
          <cell r="M4560">
            <v>27.27</v>
          </cell>
          <cell r="N4560" t="str">
            <v>Cumpre</v>
          </cell>
        </row>
        <row r="4561">
          <cell r="F4561" t="str">
            <v>Iomerê/SC</v>
          </cell>
          <cell r="G4561" t="str">
            <v>Quadrimestral</v>
          </cell>
          <cell r="H4561" t="str">
            <v>2024-Q2</v>
          </cell>
          <cell r="I4561" t="str">
            <v>Sim</v>
          </cell>
          <cell r="J4561">
            <v>45535</v>
          </cell>
          <cell r="K4561">
            <v>-16256622.66</v>
          </cell>
          <cell r="L4561">
            <v>40198811.469999999</v>
          </cell>
          <cell r="M4561">
            <v>0</v>
          </cell>
          <cell r="N4561" t="str">
            <v>Cumpre</v>
          </cell>
        </row>
        <row r="4562">
          <cell r="F4562" t="str">
            <v>Ipira/SC</v>
          </cell>
          <cell r="G4562" t="str">
            <v>Quadrimestral</v>
          </cell>
          <cell r="H4562" t="str">
            <v>2024-Q2</v>
          </cell>
          <cell r="I4562" t="str">
            <v>Sim</v>
          </cell>
          <cell r="J4562">
            <v>45535</v>
          </cell>
          <cell r="K4562">
            <v>-10120337.07</v>
          </cell>
          <cell r="L4562">
            <v>35733232.909999996</v>
          </cell>
          <cell r="M4562">
            <v>0</v>
          </cell>
          <cell r="N4562" t="str">
            <v>Cumpre</v>
          </cell>
        </row>
        <row r="4563">
          <cell r="F4563" t="str">
            <v>Iporã do Oeste/SC</v>
          </cell>
          <cell r="G4563" t="str">
            <v>Semestral</v>
          </cell>
          <cell r="H4563" t="str">
            <v>2024-S1</v>
          </cell>
          <cell r="I4563" t="str">
            <v>Sim</v>
          </cell>
          <cell r="J4563">
            <v>45473</v>
          </cell>
          <cell r="K4563">
            <v>-19885213.440000001</v>
          </cell>
          <cell r="L4563">
            <v>61101757.909999996</v>
          </cell>
          <cell r="M4563">
            <v>0</v>
          </cell>
          <cell r="N4563" t="str">
            <v>Cumpre</v>
          </cell>
        </row>
        <row r="4564">
          <cell r="F4564" t="str">
            <v>Ipuaçu/SC</v>
          </cell>
          <cell r="G4564" t="str">
            <v>Quadrimestral</v>
          </cell>
          <cell r="H4564" t="str">
            <v>2024-Q2</v>
          </cell>
          <cell r="I4564" t="str">
            <v>Sim</v>
          </cell>
          <cell r="J4564">
            <v>45535</v>
          </cell>
          <cell r="K4564">
            <v>-12219494</v>
          </cell>
          <cell r="L4564">
            <v>51322260.259999998</v>
          </cell>
          <cell r="M4564">
            <v>0</v>
          </cell>
          <cell r="N4564" t="str">
            <v>Cumpre</v>
          </cell>
        </row>
        <row r="4565">
          <cell r="F4565" t="str">
            <v>Ipumirim/SC</v>
          </cell>
          <cell r="G4565" t="str">
            <v>Quadrimestral</v>
          </cell>
          <cell r="H4565" t="str">
            <v>2024-Q2</v>
          </cell>
          <cell r="I4565" t="str">
            <v>Sim</v>
          </cell>
          <cell r="J4565">
            <v>45535</v>
          </cell>
          <cell r="K4565">
            <v>-10326830.5</v>
          </cell>
          <cell r="L4565">
            <v>57888773.140000001</v>
          </cell>
          <cell r="M4565">
            <v>0</v>
          </cell>
          <cell r="N4565" t="str">
            <v>Cumpre</v>
          </cell>
        </row>
        <row r="4566">
          <cell r="F4566" t="str">
            <v>Iraceminha/SC</v>
          </cell>
          <cell r="G4566" t="str">
            <v>Quadrimestral</v>
          </cell>
          <cell r="H4566" t="str">
            <v>2024-Q2</v>
          </cell>
          <cell r="I4566" t="str">
            <v>Sim</v>
          </cell>
          <cell r="J4566">
            <v>45535</v>
          </cell>
          <cell r="K4566">
            <v>-6958582.6900000004</v>
          </cell>
          <cell r="L4566">
            <v>35633651.32</v>
          </cell>
          <cell r="M4566">
            <v>0</v>
          </cell>
          <cell r="N4566" t="str">
            <v>Cumpre</v>
          </cell>
        </row>
        <row r="4567">
          <cell r="F4567" t="str">
            <v>Irani/SC</v>
          </cell>
          <cell r="G4567" t="str">
            <v>Quadrimestral</v>
          </cell>
          <cell r="H4567" t="str">
            <v>2024-Q2</v>
          </cell>
          <cell r="I4567" t="str">
            <v>Sim</v>
          </cell>
          <cell r="J4567">
            <v>45535</v>
          </cell>
          <cell r="K4567">
            <v>-21382338.350000001</v>
          </cell>
          <cell r="L4567">
            <v>61994837.880000003</v>
          </cell>
          <cell r="M4567">
            <v>0</v>
          </cell>
          <cell r="N4567" t="str">
            <v>Cumpre</v>
          </cell>
        </row>
        <row r="4568">
          <cell r="F4568" t="str">
            <v>Irati/SC</v>
          </cell>
          <cell r="G4568" t="str">
            <v>Quadrimestral</v>
          </cell>
          <cell r="H4568" t="str">
            <v>2024-Q2</v>
          </cell>
          <cell r="I4568" t="str">
            <v>Sim</v>
          </cell>
          <cell r="J4568">
            <v>45535</v>
          </cell>
          <cell r="K4568">
            <v>-5088883</v>
          </cell>
          <cell r="L4568">
            <v>23492837.91</v>
          </cell>
          <cell r="M4568">
            <v>0</v>
          </cell>
          <cell r="N4568" t="str">
            <v>Cumpre</v>
          </cell>
        </row>
        <row r="4569">
          <cell r="F4569" t="str">
            <v>Irineópolis/SC</v>
          </cell>
          <cell r="G4569" t="str">
            <v>Quadrimestral</v>
          </cell>
          <cell r="H4569" t="str">
            <v>2024-Q2</v>
          </cell>
          <cell r="I4569" t="str">
            <v>Sim</v>
          </cell>
          <cell r="J4569">
            <v>45535</v>
          </cell>
          <cell r="K4569">
            <v>-3063079.22</v>
          </cell>
          <cell r="L4569">
            <v>67568574.760000005</v>
          </cell>
          <cell r="M4569">
            <v>0</v>
          </cell>
          <cell r="N4569" t="str">
            <v>Cumpre</v>
          </cell>
        </row>
        <row r="4570">
          <cell r="F4570" t="str">
            <v>Itá/SC</v>
          </cell>
          <cell r="G4570" t="str">
            <v>Quadrimestral</v>
          </cell>
          <cell r="H4570" t="str">
            <v>2024-Q2</v>
          </cell>
          <cell r="I4570" t="str">
            <v>Sim</v>
          </cell>
          <cell r="J4570">
            <v>45535</v>
          </cell>
          <cell r="K4570">
            <v>-35735817.130000003</v>
          </cell>
          <cell r="L4570">
            <v>81489072.030000001</v>
          </cell>
          <cell r="M4570">
            <v>0</v>
          </cell>
          <cell r="N4570" t="str">
            <v>Cumpre</v>
          </cell>
        </row>
        <row r="4571">
          <cell r="F4571" t="str">
            <v>Itaiópolis/SC</v>
          </cell>
          <cell r="G4571" t="str">
            <v>Quadrimestral</v>
          </cell>
          <cell r="H4571" t="str">
            <v>2024-Q2</v>
          </cell>
          <cell r="I4571" t="str">
            <v>Sim</v>
          </cell>
          <cell r="J4571">
            <v>45535</v>
          </cell>
          <cell r="K4571">
            <v>-19532992.82</v>
          </cell>
          <cell r="L4571">
            <v>108984752.98999999</v>
          </cell>
          <cell r="M4571">
            <v>0</v>
          </cell>
          <cell r="N4571" t="str">
            <v>Cumpre</v>
          </cell>
        </row>
        <row r="4572">
          <cell r="F4572" t="str">
            <v>Itajaí/SC</v>
          </cell>
          <cell r="G4572" t="str">
            <v>Quadrimestral</v>
          </cell>
          <cell r="H4572" t="str">
            <v>2024-Q2</v>
          </cell>
          <cell r="I4572" t="str">
            <v>Sim</v>
          </cell>
          <cell r="J4572">
            <v>45535</v>
          </cell>
          <cell r="K4572">
            <v>-239331638.81</v>
          </cell>
          <cell r="L4572">
            <v>2576618277.1300001</v>
          </cell>
          <cell r="M4572">
            <v>0</v>
          </cell>
          <cell r="N4572" t="str">
            <v>Cumpre</v>
          </cell>
        </row>
        <row r="4573">
          <cell r="F4573" t="str">
            <v>Itapema/SC</v>
          </cell>
          <cell r="G4573" t="str">
            <v>Quadrimestral</v>
          </cell>
          <cell r="H4573" t="str">
            <v>2024-Q2</v>
          </cell>
          <cell r="I4573" t="str">
            <v>Sim</v>
          </cell>
          <cell r="J4573">
            <v>45535</v>
          </cell>
          <cell r="K4573">
            <v>-78059015.069999993</v>
          </cell>
          <cell r="L4573">
            <v>579668191.50999999</v>
          </cell>
          <cell r="M4573">
            <v>0</v>
          </cell>
          <cell r="N4573" t="str">
            <v>Cumpre</v>
          </cell>
        </row>
        <row r="4574">
          <cell r="F4574" t="str">
            <v>Itapiranga/SC</v>
          </cell>
          <cell r="G4574" t="str">
            <v>Quadrimestral</v>
          </cell>
          <cell r="H4574" t="str">
            <v>2024-Q2</v>
          </cell>
          <cell r="I4574" t="str">
            <v>Sim</v>
          </cell>
          <cell r="J4574">
            <v>45535</v>
          </cell>
          <cell r="K4574">
            <v>-39173110.039999999</v>
          </cell>
          <cell r="L4574">
            <v>124317386.70999999</v>
          </cell>
          <cell r="M4574">
            <v>0</v>
          </cell>
          <cell r="N4574" t="str">
            <v>Cumpre</v>
          </cell>
        </row>
        <row r="4575">
          <cell r="F4575" t="str">
            <v>Itapoá/SC</v>
          </cell>
          <cell r="G4575" t="str">
            <v>Quadrimestral</v>
          </cell>
          <cell r="H4575" t="str">
            <v>2024-Q2</v>
          </cell>
          <cell r="I4575" t="str">
            <v>Sim</v>
          </cell>
          <cell r="J4575">
            <v>45535</v>
          </cell>
          <cell r="K4575">
            <v>-65265649.439999998</v>
          </cell>
          <cell r="L4575">
            <v>280413569.29000002</v>
          </cell>
          <cell r="M4575">
            <v>0</v>
          </cell>
          <cell r="N4575" t="str">
            <v>Cumpre</v>
          </cell>
        </row>
        <row r="4576">
          <cell r="F4576" t="str">
            <v>Ituporanga/SC</v>
          </cell>
          <cell r="G4576" t="str">
            <v>Quadrimestral</v>
          </cell>
          <cell r="H4576" t="str">
            <v>2024-Q2</v>
          </cell>
          <cell r="I4576" t="str">
            <v>Sim</v>
          </cell>
          <cell r="J4576">
            <v>45535</v>
          </cell>
          <cell r="K4576">
            <v>2299473.66</v>
          </cell>
          <cell r="L4576">
            <v>131871913.66</v>
          </cell>
          <cell r="M4576">
            <v>1.74</v>
          </cell>
          <cell r="N4576" t="str">
            <v>Cumpre</v>
          </cell>
        </row>
        <row r="4577">
          <cell r="F4577" t="str">
            <v>Jaborá/SC</v>
          </cell>
          <cell r="G4577" t="str">
            <v>Quadrimestral</v>
          </cell>
          <cell r="H4577" t="str">
            <v>2024-Q2</v>
          </cell>
          <cell r="I4577" t="str">
            <v>Sim</v>
          </cell>
          <cell r="J4577">
            <v>45535</v>
          </cell>
          <cell r="K4577">
            <v>-14041470.960000001</v>
          </cell>
          <cell r="L4577">
            <v>41271239.280000001</v>
          </cell>
          <cell r="M4577">
            <v>0</v>
          </cell>
          <cell r="N4577" t="str">
            <v>Cumpre</v>
          </cell>
        </row>
        <row r="4578">
          <cell r="F4578" t="str">
            <v>Jacinto Machado/SC</v>
          </cell>
          <cell r="G4578" t="str">
            <v>Semestral</v>
          </cell>
          <cell r="H4578" t="str">
            <v>2024-S1</v>
          </cell>
          <cell r="I4578" t="str">
            <v>Sim</v>
          </cell>
          <cell r="J4578">
            <v>45473</v>
          </cell>
          <cell r="K4578">
            <v>-20386632.420000002</v>
          </cell>
          <cell r="L4578">
            <v>59421183.159999996</v>
          </cell>
          <cell r="M4578">
            <v>0</v>
          </cell>
          <cell r="N4578" t="str">
            <v>Cumpre</v>
          </cell>
        </row>
        <row r="4579">
          <cell r="F4579" t="str">
            <v>Jaguaruna/SC</v>
          </cell>
          <cell r="G4579" t="str">
            <v>Semestral</v>
          </cell>
          <cell r="H4579" t="str">
            <v>2023-S2</v>
          </cell>
          <cell r="I4579" t="str">
            <v>Não</v>
          </cell>
          <cell r="J4579">
            <v>45291</v>
          </cell>
          <cell r="K4579">
            <v>-16182649.859999999</v>
          </cell>
          <cell r="L4579">
            <v>107708675.53</v>
          </cell>
          <cell r="M4579">
            <v>0</v>
          </cell>
          <cell r="N4579" t="str">
            <v>Cumpre</v>
          </cell>
        </row>
        <row r="4580">
          <cell r="F4580" t="str">
            <v>Jaraguá do Sul/SC</v>
          </cell>
          <cell r="G4580" t="str">
            <v>Quadrimestral</v>
          </cell>
          <cell r="H4580" t="str">
            <v>2024-Q2</v>
          </cell>
          <cell r="I4580" t="str">
            <v>Sim</v>
          </cell>
          <cell r="J4580">
            <v>45535</v>
          </cell>
          <cell r="K4580">
            <v>-78742531.090000004</v>
          </cell>
          <cell r="L4580">
            <v>1203801674.1700001</v>
          </cell>
          <cell r="M4580">
            <v>0</v>
          </cell>
          <cell r="N4580" t="str">
            <v>Cumpre</v>
          </cell>
        </row>
        <row r="4581">
          <cell r="F4581" t="str">
            <v>Jardinópolis/SC</v>
          </cell>
          <cell r="G4581" t="str">
            <v>Quadrimestral</v>
          </cell>
          <cell r="H4581" t="str">
            <v>2024-Q2</v>
          </cell>
          <cell r="I4581" t="str">
            <v>Sim</v>
          </cell>
          <cell r="J4581">
            <v>45535</v>
          </cell>
          <cell r="K4581">
            <v>-9263374.0399999991</v>
          </cell>
          <cell r="L4581">
            <v>26120619.219999999</v>
          </cell>
          <cell r="M4581">
            <v>0</v>
          </cell>
          <cell r="N4581" t="str">
            <v>Cumpre</v>
          </cell>
        </row>
        <row r="4582">
          <cell r="F4582" t="str">
            <v>Joaçaba/SC</v>
          </cell>
          <cell r="G4582" t="str">
            <v>Quadrimestral</v>
          </cell>
          <cell r="H4582" t="str">
            <v>2024-Q2</v>
          </cell>
          <cell r="I4582" t="str">
            <v>Sim</v>
          </cell>
          <cell r="J4582">
            <v>45535</v>
          </cell>
          <cell r="K4582">
            <v>-100769542.63</v>
          </cell>
          <cell r="L4582">
            <v>254948687.69</v>
          </cell>
          <cell r="M4582">
            <v>0</v>
          </cell>
          <cell r="N4582" t="str">
            <v>Cumpre</v>
          </cell>
        </row>
        <row r="4583">
          <cell r="F4583" t="str">
            <v>Joinville/SC</v>
          </cell>
          <cell r="G4583" t="str">
            <v>Quadrimestral</v>
          </cell>
          <cell r="H4583" t="str">
            <v>2024-Q2</v>
          </cell>
          <cell r="I4583" t="str">
            <v>Sim</v>
          </cell>
          <cell r="J4583">
            <v>45535</v>
          </cell>
          <cell r="K4583">
            <v>-151930493.43000001</v>
          </cell>
          <cell r="L4583">
            <v>3283055406.4899998</v>
          </cell>
          <cell r="M4583">
            <v>0</v>
          </cell>
          <cell r="N4583" t="str">
            <v>Cumpre</v>
          </cell>
        </row>
        <row r="4584">
          <cell r="F4584" t="str">
            <v>José Boiteux/SC</v>
          </cell>
          <cell r="G4584" t="str">
            <v>Quadrimestral</v>
          </cell>
          <cell r="H4584" t="str">
            <v>2024-Q2</v>
          </cell>
          <cell r="I4584" t="str">
            <v>Sim</v>
          </cell>
          <cell r="J4584">
            <v>45535</v>
          </cell>
          <cell r="K4584">
            <v>-12293626.220000001</v>
          </cell>
          <cell r="L4584">
            <v>40530416.310000002</v>
          </cell>
          <cell r="M4584">
            <v>0</v>
          </cell>
          <cell r="N4584" t="str">
            <v>Cumpre</v>
          </cell>
        </row>
        <row r="4585">
          <cell r="F4585" t="str">
            <v>Jupiá/SC</v>
          </cell>
          <cell r="G4585" t="str">
            <v>Quadrimestral</v>
          </cell>
          <cell r="H4585" t="str">
            <v>2024-Q1</v>
          </cell>
          <cell r="I4585" t="str">
            <v>Não</v>
          </cell>
          <cell r="J4585">
            <v>45412</v>
          </cell>
          <cell r="K4585">
            <v>-4849904.9400000004</v>
          </cell>
          <cell r="L4585">
            <v>25323263.140000001</v>
          </cell>
          <cell r="M4585">
            <v>0</v>
          </cell>
          <cell r="N4585" t="str">
            <v>Cumpre</v>
          </cell>
        </row>
        <row r="4586">
          <cell r="F4586" t="str">
            <v>Lacerdópolis/SC</v>
          </cell>
          <cell r="G4586" t="str">
            <v>Quadrimestral</v>
          </cell>
          <cell r="H4586" t="str">
            <v>2023-Q3</v>
          </cell>
          <cell r="I4586" t="str">
            <v>Não</v>
          </cell>
          <cell r="J4586">
            <v>45291</v>
          </cell>
          <cell r="K4586">
            <v>-7263039.6500000004</v>
          </cell>
          <cell r="L4586">
            <v>26842402.870000001</v>
          </cell>
          <cell r="M4586">
            <v>0</v>
          </cell>
          <cell r="N4586" t="str">
            <v>Cumpre</v>
          </cell>
        </row>
        <row r="4587">
          <cell r="F4587" t="str">
            <v>Lages/SC</v>
          </cell>
          <cell r="G4587" t="str">
            <v>Quadrimestral</v>
          </cell>
          <cell r="H4587" t="str">
            <v>2024-Q2</v>
          </cell>
          <cell r="I4587" t="str">
            <v>Sim</v>
          </cell>
          <cell r="J4587">
            <v>45535</v>
          </cell>
          <cell r="K4587">
            <v>-31386256.050000001</v>
          </cell>
          <cell r="L4587">
            <v>895548786.21000004</v>
          </cell>
          <cell r="M4587">
            <v>0</v>
          </cell>
          <cell r="N4587" t="str">
            <v>Cumpre</v>
          </cell>
        </row>
        <row r="4588">
          <cell r="F4588" t="str">
            <v>Laguna/SC</v>
          </cell>
          <cell r="G4588" t="str">
            <v>Quadrimestral</v>
          </cell>
          <cell r="H4588" t="str">
            <v>2024-Q2</v>
          </cell>
          <cell r="I4588" t="str">
            <v>Sim</v>
          </cell>
          <cell r="J4588">
            <v>45535</v>
          </cell>
          <cell r="K4588">
            <v>7988874.7599999998</v>
          </cell>
          <cell r="L4588">
            <v>201200502.99000001</v>
          </cell>
          <cell r="M4588">
            <v>3.97</v>
          </cell>
          <cell r="N4588" t="str">
            <v>Cumpre</v>
          </cell>
        </row>
        <row r="4589">
          <cell r="F4589" t="str">
            <v>Lajeado Grande/SC</v>
          </cell>
          <cell r="G4589" t="str">
            <v>Quadrimestral</v>
          </cell>
          <cell r="H4589" t="str">
            <v>2024-Q2</v>
          </cell>
          <cell r="I4589" t="str">
            <v>Sim</v>
          </cell>
          <cell r="J4589">
            <v>45535</v>
          </cell>
          <cell r="K4589">
            <v>-10375083.470000001</v>
          </cell>
          <cell r="L4589">
            <v>27159350.260000002</v>
          </cell>
          <cell r="M4589">
            <v>0</v>
          </cell>
          <cell r="N4589" t="str">
            <v>Cumpre</v>
          </cell>
        </row>
        <row r="4590">
          <cell r="F4590" t="str">
            <v>Laurentino/SC</v>
          </cell>
          <cell r="G4590" t="str">
            <v>Semestral</v>
          </cell>
          <cell r="H4590" t="str">
            <v>2024-S1</v>
          </cell>
          <cell r="I4590" t="str">
            <v>Sim</v>
          </cell>
          <cell r="J4590">
            <v>45473</v>
          </cell>
          <cell r="K4590">
            <v>-4316842.82</v>
          </cell>
          <cell r="L4590">
            <v>47300937.460000001</v>
          </cell>
          <cell r="M4590">
            <v>0</v>
          </cell>
          <cell r="N4590" t="str">
            <v>Cumpre</v>
          </cell>
        </row>
        <row r="4591">
          <cell r="F4591" t="str">
            <v>Lauro Muller/SC</v>
          </cell>
          <cell r="G4591" t="str">
            <v>Quadrimestral</v>
          </cell>
          <cell r="H4591" t="str">
            <v>2024-Q2</v>
          </cell>
          <cell r="I4591" t="str">
            <v>Sim</v>
          </cell>
          <cell r="J4591">
            <v>45535</v>
          </cell>
          <cell r="K4591">
            <v>-17806347.149999999</v>
          </cell>
          <cell r="L4591">
            <v>86095359.829999998</v>
          </cell>
          <cell r="M4591">
            <v>0</v>
          </cell>
          <cell r="N4591" t="str">
            <v>Cumpre</v>
          </cell>
        </row>
        <row r="4592">
          <cell r="F4592" t="str">
            <v>Lebon Régis/SC</v>
          </cell>
          <cell r="G4592" t="str">
            <v>Quadrimestral</v>
          </cell>
          <cell r="H4592" t="str">
            <v>2024-Q2</v>
          </cell>
          <cell r="I4592" t="str">
            <v>Sim</v>
          </cell>
          <cell r="J4592">
            <v>45535</v>
          </cell>
          <cell r="K4592">
            <v>8309247.5099999998</v>
          </cell>
          <cell r="L4592">
            <v>62904769.409999996</v>
          </cell>
          <cell r="M4592">
            <v>13.21</v>
          </cell>
          <cell r="N4592" t="str">
            <v>Cumpre</v>
          </cell>
        </row>
        <row r="4593">
          <cell r="F4593" t="str">
            <v>Leoberto Leal/SC</v>
          </cell>
          <cell r="G4593" t="str">
            <v>Quadrimestral</v>
          </cell>
          <cell r="H4593" t="str">
            <v>2024-Q2</v>
          </cell>
          <cell r="I4593" t="str">
            <v>Sim</v>
          </cell>
          <cell r="J4593">
            <v>45535</v>
          </cell>
          <cell r="K4593">
            <v>-3077141.58</v>
          </cell>
          <cell r="L4593">
            <v>24389994.09</v>
          </cell>
          <cell r="M4593">
            <v>0</v>
          </cell>
          <cell r="N4593" t="str">
            <v>Cumpre</v>
          </cell>
        </row>
        <row r="4594">
          <cell r="F4594" t="str">
            <v>Lindóia do Sul/SC</v>
          </cell>
          <cell r="G4594" t="str">
            <v>Quadrimestral</v>
          </cell>
          <cell r="H4594" t="str">
            <v>2024-Q2</v>
          </cell>
          <cell r="I4594" t="str">
            <v>Sim</v>
          </cell>
          <cell r="J4594">
            <v>45535</v>
          </cell>
          <cell r="K4594">
            <v>-6213734.6500000004</v>
          </cell>
          <cell r="L4594">
            <v>40393214.479999997</v>
          </cell>
          <cell r="M4594">
            <v>0</v>
          </cell>
          <cell r="N4594" t="str">
            <v>Cumpre</v>
          </cell>
        </row>
        <row r="4595">
          <cell r="F4595" t="str">
            <v>Lontras/SC</v>
          </cell>
          <cell r="G4595" t="str">
            <v>Quadrimestral</v>
          </cell>
          <cell r="H4595" t="str">
            <v>2024-Q2</v>
          </cell>
          <cell r="I4595" t="str">
            <v>Sim</v>
          </cell>
          <cell r="J4595">
            <v>45535</v>
          </cell>
          <cell r="K4595">
            <v>-5596399.9800000004</v>
          </cell>
          <cell r="L4595">
            <v>73992695.959999993</v>
          </cell>
          <cell r="M4595">
            <v>0</v>
          </cell>
          <cell r="N4595" t="str">
            <v>Cumpre</v>
          </cell>
        </row>
        <row r="4596">
          <cell r="F4596" t="str">
            <v>Luiz Alves/SC</v>
          </cell>
          <cell r="G4596" t="str">
            <v>Quadrimestral</v>
          </cell>
          <cell r="H4596" t="str">
            <v>2024-Q2</v>
          </cell>
          <cell r="I4596" t="str">
            <v>Sim</v>
          </cell>
          <cell r="J4596">
            <v>45535</v>
          </cell>
          <cell r="K4596">
            <v>-7403598.3300000001</v>
          </cell>
          <cell r="L4596">
            <v>78863856.459999993</v>
          </cell>
          <cell r="M4596">
            <v>0</v>
          </cell>
          <cell r="N4596" t="str">
            <v>Cumpre</v>
          </cell>
        </row>
        <row r="4597">
          <cell r="F4597" t="str">
            <v>Luzerna/SC</v>
          </cell>
          <cell r="G4597" t="str">
            <v>Quadrimestral</v>
          </cell>
          <cell r="H4597" t="str">
            <v>2024-Q2</v>
          </cell>
          <cell r="I4597" t="str">
            <v>Sim</v>
          </cell>
          <cell r="J4597">
            <v>45535</v>
          </cell>
          <cell r="K4597">
            <v>-10031370.359999999</v>
          </cell>
          <cell r="L4597">
            <v>45431089.640000001</v>
          </cell>
          <cell r="M4597">
            <v>0</v>
          </cell>
          <cell r="N4597" t="str">
            <v>Cumpre</v>
          </cell>
        </row>
        <row r="4598">
          <cell r="F4598" t="str">
            <v>Macieira/SC</v>
          </cell>
          <cell r="G4598" t="str">
            <v>Quadrimestral</v>
          </cell>
          <cell r="H4598" t="str">
            <v>2024-Q2</v>
          </cell>
          <cell r="I4598" t="str">
            <v>Sim</v>
          </cell>
          <cell r="J4598">
            <v>45535</v>
          </cell>
          <cell r="K4598">
            <v>-17213021.25</v>
          </cell>
          <cell r="L4598">
            <v>27174590.100000001</v>
          </cell>
          <cell r="M4598">
            <v>0</v>
          </cell>
          <cell r="N4598" t="str">
            <v>Cumpre</v>
          </cell>
        </row>
        <row r="4599">
          <cell r="F4599" t="str">
            <v>Mafra/SC</v>
          </cell>
          <cell r="G4599" t="str">
            <v>Quadrimestral</v>
          </cell>
          <cell r="H4599" t="str">
            <v>2024-Q2</v>
          </cell>
          <cell r="I4599" t="str">
            <v>Sim</v>
          </cell>
          <cell r="J4599">
            <v>45535</v>
          </cell>
          <cell r="K4599">
            <v>-12670989.43</v>
          </cell>
          <cell r="L4599">
            <v>275706304.56</v>
          </cell>
          <cell r="M4599">
            <v>0</v>
          </cell>
          <cell r="N4599" t="str">
            <v>Cumpre</v>
          </cell>
        </row>
        <row r="4600">
          <cell r="F4600" t="str">
            <v>Major Gercino/SC</v>
          </cell>
          <cell r="G4600" t="str">
            <v>Quadrimestral</v>
          </cell>
          <cell r="H4600" t="str">
            <v>2024-Q2</v>
          </cell>
          <cell r="I4600" t="str">
            <v>Sim</v>
          </cell>
          <cell r="J4600">
            <v>45535</v>
          </cell>
          <cell r="K4600">
            <v>-426227.38</v>
          </cell>
          <cell r="L4600">
            <v>27971217.109999999</v>
          </cell>
          <cell r="M4600">
            <v>0</v>
          </cell>
          <cell r="N4600" t="str">
            <v>Cumpre</v>
          </cell>
        </row>
        <row r="4601">
          <cell r="F4601" t="str">
            <v>Major Vieira/SC</v>
          </cell>
          <cell r="G4601" t="str">
            <v>Quadrimestral</v>
          </cell>
          <cell r="H4601" t="str">
            <v>2024-Q2</v>
          </cell>
          <cell r="I4601" t="str">
            <v>Sim</v>
          </cell>
          <cell r="J4601">
            <v>45535</v>
          </cell>
          <cell r="K4601">
            <v>-6293514.79</v>
          </cell>
          <cell r="L4601">
            <v>17656368.510000002</v>
          </cell>
          <cell r="M4601">
            <v>0</v>
          </cell>
          <cell r="N4601" t="str">
            <v>Cumpre</v>
          </cell>
        </row>
        <row r="4602">
          <cell r="F4602" t="str">
            <v>Maracajá/SC</v>
          </cell>
          <cell r="G4602" t="str">
            <v>Semestral</v>
          </cell>
          <cell r="H4602" t="str">
            <v>2024-S1</v>
          </cell>
          <cell r="I4602" t="str">
            <v>Sim</v>
          </cell>
          <cell r="J4602">
            <v>45473</v>
          </cell>
          <cell r="K4602">
            <v>3133580</v>
          </cell>
          <cell r="L4602">
            <v>52098600.549999997</v>
          </cell>
          <cell r="M4602">
            <v>6.01</v>
          </cell>
          <cell r="N4602" t="str">
            <v>Cumpre</v>
          </cell>
        </row>
        <row r="4603">
          <cell r="F4603" t="str">
            <v>Maravilha/SC</v>
          </cell>
          <cell r="G4603" t="str">
            <v>Quadrimestral</v>
          </cell>
          <cell r="H4603" t="str">
            <v>2024-Q2</v>
          </cell>
          <cell r="I4603" t="str">
            <v>Sim</v>
          </cell>
          <cell r="J4603">
            <v>45535</v>
          </cell>
          <cell r="K4603">
            <v>-56469436.57</v>
          </cell>
          <cell r="L4603">
            <v>165558192.5</v>
          </cell>
          <cell r="M4603">
            <v>0</v>
          </cell>
          <cell r="N4603" t="str">
            <v>Cumpre</v>
          </cell>
        </row>
        <row r="4604">
          <cell r="F4604" t="str">
            <v>Marema/SC</v>
          </cell>
          <cell r="G4604" t="str">
            <v>Quadrimestral</v>
          </cell>
          <cell r="H4604" t="str">
            <v>2024-Q2</v>
          </cell>
          <cell r="I4604" t="str">
            <v>Sim</v>
          </cell>
          <cell r="J4604">
            <v>45535</v>
          </cell>
          <cell r="K4604">
            <v>-6480766.6900000004</v>
          </cell>
          <cell r="L4604">
            <v>30363140.510000002</v>
          </cell>
          <cell r="M4604">
            <v>0</v>
          </cell>
          <cell r="N4604" t="str">
            <v>Cumpre</v>
          </cell>
        </row>
        <row r="4605">
          <cell r="F4605" t="str">
            <v>Massaranduba/SC</v>
          </cell>
          <cell r="G4605" t="str">
            <v>Quadrimestral</v>
          </cell>
          <cell r="H4605" t="str">
            <v>2024-Q2</v>
          </cell>
          <cell r="I4605" t="str">
            <v>Sim</v>
          </cell>
          <cell r="J4605">
            <v>45535</v>
          </cell>
          <cell r="K4605">
            <v>-22773566.600000001</v>
          </cell>
          <cell r="L4605">
            <v>103628941.08</v>
          </cell>
          <cell r="M4605">
            <v>0</v>
          </cell>
          <cell r="N4605" t="str">
            <v>Cumpre</v>
          </cell>
        </row>
        <row r="4606">
          <cell r="F4606" t="str">
            <v>Matos Costa/SC</v>
          </cell>
          <cell r="G4606" t="str">
            <v>Quadrimestral</v>
          </cell>
          <cell r="H4606" t="str">
            <v>2024-Q2</v>
          </cell>
          <cell r="I4606" t="str">
            <v>Sim</v>
          </cell>
          <cell r="J4606">
            <v>45535</v>
          </cell>
          <cell r="K4606">
            <v>-9165767.2300000004</v>
          </cell>
          <cell r="L4606">
            <v>29071028.82</v>
          </cell>
          <cell r="M4606">
            <v>0</v>
          </cell>
          <cell r="N4606" t="str">
            <v>Cumpre</v>
          </cell>
        </row>
        <row r="4607">
          <cell r="F4607" t="str">
            <v>Meleiro/SC</v>
          </cell>
          <cell r="G4607" t="str">
            <v>Semestral</v>
          </cell>
          <cell r="H4607" t="str">
            <v>2024-S1</v>
          </cell>
          <cell r="I4607" t="str">
            <v>Sim</v>
          </cell>
          <cell r="J4607">
            <v>45473</v>
          </cell>
          <cell r="K4607">
            <v>-9295054.6300000008</v>
          </cell>
          <cell r="L4607">
            <v>48859612.229999997</v>
          </cell>
          <cell r="M4607">
            <v>0</v>
          </cell>
          <cell r="N4607" t="str">
            <v>Cumpre</v>
          </cell>
        </row>
        <row r="4608">
          <cell r="F4608" t="str">
            <v>Mirim Doce/SC</v>
          </cell>
          <cell r="G4608" t="str">
            <v>Quadrimestral</v>
          </cell>
          <cell r="H4608" t="str">
            <v>2024-Q2</v>
          </cell>
          <cell r="I4608" t="str">
            <v>Sim</v>
          </cell>
          <cell r="J4608">
            <v>45535</v>
          </cell>
          <cell r="K4608">
            <v>-16984860.210000001</v>
          </cell>
          <cell r="L4608">
            <v>28822487.16</v>
          </cell>
          <cell r="M4608">
            <v>0</v>
          </cell>
          <cell r="N4608" t="str">
            <v>Cumpre</v>
          </cell>
        </row>
        <row r="4609">
          <cell r="F4609" t="str">
            <v>Modelo/SC</v>
          </cell>
          <cell r="G4609" t="str">
            <v>Semestral</v>
          </cell>
          <cell r="H4609" t="str">
            <v>2024-S1</v>
          </cell>
          <cell r="I4609" t="str">
            <v>Sim</v>
          </cell>
          <cell r="J4609">
            <v>45473</v>
          </cell>
          <cell r="K4609">
            <v>-8338840.4900000002</v>
          </cell>
          <cell r="L4609">
            <v>34976893.890000001</v>
          </cell>
          <cell r="M4609">
            <v>0</v>
          </cell>
          <cell r="N4609" t="str">
            <v>Cumpre</v>
          </cell>
        </row>
        <row r="4610">
          <cell r="F4610" t="str">
            <v>Mondaí/SC</v>
          </cell>
          <cell r="G4610" t="str">
            <v>Quadrimestral</v>
          </cell>
          <cell r="H4610" t="str">
            <v>2024-Q2</v>
          </cell>
          <cell r="I4610" t="str">
            <v>Sim</v>
          </cell>
          <cell r="J4610">
            <v>45535</v>
          </cell>
          <cell r="K4610">
            <v>-18783204.219999999</v>
          </cell>
          <cell r="L4610">
            <v>74622552.540000007</v>
          </cell>
          <cell r="M4610">
            <v>0</v>
          </cell>
          <cell r="N4610" t="str">
            <v>Cumpre</v>
          </cell>
        </row>
        <row r="4611">
          <cell r="F4611" t="str">
            <v>Monte Carlo/SC</v>
          </cell>
          <cell r="G4611" t="str">
            <v>Quadrimestral</v>
          </cell>
          <cell r="H4611" t="str">
            <v>2024-Q2</v>
          </cell>
          <cell r="I4611" t="str">
            <v>Sim</v>
          </cell>
          <cell r="J4611">
            <v>45535</v>
          </cell>
          <cell r="K4611">
            <v>-6742973.54</v>
          </cell>
          <cell r="L4611">
            <v>51494752.390000001</v>
          </cell>
          <cell r="M4611">
            <v>0</v>
          </cell>
          <cell r="N4611" t="str">
            <v>Cumpre</v>
          </cell>
        </row>
        <row r="4612">
          <cell r="F4612" t="str">
            <v>Monte Castelo/SC</v>
          </cell>
          <cell r="G4612" t="str">
            <v>Quadrimestral</v>
          </cell>
          <cell r="H4612" t="str">
            <v>2024-Q2</v>
          </cell>
          <cell r="I4612" t="str">
            <v>Sim</v>
          </cell>
          <cell r="J4612">
            <v>45535</v>
          </cell>
          <cell r="K4612">
            <v>-4634506.51</v>
          </cell>
          <cell r="L4612">
            <v>43713102.259999998</v>
          </cell>
          <cell r="M4612">
            <v>0</v>
          </cell>
          <cell r="N4612" t="str">
            <v>Cumpre</v>
          </cell>
        </row>
        <row r="4613">
          <cell r="F4613" t="str">
            <v>Morro da Fumaça/SC</v>
          </cell>
          <cell r="G4613" t="str">
            <v>Semestral</v>
          </cell>
          <cell r="H4613" t="str">
            <v>2024-S1</v>
          </cell>
          <cell r="I4613" t="str">
            <v>Sim</v>
          </cell>
          <cell r="J4613">
            <v>45473</v>
          </cell>
          <cell r="K4613">
            <v>-27825801.23</v>
          </cell>
          <cell r="L4613">
            <v>113682896.61</v>
          </cell>
          <cell r="M4613">
            <v>0</v>
          </cell>
          <cell r="N4613" t="str">
            <v>Cumpre</v>
          </cell>
        </row>
        <row r="4614">
          <cell r="F4614" t="str">
            <v>Morro Grande/SC</v>
          </cell>
          <cell r="G4614" t="str">
            <v>Semestral</v>
          </cell>
          <cell r="H4614" t="str">
            <v>2024-S1</v>
          </cell>
          <cell r="I4614" t="str">
            <v>Sim</v>
          </cell>
          <cell r="J4614">
            <v>45473</v>
          </cell>
          <cell r="K4614">
            <v>-11492159.18</v>
          </cell>
          <cell r="L4614">
            <v>27562887.579999998</v>
          </cell>
          <cell r="M4614">
            <v>0</v>
          </cell>
          <cell r="N4614" t="str">
            <v>Cumpre</v>
          </cell>
        </row>
        <row r="4615">
          <cell r="F4615" t="str">
            <v>Navegantes/SC</v>
          </cell>
          <cell r="G4615" t="str">
            <v>Quadrimestral</v>
          </cell>
          <cell r="H4615" t="str">
            <v>2024-Q2</v>
          </cell>
          <cell r="I4615" t="str">
            <v>Sim</v>
          </cell>
          <cell r="J4615">
            <v>45535</v>
          </cell>
          <cell r="K4615">
            <v>-108318370.89</v>
          </cell>
          <cell r="L4615">
            <v>618495633.59000003</v>
          </cell>
          <cell r="M4615">
            <v>0</v>
          </cell>
          <cell r="N4615" t="str">
            <v>Cumpre</v>
          </cell>
        </row>
        <row r="4616">
          <cell r="F4616" t="str">
            <v>Nova Erechim/SC</v>
          </cell>
          <cell r="G4616" t="str">
            <v>Quadrimestral</v>
          </cell>
          <cell r="H4616" t="str">
            <v>2024-Q2</v>
          </cell>
          <cell r="I4616" t="str">
            <v>Sim</v>
          </cell>
          <cell r="J4616">
            <v>45535</v>
          </cell>
          <cell r="K4616">
            <v>-8554897.4199999999</v>
          </cell>
          <cell r="L4616">
            <v>41836114.060000002</v>
          </cell>
          <cell r="M4616">
            <v>0</v>
          </cell>
          <cell r="N4616" t="str">
            <v>Cumpre</v>
          </cell>
        </row>
        <row r="4617">
          <cell r="F4617" t="str">
            <v>Nova Itaberaba/SC</v>
          </cell>
          <cell r="G4617" t="str">
            <v>Quadrimestral</v>
          </cell>
          <cell r="H4617" t="str">
            <v>2024-Q2</v>
          </cell>
          <cell r="I4617" t="str">
            <v>Sim</v>
          </cell>
          <cell r="J4617">
            <v>45535</v>
          </cell>
          <cell r="K4617">
            <v>-10707265.17</v>
          </cell>
          <cell r="L4617">
            <v>37612525.039999999</v>
          </cell>
          <cell r="M4617">
            <v>0</v>
          </cell>
          <cell r="N4617" t="str">
            <v>Cumpre</v>
          </cell>
        </row>
        <row r="4618">
          <cell r="F4618" t="str">
            <v>Nova Trento/SC</v>
          </cell>
          <cell r="G4618" t="str">
            <v>Semestral</v>
          </cell>
          <cell r="H4618" t="str">
            <v>2024-S1</v>
          </cell>
          <cell r="I4618" t="str">
            <v>Sim</v>
          </cell>
          <cell r="J4618">
            <v>45473</v>
          </cell>
          <cell r="K4618">
            <v>1948664.66</v>
          </cell>
          <cell r="L4618">
            <v>88441879.260000005</v>
          </cell>
          <cell r="M4618">
            <v>2.2000000000000002</v>
          </cell>
          <cell r="N4618" t="str">
            <v>Cumpre</v>
          </cell>
        </row>
        <row r="4619">
          <cell r="F4619" t="str">
            <v>Nova Veneza/SC</v>
          </cell>
          <cell r="G4619" t="str">
            <v>Semestral</v>
          </cell>
          <cell r="H4619" t="str">
            <v>2024-S1</v>
          </cell>
          <cell r="I4619" t="str">
            <v>Sim</v>
          </cell>
          <cell r="J4619">
            <v>45473</v>
          </cell>
          <cell r="K4619">
            <v>-33385978.120000001</v>
          </cell>
          <cell r="L4619">
            <v>92643833.890000001</v>
          </cell>
          <cell r="M4619">
            <v>0</v>
          </cell>
          <cell r="N4619" t="str">
            <v>Cumpre</v>
          </cell>
        </row>
        <row r="4620">
          <cell r="F4620" t="str">
            <v>Novo Horizonte/SC</v>
          </cell>
          <cell r="G4620" t="str">
            <v>Quadrimestral</v>
          </cell>
          <cell r="H4620" t="str">
            <v>2024-Q2</v>
          </cell>
          <cell r="I4620" t="str">
            <v>Sim</v>
          </cell>
          <cell r="J4620">
            <v>45535</v>
          </cell>
          <cell r="K4620">
            <v>-8199099.4800000004</v>
          </cell>
          <cell r="L4620">
            <v>27486523.91</v>
          </cell>
          <cell r="M4620">
            <v>0</v>
          </cell>
          <cell r="N4620" t="str">
            <v>Cumpre</v>
          </cell>
        </row>
        <row r="4621">
          <cell r="F4621" t="str">
            <v>Orleans/SC</v>
          </cell>
          <cell r="G4621" t="str">
            <v>Quadrimestral</v>
          </cell>
          <cell r="H4621" t="str">
            <v>2024-Q2</v>
          </cell>
          <cell r="I4621" t="str">
            <v>Sim</v>
          </cell>
          <cell r="J4621">
            <v>45535</v>
          </cell>
          <cell r="K4621">
            <v>-16008935.18</v>
          </cell>
          <cell r="L4621">
            <v>132684939.15000001</v>
          </cell>
          <cell r="M4621">
            <v>0</v>
          </cell>
          <cell r="N4621" t="str">
            <v>Cumpre</v>
          </cell>
        </row>
        <row r="4622">
          <cell r="F4622" t="str">
            <v>Otacílio Costa/SC</v>
          </cell>
          <cell r="G4622" t="str">
            <v>Quadrimestral</v>
          </cell>
          <cell r="H4622" t="str">
            <v>2024-Q2</v>
          </cell>
          <cell r="I4622" t="str">
            <v>Sim</v>
          </cell>
          <cell r="J4622">
            <v>45535</v>
          </cell>
          <cell r="K4622">
            <v>-12069315.949999999</v>
          </cell>
          <cell r="L4622">
            <v>114689828.7</v>
          </cell>
          <cell r="M4622">
            <v>0</v>
          </cell>
          <cell r="N4622" t="str">
            <v>Cumpre</v>
          </cell>
        </row>
        <row r="4623">
          <cell r="F4623" t="str">
            <v>Ouro/SC</v>
          </cell>
          <cell r="G4623" t="str">
            <v>Semestral</v>
          </cell>
          <cell r="H4623" t="str">
            <v>2024-S1</v>
          </cell>
          <cell r="I4623" t="str">
            <v>Sim</v>
          </cell>
          <cell r="J4623">
            <v>45473</v>
          </cell>
          <cell r="K4623">
            <v>-8643320.2699999996</v>
          </cell>
          <cell r="L4623">
            <v>48191308.280000001</v>
          </cell>
          <cell r="M4623">
            <v>0</v>
          </cell>
          <cell r="N4623" t="str">
            <v>Cumpre</v>
          </cell>
        </row>
        <row r="4624">
          <cell r="F4624" t="str">
            <v>Ouro Verde/SC</v>
          </cell>
          <cell r="G4624" t="str">
            <v>Quadrimestral</v>
          </cell>
          <cell r="H4624" t="str">
            <v>2024-Q2</v>
          </cell>
          <cell r="I4624" t="str">
            <v>Sim</v>
          </cell>
          <cell r="J4624">
            <v>45535</v>
          </cell>
          <cell r="K4624">
            <v>-8786711.7699999996</v>
          </cell>
          <cell r="L4624">
            <v>29007874.59</v>
          </cell>
          <cell r="M4624">
            <v>0</v>
          </cell>
          <cell r="N4624" t="str">
            <v>Cumpre</v>
          </cell>
        </row>
        <row r="4625">
          <cell r="F4625" t="str">
            <v>Paial/SC</v>
          </cell>
          <cell r="G4625" t="str">
            <v>Quadrimestral</v>
          </cell>
          <cell r="H4625" t="str">
            <v>2024-Q2</v>
          </cell>
          <cell r="I4625" t="str">
            <v>Sim</v>
          </cell>
          <cell r="J4625">
            <v>45535</v>
          </cell>
          <cell r="K4625">
            <v>-8895065.3100000005</v>
          </cell>
          <cell r="L4625">
            <v>27028213.710000001</v>
          </cell>
          <cell r="M4625">
            <v>0</v>
          </cell>
          <cell r="N4625" t="str">
            <v>Cumpre</v>
          </cell>
        </row>
        <row r="4626">
          <cell r="F4626" t="str">
            <v>Painel/SC</v>
          </cell>
          <cell r="G4626" t="str">
            <v>Quadrimestral</v>
          </cell>
          <cell r="H4626" t="str">
            <v>2024-Q2</v>
          </cell>
          <cell r="I4626" t="str">
            <v>Sim</v>
          </cell>
          <cell r="J4626">
            <v>45535</v>
          </cell>
          <cell r="K4626">
            <v>-14271760.25</v>
          </cell>
          <cell r="L4626">
            <v>27866163.75</v>
          </cell>
          <cell r="M4626">
            <v>0</v>
          </cell>
          <cell r="N4626" t="str">
            <v>Cumpre</v>
          </cell>
        </row>
        <row r="4627">
          <cell r="F4627" t="str">
            <v>Palhoça/SC</v>
          </cell>
          <cell r="G4627" t="str">
            <v>Quadrimestral</v>
          </cell>
          <cell r="H4627" t="str">
            <v>2024-Q2</v>
          </cell>
          <cell r="I4627" t="str">
            <v>Sim</v>
          </cell>
          <cell r="J4627">
            <v>45535</v>
          </cell>
          <cell r="K4627">
            <v>-278145586.12</v>
          </cell>
          <cell r="L4627">
            <v>991522774.36000001</v>
          </cell>
          <cell r="M4627">
            <v>0</v>
          </cell>
          <cell r="N4627" t="str">
            <v>Cumpre</v>
          </cell>
        </row>
        <row r="4628">
          <cell r="F4628" t="str">
            <v>Palma Sola/SC</v>
          </cell>
          <cell r="G4628" t="str">
            <v>Quadrimestral</v>
          </cell>
          <cell r="H4628" t="str">
            <v>2024-Q2</v>
          </cell>
          <cell r="I4628" t="str">
            <v>Sim</v>
          </cell>
          <cell r="J4628">
            <v>45535</v>
          </cell>
          <cell r="K4628">
            <v>-6383351.2300000004</v>
          </cell>
          <cell r="L4628">
            <v>49617680.759999998</v>
          </cell>
          <cell r="M4628">
            <v>0</v>
          </cell>
          <cell r="N4628" t="str">
            <v>Cumpre</v>
          </cell>
        </row>
        <row r="4629">
          <cell r="F4629" t="str">
            <v>Palmeira/SC</v>
          </cell>
          <cell r="G4629" t="str">
            <v>Quadrimestral</v>
          </cell>
          <cell r="H4629" t="str">
            <v>2024-Q2</v>
          </cell>
          <cell r="I4629" t="str">
            <v>Sim</v>
          </cell>
          <cell r="J4629">
            <v>45535</v>
          </cell>
          <cell r="K4629">
            <v>-9513232.5099999998</v>
          </cell>
          <cell r="L4629">
            <v>30954842.960000001</v>
          </cell>
          <cell r="M4629">
            <v>0</v>
          </cell>
          <cell r="N4629" t="str">
            <v>Cumpre</v>
          </cell>
        </row>
        <row r="4630">
          <cell r="F4630" t="str">
            <v>Palmitos/SC</v>
          </cell>
          <cell r="G4630" t="str">
            <v>Quadrimestral</v>
          </cell>
          <cell r="H4630" t="str">
            <v>2024-Q2</v>
          </cell>
          <cell r="I4630" t="str">
            <v>Sim</v>
          </cell>
          <cell r="J4630">
            <v>45535</v>
          </cell>
          <cell r="K4630">
            <v>-56922242.369999997</v>
          </cell>
          <cell r="L4630">
            <v>92341440.519999996</v>
          </cell>
          <cell r="M4630">
            <v>0</v>
          </cell>
          <cell r="N4630" t="str">
            <v>Cumpre</v>
          </cell>
        </row>
        <row r="4631">
          <cell r="F4631" t="str">
            <v>Papanduva/SC</v>
          </cell>
          <cell r="G4631" t="str">
            <v>Quadrimestral</v>
          </cell>
          <cell r="H4631" t="str">
            <v>2024-Q2</v>
          </cell>
          <cell r="I4631" t="str">
            <v>Sim</v>
          </cell>
          <cell r="J4631">
            <v>45535</v>
          </cell>
          <cell r="K4631">
            <v>3676338.49</v>
          </cell>
          <cell r="L4631">
            <v>93678776.879999995</v>
          </cell>
          <cell r="M4631">
            <v>3.92</v>
          </cell>
          <cell r="N4631" t="str">
            <v>Cumpre</v>
          </cell>
        </row>
        <row r="4632">
          <cell r="F4632" t="str">
            <v>Paraíso/SC</v>
          </cell>
          <cell r="G4632" t="str">
            <v>Semestral</v>
          </cell>
          <cell r="H4632" t="str">
            <v>2024-S1</v>
          </cell>
          <cell r="I4632" t="str">
            <v>Sim</v>
          </cell>
          <cell r="J4632">
            <v>45473</v>
          </cell>
          <cell r="K4632">
            <v>-1864758.14</v>
          </cell>
          <cell r="L4632">
            <v>33368167.309999999</v>
          </cell>
          <cell r="M4632">
            <v>0</v>
          </cell>
          <cell r="N4632" t="str">
            <v>Cumpre</v>
          </cell>
        </row>
        <row r="4633">
          <cell r="F4633" t="str">
            <v>Passo de Torres/SC</v>
          </cell>
          <cell r="G4633" t="str">
            <v>Semestral</v>
          </cell>
          <cell r="H4633" t="str">
            <v>2024-S1</v>
          </cell>
          <cell r="I4633" t="str">
            <v>Sim</v>
          </cell>
          <cell r="J4633">
            <v>45473</v>
          </cell>
          <cell r="K4633">
            <v>-20170605.870000001</v>
          </cell>
          <cell r="L4633">
            <v>72123954.959999993</v>
          </cell>
          <cell r="M4633">
            <v>0</v>
          </cell>
          <cell r="N4633" t="str">
            <v>Cumpre</v>
          </cell>
        </row>
        <row r="4634">
          <cell r="F4634" t="str">
            <v>Passos Maia/SC</v>
          </cell>
          <cell r="G4634" t="str">
            <v>Quadrimestral</v>
          </cell>
          <cell r="H4634" t="str">
            <v>2024-Q2</v>
          </cell>
          <cell r="I4634" t="str">
            <v>Sim</v>
          </cell>
          <cell r="J4634">
            <v>45535</v>
          </cell>
          <cell r="K4634">
            <v>-13135016.16</v>
          </cell>
          <cell r="L4634">
            <v>38242896.57</v>
          </cell>
          <cell r="M4634">
            <v>0</v>
          </cell>
          <cell r="N4634" t="str">
            <v>Cumpre</v>
          </cell>
        </row>
        <row r="4635">
          <cell r="F4635" t="str">
            <v>Paulo Lopes/SC</v>
          </cell>
          <cell r="G4635" t="str">
            <v>Semestral</v>
          </cell>
          <cell r="H4635" t="str">
            <v>2024-S1</v>
          </cell>
          <cell r="I4635" t="str">
            <v>Sim</v>
          </cell>
          <cell r="J4635">
            <v>45473</v>
          </cell>
          <cell r="K4635">
            <v>-14959864.960000001</v>
          </cell>
          <cell r="L4635">
            <v>50179385.460000001</v>
          </cell>
          <cell r="M4635">
            <v>0</v>
          </cell>
          <cell r="N4635" t="str">
            <v>Cumpre</v>
          </cell>
        </row>
        <row r="4636">
          <cell r="F4636" t="str">
            <v>Pedras Grandes/SC</v>
          </cell>
          <cell r="G4636" t="str">
            <v>Quadrimestral</v>
          </cell>
          <cell r="H4636" t="str">
            <v>2024-Q2</v>
          </cell>
          <cell r="I4636" t="str">
            <v>Sim</v>
          </cell>
          <cell r="J4636">
            <v>45535</v>
          </cell>
          <cell r="K4636">
            <v>-9306833.3699999992</v>
          </cell>
          <cell r="L4636">
            <v>36302829.280000001</v>
          </cell>
          <cell r="M4636">
            <v>0</v>
          </cell>
          <cell r="N4636" t="str">
            <v>Cumpre</v>
          </cell>
        </row>
        <row r="4637">
          <cell r="F4637" t="str">
            <v>Penha/SC</v>
          </cell>
          <cell r="G4637" t="str">
            <v>Quadrimestral</v>
          </cell>
          <cell r="H4637" t="str">
            <v>2024-Q2</v>
          </cell>
          <cell r="I4637" t="str">
            <v>Sim</v>
          </cell>
          <cell r="J4637">
            <v>45535</v>
          </cell>
          <cell r="K4637">
            <v>52460060.57</v>
          </cell>
          <cell r="L4637">
            <v>209427776.86000001</v>
          </cell>
          <cell r="M4637">
            <v>25.05</v>
          </cell>
          <cell r="N4637" t="str">
            <v>Cumpre</v>
          </cell>
        </row>
        <row r="4638">
          <cell r="F4638" t="str">
            <v>Peritiba/SC</v>
          </cell>
          <cell r="G4638" t="str">
            <v>Quadrimestral</v>
          </cell>
          <cell r="H4638" t="str">
            <v>2024-Q1</v>
          </cell>
          <cell r="I4638" t="str">
            <v>Não</v>
          </cell>
          <cell r="J4638">
            <v>45412</v>
          </cell>
          <cell r="K4638">
            <v>-5580096.0300000003</v>
          </cell>
          <cell r="L4638">
            <v>30332861.960000001</v>
          </cell>
          <cell r="M4638">
            <v>0</v>
          </cell>
          <cell r="N4638" t="str">
            <v>Cumpre</v>
          </cell>
        </row>
        <row r="4639">
          <cell r="F4639" t="str">
            <v>Pescaria Brava/SC</v>
          </cell>
          <cell r="G4639" t="str">
            <v>Quadrimestral</v>
          </cell>
          <cell r="H4639" t="str">
            <v>2024-Q2</v>
          </cell>
          <cell r="I4639" t="str">
            <v>Sim</v>
          </cell>
          <cell r="J4639">
            <v>45535</v>
          </cell>
          <cell r="K4639">
            <v>-6504564.6200000001</v>
          </cell>
          <cell r="L4639">
            <v>50708247.359999999</v>
          </cell>
          <cell r="M4639">
            <v>0</v>
          </cell>
          <cell r="N4639" t="str">
            <v>Cumpre</v>
          </cell>
        </row>
        <row r="4640">
          <cell r="F4640" t="str">
            <v>Petrolândia/SC</v>
          </cell>
          <cell r="G4640" t="str">
            <v>Quadrimestral</v>
          </cell>
          <cell r="H4640" t="str">
            <v>2024-Q2</v>
          </cell>
          <cell r="I4640" t="str">
            <v>Sim</v>
          </cell>
          <cell r="J4640">
            <v>45535</v>
          </cell>
          <cell r="K4640">
            <v>-12379392</v>
          </cell>
          <cell r="L4640">
            <v>39753485.32</v>
          </cell>
          <cell r="M4640">
            <v>0</v>
          </cell>
          <cell r="N4640" t="str">
            <v>Cumpre</v>
          </cell>
        </row>
        <row r="4641">
          <cell r="F4641" t="str">
            <v>Pinhalzinho/SC</v>
          </cell>
          <cell r="G4641" t="str">
            <v>Quadrimestral</v>
          </cell>
          <cell r="H4641" t="str">
            <v>2024-Q2</v>
          </cell>
          <cell r="I4641" t="str">
            <v>Sim</v>
          </cell>
          <cell r="J4641">
            <v>45535</v>
          </cell>
          <cell r="K4641">
            <v>-54132956.979999997</v>
          </cell>
          <cell r="L4641">
            <v>137031884.94999999</v>
          </cell>
          <cell r="M4641">
            <v>0</v>
          </cell>
          <cell r="N4641" t="str">
            <v>Cumpre</v>
          </cell>
        </row>
        <row r="4642">
          <cell r="F4642" t="str">
            <v>Pinheiro Preto/SC</v>
          </cell>
          <cell r="G4642" t="str">
            <v>Quadrimestral</v>
          </cell>
          <cell r="H4642" t="str">
            <v>2024-Q2</v>
          </cell>
          <cell r="I4642" t="str">
            <v>Sim</v>
          </cell>
          <cell r="J4642">
            <v>45535</v>
          </cell>
          <cell r="K4642">
            <v>-13661501.789999999</v>
          </cell>
          <cell r="L4642">
            <v>38322479.299999997</v>
          </cell>
          <cell r="M4642">
            <v>0</v>
          </cell>
          <cell r="N4642" t="str">
            <v>Cumpre</v>
          </cell>
        </row>
        <row r="4643">
          <cell r="F4643" t="str">
            <v>Piratuba/SC</v>
          </cell>
          <cell r="G4643" t="str">
            <v>Quadrimestral</v>
          </cell>
          <cell r="H4643" t="str">
            <v>2024-Q2</v>
          </cell>
          <cell r="I4643" t="str">
            <v>Sim</v>
          </cell>
          <cell r="J4643">
            <v>45535</v>
          </cell>
          <cell r="K4643">
            <v>-20880582.43</v>
          </cell>
          <cell r="L4643">
            <v>67222880.769999996</v>
          </cell>
          <cell r="M4643">
            <v>0</v>
          </cell>
          <cell r="N4643" t="str">
            <v>Cumpre</v>
          </cell>
        </row>
        <row r="4644">
          <cell r="F4644" t="str">
            <v>Planalto Alegre/SC</v>
          </cell>
          <cell r="G4644" t="str">
            <v>Quadrimestral</v>
          </cell>
          <cell r="H4644" t="str">
            <v>2024-Q3</v>
          </cell>
          <cell r="I4644" t="str">
            <v>Sim</v>
          </cell>
          <cell r="J4644">
            <v>45657</v>
          </cell>
          <cell r="K4644">
            <v>-6974055.2000000002</v>
          </cell>
          <cell r="L4644">
            <v>13447865.060000001</v>
          </cell>
          <cell r="M4644">
            <v>0</v>
          </cell>
          <cell r="N4644" t="str">
            <v>Cumpre</v>
          </cell>
        </row>
        <row r="4645">
          <cell r="F4645" t="str">
            <v>Pomerode/SC</v>
          </cell>
          <cell r="G4645" t="str">
            <v>Quadrimestral</v>
          </cell>
          <cell r="H4645" t="str">
            <v>2024-Q2</v>
          </cell>
          <cell r="I4645" t="str">
            <v>Sim</v>
          </cell>
          <cell r="J4645">
            <v>45535</v>
          </cell>
          <cell r="K4645">
            <v>-78901100.659999996</v>
          </cell>
          <cell r="L4645">
            <v>238833090.44999999</v>
          </cell>
          <cell r="M4645">
            <v>0</v>
          </cell>
          <cell r="N4645" t="str">
            <v>Cumpre</v>
          </cell>
        </row>
        <row r="4646">
          <cell r="F4646" t="str">
            <v>Ponte Alta/SC</v>
          </cell>
          <cell r="G4646" t="str">
            <v>Quadrimestral</v>
          </cell>
          <cell r="H4646" t="str">
            <v>2024-Q2</v>
          </cell>
          <cell r="I4646" t="str">
            <v>Sim</v>
          </cell>
          <cell r="J4646">
            <v>45535</v>
          </cell>
          <cell r="K4646">
            <v>-7920467.25</v>
          </cell>
          <cell r="L4646">
            <v>35624515.049999997</v>
          </cell>
          <cell r="M4646">
            <v>0</v>
          </cell>
          <cell r="N4646" t="str">
            <v>Cumpre</v>
          </cell>
        </row>
        <row r="4647">
          <cell r="F4647" t="str">
            <v>Ponte Alta do Norte/SC</v>
          </cell>
          <cell r="G4647" t="str">
            <v>Quadrimestral</v>
          </cell>
          <cell r="H4647" t="str">
            <v>2024-Q2</v>
          </cell>
          <cell r="I4647" t="str">
            <v>Sim</v>
          </cell>
          <cell r="J4647">
            <v>45535</v>
          </cell>
          <cell r="K4647">
            <v>-11470988.01</v>
          </cell>
          <cell r="L4647">
            <v>30410703.399999999</v>
          </cell>
          <cell r="M4647">
            <v>0</v>
          </cell>
          <cell r="N4647" t="str">
            <v>Cumpre</v>
          </cell>
        </row>
        <row r="4648">
          <cell r="F4648" t="str">
            <v>Ponte Serrada/SC</v>
          </cell>
          <cell r="G4648" t="str">
            <v>Quadrimestral</v>
          </cell>
          <cell r="H4648" t="str">
            <v>2024-Q2</v>
          </cell>
          <cell r="I4648" t="str">
            <v>Sim</v>
          </cell>
          <cell r="J4648">
            <v>45535</v>
          </cell>
          <cell r="K4648">
            <v>-16358458.640000001</v>
          </cell>
          <cell r="L4648">
            <v>62350092.289999999</v>
          </cell>
          <cell r="M4648">
            <v>0</v>
          </cell>
          <cell r="N4648" t="str">
            <v>Cumpre</v>
          </cell>
        </row>
        <row r="4649">
          <cell r="F4649" t="str">
            <v>Porto Belo/SC</v>
          </cell>
          <cell r="G4649" t="str">
            <v>Quadrimestral</v>
          </cell>
          <cell r="H4649" t="str">
            <v>2024-Q2</v>
          </cell>
          <cell r="I4649" t="str">
            <v>Sim</v>
          </cell>
          <cell r="J4649">
            <v>45535</v>
          </cell>
          <cell r="K4649">
            <v>-112785314.87</v>
          </cell>
          <cell r="L4649">
            <v>300680048.20999998</v>
          </cell>
          <cell r="M4649">
            <v>0</v>
          </cell>
          <cell r="N4649" t="str">
            <v>Cumpre</v>
          </cell>
        </row>
        <row r="4650">
          <cell r="F4650" t="str">
            <v>Porto União/SC</v>
          </cell>
          <cell r="G4650" t="str">
            <v>Quadrimestral</v>
          </cell>
          <cell r="H4650" t="str">
            <v>2024-Q2</v>
          </cell>
          <cell r="I4650" t="str">
            <v>Sim</v>
          </cell>
          <cell r="J4650">
            <v>45535</v>
          </cell>
          <cell r="K4650">
            <v>-53230477.969999999</v>
          </cell>
          <cell r="L4650">
            <v>148216897.09</v>
          </cell>
          <cell r="M4650">
            <v>0</v>
          </cell>
          <cell r="N4650" t="str">
            <v>Cumpre</v>
          </cell>
        </row>
        <row r="4651">
          <cell r="F4651" t="str">
            <v>Pouso Redondo/SC</v>
          </cell>
          <cell r="G4651" t="str">
            <v>Quadrimestral</v>
          </cell>
          <cell r="H4651" t="str">
            <v>2024-Q2</v>
          </cell>
          <cell r="I4651" t="str">
            <v>Sim</v>
          </cell>
          <cell r="J4651">
            <v>45535</v>
          </cell>
          <cell r="K4651">
            <v>3319264.89</v>
          </cell>
          <cell r="L4651">
            <v>92832394.760000005</v>
          </cell>
          <cell r="M4651">
            <v>3.58</v>
          </cell>
          <cell r="N4651" t="str">
            <v>Cumpre</v>
          </cell>
        </row>
        <row r="4652">
          <cell r="F4652" t="str">
            <v>Praia Grande/SC</v>
          </cell>
          <cell r="G4652" t="str">
            <v>Quadrimestral</v>
          </cell>
          <cell r="H4652" t="str">
            <v>2024-Q2</v>
          </cell>
          <cell r="I4652" t="str">
            <v>Sim</v>
          </cell>
          <cell r="J4652">
            <v>45535</v>
          </cell>
          <cell r="K4652">
            <v>-9432076.9199999999</v>
          </cell>
          <cell r="L4652">
            <v>51358575.600000001</v>
          </cell>
          <cell r="M4652">
            <v>0</v>
          </cell>
          <cell r="N4652" t="str">
            <v>Cumpre</v>
          </cell>
        </row>
        <row r="4653">
          <cell r="F4653" t="str">
            <v>Presidente Castelo Branco/SC</v>
          </cell>
          <cell r="G4653" t="str">
            <v>Semestral</v>
          </cell>
          <cell r="H4653" t="str">
            <v>2024-S1</v>
          </cell>
          <cell r="I4653" t="str">
            <v>Sim</v>
          </cell>
          <cell r="J4653">
            <v>45473</v>
          </cell>
          <cell r="K4653">
            <v>-8071987.8600000003</v>
          </cell>
          <cell r="L4653">
            <v>25827537.440000001</v>
          </cell>
          <cell r="M4653">
            <v>0</v>
          </cell>
          <cell r="N4653" t="str">
            <v>Cumpre</v>
          </cell>
        </row>
        <row r="4654">
          <cell r="F4654" t="str">
            <v>Presidente Getúlio/SC</v>
          </cell>
          <cell r="G4654" t="str">
            <v>Semestral</v>
          </cell>
          <cell r="H4654" t="str">
            <v>2024-S1</v>
          </cell>
          <cell r="I4654" t="str">
            <v>Sim</v>
          </cell>
          <cell r="J4654">
            <v>45473</v>
          </cell>
          <cell r="K4654">
            <v>-6345130.2800000003</v>
          </cell>
          <cell r="L4654">
            <v>111550126.11</v>
          </cell>
          <cell r="M4654">
            <v>0</v>
          </cell>
          <cell r="N4654" t="str">
            <v>Cumpre</v>
          </cell>
        </row>
        <row r="4655">
          <cell r="F4655" t="str">
            <v>Presidente Nereu/SC</v>
          </cell>
          <cell r="G4655" t="str">
            <v>Quadrimestral</v>
          </cell>
          <cell r="H4655" t="str">
            <v>2024-Q2</v>
          </cell>
          <cell r="I4655" t="str">
            <v>Sim</v>
          </cell>
          <cell r="J4655">
            <v>45535</v>
          </cell>
          <cell r="K4655">
            <v>-14007838.26</v>
          </cell>
          <cell r="L4655">
            <v>25468826.809999999</v>
          </cell>
          <cell r="M4655">
            <v>0</v>
          </cell>
          <cell r="N4655" t="str">
            <v>Cumpre</v>
          </cell>
        </row>
        <row r="4656">
          <cell r="F4656" t="str">
            <v>Princesa/SC</v>
          </cell>
          <cell r="G4656" t="str">
            <v>Quadrimestral</v>
          </cell>
          <cell r="H4656" t="str">
            <v>2024-Q2</v>
          </cell>
          <cell r="I4656" t="str">
            <v>Sim</v>
          </cell>
          <cell r="J4656">
            <v>45535</v>
          </cell>
          <cell r="K4656">
            <v>-9471071.2599999998</v>
          </cell>
          <cell r="L4656">
            <v>31023689.43</v>
          </cell>
          <cell r="M4656">
            <v>0</v>
          </cell>
          <cell r="N4656" t="str">
            <v>Cumpre</v>
          </cell>
        </row>
        <row r="4657">
          <cell r="F4657" t="str">
            <v>Quilombo/SC</v>
          </cell>
          <cell r="G4657" t="str">
            <v>Quadrimestral</v>
          </cell>
          <cell r="H4657" t="str">
            <v>2024-Q2</v>
          </cell>
          <cell r="I4657" t="str">
            <v>Sim</v>
          </cell>
          <cell r="J4657">
            <v>45535</v>
          </cell>
          <cell r="K4657">
            <v>-23576528.510000002</v>
          </cell>
          <cell r="L4657">
            <v>69831411.700000003</v>
          </cell>
          <cell r="M4657">
            <v>0</v>
          </cell>
          <cell r="N4657" t="str">
            <v>Cumpre</v>
          </cell>
        </row>
        <row r="4658">
          <cell r="F4658" t="str">
            <v>Rancho Queimado/SC</v>
          </cell>
          <cell r="G4658" t="str">
            <v>Quadrimestral</v>
          </cell>
          <cell r="H4658" t="str">
            <v>2024-Q2</v>
          </cell>
          <cell r="I4658" t="str">
            <v>Sim</v>
          </cell>
          <cell r="J4658">
            <v>45535</v>
          </cell>
          <cell r="K4658">
            <v>-8894052.9600000009</v>
          </cell>
          <cell r="L4658">
            <v>39170587.93</v>
          </cell>
          <cell r="M4658">
            <v>0</v>
          </cell>
          <cell r="N4658" t="str">
            <v>Cumpre</v>
          </cell>
        </row>
        <row r="4659">
          <cell r="F4659" t="str">
            <v>Rio das Antas/SC</v>
          </cell>
          <cell r="G4659" t="str">
            <v>Quadrimestral</v>
          </cell>
          <cell r="H4659" t="str">
            <v>2024-Q2</v>
          </cell>
          <cell r="I4659" t="str">
            <v>Sim</v>
          </cell>
          <cell r="J4659">
            <v>45535</v>
          </cell>
          <cell r="K4659">
            <v>2717275.17</v>
          </cell>
          <cell r="L4659">
            <v>56055264.850000001</v>
          </cell>
          <cell r="M4659">
            <v>4.8499999999999996</v>
          </cell>
          <cell r="N4659" t="str">
            <v>Cumpre</v>
          </cell>
        </row>
        <row r="4660">
          <cell r="F4660" t="str">
            <v>Rio do Campo/SC</v>
          </cell>
          <cell r="G4660" t="str">
            <v>Quadrimestral</v>
          </cell>
          <cell r="H4660" t="str">
            <v>2024-Q2</v>
          </cell>
          <cell r="I4660" t="str">
            <v>Sim</v>
          </cell>
          <cell r="J4660">
            <v>45535</v>
          </cell>
          <cell r="K4660">
            <v>-11326838.949999999</v>
          </cell>
          <cell r="L4660">
            <v>41788787.350000001</v>
          </cell>
          <cell r="M4660">
            <v>0</v>
          </cell>
          <cell r="N4660" t="str">
            <v>Cumpre</v>
          </cell>
        </row>
        <row r="4661">
          <cell r="F4661" t="str">
            <v>Rio do Oeste/SC</v>
          </cell>
          <cell r="G4661" t="str">
            <v>Quadrimestral</v>
          </cell>
          <cell r="H4661" t="str">
            <v>2024-Q2</v>
          </cell>
          <cell r="I4661" t="str">
            <v>Sim</v>
          </cell>
          <cell r="J4661">
            <v>45535</v>
          </cell>
          <cell r="K4661">
            <v>-13632380.84</v>
          </cell>
          <cell r="L4661">
            <v>44956538.979999997</v>
          </cell>
          <cell r="M4661">
            <v>0</v>
          </cell>
          <cell r="N4661" t="str">
            <v>Cumpre</v>
          </cell>
        </row>
        <row r="4662">
          <cell r="F4662" t="str">
            <v>Rio do Sul/SC</v>
          </cell>
          <cell r="G4662" t="str">
            <v>Quadrimestral</v>
          </cell>
          <cell r="H4662" t="str">
            <v>2024-Q2</v>
          </cell>
          <cell r="I4662" t="str">
            <v>Sim</v>
          </cell>
          <cell r="J4662">
            <v>45535</v>
          </cell>
          <cell r="K4662">
            <v>-47118086.490000002</v>
          </cell>
          <cell r="L4662">
            <v>461266834.51999998</v>
          </cell>
          <cell r="M4662">
            <v>0</v>
          </cell>
          <cell r="N4662" t="str">
            <v>Cumpre</v>
          </cell>
        </row>
        <row r="4663">
          <cell r="F4663" t="str">
            <v>Rio dos Cedros/SC</v>
          </cell>
          <cell r="G4663" t="str">
            <v>Quadrimestral</v>
          </cell>
          <cell r="H4663" t="str">
            <v>2024-Q2</v>
          </cell>
          <cell r="I4663" t="str">
            <v>Sim</v>
          </cell>
          <cell r="J4663">
            <v>45535</v>
          </cell>
          <cell r="K4663">
            <v>-17902361.559999999</v>
          </cell>
          <cell r="L4663">
            <v>70783595.909999996</v>
          </cell>
          <cell r="M4663">
            <v>0</v>
          </cell>
          <cell r="N4663" t="str">
            <v>Cumpre</v>
          </cell>
        </row>
        <row r="4664">
          <cell r="F4664" t="str">
            <v>Rio Fortuna/SC</v>
          </cell>
          <cell r="G4664" t="str">
            <v>Quadrimestral</v>
          </cell>
          <cell r="H4664" t="str">
            <v>2024-Q2</v>
          </cell>
          <cell r="I4664" t="str">
            <v>Sim</v>
          </cell>
          <cell r="J4664">
            <v>45535</v>
          </cell>
          <cell r="K4664">
            <v>-10605044.07</v>
          </cell>
          <cell r="L4664">
            <v>35472004.539999999</v>
          </cell>
          <cell r="M4664">
            <v>0</v>
          </cell>
          <cell r="N4664" t="str">
            <v>Cumpre</v>
          </cell>
        </row>
        <row r="4665">
          <cell r="F4665" t="str">
            <v>Rio Negrinho/SC</v>
          </cell>
          <cell r="G4665" t="str">
            <v>Quadrimestral</v>
          </cell>
          <cell r="H4665" t="str">
            <v>2024-Q2</v>
          </cell>
          <cell r="I4665" t="str">
            <v>Sim</v>
          </cell>
          <cell r="J4665">
            <v>45535</v>
          </cell>
          <cell r="K4665">
            <v>-14142249.550000001</v>
          </cell>
          <cell r="L4665">
            <v>256705216.59</v>
          </cell>
          <cell r="M4665">
            <v>0</v>
          </cell>
          <cell r="N4665" t="str">
            <v>Cumpre</v>
          </cell>
        </row>
        <row r="4666">
          <cell r="F4666" t="str">
            <v>Rio Rufino/SC</v>
          </cell>
          <cell r="G4666" t="str">
            <v>Quadrimestral</v>
          </cell>
          <cell r="H4666" t="str">
            <v>2024-Q2</v>
          </cell>
          <cell r="I4666" t="str">
            <v>Sim</v>
          </cell>
          <cell r="J4666">
            <v>45535</v>
          </cell>
          <cell r="K4666">
            <v>-6134163.5300000003</v>
          </cell>
          <cell r="L4666">
            <v>28247044.800000001</v>
          </cell>
          <cell r="M4666">
            <v>0</v>
          </cell>
          <cell r="N4666" t="str">
            <v>Cumpre</v>
          </cell>
        </row>
        <row r="4667">
          <cell r="F4667" t="str">
            <v>Riqueza/SC</v>
          </cell>
          <cell r="G4667" t="str">
            <v>Quadrimestral</v>
          </cell>
          <cell r="H4667" t="str">
            <v>2024-Q2</v>
          </cell>
          <cell r="I4667" t="str">
            <v>Sim</v>
          </cell>
          <cell r="J4667">
            <v>45535</v>
          </cell>
          <cell r="K4667">
            <v>-11664091.220000001</v>
          </cell>
          <cell r="L4667">
            <v>34662271.229999997</v>
          </cell>
          <cell r="M4667">
            <v>0</v>
          </cell>
          <cell r="N4667" t="str">
            <v>Cumpre</v>
          </cell>
        </row>
        <row r="4668">
          <cell r="F4668" t="str">
            <v>Rodeio/SC</v>
          </cell>
          <cell r="G4668" t="str">
            <v>Quadrimestral</v>
          </cell>
          <cell r="H4668" t="str">
            <v>2024-Q2</v>
          </cell>
          <cell r="I4668" t="str">
            <v>Sim</v>
          </cell>
          <cell r="J4668">
            <v>45535</v>
          </cell>
          <cell r="K4668">
            <v>-8594856.5700000003</v>
          </cell>
          <cell r="L4668">
            <v>62028166.409999996</v>
          </cell>
          <cell r="M4668">
            <v>0</v>
          </cell>
          <cell r="N4668" t="str">
            <v>Cumpre</v>
          </cell>
        </row>
        <row r="4669">
          <cell r="F4669" t="str">
            <v>Romelândia/SC</v>
          </cell>
          <cell r="G4669" t="str">
            <v>Quadrimestral</v>
          </cell>
          <cell r="H4669" t="str">
            <v>2024-Q2</v>
          </cell>
          <cell r="I4669" t="str">
            <v>Sim</v>
          </cell>
          <cell r="J4669">
            <v>45535</v>
          </cell>
          <cell r="K4669">
            <v>-11034689.970000001</v>
          </cell>
          <cell r="L4669">
            <v>32096139.370000001</v>
          </cell>
          <cell r="M4669">
            <v>0</v>
          </cell>
          <cell r="N4669" t="str">
            <v>Cumpre</v>
          </cell>
        </row>
        <row r="4670">
          <cell r="F4670" t="str">
            <v>Salete/SC</v>
          </cell>
          <cell r="G4670" t="str">
            <v>Quadrimestral</v>
          </cell>
          <cell r="H4670" t="str">
            <v>2024-Q2</v>
          </cell>
          <cell r="I4670" t="str">
            <v>Sim</v>
          </cell>
          <cell r="J4670">
            <v>45535</v>
          </cell>
          <cell r="K4670">
            <v>-6297986.5300000003</v>
          </cell>
          <cell r="L4670">
            <v>50962486.990000002</v>
          </cell>
          <cell r="M4670">
            <v>0</v>
          </cell>
          <cell r="N4670" t="str">
            <v>Cumpre</v>
          </cell>
        </row>
        <row r="4671">
          <cell r="F4671" t="str">
            <v>Saltinho/SC</v>
          </cell>
          <cell r="G4671" t="str">
            <v>Semestral</v>
          </cell>
          <cell r="H4671" t="str">
            <v>2024-S1</v>
          </cell>
          <cell r="I4671" t="str">
            <v>Sim</v>
          </cell>
          <cell r="J4671">
            <v>45473</v>
          </cell>
          <cell r="K4671">
            <v>-10820435.050000001</v>
          </cell>
          <cell r="L4671">
            <v>31711505.25</v>
          </cell>
          <cell r="M4671">
            <v>0</v>
          </cell>
          <cell r="N4671" t="str">
            <v>Cumpre</v>
          </cell>
        </row>
        <row r="4672">
          <cell r="F4672" t="str">
            <v>Salto Veloso/SC</v>
          </cell>
          <cell r="G4672" t="str">
            <v>Quadrimestral</v>
          </cell>
          <cell r="H4672" t="str">
            <v>2024-Q2</v>
          </cell>
          <cell r="I4672" t="str">
            <v>Sim</v>
          </cell>
          <cell r="J4672">
            <v>45535</v>
          </cell>
          <cell r="K4672">
            <v>-12162939.32</v>
          </cell>
          <cell r="L4672">
            <v>40878966.490000002</v>
          </cell>
          <cell r="M4672">
            <v>0</v>
          </cell>
          <cell r="N4672" t="str">
            <v>Cumpre</v>
          </cell>
        </row>
        <row r="4673">
          <cell r="F4673" t="str">
            <v>Sangão/SC</v>
          </cell>
          <cell r="G4673" t="str">
            <v>Semestral</v>
          </cell>
          <cell r="H4673" t="str">
            <v>2024-S1</v>
          </cell>
          <cell r="I4673" t="str">
            <v>Sim</v>
          </cell>
          <cell r="J4673">
            <v>45473</v>
          </cell>
          <cell r="K4673">
            <v>877709.48</v>
          </cell>
          <cell r="L4673">
            <v>58173745.869999997</v>
          </cell>
          <cell r="M4673">
            <v>1.51</v>
          </cell>
          <cell r="N4673" t="str">
            <v>Cumpre</v>
          </cell>
        </row>
        <row r="4674">
          <cell r="F4674" t="str">
            <v>Santa Cecília/SC</v>
          </cell>
          <cell r="G4674" t="str">
            <v>Semestral</v>
          </cell>
          <cell r="H4674" t="str">
            <v>2024-S1</v>
          </cell>
          <cell r="I4674" t="str">
            <v>Sim</v>
          </cell>
          <cell r="J4674">
            <v>45473</v>
          </cell>
          <cell r="K4674">
            <v>-24684928.030000001</v>
          </cell>
          <cell r="L4674">
            <v>92486213.329999998</v>
          </cell>
          <cell r="M4674">
            <v>0</v>
          </cell>
          <cell r="N4674" t="str">
            <v>Cumpre</v>
          </cell>
        </row>
        <row r="4675">
          <cell r="F4675" t="str">
            <v>Santa Helena/SC</v>
          </cell>
          <cell r="G4675" t="str">
            <v>Quadrimestral</v>
          </cell>
          <cell r="H4675" t="str">
            <v>2024-Q2</v>
          </cell>
          <cell r="I4675" t="str">
            <v>Sim</v>
          </cell>
          <cell r="J4675">
            <v>45535</v>
          </cell>
          <cell r="K4675">
            <v>-17589226.379999999</v>
          </cell>
          <cell r="L4675">
            <v>28870125.699999999</v>
          </cell>
          <cell r="M4675">
            <v>0</v>
          </cell>
          <cell r="N4675" t="str">
            <v>Cumpre</v>
          </cell>
        </row>
        <row r="4676">
          <cell r="F4676" t="str">
            <v>Santa Rosa de Lima/SC</v>
          </cell>
          <cell r="G4676" t="str">
            <v>Quadrimestral</v>
          </cell>
          <cell r="H4676" t="str">
            <v>2024-Q2</v>
          </cell>
          <cell r="I4676" t="str">
            <v>Sim</v>
          </cell>
          <cell r="J4676">
            <v>45535</v>
          </cell>
          <cell r="K4676">
            <v>-3838607.04</v>
          </cell>
          <cell r="L4676">
            <v>29100929.760000002</v>
          </cell>
          <cell r="M4676">
            <v>0</v>
          </cell>
          <cell r="N4676" t="str">
            <v>Cumpre</v>
          </cell>
        </row>
        <row r="4677">
          <cell r="F4677" t="str">
            <v>Santa Rosa do Sul/SC</v>
          </cell>
          <cell r="G4677" t="str">
            <v>Quadrimestral</v>
          </cell>
          <cell r="H4677" t="str">
            <v>2024-Q1</v>
          </cell>
          <cell r="I4677" t="str">
            <v>Não</v>
          </cell>
          <cell r="J4677">
            <v>45412</v>
          </cell>
          <cell r="K4677">
            <v>-4955427.51</v>
          </cell>
          <cell r="L4677">
            <v>48536078.170000002</v>
          </cell>
          <cell r="M4677">
            <v>0</v>
          </cell>
          <cell r="N4677" t="str">
            <v>Cumpre</v>
          </cell>
        </row>
        <row r="4678">
          <cell r="F4678" t="str">
            <v>Santa Terezinha/SC</v>
          </cell>
          <cell r="G4678" t="str">
            <v>Quadrimestral</v>
          </cell>
          <cell r="H4678" t="str">
            <v>2024-Q2</v>
          </cell>
          <cell r="I4678" t="str">
            <v>Sim</v>
          </cell>
          <cell r="J4678">
            <v>45535</v>
          </cell>
          <cell r="K4678">
            <v>-14138461.6</v>
          </cell>
          <cell r="L4678">
            <v>42156137.039999999</v>
          </cell>
          <cell r="M4678">
            <v>0</v>
          </cell>
          <cell r="N4678" t="str">
            <v>Cumpre</v>
          </cell>
        </row>
        <row r="4679">
          <cell r="F4679" t="str">
            <v>Santa Terezinha do Progresso/SC</v>
          </cell>
          <cell r="G4679" t="str">
            <v>Quadrimestral</v>
          </cell>
          <cell r="H4679" t="str">
            <v>2024-Q2</v>
          </cell>
          <cell r="I4679" t="str">
            <v>Sim</v>
          </cell>
          <cell r="J4679">
            <v>45535</v>
          </cell>
          <cell r="K4679">
            <v>-7658011.4900000002</v>
          </cell>
          <cell r="L4679">
            <v>26929048.530000001</v>
          </cell>
          <cell r="M4679">
            <v>0</v>
          </cell>
          <cell r="N4679" t="str">
            <v>Cumpre</v>
          </cell>
        </row>
        <row r="4680">
          <cell r="F4680" t="str">
            <v>Santiago do Sul/SC</v>
          </cell>
          <cell r="G4680" t="str">
            <v>Quadrimestral</v>
          </cell>
          <cell r="H4680" t="str">
            <v>2024-Q2</v>
          </cell>
          <cell r="I4680" t="str">
            <v>Sim</v>
          </cell>
          <cell r="J4680">
            <v>45535</v>
          </cell>
          <cell r="K4680">
            <v>-8683914.0500000007</v>
          </cell>
          <cell r="L4680">
            <v>26045064.870000001</v>
          </cell>
          <cell r="M4680">
            <v>0</v>
          </cell>
          <cell r="N4680" t="str">
            <v>Cumpre</v>
          </cell>
        </row>
        <row r="4681">
          <cell r="F4681" t="str">
            <v>Santo Amaro da Imperatriz/SC</v>
          </cell>
          <cell r="G4681" t="str">
            <v>Semestral</v>
          </cell>
          <cell r="H4681" t="str">
            <v>2024-S1</v>
          </cell>
          <cell r="I4681" t="str">
            <v>Sim</v>
          </cell>
          <cell r="J4681">
            <v>45473</v>
          </cell>
          <cell r="K4681">
            <v>-7745010.8099999996</v>
          </cell>
          <cell r="L4681">
            <v>150891494.53</v>
          </cell>
          <cell r="M4681">
            <v>0</v>
          </cell>
          <cell r="N4681" t="str">
            <v>Cumpre</v>
          </cell>
        </row>
        <row r="4682">
          <cell r="F4682" t="str">
            <v>São Bento do Sul/SC</v>
          </cell>
          <cell r="G4682" t="str">
            <v>Quadrimestral</v>
          </cell>
          <cell r="H4682" t="str">
            <v>2024-Q2</v>
          </cell>
          <cell r="I4682" t="str">
            <v>Sim</v>
          </cell>
          <cell r="J4682">
            <v>45535</v>
          </cell>
          <cell r="K4682">
            <v>-150489982.78</v>
          </cell>
          <cell r="L4682">
            <v>493887403.80000001</v>
          </cell>
          <cell r="M4682">
            <v>0</v>
          </cell>
          <cell r="N4682" t="str">
            <v>Cumpre</v>
          </cell>
        </row>
        <row r="4683">
          <cell r="F4683" t="str">
            <v>São Bernardino/SC</v>
          </cell>
          <cell r="G4683" t="str">
            <v>Quadrimestral</v>
          </cell>
          <cell r="H4683" t="str">
            <v>2024-Q2</v>
          </cell>
          <cell r="I4683" t="str">
            <v>Sim</v>
          </cell>
          <cell r="J4683">
            <v>45535</v>
          </cell>
          <cell r="K4683">
            <v>-7110648.0899999999</v>
          </cell>
          <cell r="L4683">
            <v>27063798.43</v>
          </cell>
          <cell r="M4683">
            <v>0</v>
          </cell>
          <cell r="N4683" t="str">
            <v>Cumpre</v>
          </cell>
        </row>
        <row r="4684">
          <cell r="F4684" t="str">
            <v>São Bonifácio/SC</v>
          </cell>
          <cell r="G4684" t="str">
            <v>Semestral</v>
          </cell>
          <cell r="H4684" t="str">
            <v>2024-S1</v>
          </cell>
          <cell r="I4684" t="str">
            <v>Sim</v>
          </cell>
          <cell r="J4684">
            <v>45473</v>
          </cell>
          <cell r="K4684">
            <v>-6846547.3700000001</v>
          </cell>
          <cell r="L4684">
            <v>26643133.829999998</v>
          </cell>
          <cell r="M4684">
            <v>0</v>
          </cell>
          <cell r="N4684" t="str">
            <v>Cumpre</v>
          </cell>
        </row>
        <row r="4685">
          <cell r="F4685" t="str">
            <v>São Carlos/SC</v>
          </cell>
          <cell r="G4685" t="str">
            <v>Quadrimestral</v>
          </cell>
          <cell r="H4685" t="str">
            <v>2024-Q2</v>
          </cell>
          <cell r="I4685" t="str">
            <v>Sim</v>
          </cell>
          <cell r="J4685">
            <v>45535</v>
          </cell>
          <cell r="K4685">
            <v>-18103695.07</v>
          </cell>
          <cell r="L4685">
            <v>71954721.409999996</v>
          </cell>
          <cell r="M4685">
            <v>0</v>
          </cell>
          <cell r="N4685" t="str">
            <v>Cumpre</v>
          </cell>
        </row>
        <row r="4686">
          <cell r="F4686" t="str">
            <v>São Cristóvão do Sul/SC</v>
          </cell>
          <cell r="G4686" t="str">
            <v>Quadrimestral</v>
          </cell>
          <cell r="H4686" t="str">
            <v>2024-Q2</v>
          </cell>
          <cell r="I4686" t="str">
            <v>Sim</v>
          </cell>
          <cell r="J4686">
            <v>45535</v>
          </cell>
          <cell r="K4686">
            <v>-19132944.449999999</v>
          </cell>
          <cell r="L4686">
            <v>39520019.880000003</v>
          </cell>
          <cell r="M4686">
            <v>0</v>
          </cell>
          <cell r="N4686" t="str">
            <v>Cumpre</v>
          </cell>
        </row>
        <row r="4687">
          <cell r="F4687" t="str">
            <v>São Domingos/SC</v>
          </cell>
          <cell r="G4687" t="str">
            <v>Quadrimestral</v>
          </cell>
          <cell r="H4687" t="str">
            <v>2024-Q2</v>
          </cell>
          <cell r="I4687" t="str">
            <v>Sim</v>
          </cell>
          <cell r="J4687">
            <v>45535</v>
          </cell>
          <cell r="K4687">
            <v>-5977782.5599999996</v>
          </cell>
          <cell r="L4687">
            <v>52986761.789999999</v>
          </cell>
          <cell r="M4687">
            <v>0</v>
          </cell>
          <cell r="N4687" t="str">
            <v>Cumpre</v>
          </cell>
        </row>
        <row r="4688">
          <cell r="F4688" t="str">
            <v>São Francisco do Sul/SC</v>
          </cell>
          <cell r="G4688" t="str">
            <v>Quadrimestral</v>
          </cell>
          <cell r="H4688" t="str">
            <v>2024-Q2</v>
          </cell>
          <cell r="I4688" t="str">
            <v>Sim</v>
          </cell>
          <cell r="J4688">
            <v>45535</v>
          </cell>
          <cell r="K4688">
            <v>-95029204.769999996</v>
          </cell>
          <cell r="L4688">
            <v>485431816.20999998</v>
          </cell>
          <cell r="M4688">
            <v>0</v>
          </cell>
          <cell r="N4688" t="str">
            <v>Cumpre</v>
          </cell>
        </row>
        <row r="4689">
          <cell r="F4689" t="str">
            <v>São João Batista/SC</v>
          </cell>
          <cell r="G4689" t="str">
            <v>Semestral</v>
          </cell>
          <cell r="H4689" t="str">
            <v>2024-S1</v>
          </cell>
          <cell r="I4689" t="str">
            <v>Sim</v>
          </cell>
          <cell r="J4689">
            <v>45473</v>
          </cell>
          <cell r="K4689">
            <v>-11042691.390000001</v>
          </cell>
          <cell r="L4689">
            <v>174933243.56999999</v>
          </cell>
          <cell r="M4689">
            <v>0</v>
          </cell>
          <cell r="N4689" t="str">
            <v>Cumpre</v>
          </cell>
        </row>
        <row r="4690">
          <cell r="F4690" t="str">
            <v>São João do Itaperiú/SC</v>
          </cell>
          <cell r="G4690" t="str">
            <v>Quadrimestral</v>
          </cell>
          <cell r="H4690" t="str">
            <v>2024-Q1</v>
          </cell>
          <cell r="I4690" t="str">
            <v>Não</v>
          </cell>
          <cell r="J4690">
            <v>45412</v>
          </cell>
          <cell r="K4690">
            <v>-8685711.8300000001</v>
          </cell>
          <cell r="L4690">
            <v>36602520.600000001</v>
          </cell>
          <cell r="M4690">
            <v>0</v>
          </cell>
          <cell r="N4690" t="str">
            <v>Cumpre</v>
          </cell>
        </row>
        <row r="4691">
          <cell r="F4691" t="str">
            <v>São João do Oeste/SC</v>
          </cell>
          <cell r="G4691" t="str">
            <v>Quadrimestral</v>
          </cell>
          <cell r="H4691" t="str">
            <v>2024-Q1</v>
          </cell>
          <cell r="I4691" t="str">
            <v>Não</v>
          </cell>
          <cell r="J4691">
            <v>45412</v>
          </cell>
          <cell r="K4691">
            <v>-5846256.5999999996</v>
          </cell>
          <cell r="L4691">
            <v>48279016.119999997</v>
          </cell>
          <cell r="M4691">
            <v>0</v>
          </cell>
          <cell r="N4691" t="str">
            <v>Cumpre</v>
          </cell>
        </row>
        <row r="4692">
          <cell r="F4692" t="str">
            <v>São João do Sul/SC</v>
          </cell>
          <cell r="G4692" t="str">
            <v>Quadrimestral</v>
          </cell>
          <cell r="H4692" t="str">
            <v>2024-Q2</v>
          </cell>
          <cell r="I4692" t="str">
            <v>Sim</v>
          </cell>
          <cell r="J4692">
            <v>45535</v>
          </cell>
          <cell r="K4692">
            <v>-14496022.99</v>
          </cell>
          <cell r="L4692">
            <v>50266414.07</v>
          </cell>
          <cell r="M4692">
            <v>0</v>
          </cell>
          <cell r="N4692" t="str">
            <v>Cumpre</v>
          </cell>
        </row>
        <row r="4693">
          <cell r="F4693" t="str">
            <v>São Joaquim/SC</v>
          </cell>
          <cell r="G4693" t="str">
            <v>Quadrimestral</v>
          </cell>
          <cell r="H4693" t="str">
            <v>2024-Q2</v>
          </cell>
          <cell r="I4693" t="str">
            <v>Sim</v>
          </cell>
          <cell r="J4693">
            <v>45535</v>
          </cell>
          <cell r="K4693">
            <v>-29058272.109999999</v>
          </cell>
          <cell r="L4693">
            <v>121154798.33</v>
          </cell>
          <cell r="M4693">
            <v>0</v>
          </cell>
          <cell r="N4693" t="str">
            <v>Cumpre</v>
          </cell>
        </row>
        <row r="4694">
          <cell r="F4694" t="str">
            <v>São José/SC</v>
          </cell>
          <cell r="G4694" t="str">
            <v>Quadrimestral</v>
          </cell>
          <cell r="H4694" t="str">
            <v>2024-Q2</v>
          </cell>
          <cell r="I4694" t="str">
            <v>Sim</v>
          </cell>
          <cell r="J4694">
            <v>45535</v>
          </cell>
          <cell r="K4694">
            <v>38488622.710000001</v>
          </cell>
          <cell r="L4694">
            <v>1170248581.8099999</v>
          </cell>
          <cell r="M4694">
            <v>3.29</v>
          </cell>
          <cell r="N4694" t="str">
            <v>Cumpre</v>
          </cell>
        </row>
        <row r="4695">
          <cell r="F4695" t="str">
            <v>São José do Cedro/SC</v>
          </cell>
          <cell r="G4695" t="str">
            <v>Quadrimestral</v>
          </cell>
          <cell r="H4695" t="str">
            <v>2024-Q2</v>
          </cell>
          <cell r="I4695" t="str">
            <v>Sim</v>
          </cell>
          <cell r="J4695">
            <v>45535</v>
          </cell>
          <cell r="K4695">
            <v>-16507273.52</v>
          </cell>
          <cell r="L4695">
            <v>82674561.200000003</v>
          </cell>
          <cell r="M4695">
            <v>0</v>
          </cell>
          <cell r="N4695" t="str">
            <v>Cumpre</v>
          </cell>
        </row>
        <row r="4696">
          <cell r="F4696" t="str">
            <v>São José do Cerrito/SC</v>
          </cell>
          <cell r="G4696" t="str">
            <v>Quadrimestral</v>
          </cell>
          <cell r="H4696" t="str">
            <v>2024-Q1</v>
          </cell>
          <cell r="I4696" t="str">
            <v>Não</v>
          </cell>
          <cell r="J4696">
            <v>45412</v>
          </cell>
          <cell r="K4696">
            <v>-10071709.939999999</v>
          </cell>
          <cell r="L4696">
            <v>40471533.380000003</v>
          </cell>
          <cell r="M4696">
            <v>0</v>
          </cell>
          <cell r="N4696" t="str">
            <v>Cumpre</v>
          </cell>
        </row>
        <row r="4697">
          <cell r="F4697" t="str">
            <v>São Lourenço do Oeste/SC</v>
          </cell>
          <cell r="G4697" t="str">
            <v>Quadrimestral</v>
          </cell>
          <cell r="H4697" t="str">
            <v>2024-Q2</v>
          </cell>
          <cell r="I4697" t="str">
            <v>Sim</v>
          </cell>
          <cell r="J4697">
            <v>45535</v>
          </cell>
          <cell r="K4697">
            <v>41562352.75</v>
          </cell>
          <cell r="L4697">
            <v>161628835.99000001</v>
          </cell>
          <cell r="M4697">
            <v>25.71</v>
          </cell>
          <cell r="N4697" t="str">
            <v>Cumpre</v>
          </cell>
        </row>
        <row r="4698">
          <cell r="F4698" t="str">
            <v>São Ludgero/SC</v>
          </cell>
          <cell r="G4698" t="str">
            <v>Quadrimestral</v>
          </cell>
          <cell r="H4698" t="str">
            <v>2024-Q2</v>
          </cell>
          <cell r="I4698" t="str">
            <v>Sim</v>
          </cell>
          <cell r="J4698">
            <v>45535</v>
          </cell>
          <cell r="K4698">
            <v>-19552450.16</v>
          </cell>
          <cell r="L4698">
            <v>91533244.120000005</v>
          </cell>
          <cell r="M4698">
            <v>0</v>
          </cell>
          <cell r="N4698" t="str">
            <v>Cumpre</v>
          </cell>
        </row>
        <row r="4699">
          <cell r="F4699" t="str">
            <v>São Martinho/SC</v>
          </cell>
          <cell r="G4699" t="str">
            <v>Quadrimestral</v>
          </cell>
          <cell r="H4699" t="str">
            <v>2024-Q2</v>
          </cell>
          <cell r="I4699" t="str">
            <v>Sim</v>
          </cell>
          <cell r="J4699">
            <v>45535</v>
          </cell>
          <cell r="K4699">
            <v>-9059250.5700000003</v>
          </cell>
          <cell r="L4699">
            <v>30390544.010000002</v>
          </cell>
          <cell r="M4699">
            <v>0</v>
          </cell>
          <cell r="N4699" t="str">
            <v>Cumpre</v>
          </cell>
        </row>
        <row r="4700">
          <cell r="F4700" t="str">
            <v>São Miguel da Boa Vista/SC</v>
          </cell>
          <cell r="G4700" t="str">
            <v>Semestral</v>
          </cell>
          <cell r="H4700" t="str">
            <v>2024-S1</v>
          </cell>
          <cell r="I4700" t="str">
            <v>Sim</v>
          </cell>
          <cell r="J4700">
            <v>45473</v>
          </cell>
          <cell r="K4700">
            <v>-10904473.34</v>
          </cell>
          <cell r="L4700">
            <v>24932652.949999999</v>
          </cell>
          <cell r="M4700">
            <v>0</v>
          </cell>
          <cell r="N4700" t="str">
            <v>Cumpre</v>
          </cell>
        </row>
        <row r="4701">
          <cell r="F4701" t="str">
            <v>São Miguel do Oeste/SC</v>
          </cell>
          <cell r="G4701" t="str">
            <v>Quadrimestral</v>
          </cell>
          <cell r="H4701" t="str">
            <v>2024-Q2</v>
          </cell>
          <cell r="I4701" t="str">
            <v>Sim</v>
          </cell>
          <cell r="J4701">
            <v>45535</v>
          </cell>
          <cell r="K4701">
            <v>-17902700.100000001</v>
          </cell>
          <cell r="L4701">
            <v>221695786.11000001</v>
          </cell>
          <cell r="M4701">
            <v>0</v>
          </cell>
          <cell r="N4701" t="str">
            <v>Cumpre</v>
          </cell>
        </row>
        <row r="4702">
          <cell r="F4702" t="str">
            <v>São Pedro de Alcântara/SC</v>
          </cell>
          <cell r="G4702" t="str">
            <v>Quadrimestral</v>
          </cell>
          <cell r="H4702" t="str">
            <v>2024-Q2</v>
          </cell>
          <cell r="I4702" t="str">
            <v>Sim</v>
          </cell>
          <cell r="J4702">
            <v>45535</v>
          </cell>
          <cell r="K4702">
            <v>-20515146.379999999</v>
          </cell>
          <cell r="L4702">
            <v>39494994</v>
          </cell>
          <cell r="M4702">
            <v>0</v>
          </cell>
          <cell r="N4702" t="str">
            <v>Cumpre</v>
          </cell>
        </row>
        <row r="4703">
          <cell r="F4703" t="str">
            <v>Saudades/SC</v>
          </cell>
          <cell r="G4703" t="str">
            <v>Quadrimestral</v>
          </cell>
          <cell r="H4703" t="str">
            <v>2024-Q2</v>
          </cell>
          <cell r="I4703" t="str">
            <v>Sim</v>
          </cell>
          <cell r="J4703">
            <v>45535</v>
          </cell>
          <cell r="K4703">
            <v>-19625985.32</v>
          </cell>
          <cell r="L4703">
            <v>65889826.149999999</v>
          </cell>
          <cell r="M4703">
            <v>0</v>
          </cell>
          <cell r="N4703" t="str">
            <v>Cumpre</v>
          </cell>
        </row>
        <row r="4704">
          <cell r="F4704" t="str">
            <v>Schroeder/SC</v>
          </cell>
          <cell r="G4704" t="str">
            <v>Quadrimestral</v>
          </cell>
          <cell r="H4704" t="str">
            <v>2024-Q2</v>
          </cell>
          <cell r="I4704" t="str">
            <v>Sim</v>
          </cell>
          <cell r="J4704">
            <v>45535</v>
          </cell>
          <cell r="K4704">
            <v>-29718014.100000001</v>
          </cell>
          <cell r="L4704">
            <v>108063456.98</v>
          </cell>
          <cell r="M4704">
            <v>0</v>
          </cell>
          <cell r="N4704" t="str">
            <v>Cumpre</v>
          </cell>
        </row>
        <row r="4705">
          <cell r="F4705" t="str">
            <v>Seara/SC</v>
          </cell>
          <cell r="G4705" t="str">
            <v>Quadrimestral</v>
          </cell>
          <cell r="H4705" t="str">
            <v>2024-Q2</v>
          </cell>
          <cell r="I4705" t="str">
            <v>Sim</v>
          </cell>
          <cell r="J4705">
            <v>45535</v>
          </cell>
          <cell r="K4705">
            <v>-15412001.539999999</v>
          </cell>
          <cell r="L4705">
            <v>114564378.45</v>
          </cell>
          <cell r="M4705">
            <v>0</v>
          </cell>
          <cell r="N4705" t="str">
            <v>Cumpre</v>
          </cell>
        </row>
        <row r="4706">
          <cell r="F4706" t="str">
            <v>Serra Alta/SC</v>
          </cell>
          <cell r="G4706" t="str">
            <v>Quadrimestral</v>
          </cell>
          <cell r="H4706" t="str">
            <v>2024-Q2</v>
          </cell>
          <cell r="I4706" t="str">
            <v>Sim</v>
          </cell>
          <cell r="J4706">
            <v>45535</v>
          </cell>
          <cell r="K4706">
            <v>-8174656.5300000003</v>
          </cell>
          <cell r="L4706">
            <v>32353330.920000002</v>
          </cell>
          <cell r="M4706">
            <v>0</v>
          </cell>
          <cell r="N4706" t="str">
            <v>Cumpre</v>
          </cell>
        </row>
        <row r="4707">
          <cell r="F4707" t="str">
            <v>Siderópolis/SC</v>
          </cell>
          <cell r="G4707" t="str">
            <v>Semestral</v>
          </cell>
          <cell r="H4707" t="str">
            <v>2024-S1</v>
          </cell>
          <cell r="I4707" t="str">
            <v>Sim</v>
          </cell>
          <cell r="J4707">
            <v>45473</v>
          </cell>
          <cell r="K4707">
            <v>1173240.92</v>
          </cell>
          <cell r="L4707">
            <v>78333628.599999994</v>
          </cell>
          <cell r="M4707">
            <v>1.5</v>
          </cell>
          <cell r="N4707" t="str">
            <v>Cumpre</v>
          </cell>
        </row>
        <row r="4708">
          <cell r="F4708" t="str">
            <v>Sombrio/SC</v>
          </cell>
          <cell r="G4708" t="str">
            <v>Quadrimestral</v>
          </cell>
          <cell r="H4708" t="str">
            <v>2024-Q1</v>
          </cell>
          <cell r="I4708" t="str">
            <v>Não</v>
          </cell>
          <cell r="J4708">
            <v>45412</v>
          </cell>
          <cell r="K4708">
            <v>9990486.8599999994</v>
          </cell>
          <cell r="L4708">
            <v>133390567.95</v>
          </cell>
          <cell r="M4708">
            <v>7.49</v>
          </cell>
          <cell r="N4708" t="str">
            <v>Cumpre</v>
          </cell>
        </row>
        <row r="4709">
          <cell r="F4709" t="str">
            <v>Sul Brasil/SC</v>
          </cell>
          <cell r="G4709" t="str">
            <v>Quadrimestral</v>
          </cell>
          <cell r="H4709" t="str">
            <v>2024-Q2</v>
          </cell>
          <cell r="I4709" t="str">
            <v>Sim</v>
          </cell>
          <cell r="J4709">
            <v>45535</v>
          </cell>
          <cell r="K4709">
            <v>-15590261.289999999</v>
          </cell>
          <cell r="L4709">
            <v>30765477.32</v>
          </cell>
          <cell r="M4709">
            <v>0</v>
          </cell>
          <cell r="N4709" t="str">
            <v>Cumpre</v>
          </cell>
        </row>
        <row r="4710">
          <cell r="F4710" t="str">
            <v>Taió/SC</v>
          </cell>
          <cell r="G4710" t="str">
            <v>Quadrimestral</v>
          </cell>
          <cell r="H4710" t="str">
            <v>2024-Q2</v>
          </cell>
          <cell r="I4710" t="str">
            <v>Sim</v>
          </cell>
          <cell r="J4710">
            <v>45535</v>
          </cell>
          <cell r="K4710">
            <v>-18109948.609999999</v>
          </cell>
          <cell r="L4710">
            <v>107084222.98</v>
          </cell>
          <cell r="M4710">
            <v>0</v>
          </cell>
          <cell r="N4710" t="str">
            <v>Cumpre</v>
          </cell>
        </row>
        <row r="4711">
          <cell r="F4711" t="str">
            <v>Tangará/SC</v>
          </cell>
          <cell r="G4711" t="str">
            <v>Semestral</v>
          </cell>
          <cell r="H4711" t="str">
            <v>2024-S1</v>
          </cell>
          <cell r="I4711" t="str">
            <v>Sim</v>
          </cell>
          <cell r="J4711">
            <v>45473</v>
          </cell>
          <cell r="K4711">
            <v>-8800308.7200000007</v>
          </cell>
          <cell r="L4711">
            <v>62968883.920000002</v>
          </cell>
          <cell r="M4711">
            <v>0</v>
          </cell>
          <cell r="N4711" t="str">
            <v>Cumpre</v>
          </cell>
        </row>
        <row r="4712">
          <cell r="F4712" t="str">
            <v>Tigrinhos/SC</v>
          </cell>
          <cell r="G4712" t="str">
            <v>Quadrimestral</v>
          </cell>
          <cell r="H4712" t="str">
            <v>2024-Q2</v>
          </cell>
          <cell r="I4712" t="str">
            <v>Sim</v>
          </cell>
          <cell r="J4712">
            <v>45535</v>
          </cell>
          <cell r="K4712">
            <v>-11317803.060000001</v>
          </cell>
          <cell r="L4712">
            <v>27219070.899999999</v>
          </cell>
          <cell r="M4712">
            <v>0</v>
          </cell>
          <cell r="N4712" t="str">
            <v>Cumpre</v>
          </cell>
        </row>
        <row r="4713">
          <cell r="F4713" t="str">
            <v>Tijucas/SC</v>
          </cell>
          <cell r="G4713" t="str">
            <v>Quadrimestral</v>
          </cell>
          <cell r="H4713" t="str">
            <v>2024-Q2</v>
          </cell>
          <cell r="I4713" t="str">
            <v>Sim</v>
          </cell>
          <cell r="J4713">
            <v>45535</v>
          </cell>
          <cell r="K4713">
            <v>3529963.8</v>
          </cell>
          <cell r="L4713">
            <v>295952776.88</v>
          </cell>
          <cell r="M4713">
            <v>1.19</v>
          </cell>
          <cell r="N4713" t="str">
            <v>Cumpre</v>
          </cell>
        </row>
        <row r="4714">
          <cell r="F4714" t="str">
            <v>Timbé do Sul/SC</v>
          </cell>
          <cell r="G4714" t="str">
            <v>Quadrimestral</v>
          </cell>
          <cell r="H4714" t="str">
            <v>2024-Q2</v>
          </cell>
          <cell r="I4714" t="str">
            <v>Sim</v>
          </cell>
          <cell r="J4714">
            <v>45535</v>
          </cell>
          <cell r="K4714">
            <v>-1843127.64</v>
          </cell>
          <cell r="L4714">
            <v>46941718.969999999</v>
          </cell>
          <cell r="M4714">
            <v>0</v>
          </cell>
          <cell r="N4714" t="str">
            <v>Cumpre</v>
          </cell>
        </row>
        <row r="4715">
          <cell r="F4715" t="str">
            <v>Timbó/SC</v>
          </cell>
          <cell r="G4715" t="str">
            <v>Semestral</v>
          </cell>
          <cell r="H4715" t="str">
            <v>2024-S1</v>
          </cell>
          <cell r="I4715" t="str">
            <v>Sim</v>
          </cell>
          <cell r="J4715">
            <v>45473</v>
          </cell>
          <cell r="K4715">
            <v>2517350.73</v>
          </cell>
          <cell r="L4715">
            <v>245525261.81999999</v>
          </cell>
          <cell r="M4715">
            <v>1.03</v>
          </cell>
          <cell r="N4715" t="str">
            <v>Cumpre</v>
          </cell>
        </row>
        <row r="4716">
          <cell r="F4716" t="str">
            <v>Timbó Grande/SC</v>
          </cell>
          <cell r="G4716" t="str">
            <v>Quadrimestral</v>
          </cell>
          <cell r="H4716" t="str">
            <v>2024-Q2</v>
          </cell>
          <cell r="I4716" t="str">
            <v>Sim</v>
          </cell>
          <cell r="J4716">
            <v>45535</v>
          </cell>
          <cell r="K4716">
            <v>-1544107.21</v>
          </cell>
          <cell r="L4716">
            <v>45798054.210000001</v>
          </cell>
          <cell r="M4716">
            <v>0</v>
          </cell>
          <cell r="N4716" t="str">
            <v>Cumpre</v>
          </cell>
        </row>
        <row r="4717">
          <cell r="F4717" t="str">
            <v>Três Barras/SC</v>
          </cell>
          <cell r="G4717" t="str">
            <v>Quadrimestral</v>
          </cell>
          <cell r="H4717" t="str">
            <v>2024-Q2</v>
          </cell>
          <cell r="I4717" t="str">
            <v>Sim</v>
          </cell>
          <cell r="J4717">
            <v>45535</v>
          </cell>
          <cell r="K4717">
            <v>-25301767.760000002</v>
          </cell>
          <cell r="L4717">
            <v>149300060.06</v>
          </cell>
          <cell r="M4717">
            <v>0</v>
          </cell>
          <cell r="N4717" t="str">
            <v>Cumpre</v>
          </cell>
        </row>
        <row r="4718">
          <cell r="F4718" t="str">
            <v>Treviso/SC</v>
          </cell>
          <cell r="G4718" t="str">
            <v>Quadrimestral</v>
          </cell>
          <cell r="H4718" t="str">
            <v>2024-Q2</v>
          </cell>
          <cell r="I4718" t="str">
            <v>Sim</v>
          </cell>
          <cell r="J4718">
            <v>45535</v>
          </cell>
          <cell r="K4718">
            <v>-5359418.46</v>
          </cell>
          <cell r="L4718">
            <v>40345952.950000003</v>
          </cell>
          <cell r="M4718">
            <v>0</v>
          </cell>
          <cell r="N4718" t="str">
            <v>Cumpre</v>
          </cell>
        </row>
        <row r="4719">
          <cell r="F4719" t="str">
            <v>Treze de Maio/SC</v>
          </cell>
          <cell r="G4719" t="str">
            <v>Semestral</v>
          </cell>
          <cell r="H4719" t="str">
            <v>2024-S1</v>
          </cell>
          <cell r="I4719" t="str">
            <v>Sim</v>
          </cell>
          <cell r="J4719">
            <v>45473</v>
          </cell>
          <cell r="K4719">
            <v>-13018934.67</v>
          </cell>
          <cell r="L4719">
            <v>40261361.380000003</v>
          </cell>
          <cell r="M4719">
            <v>0</v>
          </cell>
          <cell r="N4719" t="str">
            <v>Cumpre</v>
          </cell>
        </row>
        <row r="4720">
          <cell r="F4720" t="str">
            <v>Treze Tílias/SC</v>
          </cell>
          <cell r="G4720" t="str">
            <v>Quadrimestral</v>
          </cell>
          <cell r="H4720" t="str">
            <v>2024-Q2</v>
          </cell>
          <cell r="I4720" t="str">
            <v>Sim</v>
          </cell>
          <cell r="J4720">
            <v>45535</v>
          </cell>
          <cell r="K4720">
            <v>-12354212.800000001</v>
          </cell>
          <cell r="L4720">
            <v>68423756.819999993</v>
          </cell>
          <cell r="M4720">
            <v>0</v>
          </cell>
          <cell r="N4720" t="str">
            <v>Cumpre</v>
          </cell>
        </row>
        <row r="4721">
          <cell r="F4721" t="str">
            <v>Trombudo Central/SC</v>
          </cell>
          <cell r="G4721" t="str">
            <v>Quadrimestral</v>
          </cell>
          <cell r="H4721" t="str">
            <v>2024-Q2</v>
          </cell>
          <cell r="I4721" t="str">
            <v>Sim</v>
          </cell>
          <cell r="J4721">
            <v>45535</v>
          </cell>
          <cell r="K4721">
            <v>-8075839.5300000003</v>
          </cell>
          <cell r="L4721">
            <v>48178082.920000002</v>
          </cell>
          <cell r="M4721">
            <v>0</v>
          </cell>
          <cell r="N4721" t="str">
            <v>Cumpre</v>
          </cell>
        </row>
        <row r="4722">
          <cell r="F4722" t="str">
            <v>Tubarão/SC</v>
          </cell>
          <cell r="G4722" t="str">
            <v>Quadrimestral</v>
          </cell>
          <cell r="H4722" t="str">
            <v>2024-Q2</v>
          </cell>
          <cell r="I4722" t="str">
            <v>Sim</v>
          </cell>
          <cell r="J4722">
            <v>45535</v>
          </cell>
          <cell r="K4722">
            <v>118556405.75</v>
          </cell>
          <cell r="L4722">
            <v>461111594.42000002</v>
          </cell>
          <cell r="M4722">
            <v>25.71</v>
          </cell>
          <cell r="N4722" t="str">
            <v>Cumpre</v>
          </cell>
        </row>
        <row r="4723">
          <cell r="F4723" t="str">
            <v>Tunápolis/SC</v>
          </cell>
          <cell r="G4723" t="str">
            <v>Quadrimestral</v>
          </cell>
          <cell r="H4723" t="str">
            <v>2024-Q2</v>
          </cell>
          <cell r="I4723" t="str">
            <v>Sim</v>
          </cell>
          <cell r="J4723">
            <v>45535</v>
          </cell>
          <cell r="K4723">
            <v>-13019655.390000001</v>
          </cell>
          <cell r="L4723">
            <v>41035750.909999996</v>
          </cell>
          <cell r="M4723">
            <v>0</v>
          </cell>
          <cell r="N4723" t="str">
            <v>Cumpre</v>
          </cell>
        </row>
        <row r="4724">
          <cell r="F4724" t="str">
            <v>Turvo/SC</v>
          </cell>
          <cell r="G4724" t="str">
            <v>Quadrimestral</v>
          </cell>
          <cell r="H4724" t="str">
            <v>2024-Q2</v>
          </cell>
          <cell r="I4724" t="str">
            <v>Sim</v>
          </cell>
          <cell r="J4724">
            <v>45535</v>
          </cell>
          <cell r="K4724">
            <v>-12301538.08</v>
          </cell>
          <cell r="L4724">
            <v>71494926.239999995</v>
          </cell>
          <cell r="M4724">
            <v>0</v>
          </cell>
          <cell r="N4724" t="str">
            <v>Cumpre</v>
          </cell>
        </row>
        <row r="4725">
          <cell r="F4725" t="str">
            <v>União do Oeste/SC</v>
          </cell>
          <cell r="G4725" t="str">
            <v>Quadrimestral</v>
          </cell>
          <cell r="H4725" t="str">
            <v>2024-Q2</v>
          </cell>
          <cell r="I4725" t="str">
            <v>Sim</v>
          </cell>
          <cell r="J4725">
            <v>45535</v>
          </cell>
          <cell r="K4725">
            <v>-7627253.8200000003</v>
          </cell>
          <cell r="L4725">
            <v>30426567.949999999</v>
          </cell>
          <cell r="M4725">
            <v>0</v>
          </cell>
          <cell r="N4725" t="str">
            <v>Cumpre</v>
          </cell>
        </row>
        <row r="4726">
          <cell r="F4726" t="str">
            <v>Urubici/SC</v>
          </cell>
          <cell r="G4726" t="str">
            <v>Quadrimestral</v>
          </cell>
          <cell r="H4726" t="str">
            <v>2024-Q2</v>
          </cell>
          <cell r="I4726" t="str">
            <v>Sim</v>
          </cell>
          <cell r="J4726">
            <v>45535</v>
          </cell>
          <cell r="K4726">
            <v>-30085440.289999999</v>
          </cell>
          <cell r="L4726">
            <v>72765289.670000002</v>
          </cell>
          <cell r="M4726">
            <v>0</v>
          </cell>
          <cell r="N4726" t="str">
            <v>Cumpre</v>
          </cell>
        </row>
        <row r="4727">
          <cell r="F4727" t="str">
            <v>Urupema/SC</v>
          </cell>
          <cell r="G4727" t="str">
            <v>Quadrimestral</v>
          </cell>
          <cell r="H4727" t="str">
            <v>2024-Q2</v>
          </cell>
          <cell r="I4727" t="str">
            <v>Sim</v>
          </cell>
          <cell r="J4727">
            <v>45535</v>
          </cell>
          <cell r="K4727">
            <v>-2031292.68</v>
          </cell>
          <cell r="L4727">
            <v>26296177.66</v>
          </cell>
          <cell r="M4727">
            <v>0</v>
          </cell>
          <cell r="N4727" t="str">
            <v>Cumpre</v>
          </cell>
        </row>
        <row r="4728">
          <cell r="F4728" t="str">
            <v>Urussanga/SC</v>
          </cell>
          <cell r="G4728" t="str">
            <v>Semestral</v>
          </cell>
          <cell r="H4728" t="str">
            <v>2024-S1</v>
          </cell>
          <cell r="I4728" t="str">
            <v>Sim</v>
          </cell>
          <cell r="J4728">
            <v>45473</v>
          </cell>
          <cell r="K4728">
            <v>-16232302</v>
          </cell>
          <cell r="L4728">
            <v>132141416.58</v>
          </cell>
          <cell r="M4728">
            <v>0</v>
          </cell>
          <cell r="N4728" t="str">
            <v>Cumpre</v>
          </cell>
        </row>
        <row r="4729">
          <cell r="F4729" t="str">
            <v>Vargeão/SC</v>
          </cell>
          <cell r="G4729" t="str">
            <v>Quadrimestral</v>
          </cell>
          <cell r="H4729" t="str">
            <v>2024-Q2</v>
          </cell>
          <cell r="I4729" t="str">
            <v>Sim</v>
          </cell>
          <cell r="J4729">
            <v>45535</v>
          </cell>
          <cell r="K4729">
            <v>-15912229.52</v>
          </cell>
          <cell r="L4729">
            <v>42911738.5</v>
          </cell>
          <cell r="M4729">
            <v>0</v>
          </cell>
          <cell r="N4729" t="str">
            <v>Cumpre</v>
          </cell>
        </row>
        <row r="4730">
          <cell r="F4730" t="str">
            <v>Vargem/SC</v>
          </cell>
          <cell r="G4730" t="str">
            <v>Quadrimestral</v>
          </cell>
          <cell r="H4730" t="str">
            <v>2023-Q3</v>
          </cell>
          <cell r="I4730" t="str">
            <v>Não</v>
          </cell>
          <cell r="J4730">
            <v>45291</v>
          </cell>
          <cell r="K4730">
            <v>-19249309.59</v>
          </cell>
          <cell r="L4730">
            <v>22571024.190000001</v>
          </cell>
          <cell r="M4730">
            <v>0</v>
          </cell>
          <cell r="N4730" t="str">
            <v>Cumpre</v>
          </cell>
        </row>
        <row r="4731">
          <cell r="F4731" t="str">
            <v>Vargem Bonita/SC</v>
          </cell>
          <cell r="G4731" t="str">
            <v>Semestral</v>
          </cell>
          <cell r="H4731" t="str">
            <v>2024-S1</v>
          </cell>
          <cell r="I4731" t="str">
            <v>Sim</v>
          </cell>
          <cell r="J4731">
            <v>45473</v>
          </cell>
          <cell r="K4731">
            <v>-13455135.710000001</v>
          </cell>
          <cell r="L4731">
            <v>51161468.619999997</v>
          </cell>
          <cell r="M4731">
            <v>0</v>
          </cell>
          <cell r="N4731" t="str">
            <v>Cumpre</v>
          </cell>
        </row>
        <row r="4732">
          <cell r="F4732" t="str">
            <v>Vidal Ramos/SC</v>
          </cell>
          <cell r="G4732" t="str">
            <v>Quadrimestral</v>
          </cell>
          <cell r="H4732" t="str">
            <v>2024-Q2</v>
          </cell>
          <cell r="I4732" t="str">
            <v>Sim</v>
          </cell>
          <cell r="J4732">
            <v>45535</v>
          </cell>
          <cell r="K4732">
            <v>-14384442.869999999</v>
          </cell>
          <cell r="L4732">
            <v>47244262.18</v>
          </cell>
          <cell r="M4732">
            <v>0</v>
          </cell>
          <cell r="N4732" t="str">
            <v>Cumpre</v>
          </cell>
        </row>
        <row r="4733">
          <cell r="F4733" t="str">
            <v>Videira/SC</v>
          </cell>
          <cell r="G4733" t="str">
            <v>Quadrimestral</v>
          </cell>
          <cell r="H4733" t="str">
            <v>2024-Q2</v>
          </cell>
          <cell r="I4733" t="str">
            <v>Sim</v>
          </cell>
          <cell r="J4733">
            <v>45535</v>
          </cell>
          <cell r="K4733">
            <v>-145799594.63999999</v>
          </cell>
          <cell r="L4733">
            <v>357534038.63</v>
          </cell>
          <cell r="M4733">
            <v>0</v>
          </cell>
          <cell r="N4733" t="str">
            <v>Cumpre</v>
          </cell>
        </row>
        <row r="4734">
          <cell r="F4734" t="str">
            <v>Vitor Meireles/SC</v>
          </cell>
          <cell r="G4734" t="str">
            <v>Quadrimestral</v>
          </cell>
          <cell r="H4734" t="str">
            <v>2024-Q2</v>
          </cell>
          <cell r="I4734" t="str">
            <v>Sim</v>
          </cell>
          <cell r="J4734">
            <v>45535</v>
          </cell>
          <cell r="K4734">
            <v>-13715511.9</v>
          </cell>
          <cell r="L4734">
            <v>35393912.32</v>
          </cell>
          <cell r="M4734">
            <v>0</v>
          </cell>
          <cell r="N4734" t="str">
            <v>Cumpre</v>
          </cell>
        </row>
        <row r="4735">
          <cell r="F4735" t="str">
            <v>Witmarsum/SC</v>
          </cell>
          <cell r="G4735" t="str">
            <v>Quadrimestral</v>
          </cell>
          <cell r="H4735" t="str">
            <v>2024-Q2</v>
          </cell>
          <cell r="I4735" t="str">
            <v>Sim</v>
          </cell>
          <cell r="J4735">
            <v>45535</v>
          </cell>
          <cell r="K4735">
            <v>-11121517.640000001</v>
          </cell>
          <cell r="L4735">
            <v>33611291.380000003</v>
          </cell>
          <cell r="M4735">
            <v>0</v>
          </cell>
          <cell r="N4735" t="str">
            <v>Cumpre</v>
          </cell>
        </row>
        <row r="4736">
          <cell r="F4736" t="str">
            <v>Xanxerê/SC</v>
          </cell>
          <cell r="G4736" t="str">
            <v>Quadrimestral</v>
          </cell>
          <cell r="H4736" t="str">
            <v>2024-Q2</v>
          </cell>
          <cell r="I4736" t="str">
            <v>Sim</v>
          </cell>
          <cell r="J4736">
            <v>45535</v>
          </cell>
          <cell r="K4736">
            <v>-56585836.350000001</v>
          </cell>
          <cell r="L4736">
            <v>252890418.15000001</v>
          </cell>
          <cell r="M4736">
            <v>0</v>
          </cell>
          <cell r="N4736" t="str">
            <v>Cumpre</v>
          </cell>
        </row>
        <row r="4737">
          <cell r="F4737" t="str">
            <v>Xavantina/SC</v>
          </cell>
          <cell r="G4737" t="str">
            <v>Quadrimestral</v>
          </cell>
          <cell r="H4737" t="str">
            <v>2024-Q2</v>
          </cell>
          <cell r="I4737" t="str">
            <v>Sim</v>
          </cell>
          <cell r="J4737">
            <v>45535</v>
          </cell>
          <cell r="K4737">
            <v>-6054716.8899999997</v>
          </cell>
          <cell r="L4737">
            <v>40898991.630000003</v>
          </cell>
          <cell r="M4737">
            <v>0</v>
          </cell>
          <cell r="N4737" t="str">
            <v>Cumpre</v>
          </cell>
        </row>
        <row r="4738">
          <cell r="F4738" t="str">
            <v>Xaxim/SC</v>
          </cell>
          <cell r="G4738" t="str">
            <v>Quadrimestral</v>
          </cell>
          <cell r="H4738" t="str">
            <v>2024-Q2</v>
          </cell>
          <cell r="I4738" t="str">
            <v>Sim</v>
          </cell>
          <cell r="J4738">
            <v>45535</v>
          </cell>
          <cell r="K4738">
            <v>-8952881.1300000008</v>
          </cell>
          <cell r="L4738">
            <v>177404862.91</v>
          </cell>
          <cell r="M4738">
            <v>0</v>
          </cell>
          <cell r="N4738" t="str">
            <v>Cumpre</v>
          </cell>
        </row>
        <row r="4739">
          <cell r="F4739" t="str">
            <v>Zortéa/SC</v>
          </cell>
          <cell r="G4739" t="str">
            <v>Quadrimestral</v>
          </cell>
          <cell r="H4739" t="str">
            <v>2024-Q2</v>
          </cell>
          <cell r="I4739" t="str">
            <v>Sim</v>
          </cell>
          <cell r="J4739">
            <v>45535</v>
          </cell>
          <cell r="K4739">
            <v>-12761298.82</v>
          </cell>
          <cell r="L4739">
            <v>38197242.490000002</v>
          </cell>
          <cell r="M4739">
            <v>0</v>
          </cell>
          <cell r="N4739" t="str">
            <v>Cumpre</v>
          </cell>
        </row>
        <row r="4740">
          <cell r="F4740" t="str">
            <v>Amparo de São Francisco/SE</v>
          </cell>
          <cell r="G4740" t="str">
            <v>Quadrimestral</v>
          </cell>
          <cell r="H4740" t="str">
            <v>2024-Q2</v>
          </cell>
          <cell r="I4740" t="str">
            <v>Sim</v>
          </cell>
          <cell r="J4740">
            <v>45535</v>
          </cell>
          <cell r="K4740">
            <v>2753978.66</v>
          </cell>
          <cell r="L4740">
            <v>27002813.899999999</v>
          </cell>
          <cell r="M4740">
            <v>10.199999999999999</v>
          </cell>
          <cell r="N4740" t="str">
            <v>Cumpre</v>
          </cell>
        </row>
        <row r="4741">
          <cell r="F4741" t="str">
            <v>Aquidabã/SE</v>
          </cell>
          <cell r="G4741" t="str">
            <v>Quadrimestral</v>
          </cell>
          <cell r="H4741" t="str">
            <v>2024-Q2</v>
          </cell>
          <cell r="I4741" t="str">
            <v>Sim</v>
          </cell>
          <cell r="J4741">
            <v>45535</v>
          </cell>
          <cell r="K4741">
            <v>32899797.41</v>
          </cell>
          <cell r="L4741">
            <v>94962166.260000005</v>
          </cell>
          <cell r="M4741">
            <v>34.65</v>
          </cell>
          <cell r="N4741" t="str">
            <v>Cumpre</v>
          </cell>
        </row>
        <row r="4742">
          <cell r="F4742" t="str">
            <v>Aracaju/SE</v>
          </cell>
          <cell r="G4742" t="str">
            <v>Quadrimestral</v>
          </cell>
          <cell r="H4742" t="str">
            <v>2024-Q2</v>
          </cell>
          <cell r="I4742" t="str">
            <v>Sim</v>
          </cell>
          <cell r="J4742">
            <v>45535</v>
          </cell>
          <cell r="K4742">
            <v>617585852.28999996</v>
          </cell>
          <cell r="L4742">
            <v>2750712485.5</v>
          </cell>
          <cell r="M4742">
            <v>22.45</v>
          </cell>
          <cell r="N4742" t="str">
            <v>Cumpre</v>
          </cell>
        </row>
        <row r="4743">
          <cell r="F4743" t="str">
            <v>Arauá/SE</v>
          </cell>
          <cell r="G4743" t="str">
            <v>Quadrimestral</v>
          </cell>
          <cell r="H4743" t="str">
            <v>2024-Q2</v>
          </cell>
          <cell r="I4743" t="str">
            <v>Sim</v>
          </cell>
          <cell r="J4743">
            <v>45535</v>
          </cell>
          <cell r="K4743">
            <v>40874418.740000002</v>
          </cell>
          <cell r="L4743">
            <v>46344377.009999998</v>
          </cell>
          <cell r="M4743">
            <v>88.2</v>
          </cell>
          <cell r="N4743" t="str">
            <v>Cumpre</v>
          </cell>
        </row>
        <row r="4744">
          <cell r="F4744" t="str">
            <v>Areia Branca/SE</v>
          </cell>
          <cell r="G4744" t="str">
            <v>Quadrimestral</v>
          </cell>
          <cell r="H4744" t="str">
            <v>2024-Q2</v>
          </cell>
          <cell r="I4744" t="str">
            <v>Sim</v>
          </cell>
          <cell r="J4744">
            <v>45535</v>
          </cell>
          <cell r="K4744">
            <v>43917752.280000001</v>
          </cell>
          <cell r="L4744">
            <v>97274763.379999995</v>
          </cell>
          <cell r="M4744">
            <v>45.15</v>
          </cell>
          <cell r="N4744" t="str">
            <v>Cumpre</v>
          </cell>
        </row>
        <row r="4745">
          <cell r="F4745" t="str">
            <v>Barra dos Coqueiros/SE</v>
          </cell>
          <cell r="G4745" t="str">
            <v>Quadrimestral</v>
          </cell>
          <cell r="H4745" t="str">
            <v>2024-Q2</v>
          </cell>
          <cell r="I4745" t="str">
            <v>Sim</v>
          </cell>
          <cell r="J4745">
            <v>45535</v>
          </cell>
          <cell r="K4745">
            <v>27067319.870000001</v>
          </cell>
          <cell r="L4745">
            <v>255347398.71000001</v>
          </cell>
          <cell r="M4745">
            <v>10.6</v>
          </cell>
          <cell r="N4745" t="str">
            <v>Cumpre</v>
          </cell>
        </row>
        <row r="4746">
          <cell r="F4746" t="str">
            <v>Boquim/SE</v>
          </cell>
          <cell r="G4746" t="str">
            <v>Quadrimestral</v>
          </cell>
          <cell r="H4746" t="str">
            <v>2024-Q2</v>
          </cell>
          <cell r="I4746" t="str">
            <v>Sim</v>
          </cell>
          <cell r="J4746">
            <v>45535</v>
          </cell>
          <cell r="K4746">
            <v>-5552425.7000000002</v>
          </cell>
          <cell r="L4746">
            <v>91031645.829999998</v>
          </cell>
          <cell r="M4746">
            <v>0</v>
          </cell>
          <cell r="N4746" t="str">
            <v>Cumpre</v>
          </cell>
        </row>
        <row r="4747">
          <cell r="F4747" t="str">
            <v>Brejo Grande/SE</v>
          </cell>
          <cell r="G4747" t="str">
            <v>Quadrimestral</v>
          </cell>
          <cell r="H4747" t="str">
            <v>2024-Q2</v>
          </cell>
          <cell r="I4747" t="str">
            <v>Sim</v>
          </cell>
          <cell r="J4747">
            <v>45535</v>
          </cell>
          <cell r="K4747">
            <v>9660148.2300000004</v>
          </cell>
          <cell r="L4747">
            <v>50295322.240000002</v>
          </cell>
          <cell r="M4747">
            <v>19.21</v>
          </cell>
          <cell r="N4747" t="str">
            <v>Cumpre</v>
          </cell>
        </row>
        <row r="4748">
          <cell r="F4748" t="str">
            <v>Campo do Brito/SE</v>
          </cell>
          <cell r="G4748" t="str">
            <v>Quadrimestral</v>
          </cell>
          <cell r="H4748" t="str">
            <v>2024-Q2</v>
          </cell>
          <cell r="I4748" t="str">
            <v>Sim</v>
          </cell>
          <cell r="J4748">
            <v>45535</v>
          </cell>
          <cell r="K4748">
            <v>54193128.439999998</v>
          </cell>
          <cell r="L4748">
            <v>73850160</v>
          </cell>
          <cell r="M4748">
            <v>73.38</v>
          </cell>
          <cell r="N4748" t="str">
            <v>Cumpre</v>
          </cell>
        </row>
        <row r="4749">
          <cell r="F4749" t="str">
            <v>Canhoba/SE</v>
          </cell>
          <cell r="G4749" t="str">
            <v>Quadrimestral</v>
          </cell>
          <cell r="H4749" t="str">
            <v>2024-Q2</v>
          </cell>
          <cell r="I4749" t="str">
            <v>Sim</v>
          </cell>
          <cell r="J4749">
            <v>45535</v>
          </cell>
          <cell r="K4749">
            <v>1233671.1000000001</v>
          </cell>
          <cell r="L4749">
            <v>33593820.740000002</v>
          </cell>
          <cell r="M4749">
            <v>3.67</v>
          </cell>
          <cell r="N4749" t="str">
            <v>Cumpre</v>
          </cell>
        </row>
        <row r="4750">
          <cell r="F4750" t="str">
            <v>Canindé de São Francisco/SE</v>
          </cell>
          <cell r="G4750" t="str">
            <v>Quadrimestral</v>
          </cell>
          <cell r="H4750" t="str">
            <v>2024-Q2</v>
          </cell>
          <cell r="I4750" t="str">
            <v>Sim</v>
          </cell>
          <cell r="J4750">
            <v>45535</v>
          </cell>
          <cell r="K4750">
            <v>-5223634.26</v>
          </cell>
          <cell r="L4750">
            <v>226906200.15000001</v>
          </cell>
          <cell r="M4750">
            <v>0</v>
          </cell>
          <cell r="N4750" t="str">
            <v>Cumpre</v>
          </cell>
        </row>
        <row r="4751">
          <cell r="F4751" t="str">
            <v>Capela/SE</v>
          </cell>
          <cell r="G4751" t="str">
            <v>Quadrimestral</v>
          </cell>
          <cell r="H4751" t="str">
            <v>2024-Q2</v>
          </cell>
          <cell r="I4751" t="str">
            <v>Sim</v>
          </cell>
          <cell r="J4751">
            <v>45535</v>
          </cell>
          <cell r="K4751">
            <v>134643823.56</v>
          </cell>
          <cell r="L4751">
            <v>198338518.46000001</v>
          </cell>
          <cell r="M4751">
            <v>67.89</v>
          </cell>
          <cell r="N4751" t="str">
            <v>Cumpre</v>
          </cell>
        </row>
        <row r="4752">
          <cell r="F4752" t="str">
            <v>Carira/SE</v>
          </cell>
          <cell r="G4752" t="str">
            <v>Quadrimestral</v>
          </cell>
          <cell r="H4752" t="str">
            <v>2024-Q2</v>
          </cell>
          <cell r="I4752" t="str">
            <v>Sim</v>
          </cell>
          <cell r="J4752">
            <v>45535</v>
          </cell>
          <cell r="K4752">
            <v>59677871.090000004</v>
          </cell>
          <cell r="L4752">
            <v>93953572.819999993</v>
          </cell>
          <cell r="M4752">
            <v>63.52</v>
          </cell>
          <cell r="N4752" t="str">
            <v>Cumpre</v>
          </cell>
        </row>
        <row r="4753">
          <cell r="F4753" t="str">
            <v>Carmópolis/SE</v>
          </cell>
          <cell r="G4753" t="str">
            <v>Quadrimestral</v>
          </cell>
          <cell r="H4753" t="str">
            <v>2024-Q2</v>
          </cell>
          <cell r="I4753" t="str">
            <v>Sim</v>
          </cell>
          <cell r="J4753">
            <v>45535</v>
          </cell>
          <cell r="K4753">
            <v>105520543.68000001</v>
          </cell>
          <cell r="L4753">
            <v>98214307.459999993</v>
          </cell>
          <cell r="M4753">
            <v>107.44</v>
          </cell>
          <cell r="N4753" t="str">
            <v>Cumpre</v>
          </cell>
        </row>
        <row r="4754">
          <cell r="F4754" t="str">
            <v>Cedro de São João/SE</v>
          </cell>
          <cell r="G4754" t="str">
            <v>Quadrimestral</v>
          </cell>
          <cell r="H4754" t="str">
            <v>2024-Q2</v>
          </cell>
          <cell r="I4754" t="str">
            <v>Sim</v>
          </cell>
          <cell r="J4754">
            <v>45535</v>
          </cell>
          <cell r="K4754">
            <v>24446966.940000001</v>
          </cell>
          <cell r="L4754">
            <v>32104680.329999998</v>
          </cell>
          <cell r="M4754">
            <v>76.150000000000006</v>
          </cell>
          <cell r="N4754" t="str">
            <v>Cumpre</v>
          </cell>
        </row>
        <row r="4755">
          <cell r="F4755" t="str">
            <v>Cristinápolis/SE</v>
          </cell>
          <cell r="G4755" t="str">
            <v>Quadrimestral</v>
          </cell>
          <cell r="H4755" t="str">
            <v>2024-Q2</v>
          </cell>
          <cell r="I4755" t="str">
            <v>Sim</v>
          </cell>
          <cell r="J4755">
            <v>45535</v>
          </cell>
          <cell r="K4755">
            <v>47902687.390000001</v>
          </cell>
          <cell r="L4755">
            <v>96862832.430000007</v>
          </cell>
          <cell r="M4755">
            <v>49.45</v>
          </cell>
          <cell r="N4755" t="str">
            <v>Cumpre</v>
          </cell>
        </row>
        <row r="4756">
          <cell r="F4756" t="str">
            <v>Cumbe/SE</v>
          </cell>
          <cell r="G4756" t="str">
            <v>Quadrimestral</v>
          </cell>
          <cell r="H4756" t="str">
            <v>2024-Q2</v>
          </cell>
          <cell r="I4756" t="str">
            <v>Sim</v>
          </cell>
          <cell r="J4756">
            <v>45535</v>
          </cell>
          <cell r="K4756">
            <v>1474791.5</v>
          </cell>
          <cell r="L4756">
            <v>27734368.600000001</v>
          </cell>
          <cell r="M4756">
            <v>5.32</v>
          </cell>
          <cell r="N4756" t="str">
            <v>Cumpre</v>
          </cell>
        </row>
        <row r="4757">
          <cell r="F4757" t="str">
            <v>Divina Pastora/SE</v>
          </cell>
          <cell r="G4757" t="str">
            <v>Quadrimestral</v>
          </cell>
          <cell r="H4757" t="str">
            <v>2024-Q2</v>
          </cell>
          <cell r="I4757" t="str">
            <v>Sim</v>
          </cell>
          <cell r="J4757">
            <v>45535</v>
          </cell>
          <cell r="K4757">
            <v>23431979.789999999</v>
          </cell>
          <cell r="L4757">
            <v>47885992.159999996</v>
          </cell>
          <cell r="M4757">
            <v>48.93</v>
          </cell>
          <cell r="N4757" t="str">
            <v>Cumpre</v>
          </cell>
        </row>
        <row r="4758">
          <cell r="F4758" t="str">
            <v>Estância/SE</v>
          </cell>
          <cell r="G4758" t="str">
            <v>Quadrimestral</v>
          </cell>
          <cell r="H4758" t="str">
            <v>2024-Q2</v>
          </cell>
          <cell r="I4758" t="str">
            <v>Sim</v>
          </cell>
          <cell r="J4758">
            <v>45535</v>
          </cell>
          <cell r="K4758">
            <v>11198027.43</v>
          </cell>
          <cell r="L4758">
            <v>302253263.58999997</v>
          </cell>
          <cell r="M4758">
            <v>3.7</v>
          </cell>
          <cell r="N4758" t="str">
            <v>Cumpre</v>
          </cell>
        </row>
        <row r="4759">
          <cell r="F4759" t="str">
            <v>Feira Nova/SE</v>
          </cell>
          <cell r="G4759" t="str">
            <v>Quadrimestral</v>
          </cell>
          <cell r="H4759" t="str">
            <v>2024-Q2</v>
          </cell>
          <cell r="I4759" t="str">
            <v>Sim</v>
          </cell>
          <cell r="J4759">
            <v>45535</v>
          </cell>
          <cell r="K4759">
            <v>2516643.6800000002</v>
          </cell>
          <cell r="L4759">
            <v>34806726.369999997</v>
          </cell>
          <cell r="M4759">
            <v>7.23</v>
          </cell>
          <cell r="N4759" t="str">
            <v>Cumpre</v>
          </cell>
        </row>
        <row r="4760">
          <cell r="F4760" t="str">
            <v>Frei Paulo/SE</v>
          </cell>
          <cell r="G4760" t="str">
            <v>Quadrimestral</v>
          </cell>
          <cell r="H4760" t="str">
            <v>2024-Q2</v>
          </cell>
          <cell r="I4760" t="str">
            <v>Sim</v>
          </cell>
          <cell r="J4760">
            <v>45535</v>
          </cell>
          <cell r="K4760">
            <v>18439132.100000001</v>
          </cell>
          <cell r="L4760">
            <v>73516060.859999999</v>
          </cell>
          <cell r="M4760">
            <v>25.08</v>
          </cell>
          <cell r="N4760" t="str">
            <v>Cumpre</v>
          </cell>
        </row>
        <row r="4761">
          <cell r="F4761" t="str">
            <v>Gararu/SE</v>
          </cell>
          <cell r="G4761" t="str">
            <v>Quadrimestral</v>
          </cell>
          <cell r="H4761" t="str">
            <v>2024-Q2</v>
          </cell>
          <cell r="I4761" t="str">
            <v>Sim</v>
          </cell>
          <cell r="J4761">
            <v>45535</v>
          </cell>
          <cell r="K4761">
            <v>11563260.060000001</v>
          </cell>
          <cell r="L4761">
            <v>55132654.700000003</v>
          </cell>
          <cell r="M4761">
            <v>20.97</v>
          </cell>
          <cell r="N4761" t="str">
            <v>Cumpre</v>
          </cell>
        </row>
        <row r="4762">
          <cell r="F4762" t="str">
            <v>General Maynard/SE</v>
          </cell>
          <cell r="G4762" t="str">
            <v>Quadrimestral</v>
          </cell>
          <cell r="H4762" t="str">
            <v>2024-Q2</v>
          </cell>
          <cell r="I4762" t="str">
            <v>Sim</v>
          </cell>
          <cell r="J4762">
            <v>45535</v>
          </cell>
          <cell r="K4762">
            <v>12203381.470000001</v>
          </cell>
          <cell r="L4762">
            <v>35735210.32</v>
          </cell>
          <cell r="M4762">
            <v>34.15</v>
          </cell>
          <cell r="N4762" t="str">
            <v>Cumpre</v>
          </cell>
        </row>
        <row r="4763">
          <cell r="F4763" t="str">
            <v>Gracho Cardoso/SE</v>
          </cell>
          <cell r="G4763" t="str">
            <v>Quadrimestral</v>
          </cell>
          <cell r="H4763" t="str">
            <v>2024-Q2</v>
          </cell>
          <cell r="I4763" t="str">
            <v>Sim</v>
          </cell>
          <cell r="J4763">
            <v>45535</v>
          </cell>
          <cell r="K4763">
            <v>18471671.280000001</v>
          </cell>
          <cell r="L4763">
            <v>33376504.739999998</v>
          </cell>
          <cell r="M4763">
            <v>55.34</v>
          </cell>
          <cell r="N4763" t="str">
            <v>Cumpre</v>
          </cell>
        </row>
        <row r="4764">
          <cell r="F4764" t="str">
            <v>Ilha das Flores/SE</v>
          </cell>
          <cell r="G4764" t="str">
            <v>Quadrimestral</v>
          </cell>
          <cell r="H4764" t="str">
            <v>2024-Q2</v>
          </cell>
          <cell r="I4764" t="str">
            <v>Sim</v>
          </cell>
          <cell r="J4764">
            <v>45535</v>
          </cell>
          <cell r="K4764">
            <v>15152519.35</v>
          </cell>
          <cell r="L4764">
            <v>55847506.560000002</v>
          </cell>
          <cell r="M4764">
            <v>27.13</v>
          </cell>
          <cell r="N4764" t="str">
            <v>Cumpre</v>
          </cell>
        </row>
        <row r="4765">
          <cell r="F4765" t="str">
            <v>Indiaroba/SE</v>
          </cell>
          <cell r="G4765" t="str">
            <v>Quadrimestral</v>
          </cell>
          <cell r="H4765" t="str">
            <v>2024-Q2</v>
          </cell>
          <cell r="I4765" t="str">
            <v>Sim</v>
          </cell>
          <cell r="J4765">
            <v>45535</v>
          </cell>
          <cell r="K4765">
            <v>80274800.159999996</v>
          </cell>
          <cell r="L4765">
            <v>93694661.810000002</v>
          </cell>
          <cell r="M4765">
            <v>85.68</v>
          </cell>
          <cell r="N4765" t="str">
            <v>Cumpre</v>
          </cell>
        </row>
        <row r="4766">
          <cell r="F4766" t="str">
            <v>Itabaiana/SE</v>
          </cell>
          <cell r="G4766" t="str">
            <v>Quadrimestral</v>
          </cell>
          <cell r="H4766" t="str">
            <v>2024-Q2</v>
          </cell>
          <cell r="I4766" t="str">
            <v>Sim</v>
          </cell>
          <cell r="J4766">
            <v>45535</v>
          </cell>
          <cell r="K4766">
            <v>7917709.46</v>
          </cell>
          <cell r="L4766">
            <v>380784234.93000001</v>
          </cell>
          <cell r="M4766">
            <v>2.08</v>
          </cell>
          <cell r="N4766" t="str">
            <v>Cumpre</v>
          </cell>
        </row>
        <row r="4767">
          <cell r="F4767" t="str">
            <v>Itabaianinha/SE</v>
          </cell>
          <cell r="G4767" t="str">
            <v>Quadrimestral</v>
          </cell>
          <cell r="H4767" t="str">
            <v>2024-Q2</v>
          </cell>
          <cell r="I4767" t="str">
            <v>Sim</v>
          </cell>
          <cell r="J4767">
            <v>45535</v>
          </cell>
          <cell r="K4767">
            <v>-25962029.780000001</v>
          </cell>
          <cell r="L4767">
            <v>163122884.40000001</v>
          </cell>
          <cell r="M4767">
            <v>0</v>
          </cell>
          <cell r="N4767" t="str">
            <v>Cumpre</v>
          </cell>
        </row>
        <row r="4768">
          <cell r="F4768" t="str">
            <v>Itabi/SE</v>
          </cell>
          <cell r="G4768" t="str">
            <v>Quadrimestral</v>
          </cell>
          <cell r="H4768" t="str">
            <v>2024-Q2</v>
          </cell>
          <cell r="I4768" t="str">
            <v>Sim</v>
          </cell>
          <cell r="J4768">
            <v>45535</v>
          </cell>
          <cell r="K4768">
            <v>17820758.739999998</v>
          </cell>
          <cell r="L4768">
            <v>28233346.300000001</v>
          </cell>
          <cell r="M4768">
            <v>63.12</v>
          </cell>
          <cell r="N4768" t="str">
            <v>Cumpre</v>
          </cell>
        </row>
        <row r="4769">
          <cell r="F4769" t="str">
            <v>Itaporanga da Ajuda/SE</v>
          </cell>
          <cell r="G4769" t="str">
            <v>Quadrimestral</v>
          </cell>
          <cell r="H4769" t="str">
            <v>2024-Q2</v>
          </cell>
          <cell r="I4769" t="str">
            <v>Sim</v>
          </cell>
          <cell r="J4769">
            <v>45535</v>
          </cell>
          <cell r="K4769">
            <v>117650371.92</v>
          </cell>
          <cell r="L4769">
            <v>172952381.03</v>
          </cell>
          <cell r="M4769">
            <v>68.02</v>
          </cell>
          <cell r="N4769" t="str">
            <v>Cumpre</v>
          </cell>
        </row>
        <row r="4770">
          <cell r="F4770" t="str">
            <v>Japaratuba/SE</v>
          </cell>
          <cell r="G4770" t="str">
            <v>Quadrimestral</v>
          </cell>
          <cell r="H4770" t="str">
            <v>2024-Q2</v>
          </cell>
          <cell r="I4770" t="str">
            <v>Sim</v>
          </cell>
          <cell r="J4770">
            <v>45535</v>
          </cell>
          <cell r="K4770">
            <v>116026595.67</v>
          </cell>
          <cell r="L4770">
            <v>93484476.469999999</v>
          </cell>
          <cell r="M4770">
            <v>124.11</v>
          </cell>
          <cell r="N4770" t="str">
            <v>Descumpre</v>
          </cell>
        </row>
        <row r="4771">
          <cell r="F4771" t="str">
            <v>Japoatã/SE</v>
          </cell>
          <cell r="G4771" t="str">
            <v>Quadrimestral</v>
          </cell>
          <cell r="H4771" t="str">
            <v>2024-Q2</v>
          </cell>
          <cell r="I4771" t="str">
            <v>Sim</v>
          </cell>
          <cell r="J4771">
            <v>45535</v>
          </cell>
          <cell r="K4771">
            <v>12891095.9</v>
          </cell>
          <cell r="L4771">
            <v>72775749.180000007</v>
          </cell>
          <cell r="M4771">
            <v>17.71</v>
          </cell>
          <cell r="N4771" t="str">
            <v>Cumpre</v>
          </cell>
        </row>
        <row r="4772">
          <cell r="F4772" t="str">
            <v>Lagarto/SE</v>
          </cell>
          <cell r="G4772" t="str">
            <v>Quadrimestral</v>
          </cell>
          <cell r="H4772" t="str">
            <v>2024-Q2</v>
          </cell>
          <cell r="I4772" t="str">
            <v>Sim</v>
          </cell>
          <cell r="J4772">
            <v>45535</v>
          </cell>
          <cell r="K4772">
            <v>90070700.790000007</v>
          </cell>
          <cell r="L4772">
            <v>360109474.50999999</v>
          </cell>
          <cell r="M4772">
            <v>25.01</v>
          </cell>
          <cell r="N4772" t="str">
            <v>Cumpre</v>
          </cell>
        </row>
        <row r="4773">
          <cell r="F4773" t="str">
            <v>Laranjeiras/SE</v>
          </cell>
          <cell r="G4773" t="str">
            <v>Quadrimestral</v>
          </cell>
          <cell r="H4773" t="str">
            <v>2024-Q2</v>
          </cell>
          <cell r="I4773" t="str">
            <v>Sim</v>
          </cell>
          <cell r="J4773">
            <v>45535</v>
          </cell>
          <cell r="K4773">
            <v>137683522.62</v>
          </cell>
          <cell r="L4773">
            <v>221719362.50999999</v>
          </cell>
          <cell r="M4773">
            <v>62.1</v>
          </cell>
          <cell r="N4773" t="str">
            <v>Cumpre</v>
          </cell>
        </row>
        <row r="4774">
          <cell r="F4774" t="str">
            <v>Macambira/SE</v>
          </cell>
          <cell r="G4774" t="str">
            <v>Quadrimestral</v>
          </cell>
          <cell r="H4774" t="str">
            <v>2024-Q2</v>
          </cell>
          <cell r="I4774" t="str">
            <v>Sim</v>
          </cell>
          <cell r="J4774">
            <v>45535</v>
          </cell>
          <cell r="K4774">
            <v>-433347.21</v>
          </cell>
          <cell r="L4774">
            <v>36030718.719999999</v>
          </cell>
          <cell r="M4774">
            <v>0</v>
          </cell>
          <cell r="N4774" t="str">
            <v>Cumpre</v>
          </cell>
        </row>
        <row r="4775">
          <cell r="F4775" t="str">
            <v>Malhada dos Bois/SE</v>
          </cell>
          <cell r="G4775" t="str">
            <v>Quadrimestral</v>
          </cell>
          <cell r="H4775" t="str">
            <v>2024-Q2</v>
          </cell>
          <cell r="I4775" t="str">
            <v>Sim</v>
          </cell>
          <cell r="J4775">
            <v>45535</v>
          </cell>
          <cell r="K4775">
            <v>2261003.52</v>
          </cell>
          <cell r="L4775">
            <v>36190772.560000002</v>
          </cell>
          <cell r="M4775">
            <v>6.25</v>
          </cell>
          <cell r="N4775" t="str">
            <v>Cumpre</v>
          </cell>
        </row>
        <row r="4776">
          <cell r="F4776" t="str">
            <v>Malhador/SE</v>
          </cell>
          <cell r="G4776" t="str">
            <v>Quadrimestral</v>
          </cell>
          <cell r="H4776" t="str">
            <v>2024-Q2</v>
          </cell>
          <cell r="I4776" t="str">
            <v>Sim</v>
          </cell>
          <cell r="J4776">
            <v>45535</v>
          </cell>
          <cell r="K4776">
            <v>27504433</v>
          </cell>
          <cell r="L4776">
            <v>58659023.850000001</v>
          </cell>
          <cell r="M4776">
            <v>46.89</v>
          </cell>
          <cell r="N4776" t="str">
            <v>Cumpre</v>
          </cell>
        </row>
        <row r="4777">
          <cell r="F4777" t="str">
            <v>Maruim/SE</v>
          </cell>
          <cell r="G4777" t="str">
            <v>Quadrimestral</v>
          </cell>
          <cell r="H4777" t="str">
            <v>2024-Q2</v>
          </cell>
          <cell r="I4777" t="str">
            <v>Sim</v>
          </cell>
          <cell r="J4777">
            <v>45535</v>
          </cell>
          <cell r="K4777">
            <v>83293704.400000006</v>
          </cell>
          <cell r="L4777">
            <v>83985244.930000007</v>
          </cell>
          <cell r="M4777">
            <v>99.18</v>
          </cell>
          <cell r="N4777" t="str">
            <v>Cumpre</v>
          </cell>
        </row>
        <row r="4778">
          <cell r="F4778" t="str">
            <v>Moita Bonita/SE</v>
          </cell>
          <cell r="G4778" t="str">
            <v>Quadrimestral</v>
          </cell>
          <cell r="H4778" t="str">
            <v>2024-Q2</v>
          </cell>
          <cell r="I4778" t="str">
            <v>Sim</v>
          </cell>
          <cell r="J4778">
            <v>45535</v>
          </cell>
          <cell r="K4778">
            <v>12977709.65</v>
          </cell>
          <cell r="L4778">
            <v>54076361.950000003</v>
          </cell>
          <cell r="M4778">
            <v>24</v>
          </cell>
          <cell r="N4778" t="str">
            <v>Cumpre</v>
          </cell>
        </row>
        <row r="4779">
          <cell r="F4779" t="str">
            <v>Monte Alegre de Sergipe/SE</v>
          </cell>
          <cell r="G4779" t="str">
            <v>Quadrimestral</v>
          </cell>
          <cell r="H4779" t="str">
            <v>2024-Q2</v>
          </cell>
          <cell r="I4779" t="str">
            <v>Sim</v>
          </cell>
          <cell r="J4779">
            <v>45535</v>
          </cell>
          <cell r="K4779">
            <v>75567476.799999997</v>
          </cell>
          <cell r="L4779">
            <v>69210124.099999994</v>
          </cell>
          <cell r="M4779">
            <v>109.19</v>
          </cell>
          <cell r="N4779" t="str">
            <v>Cumpre, em patamar de alerta</v>
          </cell>
        </row>
        <row r="4780">
          <cell r="F4780" t="str">
            <v>Muribeca/SE</v>
          </cell>
          <cell r="G4780" t="str">
            <v>Quadrimestral</v>
          </cell>
          <cell r="H4780" t="str">
            <v>2024-Q2</v>
          </cell>
          <cell r="I4780" t="str">
            <v>Sim</v>
          </cell>
          <cell r="J4780">
            <v>45535</v>
          </cell>
          <cell r="K4780">
            <v>23540450.960000001</v>
          </cell>
          <cell r="L4780">
            <v>37017666.090000004</v>
          </cell>
          <cell r="M4780">
            <v>63.59</v>
          </cell>
          <cell r="N4780" t="str">
            <v>Cumpre</v>
          </cell>
        </row>
        <row r="4781">
          <cell r="F4781" t="str">
            <v>Neópolis/SE</v>
          </cell>
          <cell r="G4781" t="str">
            <v>Quadrimestral</v>
          </cell>
          <cell r="H4781" t="str">
            <v>2024-Q2</v>
          </cell>
          <cell r="I4781" t="str">
            <v>Sim</v>
          </cell>
          <cell r="J4781">
            <v>45535</v>
          </cell>
          <cell r="K4781">
            <v>-7198884.1699999999</v>
          </cell>
          <cell r="L4781">
            <v>80523524.969999999</v>
          </cell>
          <cell r="M4781">
            <v>0</v>
          </cell>
          <cell r="N4781" t="str">
            <v>Cumpre</v>
          </cell>
        </row>
        <row r="4782">
          <cell r="F4782" t="str">
            <v>Nossa Senhora Aparecida/SE</v>
          </cell>
          <cell r="G4782" t="str">
            <v>Quadrimestral</v>
          </cell>
          <cell r="H4782" t="str">
            <v>2024-Q2</v>
          </cell>
          <cell r="I4782" t="str">
            <v>Sim</v>
          </cell>
          <cell r="J4782">
            <v>45535</v>
          </cell>
          <cell r="K4782">
            <v>15900494.140000001</v>
          </cell>
          <cell r="L4782">
            <v>37938946.899999999</v>
          </cell>
          <cell r="M4782">
            <v>41.91</v>
          </cell>
          <cell r="N4782" t="str">
            <v>Cumpre</v>
          </cell>
        </row>
        <row r="4783">
          <cell r="F4783" t="str">
            <v>Nossa Senhora da Glória/SE</v>
          </cell>
          <cell r="G4783" t="str">
            <v>Quadrimestral</v>
          </cell>
          <cell r="H4783" t="str">
            <v>2024-Q2</v>
          </cell>
          <cell r="I4783" t="str">
            <v>Sim</v>
          </cell>
          <cell r="J4783">
            <v>45535</v>
          </cell>
          <cell r="K4783">
            <v>56146930.609999999</v>
          </cell>
          <cell r="L4783">
            <v>181609941.34</v>
          </cell>
          <cell r="M4783">
            <v>30.92</v>
          </cell>
          <cell r="N4783" t="str">
            <v>Cumpre</v>
          </cell>
        </row>
        <row r="4784">
          <cell r="F4784" t="str">
            <v>Nossa Senhora das Dores/SE</v>
          </cell>
          <cell r="G4784" t="str">
            <v>Quadrimestral</v>
          </cell>
          <cell r="H4784" t="str">
            <v>2024-Q2</v>
          </cell>
          <cell r="I4784" t="str">
            <v>Sim</v>
          </cell>
          <cell r="J4784">
            <v>45535</v>
          </cell>
          <cell r="K4784">
            <v>59301549.299999997</v>
          </cell>
          <cell r="L4784">
            <v>126917612.03</v>
          </cell>
          <cell r="M4784">
            <v>46.72</v>
          </cell>
          <cell r="N4784" t="str">
            <v>Cumpre</v>
          </cell>
        </row>
        <row r="4785">
          <cell r="F4785" t="str">
            <v>Nossa Senhora de Lourdes/SE</v>
          </cell>
          <cell r="G4785" t="str">
            <v>Quadrimestral</v>
          </cell>
          <cell r="H4785" t="str">
            <v>2024-Q2</v>
          </cell>
          <cell r="I4785" t="str">
            <v>Sim</v>
          </cell>
          <cell r="J4785">
            <v>45535</v>
          </cell>
          <cell r="K4785">
            <v>-2153199.27</v>
          </cell>
          <cell r="L4785">
            <v>33477822.640000001</v>
          </cell>
          <cell r="M4785">
            <v>0</v>
          </cell>
          <cell r="N4785" t="str">
            <v>Cumpre</v>
          </cell>
        </row>
        <row r="4786">
          <cell r="F4786" t="str">
            <v>Nossa Senhora do Socorro/SE</v>
          </cell>
          <cell r="G4786" t="str">
            <v>Quadrimestral</v>
          </cell>
          <cell r="H4786" t="str">
            <v>2024-Q2</v>
          </cell>
          <cell r="I4786" t="str">
            <v>Sim</v>
          </cell>
          <cell r="J4786">
            <v>45535</v>
          </cell>
          <cell r="K4786">
            <v>187985076.84999999</v>
          </cell>
          <cell r="L4786">
            <v>650987267.11000001</v>
          </cell>
          <cell r="M4786">
            <v>28.88</v>
          </cell>
          <cell r="N4786" t="str">
            <v>Cumpre</v>
          </cell>
        </row>
        <row r="4787">
          <cell r="F4787" t="str">
            <v>Pacatuba/SE</v>
          </cell>
          <cell r="G4787" t="str">
            <v>Quadrimestral</v>
          </cell>
          <cell r="H4787" t="str">
            <v>2024-Q2</v>
          </cell>
          <cell r="I4787" t="str">
            <v>Sim</v>
          </cell>
          <cell r="J4787">
            <v>45535</v>
          </cell>
          <cell r="K4787">
            <v>-16199531.779999999</v>
          </cell>
          <cell r="L4787">
            <v>188476095.25</v>
          </cell>
          <cell r="M4787">
            <v>0</v>
          </cell>
          <cell r="N4787" t="str">
            <v>Cumpre</v>
          </cell>
        </row>
        <row r="4788">
          <cell r="F4788" t="str">
            <v>Pedra Mole/SE</v>
          </cell>
          <cell r="G4788" t="str">
            <v>Quadrimestral</v>
          </cell>
          <cell r="H4788" t="str">
            <v>2024-Q2</v>
          </cell>
          <cell r="I4788" t="str">
            <v>Sim</v>
          </cell>
          <cell r="J4788">
            <v>45535</v>
          </cell>
          <cell r="K4788">
            <v>13685854.01</v>
          </cell>
          <cell r="L4788">
            <v>29266973.210000001</v>
          </cell>
          <cell r="M4788">
            <v>46.76</v>
          </cell>
          <cell r="N4788" t="str">
            <v>Cumpre</v>
          </cell>
        </row>
        <row r="4789">
          <cell r="F4789" t="str">
            <v>Pedrinhas/SE</v>
          </cell>
          <cell r="G4789" t="str">
            <v>Quadrimestral</v>
          </cell>
          <cell r="H4789" t="str">
            <v>2024-Q2</v>
          </cell>
          <cell r="I4789" t="str">
            <v>Sim</v>
          </cell>
          <cell r="J4789">
            <v>45535</v>
          </cell>
          <cell r="K4789">
            <v>16301322.35</v>
          </cell>
          <cell r="L4789">
            <v>52466499.259999998</v>
          </cell>
          <cell r="M4789">
            <v>31.07</v>
          </cell>
          <cell r="N4789" t="str">
            <v>Cumpre</v>
          </cell>
        </row>
        <row r="4790">
          <cell r="F4790" t="str">
            <v>Pinhão/SE</v>
          </cell>
          <cell r="G4790" t="str">
            <v>Quadrimestral</v>
          </cell>
          <cell r="H4790" t="str">
            <v>2024-Q2</v>
          </cell>
          <cell r="I4790" t="str">
            <v>Sim</v>
          </cell>
          <cell r="J4790">
            <v>45535</v>
          </cell>
          <cell r="K4790">
            <v>-6291821.0700000003</v>
          </cell>
          <cell r="L4790">
            <v>41113589.32</v>
          </cell>
          <cell r="M4790">
            <v>0</v>
          </cell>
          <cell r="N4790" t="str">
            <v>Cumpre</v>
          </cell>
        </row>
        <row r="4791">
          <cell r="F4791" t="str">
            <v>Pirambu/SE</v>
          </cell>
          <cell r="G4791" t="str">
            <v>Quadrimestral</v>
          </cell>
          <cell r="H4791" t="str">
            <v>2024-Q2</v>
          </cell>
          <cell r="I4791" t="str">
            <v>Sim</v>
          </cell>
          <cell r="J4791">
            <v>45535</v>
          </cell>
          <cell r="K4791">
            <v>24930739.940000001</v>
          </cell>
          <cell r="L4791">
            <v>91975521.519999996</v>
          </cell>
          <cell r="M4791">
            <v>27.11</v>
          </cell>
          <cell r="N4791" t="str">
            <v>Cumpre</v>
          </cell>
        </row>
        <row r="4792">
          <cell r="F4792" t="str">
            <v>Poço Redondo/SE</v>
          </cell>
          <cell r="G4792" t="str">
            <v>Quadrimestral</v>
          </cell>
          <cell r="H4792" t="str">
            <v>2024-Q2</v>
          </cell>
          <cell r="I4792" t="str">
            <v>Sim</v>
          </cell>
          <cell r="J4792">
            <v>45535</v>
          </cell>
          <cell r="K4792">
            <v>77914119.599999994</v>
          </cell>
          <cell r="L4792">
            <v>126811232.65000001</v>
          </cell>
          <cell r="M4792">
            <v>61.44</v>
          </cell>
          <cell r="N4792" t="str">
            <v>Cumpre</v>
          </cell>
        </row>
        <row r="4793">
          <cell r="F4793" t="str">
            <v>Poço Verde/SE</v>
          </cell>
          <cell r="G4793" t="str">
            <v>Quadrimestral</v>
          </cell>
          <cell r="H4793" t="str">
            <v>2024-Q2</v>
          </cell>
          <cell r="I4793" t="str">
            <v>Sim</v>
          </cell>
          <cell r="J4793">
            <v>45535</v>
          </cell>
          <cell r="K4793">
            <v>22429566.149999999</v>
          </cell>
          <cell r="L4793">
            <v>84076477.680000007</v>
          </cell>
          <cell r="M4793">
            <v>26.68</v>
          </cell>
          <cell r="N4793" t="str">
            <v>Cumpre</v>
          </cell>
        </row>
        <row r="4794">
          <cell r="F4794" t="str">
            <v>Porto da Folha/SE</v>
          </cell>
          <cell r="G4794" t="str">
            <v>Quadrimestral</v>
          </cell>
          <cell r="H4794" t="str">
            <v>2024-Q2</v>
          </cell>
          <cell r="I4794" t="str">
            <v>Sim</v>
          </cell>
          <cell r="J4794">
            <v>45535</v>
          </cell>
          <cell r="K4794">
            <v>81063424.870000005</v>
          </cell>
          <cell r="L4794">
            <v>101807161.22</v>
          </cell>
          <cell r="M4794">
            <v>79.62</v>
          </cell>
          <cell r="N4794" t="str">
            <v>Cumpre</v>
          </cell>
        </row>
        <row r="4795">
          <cell r="F4795" t="str">
            <v>Propriá/SE</v>
          </cell>
          <cell r="G4795" t="str">
            <v>Quadrimestral</v>
          </cell>
          <cell r="H4795" t="str">
            <v>2024-Q2</v>
          </cell>
          <cell r="I4795" t="str">
            <v>Sim</v>
          </cell>
          <cell r="J4795">
            <v>45535</v>
          </cell>
          <cell r="K4795">
            <v>28693577.260000002</v>
          </cell>
          <cell r="L4795">
            <v>100851513.37</v>
          </cell>
          <cell r="M4795">
            <v>28.45</v>
          </cell>
          <cell r="N4795" t="str">
            <v>Cumpre</v>
          </cell>
        </row>
        <row r="4796">
          <cell r="F4796" t="str">
            <v>Riachão do Dantas/SE</v>
          </cell>
          <cell r="G4796" t="str">
            <v>Quadrimestral</v>
          </cell>
          <cell r="H4796" t="str">
            <v>2024-Q2</v>
          </cell>
          <cell r="I4796" t="str">
            <v>Sim</v>
          </cell>
          <cell r="J4796">
            <v>45535</v>
          </cell>
          <cell r="K4796">
            <v>81188020</v>
          </cell>
          <cell r="L4796">
            <v>82001213.219999999</v>
          </cell>
          <cell r="M4796">
            <v>99.01</v>
          </cell>
          <cell r="N4796" t="str">
            <v>Cumpre</v>
          </cell>
        </row>
        <row r="4797">
          <cell r="F4797" t="str">
            <v>Riachuelo/SE</v>
          </cell>
          <cell r="G4797" t="str">
            <v>Quadrimestral</v>
          </cell>
          <cell r="H4797" t="str">
            <v>2024-Q2</v>
          </cell>
          <cell r="I4797" t="str">
            <v>Sim</v>
          </cell>
          <cell r="J4797">
            <v>45535</v>
          </cell>
          <cell r="K4797">
            <v>5447891.2400000002</v>
          </cell>
          <cell r="L4797">
            <v>59296994.43</v>
          </cell>
          <cell r="M4797">
            <v>9.19</v>
          </cell>
          <cell r="N4797" t="str">
            <v>Cumpre</v>
          </cell>
        </row>
        <row r="4798">
          <cell r="F4798" t="str">
            <v>Ribeirópolis/SE</v>
          </cell>
          <cell r="G4798" t="str">
            <v>Quadrimestral</v>
          </cell>
          <cell r="H4798" t="str">
            <v>2024-Q2</v>
          </cell>
          <cell r="I4798" t="str">
            <v>Sim</v>
          </cell>
          <cell r="J4798">
            <v>45535</v>
          </cell>
          <cell r="K4798">
            <v>33116700.16</v>
          </cell>
          <cell r="L4798">
            <v>75993250.489999995</v>
          </cell>
          <cell r="M4798">
            <v>43.58</v>
          </cell>
          <cell r="N4798" t="str">
            <v>Cumpre</v>
          </cell>
        </row>
        <row r="4799">
          <cell r="F4799" t="str">
            <v>Rosário do Catete/SE</v>
          </cell>
          <cell r="G4799" t="str">
            <v>Quadrimestral</v>
          </cell>
          <cell r="H4799" t="str">
            <v>2024-Q2</v>
          </cell>
          <cell r="I4799" t="str">
            <v>Sim</v>
          </cell>
          <cell r="J4799">
            <v>45535</v>
          </cell>
          <cell r="K4799">
            <v>65508423.829999998</v>
          </cell>
          <cell r="L4799">
            <v>103754607.37</v>
          </cell>
          <cell r="M4799">
            <v>63.14</v>
          </cell>
          <cell r="N4799" t="str">
            <v>Cumpre</v>
          </cell>
        </row>
        <row r="4800">
          <cell r="F4800" t="str">
            <v>Salgado/SE</v>
          </cell>
          <cell r="G4800" t="str">
            <v>Quadrimestral</v>
          </cell>
          <cell r="H4800" t="str">
            <v>2024-Q2</v>
          </cell>
          <cell r="I4800" t="str">
            <v>Sim</v>
          </cell>
          <cell r="J4800">
            <v>45535</v>
          </cell>
          <cell r="K4800">
            <v>74741760.780000001</v>
          </cell>
          <cell r="L4800">
            <v>74441021.040000007</v>
          </cell>
          <cell r="M4800">
            <v>100.4</v>
          </cell>
          <cell r="N4800" t="str">
            <v>Cumpre</v>
          </cell>
        </row>
        <row r="4801">
          <cell r="F4801" t="str">
            <v>Santa Luzia do Itanhy/SE</v>
          </cell>
          <cell r="G4801" t="str">
            <v>Quadrimestral</v>
          </cell>
          <cell r="H4801" t="str">
            <v>2024-Q2</v>
          </cell>
          <cell r="I4801" t="str">
            <v>Sim</v>
          </cell>
          <cell r="J4801">
            <v>45535</v>
          </cell>
          <cell r="K4801">
            <v>24078900.43</v>
          </cell>
          <cell r="L4801">
            <v>91029200.599999994</v>
          </cell>
          <cell r="M4801">
            <v>26.45</v>
          </cell>
          <cell r="N4801" t="str">
            <v>Cumpre</v>
          </cell>
        </row>
        <row r="4802">
          <cell r="F4802" t="str">
            <v>Santa Rosa de Lima/SE</v>
          </cell>
          <cell r="G4802" t="str">
            <v>Quadrimestral</v>
          </cell>
          <cell r="H4802" t="str">
            <v>2024-Q2</v>
          </cell>
          <cell r="I4802" t="str">
            <v>Sim</v>
          </cell>
          <cell r="J4802">
            <v>45535</v>
          </cell>
          <cell r="K4802">
            <v>18276815.129999999</v>
          </cell>
          <cell r="L4802">
            <v>33301231.280000001</v>
          </cell>
          <cell r="M4802">
            <v>54.88</v>
          </cell>
          <cell r="N4802" t="str">
            <v>Cumpre</v>
          </cell>
        </row>
        <row r="4803">
          <cell r="F4803" t="str">
            <v>Santana do São Francisco/SE</v>
          </cell>
          <cell r="G4803" t="str">
            <v>Quadrimestral</v>
          </cell>
          <cell r="H4803" t="str">
            <v>2024-Q2</v>
          </cell>
          <cell r="I4803" t="str">
            <v>Sim</v>
          </cell>
          <cell r="J4803">
            <v>45535</v>
          </cell>
          <cell r="K4803">
            <v>13882487.49</v>
          </cell>
          <cell r="L4803">
            <v>50704395.450000003</v>
          </cell>
          <cell r="M4803">
            <v>27.38</v>
          </cell>
          <cell r="N4803" t="str">
            <v>Cumpre</v>
          </cell>
        </row>
        <row r="4804">
          <cell r="F4804" t="str">
            <v>Santo Amaro das Brotas/SE</v>
          </cell>
          <cell r="G4804" t="str">
            <v>Quadrimestral</v>
          </cell>
          <cell r="H4804" t="str">
            <v>2024-Q2</v>
          </cell>
          <cell r="I4804" t="str">
            <v>Sim</v>
          </cell>
          <cell r="J4804">
            <v>45535</v>
          </cell>
          <cell r="K4804">
            <v>8724437.8200000003</v>
          </cell>
          <cell r="L4804">
            <v>65225460.090000004</v>
          </cell>
          <cell r="M4804">
            <v>13.38</v>
          </cell>
          <cell r="N4804" t="str">
            <v>Cumpre</v>
          </cell>
        </row>
        <row r="4805">
          <cell r="F4805" t="str">
            <v>São Cristóvão/SE</v>
          </cell>
          <cell r="G4805" t="str">
            <v>Quadrimestral</v>
          </cell>
          <cell r="H4805" t="str">
            <v>2024-Q2</v>
          </cell>
          <cell r="I4805" t="str">
            <v>Sim</v>
          </cell>
          <cell r="J4805">
            <v>45535</v>
          </cell>
          <cell r="K4805">
            <v>127128117.86</v>
          </cell>
          <cell r="L4805">
            <v>298601372.66000003</v>
          </cell>
          <cell r="M4805">
            <v>42.57</v>
          </cell>
          <cell r="N4805" t="str">
            <v>Cumpre</v>
          </cell>
        </row>
        <row r="4806">
          <cell r="F4806" t="str">
            <v>São Domingos/SE</v>
          </cell>
          <cell r="G4806" t="str">
            <v>Quadrimestral</v>
          </cell>
          <cell r="H4806" t="str">
            <v>2024-Q2</v>
          </cell>
          <cell r="I4806" t="str">
            <v>Sim</v>
          </cell>
          <cell r="J4806">
            <v>45535</v>
          </cell>
          <cell r="K4806">
            <v>55566434.700000003</v>
          </cell>
          <cell r="L4806">
            <v>48553097.18</v>
          </cell>
          <cell r="M4806">
            <v>114.44</v>
          </cell>
          <cell r="N4806" t="str">
            <v>Cumpre, em patamar de alerta</v>
          </cell>
        </row>
        <row r="4807">
          <cell r="F4807" t="str">
            <v>São Francisco/SE</v>
          </cell>
          <cell r="G4807" t="str">
            <v>Quadrimestral</v>
          </cell>
          <cell r="H4807" t="str">
            <v>2024-Q2</v>
          </cell>
          <cell r="I4807" t="str">
            <v>Sim</v>
          </cell>
          <cell r="J4807">
            <v>45535</v>
          </cell>
          <cell r="K4807">
            <v>12848130.59</v>
          </cell>
          <cell r="L4807">
            <v>29798434.52</v>
          </cell>
          <cell r="M4807">
            <v>43.12</v>
          </cell>
          <cell r="N4807" t="str">
            <v>Cumpre</v>
          </cell>
        </row>
        <row r="4808">
          <cell r="F4808" t="str">
            <v>São Miguel do Aleixo/SE</v>
          </cell>
          <cell r="G4808" t="str">
            <v>Quadrimestral</v>
          </cell>
          <cell r="H4808" t="str">
            <v>2024-Q2</v>
          </cell>
          <cell r="I4808" t="str">
            <v>Sim</v>
          </cell>
          <cell r="J4808">
            <v>45535</v>
          </cell>
          <cell r="K4808">
            <v>28753274.289999999</v>
          </cell>
          <cell r="L4808">
            <v>30057953.530000001</v>
          </cell>
          <cell r="M4808">
            <v>95.66</v>
          </cell>
          <cell r="N4808" t="str">
            <v>Cumpre</v>
          </cell>
        </row>
        <row r="4809">
          <cell r="F4809" t="str">
            <v>Simão Dias/SE</v>
          </cell>
          <cell r="G4809" t="str">
            <v>Quadrimestral</v>
          </cell>
          <cell r="H4809" t="str">
            <v>2024-Q2</v>
          </cell>
          <cell r="I4809" t="str">
            <v>Sim</v>
          </cell>
          <cell r="J4809">
            <v>45535</v>
          </cell>
          <cell r="K4809">
            <v>20032966.640000001</v>
          </cell>
          <cell r="L4809">
            <v>147023335.16</v>
          </cell>
          <cell r="M4809">
            <v>13.63</v>
          </cell>
          <cell r="N4809" t="str">
            <v>Cumpre</v>
          </cell>
        </row>
        <row r="4810">
          <cell r="F4810" t="str">
            <v>Siriri/SE</v>
          </cell>
          <cell r="G4810" t="str">
            <v>Quadrimestral</v>
          </cell>
          <cell r="H4810" t="str">
            <v>2024-Q2</v>
          </cell>
          <cell r="I4810" t="str">
            <v>Sim</v>
          </cell>
          <cell r="J4810">
            <v>45535</v>
          </cell>
          <cell r="K4810">
            <v>6479972.21</v>
          </cell>
          <cell r="L4810">
            <v>51229211</v>
          </cell>
          <cell r="M4810">
            <v>12.65</v>
          </cell>
          <cell r="N4810" t="str">
            <v>Cumpre</v>
          </cell>
        </row>
        <row r="4811">
          <cell r="F4811" t="str">
            <v>Telha/SE</v>
          </cell>
          <cell r="G4811" t="str">
            <v>Quadrimestral</v>
          </cell>
          <cell r="H4811" t="str">
            <v>2024-Q2</v>
          </cell>
          <cell r="I4811" t="str">
            <v>Sim</v>
          </cell>
          <cell r="J4811">
            <v>45535</v>
          </cell>
          <cell r="K4811">
            <v>7793255.2400000002</v>
          </cell>
          <cell r="L4811">
            <v>27856024.920000002</v>
          </cell>
          <cell r="M4811">
            <v>27.98</v>
          </cell>
          <cell r="N4811" t="str">
            <v>Cumpre</v>
          </cell>
        </row>
        <row r="4812">
          <cell r="F4812" t="str">
            <v>Tobias Barreto/SE</v>
          </cell>
          <cell r="G4812" t="str">
            <v>Quadrimestral</v>
          </cell>
          <cell r="H4812" t="str">
            <v>2024-Q2</v>
          </cell>
          <cell r="I4812" t="str">
            <v>Sim</v>
          </cell>
          <cell r="J4812">
            <v>45535</v>
          </cell>
          <cell r="K4812">
            <v>137400638.36000001</v>
          </cell>
          <cell r="L4812">
            <v>172339580.28999999</v>
          </cell>
          <cell r="M4812">
            <v>79.73</v>
          </cell>
          <cell r="N4812" t="str">
            <v>Cumpre</v>
          </cell>
        </row>
        <row r="4813">
          <cell r="F4813" t="str">
            <v>Tomar do Geru/SE</v>
          </cell>
          <cell r="G4813" t="str">
            <v>Quadrimestral</v>
          </cell>
          <cell r="H4813" t="str">
            <v>2024-Q2</v>
          </cell>
          <cell r="I4813" t="str">
            <v>Sim</v>
          </cell>
          <cell r="J4813">
            <v>45535</v>
          </cell>
          <cell r="K4813">
            <v>1947662.82</v>
          </cell>
          <cell r="L4813">
            <v>58645017.420000002</v>
          </cell>
          <cell r="M4813">
            <v>3.32</v>
          </cell>
          <cell r="N4813" t="str">
            <v>Cumpre</v>
          </cell>
        </row>
        <row r="4814">
          <cell r="F4814" t="str">
            <v>Umbaúba/SE</v>
          </cell>
          <cell r="G4814" t="str">
            <v>Quadrimestral</v>
          </cell>
          <cell r="H4814" t="str">
            <v>2024-Q2</v>
          </cell>
          <cell r="I4814" t="str">
            <v>Sim</v>
          </cell>
          <cell r="J4814">
            <v>45535</v>
          </cell>
          <cell r="K4814">
            <v>91264535.109999999</v>
          </cell>
          <cell r="L4814">
            <v>110919337.01000001</v>
          </cell>
          <cell r="M4814">
            <v>82.28</v>
          </cell>
          <cell r="N4814" t="str">
            <v>Cumpre</v>
          </cell>
        </row>
        <row r="4815">
          <cell r="F4815" t="str">
            <v>Adamantina/SP</v>
          </cell>
          <cell r="G4815" t="str">
            <v>Semestral</v>
          </cell>
          <cell r="H4815" t="str">
            <v>2024-S1</v>
          </cell>
          <cell r="I4815" t="str">
            <v>Sim</v>
          </cell>
          <cell r="J4815">
            <v>45473</v>
          </cell>
          <cell r="K4815">
            <v>-95172089.060000002</v>
          </cell>
          <cell r="L4815">
            <v>277049426.54000002</v>
          </cell>
          <cell r="M4815">
            <v>0</v>
          </cell>
          <cell r="N4815" t="str">
            <v>Cumpre</v>
          </cell>
        </row>
        <row r="4816">
          <cell r="F4816" t="str">
            <v>Adolfo/SP</v>
          </cell>
          <cell r="G4816" t="str">
            <v>Semestral</v>
          </cell>
          <cell r="H4816" t="str">
            <v>2024-S1</v>
          </cell>
          <cell r="I4816" t="str">
            <v>Sim</v>
          </cell>
          <cell r="J4816">
            <v>45473</v>
          </cell>
          <cell r="K4816">
            <v>-5552820.3700000001</v>
          </cell>
          <cell r="L4816">
            <v>38579175.719999999</v>
          </cell>
          <cell r="M4816">
            <v>0</v>
          </cell>
          <cell r="N4816" t="str">
            <v>Cumpre</v>
          </cell>
        </row>
        <row r="4817">
          <cell r="F4817" t="str">
            <v>Aguaí/SP</v>
          </cell>
          <cell r="G4817" t="str">
            <v>Quadrimestral</v>
          </cell>
          <cell r="H4817" t="str">
            <v>2024-Q2</v>
          </cell>
          <cell r="I4817" t="str">
            <v>Sim</v>
          </cell>
          <cell r="J4817">
            <v>45535</v>
          </cell>
          <cell r="K4817">
            <v>-11266123.300000001</v>
          </cell>
          <cell r="L4817">
            <v>164915469.68000001</v>
          </cell>
          <cell r="M4817">
            <v>0</v>
          </cell>
          <cell r="N4817" t="str">
            <v>Cumpre</v>
          </cell>
        </row>
        <row r="4818">
          <cell r="F4818" t="str">
            <v>Águas da Prata/SP</v>
          </cell>
          <cell r="G4818" t="str">
            <v>Quadrimestral</v>
          </cell>
          <cell r="H4818" t="str">
            <v>2024-Q2</v>
          </cell>
          <cell r="I4818" t="str">
            <v>Sim</v>
          </cell>
          <cell r="J4818">
            <v>45535</v>
          </cell>
          <cell r="K4818">
            <v>2974500.86</v>
          </cell>
          <cell r="L4818">
            <v>44944469.399999999</v>
          </cell>
          <cell r="M4818">
            <v>6.62</v>
          </cell>
          <cell r="N4818" t="str">
            <v>Cumpre</v>
          </cell>
        </row>
        <row r="4819">
          <cell r="F4819" t="str">
            <v>Águas de Lindóia/SP</v>
          </cell>
          <cell r="G4819" t="str">
            <v>Quadrimestral</v>
          </cell>
          <cell r="H4819" t="str">
            <v>2024-Q2</v>
          </cell>
          <cell r="I4819" t="str">
            <v>Sim</v>
          </cell>
          <cell r="J4819">
            <v>45535</v>
          </cell>
          <cell r="K4819">
            <v>-14287322.17</v>
          </cell>
          <cell r="L4819">
            <v>141620671.21000001</v>
          </cell>
          <cell r="M4819">
            <v>0</v>
          </cell>
          <cell r="N4819" t="str">
            <v>Cumpre</v>
          </cell>
        </row>
        <row r="4820">
          <cell r="F4820" t="str">
            <v>Águas de Santa Bárbara/SP</v>
          </cell>
          <cell r="G4820" t="str">
            <v>Quadrimestral</v>
          </cell>
          <cell r="H4820" t="str">
            <v>2024-Q2</v>
          </cell>
          <cell r="I4820" t="str">
            <v>Sim</v>
          </cell>
          <cell r="J4820">
            <v>45535</v>
          </cell>
          <cell r="K4820">
            <v>-9544909.6400000006</v>
          </cell>
          <cell r="L4820">
            <v>60920870.82</v>
          </cell>
          <cell r="M4820">
            <v>0</v>
          </cell>
          <cell r="N4820" t="str">
            <v>Cumpre</v>
          </cell>
        </row>
        <row r="4821">
          <cell r="F4821" t="str">
            <v>Águas de São Pedro/SP</v>
          </cell>
          <cell r="G4821" t="str">
            <v>Quadrimestral</v>
          </cell>
          <cell r="H4821" t="str">
            <v>2024-Q2</v>
          </cell>
          <cell r="I4821" t="str">
            <v>Sim</v>
          </cell>
          <cell r="J4821">
            <v>45535</v>
          </cell>
          <cell r="K4821">
            <v>2139202.41</v>
          </cell>
          <cell r="L4821">
            <v>52791776.130000003</v>
          </cell>
          <cell r="M4821">
            <v>4.05</v>
          </cell>
          <cell r="N4821" t="str">
            <v>Cumpre</v>
          </cell>
        </row>
        <row r="4822">
          <cell r="F4822" t="str">
            <v>Agudos/SP</v>
          </cell>
          <cell r="G4822" t="str">
            <v>Semestral</v>
          </cell>
          <cell r="H4822" t="str">
            <v>2024-S1</v>
          </cell>
          <cell r="I4822" t="str">
            <v>Sim</v>
          </cell>
          <cell r="J4822">
            <v>45473</v>
          </cell>
          <cell r="K4822">
            <v>21845521.93</v>
          </cell>
          <cell r="L4822">
            <v>200710340.47</v>
          </cell>
          <cell r="M4822">
            <v>10.88</v>
          </cell>
          <cell r="N4822" t="str">
            <v>Cumpre</v>
          </cell>
        </row>
        <row r="4823">
          <cell r="F4823" t="str">
            <v>Alambari/SP</v>
          </cell>
          <cell r="G4823" t="str">
            <v>Quadrimestral</v>
          </cell>
          <cell r="H4823" t="str">
            <v>2024-Q2</v>
          </cell>
          <cell r="I4823" t="str">
            <v>Sim</v>
          </cell>
          <cell r="J4823">
            <v>45535</v>
          </cell>
          <cell r="K4823">
            <v>-6383929.8700000001</v>
          </cell>
          <cell r="L4823">
            <v>38558954.380000003</v>
          </cell>
          <cell r="M4823">
            <v>0</v>
          </cell>
          <cell r="N4823" t="str">
            <v>Cumpre</v>
          </cell>
        </row>
        <row r="4824">
          <cell r="F4824" t="str">
            <v>Alfredo Marcondes/SP</v>
          </cell>
          <cell r="G4824" t="str">
            <v>Quadrimestral</v>
          </cell>
          <cell r="H4824" t="str">
            <v>2024-Q2</v>
          </cell>
          <cell r="I4824" t="str">
            <v>Sim</v>
          </cell>
          <cell r="J4824">
            <v>45535</v>
          </cell>
          <cell r="K4824">
            <v>-6098805.46</v>
          </cell>
          <cell r="L4824">
            <v>33558166.75</v>
          </cell>
          <cell r="M4824">
            <v>0</v>
          </cell>
          <cell r="N4824" t="str">
            <v>Cumpre</v>
          </cell>
        </row>
        <row r="4825">
          <cell r="F4825" t="str">
            <v>Altair/SP</v>
          </cell>
          <cell r="G4825" t="str">
            <v>Semestral</v>
          </cell>
          <cell r="H4825" t="str">
            <v>2023-S2</v>
          </cell>
          <cell r="I4825" t="str">
            <v>Não</v>
          </cell>
          <cell r="J4825">
            <v>45291</v>
          </cell>
          <cell r="K4825">
            <v>568768.02</v>
          </cell>
          <cell r="L4825">
            <v>32602878.030000001</v>
          </cell>
          <cell r="M4825">
            <v>1.74</v>
          </cell>
          <cell r="N4825" t="str">
            <v>Cumpre</v>
          </cell>
        </row>
        <row r="4826">
          <cell r="F4826" t="str">
            <v>Altinópolis/SP</v>
          </cell>
          <cell r="G4826" t="str">
            <v>Quadrimestral</v>
          </cell>
          <cell r="H4826" t="str">
            <v>2024-Q2</v>
          </cell>
          <cell r="I4826" t="str">
            <v>Sim</v>
          </cell>
          <cell r="J4826">
            <v>45535</v>
          </cell>
          <cell r="K4826">
            <v>-5706517.1500000004</v>
          </cell>
          <cell r="L4826">
            <v>105140807.29000001</v>
          </cell>
          <cell r="M4826">
            <v>0</v>
          </cell>
          <cell r="N4826" t="str">
            <v>Cumpre</v>
          </cell>
        </row>
        <row r="4827">
          <cell r="F4827" t="str">
            <v>Alto Alegre/SP</v>
          </cell>
          <cell r="G4827" t="str">
            <v>Quadrimestral</v>
          </cell>
          <cell r="H4827" t="str">
            <v>2024-Q2</v>
          </cell>
          <cell r="I4827" t="str">
            <v>Sim</v>
          </cell>
          <cell r="J4827">
            <v>45535</v>
          </cell>
          <cell r="K4827">
            <v>-7524651.2800000003</v>
          </cell>
          <cell r="L4827">
            <v>34879869.270000003</v>
          </cell>
          <cell r="M4827">
            <v>0</v>
          </cell>
          <cell r="N4827" t="str">
            <v>Cumpre</v>
          </cell>
        </row>
        <row r="4828">
          <cell r="F4828" t="str">
            <v>Alumínio/SP</v>
          </cell>
          <cell r="G4828" t="str">
            <v>Quadrimestral</v>
          </cell>
          <cell r="H4828" t="str">
            <v>2024-Q2</v>
          </cell>
          <cell r="I4828" t="str">
            <v>Sim</v>
          </cell>
          <cell r="J4828">
            <v>45535</v>
          </cell>
          <cell r="K4828">
            <v>8149166.2999999998</v>
          </cell>
          <cell r="L4828">
            <v>150751321.08000001</v>
          </cell>
          <cell r="M4828">
            <v>5.41</v>
          </cell>
          <cell r="N4828" t="str">
            <v>Cumpre</v>
          </cell>
        </row>
        <row r="4829">
          <cell r="F4829" t="str">
            <v>Álvares Florence/SP</v>
          </cell>
          <cell r="G4829" t="str">
            <v>Quadrimestral</v>
          </cell>
          <cell r="H4829" t="str">
            <v>2024-Q2</v>
          </cell>
          <cell r="I4829" t="str">
            <v>Sim</v>
          </cell>
          <cell r="J4829">
            <v>45535</v>
          </cell>
          <cell r="K4829">
            <v>2846970.49</v>
          </cell>
          <cell r="L4829">
            <v>34248667.409999996</v>
          </cell>
          <cell r="M4829">
            <v>8.31</v>
          </cell>
          <cell r="N4829" t="str">
            <v>Cumpre</v>
          </cell>
        </row>
        <row r="4830">
          <cell r="F4830" t="str">
            <v>Álvares Machado/SP</v>
          </cell>
          <cell r="G4830" t="str">
            <v>Quadrimestral</v>
          </cell>
          <cell r="H4830" t="str">
            <v>2024-Q2</v>
          </cell>
          <cell r="I4830" t="str">
            <v>Sim</v>
          </cell>
          <cell r="J4830">
            <v>45535</v>
          </cell>
          <cell r="K4830">
            <v>-21015911.469999999</v>
          </cell>
          <cell r="L4830">
            <v>115077612.81</v>
          </cell>
          <cell r="M4830">
            <v>0</v>
          </cell>
          <cell r="N4830" t="str">
            <v>Cumpre</v>
          </cell>
        </row>
        <row r="4831">
          <cell r="F4831" t="str">
            <v>Álvaro de Carvalho/SP</v>
          </cell>
          <cell r="G4831" t="str">
            <v>Quadrimestral</v>
          </cell>
          <cell r="H4831" t="str">
            <v>2024-Q2</v>
          </cell>
          <cell r="I4831" t="str">
            <v>Sim</v>
          </cell>
          <cell r="J4831">
            <v>45535</v>
          </cell>
          <cell r="K4831">
            <v>11179448.98</v>
          </cell>
          <cell r="L4831">
            <v>27545695.530000001</v>
          </cell>
          <cell r="M4831">
            <v>40.590000000000003</v>
          </cell>
          <cell r="N4831" t="str">
            <v>Cumpre</v>
          </cell>
        </row>
        <row r="4832">
          <cell r="F4832" t="str">
            <v>Alvinlândia/SP</v>
          </cell>
          <cell r="G4832" t="str">
            <v>Semestral</v>
          </cell>
          <cell r="H4832" t="str">
            <v>2024-S1</v>
          </cell>
          <cell r="I4832" t="str">
            <v>Sim</v>
          </cell>
          <cell r="J4832">
            <v>45473</v>
          </cell>
          <cell r="K4832">
            <v>-7122152.2599999998</v>
          </cell>
          <cell r="L4832">
            <v>25489836.859999999</v>
          </cell>
          <cell r="M4832">
            <v>0</v>
          </cell>
          <cell r="N4832" t="str">
            <v>Cumpre</v>
          </cell>
        </row>
        <row r="4833">
          <cell r="F4833" t="str">
            <v>Americana/SP</v>
          </cell>
          <cell r="G4833" t="str">
            <v>Quadrimestral</v>
          </cell>
          <cell r="H4833" t="str">
            <v>2024-Q2</v>
          </cell>
          <cell r="I4833" t="str">
            <v>Sim</v>
          </cell>
          <cell r="J4833">
            <v>45535</v>
          </cell>
          <cell r="K4833">
            <v>1022148266.8</v>
          </cell>
          <cell r="L4833">
            <v>1235721798.2</v>
          </cell>
          <cell r="M4833">
            <v>82.72</v>
          </cell>
          <cell r="N4833" t="str">
            <v>Cumpre</v>
          </cell>
        </row>
        <row r="4834">
          <cell r="F4834" t="str">
            <v>Américo Brasiliense/SP</v>
          </cell>
          <cell r="G4834" t="str">
            <v>Quadrimestral</v>
          </cell>
          <cell r="H4834" t="str">
            <v>2024-Q2</v>
          </cell>
          <cell r="I4834" t="str">
            <v>Sim</v>
          </cell>
          <cell r="J4834">
            <v>45535</v>
          </cell>
          <cell r="K4834">
            <v>-1403596.37</v>
          </cell>
          <cell r="L4834">
            <v>167002697.88999999</v>
          </cell>
          <cell r="M4834">
            <v>0</v>
          </cell>
          <cell r="N4834" t="str">
            <v>Cumpre</v>
          </cell>
        </row>
        <row r="4835">
          <cell r="F4835" t="str">
            <v>Américo de Campos/SP</v>
          </cell>
          <cell r="G4835" t="str">
            <v>Quadrimestral</v>
          </cell>
          <cell r="H4835" t="str">
            <v>2024-Q2</v>
          </cell>
          <cell r="I4835" t="str">
            <v>Sim</v>
          </cell>
          <cell r="J4835">
            <v>45535</v>
          </cell>
          <cell r="K4835">
            <v>-1559465.56</v>
          </cell>
          <cell r="L4835">
            <v>40403472.740000002</v>
          </cell>
          <cell r="M4835">
            <v>0</v>
          </cell>
          <cell r="N4835" t="str">
            <v>Cumpre</v>
          </cell>
        </row>
        <row r="4836">
          <cell r="F4836" t="str">
            <v>Amparo/SP</v>
          </cell>
          <cell r="G4836" t="str">
            <v>Quadrimestral</v>
          </cell>
          <cell r="H4836" t="str">
            <v>2024-Q2</v>
          </cell>
          <cell r="I4836" t="str">
            <v>Sim</v>
          </cell>
          <cell r="J4836">
            <v>45535</v>
          </cell>
          <cell r="K4836">
            <v>-90894111.760000005</v>
          </cell>
          <cell r="L4836">
            <v>464289551.49000001</v>
          </cell>
          <cell r="M4836">
            <v>0</v>
          </cell>
          <cell r="N4836" t="str">
            <v>Cumpre</v>
          </cell>
        </row>
        <row r="4837">
          <cell r="F4837" t="str">
            <v>Analândia/SP</v>
          </cell>
          <cell r="G4837" t="str">
            <v>Quadrimestral</v>
          </cell>
          <cell r="H4837" t="str">
            <v>2024-Q2</v>
          </cell>
          <cell r="I4837" t="str">
            <v>Sim</v>
          </cell>
          <cell r="J4837">
            <v>45535</v>
          </cell>
          <cell r="K4837">
            <v>-4904589.47</v>
          </cell>
          <cell r="L4837">
            <v>47898699.530000001</v>
          </cell>
          <cell r="M4837">
            <v>0</v>
          </cell>
          <cell r="N4837" t="str">
            <v>Cumpre</v>
          </cell>
        </row>
        <row r="4838">
          <cell r="F4838" t="str">
            <v>Andradina/SP</v>
          </cell>
          <cell r="G4838" t="str">
            <v>Quadrimestral</v>
          </cell>
          <cell r="H4838" t="str">
            <v>2024-Q2</v>
          </cell>
          <cell r="I4838" t="str">
            <v>Sim</v>
          </cell>
          <cell r="J4838">
            <v>45535</v>
          </cell>
          <cell r="K4838">
            <v>105303189.18000001</v>
          </cell>
          <cell r="L4838">
            <v>292686860.17000002</v>
          </cell>
          <cell r="M4838">
            <v>35.979999999999997</v>
          </cell>
          <cell r="N4838" t="str">
            <v>Cumpre</v>
          </cell>
        </row>
        <row r="4839">
          <cell r="F4839" t="str">
            <v>Angatuba/SP</v>
          </cell>
          <cell r="G4839" t="str">
            <v>Quadrimestral</v>
          </cell>
          <cell r="H4839" t="str">
            <v>2024-Q2</v>
          </cell>
          <cell r="I4839" t="str">
            <v>Sim</v>
          </cell>
          <cell r="J4839">
            <v>45535</v>
          </cell>
          <cell r="K4839">
            <v>8358243.5999999996</v>
          </cell>
          <cell r="L4839">
            <v>141153908.86000001</v>
          </cell>
          <cell r="M4839">
            <v>5.92</v>
          </cell>
          <cell r="N4839" t="str">
            <v>Cumpre</v>
          </cell>
        </row>
        <row r="4840">
          <cell r="F4840" t="str">
            <v>Anhembi/SP</v>
          </cell>
          <cell r="G4840" t="str">
            <v>Quadrimestral</v>
          </cell>
          <cell r="H4840" t="str">
            <v>2024-Q2</v>
          </cell>
          <cell r="I4840" t="str">
            <v>Sim</v>
          </cell>
          <cell r="J4840">
            <v>45535</v>
          </cell>
          <cell r="K4840">
            <v>-771588.44</v>
          </cell>
          <cell r="L4840">
            <v>56160014.960000001</v>
          </cell>
          <cell r="M4840">
            <v>0</v>
          </cell>
          <cell r="N4840" t="str">
            <v>Cumpre</v>
          </cell>
        </row>
        <row r="4841">
          <cell r="F4841" t="str">
            <v>Anhumas/SP</v>
          </cell>
          <cell r="G4841" t="str">
            <v>Quadrimestral</v>
          </cell>
          <cell r="H4841" t="str">
            <v>2024-Q2</v>
          </cell>
          <cell r="I4841" t="str">
            <v>Sim</v>
          </cell>
          <cell r="J4841">
            <v>45535</v>
          </cell>
          <cell r="K4841">
            <v>-4820143.9400000004</v>
          </cell>
          <cell r="L4841">
            <v>35549760.780000001</v>
          </cell>
          <cell r="M4841">
            <v>0</v>
          </cell>
          <cell r="N4841" t="str">
            <v>Cumpre</v>
          </cell>
        </row>
        <row r="4842">
          <cell r="F4842" t="str">
            <v>Aparecida/SP</v>
          </cell>
          <cell r="G4842" t="str">
            <v>Quadrimestral</v>
          </cell>
          <cell r="H4842" t="str">
            <v>2024-Q2</v>
          </cell>
          <cell r="I4842" t="str">
            <v>Sim</v>
          </cell>
          <cell r="J4842">
            <v>45535</v>
          </cell>
          <cell r="K4842">
            <v>673746.02</v>
          </cell>
          <cell r="L4842">
            <v>31657824.719999999</v>
          </cell>
          <cell r="M4842">
            <v>2.13</v>
          </cell>
          <cell r="N4842" t="str">
            <v>Cumpre</v>
          </cell>
        </row>
        <row r="4843">
          <cell r="F4843" t="str">
            <v>Aparecida d'Oeste/SP</v>
          </cell>
          <cell r="G4843" t="str">
            <v>Quadrimestral</v>
          </cell>
          <cell r="H4843" t="str">
            <v>2024-Q2</v>
          </cell>
          <cell r="I4843" t="str">
            <v>Sim</v>
          </cell>
          <cell r="J4843">
            <v>45535</v>
          </cell>
          <cell r="K4843">
            <v>5027537.29</v>
          </cell>
          <cell r="L4843">
            <v>31307431.449999999</v>
          </cell>
          <cell r="M4843">
            <v>16.059999999999999</v>
          </cell>
          <cell r="N4843" t="str">
            <v>Cumpre</v>
          </cell>
        </row>
        <row r="4844">
          <cell r="F4844" t="str">
            <v>Apiaí/SP</v>
          </cell>
          <cell r="G4844" t="str">
            <v>Quadrimestral</v>
          </cell>
          <cell r="H4844" t="str">
            <v>2024-Q2</v>
          </cell>
          <cell r="I4844" t="str">
            <v>Sim</v>
          </cell>
          <cell r="J4844">
            <v>45535</v>
          </cell>
          <cell r="K4844">
            <v>9182735.4299999997</v>
          </cell>
          <cell r="L4844">
            <v>132532866.92</v>
          </cell>
          <cell r="M4844">
            <v>6.93</v>
          </cell>
          <cell r="N4844" t="str">
            <v>Cumpre</v>
          </cell>
        </row>
        <row r="4845">
          <cell r="F4845" t="str">
            <v>Araçariguama/SP</v>
          </cell>
          <cell r="G4845" t="str">
            <v>Quadrimestral</v>
          </cell>
          <cell r="H4845" t="str">
            <v>2024-Q2</v>
          </cell>
          <cell r="I4845" t="str">
            <v>Sim</v>
          </cell>
          <cell r="J4845">
            <v>45535</v>
          </cell>
          <cell r="K4845">
            <v>104414857.65000001</v>
          </cell>
          <cell r="L4845">
            <v>202738051.47</v>
          </cell>
          <cell r="M4845">
            <v>51.5</v>
          </cell>
          <cell r="N4845" t="str">
            <v>Cumpre</v>
          </cell>
        </row>
        <row r="4846">
          <cell r="F4846" t="str">
            <v>Araçatuba/SP</v>
          </cell>
          <cell r="G4846" t="str">
            <v>Quadrimestral</v>
          </cell>
          <cell r="H4846" t="str">
            <v>2024-Q2</v>
          </cell>
          <cell r="I4846" t="str">
            <v>Sim</v>
          </cell>
          <cell r="J4846">
            <v>45535</v>
          </cell>
          <cell r="K4846">
            <v>-66376700.509999998</v>
          </cell>
          <cell r="L4846">
            <v>967011048.99000001</v>
          </cell>
          <cell r="M4846">
            <v>0</v>
          </cell>
          <cell r="N4846" t="str">
            <v>Cumpre</v>
          </cell>
        </row>
        <row r="4847">
          <cell r="F4847" t="str">
            <v>Araçoiaba da Serra/SP</v>
          </cell>
          <cell r="G4847" t="str">
            <v>Quadrimestral</v>
          </cell>
          <cell r="H4847" t="str">
            <v>2024-Q2</v>
          </cell>
          <cell r="I4847" t="str">
            <v>Sim</v>
          </cell>
          <cell r="J4847">
            <v>45535</v>
          </cell>
          <cell r="K4847">
            <v>-29504073.93</v>
          </cell>
          <cell r="L4847">
            <v>200455539.06</v>
          </cell>
          <cell r="M4847">
            <v>0</v>
          </cell>
          <cell r="N4847" t="str">
            <v>Cumpre</v>
          </cell>
        </row>
        <row r="4848">
          <cell r="F4848" t="str">
            <v>Aramina/SP</v>
          </cell>
          <cell r="G4848" t="str">
            <v>Semestral</v>
          </cell>
          <cell r="H4848" t="str">
            <v>2023-S2</v>
          </cell>
          <cell r="I4848" t="str">
            <v>Não</v>
          </cell>
          <cell r="J4848">
            <v>45291</v>
          </cell>
          <cell r="K4848">
            <v>41428470.789999999</v>
          </cell>
          <cell r="L4848">
            <v>34811678.210000001</v>
          </cell>
          <cell r="M4848">
            <v>119.01</v>
          </cell>
          <cell r="N4848" t="str">
            <v>Cumpre, em patamar de alerta</v>
          </cell>
        </row>
        <row r="4849">
          <cell r="F4849" t="str">
            <v>Arandu/SP</v>
          </cell>
          <cell r="G4849" t="str">
            <v>Quadrimestral</v>
          </cell>
          <cell r="H4849" t="str">
            <v>2024-Q2</v>
          </cell>
          <cell r="I4849" t="str">
            <v>Sim</v>
          </cell>
          <cell r="J4849">
            <v>45535</v>
          </cell>
          <cell r="K4849">
            <v>7183690.7199999997</v>
          </cell>
          <cell r="L4849">
            <v>52964802.43</v>
          </cell>
          <cell r="M4849">
            <v>13.56</v>
          </cell>
          <cell r="N4849" t="str">
            <v>Cumpre</v>
          </cell>
        </row>
        <row r="4850">
          <cell r="F4850" t="str">
            <v>Arapeí/SP</v>
          </cell>
          <cell r="G4850" t="str">
            <v>Quadrimestral</v>
          </cell>
          <cell r="H4850" t="str">
            <v>2024-Q2</v>
          </cell>
          <cell r="I4850" t="str">
            <v>Sim</v>
          </cell>
          <cell r="J4850">
            <v>45535</v>
          </cell>
          <cell r="K4850">
            <v>-5886723.0499999998</v>
          </cell>
          <cell r="L4850">
            <v>6318220.1799999997</v>
          </cell>
          <cell r="M4850">
            <v>0</v>
          </cell>
          <cell r="N4850" t="str">
            <v>Cumpre</v>
          </cell>
        </row>
        <row r="4851">
          <cell r="F4851" t="str">
            <v>Araraquara/SP</v>
          </cell>
          <cell r="G4851" t="str">
            <v>Quadrimestral</v>
          </cell>
          <cell r="H4851" t="str">
            <v>2024-Q2</v>
          </cell>
          <cell r="I4851" t="str">
            <v>Sim</v>
          </cell>
          <cell r="J4851">
            <v>45535</v>
          </cell>
          <cell r="K4851">
            <v>251571451.11000001</v>
          </cell>
          <cell r="L4851">
            <v>1554458454.76</v>
          </cell>
          <cell r="M4851">
            <v>16.18</v>
          </cell>
          <cell r="N4851" t="str">
            <v>Cumpre</v>
          </cell>
        </row>
        <row r="4852">
          <cell r="F4852" t="str">
            <v>Araras/SP</v>
          </cell>
          <cell r="G4852" t="str">
            <v>Quadrimestral</v>
          </cell>
          <cell r="H4852" t="str">
            <v>2024-Q2</v>
          </cell>
          <cell r="I4852" t="str">
            <v>Sim</v>
          </cell>
          <cell r="J4852">
            <v>45535</v>
          </cell>
          <cell r="K4852">
            <v>270842734.77999997</v>
          </cell>
          <cell r="L4852">
            <v>777889809.53999996</v>
          </cell>
          <cell r="M4852">
            <v>34.82</v>
          </cell>
          <cell r="N4852" t="str">
            <v>Cumpre</v>
          </cell>
        </row>
        <row r="4853">
          <cell r="F4853" t="str">
            <v>Arco-Íris/SP</v>
          </cell>
          <cell r="G4853" t="str">
            <v>Quadrimestral</v>
          </cell>
          <cell r="H4853" t="str">
            <v>2024-Q2</v>
          </cell>
          <cell r="I4853" t="str">
            <v>Sim</v>
          </cell>
          <cell r="J4853">
            <v>45535</v>
          </cell>
          <cell r="K4853">
            <v>-6410240.5199999996</v>
          </cell>
          <cell r="L4853">
            <v>26930689.579999998</v>
          </cell>
          <cell r="M4853">
            <v>0</v>
          </cell>
          <cell r="N4853" t="str">
            <v>Cumpre</v>
          </cell>
        </row>
        <row r="4854">
          <cell r="F4854" t="str">
            <v>Arealva/SP</v>
          </cell>
          <cell r="G4854" t="str">
            <v>Quadrimestral</v>
          </cell>
          <cell r="H4854" t="str">
            <v>2024-Q2</v>
          </cell>
          <cell r="I4854" t="str">
            <v>Sim</v>
          </cell>
          <cell r="J4854">
            <v>45535</v>
          </cell>
          <cell r="K4854">
            <v>3705530.55</v>
          </cell>
          <cell r="L4854">
            <v>50142328.090000004</v>
          </cell>
          <cell r="M4854">
            <v>7.39</v>
          </cell>
          <cell r="N4854" t="str">
            <v>Cumpre</v>
          </cell>
        </row>
        <row r="4855">
          <cell r="F4855" t="str">
            <v>Areias/SP</v>
          </cell>
          <cell r="G4855" t="str">
            <v>Semestral</v>
          </cell>
          <cell r="H4855" t="str">
            <v>2024-S1</v>
          </cell>
          <cell r="I4855" t="str">
            <v>Sim</v>
          </cell>
          <cell r="J4855">
            <v>45473</v>
          </cell>
          <cell r="K4855">
            <v>5381667.9100000001</v>
          </cell>
          <cell r="L4855">
            <v>38132862.899999999</v>
          </cell>
          <cell r="M4855">
            <v>14.11</v>
          </cell>
          <cell r="N4855" t="str">
            <v>Cumpre</v>
          </cell>
        </row>
        <row r="4856">
          <cell r="F4856" t="str">
            <v>Areiópolis/SP</v>
          </cell>
          <cell r="G4856" t="str">
            <v>Quadrimestral</v>
          </cell>
          <cell r="H4856" t="str">
            <v>2024-Q2</v>
          </cell>
          <cell r="I4856" t="str">
            <v>Sim</v>
          </cell>
          <cell r="J4856">
            <v>45535</v>
          </cell>
          <cell r="K4856">
            <v>-10661680.59</v>
          </cell>
          <cell r="L4856">
            <v>52562005.259999998</v>
          </cell>
          <cell r="M4856">
            <v>0</v>
          </cell>
          <cell r="N4856" t="str">
            <v>Cumpre</v>
          </cell>
        </row>
        <row r="4857">
          <cell r="F4857" t="str">
            <v>Ariranha/SP</v>
          </cell>
          <cell r="G4857" t="str">
            <v>Semestral</v>
          </cell>
          <cell r="H4857" t="str">
            <v>2024-S1</v>
          </cell>
          <cell r="I4857" t="str">
            <v>Sim</v>
          </cell>
          <cell r="J4857">
            <v>45473</v>
          </cell>
          <cell r="K4857">
            <v>8084857.8799999999</v>
          </cell>
          <cell r="L4857">
            <v>58891481.270000003</v>
          </cell>
          <cell r="M4857">
            <v>13.73</v>
          </cell>
          <cell r="N4857" t="str">
            <v>Cumpre</v>
          </cell>
        </row>
        <row r="4858">
          <cell r="F4858" t="str">
            <v>Artur Nogueira/SP</v>
          </cell>
          <cell r="G4858" t="str">
            <v>Quadrimestral</v>
          </cell>
          <cell r="H4858" t="str">
            <v>2024-Q2</v>
          </cell>
          <cell r="I4858" t="str">
            <v>Sim</v>
          </cell>
          <cell r="J4858">
            <v>45535</v>
          </cell>
          <cell r="K4858">
            <v>78812692.829999998</v>
          </cell>
          <cell r="L4858">
            <v>264298135.02000001</v>
          </cell>
          <cell r="M4858">
            <v>29.82</v>
          </cell>
          <cell r="N4858" t="str">
            <v>Cumpre</v>
          </cell>
        </row>
        <row r="4859">
          <cell r="F4859" t="str">
            <v>Arujá/SP</v>
          </cell>
          <cell r="G4859" t="str">
            <v>Quadrimestral</v>
          </cell>
          <cell r="H4859" t="str">
            <v>2024-Q2</v>
          </cell>
          <cell r="I4859" t="str">
            <v>Sim</v>
          </cell>
          <cell r="J4859">
            <v>45535</v>
          </cell>
          <cell r="K4859">
            <v>24222019.030000001</v>
          </cell>
          <cell r="L4859">
            <v>538957739.13999999</v>
          </cell>
          <cell r="M4859">
            <v>4.49</v>
          </cell>
          <cell r="N4859" t="str">
            <v>Cumpre</v>
          </cell>
        </row>
        <row r="4860">
          <cell r="F4860" t="str">
            <v>Aspásia/SP</v>
          </cell>
          <cell r="G4860" t="str">
            <v>Quadrimestral</v>
          </cell>
          <cell r="H4860" t="str">
            <v>2024-Q1</v>
          </cell>
          <cell r="I4860" t="str">
            <v>Não</v>
          </cell>
          <cell r="J4860">
            <v>45412</v>
          </cell>
          <cell r="K4860">
            <v>-1669149.34</v>
          </cell>
          <cell r="L4860">
            <v>21000160.710000001</v>
          </cell>
          <cell r="M4860">
            <v>0</v>
          </cell>
          <cell r="N4860" t="str">
            <v>Cumpre</v>
          </cell>
        </row>
        <row r="4861">
          <cell r="F4861" t="str">
            <v>Assis/SP</v>
          </cell>
          <cell r="G4861" t="str">
            <v>Quadrimestral</v>
          </cell>
          <cell r="H4861" t="str">
            <v>2024-Q2</v>
          </cell>
          <cell r="I4861" t="str">
            <v>Sim</v>
          </cell>
          <cell r="J4861">
            <v>45535</v>
          </cell>
          <cell r="K4861">
            <v>-42000935.789999999</v>
          </cell>
          <cell r="L4861">
            <v>528777026.23000002</v>
          </cell>
          <cell r="M4861">
            <v>0</v>
          </cell>
          <cell r="N4861" t="str">
            <v>Cumpre</v>
          </cell>
        </row>
        <row r="4862">
          <cell r="F4862" t="str">
            <v>Atibaia/SP</v>
          </cell>
          <cell r="G4862" t="str">
            <v>Quadrimestral</v>
          </cell>
          <cell r="H4862" t="str">
            <v>2024-Q2</v>
          </cell>
          <cell r="I4862" t="str">
            <v>Sim</v>
          </cell>
          <cell r="J4862">
            <v>45535</v>
          </cell>
          <cell r="K4862">
            <v>77902915.799999997</v>
          </cell>
          <cell r="L4862">
            <v>1110084847.97</v>
          </cell>
          <cell r="M4862">
            <v>7.02</v>
          </cell>
          <cell r="N4862" t="str">
            <v>Cumpre</v>
          </cell>
        </row>
        <row r="4863">
          <cell r="F4863" t="str">
            <v>Auriflama/SP</v>
          </cell>
          <cell r="G4863" t="str">
            <v>Semestral</v>
          </cell>
          <cell r="H4863" t="str">
            <v>2024-S1</v>
          </cell>
          <cell r="I4863" t="str">
            <v>Sim</v>
          </cell>
          <cell r="J4863">
            <v>45473</v>
          </cell>
          <cell r="K4863">
            <v>-29019036.190000001</v>
          </cell>
          <cell r="L4863">
            <v>73693122.590000004</v>
          </cell>
          <cell r="M4863">
            <v>0</v>
          </cell>
          <cell r="N4863" t="str">
            <v>Cumpre</v>
          </cell>
        </row>
        <row r="4864">
          <cell r="F4864" t="str">
            <v>Avaí/SP</v>
          </cell>
          <cell r="G4864" t="str">
            <v>Quadrimestral</v>
          </cell>
          <cell r="H4864" t="str">
            <v>2024-Q2</v>
          </cell>
          <cell r="I4864" t="str">
            <v>Sim</v>
          </cell>
          <cell r="J4864">
            <v>45535</v>
          </cell>
          <cell r="K4864">
            <v>5864559.0899999999</v>
          </cell>
          <cell r="L4864">
            <v>42222329.939999998</v>
          </cell>
          <cell r="M4864">
            <v>13.89</v>
          </cell>
          <cell r="N4864" t="str">
            <v>Cumpre</v>
          </cell>
        </row>
        <row r="4865">
          <cell r="F4865" t="str">
            <v>Avanhandava/SP</v>
          </cell>
          <cell r="G4865" t="str">
            <v>Quadrimestral</v>
          </cell>
          <cell r="H4865" t="str">
            <v>2024-Q2</v>
          </cell>
          <cell r="I4865" t="str">
            <v>Sim</v>
          </cell>
          <cell r="J4865">
            <v>45535</v>
          </cell>
          <cell r="K4865">
            <v>-15477975.26</v>
          </cell>
          <cell r="L4865">
            <v>68050756.840000004</v>
          </cell>
          <cell r="M4865">
            <v>0</v>
          </cell>
          <cell r="N4865" t="str">
            <v>Cumpre</v>
          </cell>
        </row>
        <row r="4866">
          <cell r="F4866" t="str">
            <v>Avaré/SP</v>
          </cell>
          <cell r="G4866" t="str">
            <v>Quadrimestral</v>
          </cell>
          <cell r="H4866" t="str">
            <v>2024-Q2</v>
          </cell>
          <cell r="I4866" t="str">
            <v>Sim</v>
          </cell>
          <cell r="J4866">
            <v>45535</v>
          </cell>
          <cell r="K4866">
            <v>60050295.100000001</v>
          </cell>
          <cell r="L4866">
            <v>448569734.61000001</v>
          </cell>
          <cell r="M4866">
            <v>13.39</v>
          </cell>
          <cell r="N4866" t="str">
            <v>Cumpre</v>
          </cell>
        </row>
        <row r="4867">
          <cell r="F4867" t="str">
            <v>Bady Bassitt/SP</v>
          </cell>
          <cell r="G4867" t="str">
            <v>Semestral</v>
          </cell>
          <cell r="H4867" t="str">
            <v>2024-S1</v>
          </cell>
          <cell r="I4867" t="str">
            <v>Sim</v>
          </cell>
          <cell r="J4867">
            <v>45473</v>
          </cell>
          <cell r="K4867">
            <v>-17518016.390000001</v>
          </cell>
          <cell r="L4867">
            <v>138061215.78999999</v>
          </cell>
          <cell r="M4867">
            <v>0</v>
          </cell>
          <cell r="N4867" t="str">
            <v>Cumpre</v>
          </cell>
        </row>
        <row r="4868">
          <cell r="F4868" t="str">
            <v>Balbinos/SP</v>
          </cell>
          <cell r="G4868" t="str">
            <v>Quadrimestral</v>
          </cell>
          <cell r="H4868" t="str">
            <v>2024-Q2</v>
          </cell>
          <cell r="I4868" t="str">
            <v>Sim</v>
          </cell>
          <cell r="J4868">
            <v>45535</v>
          </cell>
          <cell r="K4868">
            <v>3945851.43</v>
          </cell>
          <cell r="L4868">
            <v>23986688.449999999</v>
          </cell>
          <cell r="M4868">
            <v>16.45</v>
          </cell>
          <cell r="N4868" t="str">
            <v>Cumpre</v>
          </cell>
        </row>
        <row r="4869">
          <cell r="F4869" t="str">
            <v>Bálsamo/SP</v>
          </cell>
          <cell r="G4869" t="str">
            <v>Semestral</v>
          </cell>
          <cell r="H4869" t="str">
            <v>2024-S1</v>
          </cell>
          <cell r="I4869" t="str">
            <v>Sim</v>
          </cell>
          <cell r="J4869">
            <v>45473</v>
          </cell>
          <cell r="K4869">
            <v>-871431.37</v>
          </cell>
          <cell r="L4869">
            <v>50360383.149999999</v>
          </cell>
          <cell r="M4869">
            <v>0</v>
          </cell>
          <cell r="N4869" t="str">
            <v>Cumpre</v>
          </cell>
        </row>
        <row r="4870">
          <cell r="F4870" t="str">
            <v>Bananal/SP</v>
          </cell>
          <cell r="G4870" t="str">
            <v>Quadrimestral</v>
          </cell>
          <cell r="H4870" t="str">
            <v>2024-Q2</v>
          </cell>
          <cell r="I4870" t="str">
            <v>Sim</v>
          </cell>
          <cell r="J4870">
            <v>45535</v>
          </cell>
          <cell r="K4870">
            <v>5522786.9800000004</v>
          </cell>
          <cell r="L4870">
            <v>58226129</v>
          </cell>
          <cell r="M4870">
            <v>9.49</v>
          </cell>
          <cell r="N4870" t="str">
            <v>Cumpre</v>
          </cell>
        </row>
        <row r="4871">
          <cell r="F4871" t="str">
            <v>Barão de Antonina/SP</v>
          </cell>
          <cell r="G4871" t="str">
            <v>Quadrimestral</v>
          </cell>
          <cell r="H4871" t="str">
            <v>2024-Q2</v>
          </cell>
          <cell r="I4871" t="str">
            <v>Sim</v>
          </cell>
          <cell r="J4871">
            <v>45535</v>
          </cell>
          <cell r="K4871">
            <v>-8448689.3300000001</v>
          </cell>
          <cell r="L4871">
            <v>29757678.350000001</v>
          </cell>
          <cell r="M4871">
            <v>0</v>
          </cell>
          <cell r="N4871" t="str">
            <v>Cumpre</v>
          </cell>
        </row>
        <row r="4872">
          <cell r="F4872" t="str">
            <v>Barbosa/SP</v>
          </cell>
          <cell r="G4872" t="str">
            <v>Quadrimestral</v>
          </cell>
          <cell r="H4872" t="str">
            <v>2024-Q2</v>
          </cell>
          <cell r="I4872" t="str">
            <v>Sim</v>
          </cell>
          <cell r="J4872">
            <v>45535</v>
          </cell>
          <cell r="K4872">
            <v>-1738029.82</v>
          </cell>
          <cell r="L4872">
            <v>39318786.359999999</v>
          </cell>
          <cell r="M4872">
            <v>0</v>
          </cell>
          <cell r="N4872" t="str">
            <v>Cumpre</v>
          </cell>
        </row>
        <row r="4873">
          <cell r="F4873" t="str">
            <v>Bariri/SP</v>
          </cell>
          <cell r="G4873" t="str">
            <v>Quadrimestral</v>
          </cell>
          <cell r="H4873" t="str">
            <v>2024-Q2</v>
          </cell>
          <cell r="I4873" t="str">
            <v>Sim</v>
          </cell>
          <cell r="J4873">
            <v>45535</v>
          </cell>
          <cell r="K4873">
            <v>-15199092.689999999</v>
          </cell>
          <cell r="L4873">
            <v>160237678.81</v>
          </cell>
          <cell r="M4873">
            <v>0</v>
          </cell>
          <cell r="N4873" t="str">
            <v>Cumpre</v>
          </cell>
        </row>
        <row r="4874">
          <cell r="F4874" t="str">
            <v>Barra Bonita/SP</v>
          </cell>
          <cell r="G4874" t="str">
            <v>Quadrimestral</v>
          </cell>
          <cell r="H4874" t="str">
            <v>2024-Q2</v>
          </cell>
          <cell r="I4874" t="str">
            <v>Sim</v>
          </cell>
          <cell r="J4874">
            <v>45535</v>
          </cell>
          <cell r="K4874">
            <v>-39735647.5</v>
          </cell>
          <cell r="L4874">
            <v>199067541.46000001</v>
          </cell>
          <cell r="M4874">
            <v>0</v>
          </cell>
          <cell r="N4874" t="str">
            <v>Cumpre</v>
          </cell>
        </row>
        <row r="4875">
          <cell r="F4875" t="str">
            <v>Barra do Chapéu/SP</v>
          </cell>
          <cell r="G4875" t="str">
            <v>Quadrimestral</v>
          </cell>
          <cell r="H4875" t="str">
            <v>2024-Q2</v>
          </cell>
          <cell r="I4875" t="str">
            <v>Sim</v>
          </cell>
          <cell r="J4875">
            <v>45535</v>
          </cell>
          <cell r="K4875">
            <v>4250622.1900000004</v>
          </cell>
          <cell r="L4875">
            <v>39902412.079999998</v>
          </cell>
          <cell r="M4875">
            <v>10.65</v>
          </cell>
          <cell r="N4875" t="str">
            <v>Cumpre</v>
          </cell>
        </row>
        <row r="4876">
          <cell r="F4876" t="str">
            <v>Barra do Turvo/SP</v>
          </cell>
          <cell r="G4876" t="str">
            <v>Quadrimestral</v>
          </cell>
          <cell r="H4876" t="str">
            <v>2024-Q2</v>
          </cell>
          <cell r="I4876" t="str">
            <v>Sim</v>
          </cell>
          <cell r="J4876">
            <v>45535</v>
          </cell>
          <cell r="K4876">
            <v>15717654.199999999</v>
          </cell>
          <cell r="L4876">
            <v>57084648.57</v>
          </cell>
          <cell r="M4876">
            <v>27.53</v>
          </cell>
          <cell r="N4876" t="str">
            <v>Cumpre</v>
          </cell>
        </row>
        <row r="4877">
          <cell r="F4877" t="str">
            <v>Barretos/SP</v>
          </cell>
          <cell r="G4877" t="str">
            <v>Quadrimestral</v>
          </cell>
          <cell r="H4877" t="str">
            <v>2024-Q2</v>
          </cell>
          <cell r="I4877" t="str">
            <v>Sim</v>
          </cell>
          <cell r="J4877">
            <v>45535</v>
          </cell>
          <cell r="K4877">
            <v>423833878.52999997</v>
          </cell>
          <cell r="L4877">
            <v>898482291.49000001</v>
          </cell>
          <cell r="M4877">
            <v>47.17</v>
          </cell>
          <cell r="N4877" t="str">
            <v>Cumpre</v>
          </cell>
        </row>
        <row r="4878">
          <cell r="F4878" t="str">
            <v>Barrinha/SP</v>
          </cell>
          <cell r="G4878" t="str">
            <v>Semestral</v>
          </cell>
          <cell r="H4878" t="str">
            <v>2024-S1</v>
          </cell>
          <cell r="I4878" t="str">
            <v>Sim</v>
          </cell>
          <cell r="J4878">
            <v>45473</v>
          </cell>
          <cell r="K4878">
            <v>14818120.27</v>
          </cell>
          <cell r="L4878">
            <v>143264824.53</v>
          </cell>
          <cell r="M4878">
            <v>10.34</v>
          </cell>
          <cell r="N4878" t="str">
            <v>Cumpre</v>
          </cell>
        </row>
        <row r="4879">
          <cell r="F4879" t="str">
            <v>Barueri/SP</v>
          </cell>
          <cell r="G4879" t="str">
            <v>Quadrimestral</v>
          </cell>
          <cell r="H4879" t="str">
            <v>2024-Q2</v>
          </cell>
          <cell r="I4879" t="str">
            <v>Sim</v>
          </cell>
          <cell r="J4879">
            <v>45535</v>
          </cell>
          <cell r="K4879">
            <v>-323514981.61000001</v>
          </cell>
          <cell r="L4879">
            <v>4721778165.7799997</v>
          </cell>
          <cell r="M4879">
            <v>0</v>
          </cell>
          <cell r="N4879" t="str">
            <v>Cumpre</v>
          </cell>
        </row>
        <row r="4880">
          <cell r="F4880" t="str">
            <v>Bastos/SP</v>
          </cell>
          <cell r="G4880" t="str">
            <v>Quadrimestral</v>
          </cell>
          <cell r="H4880" t="str">
            <v>2024-Q2</v>
          </cell>
          <cell r="I4880" t="str">
            <v>Sim</v>
          </cell>
          <cell r="J4880">
            <v>45535</v>
          </cell>
          <cell r="K4880">
            <v>-15152135.43</v>
          </cell>
          <cell r="L4880">
            <v>120768843.47</v>
          </cell>
          <cell r="M4880">
            <v>0</v>
          </cell>
          <cell r="N4880" t="str">
            <v>Cumpre</v>
          </cell>
        </row>
        <row r="4881">
          <cell r="F4881" t="str">
            <v>Batatais/SP</v>
          </cell>
          <cell r="G4881" t="str">
            <v>Quadrimestral</v>
          </cell>
          <cell r="H4881" t="str">
            <v>2024-Q2</v>
          </cell>
          <cell r="I4881" t="str">
            <v>Sim</v>
          </cell>
          <cell r="J4881">
            <v>45535</v>
          </cell>
          <cell r="K4881">
            <v>6419210.0199999996</v>
          </cell>
          <cell r="L4881">
            <v>280859958.92000002</v>
          </cell>
          <cell r="M4881">
            <v>2.29</v>
          </cell>
          <cell r="N4881" t="str">
            <v>Cumpre</v>
          </cell>
        </row>
        <row r="4882">
          <cell r="F4882" t="str">
            <v>Bauru/SP</v>
          </cell>
          <cell r="G4882" t="str">
            <v>Quadrimestral</v>
          </cell>
          <cell r="H4882" t="str">
            <v>2024-Q2</v>
          </cell>
          <cell r="I4882" t="str">
            <v>Sim</v>
          </cell>
          <cell r="J4882">
            <v>45535</v>
          </cell>
          <cell r="K4882">
            <v>-699136432.05999994</v>
          </cell>
          <cell r="L4882">
            <v>1728487757.7</v>
          </cell>
          <cell r="M4882">
            <v>0</v>
          </cell>
          <cell r="N4882" t="str">
            <v>Cumpre</v>
          </cell>
        </row>
        <row r="4883">
          <cell r="F4883" t="str">
            <v>Bebedouro/SP</v>
          </cell>
          <cell r="G4883" t="str">
            <v>Quadrimestral</v>
          </cell>
          <cell r="H4883" t="str">
            <v>2024-Q2</v>
          </cell>
          <cell r="I4883" t="str">
            <v>Sim</v>
          </cell>
          <cell r="J4883">
            <v>45535</v>
          </cell>
          <cell r="K4883">
            <v>97285822.799999997</v>
          </cell>
          <cell r="L4883">
            <v>425054637.60000002</v>
          </cell>
          <cell r="M4883">
            <v>22.89</v>
          </cell>
          <cell r="N4883" t="str">
            <v>Cumpre</v>
          </cell>
        </row>
        <row r="4884">
          <cell r="F4884" t="str">
            <v>Bento de Abreu/SP</v>
          </cell>
          <cell r="G4884" t="str">
            <v>Quadrimestral</v>
          </cell>
          <cell r="H4884" t="str">
            <v>2024-Q2</v>
          </cell>
          <cell r="I4884" t="str">
            <v>Sim</v>
          </cell>
          <cell r="J4884">
            <v>45535</v>
          </cell>
          <cell r="K4884">
            <v>478901.48</v>
          </cell>
          <cell r="L4884">
            <v>33525894.75</v>
          </cell>
          <cell r="M4884">
            <v>1.43</v>
          </cell>
          <cell r="N4884" t="str">
            <v>Cumpre</v>
          </cell>
        </row>
        <row r="4885">
          <cell r="F4885" t="str">
            <v>Bernardino de Campos/SP</v>
          </cell>
          <cell r="G4885" t="str">
            <v>Quadrimestral</v>
          </cell>
          <cell r="H4885" t="str">
            <v>2024-Q2</v>
          </cell>
          <cell r="I4885" t="str">
            <v>Sim</v>
          </cell>
          <cell r="J4885">
            <v>45535</v>
          </cell>
          <cell r="K4885">
            <v>-3473442.46</v>
          </cell>
          <cell r="L4885">
            <v>60804805.07</v>
          </cell>
          <cell r="M4885">
            <v>0</v>
          </cell>
          <cell r="N4885" t="str">
            <v>Cumpre</v>
          </cell>
        </row>
        <row r="4886">
          <cell r="F4886" t="str">
            <v>Bertioga/SP</v>
          </cell>
          <cell r="G4886" t="str">
            <v>Quadrimestral</v>
          </cell>
          <cell r="H4886" t="str">
            <v>2024-Q2</v>
          </cell>
          <cell r="I4886" t="str">
            <v>Sim</v>
          </cell>
          <cell r="J4886">
            <v>45535</v>
          </cell>
          <cell r="K4886">
            <v>13835264.300000001</v>
          </cell>
          <cell r="L4886">
            <v>779795927.75</v>
          </cell>
          <cell r="M4886">
            <v>1.77</v>
          </cell>
          <cell r="N4886" t="str">
            <v>Cumpre</v>
          </cell>
        </row>
        <row r="4887">
          <cell r="F4887" t="str">
            <v>Bilac/SP</v>
          </cell>
          <cell r="G4887" t="str">
            <v>Semestral</v>
          </cell>
          <cell r="H4887" t="str">
            <v>2024-S1</v>
          </cell>
          <cell r="I4887" t="str">
            <v>Sim</v>
          </cell>
          <cell r="J4887">
            <v>45473</v>
          </cell>
          <cell r="K4887">
            <v>-3818339.03</v>
          </cell>
          <cell r="L4887">
            <v>50077793.990000002</v>
          </cell>
          <cell r="M4887">
            <v>0</v>
          </cell>
          <cell r="N4887" t="str">
            <v>Cumpre</v>
          </cell>
        </row>
        <row r="4888">
          <cell r="F4888" t="str">
            <v>Birigui/SP</v>
          </cell>
          <cell r="G4888" t="str">
            <v>Quadrimestral</v>
          </cell>
          <cell r="H4888" t="str">
            <v>2024-Q2</v>
          </cell>
          <cell r="I4888" t="str">
            <v>Sim</v>
          </cell>
          <cell r="J4888">
            <v>45535</v>
          </cell>
          <cell r="K4888">
            <v>30189995.800000001</v>
          </cell>
          <cell r="L4888">
            <v>551923038.15999997</v>
          </cell>
          <cell r="M4888">
            <v>5.47</v>
          </cell>
          <cell r="N4888" t="str">
            <v>Cumpre</v>
          </cell>
        </row>
        <row r="4889">
          <cell r="F4889" t="str">
            <v>Biritiba Mirim/SP</v>
          </cell>
          <cell r="G4889" t="str">
            <v>Quadrimestral</v>
          </cell>
          <cell r="H4889" t="str">
            <v>2024-Q2</v>
          </cell>
          <cell r="I4889" t="str">
            <v>Sim</v>
          </cell>
          <cell r="J4889">
            <v>45535</v>
          </cell>
          <cell r="K4889">
            <v>-19437637.030000001</v>
          </cell>
          <cell r="L4889">
            <v>122719382.39</v>
          </cell>
          <cell r="M4889">
            <v>0</v>
          </cell>
          <cell r="N4889" t="str">
            <v>Cumpre</v>
          </cell>
        </row>
        <row r="4890">
          <cell r="F4890" t="str">
            <v>Boa Esperança do Sul/SP</v>
          </cell>
          <cell r="G4890" t="str">
            <v>Quadrimestral</v>
          </cell>
          <cell r="H4890" t="str">
            <v>2024-Q2</v>
          </cell>
          <cell r="I4890" t="str">
            <v>Sim</v>
          </cell>
          <cell r="J4890">
            <v>45535</v>
          </cell>
          <cell r="K4890">
            <v>-4021376.08</v>
          </cell>
          <cell r="L4890">
            <v>95000041.969999999</v>
          </cell>
          <cell r="M4890">
            <v>0</v>
          </cell>
          <cell r="N4890" t="str">
            <v>Cumpre</v>
          </cell>
        </row>
        <row r="4891">
          <cell r="F4891" t="str">
            <v>Bocaina/SP</v>
          </cell>
          <cell r="G4891" t="str">
            <v>Quadrimestral</v>
          </cell>
          <cell r="H4891" t="str">
            <v>2024-Q2</v>
          </cell>
          <cell r="I4891" t="str">
            <v>Sim</v>
          </cell>
          <cell r="J4891">
            <v>45535</v>
          </cell>
          <cell r="K4891">
            <v>-12100757.310000001</v>
          </cell>
          <cell r="L4891">
            <v>64784459.759999998</v>
          </cell>
          <cell r="M4891">
            <v>0</v>
          </cell>
          <cell r="N4891" t="str">
            <v>Cumpre</v>
          </cell>
        </row>
        <row r="4892">
          <cell r="F4892" t="str">
            <v>Bofete/SP</v>
          </cell>
          <cell r="G4892" t="str">
            <v>Quadrimestral</v>
          </cell>
          <cell r="H4892" t="str">
            <v>2024-Q2</v>
          </cell>
          <cell r="I4892" t="str">
            <v>Sim</v>
          </cell>
          <cell r="J4892">
            <v>45535</v>
          </cell>
          <cell r="K4892">
            <v>-9974014.4299999997</v>
          </cell>
          <cell r="L4892">
            <v>70202641.969999999</v>
          </cell>
          <cell r="M4892">
            <v>0</v>
          </cell>
          <cell r="N4892" t="str">
            <v>Cumpre</v>
          </cell>
        </row>
        <row r="4893">
          <cell r="F4893" t="str">
            <v>Boituva/SP</v>
          </cell>
          <cell r="G4893" t="str">
            <v>Quadrimestral</v>
          </cell>
          <cell r="H4893" t="str">
            <v>2024-Q2</v>
          </cell>
          <cell r="I4893" t="str">
            <v>Sim</v>
          </cell>
          <cell r="J4893">
            <v>45535</v>
          </cell>
          <cell r="K4893">
            <v>49429200.630000003</v>
          </cell>
          <cell r="L4893">
            <v>368067682.93000001</v>
          </cell>
          <cell r="M4893">
            <v>13.43</v>
          </cell>
          <cell r="N4893" t="str">
            <v>Cumpre</v>
          </cell>
        </row>
        <row r="4894">
          <cell r="F4894" t="str">
            <v>Bom Jesus dos Perdões/SP</v>
          </cell>
          <cell r="G4894" t="str">
            <v>Quadrimestral</v>
          </cell>
          <cell r="H4894" t="str">
            <v>2024-Q2</v>
          </cell>
          <cell r="I4894" t="str">
            <v>Sim</v>
          </cell>
          <cell r="J4894">
            <v>45535</v>
          </cell>
          <cell r="K4894">
            <v>-46719396.649999999</v>
          </cell>
          <cell r="L4894">
            <v>138273702.91999999</v>
          </cell>
          <cell r="M4894">
            <v>0</v>
          </cell>
          <cell r="N4894" t="str">
            <v>Cumpre</v>
          </cell>
        </row>
        <row r="4895">
          <cell r="F4895" t="str">
            <v>Bom Sucesso de Itararé/SP</v>
          </cell>
          <cell r="G4895" t="str">
            <v>Quadrimestral</v>
          </cell>
          <cell r="H4895" t="str">
            <v>2024-Q2</v>
          </cell>
          <cell r="I4895" t="str">
            <v>Sim</v>
          </cell>
          <cell r="J4895">
            <v>45535</v>
          </cell>
          <cell r="K4895">
            <v>-2165752.04</v>
          </cell>
          <cell r="L4895">
            <v>28983660.32</v>
          </cell>
          <cell r="M4895">
            <v>0</v>
          </cell>
          <cell r="N4895" t="str">
            <v>Cumpre</v>
          </cell>
        </row>
        <row r="4896">
          <cell r="F4896" t="str">
            <v>Borá/SP</v>
          </cell>
          <cell r="G4896" t="str">
            <v>Quadrimestral</v>
          </cell>
          <cell r="H4896" t="str">
            <v>2024-Q2</v>
          </cell>
          <cell r="I4896" t="str">
            <v>Sim</v>
          </cell>
          <cell r="J4896">
            <v>45535</v>
          </cell>
          <cell r="K4896">
            <v>-2880184.24</v>
          </cell>
          <cell r="L4896">
            <v>21601452.98</v>
          </cell>
          <cell r="M4896">
            <v>0</v>
          </cell>
          <cell r="N4896" t="str">
            <v>Cumpre</v>
          </cell>
        </row>
        <row r="4897">
          <cell r="F4897" t="str">
            <v>Boracéia/SP</v>
          </cell>
          <cell r="G4897" t="str">
            <v>Semestral</v>
          </cell>
          <cell r="H4897" t="str">
            <v>2024-S1</v>
          </cell>
          <cell r="I4897" t="str">
            <v>Sim</v>
          </cell>
          <cell r="J4897">
            <v>45473</v>
          </cell>
          <cell r="K4897">
            <v>-4960165.3899999997</v>
          </cell>
          <cell r="L4897">
            <v>36089379.969999999</v>
          </cell>
          <cell r="M4897">
            <v>0</v>
          </cell>
          <cell r="N4897" t="str">
            <v>Cumpre</v>
          </cell>
        </row>
        <row r="4898">
          <cell r="F4898" t="str">
            <v>Borborema/SP</v>
          </cell>
          <cell r="G4898" t="str">
            <v>Quadrimestral</v>
          </cell>
          <cell r="H4898" t="str">
            <v>2024-Q2</v>
          </cell>
          <cell r="I4898" t="str">
            <v>Sim</v>
          </cell>
          <cell r="J4898">
            <v>45535</v>
          </cell>
          <cell r="K4898">
            <v>-6267022.5499999998</v>
          </cell>
          <cell r="L4898">
            <v>91614714.450000003</v>
          </cell>
          <cell r="M4898">
            <v>0</v>
          </cell>
          <cell r="N4898" t="str">
            <v>Cumpre</v>
          </cell>
        </row>
        <row r="4899">
          <cell r="F4899" t="str">
            <v>Borebi/SP</v>
          </cell>
          <cell r="G4899" t="str">
            <v>Quadrimestral</v>
          </cell>
          <cell r="H4899" t="str">
            <v>2024-Q2</v>
          </cell>
          <cell r="I4899" t="str">
            <v>Sim</v>
          </cell>
          <cell r="J4899">
            <v>45535</v>
          </cell>
          <cell r="K4899">
            <v>-6829658.7400000002</v>
          </cell>
          <cell r="L4899">
            <v>39065386.530000001</v>
          </cell>
          <cell r="M4899">
            <v>0</v>
          </cell>
          <cell r="N4899" t="str">
            <v>Cumpre</v>
          </cell>
        </row>
        <row r="4900">
          <cell r="F4900" t="str">
            <v>Botucatu/SP</v>
          </cell>
          <cell r="G4900" t="str">
            <v>Quadrimestral</v>
          </cell>
          <cell r="H4900" t="str">
            <v>2024-Q2</v>
          </cell>
          <cell r="I4900" t="str">
            <v>Sim</v>
          </cell>
          <cell r="J4900">
            <v>45535</v>
          </cell>
          <cell r="K4900">
            <v>-85295225.090000004</v>
          </cell>
          <cell r="L4900">
            <v>668597442.75999999</v>
          </cell>
          <cell r="M4900">
            <v>0</v>
          </cell>
          <cell r="N4900" t="str">
            <v>Cumpre</v>
          </cell>
        </row>
        <row r="4901">
          <cell r="F4901" t="str">
            <v>Bragança Paulista/SP</v>
          </cell>
          <cell r="G4901" t="str">
            <v>Quadrimestral</v>
          </cell>
          <cell r="H4901" t="str">
            <v>2024-Q2</v>
          </cell>
          <cell r="I4901" t="str">
            <v>Sim</v>
          </cell>
          <cell r="J4901">
            <v>45535</v>
          </cell>
          <cell r="K4901">
            <v>-256019995.02000001</v>
          </cell>
          <cell r="L4901">
            <v>941513398.07000005</v>
          </cell>
          <cell r="M4901">
            <v>0</v>
          </cell>
          <cell r="N4901" t="str">
            <v>Cumpre</v>
          </cell>
        </row>
        <row r="4902">
          <cell r="F4902" t="str">
            <v>Braúna/SP</v>
          </cell>
          <cell r="G4902" t="str">
            <v>Quadrimestral</v>
          </cell>
          <cell r="H4902" t="str">
            <v>2024-Q2</v>
          </cell>
          <cell r="I4902" t="str">
            <v>Sim</v>
          </cell>
          <cell r="J4902">
            <v>45535</v>
          </cell>
          <cell r="K4902">
            <v>-7702577.4500000002</v>
          </cell>
          <cell r="L4902">
            <v>37670154.799999997</v>
          </cell>
          <cell r="M4902">
            <v>0</v>
          </cell>
          <cell r="N4902" t="str">
            <v>Cumpre</v>
          </cell>
        </row>
        <row r="4903">
          <cell r="F4903" t="str">
            <v>Brejo Alegre/SP</v>
          </cell>
          <cell r="G4903" t="str">
            <v>Quadrimestral</v>
          </cell>
          <cell r="H4903" t="str">
            <v>2024-Q2</v>
          </cell>
          <cell r="I4903" t="str">
            <v>Sim</v>
          </cell>
          <cell r="J4903">
            <v>45535</v>
          </cell>
          <cell r="K4903">
            <v>-3145963.38</v>
          </cell>
          <cell r="L4903">
            <v>26258004.989999998</v>
          </cell>
          <cell r="M4903">
            <v>0</v>
          </cell>
          <cell r="N4903" t="str">
            <v>Cumpre</v>
          </cell>
        </row>
        <row r="4904">
          <cell r="F4904" t="str">
            <v>Brodowski/SP</v>
          </cell>
          <cell r="G4904" t="str">
            <v>Quadrimestral</v>
          </cell>
          <cell r="H4904" t="str">
            <v>2024-Q2</v>
          </cell>
          <cell r="I4904" t="str">
            <v>Sim</v>
          </cell>
          <cell r="J4904">
            <v>45535</v>
          </cell>
          <cell r="K4904">
            <v>29553664.579999998</v>
          </cell>
          <cell r="L4904">
            <v>139185914.84999999</v>
          </cell>
          <cell r="M4904">
            <v>21.23</v>
          </cell>
          <cell r="N4904" t="str">
            <v>Cumpre</v>
          </cell>
        </row>
        <row r="4905">
          <cell r="F4905" t="str">
            <v>Brotas/SP</v>
          </cell>
          <cell r="G4905" t="str">
            <v>Quadrimestral</v>
          </cell>
          <cell r="H4905" t="str">
            <v>2024-Q2</v>
          </cell>
          <cell r="I4905" t="str">
            <v>Sim</v>
          </cell>
          <cell r="J4905">
            <v>45535</v>
          </cell>
          <cell r="K4905">
            <v>-68902384.629999995</v>
          </cell>
          <cell r="L4905">
            <v>173724677.28999999</v>
          </cell>
          <cell r="M4905">
            <v>0</v>
          </cell>
          <cell r="N4905" t="str">
            <v>Cumpre</v>
          </cell>
        </row>
        <row r="4906">
          <cell r="F4906" t="str">
            <v>Buri/SP</v>
          </cell>
          <cell r="G4906" t="str">
            <v>Quadrimestral</v>
          </cell>
          <cell r="H4906" t="str">
            <v>2024-Q2</v>
          </cell>
          <cell r="I4906" t="str">
            <v>Sim</v>
          </cell>
          <cell r="J4906">
            <v>45535</v>
          </cell>
          <cell r="K4906">
            <v>11495685.65</v>
          </cell>
          <cell r="L4906">
            <v>123684421.31</v>
          </cell>
          <cell r="M4906">
            <v>9.2899999999999991</v>
          </cell>
          <cell r="N4906" t="str">
            <v>Cumpre</v>
          </cell>
        </row>
        <row r="4907">
          <cell r="F4907" t="str">
            <v>Buritama/SP</v>
          </cell>
          <cell r="G4907" t="str">
            <v>Semestral</v>
          </cell>
          <cell r="H4907" t="str">
            <v>2024-S1</v>
          </cell>
          <cell r="I4907" t="str">
            <v>Sim</v>
          </cell>
          <cell r="J4907">
            <v>45473</v>
          </cell>
          <cell r="K4907">
            <v>-3104251.58</v>
          </cell>
          <cell r="L4907">
            <v>105928046.22</v>
          </cell>
          <cell r="M4907">
            <v>0</v>
          </cell>
          <cell r="N4907" t="str">
            <v>Cumpre</v>
          </cell>
        </row>
        <row r="4908">
          <cell r="F4908" t="str">
            <v>Buritizal/SP</v>
          </cell>
          <cell r="G4908" t="str">
            <v>Quadrimestral</v>
          </cell>
          <cell r="H4908" t="str">
            <v>2024-Q2</v>
          </cell>
          <cell r="I4908" t="str">
            <v>Sim</v>
          </cell>
          <cell r="J4908">
            <v>45535</v>
          </cell>
          <cell r="K4908">
            <v>-6769682.4299999997</v>
          </cell>
          <cell r="L4908">
            <v>49337075.280000001</v>
          </cell>
          <cell r="M4908">
            <v>0</v>
          </cell>
          <cell r="N4908" t="str">
            <v>Cumpre</v>
          </cell>
        </row>
        <row r="4909">
          <cell r="F4909" t="str">
            <v>Cabrália Paulista/SP</v>
          </cell>
          <cell r="G4909" t="str">
            <v>Semestral</v>
          </cell>
          <cell r="H4909" t="str">
            <v>2024-S1</v>
          </cell>
          <cell r="I4909" t="str">
            <v>Sim</v>
          </cell>
          <cell r="J4909">
            <v>45473</v>
          </cell>
          <cell r="K4909">
            <v>2374841.96</v>
          </cell>
          <cell r="L4909">
            <v>32609077.800000001</v>
          </cell>
          <cell r="M4909">
            <v>7.28</v>
          </cell>
          <cell r="N4909" t="str">
            <v>Cumpre</v>
          </cell>
        </row>
        <row r="4910">
          <cell r="F4910" t="str">
            <v>Cabreúva/SP</v>
          </cell>
          <cell r="G4910" t="str">
            <v>Quadrimestral</v>
          </cell>
          <cell r="H4910" t="str">
            <v>2024-Q2</v>
          </cell>
          <cell r="I4910" t="str">
            <v>Sim</v>
          </cell>
          <cell r="J4910">
            <v>45535</v>
          </cell>
          <cell r="K4910">
            <v>-123422669.48999999</v>
          </cell>
          <cell r="L4910">
            <v>343924456.24000001</v>
          </cell>
          <cell r="M4910">
            <v>0</v>
          </cell>
          <cell r="N4910" t="str">
            <v>Cumpre</v>
          </cell>
        </row>
        <row r="4911">
          <cell r="F4911" t="str">
            <v>Caçapava/SP</v>
          </cell>
          <cell r="G4911" t="str">
            <v>Quadrimestral</v>
          </cell>
          <cell r="H4911" t="str">
            <v>2024-Q2</v>
          </cell>
          <cell r="I4911" t="str">
            <v>Sim</v>
          </cell>
          <cell r="J4911">
            <v>45535</v>
          </cell>
          <cell r="K4911">
            <v>-53858454.130000003</v>
          </cell>
          <cell r="L4911">
            <v>436202727.37</v>
          </cell>
          <cell r="M4911">
            <v>0</v>
          </cell>
          <cell r="N4911" t="str">
            <v>Cumpre</v>
          </cell>
        </row>
        <row r="4912">
          <cell r="F4912" t="str">
            <v>Cachoeira Paulista/SP</v>
          </cell>
          <cell r="G4912" t="str">
            <v>Quadrimestral</v>
          </cell>
          <cell r="H4912" t="str">
            <v>2024-Q2</v>
          </cell>
          <cell r="I4912" t="str">
            <v>Sim</v>
          </cell>
          <cell r="J4912">
            <v>45535</v>
          </cell>
          <cell r="K4912">
            <v>21224912.760000002</v>
          </cell>
          <cell r="L4912">
            <v>45001533.170000002</v>
          </cell>
          <cell r="M4912">
            <v>47.16</v>
          </cell>
          <cell r="N4912" t="str">
            <v>Cumpre</v>
          </cell>
        </row>
        <row r="4913">
          <cell r="F4913" t="str">
            <v>Caconde/SP</v>
          </cell>
          <cell r="G4913" t="str">
            <v>Quadrimestral</v>
          </cell>
          <cell r="H4913" t="str">
            <v>2024-Q2</v>
          </cell>
          <cell r="I4913" t="str">
            <v>Sim</v>
          </cell>
          <cell r="J4913">
            <v>45535</v>
          </cell>
          <cell r="K4913">
            <v>-5680720.1299999999</v>
          </cell>
          <cell r="L4913">
            <v>73059404.379999995</v>
          </cell>
          <cell r="M4913">
            <v>0</v>
          </cell>
          <cell r="N4913" t="str">
            <v>Cumpre</v>
          </cell>
        </row>
        <row r="4914">
          <cell r="F4914" t="str">
            <v>Cafelândia/SP</v>
          </cell>
          <cell r="G4914" t="str">
            <v>Quadrimestral</v>
          </cell>
          <cell r="H4914" t="str">
            <v>2024-Q2</v>
          </cell>
          <cell r="I4914" t="str">
            <v>Sim</v>
          </cell>
          <cell r="J4914">
            <v>45535</v>
          </cell>
          <cell r="K4914">
            <v>3793907.67</v>
          </cell>
          <cell r="L4914">
            <v>99695599.640000001</v>
          </cell>
          <cell r="M4914">
            <v>3.81</v>
          </cell>
          <cell r="N4914" t="str">
            <v>Cumpre</v>
          </cell>
        </row>
        <row r="4915">
          <cell r="F4915" t="str">
            <v>Caiabu/SP</v>
          </cell>
          <cell r="G4915" t="str">
            <v>Quadrimestral</v>
          </cell>
          <cell r="H4915" t="str">
            <v>2024-Q2</v>
          </cell>
          <cell r="I4915" t="str">
            <v>Sim</v>
          </cell>
          <cell r="J4915">
            <v>45535</v>
          </cell>
          <cell r="K4915">
            <v>-6349024.1699999999</v>
          </cell>
          <cell r="L4915">
            <v>28656022.780000001</v>
          </cell>
          <cell r="M4915">
            <v>0</v>
          </cell>
          <cell r="N4915" t="str">
            <v>Cumpre</v>
          </cell>
        </row>
        <row r="4916">
          <cell r="F4916" t="str">
            <v>Caieiras/SP</v>
          </cell>
          <cell r="G4916" t="str">
            <v>Quadrimestral</v>
          </cell>
          <cell r="H4916" t="str">
            <v>2024-Q2</v>
          </cell>
          <cell r="I4916" t="str">
            <v>Sim</v>
          </cell>
          <cell r="J4916">
            <v>45535</v>
          </cell>
          <cell r="K4916">
            <v>-67426346.299999997</v>
          </cell>
          <cell r="L4916">
            <v>449246989.07999998</v>
          </cell>
          <cell r="M4916">
            <v>0</v>
          </cell>
          <cell r="N4916" t="str">
            <v>Cumpre</v>
          </cell>
        </row>
        <row r="4917">
          <cell r="F4917" t="str">
            <v>Caiuá/SP</v>
          </cell>
          <cell r="G4917" t="str">
            <v>Quadrimestral</v>
          </cell>
          <cell r="H4917" t="str">
            <v>2024-Q2</v>
          </cell>
          <cell r="I4917" t="str">
            <v>Sim</v>
          </cell>
          <cell r="J4917">
            <v>45535</v>
          </cell>
          <cell r="K4917">
            <v>34728154.719999999</v>
          </cell>
          <cell r="L4917">
            <v>40069026.890000001</v>
          </cell>
          <cell r="M4917">
            <v>86.67</v>
          </cell>
          <cell r="N4917" t="str">
            <v>Cumpre</v>
          </cell>
        </row>
        <row r="4918">
          <cell r="F4918" t="str">
            <v>Cajamar/SP</v>
          </cell>
          <cell r="G4918" t="str">
            <v>Quadrimestral</v>
          </cell>
          <cell r="H4918" t="str">
            <v>2024-Q2</v>
          </cell>
          <cell r="I4918" t="str">
            <v>Sim</v>
          </cell>
          <cell r="J4918">
            <v>45535</v>
          </cell>
          <cell r="K4918">
            <v>443198809.77999997</v>
          </cell>
          <cell r="L4918">
            <v>943533305.69000006</v>
          </cell>
          <cell r="M4918">
            <v>46.97</v>
          </cell>
          <cell r="N4918" t="str">
            <v>Cumpre</v>
          </cell>
        </row>
        <row r="4919">
          <cell r="F4919" t="str">
            <v>Cajati/SP</v>
          </cell>
          <cell r="G4919" t="str">
            <v>Quadrimestral</v>
          </cell>
          <cell r="H4919" t="str">
            <v>2024-Q2</v>
          </cell>
          <cell r="I4919" t="str">
            <v>Sim</v>
          </cell>
          <cell r="J4919">
            <v>45535</v>
          </cell>
          <cell r="K4919">
            <v>-83157636.549999997</v>
          </cell>
          <cell r="L4919">
            <v>190641859.97</v>
          </cell>
          <cell r="M4919">
            <v>0</v>
          </cell>
          <cell r="N4919" t="str">
            <v>Cumpre</v>
          </cell>
        </row>
        <row r="4920">
          <cell r="F4920" t="str">
            <v>Cajobi/SP</v>
          </cell>
          <cell r="G4920" t="str">
            <v>Semestral</v>
          </cell>
          <cell r="H4920" t="str">
            <v>2024-S1</v>
          </cell>
          <cell r="I4920" t="str">
            <v>Sim</v>
          </cell>
          <cell r="J4920">
            <v>45473</v>
          </cell>
          <cell r="K4920">
            <v>1578102.06</v>
          </cell>
          <cell r="L4920">
            <v>53678593.390000001</v>
          </cell>
          <cell r="M4920">
            <v>2.94</v>
          </cell>
          <cell r="N4920" t="str">
            <v>Cumpre</v>
          </cell>
        </row>
        <row r="4921">
          <cell r="F4921" t="str">
            <v>Cajuru/SP</v>
          </cell>
          <cell r="G4921" t="str">
            <v>Quadrimestral</v>
          </cell>
          <cell r="H4921" t="str">
            <v>2024-Q1</v>
          </cell>
          <cell r="I4921" t="str">
            <v>Não</v>
          </cell>
          <cell r="J4921">
            <v>45412</v>
          </cell>
          <cell r="K4921">
            <v>-6712792.8099999996</v>
          </cell>
          <cell r="L4921">
            <v>111333289.55</v>
          </cell>
          <cell r="M4921">
            <v>0</v>
          </cell>
          <cell r="N4921" t="str">
            <v>Cumpre</v>
          </cell>
        </row>
        <row r="4922">
          <cell r="F4922" t="str">
            <v>Campina do Monte Alegre/SP</v>
          </cell>
          <cell r="G4922" t="str">
            <v>Semestral</v>
          </cell>
          <cell r="H4922" t="str">
            <v>2024-S1</v>
          </cell>
          <cell r="I4922" t="str">
            <v>Sim</v>
          </cell>
          <cell r="J4922">
            <v>45473</v>
          </cell>
          <cell r="K4922">
            <v>1094602.46</v>
          </cell>
          <cell r="L4922">
            <v>37247477.990000002</v>
          </cell>
          <cell r="M4922">
            <v>2.94</v>
          </cell>
          <cell r="N4922" t="str">
            <v>Cumpre</v>
          </cell>
        </row>
        <row r="4923">
          <cell r="F4923" t="str">
            <v>Campinas/SP</v>
          </cell>
          <cell r="G4923" t="str">
            <v>Quadrimestral</v>
          </cell>
          <cell r="H4923" t="str">
            <v>2024-Q2</v>
          </cell>
          <cell r="I4923" t="str">
            <v>Sim</v>
          </cell>
          <cell r="J4923">
            <v>45535</v>
          </cell>
          <cell r="K4923">
            <v>892714640.96000004</v>
          </cell>
          <cell r="L4923">
            <v>7429765884.4799995</v>
          </cell>
          <cell r="M4923">
            <v>12.02</v>
          </cell>
          <cell r="N4923" t="str">
            <v>Cumpre</v>
          </cell>
        </row>
        <row r="4924">
          <cell r="F4924" t="str">
            <v>Campo Limpo Paulista/SP</v>
          </cell>
          <cell r="G4924" t="str">
            <v>Quadrimestral</v>
          </cell>
          <cell r="H4924" t="str">
            <v>2024-Q2</v>
          </cell>
          <cell r="I4924" t="str">
            <v>Sim</v>
          </cell>
          <cell r="J4924">
            <v>45535</v>
          </cell>
          <cell r="K4924">
            <v>21006060.129999999</v>
          </cell>
          <cell r="L4924">
            <v>363579852.87</v>
          </cell>
          <cell r="M4924">
            <v>5.78</v>
          </cell>
          <cell r="N4924" t="str">
            <v>Cumpre</v>
          </cell>
        </row>
        <row r="4925">
          <cell r="F4925" t="str">
            <v>Campos do Jordão/SP</v>
          </cell>
          <cell r="G4925" t="str">
            <v>Quadrimestral</v>
          </cell>
          <cell r="H4925" t="str">
            <v>2024-Q2</v>
          </cell>
          <cell r="I4925" t="str">
            <v>Sim</v>
          </cell>
          <cell r="J4925">
            <v>45535</v>
          </cell>
          <cell r="K4925">
            <v>-29895800.82</v>
          </cell>
          <cell r="L4925">
            <v>365011704.06999999</v>
          </cell>
          <cell r="M4925">
            <v>0</v>
          </cell>
          <cell r="N4925" t="str">
            <v>Cumpre</v>
          </cell>
        </row>
        <row r="4926">
          <cell r="F4926" t="str">
            <v>Campos Novos Paulista/SP</v>
          </cell>
          <cell r="G4926" t="str">
            <v>Quadrimestral</v>
          </cell>
          <cell r="H4926" t="str">
            <v>2024-Q2</v>
          </cell>
          <cell r="I4926" t="str">
            <v>Sim</v>
          </cell>
          <cell r="J4926">
            <v>45535</v>
          </cell>
          <cell r="K4926">
            <v>-6971529.7000000002</v>
          </cell>
          <cell r="L4926">
            <v>44743509.240000002</v>
          </cell>
          <cell r="M4926">
            <v>0</v>
          </cell>
          <cell r="N4926" t="str">
            <v>Cumpre</v>
          </cell>
        </row>
        <row r="4927">
          <cell r="F4927" t="str">
            <v>Cananéia/SP</v>
          </cell>
          <cell r="G4927" t="str">
            <v>Quadrimestral</v>
          </cell>
          <cell r="H4927" t="str">
            <v>2024-Q2</v>
          </cell>
          <cell r="I4927" t="str">
            <v>Sim</v>
          </cell>
          <cell r="J4927">
            <v>45535</v>
          </cell>
          <cell r="K4927">
            <v>10818853.300000001</v>
          </cell>
          <cell r="L4927">
            <v>86000408.090000004</v>
          </cell>
          <cell r="M4927">
            <v>12.58</v>
          </cell>
          <cell r="N4927" t="str">
            <v>Cumpre</v>
          </cell>
        </row>
        <row r="4928">
          <cell r="F4928" t="str">
            <v>Canas/SP</v>
          </cell>
          <cell r="G4928" t="str">
            <v>Quadrimestral</v>
          </cell>
          <cell r="H4928" t="str">
            <v>2024-Q2</v>
          </cell>
          <cell r="I4928" t="str">
            <v>Sim</v>
          </cell>
          <cell r="J4928">
            <v>45535</v>
          </cell>
          <cell r="K4928">
            <v>825960.19</v>
          </cell>
          <cell r="L4928">
            <v>34540596.159999996</v>
          </cell>
          <cell r="M4928">
            <v>2.39</v>
          </cell>
          <cell r="N4928" t="str">
            <v>Cumpre</v>
          </cell>
        </row>
        <row r="4929">
          <cell r="F4929" t="str">
            <v>Cândido Mota/SP</v>
          </cell>
          <cell r="G4929" t="str">
            <v>Quadrimestral</v>
          </cell>
          <cell r="H4929" t="str">
            <v>2024-Q2</v>
          </cell>
          <cell r="I4929" t="str">
            <v>Sim</v>
          </cell>
          <cell r="J4929">
            <v>45535</v>
          </cell>
          <cell r="K4929">
            <v>-3040480.27</v>
          </cell>
          <cell r="L4929">
            <v>164832801.81</v>
          </cell>
          <cell r="M4929">
            <v>0</v>
          </cell>
          <cell r="N4929" t="str">
            <v>Cumpre</v>
          </cell>
        </row>
        <row r="4930">
          <cell r="F4930" t="str">
            <v>Cândido Rodrigues/SP</v>
          </cell>
          <cell r="G4930" t="str">
            <v>Quadrimestral</v>
          </cell>
          <cell r="H4930" t="str">
            <v>2024-Q2</v>
          </cell>
          <cell r="I4930" t="str">
            <v>Sim</v>
          </cell>
          <cell r="J4930">
            <v>45535</v>
          </cell>
          <cell r="K4930">
            <v>-1928299.11</v>
          </cell>
          <cell r="L4930">
            <v>33693124.630000003</v>
          </cell>
          <cell r="M4930">
            <v>0</v>
          </cell>
          <cell r="N4930" t="str">
            <v>Cumpre</v>
          </cell>
        </row>
        <row r="4931">
          <cell r="F4931" t="str">
            <v>Canitar/SP</v>
          </cell>
          <cell r="G4931" t="str">
            <v>Quadrimestral</v>
          </cell>
          <cell r="H4931" t="str">
            <v>2024-Q2</v>
          </cell>
          <cell r="I4931" t="str">
            <v>Sim</v>
          </cell>
          <cell r="J4931">
            <v>45535</v>
          </cell>
          <cell r="K4931">
            <v>-7011467.21</v>
          </cell>
          <cell r="L4931">
            <v>35946515.140000001</v>
          </cell>
          <cell r="M4931">
            <v>0</v>
          </cell>
          <cell r="N4931" t="str">
            <v>Cumpre</v>
          </cell>
        </row>
        <row r="4932">
          <cell r="F4932" t="str">
            <v>Capão Bonito/SP</v>
          </cell>
          <cell r="G4932" t="str">
            <v>Quadrimestral</v>
          </cell>
          <cell r="H4932" t="str">
            <v>2024-Q2</v>
          </cell>
          <cell r="I4932" t="str">
            <v>Sim</v>
          </cell>
          <cell r="J4932">
            <v>45535</v>
          </cell>
          <cell r="K4932">
            <v>-43274535.18</v>
          </cell>
          <cell r="L4932">
            <v>234768610.44</v>
          </cell>
          <cell r="M4932">
            <v>0</v>
          </cell>
          <cell r="N4932" t="str">
            <v>Cumpre</v>
          </cell>
        </row>
        <row r="4933">
          <cell r="F4933" t="str">
            <v>Capela do Alto/SP</v>
          </cell>
          <cell r="G4933" t="str">
            <v>Quadrimestral</v>
          </cell>
          <cell r="H4933" t="str">
            <v>2024-Q2</v>
          </cell>
          <cell r="I4933" t="str">
            <v>Sim</v>
          </cell>
          <cell r="J4933">
            <v>45535</v>
          </cell>
          <cell r="K4933">
            <v>-24918277.039999999</v>
          </cell>
          <cell r="L4933">
            <v>116912769.14</v>
          </cell>
          <cell r="M4933">
            <v>0</v>
          </cell>
          <cell r="N4933" t="str">
            <v>Cumpre</v>
          </cell>
        </row>
        <row r="4934">
          <cell r="F4934" t="str">
            <v>Capivari/SP</v>
          </cell>
          <cell r="G4934" t="str">
            <v>Quadrimestral</v>
          </cell>
          <cell r="H4934" t="str">
            <v>2024-Q2</v>
          </cell>
          <cell r="I4934" t="str">
            <v>Sim</v>
          </cell>
          <cell r="J4934">
            <v>45535</v>
          </cell>
          <cell r="K4934">
            <v>58622425.369999997</v>
          </cell>
          <cell r="L4934">
            <v>317602424.33999997</v>
          </cell>
          <cell r="M4934">
            <v>18.46</v>
          </cell>
          <cell r="N4934" t="str">
            <v>Cumpre</v>
          </cell>
        </row>
        <row r="4935">
          <cell r="F4935" t="str">
            <v>Caraguatatuba/SP</v>
          </cell>
          <cell r="G4935" t="str">
            <v>Quadrimestral</v>
          </cell>
          <cell r="H4935" t="str">
            <v>2024-Q2</v>
          </cell>
          <cell r="I4935" t="str">
            <v>Sim</v>
          </cell>
          <cell r="J4935">
            <v>45535</v>
          </cell>
          <cell r="K4935">
            <v>151567090.72999999</v>
          </cell>
          <cell r="L4935">
            <v>1089096926.8699999</v>
          </cell>
          <cell r="M4935">
            <v>13.92</v>
          </cell>
          <cell r="N4935" t="str">
            <v>Cumpre</v>
          </cell>
        </row>
        <row r="4936">
          <cell r="F4936" t="str">
            <v>Carapicuíba/SP</v>
          </cell>
          <cell r="G4936" t="str">
            <v>Quadrimestral</v>
          </cell>
          <cell r="H4936" t="str">
            <v>2024-Q2</v>
          </cell>
          <cell r="I4936" t="str">
            <v>Sim</v>
          </cell>
          <cell r="J4936">
            <v>45535</v>
          </cell>
          <cell r="K4936">
            <v>-295119993.95999998</v>
          </cell>
          <cell r="L4936">
            <v>879168343.94000006</v>
          </cell>
          <cell r="M4936">
            <v>0</v>
          </cell>
          <cell r="N4936" t="str">
            <v>Cumpre</v>
          </cell>
        </row>
        <row r="4937">
          <cell r="F4937" t="str">
            <v>Cardoso/SP</v>
          </cell>
          <cell r="G4937" t="str">
            <v>Semestral</v>
          </cell>
          <cell r="H4937" t="str">
            <v>2024-S1</v>
          </cell>
          <cell r="I4937" t="str">
            <v>Sim</v>
          </cell>
          <cell r="J4937">
            <v>45473</v>
          </cell>
          <cell r="K4937">
            <v>3641135.84</v>
          </cell>
          <cell r="L4937">
            <v>68908667.150000006</v>
          </cell>
          <cell r="M4937">
            <v>5.28</v>
          </cell>
          <cell r="N4937" t="str">
            <v>Cumpre</v>
          </cell>
        </row>
        <row r="4938">
          <cell r="F4938" t="str">
            <v>Casa Branca/SP</v>
          </cell>
          <cell r="G4938" t="str">
            <v>Quadrimestral</v>
          </cell>
          <cell r="H4938" t="str">
            <v>2024-Q2</v>
          </cell>
          <cell r="I4938" t="str">
            <v>Sim</v>
          </cell>
          <cell r="J4938">
            <v>45535</v>
          </cell>
          <cell r="K4938">
            <v>35875809.340000004</v>
          </cell>
          <cell r="L4938">
            <v>173902541.36000001</v>
          </cell>
          <cell r="M4938">
            <v>20.63</v>
          </cell>
          <cell r="N4938" t="str">
            <v>Cumpre</v>
          </cell>
        </row>
        <row r="4939">
          <cell r="F4939" t="str">
            <v>Cássia dos Coqueiros/SP</v>
          </cell>
          <cell r="G4939" t="str">
            <v>Quadrimestral</v>
          </cell>
          <cell r="H4939" t="str">
            <v>2024-Q2</v>
          </cell>
          <cell r="I4939" t="str">
            <v>Sim</v>
          </cell>
          <cell r="J4939">
            <v>45535</v>
          </cell>
          <cell r="K4939">
            <v>-5467428.1200000001</v>
          </cell>
          <cell r="L4939">
            <v>27926751.5</v>
          </cell>
          <cell r="M4939">
            <v>0</v>
          </cell>
          <cell r="N4939" t="str">
            <v>Cumpre</v>
          </cell>
        </row>
        <row r="4940">
          <cell r="F4940" t="str">
            <v>Castilho/SP</v>
          </cell>
          <cell r="G4940" t="str">
            <v>Quadrimestral</v>
          </cell>
          <cell r="H4940" t="str">
            <v>2024-Q2</v>
          </cell>
          <cell r="I4940" t="str">
            <v>Sim</v>
          </cell>
          <cell r="J4940">
            <v>45535</v>
          </cell>
          <cell r="K4940">
            <v>10921851.1</v>
          </cell>
          <cell r="L4940">
            <v>149894911.19999999</v>
          </cell>
          <cell r="M4940">
            <v>7.29</v>
          </cell>
          <cell r="N4940" t="str">
            <v>Cumpre</v>
          </cell>
        </row>
        <row r="4941">
          <cell r="F4941" t="str">
            <v>Catanduva/SP</v>
          </cell>
          <cell r="G4941" t="str">
            <v>Quadrimestral</v>
          </cell>
          <cell r="H4941" t="str">
            <v>2024-Q2</v>
          </cell>
          <cell r="I4941" t="str">
            <v>Sim</v>
          </cell>
          <cell r="J4941">
            <v>45535</v>
          </cell>
          <cell r="K4941">
            <v>-19936056.829999998</v>
          </cell>
          <cell r="L4941">
            <v>654175179.79999995</v>
          </cell>
          <cell r="M4941">
            <v>0</v>
          </cell>
          <cell r="N4941" t="str">
            <v>Cumpre</v>
          </cell>
        </row>
        <row r="4942">
          <cell r="F4942" t="str">
            <v>Catiguá/SP</v>
          </cell>
          <cell r="G4942" t="str">
            <v>Quadrimestral</v>
          </cell>
          <cell r="H4942" t="str">
            <v>2024-Q2</v>
          </cell>
          <cell r="I4942" t="str">
            <v>Sim</v>
          </cell>
          <cell r="J4942">
            <v>45535</v>
          </cell>
          <cell r="K4942">
            <v>-2493783.39</v>
          </cell>
          <cell r="L4942">
            <v>39076537.030000001</v>
          </cell>
          <cell r="M4942">
            <v>0</v>
          </cell>
          <cell r="N4942" t="str">
            <v>Cumpre</v>
          </cell>
        </row>
        <row r="4943">
          <cell r="F4943" t="str">
            <v>Cedral/SP</v>
          </cell>
          <cell r="G4943" t="str">
            <v>Semestral</v>
          </cell>
          <cell r="H4943" t="str">
            <v>2024-S1</v>
          </cell>
          <cell r="I4943" t="str">
            <v>Sim</v>
          </cell>
          <cell r="J4943">
            <v>45473</v>
          </cell>
          <cell r="K4943">
            <v>-4302405.3499999996</v>
          </cell>
          <cell r="L4943">
            <v>85978357.780000001</v>
          </cell>
          <cell r="M4943">
            <v>0</v>
          </cell>
          <cell r="N4943" t="str">
            <v>Cumpre</v>
          </cell>
        </row>
        <row r="4944">
          <cell r="F4944" t="str">
            <v>Cerqueira César/SP</v>
          </cell>
          <cell r="G4944" t="str">
            <v>Quadrimestral</v>
          </cell>
          <cell r="H4944" t="str">
            <v>2024-Q2</v>
          </cell>
          <cell r="I4944" t="str">
            <v>Sim</v>
          </cell>
          <cell r="J4944">
            <v>45535</v>
          </cell>
          <cell r="K4944">
            <v>-6446733.9900000002</v>
          </cell>
          <cell r="L4944">
            <v>112140338.28</v>
          </cell>
          <cell r="M4944">
            <v>0</v>
          </cell>
          <cell r="N4944" t="str">
            <v>Cumpre</v>
          </cell>
        </row>
        <row r="4945">
          <cell r="F4945" t="str">
            <v>Cerquilho/SP</v>
          </cell>
          <cell r="G4945" t="str">
            <v>Quadrimestral</v>
          </cell>
          <cell r="H4945" t="str">
            <v>2024-Q2</v>
          </cell>
          <cell r="I4945" t="str">
            <v>Sim</v>
          </cell>
          <cell r="J4945">
            <v>45535</v>
          </cell>
          <cell r="K4945">
            <v>-66742689.890000001</v>
          </cell>
          <cell r="L4945">
            <v>236399324.55000001</v>
          </cell>
          <cell r="M4945">
            <v>0</v>
          </cell>
          <cell r="N4945" t="str">
            <v>Cumpre</v>
          </cell>
        </row>
        <row r="4946">
          <cell r="F4946" t="str">
            <v>Cesário Lange/SP</v>
          </cell>
          <cell r="G4946" t="str">
            <v>Quadrimestral</v>
          </cell>
          <cell r="H4946" t="str">
            <v>2024-Q2</v>
          </cell>
          <cell r="I4946" t="str">
            <v>Sim</v>
          </cell>
          <cell r="J4946">
            <v>45535</v>
          </cell>
          <cell r="K4946">
            <v>-18042720.940000001</v>
          </cell>
          <cell r="L4946">
            <v>107465545.36</v>
          </cell>
          <cell r="M4946">
            <v>0</v>
          </cell>
          <cell r="N4946" t="str">
            <v>Cumpre</v>
          </cell>
        </row>
        <row r="4947">
          <cell r="F4947" t="str">
            <v>Charqueada/SP</v>
          </cell>
          <cell r="G4947" t="str">
            <v>Semestral</v>
          </cell>
          <cell r="H4947" t="str">
            <v>2024-S1</v>
          </cell>
          <cell r="I4947" t="str">
            <v>Sim</v>
          </cell>
          <cell r="J4947">
            <v>45473</v>
          </cell>
          <cell r="K4947">
            <v>-18084887.059999999</v>
          </cell>
          <cell r="L4947">
            <v>84552997.560000002</v>
          </cell>
          <cell r="M4947">
            <v>0</v>
          </cell>
          <cell r="N4947" t="str">
            <v>Cumpre</v>
          </cell>
        </row>
        <row r="4948">
          <cell r="F4948" t="str">
            <v>Chavantes/SP</v>
          </cell>
          <cell r="G4948" t="str">
            <v>Quadrimestral</v>
          </cell>
          <cell r="H4948" t="str">
            <v>2024-Q2</v>
          </cell>
          <cell r="I4948" t="str">
            <v>Sim</v>
          </cell>
          <cell r="J4948">
            <v>45535</v>
          </cell>
          <cell r="K4948">
            <v>7496164.75</v>
          </cell>
          <cell r="L4948">
            <v>62951788</v>
          </cell>
          <cell r="M4948">
            <v>11.91</v>
          </cell>
          <cell r="N4948" t="str">
            <v>Cumpre</v>
          </cell>
        </row>
        <row r="4949">
          <cell r="F4949" t="str">
            <v>Clementina/SP</v>
          </cell>
          <cell r="G4949" t="str">
            <v>Quadrimestral</v>
          </cell>
          <cell r="H4949" t="str">
            <v>2024-Q2</v>
          </cell>
          <cell r="I4949" t="str">
            <v>Sim</v>
          </cell>
          <cell r="J4949">
            <v>45535</v>
          </cell>
          <cell r="K4949">
            <v>-12207492.970000001</v>
          </cell>
          <cell r="L4949">
            <v>45905533.270000003</v>
          </cell>
          <cell r="M4949">
            <v>0</v>
          </cell>
          <cell r="N4949" t="str">
            <v>Cumpre</v>
          </cell>
        </row>
        <row r="4950">
          <cell r="F4950" t="str">
            <v>Colina/SP</v>
          </cell>
          <cell r="G4950" t="str">
            <v>Quadrimestral</v>
          </cell>
          <cell r="H4950" t="str">
            <v>2024-Q2</v>
          </cell>
          <cell r="I4950" t="str">
            <v>Sim</v>
          </cell>
          <cell r="J4950">
            <v>45535</v>
          </cell>
          <cell r="K4950">
            <v>-13740885.6</v>
          </cell>
          <cell r="L4950">
            <v>143527543.93000001</v>
          </cell>
          <cell r="M4950">
            <v>0</v>
          </cell>
          <cell r="N4950" t="str">
            <v>Cumpre</v>
          </cell>
        </row>
        <row r="4951">
          <cell r="F4951" t="str">
            <v>Colômbia/SP</v>
          </cell>
          <cell r="G4951" t="str">
            <v>Semestral</v>
          </cell>
          <cell r="H4951" t="str">
            <v>2024-S1</v>
          </cell>
          <cell r="I4951" t="str">
            <v>Sim</v>
          </cell>
          <cell r="J4951">
            <v>45473</v>
          </cell>
          <cell r="K4951">
            <v>4018436.99</v>
          </cell>
          <cell r="L4951">
            <v>74491948.099999994</v>
          </cell>
          <cell r="M4951">
            <v>5.39</v>
          </cell>
          <cell r="N4951" t="str">
            <v>Cumpre</v>
          </cell>
        </row>
        <row r="4952">
          <cell r="F4952" t="str">
            <v>Conchal/SP</v>
          </cell>
          <cell r="G4952" t="str">
            <v>Quadrimestral</v>
          </cell>
          <cell r="H4952" t="str">
            <v>2024-Q2</v>
          </cell>
          <cell r="I4952" t="str">
            <v>Sim</v>
          </cell>
          <cell r="J4952">
            <v>45535</v>
          </cell>
          <cell r="K4952">
            <v>5823942.7999999998</v>
          </cell>
          <cell r="L4952">
            <v>153424783.90000001</v>
          </cell>
          <cell r="M4952">
            <v>3.8</v>
          </cell>
          <cell r="N4952" t="str">
            <v>Cumpre</v>
          </cell>
        </row>
        <row r="4953">
          <cell r="F4953" t="str">
            <v>Conchas/SP</v>
          </cell>
          <cell r="G4953" t="str">
            <v>Quadrimestral</v>
          </cell>
          <cell r="H4953" t="str">
            <v>2024-Q2</v>
          </cell>
          <cell r="I4953" t="str">
            <v>Sim</v>
          </cell>
          <cell r="J4953">
            <v>45535</v>
          </cell>
          <cell r="K4953">
            <v>-2603295.39</v>
          </cell>
          <cell r="L4953">
            <v>96686211.290000007</v>
          </cell>
          <cell r="M4953">
            <v>0</v>
          </cell>
          <cell r="N4953" t="str">
            <v>Cumpre</v>
          </cell>
        </row>
        <row r="4954">
          <cell r="F4954" t="str">
            <v>Cordeirópolis/SP</v>
          </cell>
          <cell r="G4954" t="str">
            <v>Quadrimestral</v>
          </cell>
          <cell r="H4954" t="str">
            <v>2024-Q2</v>
          </cell>
          <cell r="I4954" t="str">
            <v>Sim</v>
          </cell>
          <cell r="J4954">
            <v>45535</v>
          </cell>
          <cell r="K4954">
            <v>34237770.600000001</v>
          </cell>
          <cell r="L4954">
            <v>244130751.00999999</v>
          </cell>
          <cell r="M4954">
            <v>14.02</v>
          </cell>
          <cell r="N4954" t="str">
            <v>Cumpre</v>
          </cell>
        </row>
        <row r="4955">
          <cell r="F4955" t="str">
            <v>Coroados/SP</v>
          </cell>
          <cell r="G4955" t="str">
            <v>Semestral</v>
          </cell>
          <cell r="H4955" t="str">
            <v>2024-S1</v>
          </cell>
          <cell r="I4955" t="str">
            <v>Sim</v>
          </cell>
          <cell r="J4955">
            <v>45473</v>
          </cell>
          <cell r="K4955">
            <v>-13095930.640000001</v>
          </cell>
          <cell r="L4955">
            <v>37783889.369999997</v>
          </cell>
          <cell r="M4955">
            <v>0</v>
          </cell>
          <cell r="N4955" t="str">
            <v>Cumpre</v>
          </cell>
        </row>
        <row r="4956">
          <cell r="F4956" t="str">
            <v>Coronel Macedo/SP</v>
          </cell>
          <cell r="G4956" t="str">
            <v>Quadrimestral</v>
          </cell>
          <cell r="H4956" t="str">
            <v>2024-Q2</v>
          </cell>
          <cell r="I4956" t="str">
            <v>Sim</v>
          </cell>
          <cell r="J4956">
            <v>45535</v>
          </cell>
          <cell r="K4956">
            <v>-11252753.24</v>
          </cell>
          <cell r="L4956">
            <v>39890373.520000003</v>
          </cell>
          <cell r="M4956">
            <v>0</v>
          </cell>
          <cell r="N4956" t="str">
            <v>Cumpre</v>
          </cell>
        </row>
        <row r="4957">
          <cell r="F4957" t="str">
            <v>Corumbataí/SP</v>
          </cell>
          <cell r="G4957" t="str">
            <v>Quadrimestral</v>
          </cell>
          <cell r="H4957" t="str">
            <v>2024-Q2</v>
          </cell>
          <cell r="I4957" t="str">
            <v>Sim</v>
          </cell>
          <cell r="J4957">
            <v>45535</v>
          </cell>
          <cell r="K4957">
            <v>-8993274.4299999997</v>
          </cell>
          <cell r="L4957">
            <v>43492188.560000002</v>
          </cell>
          <cell r="M4957">
            <v>0</v>
          </cell>
          <cell r="N4957" t="str">
            <v>Cumpre</v>
          </cell>
        </row>
        <row r="4958">
          <cell r="F4958" t="str">
            <v>Cosmópolis/SP</v>
          </cell>
          <cell r="G4958" t="str">
            <v>Quadrimestral</v>
          </cell>
          <cell r="H4958" t="str">
            <v>2024-Q2</v>
          </cell>
          <cell r="I4958" t="str">
            <v>Sim</v>
          </cell>
          <cell r="J4958">
            <v>45535</v>
          </cell>
          <cell r="K4958">
            <v>139354067.11000001</v>
          </cell>
          <cell r="L4958">
            <v>292526669.73000002</v>
          </cell>
          <cell r="M4958">
            <v>47.64</v>
          </cell>
          <cell r="N4958" t="str">
            <v>Cumpre</v>
          </cell>
        </row>
        <row r="4959">
          <cell r="F4959" t="str">
            <v>Cosmorama/SP</v>
          </cell>
          <cell r="G4959" t="str">
            <v>Quadrimestral</v>
          </cell>
          <cell r="H4959" t="str">
            <v>2024-Q2</v>
          </cell>
          <cell r="I4959" t="str">
            <v>Sim</v>
          </cell>
          <cell r="J4959">
            <v>45535</v>
          </cell>
          <cell r="K4959">
            <v>-1780113.86</v>
          </cell>
          <cell r="L4959">
            <v>53726316.810000002</v>
          </cell>
          <cell r="M4959">
            <v>0</v>
          </cell>
          <cell r="N4959" t="str">
            <v>Cumpre</v>
          </cell>
        </row>
        <row r="4960">
          <cell r="F4960" t="str">
            <v>Cotia/SP</v>
          </cell>
          <cell r="G4960" t="str">
            <v>Quadrimestral</v>
          </cell>
          <cell r="H4960" t="str">
            <v>2024-Q2</v>
          </cell>
          <cell r="I4960" t="str">
            <v>Sim</v>
          </cell>
          <cell r="J4960">
            <v>45535</v>
          </cell>
          <cell r="K4960">
            <v>132167671.23</v>
          </cell>
          <cell r="L4960">
            <v>1571747889.3900001</v>
          </cell>
          <cell r="M4960">
            <v>8.41</v>
          </cell>
          <cell r="N4960" t="str">
            <v>Cumpre</v>
          </cell>
        </row>
        <row r="4961">
          <cell r="F4961" t="str">
            <v>Cravinhos/SP</v>
          </cell>
          <cell r="G4961" t="str">
            <v>Quadrimestral</v>
          </cell>
          <cell r="H4961" t="str">
            <v>2024-Q2</v>
          </cell>
          <cell r="I4961" t="str">
            <v>Sim</v>
          </cell>
          <cell r="J4961">
            <v>45535</v>
          </cell>
          <cell r="K4961">
            <v>-5654631.3399999999</v>
          </cell>
          <cell r="L4961">
            <v>217810215</v>
          </cell>
          <cell r="M4961">
            <v>0</v>
          </cell>
          <cell r="N4961" t="str">
            <v>Cumpre</v>
          </cell>
        </row>
        <row r="4962">
          <cell r="F4962" t="str">
            <v>Cristais Paulista/SP</v>
          </cell>
          <cell r="G4962" t="str">
            <v>Quadrimestral</v>
          </cell>
          <cell r="H4962" t="str">
            <v>2024-Q2</v>
          </cell>
          <cell r="I4962" t="str">
            <v>Sim</v>
          </cell>
          <cell r="J4962">
            <v>45535</v>
          </cell>
          <cell r="K4962">
            <v>-3619525.49</v>
          </cell>
          <cell r="L4962">
            <v>52862295.25</v>
          </cell>
          <cell r="M4962">
            <v>0</v>
          </cell>
          <cell r="N4962" t="str">
            <v>Cumpre</v>
          </cell>
        </row>
        <row r="4963">
          <cell r="F4963" t="str">
            <v>Cruzália/SP</v>
          </cell>
          <cell r="G4963" t="str">
            <v>Quadrimestral</v>
          </cell>
          <cell r="H4963" t="str">
            <v>2024-Q2</v>
          </cell>
          <cell r="I4963" t="str">
            <v>Sim</v>
          </cell>
          <cell r="J4963">
            <v>45535</v>
          </cell>
          <cell r="K4963">
            <v>-6645493.4699999997</v>
          </cell>
          <cell r="L4963">
            <v>28978970.609999999</v>
          </cell>
          <cell r="M4963">
            <v>0</v>
          </cell>
          <cell r="N4963" t="str">
            <v>Cumpre</v>
          </cell>
        </row>
        <row r="4964">
          <cell r="F4964" t="str">
            <v>Cruzeiro/SP</v>
          </cell>
          <cell r="G4964" t="str">
            <v>Quadrimestral</v>
          </cell>
          <cell r="H4964" t="str">
            <v>2024-Q2</v>
          </cell>
          <cell r="I4964" t="str">
            <v>Sim</v>
          </cell>
          <cell r="J4964">
            <v>45535</v>
          </cell>
          <cell r="K4964">
            <v>187754261.09999999</v>
          </cell>
          <cell r="L4964">
            <v>350064483.57999998</v>
          </cell>
          <cell r="M4964">
            <v>53.63</v>
          </cell>
          <cell r="N4964" t="str">
            <v>Cumpre</v>
          </cell>
        </row>
        <row r="4965">
          <cell r="F4965" t="str">
            <v>Cubatão/SP</v>
          </cell>
          <cell r="G4965" t="str">
            <v>Quadrimestral</v>
          </cell>
          <cell r="H4965" t="str">
            <v>2024-Q2</v>
          </cell>
          <cell r="I4965" t="str">
            <v>Sim</v>
          </cell>
          <cell r="J4965">
            <v>45535</v>
          </cell>
          <cell r="K4965">
            <v>-468980096.81999999</v>
          </cell>
          <cell r="L4965">
            <v>1629299847.23</v>
          </cell>
          <cell r="M4965">
            <v>0</v>
          </cell>
          <cell r="N4965" t="str">
            <v>Cumpre</v>
          </cell>
        </row>
        <row r="4966">
          <cell r="F4966" t="str">
            <v>Cunha/SP</v>
          </cell>
          <cell r="G4966" t="str">
            <v>Semestral</v>
          </cell>
          <cell r="H4966" t="str">
            <v>2024-S1</v>
          </cell>
          <cell r="I4966" t="str">
            <v>Sim</v>
          </cell>
          <cell r="J4966">
            <v>45473</v>
          </cell>
          <cell r="K4966">
            <v>-9898328.9299999997</v>
          </cell>
          <cell r="L4966">
            <v>103951345.53</v>
          </cell>
          <cell r="M4966">
            <v>0</v>
          </cell>
          <cell r="N4966" t="str">
            <v>Cumpre</v>
          </cell>
        </row>
        <row r="4967">
          <cell r="F4967" t="str">
            <v>Descalvado/SP</v>
          </cell>
          <cell r="G4967" t="str">
            <v>Quadrimestral</v>
          </cell>
          <cell r="H4967" t="str">
            <v>2024-Q2</v>
          </cell>
          <cell r="I4967" t="str">
            <v>Sim</v>
          </cell>
          <cell r="J4967">
            <v>45535</v>
          </cell>
          <cell r="K4967">
            <v>-12834943.73</v>
          </cell>
          <cell r="L4967">
            <v>186829179.00999999</v>
          </cell>
          <cell r="M4967">
            <v>0</v>
          </cell>
          <cell r="N4967" t="str">
            <v>Cumpre</v>
          </cell>
        </row>
        <row r="4968">
          <cell r="F4968" t="str">
            <v>Diadema/SP</v>
          </cell>
          <cell r="G4968" t="str">
            <v>Quadrimestral</v>
          </cell>
          <cell r="H4968" t="str">
            <v>2024-Q2</v>
          </cell>
          <cell r="I4968" t="str">
            <v>Sim</v>
          </cell>
          <cell r="J4968">
            <v>45535</v>
          </cell>
          <cell r="K4968">
            <v>904793512.72000003</v>
          </cell>
          <cell r="L4968">
            <v>1748586808.73</v>
          </cell>
          <cell r="M4968">
            <v>51.74</v>
          </cell>
          <cell r="N4968" t="str">
            <v>Cumpre</v>
          </cell>
        </row>
        <row r="4969">
          <cell r="F4969" t="str">
            <v>Dirce Reis/SP</v>
          </cell>
          <cell r="G4969" t="str">
            <v>Semestral</v>
          </cell>
          <cell r="H4969" t="str">
            <v>2024-S1</v>
          </cell>
          <cell r="I4969" t="str">
            <v>Sim</v>
          </cell>
          <cell r="J4969">
            <v>45473</v>
          </cell>
          <cell r="K4969">
            <v>-6498676.9000000004</v>
          </cell>
          <cell r="L4969">
            <v>21997264.649999999</v>
          </cell>
          <cell r="M4969">
            <v>0</v>
          </cell>
          <cell r="N4969" t="str">
            <v>Cumpre</v>
          </cell>
        </row>
        <row r="4970">
          <cell r="F4970" t="str">
            <v>Divinolândia/SP</v>
          </cell>
          <cell r="G4970" t="str">
            <v>Quadrimestral</v>
          </cell>
          <cell r="H4970" t="str">
            <v>2024-Q2</v>
          </cell>
          <cell r="I4970" t="str">
            <v>Sim</v>
          </cell>
          <cell r="J4970">
            <v>45535</v>
          </cell>
          <cell r="K4970">
            <v>-15363243</v>
          </cell>
          <cell r="L4970">
            <v>63019616.329999998</v>
          </cell>
          <cell r="M4970">
            <v>0</v>
          </cell>
          <cell r="N4970" t="str">
            <v>Cumpre</v>
          </cell>
        </row>
        <row r="4971">
          <cell r="F4971" t="str">
            <v>Dobrada/SP</v>
          </cell>
          <cell r="G4971" t="str">
            <v>Quadrimestral</v>
          </cell>
          <cell r="H4971" t="str">
            <v>2024-Q2</v>
          </cell>
          <cell r="I4971" t="str">
            <v>Sim</v>
          </cell>
          <cell r="J4971">
            <v>45535</v>
          </cell>
          <cell r="K4971">
            <v>-6871575.2199999997</v>
          </cell>
          <cell r="L4971">
            <v>39332939.649999999</v>
          </cell>
          <cell r="M4971">
            <v>0</v>
          </cell>
          <cell r="N4971" t="str">
            <v>Cumpre</v>
          </cell>
        </row>
        <row r="4972">
          <cell r="F4972" t="str">
            <v>Dois Córregos/SP</v>
          </cell>
          <cell r="G4972" t="str">
            <v>Quadrimestral</v>
          </cell>
          <cell r="H4972" t="str">
            <v>2024-Q2</v>
          </cell>
          <cell r="I4972" t="str">
            <v>Sim</v>
          </cell>
          <cell r="J4972">
            <v>45535</v>
          </cell>
          <cell r="K4972">
            <v>-51622217.189999998</v>
          </cell>
          <cell r="L4972">
            <v>141583911.58000001</v>
          </cell>
          <cell r="M4972">
            <v>0</v>
          </cell>
          <cell r="N4972" t="str">
            <v>Cumpre</v>
          </cell>
        </row>
        <row r="4973">
          <cell r="F4973" t="str">
            <v>Dolcinópolis/SP</v>
          </cell>
          <cell r="G4973" t="str">
            <v>Quadrimestral</v>
          </cell>
          <cell r="H4973" t="str">
            <v>2024-Q2</v>
          </cell>
          <cell r="I4973" t="str">
            <v>Sim</v>
          </cell>
          <cell r="J4973">
            <v>45535</v>
          </cell>
          <cell r="K4973">
            <v>-1581752.07</v>
          </cell>
          <cell r="L4973">
            <v>25050168.100000001</v>
          </cell>
          <cell r="M4973">
            <v>0</v>
          </cell>
          <cell r="N4973" t="str">
            <v>Cumpre</v>
          </cell>
        </row>
        <row r="4974">
          <cell r="F4974" t="str">
            <v>Dourado/SP</v>
          </cell>
          <cell r="G4974" t="str">
            <v>Quadrimestral</v>
          </cell>
          <cell r="H4974" t="str">
            <v>2024-Q2</v>
          </cell>
          <cell r="I4974" t="str">
            <v>Sim</v>
          </cell>
          <cell r="J4974">
            <v>45535</v>
          </cell>
          <cell r="K4974">
            <v>1326853.48</v>
          </cell>
          <cell r="L4974">
            <v>57262326.539999999</v>
          </cell>
          <cell r="M4974">
            <v>2.3199999999999998</v>
          </cell>
          <cell r="N4974" t="str">
            <v>Cumpre</v>
          </cell>
        </row>
        <row r="4975">
          <cell r="F4975" t="str">
            <v>Dracena/SP</v>
          </cell>
          <cell r="G4975" t="str">
            <v>Semestral</v>
          </cell>
          <cell r="H4975" t="str">
            <v>2024-S1</v>
          </cell>
          <cell r="I4975" t="str">
            <v>Sim</v>
          </cell>
          <cell r="J4975">
            <v>45473</v>
          </cell>
          <cell r="K4975">
            <v>8211605.5300000003</v>
          </cell>
          <cell r="L4975">
            <v>220384594.88</v>
          </cell>
          <cell r="M4975">
            <v>3.73</v>
          </cell>
          <cell r="N4975" t="str">
            <v>Cumpre</v>
          </cell>
        </row>
        <row r="4976">
          <cell r="F4976" t="str">
            <v>Duartina/SP</v>
          </cell>
          <cell r="G4976" t="str">
            <v>Quadrimestral</v>
          </cell>
          <cell r="H4976" t="str">
            <v>2024-Q2</v>
          </cell>
          <cell r="I4976" t="str">
            <v>Sim</v>
          </cell>
          <cell r="J4976">
            <v>45535</v>
          </cell>
          <cell r="K4976">
            <v>5306656.79</v>
          </cell>
          <cell r="L4976">
            <v>65876652.759999998</v>
          </cell>
          <cell r="M4976">
            <v>8.06</v>
          </cell>
          <cell r="N4976" t="str">
            <v>Cumpre</v>
          </cell>
        </row>
        <row r="4977">
          <cell r="F4977" t="str">
            <v>Dumont/SP</v>
          </cell>
          <cell r="G4977" t="str">
            <v>Quadrimestral</v>
          </cell>
          <cell r="H4977" t="str">
            <v>2024-Q2</v>
          </cell>
          <cell r="I4977" t="str">
            <v>Sim</v>
          </cell>
          <cell r="J4977">
            <v>45535</v>
          </cell>
          <cell r="K4977">
            <v>-985221.74</v>
          </cell>
          <cell r="L4977">
            <v>56881128.560000002</v>
          </cell>
          <cell r="M4977">
            <v>0</v>
          </cell>
          <cell r="N4977" t="str">
            <v>Cumpre</v>
          </cell>
        </row>
        <row r="4978">
          <cell r="F4978" t="str">
            <v>Echaporã/SP</v>
          </cell>
          <cell r="G4978" t="str">
            <v>Semestral</v>
          </cell>
          <cell r="H4978" t="str">
            <v>2024-S1</v>
          </cell>
          <cell r="I4978" t="str">
            <v>Sim</v>
          </cell>
          <cell r="J4978">
            <v>45473</v>
          </cell>
          <cell r="K4978">
            <v>-6694379.2300000004</v>
          </cell>
          <cell r="L4978">
            <v>44805261.969999999</v>
          </cell>
          <cell r="M4978">
            <v>0</v>
          </cell>
          <cell r="N4978" t="str">
            <v>Cumpre</v>
          </cell>
        </row>
        <row r="4979">
          <cell r="F4979" t="str">
            <v>Eldorado/SP</v>
          </cell>
          <cell r="G4979" t="str">
            <v>Quadrimestral</v>
          </cell>
          <cell r="H4979" t="str">
            <v>2024-Q2</v>
          </cell>
          <cell r="I4979" t="str">
            <v>Sim</v>
          </cell>
          <cell r="J4979">
            <v>45535</v>
          </cell>
          <cell r="K4979">
            <v>-17164090.809999999</v>
          </cell>
          <cell r="L4979">
            <v>80689048.209999993</v>
          </cell>
          <cell r="M4979">
            <v>0</v>
          </cell>
          <cell r="N4979" t="str">
            <v>Cumpre</v>
          </cell>
        </row>
        <row r="4980">
          <cell r="F4980" t="str">
            <v>Elias Fausto/SP</v>
          </cell>
          <cell r="G4980" t="str">
            <v>Quadrimestral</v>
          </cell>
          <cell r="H4980" t="str">
            <v>2024-Q2</v>
          </cell>
          <cell r="I4980" t="str">
            <v>Sim</v>
          </cell>
          <cell r="J4980">
            <v>45535</v>
          </cell>
          <cell r="K4980">
            <v>6662298.5599999996</v>
          </cell>
          <cell r="L4980">
            <v>115117295.51000001</v>
          </cell>
          <cell r="M4980">
            <v>5.79</v>
          </cell>
          <cell r="N4980" t="str">
            <v>Cumpre</v>
          </cell>
        </row>
        <row r="4981">
          <cell r="F4981" t="str">
            <v>Elisiário/SP</v>
          </cell>
          <cell r="G4981" t="str">
            <v>Semestral</v>
          </cell>
          <cell r="H4981" t="str">
            <v>2024-S1</v>
          </cell>
          <cell r="I4981" t="str">
            <v>Sim</v>
          </cell>
          <cell r="J4981">
            <v>45473</v>
          </cell>
          <cell r="K4981">
            <v>-5894707.5099999998</v>
          </cell>
          <cell r="L4981">
            <v>27713347.25</v>
          </cell>
          <cell r="M4981">
            <v>0</v>
          </cell>
          <cell r="N4981" t="str">
            <v>Cumpre</v>
          </cell>
        </row>
        <row r="4982">
          <cell r="F4982" t="str">
            <v>Embaúba/SP</v>
          </cell>
          <cell r="G4982" t="str">
            <v>Semestral</v>
          </cell>
          <cell r="H4982" t="str">
            <v>2024-S1</v>
          </cell>
          <cell r="I4982" t="str">
            <v>Sim</v>
          </cell>
          <cell r="J4982">
            <v>45473</v>
          </cell>
          <cell r="K4982">
            <v>-1555156.22</v>
          </cell>
          <cell r="L4982">
            <v>25144770.300000001</v>
          </cell>
          <cell r="M4982">
            <v>0</v>
          </cell>
          <cell r="N4982" t="str">
            <v>Cumpre</v>
          </cell>
        </row>
        <row r="4983">
          <cell r="F4983" t="str">
            <v>Embu das Artes/SP</v>
          </cell>
          <cell r="G4983" t="str">
            <v>Quadrimestral</v>
          </cell>
          <cell r="H4983" t="str">
            <v>2024-Q2</v>
          </cell>
          <cell r="I4983" t="str">
            <v>Sim</v>
          </cell>
          <cell r="J4983">
            <v>45535</v>
          </cell>
          <cell r="K4983">
            <v>270270036.26999998</v>
          </cell>
          <cell r="L4983">
            <v>1179249360.25</v>
          </cell>
          <cell r="M4983">
            <v>22.92</v>
          </cell>
          <cell r="N4983" t="str">
            <v>Cumpre</v>
          </cell>
        </row>
        <row r="4984">
          <cell r="F4984" t="str">
            <v>Embu-Guaçu/SP</v>
          </cell>
          <cell r="G4984" t="str">
            <v>Quadrimestral</v>
          </cell>
          <cell r="H4984" t="str">
            <v>2024-Q2</v>
          </cell>
          <cell r="I4984" t="str">
            <v>Sim</v>
          </cell>
          <cell r="J4984">
            <v>45535</v>
          </cell>
          <cell r="K4984">
            <v>-7275675.1600000001</v>
          </cell>
          <cell r="L4984">
            <v>267684470.43000001</v>
          </cell>
          <cell r="M4984">
            <v>0</v>
          </cell>
          <cell r="N4984" t="str">
            <v>Cumpre</v>
          </cell>
        </row>
        <row r="4985">
          <cell r="F4985" t="str">
            <v>Emilianópolis/SP</v>
          </cell>
          <cell r="G4985" t="str">
            <v>Quadrimestral</v>
          </cell>
          <cell r="H4985" t="str">
            <v>2024-Q2</v>
          </cell>
          <cell r="I4985" t="str">
            <v>Sim</v>
          </cell>
          <cell r="J4985">
            <v>45535</v>
          </cell>
          <cell r="K4985">
            <v>-1264424.27</v>
          </cell>
          <cell r="L4985">
            <v>18589590.93</v>
          </cell>
          <cell r="M4985">
            <v>0</v>
          </cell>
          <cell r="N4985" t="str">
            <v>Cumpre</v>
          </cell>
        </row>
        <row r="4986">
          <cell r="F4986" t="str">
            <v>Engenheiro Coelho/SP</v>
          </cell>
          <cell r="G4986" t="str">
            <v>Quadrimestral</v>
          </cell>
          <cell r="H4986" t="str">
            <v>2024-Q2</v>
          </cell>
          <cell r="I4986" t="str">
            <v>Sim</v>
          </cell>
          <cell r="J4986">
            <v>45535</v>
          </cell>
          <cell r="K4986">
            <v>43588559.009999998</v>
          </cell>
          <cell r="L4986">
            <v>107104814</v>
          </cell>
          <cell r="M4986">
            <v>40.700000000000003</v>
          </cell>
          <cell r="N4986" t="str">
            <v>Cumpre</v>
          </cell>
        </row>
        <row r="4987">
          <cell r="F4987" t="str">
            <v>Espírito Santo do Pinhal/SP</v>
          </cell>
          <cell r="G4987" t="str">
            <v>Quadrimestral</v>
          </cell>
          <cell r="H4987" t="str">
            <v>2024-Q2</v>
          </cell>
          <cell r="I4987" t="str">
            <v>Sim</v>
          </cell>
          <cell r="J4987">
            <v>45535</v>
          </cell>
          <cell r="K4987">
            <v>-22092939.350000001</v>
          </cell>
          <cell r="L4987">
            <v>188671851.22</v>
          </cell>
          <cell r="M4987">
            <v>0</v>
          </cell>
          <cell r="N4987" t="str">
            <v>Cumpre</v>
          </cell>
        </row>
        <row r="4988">
          <cell r="F4988" t="str">
            <v>Espírito Santo do Turvo/SP</v>
          </cell>
          <cell r="G4988" t="str">
            <v>Quadrimestral</v>
          </cell>
          <cell r="H4988" t="str">
            <v>2024-Q2</v>
          </cell>
          <cell r="I4988" t="str">
            <v>Sim</v>
          </cell>
          <cell r="J4988">
            <v>45535</v>
          </cell>
          <cell r="K4988">
            <v>-9200923.3300000001</v>
          </cell>
          <cell r="L4988">
            <v>36319535.640000001</v>
          </cell>
          <cell r="M4988">
            <v>0</v>
          </cell>
          <cell r="N4988" t="str">
            <v>Cumpre</v>
          </cell>
        </row>
        <row r="4989">
          <cell r="F4989" t="str">
            <v>Estiva Gerbi/SP</v>
          </cell>
          <cell r="G4989" t="str">
            <v>Quadrimestral</v>
          </cell>
          <cell r="H4989" t="str">
            <v>2024-Q2</v>
          </cell>
          <cell r="I4989" t="str">
            <v>Sim</v>
          </cell>
          <cell r="J4989">
            <v>45535</v>
          </cell>
          <cell r="K4989">
            <v>6848324.5499999998</v>
          </cell>
          <cell r="L4989">
            <v>73679030.950000003</v>
          </cell>
          <cell r="M4989">
            <v>9.2899999999999991</v>
          </cell>
          <cell r="N4989" t="str">
            <v>Cumpre</v>
          </cell>
        </row>
        <row r="4990">
          <cell r="F4990" t="str">
            <v>Estrela do Norte/SP</v>
          </cell>
          <cell r="G4990" t="str">
            <v>Quadrimestral</v>
          </cell>
          <cell r="H4990" t="str">
            <v>2024-Q2</v>
          </cell>
          <cell r="I4990" t="str">
            <v>Sim</v>
          </cell>
          <cell r="J4990">
            <v>45535</v>
          </cell>
          <cell r="K4990">
            <v>4101154.87</v>
          </cell>
          <cell r="L4990">
            <v>27600593.300000001</v>
          </cell>
          <cell r="M4990">
            <v>14.86</v>
          </cell>
          <cell r="N4990" t="str">
            <v>Cumpre</v>
          </cell>
        </row>
        <row r="4991">
          <cell r="F4991" t="str">
            <v>Estrela do Oeste/SP</v>
          </cell>
          <cell r="G4991" t="str">
            <v>Semestral</v>
          </cell>
          <cell r="H4991" t="str">
            <v>2024-S1</v>
          </cell>
          <cell r="I4991" t="str">
            <v>Sim</v>
          </cell>
          <cell r="J4991">
            <v>45473</v>
          </cell>
          <cell r="K4991">
            <v>-9738941.4000000004</v>
          </cell>
          <cell r="L4991">
            <v>65454367.719999999</v>
          </cell>
          <cell r="M4991">
            <v>0</v>
          </cell>
          <cell r="N4991" t="str">
            <v>Cumpre</v>
          </cell>
        </row>
        <row r="4992">
          <cell r="F4992" t="str">
            <v>Euclides da Cunha Paulista/SP</v>
          </cell>
          <cell r="G4992" t="str">
            <v>Quadrimestral</v>
          </cell>
          <cell r="H4992" t="str">
            <v>2024-Q2</v>
          </cell>
          <cell r="I4992" t="str">
            <v>Sim</v>
          </cell>
          <cell r="J4992">
            <v>45535</v>
          </cell>
          <cell r="K4992">
            <v>-439343.05</v>
          </cell>
          <cell r="L4992">
            <v>45965102.950000003</v>
          </cell>
          <cell r="M4992">
            <v>0</v>
          </cell>
          <cell r="N4992" t="str">
            <v>Cumpre</v>
          </cell>
        </row>
        <row r="4993">
          <cell r="F4993" t="str">
            <v>Fartura/SP</v>
          </cell>
          <cell r="G4993" t="str">
            <v>Quadrimestral</v>
          </cell>
          <cell r="H4993" t="str">
            <v>2024-Q2</v>
          </cell>
          <cell r="I4993" t="str">
            <v>Sim</v>
          </cell>
          <cell r="J4993">
            <v>45535</v>
          </cell>
          <cell r="K4993">
            <v>-6913143.96</v>
          </cell>
          <cell r="L4993">
            <v>90857542.599999994</v>
          </cell>
          <cell r="M4993">
            <v>0</v>
          </cell>
          <cell r="N4993" t="str">
            <v>Cumpre</v>
          </cell>
        </row>
        <row r="4994">
          <cell r="F4994" t="str">
            <v>Fernando Prestes/SP</v>
          </cell>
          <cell r="G4994" t="str">
            <v>Quadrimestral</v>
          </cell>
          <cell r="H4994" t="str">
            <v>2024-Q2</v>
          </cell>
          <cell r="I4994" t="str">
            <v>Sim</v>
          </cell>
          <cell r="J4994">
            <v>45535</v>
          </cell>
          <cell r="K4994">
            <v>-7530095.7599999998</v>
          </cell>
          <cell r="L4994">
            <v>42779137.899999999</v>
          </cell>
          <cell r="M4994">
            <v>0</v>
          </cell>
          <cell r="N4994" t="str">
            <v>Cumpre</v>
          </cell>
        </row>
        <row r="4995">
          <cell r="F4995" t="str">
            <v>Fernandópolis/SP</v>
          </cell>
          <cell r="G4995" t="str">
            <v>Quadrimestral</v>
          </cell>
          <cell r="H4995" t="str">
            <v>2024-Q2</v>
          </cell>
          <cell r="I4995" t="str">
            <v>Sim</v>
          </cell>
          <cell r="J4995">
            <v>45535</v>
          </cell>
          <cell r="K4995">
            <v>20666690.710000001</v>
          </cell>
          <cell r="L4995">
            <v>321418608.44</v>
          </cell>
          <cell r="M4995">
            <v>6.43</v>
          </cell>
          <cell r="N4995" t="str">
            <v>Cumpre</v>
          </cell>
        </row>
        <row r="4996">
          <cell r="F4996" t="str">
            <v>Fernão/SP</v>
          </cell>
          <cell r="G4996" t="str">
            <v>Quadrimestral</v>
          </cell>
          <cell r="H4996" t="str">
            <v>2024-Q2</v>
          </cell>
          <cell r="I4996" t="str">
            <v>Sim</v>
          </cell>
          <cell r="J4996">
            <v>45535</v>
          </cell>
          <cell r="K4996">
            <v>-6432336.3700000001</v>
          </cell>
          <cell r="L4996">
            <v>21713452.039999999</v>
          </cell>
          <cell r="M4996">
            <v>0</v>
          </cell>
          <cell r="N4996" t="str">
            <v>Cumpre</v>
          </cell>
        </row>
        <row r="4997">
          <cell r="F4997" t="str">
            <v>Ferraz de Vasconcelos/SP</v>
          </cell>
          <cell r="G4997" t="str">
            <v>Quadrimestral</v>
          </cell>
          <cell r="H4997" t="str">
            <v>2024-Q2</v>
          </cell>
          <cell r="I4997" t="str">
            <v>Sim</v>
          </cell>
          <cell r="J4997">
            <v>45535</v>
          </cell>
          <cell r="K4997">
            <v>-34538947.130000003</v>
          </cell>
          <cell r="L4997">
            <v>603239507.01999998</v>
          </cell>
          <cell r="M4997">
            <v>0</v>
          </cell>
          <cell r="N4997" t="str">
            <v>Cumpre</v>
          </cell>
        </row>
        <row r="4998">
          <cell r="F4998" t="str">
            <v>Flora Rica/SP</v>
          </cell>
          <cell r="G4998" t="str">
            <v>Semestral</v>
          </cell>
          <cell r="H4998" t="str">
            <v>2024-S1</v>
          </cell>
          <cell r="I4998" t="str">
            <v>Sim</v>
          </cell>
          <cell r="J4998">
            <v>45473</v>
          </cell>
          <cell r="K4998">
            <v>-6937855.3600000003</v>
          </cell>
          <cell r="L4998">
            <v>23321582.780000001</v>
          </cell>
          <cell r="M4998">
            <v>0</v>
          </cell>
          <cell r="N4998" t="str">
            <v>Cumpre</v>
          </cell>
        </row>
        <row r="4999">
          <cell r="F4999" t="str">
            <v>Floreal/SP</v>
          </cell>
          <cell r="G4999" t="str">
            <v>Quadrimestral</v>
          </cell>
          <cell r="H4999" t="str">
            <v>2024-Q2</v>
          </cell>
          <cell r="I4999" t="str">
            <v>Sim</v>
          </cell>
          <cell r="J4999">
            <v>45535</v>
          </cell>
          <cell r="K4999">
            <v>-5269696.5599999996</v>
          </cell>
          <cell r="L4999">
            <v>27540243.829999998</v>
          </cell>
          <cell r="M4999">
            <v>0</v>
          </cell>
          <cell r="N4999" t="str">
            <v>Cumpre</v>
          </cell>
        </row>
        <row r="5000">
          <cell r="F5000" t="str">
            <v>Flórida Paulista/SP</v>
          </cell>
          <cell r="G5000" t="str">
            <v>Quadrimestral</v>
          </cell>
          <cell r="H5000" t="str">
            <v>2024-Q2</v>
          </cell>
          <cell r="I5000" t="str">
            <v>Sim</v>
          </cell>
          <cell r="J5000">
            <v>45535</v>
          </cell>
          <cell r="K5000">
            <v>2193203.4500000002</v>
          </cell>
          <cell r="L5000">
            <v>57646894.079999998</v>
          </cell>
          <cell r="M5000">
            <v>3.8</v>
          </cell>
          <cell r="N5000" t="str">
            <v>Cumpre</v>
          </cell>
        </row>
        <row r="5001">
          <cell r="F5001" t="str">
            <v>Florínia/SP</v>
          </cell>
          <cell r="G5001" t="str">
            <v>Quadrimestral</v>
          </cell>
          <cell r="H5001" t="str">
            <v>2024-Q2</v>
          </cell>
          <cell r="I5001" t="str">
            <v>Sim</v>
          </cell>
          <cell r="J5001">
            <v>45535</v>
          </cell>
          <cell r="K5001">
            <v>-4336339.09</v>
          </cell>
          <cell r="L5001">
            <v>39897570.229999997</v>
          </cell>
          <cell r="M5001">
            <v>0</v>
          </cell>
          <cell r="N5001" t="str">
            <v>Cumpre</v>
          </cell>
        </row>
        <row r="5002">
          <cell r="F5002" t="str">
            <v>Franca/SP</v>
          </cell>
          <cell r="G5002" t="str">
            <v>Quadrimestral</v>
          </cell>
          <cell r="H5002" t="str">
            <v>2024-Q2</v>
          </cell>
          <cell r="I5002" t="str">
            <v>Sim</v>
          </cell>
          <cell r="J5002">
            <v>45535</v>
          </cell>
          <cell r="K5002">
            <v>-419461952.32999998</v>
          </cell>
          <cell r="L5002">
            <v>1294631530.0799999</v>
          </cell>
          <cell r="M5002">
            <v>0</v>
          </cell>
          <cell r="N5002" t="str">
            <v>Cumpre</v>
          </cell>
        </row>
        <row r="5003">
          <cell r="F5003" t="str">
            <v>Francisco Morato/SP</v>
          </cell>
          <cell r="G5003" t="str">
            <v>Quadrimestral</v>
          </cell>
          <cell r="H5003" t="str">
            <v>2024-Q2</v>
          </cell>
          <cell r="I5003" t="str">
            <v>Sim</v>
          </cell>
          <cell r="J5003">
            <v>45535</v>
          </cell>
          <cell r="K5003">
            <v>-59502917.600000001</v>
          </cell>
          <cell r="L5003">
            <v>529517774.36000001</v>
          </cell>
          <cell r="M5003">
            <v>0</v>
          </cell>
          <cell r="N5003" t="str">
            <v>Cumpre</v>
          </cell>
        </row>
        <row r="5004">
          <cell r="F5004" t="str">
            <v>Franco da Rocha/SP</v>
          </cell>
          <cell r="G5004" t="str">
            <v>Quadrimestral</v>
          </cell>
          <cell r="H5004" t="str">
            <v>2024-Q2</v>
          </cell>
          <cell r="I5004" t="str">
            <v>Sim</v>
          </cell>
          <cell r="J5004">
            <v>45535</v>
          </cell>
          <cell r="K5004">
            <v>142019752.13999999</v>
          </cell>
          <cell r="L5004">
            <v>630544976.71000004</v>
          </cell>
          <cell r="M5004">
            <v>22.52</v>
          </cell>
          <cell r="N5004" t="str">
            <v>Cumpre</v>
          </cell>
        </row>
        <row r="5005">
          <cell r="F5005" t="str">
            <v>Gabriel Monteiro/SP</v>
          </cell>
          <cell r="G5005" t="str">
            <v>Semestral</v>
          </cell>
          <cell r="H5005" t="str">
            <v>2024-S1</v>
          </cell>
          <cell r="I5005" t="str">
            <v>Sim</v>
          </cell>
          <cell r="J5005">
            <v>45473</v>
          </cell>
          <cell r="K5005">
            <v>-2405395.08</v>
          </cell>
          <cell r="L5005">
            <v>26642989.449999999</v>
          </cell>
          <cell r="M5005">
            <v>0</v>
          </cell>
          <cell r="N5005" t="str">
            <v>Cumpre</v>
          </cell>
        </row>
        <row r="5006">
          <cell r="F5006" t="str">
            <v>Gália/SP</v>
          </cell>
          <cell r="G5006" t="str">
            <v>Quadrimestral</v>
          </cell>
          <cell r="H5006" t="str">
            <v>2024-Q2</v>
          </cell>
          <cell r="I5006" t="str">
            <v>Sim</v>
          </cell>
          <cell r="J5006">
            <v>45535</v>
          </cell>
          <cell r="K5006">
            <v>-4346769.28</v>
          </cell>
          <cell r="L5006">
            <v>12971605.49</v>
          </cell>
          <cell r="M5006">
            <v>0</v>
          </cell>
          <cell r="N5006" t="str">
            <v>Cumpre</v>
          </cell>
        </row>
        <row r="5007">
          <cell r="F5007" t="str">
            <v>Garça/SP</v>
          </cell>
          <cell r="G5007" t="str">
            <v>Quadrimestral</v>
          </cell>
          <cell r="H5007" t="str">
            <v>2024-Q2</v>
          </cell>
          <cell r="I5007" t="str">
            <v>Sim</v>
          </cell>
          <cell r="J5007">
            <v>45535</v>
          </cell>
          <cell r="K5007">
            <v>-7803258</v>
          </cell>
          <cell r="L5007">
            <v>233114490.80000001</v>
          </cell>
          <cell r="M5007">
            <v>0</v>
          </cell>
          <cell r="N5007" t="str">
            <v>Cumpre</v>
          </cell>
        </row>
        <row r="5008">
          <cell r="F5008" t="str">
            <v>Gastão Vidigal/SP</v>
          </cell>
          <cell r="G5008" t="str">
            <v>Semestral</v>
          </cell>
          <cell r="H5008" t="str">
            <v>2024-S1</v>
          </cell>
          <cell r="I5008" t="str">
            <v>Sim</v>
          </cell>
          <cell r="J5008">
            <v>45473</v>
          </cell>
          <cell r="K5008">
            <v>-4434703.54</v>
          </cell>
          <cell r="L5008">
            <v>26822215.850000001</v>
          </cell>
          <cell r="M5008">
            <v>0</v>
          </cell>
          <cell r="N5008" t="str">
            <v>Cumpre</v>
          </cell>
        </row>
        <row r="5009">
          <cell r="F5009" t="str">
            <v>Gavião Peixoto/SP</v>
          </cell>
          <cell r="G5009" t="str">
            <v>Quadrimestral</v>
          </cell>
          <cell r="H5009" t="str">
            <v>2024-Q2</v>
          </cell>
          <cell r="I5009" t="str">
            <v>Sim</v>
          </cell>
          <cell r="J5009">
            <v>45535</v>
          </cell>
          <cell r="K5009">
            <v>-14877289.82</v>
          </cell>
          <cell r="L5009">
            <v>80262044.349999994</v>
          </cell>
          <cell r="M5009">
            <v>0</v>
          </cell>
          <cell r="N5009" t="str">
            <v>Cumpre</v>
          </cell>
        </row>
        <row r="5010">
          <cell r="F5010" t="str">
            <v>General Salgado/SP</v>
          </cell>
          <cell r="G5010" t="str">
            <v>Quadrimestral</v>
          </cell>
          <cell r="H5010" t="str">
            <v>2024-Q2</v>
          </cell>
          <cell r="I5010" t="str">
            <v>Sim</v>
          </cell>
          <cell r="J5010">
            <v>45535</v>
          </cell>
          <cell r="K5010">
            <v>1014909.7</v>
          </cell>
          <cell r="L5010">
            <v>59946228.68</v>
          </cell>
          <cell r="M5010">
            <v>1.69</v>
          </cell>
          <cell r="N5010" t="str">
            <v>Cumpre</v>
          </cell>
        </row>
        <row r="5011">
          <cell r="F5011" t="str">
            <v>Getulina/SP</v>
          </cell>
          <cell r="G5011" t="str">
            <v>Quadrimestral</v>
          </cell>
          <cell r="H5011" t="str">
            <v>2024-Q2</v>
          </cell>
          <cell r="I5011" t="str">
            <v>Sim</v>
          </cell>
          <cell r="J5011">
            <v>45535</v>
          </cell>
          <cell r="K5011">
            <v>1041805.74</v>
          </cell>
          <cell r="L5011">
            <v>53586992.100000001</v>
          </cell>
          <cell r="M5011">
            <v>1.94</v>
          </cell>
          <cell r="N5011" t="str">
            <v>Cumpre</v>
          </cell>
        </row>
        <row r="5012">
          <cell r="F5012" t="str">
            <v>Glicério/SP</v>
          </cell>
          <cell r="G5012" t="str">
            <v>Semestral</v>
          </cell>
          <cell r="H5012" t="str">
            <v>2024-S1</v>
          </cell>
          <cell r="I5012" t="str">
            <v>Sim</v>
          </cell>
          <cell r="J5012">
            <v>45473</v>
          </cell>
          <cell r="K5012">
            <v>-12375249.949999999</v>
          </cell>
          <cell r="L5012">
            <v>36955470.469999999</v>
          </cell>
          <cell r="M5012">
            <v>0</v>
          </cell>
          <cell r="N5012" t="str">
            <v>Cumpre</v>
          </cell>
        </row>
        <row r="5013">
          <cell r="F5013" t="str">
            <v>Guaiçara/SP</v>
          </cell>
          <cell r="G5013" t="str">
            <v>Quadrimestral</v>
          </cell>
          <cell r="H5013" t="str">
            <v>2024-Q2</v>
          </cell>
          <cell r="I5013" t="str">
            <v>Sim</v>
          </cell>
          <cell r="J5013">
            <v>45535</v>
          </cell>
          <cell r="K5013">
            <v>6147312.8899999997</v>
          </cell>
          <cell r="L5013">
            <v>59111546.710000001</v>
          </cell>
          <cell r="M5013">
            <v>10.4</v>
          </cell>
          <cell r="N5013" t="str">
            <v>Cumpre</v>
          </cell>
        </row>
        <row r="5014">
          <cell r="F5014" t="str">
            <v>Guaimbê/SP</v>
          </cell>
          <cell r="G5014" t="str">
            <v>Quadrimestral</v>
          </cell>
          <cell r="H5014" t="str">
            <v>2024-Q2</v>
          </cell>
          <cell r="I5014" t="str">
            <v>Sim</v>
          </cell>
          <cell r="J5014">
            <v>45535</v>
          </cell>
          <cell r="K5014">
            <v>407369.53</v>
          </cell>
          <cell r="L5014">
            <v>37428317.530000001</v>
          </cell>
          <cell r="M5014">
            <v>1.0900000000000001</v>
          </cell>
          <cell r="N5014" t="str">
            <v>Cumpre</v>
          </cell>
        </row>
        <row r="5015">
          <cell r="F5015" t="str">
            <v>Guaíra/SP</v>
          </cell>
          <cell r="G5015" t="str">
            <v>Quadrimestral</v>
          </cell>
          <cell r="H5015" t="str">
            <v>2024-Q2</v>
          </cell>
          <cell r="I5015" t="str">
            <v>Sim</v>
          </cell>
          <cell r="J5015">
            <v>45535</v>
          </cell>
          <cell r="K5015">
            <v>-49825232.359999999</v>
          </cell>
          <cell r="L5015">
            <v>275253540.41000003</v>
          </cell>
          <cell r="M5015">
            <v>0</v>
          </cell>
          <cell r="N5015" t="str">
            <v>Cumpre</v>
          </cell>
        </row>
        <row r="5016">
          <cell r="F5016" t="str">
            <v>Guapiaçu/SP</v>
          </cell>
          <cell r="G5016" t="str">
            <v>Semestral</v>
          </cell>
          <cell r="H5016" t="str">
            <v>2024-S1</v>
          </cell>
          <cell r="I5016" t="str">
            <v>Sim</v>
          </cell>
          <cell r="J5016">
            <v>45473</v>
          </cell>
          <cell r="K5016">
            <v>-6782597.3499999996</v>
          </cell>
          <cell r="L5016">
            <v>116820459.3</v>
          </cell>
          <cell r="M5016">
            <v>0</v>
          </cell>
          <cell r="N5016" t="str">
            <v>Cumpre</v>
          </cell>
        </row>
        <row r="5017">
          <cell r="F5017" t="str">
            <v>Guapiara/SP</v>
          </cell>
          <cell r="G5017" t="str">
            <v>Quadrimestral</v>
          </cell>
          <cell r="H5017" t="str">
            <v>2024-Q2</v>
          </cell>
          <cell r="I5017" t="str">
            <v>Sim</v>
          </cell>
          <cell r="J5017">
            <v>45535</v>
          </cell>
          <cell r="K5017">
            <v>5135030.75</v>
          </cell>
          <cell r="L5017">
            <v>15073703.939999999</v>
          </cell>
          <cell r="M5017">
            <v>34.07</v>
          </cell>
          <cell r="N5017" t="str">
            <v>Cumpre</v>
          </cell>
        </row>
        <row r="5018">
          <cell r="F5018" t="str">
            <v>Guará/SP</v>
          </cell>
          <cell r="G5018" t="str">
            <v>Quadrimestral</v>
          </cell>
          <cell r="H5018" t="str">
            <v>2024-Q2</v>
          </cell>
          <cell r="I5018" t="str">
            <v>Sim</v>
          </cell>
          <cell r="J5018">
            <v>45535</v>
          </cell>
          <cell r="K5018">
            <v>26209658.32</v>
          </cell>
          <cell r="L5018">
            <v>123380279.45999999</v>
          </cell>
          <cell r="M5018">
            <v>21.24</v>
          </cell>
          <cell r="N5018" t="str">
            <v>Cumpre</v>
          </cell>
        </row>
        <row r="5019">
          <cell r="F5019" t="str">
            <v>Guaraçaí/SP</v>
          </cell>
          <cell r="G5019" t="str">
            <v>Quadrimestral</v>
          </cell>
          <cell r="H5019" t="str">
            <v>2024-Q2</v>
          </cell>
          <cell r="I5019" t="str">
            <v>Sim</v>
          </cell>
          <cell r="J5019">
            <v>45535</v>
          </cell>
          <cell r="K5019">
            <v>-11120922.279999999</v>
          </cell>
          <cell r="L5019">
            <v>49483448.469999999</v>
          </cell>
          <cell r="M5019">
            <v>0</v>
          </cell>
          <cell r="N5019" t="str">
            <v>Cumpre</v>
          </cell>
        </row>
        <row r="5020">
          <cell r="F5020" t="str">
            <v>Guaraci/SP</v>
          </cell>
          <cell r="G5020" t="str">
            <v>Quadrimestral</v>
          </cell>
          <cell r="H5020" t="str">
            <v>2024-Q2</v>
          </cell>
          <cell r="I5020" t="str">
            <v>Sim</v>
          </cell>
          <cell r="J5020">
            <v>45535</v>
          </cell>
          <cell r="K5020">
            <v>-5125265.26</v>
          </cell>
          <cell r="L5020">
            <v>86124453.730000004</v>
          </cell>
          <cell r="M5020">
            <v>0</v>
          </cell>
          <cell r="N5020" t="str">
            <v>Cumpre</v>
          </cell>
        </row>
        <row r="5021">
          <cell r="F5021" t="str">
            <v>Guarani do Oeste/SP</v>
          </cell>
          <cell r="G5021" t="str">
            <v>Quadrimestral</v>
          </cell>
          <cell r="H5021" t="str">
            <v>2024-Q2</v>
          </cell>
          <cell r="I5021" t="str">
            <v>Sim</v>
          </cell>
          <cell r="J5021">
            <v>45535</v>
          </cell>
          <cell r="K5021">
            <v>-651501.28</v>
          </cell>
          <cell r="L5021">
            <v>24131000.989999998</v>
          </cell>
          <cell r="M5021">
            <v>0</v>
          </cell>
          <cell r="N5021" t="str">
            <v>Cumpre</v>
          </cell>
        </row>
        <row r="5022">
          <cell r="F5022" t="str">
            <v>Guarantã/SP</v>
          </cell>
          <cell r="G5022" t="str">
            <v>Quadrimestral</v>
          </cell>
          <cell r="H5022" t="str">
            <v>2024-Q2</v>
          </cell>
          <cell r="I5022" t="str">
            <v>Sim</v>
          </cell>
          <cell r="J5022">
            <v>45535</v>
          </cell>
          <cell r="K5022">
            <v>-6893839.0300000003</v>
          </cell>
          <cell r="L5022">
            <v>41391714.299999997</v>
          </cell>
          <cell r="M5022">
            <v>0</v>
          </cell>
          <cell r="N5022" t="str">
            <v>Cumpre</v>
          </cell>
        </row>
        <row r="5023">
          <cell r="F5023" t="str">
            <v>Guararapes/SP</v>
          </cell>
          <cell r="G5023" t="str">
            <v>Semestral</v>
          </cell>
          <cell r="H5023" t="str">
            <v>2024-S1</v>
          </cell>
          <cell r="I5023" t="str">
            <v>Sim</v>
          </cell>
          <cell r="J5023">
            <v>45473</v>
          </cell>
          <cell r="K5023">
            <v>-22539270.699999999</v>
          </cell>
          <cell r="L5023">
            <v>164805197.34</v>
          </cell>
          <cell r="M5023">
            <v>0</v>
          </cell>
          <cell r="N5023" t="str">
            <v>Cumpre</v>
          </cell>
        </row>
        <row r="5024">
          <cell r="F5024" t="str">
            <v>Guararema/SP</v>
          </cell>
          <cell r="G5024" t="str">
            <v>Quadrimestral</v>
          </cell>
          <cell r="H5024" t="str">
            <v>2024-Q2</v>
          </cell>
          <cell r="I5024" t="str">
            <v>Sim</v>
          </cell>
          <cell r="J5024">
            <v>45535</v>
          </cell>
          <cell r="K5024">
            <v>-100494222.09999999</v>
          </cell>
          <cell r="L5024">
            <v>368303751.69999999</v>
          </cell>
          <cell r="M5024">
            <v>0</v>
          </cell>
          <cell r="N5024" t="str">
            <v>Cumpre</v>
          </cell>
        </row>
        <row r="5025">
          <cell r="F5025" t="str">
            <v>Guaratinguetá/SP</v>
          </cell>
          <cell r="G5025" t="str">
            <v>Quadrimestral</v>
          </cell>
          <cell r="H5025" t="str">
            <v>2024-Q2</v>
          </cell>
          <cell r="I5025" t="str">
            <v>Sim</v>
          </cell>
          <cell r="J5025">
            <v>45535</v>
          </cell>
          <cell r="K5025">
            <v>18870688.32</v>
          </cell>
          <cell r="L5025">
            <v>549752914.76999998</v>
          </cell>
          <cell r="M5025">
            <v>3.43</v>
          </cell>
          <cell r="N5025" t="str">
            <v>Cumpre</v>
          </cell>
        </row>
        <row r="5026">
          <cell r="F5026" t="str">
            <v>Guareí/SP</v>
          </cell>
          <cell r="G5026" t="str">
            <v>Quadrimestral</v>
          </cell>
          <cell r="H5026" t="str">
            <v>2024-Q2</v>
          </cell>
          <cell r="I5026" t="str">
            <v>Sim</v>
          </cell>
          <cell r="J5026">
            <v>45535</v>
          </cell>
          <cell r="K5026">
            <v>-16161341.640000001</v>
          </cell>
          <cell r="L5026">
            <v>76847428.640000001</v>
          </cell>
          <cell r="M5026">
            <v>0</v>
          </cell>
          <cell r="N5026" t="str">
            <v>Cumpre</v>
          </cell>
        </row>
        <row r="5027">
          <cell r="F5027" t="str">
            <v>Guariba/SP</v>
          </cell>
          <cell r="G5027" t="str">
            <v>Semestral</v>
          </cell>
          <cell r="H5027" t="str">
            <v>2024-S1</v>
          </cell>
          <cell r="I5027" t="str">
            <v>Sim</v>
          </cell>
          <cell r="J5027">
            <v>45473</v>
          </cell>
          <cell r="K5027">
            <v>-40539997.409999996</v>
          </cell>
          <cell r="L5027">
            <v>191641011.87</v>
          </cell>
          <cell r="M5027">
            <v>0</v>
          </cell>
          <cell r="N5027" t="str">
            <v>Cumpre</v>
          </cell>
        </row>
        <row r="5028">
          <cell r="F5028" t="str">
            <v>Guarujá/SP</v>
          </cell>
          <cell r="G5028" t="str">
            <v>Quadrimestral</v>
          </cell>
          <cell r="H5028" t="str">
            <v>2024-Q2</v>
          </cell>
          <cell r="I5028" t="str">
            <v>Sim</v>
          </cell>
          <cell r="J5028">
            <v>45535</v>
          </cell>
          <cell r="K5028">
            <v>995125209.38</v>
          </cell>
          <cell r="L5028">
            <v>2194582591.1700001</v>
          </cell>
          <cell r="M5028">
            <v>45.34</v>
          </cell>
          <cell r="N5028" t="str">
            <v>Cumpre</v>
          </cell>
        </row>
        <row r="5029">
          <cell r="F5029" t="str">
            <v>Guarulhos/SP</v>
          </cell>
          <cell r="G5029" t="str">
            <v>Quadrimestral</v>
          </cell>
          <cell r="H5029" t="str">
            <v>2024-Q2</v>
          </cell>
          <cell r="I5029" t="str">
            <v>Sim</v>
          </cell>
          <cell r="J5029">
            <v>45535</v>
          </cell>
          <cell r="K5029">
            <v>1753242943.8499999</v>
          </cell>
          <cell r="L5029">
            <v>5842782166.3800001</v>
          </cell>
          <cell r="M5029">
            <v>30.01</v>
          </cell>
          <cell r="N5029" t="str">
            <v>Cumpre</v>
          </cell>
        </row>
        <row r="5030">
          <cell r="F5030" t="str">
            <v>Guatapará/SP</v>
          </cell>
          <cell r="G5030" t="str">
            <v>Quadrimestral</v>
          </cell>
          <cell r="H5030" t="str">
            <v>2024-Q2</v>
          </cell>
          <cell r="I5030" t="str">
            <v>Sim</v>
          </cell>
          <cell r="J5030">
            <v>45535</v>
          </cell>
          <cell r="K5030">
            <v>-1256557.46</v>
          </cell>
          <cell r="L5030">
            <v>51173900.560000002</v>
          </cell>
          <cell r="M5030">
            <v>0</v>
          </cell>
          <cell r="N5030" t="str">
            <v>Cumpre</v>
          </cell>
        </row>
        <row r="5031">
          <cell r="F5031" t="str">
            <v>Guzolândia/SP</v>
          </cell>
          <cell r="G5031" t="str">
            <v>Quadrimestral</v>
          </cell>
          <cell r="H5031" t="str">
            <v>2024-Q2</v>
          </cell>
          <cell r="I5031" t="str">
            <v>Sim</v>
          </cell>
          <cell r="J5031">
            <v>45535</v>
          </cell>
          <cell r="K5031">
            <v>-6196309.29</v>
          </cell>
          <cell r="L5031">
            <v>32097379.199999999</v>
          </cell>
          <cell r="M5031">
            <v>0</v>
          </cell>
          <cell r="N5031" t="str">
            <v>Cumpre</v>
          </cell>
        </row>
        <row r="5032">
          <cell r="F5032" t="str">
            <v>Herculândia/SP</v>
          </cell>
          <cell r="G5032" t="str">
            <v>Quadrimestral</v>
          </cell>
          <cell r="H5032" t="str">
            <v>2024-Q2</v>
          </cell>
          <cell r="I5032" t="str">
            <v>Sim</v>
          </cell>
          <cell r="J5032">
            <v>45535</v>
          </cell>
          <cell r="K5032">
            <v>-5418793.6900000004</v>
          </cell>
          <cell r="L5032">
            <v>55014865.530000001</v>
          </cell>
          <cell r="M5032">
            <v>0</v>
          </cell>
          <cell r="N5032" t="str">
            <v>Cumpre</v>
          </cell>
        </row>
        <row r="5033">
          <cell r="F5033" t="str">
            <v>Holambra/SP</v>
          </cell>
          <cell r="G5033" t="str">
            <v>Quadrimestral</v>
          </cell>
          <cell r="H5033" t="str">
            <v>2024-Q2</v>
          </cell>
          <cell r="I5033" t="str">
            <v>Sim</v>
          </cell>
          <cell r="J5033">
            <v>45535</v>
          </cell>
          <cell r="K5033">
            <v>-5546032.8099999996</v>
          </cell>
          <cell r="L5033">
            <v>132020269.02</v>
          </cell>
          <cell r="M5033">
            <v>0</v>
          </cell>
          <cell r="N5033" t="str">
            <v>Cumpre</v>
          </cell>
        </row>
        <row r="5034">
          <cell r="F5034" t="str">
            <v>Hortolândia/SP</v>
          </cell>
          <cell r="G5034" t="str">
            <v>Quadrimestral</v>
          </cell>
          <cell r="H5034" t="str">
            <v>2024-Q2</v>
          </cell>
          <cell r="I5034" t="str">
            <v>Sim</v>
          </cell>
          <cell r="J5034">
            <v>45535</v>
          </cell>
          <cell r="K5034">
            <v>134097714.73</v>
          </cell>
          <cell r="L5034">
            <v>1358991843.5599999</v>
          </cell>
          <cell r="M5034">
            <v>9.8699999999999992</v>
          </cell>
          <cell r="N5034" t="str">
            <v>Cumpre</v>
          </cell>
        </row>
        <row r="5035">
          <cell r="F5035" t="str">
            <v>Iacanga/SP</v>
          </cell>
          <cell r="G5035" t="str">
            <v>Quadrimestral</v>
          </cell>
          <cell r="H5035" t="str">
            <v>2024-Q2</v>
          </cell>
          <cell r="I5035" t="str">
            <v>Sim</v>
          </cell>
          <cell r="J5035">
            <v>45535</v>
          </cell>
          <cell r="K5035">
            <v>2568174.31</v>
          </cell>
          <cell r="L5035">
            <v>77241500.329999998</v>
          </cell>
          <cell r="M5035">
            <v>3.32</v>
          </cell>
          <cell r="N5035" t="str">
            <v>Cumpre</v>
          </cell>
        </row>
        <row r="5036">
          <cell r="F5036" t="str">
            <v>Iacri/SP</v>
          </cell>
          <cell r="G5036" t="str">
            <v>Semestral</v>
          </cell>
          <cell r="H5036" t="str">
            <v>2024-S1</v>
          </cell>
          <cell r="I5036" t="str">
            <v>Sim</v>
          </cell>
          <cell r="J5036">
            <v>45473</v>
          </cell>
          <cell r="K5036">
            <v>-14576643.029999999</v>
          </cell>
          <cell r="L5036">
            <v>38231779.899999999</v>
          </cell>
          <cell r="M5036">
            <v>0</v>
          </cell>
          <cell r="N5036" t="str">
            <v>Cumpre</v>
          </cell>
        </row>
        <row r="5037">
          <cell r="F5037" t="str">
            <v>Iaras/SP</v>
          </cell>
          <cell r="G5037" t="str">
            <v>Quadrimestral</v>
          </cell>
          <cell r="H5037" t="str">
            <v>2024-Q2</v>
          </cell>
          <cell r="I5037" t="str">
            <v>Sim</v>
          </cell>
          <cell r="J5037">
            <v>45535</v>
          </cell>
          <cell r="K5037">
            <v>-5991686.3099999996</v>
          </cell>
          <cell r="L5037">
            <v>46530811.149999999</v>
          </cell>
          <cell r="M5037">
            <v>0</v>
          </cell>
          <cell r="N5037" t="str">
            <v>Cumpre</v>
          </cell>
        </row>
        <row r="5038">
          <cell r="F5038" t="str">
            <v>Ibaté/SP</v>
          </cell>
          <cell r="G5038" t="str">
            <v>Quadrimestral</v>
          </cell>
          <cell r="H5038" t="str">
            <v>2024-Q2</v>
          </cell>
          <cell r="I5038" t="str">
            <v>Sim</v>
          </cell>
          <cell r="J5038">
            <v>45535</v>
          </cell>
          <cell r="K5038">
            <v>-159477.1</v>
          </cell>
          <cell r="L5038">
            <v>149741873.16</v>
          </cell>
          <cell r="M5038">
            <v>0</v>
          </cell>
          <cell r="N5038" t="str">
            <v>Cumpre</v>
          </cell>
        </row>
        <row r="5039">
          <cell r="F5039" t="str">
            <v>Ibirá/SP</v>
          </cell>
          <cell r="G5039" t="str">
            <v>Semestral</v>
          </cell>
          <cell r="H5039" t="str">
            <v>2024-S1</v>
          </cell>
          <cell r="I5039" t="str">
            <v>Sim</v>
          </cell>
          <cell r="J5039">
            <v>45473</v>
          </cell>
          <cell r="K5039">
            <v>-9141879.4700000007</v>
          </cell>
          <cell r="L5039">
            <v>66432828.590000004</v>
          </cell>
          <cell r="M5039">
            <v>0</v>
          </cell>
          <cell r="N5039" t="str">
            <v>Cumpre</v>
          </cell>
        </row>
        <row r="5040">
          <cell r="F5040" t="str">
            <v>Ibirarema/SP</v>
          </cell>
          <cell r="G5040" t="str">
            <v>Quadrimestral</v>
          </cell>
          <cell r="H5040" t="str">
            <v>2024-Q2</v>
          </cell>
          <cell r="I5040" t="str">
            <v>Sim</v>
          </cell>
          <cell r="J5040">
            <v>45535</v>
          </cell>
          <cell r="K5040">
            <v>4514713.5599999996</v>
          </cell>
          <cell r="L5040">
            <v>47780925</v>
          </cell>
          <cell r="M5040">
            <v>9.4499999999999993</v>
          </cell>
          <cell r="N5040" t="str">
            <v>Cumpre</v>
          </cell>
        </row>
        <row r="5041">
          <cell r="F5041" t="str">
            <v>Ibitinga/SP</v>
          </cell>
          <cell r="G5041" t="str">
            <v>Quadrimestral</v>
          </cell>
          <cell r="H5041" t="str">
            <v>2024-Q2</v>
          </cell>
          <cell r="I5041" t="str">
            <v>Sim</v>
          </cell>
          <cell r="J5041">
            <v>45535</v>
          </cell>
          <cell r="K5041">
            <v>-47090429.530000001</v>
          </cell>
          <cell r="L5041">
            <v>295260747.44999999</v>
          </cell>
          <cell r="M5041">
            <v>0</v>
          </cell>
          <cell r="N5041" t="str">
            <v>Cumpre</v>
          </cell>
        </row>
        <row r="5042">
          <cell r="F5042" t="str">
            <v>Ibiúna/SP</v>
          </cell>
          <cell r="G5042" t="str">
            <v>Quadrimestral</v>
          </cell>
          <cell r="H5042" t="str">
            <v>2024-Q2</v>
          </cell>
          <cell r="I5042" t="str">
            <v>Sim</v>
          </cell>
          <cell r="J5042">
            <v>45535</v>
          </cell>
          <cell r="K5042">
            <v>152728621.38999999</v>
          </cell>
          <cell r="L5042">
            <v>356998869.13</v>
          </cell>
          <cell r="M5042">
            <v>42.78</v>
          </cell>
          <cell r="N5042" t="str">
            <v>Cumpre</v>
          </cell>
        </row>
        <row r="5043">
          <cell r="F5043" t="str">
            <v>Icém/SP</v>
          </cell>
          <cell r="G5043" t="str">
            <v>Quadrimestral</v>
          </cell>
          <cell r="H5043" t="str">
            <v>2024-Q2</v>
          </cell>
          <cell r="I5043" t="str">
            <v>Sim</v>
          </cell>
          <cell r="J5043">
            <v>45535</v>
          </cell>
          <cell r="K5043">
            <v>-567700.31000000006</v>
          </cell>
          <cell r="L5043">
            <v>63921991.189999998</v>
          </cell>
          <cell r="M5043">
            <v>0</v>
          </cell>
          <cell r="N5043" t="str">
            <v>Cumpre</v>
          </cell>
        </row>
        <row r="5044">
          <cell r="F5044" t="str">
            <v>Iepê/SP</v>
          </cell>
          <cell r="G5044" t="str">
            <v>Quadrimestral</v>
          </cell>
          <cell r="H5044" t="str">
            <v>2024-Q2</v>
          </cell>
          <cell r="I5044" t="str">
            <v>Sim</v>
          </cell>
          <cell r="J5044">
            <v>45535</v>
          </cell>
          <cell r="K5044">
            <v>2763883.24</v>
          </cell>
          <cell r="L5044">
            <v>60939299.390000001</v>
          </cell>
          <cell r="M5044">
            <v>4.54</v>
          </cell>
          <cell r="N5044" t="str">
            <v>Cumpre</v>
          </cell>
        </row>
        <row r="5045">
          <cell r="F5045" t="str">
            <v>Igaraçu do Tietê/SP</v>
          </cell>
          <cell r="G5045" t="str">
            <v>Quadrimestral</v>
          </cell>
          <cell r="H5045" t="str">
            <v>2024-Q2</v>
          </cell>
          <cell r="I5045" t="str">
            <v>Sim</v>
          </cell>
          <cell r="J5045">
            <v>45535</v>
          </cell>
          <cell r="K5045">
            <v>-9199346.4700000007</v>
          </cell>
          <cell r="L5045">
            <v>98380132.859999999</v>
          </cell>
          <cell r="M5045">
            <v>0</v>
          </cell>
          <cell r="N5045" t="str">
            <v>Cumpre</v>
          </cell>
        </row>
        <row r="5046">
          <cell r="F5046" t="str">
            <v>Igarapava/SP</v>
          </cell>
          <cell r="G5046" t="str">
            <v>Quadrimestral</v>
          </cell>
          <cell r="H5046" t="str">
            <v>2024-Q1</v>
          </cell>
          <cell r="I5046" t="str">
            <v>Não</v>
          </cell>
          <cell r="J5046">
            <v>45412</v>
          </cell>
          <cell r="K5046">
            <v>-8724517.3399999999</v>
          </cell>
          <cell r="L5046">
            <v>172154003.38999999</v>
          </cell>
          <cell r="M5046">
            <v>0</v>
          </cell>
          <cell r="N5046" t="str">
            <v>Cumpre</v>
          </cell>
        </row>
        <row r="5047">
          <cell r="F5047" t="str">
            <v>Igaratá/SP</v>
          </cell>
          <cell r="G5047" t="str">
            <v>Semestral</v>
          </cell>
          <cell r="H5047" t="str">
            <v>2024-S1</v>
          </cell>
          <cell r="I5047" t="str">
            <v>Sim</v>
          </cell>
          <cell r="J5047">
            <v>45473</v>
          </cell>
          <cell r="K5047">
            <v>-9048283.5199999996</v>
          </cell>
          <cell r="L5047">
            <v>82830559.409999996</v>
          </cell>
          <cell r="M5047">
            <v>0</v>
          </cell>
          <cell r="N5047" t="str">
            <v>Cumpre</v>
          </cell>
        </row>
        <row r="5048">
          <cell r="F5048" t="str">
            <v>Iguape/SP</v>
          </cell>
          <cell r="G5048" t="str">
            <v>Quadrimestral</v>
          </cell>
          <cell r="H5048" t="str">
            <v>2024-Q2</v>
          </cell>
          <cell r="I5048" t="str">
            <v>Sim</v>
          </cell>
          <cell r="J5048">
            <v>45535</v>
          </cell>
          <cell r="K5048">
            <v>52191787.219999999</v>
          </cell>
          <cell r="L5048">
            <v>172764551.83000001</v>
          </cell>
          <cell r="M5048">
            <v>30.21</v>
          </cell>
          <cell r="N5048" t="str">
            <v>Cumpre</v>
          </cell>
        </row>
        <row r="5049">
          <cell r="F5049" t="str">
            <v>Ilha Comprida/SP</v>
          </cell>
          <cell r="G5049" t="str">
            <v>Quadrimestral</v>
          </cell>
          <cell r="H5049" t="str">
            <v>2024-Q2</v>
          </cell>
          <cell r="I5049" t="str">
            <v>Sim</v>
          </cell>
          <cell r="J5049">
            <v>45535</v>
          </cell>
          <cell r="K5049">
            <v>13557540.52</v>
          </cell>
          <cell r="L5049">
            <v>134375175.49000001</v>
          </cell>
          <cell r="M5049">
            <v>10.09</v>
          </cell>
          <cell r="N5049" t="str">
            <v>Cumpre</v>
          </cell>
        </row>
        <row r="5050">
          <cell r="F5050" t="str">
            <v>Ilha Solteira/SP</v>
          </cell>
          <cell r="G5050" t="str">
            <v>Quadrimestral</v>
          </cell>
          <cell r="H5050" t="str">
            <v>2024-Q2</v>
          </cell>
          <cell r="I5050" t="str">
            <v>Sim</v>
          </cell>
          <cell r="J5050">
            <v>45535</v>
          </cell>
          <cell r="K5050">
            <v>-11168691.15</v>
          </cell>
          <cell r="L5050">
            <v>178012080.66999999</v>
          </cell>
          <cell r="M5050">
            <v>0</v>
          </cell>
          <cell r="N5050" t="str">
            <v>Cumpre</v>
          </cell>
        </row>
        <row r="5051">
          <cell r="F5051" t="str">
            <v>Ilhabela/SP</v>
          </cell>
          <cell r="G5051" t="str">
            <v>Quadrimestral</v>
          </cell>
          <cell r="H5051" t="str">
            <v>2024-Q2</v>
          </cell>
          <cell r="I5051" t="str">
            <v>Sim</v>
          </cell>
          <cell r="J5051">
            <v>45535</v>
          </cell>
          <cell r="K5051">
            <v>-1460694142.76</v>
          </cell>
          <cell r="L5051">
            <v>948066887.14999998</v>
          </cell>
          <cell r="M5051">
            <v>0</v>
          </cell>
          <cell r="N5051" t="str">
            <v>Cumpre</v>
          </cell>
        </row>
        <row r="5052">
          <cell r="F5052" t="str">
            <v>Indaiatuba/SP</v>
          </cell>
          <cell r="G5052" t="str">
            <v>Quadrimestral</v>
          </cell>
          <cell r="H5052" t="str">
            <v>2024-Q2</v>
          </cell>
          <cell r="I5052" t="str">
            <v>Sim</v>
          </cell>
          <cell r="J5052">
            <v>45535</v>
          </cell>
          <cell r="K5052">
            <v>-1225347030.29</v>
          </cell>
          <cell r="L5052">
            <v>2011102131.75</v>
          </cell>
          <cell r="M5052">
            <v>0</v>
          </cell>
          <cell r="N5052" t="str">
            <v>Cumpre</v>
          </cell>
        </row>
        <row r="5053">
          <cell r="F5053" t="str">
            <v>Indiana/SP</v>
          </cell>
          <cell r="G5053" t="str">
            <v>Quadrimestral</v>
          </cell>
          <cell r="H5053" t="str">
            <v>2024-Q2</v>
          </cell>
          <cell r="I5053" t="str">
            <v>Sim</v>
          </cell>
          <cell r="J5053">
            <v>45535</v>
          </cell>
          <cell r="K5053">
            <v>-2079973.55</v>
          </cell>
          <cell r="L5053">
            <v>26718117.07</v>
          </cell>
          <cell r="M5053">
            <v>0</v>
          </cell>
          <cell r="N5053" t="str">
            <v>Cumpre</v>
          </cell>
        </row>
        <row r="5054">
          <cell r="F5054" t="str">
            <v>Indiaporã/SP</v>
          </cell>
          <cell r="G5054" t="str">
            <v>Semestral</v>
          </cell>
          <cell r="H5054" t="str">
            <v>2024-S1</v>
          </cell>
          <cell r="I5054" t="str">
            <v>Sim</v>
          </cell>
          <cell r="J5054">
            <v>45473</v>
          </cell>
          <cell r="K5054">
            <v>4031015.41</v>
          </cell>
          <cell r="L5054">
            <v>35388012.640000001</v>
          </cell>
          <cell r="M5054">
            <v>11.39</v>
          </cell>
          <cell r="N5054" t="str">
            <v>Cumpre</v>
          </cell>
        </row>
        <row r="5055">
          <cell r="F5055" t="str">
            <v>Inúbia Paulista/SP</v>
          </cell>
          <cell r="G5055" t="str">
            <v>Quadrimestral</v>
          </cell>
          <cell r="H5055" t="str">
            <v>2024-Q2</v>
          </cell>
          <cell r="I5055" t="str">
            <v>Sim</v>
          </cell>
          <cell r="J5055">
            <v>45535</v>
          </cell>
          <cell r="K5055">
            <v>176180</v>
          </cell>
          <cell r="L5055">
            <v>27632757.920000002</v>
          </cell>
          <cell r="M5055">
            <v>0.64</v>
          </cell>
          <cell r="N5055" t="str">
            <v>Cumpre</v>
          </cell>
        </row>
        <row r="5056">
          <cell r="F5056" t="str">
            <v>Ipaussu/SP</v>
          </cell>
          <cell r="G5056" t="str">
            <v>Quadrimestral</v>
          </cell>
          <cell r="H5056" t="str">
            <v>2024-Q2</v>
          </cell>
          <cell r="I5056" t="str">
            <v>Sim</v>
          </cell>
          <cell r="J5056">
            <v>45535</v>
          </cell>
          <cell r="K5056">
            <v>2963932.74</v>
          </cell>
          <cell r="L5056">
            <v>80979725.189999998</v>
          </cell>
          <cell r="M5056">
            <v>3.66</v>
          </cell>
          <cell r="N5056" t="str">
            <v>Cumpre</v>
          </cell>
        </row>
        <row r="5057">
          <cell r="F5057" t="str">
            <v>Iperó/SP</v>
          </cell>
          <cell r="G5057" t="str">
            <v>Quadrimestral</v>
          </cell>
          <cell r="H5057" t="str">
            <v>2024-Q2</v>
          </cell>
          <cell r="I5057" t="str">
            <v>Sim</v>
          </cell>
          <cell r="J5057">
            <v>45535</v>
          </cell>
          <cell r="K5057">
            <v>-8601320.9100000001</v>
          </cell>
          <cell r="L5057">
            <v>179975937.44</v>
          </cell>
          <cell r="M5057">
            <v>0</v>
          </cell>
          <cell r="N5057" t="str">
            <v>Cumpre</v>
          </cell>
        </row>
        <row r="5058">
          <cell r="F5058" t="str">
            <v>Ipeúna/SP</v>
          </cell>
          <cell r="G5058" t="str">
            <v>Quadrimestral</v>
          </cell>
          <cell r="H5058" t="str">
            <v>2024-Q2</v>
          </cell>
          <cell r="I5058" t="str">
            <v>Sim</v>
          </cell>
          <cell r="J5058">
            <v>45535</v>
          </cell>
          <cell r="K5058">
            <v>-12326287.140000001</v>
          </cell>
          <cell r="L5058">
            <v>52310377.829999998</v>
          </cell>
          <cell r="M5058">
            <v>0</v>
          </cell>
          <cell r="N5058" t="str">
            <v>Cumpre</v>
          </cell>
        </row>
        <row r="5059">
          <cell r="F5059" t="str">
            <v>Ipiguá/SP</v>
          </cell>
          <cell r="G5059" t="str">
            <v>Quadrimestral</v>
          </cell>
          <cell r="H5059" t="str">
            <v>2024-Q2</v>
          </cell>
          <cell r="I5059" t="str">
            <v>Sim</v>
          </cell>
          <cell r="J5059">
            <v>45535</v>
          </cell>
          <cell r="K5059">
            <v>572138.91</v>
          </cell>
          <cell r="L5059">
            <v>37764626.560000002</v>
          </cell>
          <cell r="M5059">
            <v>1.52</v>
          </cell>
          <cell r="N5059" t="str">
            <v>Cumpre</v>
          </cell>
        </row>
        <row r="5060">
          <cell r="F5060" t="str">
            <v>Iporanga/SP</v>
          </cell>
          <cell r="G5060" t="str">
            <v>Semestral</v>
          </cell>
          <cell r="H5060" t="str">
            <v>2024-S1</v>
          </cell>
          <cell r="I5060" t="str">
            <v>Sim</v>
          </cell>
          <cell r="J5060">
            <v>45473</v>
          </cell>
          <cell r="K5060">
            <v>-4625904.45</v>
          </cell>
          <cell r="L5060">
            <v>35189449.149999999</v>
          </cell>
          <cell r="M5060">
            <v>0</v>
          </cell>
          <cell r="N5060" t="str">
            <v>Cumpre</v>
          </cell>
        </row>
        <row r="5061">
          <cell r="F5061" t="str">
            <v>Ipuã/SP</v>
          </cell>
          <cell r="G5061" t="str">
            <v>Quadrimestral</v>
          </cell>
          <cell r="H5061" t="str">
            <v>2024-Q2</v>
          </cell>
          <cell r="I5061" t="str">
            <v>Sim</v>
          </cell>
          <cell r="J5061">
            <v>45535</v>
          </cell>
          <cell r="K5061">
            <v>-9011438.2200000007</v>
          </cell>
          <cell r="L5061">
            <v>96341607.040000007</v>
          </cell>
          <cell r="M5061">
            <v>0</v>
          </cell>
          <cell r="N5061" t="str">
            <v>Cumpre</v>
          </cell>
        </row>
        <row r="5062">
          <cell r="F5062" t="str">
            <v>Iracemápolis/SP</v>
          </cell>
          <cell r="G5062" t="str">
            <v>Quadrimestral</v>
          </cell>
          <cell r="H5062" t="str">
            <v>2024-Q2</v>
          </cell>
          <cell r="I5062" t="str">
            <v>Sim</v>
          </cell>
          <cell r="J5062">
            <v>45535</v>
          </cell>
          <cell r="K5062">
            <v>10227728.59</v>
          </cell>
          <cell r="L5062">
            <v>136965458.66999999</v>
          </cell>
          <cell r="M5062">
            <v>7.47</v>
          </cell>
          <cell r="N5062" t="str">
            <v>Cumpre</v>
          </cell>
        </row>
        <row r="5063">
          <cell r="F5063" t="str">
            <v>Irapuã/SP</v>
          </cell>
          <cell r="G5063" t="str">
            <v>Quadrimestral</v>
          </cell>
          <cell r="H5063" t="str">
            <v>2024-Q2</v>
          </cell>
          <cell r="I5063" t="str">
            <v>Sim</v>
          </cell>
          <cell r="J5063">
            <v>45535</v>
          </cell>
          <cell r="K5063">
            <v>-4275888.54</v>
          </cell>
          <cell r="L5063">
            <v>40778450.469999999</v>
          </cell>
          <cell r="M5063">
            <v>0</v>
          </cell>
          <cell r="N5063" t="str">
            <v>Cumpre</v>
          </cell>
        </row>
        <row r="5064">
          <cell r="F5064" t="str">
            <v>Irapuru/SP</v>
          </cell>
          <cell r="G5064" t="str">
            <v>Quadrimestral</v>
          </cell>
          <cell r="H5064" t="str">
            <v>2024-Q2</v>
          </cell>
          <cell r="I5064" t="str">
            <v>Sim</v>
          </cell>
          <cell r="J5064">
            <v>45535</v>
          </cell>
          <cell r="K5064">
            <v>1469954.93</v>
          </cell>
          <cell r="L5064">
            <v>34491251.539999999</v>
          </cell>
          <cell r="M5064">
            <v>4.26</v>
          </cell>
          <cell r="N5064" t="str">
            <v>Cumpre</v>
          </cell>
        </row>
        <row r="5065">
          <cell r="F5065" t="str">
            <v>Itaberá/SP</v>
          </cell>
          <cell r="G5065" t="str">
            <v>Quadrimestral</v>
          </cell>
          <cell r="H5065" t="str">
            <v>2024-Q2</v>
          </cell>
          <cell r="I5065" t="str">
            <v>Sim</v>
          </cell>
          <cell r="J5065">
            <v>45535</v>
          </cell>
          <cell r="K5065">
            <v>-23834212.43</v>
          </cell>
          <cell r="L5065">
            <v>113566801.62</v>
          </cell>
          <cell r="M5065">
            <v>0</v>
          </cell>
          <cell r="N5065" t="str">
            <v>Cumpre</v>
          </cell>
        </row>
        <row r="5066">
          <cell r="F5066" t="str">
            <v>Itaí/SP</v>
          </cell>
          <cell r="G5066" t="str">
            <v>Quadrimestral</v>
          </cell>
          <cell r="H5066" t="str">
            <v>2024-Q2</v>
          </cell>
          <cell r="I5066" t="str">
            <v>Sim</v>
          </cell>
          <cell r="J5066">
            <v>45535</v>
          </cell>
          <cell r="K5066">
            <v>-14850435.539999999</v>
          </cell>
          <cell r="L5066">
            <v>167693976.83000001</v>
          </cell>
          <cell r="M5066">
            <v>0</v>
          </cell>
          <cell r="N5066" t="str">
            <v>Cumpre</v>
          </cell>
        </row>
        <row r="5067">
          <cell r="F5067" t="str">
            <v>Itajobi/SP</v>
          </cell>
          <cell r="G5067" t="str">
            <v>Semestral</v>
          </cell>
          <cell r="H5067" t="str">
            <v>2024-S1</v>
          </cell>
          <cell r="I5067" t="str">
            <v>Sim</v>
          </cell>
          <cell r="J5067">
            <v>45473</v>
          </cell>
          <cell r="K5067">
            <v>-12874142.369999999</v>
          </cell>
          <cell r="L5067">
            <v>108666546.56</v>
          </cell>
          <cell r="M5067">
            <v>0</v>
          </cell>
          <cell r="N5067" t="str">
            <v>Cumpre</v>
          </cell>
        </row>
        <row r="5068">
          <cell r="F5068" t="str">
            <v>Itaju/SP</v>
          </cell>
          <cell r="G5068" t="str">
            <v>Quadrimestral</v>
          </cell>
          <cell r="H5068" t="str">
            <v>2024-Q2</v>
          </cell>
          <cell r="I5068" t="str">
            <v>Sim</v>
          </cell>
          <cell r="J5068">
            <v>45535</v>
          </cell>
          <cell r="K5068">
            <v>-11743982.4</v>
          </cell>
          <cell r="L5068">
            <v>33516718.079999998</v>
          </cell>
          <cell r="M5068">
            <v>0</v>
          </cell>
          <cell r="N5068" t="str">
            <v>Cumpre</v>
          </cell>
        </row>
        <row r="5069">
          <cell r="F5069" t="str">
            <v>Itanhaém/SP</v>
          </cell>
          <cell r="G5069" t="str">
            <v>Quadrimestral</v>
          </cell>
          <cell r="H5069" t="str">
            <v>2024-Q2</v>
          </cell>
          <cell r="I5069" t="str">
            <v>Sim</v>
          </cell>
          <cell r="J5069">
            <v>45535</v>
          </cell>
          <cell r="K5069">
            <v>269007468.89999998</v>
          </cell>
          <cell r="L5069">
            <v>609283983.85000002</v>
          </cell>
          <cell r="M5069">
            <v>44.15</v>
          </cell>
          <cell r="N5069" t="str">
            <v>Cumpre</v>
          </cell>
        </row>
        <row r="5070">
          <cell r="F5070" t="str">
            <v>Itaóca/SP</v>
          </cell>
          <cell r="G5070" t="str">
            <v>Quadrimestral</v>
          </cell>
          <cell r="H5070" t="str">
            <v>2024-Q2</v>
          </cell>
          <cell r="I5070" t="str">
            <v>Sim</v>
          </cell>
          <cell r="J5070">
            <v>45535</v>
          </cell>
          <cell r="K5070">
            <v>-33269477.120000001</v>
          </cell>
          <cell r="L5070">
            <v>29609348.989999998</v>
          </cell>
          <cell r="M5070">
            <v>0</v>
          </cell>
          <cell r="N5070" t="str">
            <v>Cumpre</v>
          </cell>
        </row>
        <row r="5071">
          <cell r="F5071" t="str">
            <v>Itapecerica da Serra/SP</v>
          </cell>
          <cell r="G5071" t="str">
            <v>Quadrimestral</v>
          </cell>
          <cell r="H5071" t="str">
            <v>2024-Q2</v>
          </cell>
          <cell r="I5071" t="str">
            <v>Sim</v>
          </cell>
          <cell r="J5071">
            <v>45535</v>
          </cell>
          <cell r="K5071">
            <v>-16002841.17</v>
          </cell>
          <cell r="L5071">
            <v>674023112.27999997</v>
          </cell>
          <cell r="M5071">
            <v>0</v>
          </cell>
          <cell r="N5071" t="str">
            <v>Cumpre</v>
          </cell>
        </row>
        <row r="5072">
          <cell r="F5072" t="str">
            <v>Itapetininga/SP</v>
          </cell>
          <cell r="G5072" t="str">
            <v>Quadrimestral</v>
          </cell>
          <cell r="H5072" t="str">
            <v>2024-Q2</v>
          </cell>
          <cell r="I5072" t="str">
            <v>Sim</v>
          </cell>
          <cell r="J5072">
            <v>45535</v>
          </cell>
          <cell r="K5072">
            <v>72063581.560000002</v>
          </cell>
          <cell r="L5072">
            <v>706293091.60000002</v>
          </cell>
          <cell r="M5072">
            <v>10.199999999999999</v>
          </cell>
          <cell r="N5072" t="str">
            <v>Cumpre</v>
          </cell>
        </row>
        <row r="5073">
          <cell r="F5073" t="str">
            <v>Itapeva/SP</v>
          </cell>
          <cell r="G5073" t="str">
            <v>Quadrimestral</v>
          </cell>
          <cell r="H5073" t="str">
            <v>2024-Q2</v>
          </cell>
          <cell r="I5073" t="str">
            <v>Sim</v>
          </cell>
          <cell r="J5073">
            <v>45535</v>
          </cell>
          <cell r="K5073">
            <v>-7511968.9100000001</v>
          </cell>
          <cell r="L5073">
            <v>519323098.24000001</v>
          </cell>
          <cell r="M5073">
            <v>0</v>
          </cell>
          <cell r="N5073" t="str">
            <v>Cumpre</v>
          </cell>
        </row>
        <row r="5074">
          <cell r="F5074" t="str">
            <v>Itapevi/SP</v>
          </cell>
          <cell r="G5074" t="str">
            <v>Quadrimestral</v>
          </cell>
          <cell r="H5074" t="str">
            <v>2024-Q2</v>
          </cell>
          <cell r="I5074" t="str">
            <v>Sim</v>
          </cell>
          <cell r="J5074">
            <v>45535</v>
          </cell>
          <cell r="K5074">
            <v>149762642.02000001</v>
          </cell>
          <cell r="L5074">
            <v>989873476.03999996</v>
          </cell>
          <cell r="M5074">
            <v>15.13</v>
          </cell>
          <cell r="N5074" t="str">
            <v>Cumpre</v>
          </cell>
        </row>
        <row r="5075">
          <cell r="F5075" t="str">
            <v>Itapira/SP</v>
          </cell>
          <cell r="G5075" t="str">
            <v>Quadrimestral</v>
          </cell>
          <cell r="H5075" t="str">
            <v>2024-Q2</v>
          </cell>
          <cell r="I5075" t="str">
            <v>Sim</v>
          </cell>
          <cell r="J5075">
            <v>45535</v>
          </cell>
          <cell r="K5075">
            <v>102101918.25</v>
          </cell>
          <cell r="L5075">
            <v>409327108.06999999</v>
          </cell>
          <cell r="M5075">
            <v>24.94</v>
          </cell>
          <cell r="N5075" t="str">
            <v>Cumpre</v>
          </cell>
        </row>
        <row r="5076">
          <cell r="F5076" t="str">
            <v>Itapirapuã Paulista/SP</v>
          </cell>
          <cell r="G5076" t="str">
            <v>Quadrimestral</v>
          </cell>
          <cell r="H5076" t="str">
            <v>2024-Q2</v>
          </cell>
          <cell r="I5076" t="str">
            <v>Sim</v>
          </cell>
          <cell r="J5076">
            <v>45535</v>
          </cell>
          <cell r="K5076">
            <v>558527.23</v>
          </cell>
          <cell r="L5076">
            <v>31269787.75</v>
          </cell>
          <cell r="M5076">
            <v>1.79</v>
          </cell>
          <cell r="N5076" t="str">
            <v>Cumpre</v>
          </cell>
        </row>
        <row r="5077">
          <cell r="F5077" t="str">
            <v>Itápolis/SP</v>
          </cell>
          <cell r="G5077" t="str">
            <v>Quadrimestral</v>
          </cell>
          <cell r="H5077" t="str">
            <v>2024-Q2</v>
          </cell>
          <cell r="I5077" t="str">
            <v>Sim</v>
          </cell>
          <cell r="J5077">
            <v>45535</v>
          </cell>
          <cell r="K5077">
            <v>-9824425.1799999997</v>
          </cell>
          <cell r="L5077">
            <v>228305606.65000001</v>
          </cell>
          <cell r="M5077">
            <v>0</v>
          </cell>
          <cell r="N5077" t="str">
            <v>Cumpre</v>
          </cell>
        </row>
        <row r="5078">
          <cell r="F5078" t="str">
            <v>Itaporanga/SP</v>
          </cell>
          <cell r="G5078" t="str">
            <v>Quadrimestral</v>
          </cell>
          <cell r="H5078" t="str">
            <v>2024-Q2</v>
          </cell>
          <cell r="I5078" t="str">
            <v>Sim</v>
          </cell>
          <cell r="J5078">
            <v>45535</v>
          </cell>
          <cell r="K5078">
            <v>-2242952.09</v>
          </cell>
          <cell r="L5078">
            <v>71613848.129999995</v>
          </cell>
          <cell r="M5078">
            <v>0</v>
          </cell>
          <cell r="N5078" t="str">
            <v>Cumpre</v>
          </cell>
        </row>
        <row r="5079">
          <cell r="F5079" t="str">
            <v>Itapuí/SP</v>
          </cell>
          <cell r="G5079" t="str">
            <v>Semestral</v>
          </cell>
          <cell r="H5079" t="str">
            <v>2024-S1</v>
          </cell>
          <cell r="I5079" t="str">
            <v>Sim</v>
          </cell>
          <cell r="J5079">
            <v>45473</v>
          </cell>
          <cell r="K5079">
            <v>13757645.43</v>
          </cell>
          <cell r="L5079">
            <v>83623994.700000003</v>
          </cell>
          <cell r="M5079">
            <v>16.45</v>
          </cell>
          <cell r="N5079" t="str">
            <v>Cumpre</v>
          </cell>
        </row>
        <row r="5080">
          <cell r="F5080" t="str">
            <v>Itapura/SP</v>
          </cell>
          <cell r="G5080" t="str">
            <v>Semestral</v>
          </cell>
          <cell r="H5080" t="str">
            <v>2023-S2</v>
          </cell>
          <cell r="I5080" t="str">
            <v>Não</v>
          </cell>
          <cell r="J5080">
            <v>45291</v>
          </cell>
          <cell r="K5080">
            <v>-4951352.32</v>
          </cell>
          <cell r="L5080">
            <v>36685727.18</v>
          </cell>
          <cell r="M5080">
            <v>0</v>
          </cell>
          <cell r="N5080" t="str">
            <v>Cumpre</v>
          </cell>
        </row>
        <row r="5081">
          <cell r="F5081" t="str">
            <v>Itaquaquecetuba/SP</v>
          </cell>
          <cell r="G5081" t="str">
            <v>Quadrimestral</v>
          </cell>
          <cell r="H5081" t="str">
            <v>2024-Q2</v>
          </cell>
          <cell r="I5081" t="str">
            <v>Sim</v>
          </cell>
          <cell r="J5081">
            <v>45535</v>
          </cell>
          <cell r="K5081">
            <v>290980351.64999998</v>
          </cell>
          <cell r="L5081">
            <v>1095120168.3699999</v>
          </cell>
          <cell r="M5081">
            <v>26.57</v>
          </cell>
          <cell r="N5081" t="str">
            <v>Cumpre</v>
          </cell>
        </row>
        <row r="5082">
          <cell r="F5082" t="str">
            <v>Itararé/SP</v>
          </cell>
          <cell r="G5082" t="str">
            <v>Quadrimestral</v>
          </cell>
          <cell r="H5082" t="str">
            <v>2024-Q2</v>
          </cell>
          <cell r="I5082" t="str">
            <v>Sim</v>
          </cell>
          <cell r="J5082">
            <v>45535</v>
          </cell>
          <cell r="K5082">
            <v>-52851687</v>
          </cell>
          <cell r="L5082">
            <v>213280153.66</v>
          </cell>
          <cell r="M5082">
            <v>0</v>
          </cell>
          <cell r="N5082" t="str">
            <v>Cumpre</v>
          </cell>
        </row>
        <row r="5083">
          <cell r="F5083" t="str">
            <v>Itariri/SP</v>
          </cell>
          <cell r="G5083" t="str">
            <v>Quadrimestral</v>
          </cell>
          <cell r="H5083" t="str">
            <v>2024-Q2</v>
          </cell>
          <cell r="I5083" t="str">
            <v>Sim</v>
          </cell>
          <cell r="J5083">
            <v>45535</v>
          </cell>
          <cell r="K5083">
            <v>-12343955.789999999</v>
          </cell>
          <cell r="L5083">
            <v>76640807.150000006</v>
          </cell>
          <cell r="M5083">
            <v>0</v>
          </cell>
          <cell r="N5083" t="str">
            <v>Cumpre</v>
          </cell>
        </row>
        <row r="5084">
          <cell r="F5084" t="str">
            <v>Itatiba/SP</v>
          </cell>
          <cell r="G5084" t="str">
            <v>Quadrimestral</v>
          </cell>
          <cell r="H5084" t="str">
            <v>2024-Q2</v>
          </cell>
          <cell r="I5084" t="str">
            <v>Sim</v>
          </cell>
          <cell r="J5084">
            <v>45535</v>
          </cell>
          <cell r="K5084">
            <v>52134267.759999998</v>
          </cell>
          <cell r="L5084">
            <v>687265387.08000004</v>
          </cell>
          <cell r="M5084">
            <v>7.59</v>
          </cell>
          <cell r="N5084" t="str">
            <v>Cumpre</v>
          </cell>
        </row>
        <row r="5085">
          <cell r="F5085" t="str">
            <v>Itatinga/SP</v>
          </cell>
          <cell r="G5085" t="str">
            <v>Quadrimestral</v>
          </cell>
          <cell r="H5085" t="str">
            <v>2024-Q2</v>
          </cell>
          <cell r="I5085" t="str">
            <v>Sim</v>
          </cell>
          <cell r="J5085">
            <v>45535</v>
          </cell>
          <cell r="K5085">
            <v>-3983689.22</v>
          </cell>
          <cell r="L5085">
            <v>114047049.03</v>
          </cell>
          <cell r="M5085">
            <v>0</v>
          </cell>
          <cell r="N5085" t="str">
            <v>Cumpre</v>
          </cell>
        </row>
        <row r="5086">
          <cell r="F5086" t="str">
            <v>Itirapina/SP</v>
          </cell>
          <cell r="G5086" t="str">
            <v>Quadrimestral</v>
          </cell>
          <cell r="H5086" t="str">
            <v>2024-Q2</v>
          </cell>
          <cell r="I5086" t="str">
            <v>Sim</v>
          </cell>
          <cell r="J5086">
            <v>45535</v>
          </cell>
          <cell r="K5086">
            <v>-36256996.840000004</v>
          </cell>
          <cell r="L5086">
            <v>133481309.88</v>
          </cell>
          <cell r="M5086">
            <v>0</v>
          </cell>
          <cell r="N5086" t="str">
            <v>Cumpre</v>
          </cell>
        </row>
        <row r="5087">
          <cell r="F5087" t="str">
            <v>Itirapuã/SP</v>
          </cell>
          <cell r="G5087" t="str">
            <v>Quadrimestral</v>
          </cell>
          <cell r="H5087" t="str">
            <v>2024-Q2</v>
          </cell>
          <cell r="I5087" t="str">
            <v>Sim</v>
          </cell>
          <cell r="J5087">
            <v>45535</v>
          </cell>
          <cell r="K5087">
            <v>-3267276.56</v>
          </cell>
          <cell r="L5087">
            <v>16323454.949999999</v>
          </cell>
          <cell r="M5087">
            <v>0</v>
          </cell>
          <cell r="N5087" t="str">
            <v>Cumpre</v>
          </cell>
        </row>
        <row r="5088">
          <cell r="F5088" t="str">
            <v>Itobi/SP</v>
          </cell>
          <cell r="G5088" t="str">
            <v>Quadrimestral</v>
          </cell>
          <cell r="H5088" t="str">
            <v>2024-Q2</v>
          </cell>
          <cell r="I5088" t="str">
            <v>Sim</v>
          </cell>
          <cell r="J5088">
            <v>45535</v>
          </cell>
          <cell r="K5088">
            <v>-12835557.779999999</v>
          </cell>
          <cell r="L5088">
            <v>32546143.920000002</v>
          </cell>
          <cell r="M5088">
            <v>0</v>
          </cell>
          <cell r="N5088" t="str">
            <v>Cumpre</v>
          </cell>
        </row>
        <row r="5089">
          <cell r="F5089" t="str">
            <v>Itu/SP</v>
          </cell>
          <cell r="G5089" t="str">
            <v>Quadrimestral</v>
          </cell>
          <cell r="H5089" t="str">
            <v>2024-Q2</v>
          </cell>
          <cell r="I5089" t="str">
            <v>Sim</v>
          </cell>
          <cell r="J5089">
            <v>45535</v>
          </cell>
          <cell r="K5089">
            <v>48030393.979999997</v>
          </cell>
          <cell r="L5089">
            <v>1134144428.3499999</v>
          </cell>
          <cell r="M5089">
            <v>4.2300000000000004</v>
          </cell>
          <cell r="N5089" t="str">
            <v>Cumpre</v>
          </cell>
        </row>
        <row r="5090">
          <cell r="F5090" t="str">
            <v>Itupeva/SP</v>
          </cell>
          <cell r="G5090" t="str">
            <v>Quadrimestral</v>
          </cell>
          <cell r="H5090" t="str">
            <v>2024-Q2</v>
          </cell>
          <cell r="I5090" t="str">
            <v>Sim</v>
          </cell>
          <cell r="J5090">
            <v>45535</v>
          </cell>
          <cell r="K5090">
            <v>117978821.62</v>
          </cell>
          <cell r="L5090">
            <v>515996465.60000002</v>
          </cell>
          <cell r="M5090">
            <v>22.86</v>
          </cell>
          <cell r="N5090" t="str">
            <v>Cumpre</v>
          </cell>
        </row>
        <row r="5091">
          <cell r="F5091" t="str">
            <v>Ituverava/SP</v>
          </cell>
          <cell r="G5091" t="str">
            <v>Quadrimestral</v>
          </cell>
          <cell r="H5091" t="str">
            <v>2024-Q2</v>
          </cell>
          <cell r="I5091" t="str">
            <v>Sim</v>
          </cell>
          <cell r="J5091">
            <v>45535</v>
          </cell>
          <cell r="K5091">
            <v>59034193.609999999</v>
          </cell>
          <cell r="L5091">
            <v>242506495.84</v>
          </cell>
          <cell r="M5091">
            <v>24.34</v>
          </cell>
          <cell r="N5091" t="str">
            <v>Cumpre</v>
          </cell>
        </row>
        <row r="5092">
          <cell r="F5092" t="str">
            <v>Jaborandi/SP</v>
          </cell>
          <cell r="G5092" t="str">
            <v>Semestral</v>
          </cell>
          <cell r="H5092" t="str">
            <v>2024-S1</v>
          </cell>
          <cell r="I5092" t="str">
            <v>Sim</v>
          </cell>
          <cell r="J5092">
            <v>45473</v>
          </cell>
          <cell r="K5092">
            <v>-1030649.51</v>
          </cell>
          <cell r="L5092">
            <v>47366181.530000001</v>
          </cell>
          <cell r="M5092">
            <v>0</v>
          </cell>
          <cell r="N5092" t="str">
            <v>Cumpre</v>
          </cell>
        </row>
        <row r="5093">
          <cell r="F5093" t="str">
            <v>Jaboticabal/SP</v>
          </cell>
          <cell r="G5093" t="str">
            <v>Quadrimestral</v>
          </cell>
          <cell r="H5093" t="str">
            <v>2024-Q2</v>
          </cell>
          <cell r="I5093" t="str">
            <v>Sim</v>
          </cell>
          <cell r="J5093">
            <v>45535</v>
          </cell>
          <cell r="K5093">
            <v>-29944499.440000001</v>
          </cell>
          <cell r="L5093">
            <v>447467466.22000003</v>
          </cell>
          <cell r="M5093">
            <v>0</v>
          </cell>
          <cell r="N5093" t="str">
            <v>Cumpre</v>
          </cell>
        </row>
        <row r="5094">
          <cell r="F5094" t="str">
            <v>Jacareí/SP</v>
          </cell>
          <cell r="G5094" t="str">
            <v>Quadrimestral</v>
          </cell>
          <cell r="H5094" t="str">
            <v>2024-Q2</v>
          </cell>
          <cell r="I5094" t="str">
            <v>Sim</v>
          </cell>
          <cell r="J5094">
            <v>45535</v>
          </cell>
          <cell r="K5094">
            <v>-211429490.55000001</v>
          </cell>
          <cell r="L5094">
            <v>1246448174.5999999</v>
          </cell>
          <cell r="M5094">
            <v>0</v>
          </cell>
          <cell r="N5094" t="str">
            <v>Cumpre</v>
          </cell>
        </row>
        <row r="5095">
          <cell r="F5095" t="str">
            <v>Jaci/SP</v>
          </cell>
          <cell r="G5095" t="str">
            <v>Quadrimestral</v>
          </cell>
          <cell r="H5095" t="str">
            <v>2024-Q2</v>
          </cell>
          <cell r="I5095" t="str">
            <v>Sim</v>
          </cell>
          <cell r="J5095">
            <v>45535</v>
          </cell>
          <cell r="K5095">
            <v>-4779480.3</v>
          </cell>
          <cell r="L5095">
            <v>51232151.149999999</v>
          </cell>
          <cell r="M5095">
            <v>0</v>
          </cell>
          <cell r="N5095" t="str">
            <v>Cumpre</v>
          </cell>
        </row>
        <row r="5096">
          <cell r="F5096" t="str">
            <v>Jacupiranga/SP</v>
          </cell>
          <cell r="G5096" t="str">
            <v>Quadrimestral</v>
          </cell>
          <cell r="H5096" t="str">
            <v>2024-Q2</v>
          </cell>
          <cell r="I5096" t="str">
            <v>Sim</v>
          </cell>
          <cell r="J5096">
            <v>45535</v>
          </cell>
          <cell r="K5096">
            <v>-17998434.27</v>
          </cell>
          <cell r="L5096">
            <v>97676729.079999998</v>
          </cell>
          <cell r="M5096">
            <v>0</v>
          </cell>
          <cell r="N5096" t="str">
            <v>Cumpre</v>
          </cell>
        </row>
        <row r="5097">
          <cell r="F5097" t="str">
            <v>Jaguariúna/SP</v>
          </cell>
          <cell r="G5097" t="str">
            <v>Quadrimestral</v>
          </cell>
          <cell r="H5097" t="str">
            <v>2024-Q2</v>
          </cell>
          <cell r="I5097" t="str">
            <v>Sim</v>
          </cell>
          <cell r="J5097">
            <v>45535</v>
          </cell>
          <cell r="K5097">
            <v>-33870263.5</v>
          </cell>
          <cell r="L5097">
            <v>629571115.24000001</v>
          </cell>
          <cell r="M5097">
            <v>0</v>
          </cell>
          <cell r="N5097" t="str">
            <v>Cumpre</v>
          </cell>
        </row>
        <row r="5098">
          <cell r="F5098" t="str">
            <v>Jales/SP</v>
          </cell>
          <cell r="G5098" t="str">
            <v>Semestral</v>
          </cell>
          <cell r="H5098" t="str">
            <v>2024-S1</v>
          </cell>
          <cell r="I5098" t="str">
            <v>Sim</v>
          </cell>
          <cell r="J5098">
            <v>45473</v>
          </cell>
          <cell r="K5098">
            <v>37192771.469999999</v>
          </cell>
          <cell r="L5098">
            <v>223982620.28999999</v>
          </cell>
          <cell r="M5098">
            <v>16.61</v>
          </cell>
          <cell r="N5098" t="str">
            <v>Cumpre</v>
          </cell>
        </row>
        <row r="5099">
          <cell r="F5099" t="str">
            <v>Jambeiro/SP</v>
          </cell>
          <cell r="G5099" t="str">
            <v>Semestral</v>
          </cell>
          <cell r="H5099" t="str">
            <v>2024-S1</v>
          </cell>
          <cell r="I5099" t="str">
            <v>Sim</v>
          </cell>
          <cell r="J5099">
            <v>45473</v>
          </cell>
          <cell r="K5099">
            <v>-14252808.57</v>
          </cell>
          <cell r="L5099">
            <v>53301449.369999997</v>
          </cell>
          <cell r="M5099">
            <v>0</v>
          </cell>
          <cell r="N5099" t="str">
            <v>Cumpre</v>
          </cell>
        </row>
        <row r="5100">
          <cell r="F5100" t="str">
            <v>Jandira/SP</v>
          </cell>
          <cell r="G5100" t="str">
            <v>Quadrimestral</v>
          </cell>
          <cell r="H5100" t="str">
            <v>2024-Q2</v>
          </cell>
          <cell r="I5100" t="str">
            <v>Sim</v>
          </cell>
          <cell r="J5100">
            <v>45535</v>
          </cell>
          <cell r="K5100">
            <v>-4764728.66</v>
          </cell>
          <cell r="L5100">
            <v>471440326.82999998</v>
          </cell>
          <cell r="M5100">
            <v>0</v>
          </cell>
          <cell r="N5100" t="str">
            <v>Cumpre</v>
          </cell>
        </row>
        <row r="5101">
          <cell r="F5101" t="str">
            <v>Jardinópolis/SP</v>
          </cell>
          <cell r="G5101" t="str">
            <v>Quadrimestral</v>
          </cell>
          <cell r="H5101" t="str">
            <v>2024-Q2</v>
          </cell>
          <cell r="I5101" t="str">
            <v>Sim</v>
          </cell>
          <cell r="J5101">
            <v>45535</v>
          </cell>
          <cell r="K5101">
            <v>-68053962.5</v>
          </cell>
          <cell r="L5101">
            <v>243095811.55000001</v>
          </cell>
          <cell r="M5101">
            <v>0</v>
          </cell>
          <cell r="N5101" t="str">
            <v>Cumpre</v>
          </cell>
        </row>
        <row r="5102">
          <cell r="F5102" t="str">
            <v>Jarinu/SP</v>
          </cell>
          <cell r="G5102" t="str">
            <v>Quadrimestral</v>
          </cell>
          <cell r="H5102" t="str">
            <v>2024-Q2</v>
          </cell>
          <cell r="I5102" t="str">
            <v>Sim</v>
          </cell>
          <cell r="J5102">
            <v>45535</v>
          </cell>
          <cell r="K5102">
            <v>20663375.120000001</v>
          </cell>
          <cell r="L5102">
            <v>245567732.27000001</v>
          </cell>
          <cell r="M5102">
            <v>8.41</v>
          </cell>
          <cell r="N5102" t="str">
            <v>Cumpre</v>
          </cell>
        </row>
        <row r="5103">
          <cell r="F5103" t="str">
            <v>Jaú/SP</v>
          </cell>
          <cell r="G5103" t="str">
            <v>Quadrimestral</v>
          </cell>
          <cell r="H5103" t="str">
            <v>2024-Q2</v>
          </cell>
          <cell r="I5103" t="str">
            <v>Sim</v>
          </cell>
          <cell r="J5103">
            <v>45535</v>
          </cell>
          <cell r="K5103">
            <v>-231723646.94999999</v>
          </cell>
          <cell r="L5103">
            <v>647982280.59000003</v>
          </cell>
          <cell r="M5103">
            <v>0</v>
          </cell>
          <cell r="N5103" t="str">
            <v>Cumpre</v>
          </cell>
        </row>
        <row r="5104">
          <cell r="F5104" t="str">
            <v>Jeriquara/SP</v>
          </cell>
          <cell r="G5104" t="str">
            <v>Quadrimestral</v>
          </cell>
          <cell r="H5104" t="str">
            <v>2024-Q2</v>
          </cell>
          <cell r="I5104" t="str">
            <v>Sim</v>
          </cell>
          <cell r="J5104">
            <v>45535</v>
          </cell>
          <cell r="K5104">
            <v>619008.47</v>
          </cell>
          <cell r="L5104">
            <v>31268700.960000001</v>
          </cell>
          <cell r="M5104">
            <v>1.98</v>
          </cell>
          <cell r="N5104" t="str">
            <v>Cumpre</v>
          </cell>
        </row>
        <row r="5105">
          <cell r="F5105" t="str">
            <v>Joanópolis/SP</v>
          </cell>
          <cell r="G5105" t="str">
            <v>Quadrimestral</v>
          </cell>
          <cell r="H5105" t="str">
            <v>2024-Q2</v>
          </cell>
          <cell r="I5105" t="str">
            <v>Sim</v>
          </cell>
          <cell r="J5105">
            <v>45535</v>
          </cell>
          <cell r="K5105">
            <v>-8721609.9800000004</v>
          </cell>
          <cell r="L5105">
            <v>78343689.310000002</v>
          </cell>
          <cell r="M5105">
            <v>0</v>
          </cell>
          <cell r="N5105" t="str">
            <v>Cumpre</v>
          </cell>
        </row>
        <row r="5106">
          <cell r="F5106" t="str">
            <v>João Ramalho/SP</v>
          </cell>
          <cell r="G5106" t="str">
            <v>Quadrimestral</v>
          </cell>
          <cell r="H5106" t="str">
            <v>2024-Q2</v>
          </cell>
          <cell r="I5106" t="str">
            <v>Sim</v>
          </cell>
          <cell r="J5106">
            <v>45535</v>
          </cell>
          <cell r="K5106">
            <v>-7749073.5599999996</v>
          </cell>
          <cell r="L5106">
            <v>34875657.270000003</v>
          </cell>
          <cell r="M5106">
            <v>0</v>
          </cell>
          <cell r="N5106" t="str">
            <v>Cumpre</v>
          </cell>
        </row>
        <row r="5107">
          <cell r="F5107" t="str">
            <v>José Bonifácio/SP</v>
          </cell>
          <cell r="G5107" t="str">
            <v>Semestral</v>
          </cell>
          <cell r="H5107" t="str">
            <v>2024-S1</v>
          </cell>
          <cell r="I5107" t="str">
            <v>Sim</v>
          </cell>
          <cell r="J5107">
            <v>45473</v>
          </cell>
          <cell r="K5107">
            <v>3538099.22</v>
          </cell>
          <cell r="L5107">
            <v>187260408.62</v>
          </cell>
          <cell r="M5107">
            <v>1.89</v>
          </cell>
          <cell r="N5107" t="str">
            <v>Cumpre</v>
          </cell>
        </row>
        <row r="5108">
          <cell r="F5108" t="str">
            <v>Júlio Mesquita/SP</v>
          </cell>
          <cell r="G5108" t="str">
            <v>Quadrimestral</v>
          </cell>
          <cell r="H5108" t="str">
            <v>2024-Q2</v>
          </cell>
          <cell r="I5108" t="str">
            <v>Sim</v>
          </cell>
          <cell r="J5108">
            <v>45535</v>
          </cell>
          <cell r="K5108">
            <v>22313321.489999998</v>
          </cell>
          <cell r="L5108">
            <v>28393839.350000001</v>
          </cell>
          <cell r="M5108">
            <v>78.59</v>
          </cell>
          <cell r="N5108" t="str">
            <v>Cumpre</v>
          </cell>
        </row>
        <row r="5109">
          <cell r="F5109" t="str">
            <v>Jumirim/SP</v>
          </cell>
          <cell r="G5109" t="str">
            <v>Quadrimestral</v>
          </cell>
          <cell r="H5109" t="str">
            <v>2024-Q2</v>
          </cell>
          <cell r="I5109" t="str">
            <v>Sim</v>
          </cell>
          <cell r="J5109">
            <v>45535</v>
          </cell>
          <cell r="K5109">
            <v>-11049149.76</v>
          </cell>
          <cell r="L5109">
            <v>34905784.07</v>
          </cell>
          <cell r="M5109">
            <v>0</v>
          </cell>
          <cell r="N5109" t="str">
            <v>Cumpre</v>
          </cell>
        </row>
        <row r="5110">
          <cell r="F5110" t="str">
            <v>Jundiaí/SP</v>
          </cell>
          <cell r="G5110" t="str">
            <v>Quadrimestral</v>
          </cell>
          <cell r="H5110" t="str">
            <v>2024-Q2</v>
          </cell>
          <cell r="I5110" t="str">
            <v>Sim</v>
          </cell>
          <cell r="J5110">
            <v>45535</v>
          </cell>
          <cell r="K5110">
            <v>-74378157.959999993</v>
          </cell>
          <cell r="L5110">
            <v>3100659150.8499999</v>
          </cell>
          <cell r="M5110">
            <v>0</v>
          </cell>
          <cell r="N5110" t="str">
            <v>Cumpre</v>
          </cell>
        </row>
        <row r="5111">
          <cell r="F5111" t="str">
            <v>Junqueirópolis/SP</v>
          </cell>
          <cell r="G5111" t="str">
            <v>Quadrimestral</v>
          </cell>
          <cell r="H5111" t="str">
            <v>2024-Q2</v>
          </cell>
          <cell r="I5111" t="str">
            <v>Sim</v>
          </cell>
          <cell r="J5111">
            <v>45535</v>
          </cell>
          <cell r="K5111">
            <v>-8190917.9199999999</v>
          </cell>
          <cell r="L5111">
            <v>114685881.45999999</v>
          </cell>
          <cell r="M5111">
            <v>0</v>
          </cell>
          <cell r="N5111" t="str">
            <v>Cumpre</v>
          </cell>
        </row>
        <row r="5112">
          <cell r="F5112" t="str">
            <v>Juquiá/SP</v>
          </cell>
          <cell r="G5112" t="str">
            <v>Quadrimestral</v>
          </cell>
          <cell r="H5112" t="str">
            <v>2024-Q2</v>
          </cell>
          <cell r="I5112" t="str">
            <v>Sim</v>
          </cell>
          <cell r="J5112">
            <v>45535</v>
          </cell>
          <cell r="K5112">
            <v>-8403194.3200000003</v>
          </cell>
          <cell r="L5112">
            <v>92106477.329999998</v>
          </cell>
          <cell r="M5112">
            <v>0</v>
          </cell>
          <cell r="N5112" t="str">
            <v>Cumpre</v>
          </cell>
        </row>
        <row r="5113">
          <cell r="F5113" t="str">
            <v>Juquitiba/SP</v>
          </cell>
          <cell r="G5113" t="str">
            <v>Quadrimestral</v>
          </cell>
          <cell r="H5113" t="str">
            <v>2024-Q2</v>
          </cell>
          <cell r="I5113" t="str">
            <v>Sim</v>
          </cell>
          <cell r="J5113">
            <v>45535</v>
          </cell>
          <cell r="K5113">
            <v>8082450.9400000004</v>
          </cell>
          <cell r="L5113">
            <v>140873035.62</v>
          </cell>
          <cell r="M5113">
            <v>5.74</v>
          </cell>
          <cell r="N5113" t="str">
            <v>Cumpre</v>
          </cell>
        </row>
        <row r="5114">
          <cell r="F5114" t="str">
            <v>Lagoinha/SP</v>
          </cell>
          <cell r="G5114" t="str">
            <v>Semestral</v>
          </cell>
          <cell r="H5114" t="str">
            <v>2024-S1</v>
          </cell>
          <cell r="I5114" t="str">
            <v>Sim</v>
          </cell>
          <cell r="J5114">
            <v>45473</v>
          </cell>
          <cell r="K5114">
            <v>-16804074.710000001</v>
          </cell>
          <cell r="L5114">
            <v>35177510.869999997</v>
          </cell>
          <cell r="M5114">
            <v>0</v>
          </cell>
          <cell r="N5114" t="str">
            <v>Cumpre</v>
          </cell>
        </row>
        <row r="5115">
          <cell r="F5115" t="str">
            <v>Laranjal Paulista/SP</v>
          </cell>
          <cell r="G5115" t="str">
            <v>Quadrimestral</v>
          </cell>
          <cell r="H5115" t="str">
            <v>2024-Q2</v>
          </cell>
          <cell r="I5115" t="str">
            <v>Sim</v>
          </cell>
          <cell r="J5115">
            <v>45535</v>
          </cell>
          <cell r="K5115">
            <v>8404281.5800000001</v>
          </cell>
          <cell r="L5115">
            <v>152610501.34999999</v>
          </cell>
          <cell r="M5115">
            <v>5.51</v>
          </cell>
          <cell r="N5115" t="str">
            <v>Cumpre</v>
          </cell>
        </row>
        <row r="5116">
          <cell r="F5116" t="str">
            <v>Lavínia/SP</v>
          </cell>
          <cell r="G5116" t="str">
            <v>Semestral</v>
          </cell>
          <cell r="H5116" t="str">
            <v>2024-S1</v>
          </cell>
          <cell r="I5116" t="str">
            <v>Sim</v>
          </cell>
          <cell r="J5116">
            <v>45473</v>
          </cell>
          <cell r="K5116">
            <v>-11483391.68</v>
          </cell>
          <cell r="L5116">
            <v>49970053.600000001</v>
          </cell>
          <cell r="M5116">
            <v>0</v>
          </cell>
          <cell r="N5116" t="str">
            <v>Cumpre</v>
          </cell>
        </row>
        <row r="5117">
          <cell r="F5117" t="str">
            <v>Lavrinhas/SP</v>
          </cell>
          <cell r="G5117" t="str">
            <v>Quadrimestral</v>
          </cell>
          <cell r="H5117" t="str">
            <v>2024-Q2</v>
          </cell>
          <cell r="I5117" t="str">
            <v>Sim</v>
          </cell>
          <cell r="J5117">
            <v>45535</v>
          </cell>
          <cell r="K5117">
            <v>-3196074.22</v>
          </cell>
          <cell r="L5117">
            <v>39390858.079999998</v>
          </cell>
          <cell r="M5117">
            <v>0</v>
          </cell>
          <cell r="N5117" t="str">
            <v>Cumpre</v>
          </cell>
        </row>
        <row r="5118">
          <cell r="F5118" t="str">
            <v>Leme/SP</v>
          </cell>
          <cell r="G5118" t="str">
            <v>Quadrimestral</v>
          </cell>
          <cell r="H5118" t="str">
            <v>2024-Q2</v>
          </cell>
          <cell r="I5118" t="str">
            <v>Sim</v>
          </cell>
          <cell r="J5118">
            <v>45535</v>
          </cell>
          <cell r="K5118">
            <v>-25337503.109999999</v>
          </cell>
          <cell r="L5118">
            <v>515163404</v>
          </cell>
          <cell r="M5118">
            <v>0</v>
          </cell>
          <cell r="N5118" t="str">
            <v>Cumpre</v>
          </cell>
        </row>
        <row r="5119">
          <cell r="F5119" t="str">
            <v>Lençóis Paulista/SP</v>
          </cell>
          <cell r="G5119" t="str">
            <v>Quadrimestral</v>
          </cell>
          <cell r="H5119" t="str">
            <v>2024-Q2</v>
          </cell>
          <cell r="I5119" t="str">
            <v>Sim</v>
          </cell>
          <cell r="J5119">
            <v>45535</v>
          </cell>
          <cell r="K5119">
            <v>-62964636.359999999</v>
          </cell>
          <cell r="L5119">
            <v>419181190.73000002</v>
          </cell>
          <cell r="M5119">
            <v>0</v>
          </cell>
          <cell r="N5119" t="str">
            <v>Cumpre</v>
          </cell>
        </row>
        <row r="5120">
          <cell r="F5120" t="str">
            <v>Limeira/SP</v>
          </cell>
          <cell r="G5120" t="str">
            <v>Quadrimestral</v>
          </cell>
          <cell r="H5120" t="str">
            <v>2024-Q2</v>
          </cell>
          <cell r="I5120" t="str">
            <v>Sim</v>
          </cell>
          <cell r="J5120">
            <v>45535</v>
          </cell>
          <cell r="K5120">
            <v>252016266.28999999</v>
          </cell>
          <cell r="L5120">
            <v>1534866077.25</v>
          </cell>
          <cell r="M5120">
            <v>16.420000000000002</v>
          </cell>
          <cell r="N5120" t="str">
            <v>Cumpre</v>
          </cell>
        </row>
        <row r="5121">
          <cell r="F5121" t="str">
            <v>Lindóia/SP</v>
          </cell>
          <cell r="G5121" t="str">
            <v>Quadrimestral</v>
          </cell>
          <cell r="H5121" t="str">
            <v>2024-Q2</v>
          </cell>
          <cell r="I5121" t="str">
            <v>Sim</v>
          </cell>
          <cell r="J5121">
            <v>45535</v>
          </cell>
          <cell r="K5121">
            <v>-2603553.4</v>
          </cell>
          <cell r="L5121">
            <v>56375086.140000001</v>
          </cell>
          <cell r="M5121">
            <v>0</v>
          </cell>
          <cell r="N5121" t="str">
            <v>Cumpre</v>
          </cell>
        </row>
        <row r="5122">
          <cell r="F5122" t="str">
            <v>Lins/SP</v>
          </cell>
          <cell r="G5122" t="str">
            <v>Quadrimestral</v>
          </cell>
          <cell r="H5122" t="str">
            <v>2024-Q2</v>
          </cell>
          <cell r="I5122" t="str">
            <v>Sim</v>
          </cell>
          <cell r="J5122">
            <v>45535</v>
          </cell>
          <cell r="K5122">
            <v>-69044326.489999995</v>
          </cell>
          <cell r="L5122">
            <v>342373206.42000002</v>
          </cell>
          <cell r="M5122">
            <v>0</v>
          </cell>
          <cell r="N5122" t="str">
            <v>Cumpre</v>
          </cell>
        </row>
        <row r="5123">
          <cell r="F5123" t="str">
            <v>Lorena/SP</v>
          </cell>
          <cell r="G5123" t="str">
            <v>Quadrimestral</v>
          </cell>
          <cell r="H5123" t="str">
            <v>2024-Q2</v>
          </cell>
          <cell r="I5123" t="str">
            <v>Sim</v>
          </cell>
          <cell r="J5123">
            <v>45535</v>
          </cell>
          <cell r="K5123">
            <v>-62261778.299999997</v>
          </cell>
          <cell r="L5123">
            <v>359861213.81</v>
          </cell>
          <cell r="M5123">
            <v>0</v>
          </cell>
          <cell r="N5123" t="str">
            <v>Cumpre</v>
          </cell>
        </row>
        <row r="5124">
          <cell r="F5124" t="str">
            <v>Lourdes/SP</v>
          </cell>
          <cell r="G5124" t="str">
            <v>Quadrimestral</v>
          </cell>
          <cell r="H5124" t="str">
            <v>2024-Q2</v>
          </cell>
          <cell r="I5124" t="str">
            <v>Sim</v>
          </cell>
          <cell r="J5124">
            <v>45535</v>
          </cell>
          <cell r="K5124">
            <v>231340.03</v>
          </cell>
          <cell r="L5124">
            <v>26324155.43</v>
          </cell>
          <cell r="M5124">
            <v>0.88</v>
          </cell>
          <cell r="N5124" t="str">
            <v>Cumpre</v>
          </cell>
        </row>
        <row r="5125">
          <cell r="F5125" t="str">
            <v>Louveira/SP</v>
          </cell>
          <cell r="G5125" t="str">
            <v>Quadrimestral</v>
          </cell>
          <cell r="H5125" t="str">
            <v>2024-Q2</v>
          </cell>
          <cell r="I5125" t="str">
            <v>Sim</v>
          </cell>
          <cell r="J5125">
            <v>45535</v>
          </cell>
          <cell r="K5125">
            <v>93212809.670000002</v>
          </cell>
          <cell r="L5125">
            <v>539835939.32000005</v>
          </cell>
          <cell r="M5125">
            <v>17.27</v>
          </cell>
          <cell r="N5125" t="str">
            <v>Cumpre</v>
          </cell>
        </row>
        <row r="5126">
          <cell r="F5126" t="str">
            <v>Lucélia/SP</v>
          </cell>
          <cell r="G5126" t="str">
            <v>Quadrimestral</v>
          </cell>
          <cell r="H5126" t="str">
            <v>2024-Q2</v>
          </cell>
          <cell r="I5126" t="str">
            <v>Sim</v>
          </cell>
          <cell r="J5126">
            <v>45535</v>
          </cell>
          <cell r="K5126">
            <v>2497309.5099999998</v>
          </cell>
          <cell r="L5126">
            <v>90658304.430000007</v>
          </cell>
          <cell r="M5126">
            <v>2.75</v>
          </cell>
          <cell r="N5126" t="str">
            <v>Cumpre</v>
          </cell>
        </row>
        <row r="5127">
          <cell r="F5127" t="str">
            <v>Lucianópolis/SP</v>
          </cell>
          <cell r="G5127" t="str">
            <v>Quadrimestral</v>
          </cell>
          <cell r="H5127" t="str">
            <v>2024-Q2</v>
          </cell>
          <cell r="I5127" t="str">
            <v>Sim</v>
          </cell>
          <cell r="J5127">
            <v>45535</v>
          </cell>
          <cell r="K5127">
            <v>74145.39</v>
          </cell>
          <cell r="L5127">
            <v>25570423.649999999</v>
          </cell>
          <cell r="M5127">
            <v>0.28999999999999998</v>
          </cell>
          <cell r="N5127" t="str">
            <v>Cumpre</v>
          </cell>
        </row>
        <row r="5128">
          <cell r="F5128" t="str">
            <v>Luís Antônio/SP</v>
          </cell>
          <cell r="G5128" t="str">
            <v>Quadrimestral</v>
          </cell>
          <cell r="H5128" t="str">
            <v>2024-Q2</v>
          </cell>
          <cell r="I5128" t="str">
            <v>Sim</v>
          </cell>
          <cell r="J5128">
            <v>45535</v>
          </cell>
          <cell r="K5128">
            <v>60437219.57</v>
          </cell>
          <cell r="L5128">
            <v>111994081.83</v>
          </cell>
          <cell r="M5128">
            <v>53.96</v>
          </cell>
          <cell r="N5128" t="str">
            <v>Cumpre</v>
          </cell>
        </row>
        <row r="5129">
          <cell r="F5129" t="str">
            <v>Luiziânia/SP</v>
          </cell>
          <cell r="G5129" t="str">
            <v>Quadrimestral</v>
          </cell>
          <cell r="H5129" t="str">
            <v>2024-Q2</v>
          </cell>
          <cell r="I5129" t="str">
            <v>Sim</v>
          </cell>
          <cell r="J5129">
            <v>45535</v>
          </cell>
          <cell r="K5129">
            <v>-3697136.93</v>
          </cell>
          <cell r="L5129">
            <v>34672332.579999998</v>
          </cell>
          <cell r="M5129">
            <v>0</v>
          </cell>
          <cell r="N5129" t="str">
            <v>Cumpre</v>
          </cell>
        </row>
        <row r="5130">
          <cell r="F5130" t="str">
            <v>Lupércio/SP</v>
          </cell>
          <cell r="G5130" t="str">
            <v>Quadrimestral</v>
          </cell>
          <cell r="H5130" t="str">
            <v>2024-Q2</v>
          </cell>
          <cell r="I5130" t="str">
            <v>Sim</v>
          </cell>
          <cell r="J5130">
            <v>45535</v>
          </cell>
          <cell r="K5130">
            <v>-5990989.3200000003</v>
          </cell>
          <cell r="L5130">
            <v>28839045.120000001</v>
          </cell>
          <cell r="M5130">
            <v>0</v>
          </cell>
          <cell r="N5130" t="str">
            <v>Cumpre</v>
          </cell>
        </row>
        <row r="5131">
          <cell r="F5131" t="str">
            <v>Lutécia/SP</v>
          </cell>
          <cell r="G5131" t="str">
            <v>Quadrimestral</v>
          </cell>
          <cell r="H5131" t="str">
            <v>2024-Q2</v>
          </cell>
          <cell r="I5131" t="str">
            <v>Sim</v>
          </cell>
          <cell r="J5131">
            <v>45535</v>
          </cell>
          <cell r="K5131">
            <v>-5390006.5</v>
          </cell>
          <cell r="L5131">
            <v>30142007.079999998</v>
          </cell>
          <cell r="M5131">
            <v>0</v>
          </cell>
          <cell r="N5131" t="str">
            <v>Cumpre</v>
          </cell>
        </row>
        <row r="5132">
          <cell r="F5132" t="str">
            <v>Macatuba/SP</v>
          </cell>
          <cell r="G5132" t="str">
            <v>Semestral</v>
          </cell>
          <cell r="H5132" t="str">
            <v>2024-S1</v>
          </cell>
          <cell r="I5132" t="str">
            <v>Sim</v>
          </cell>
          <cell r="J5132">
            <v>45473</v>
          </cell>
          <cell r="K5132">
            <v>-39545045.609999999</v>
          </cell>
          <cell r="L5132">
            <v>105996580.73</v>
          </cell>
          <cell r="M5132">
            <v>0</v>
          </cell>
          <cell r="N5132" t="str">
            <v>Cumpre</v>
          </cell>
        </row>
        <row r="5133">
          <cell r="F5133" t="str">
            <v>Macaubal/SP</v>
          </cell>
          <cell r="G5133" t="str">
            <v>Quadrimestral</v>
          </cell>
          <cell r="H5133" t="str">
            <v>2024-Q2</v>
          </cell>
          <cell r="I5133" t="str">
            <v>Sim</v>
          </cell>
          <cell r="J5133">
            <v>45535</v>
          </cell>
          <cell r="K5133">
            <v>1230402.8</v>
          </cell>
          <cell r="L5133">
            <v>44473720.810000002</v>
          </cell>
          <cell r="M5133">
            <v>2.77</v>
          </cell>
          <cell r="N5133" t="str">
            <v>Cumpre</v>
          </cell>
        </row>
        <row r="5134">
          <cell r="F5134" t="str">
            <v>Macedônia/SP</v>
          </cell>
          <cell r="G5134" t="str">
            <v>Quadrimestral</v>
          </cell>
          <cell r="H5134" t="str">
            <v>2024-Q2</v>
          </cell>
          <cell r="I5134" t="str">
            <v>Sim</v>
          </cell>
          <cell r="J5134">
            <v>45535</v>
          </cell>
          <cell r="K5134">
            <v>-2514017.4500000002</v>
          </cell>
          <cell r="L5134">
            <v>33717814.149999999</v>
          </cell>
          <cell r="M5134">
            <v>0</v>
          </cell>
          <cell r="N5134" t="str">
            <v>Cumpre</v>
          </cell>
        </row>
        <row r="5135">
          <cell r="F5135" t="str">
            <v>Magda/SP</v>
          </cell>
          <cell r="G5135" t="str">
            <v>Quadrimestral</v>
          </cell>
          <cell r="H5135" t="str">
            <v>2024-Q2</v>
          </cell>
          <cell r="I5135" t="str">
            <v>Sim</v>
          </cell>
          <cell r="J5135">
            <v>45535</v>
          </cell>
          <cell r="K5135">
            <v>-1360932.61</v>
          </cell>
          <cell r="L5135">
            <v>31266553.190000001</v>
          </cell>
          <cell r="M5135">
            <v>0</v>
          </cell>
          <cell r="N5135" t="str">
            <v>Cumpre</v>
          </cell>
        </row>
        <row r="5136">
          <cell r="F5136" t="str">
            <v>Mairinque/SP</v>
          </cell>
          <cell r="G5136" t="str">
            <v>Quadrimestral</v>
          </cell>
          <cell r="H5136" t="str">
            <v>2024-Q2</v>
          </cell>
          <cell r="I5136" t="str">
            <v>Sim</v>
          </cell>
          <cell r="J5136">
            <v>45535</v>
          </cell>
          <cell r="K5136">
            <v>14604111.42</v>
          </cell>
          <cell r="L5136">
            <v>248133790.16999999</v>
          </cell>
          <cell r="M5136">
            <v>5.89</v>
          </cell>
          <cell r="N5136" t="str">
            <v>Cumpre</v>
          </cell>
        </row>
        <row r="5137">
          <cell r="F5137" t="str">
            <v>Mairiporã/SP</v>
          </cell>
          <cell r="G5137" t="str">
            <v>Quadrimestral</v>
          </cell>
          <cell r="H5137" t="str">
            <v>2024-Q2</v>
          </cell>
          <cell r="I5137" t="str">
            <v>Sim</v>
          </cell>
          <cell r="J5137">
            <v>45535</v>
          </cell>
          <cell r="K5137">
            <v>12894674.85</v>
          </cell>
          <cell r="L5137">
            <v>507894683.41000003</v>
          </cell>
          <cell r="M5137">
            <v>2.54</v>
          </cell>
          <cell r="N5137" t="str">
            <v>Cumpre</v>
          </cell>
        </row>
        <row r="5138">
          <cell r="F5138" t="str">
            <v>Manduri/SP</v>
          </cell>
          <cell r="G5138" t="str">
            <v>Quadrimestral</v>
          </cell>
          <cell r="H5138" t="str">
            <v>2024-Q2</v>
          </cell>
          <cell r="I5138" t="str">
            <v>Sim</v>
          </cell>
          <cell r="J5138">
            <v>45535</v>
          </cell>
          <cell r="K5138">
            <v>-11596965.699999999</v>
          </cell>
          <cell r="L5138">
            <v>53923698.350000001</v>
          </cell>
          <cell r="M5138">
            <v>0</v>
          </cell>
          <cell r="N5138" t="str">
            <v>Cumpre</v>
          </cell>
        </row>
        <row r="5139">
          <cell r="F5139" t="str">
            <v>Marabá Paulista/SP</v>
          </cell>
          <cell r="G5139" t="str">
            <v>Quadrimestral</v>
          </cell>
          <cell r="H5139" t="str">
            <v>2024-Q2</v>
          </cell>
          <cell r="I5139" t="str">
            <v>Sim</v>
          </cell>
          <cell r="J5139">
            <v>45535</v>
          </cell>
          <cell r="K5139">
            <v>1602661.04</v>
          </cell>
          <cell r="L5139">
            <v>37183451.590000004</v>
          </cell>
          <cell r="M5139">
            <v>4.3099999999999996</v>
          </cell>
          <cell r="N5139" t="str">
            <v>Cumpre</v>
          </cell>
        </row>
        <row r="5140">
          <cell r="F5140" t="str">
            <v>Maracaí/SP</v>
          </cell>
          <cell r="G5140" t="str">
            <v>Quadrimestral</v>
          </cell>
          <cell r="H5140" t="str">
            <v>2024-Q2</v>
          </cell>
          <cell r="I5140" t="str">
            <v>Sim</v>
          </cell>
          <cell r="J5140">
            <v>45535</v>
          </cell>
          <cell r="K5140">
            <v>-8825930.1500000004</v>
          </cell>
          <cell r="L5140">
            <v>86721581.209999993</v>
          </cell>
          <cell r="M5140">
            <v>0</v>
          </cell>
          <cell r="N5140" t="str">
            <v>Cumpre</v>
          </cell>
        </row>
        <row r="5141">
          <cell r="F5141" t="str">
            <v>Marapoama/SP</v>
          </cell>
          <cell r="G5141" t="str">
            <v>Quadrimestral</v>
          </cell>
          <cell r="H5141" t="str">
            <v>2024-Q2</v>
          </cell>
          <cell r="I5141" t="str">
            <v>Sim</v>
          </cell>
          <cell r="J5141">
            <v>45535</v>
          </cell>
          <cell r="K5141">
            <v>105072.13</v>
          </cell>
          <cell r="L5141">
            <v>33201311.949999999</v>
          </cell>
          <cell r="M5141">
            <v>0.32</v>
          </cell>
          <cell r="N5141" t="str">
            <v>Cumpre</v>
          </cell>
        </row>
        <row r="5142">
          <cell r="F5142" t="str">
            <v>Mariápolis/SP</v>
          </cell>
          <cell r="G5142" t="str">
            <v>Quadrimestral</v>
          </cell>
          <cell r="H5142" t="str">
            <v>2024-Q2</v>
          </cell>
          <cell r="I5142" t="str">
            <v>Sim</v>
          </cell>
          <cell r="J5142">
            <v>45535</v>
          </cell>
          <cell r="K5142">
            <v>-11010525.039999999</v>
          </cell>
          <cell r="L5142">
            <v>25469971.289999999</v>
          </cell>
          <cell r="M5142">
            <v>0</v>
          </cell>
          <cell r="N5142" t="str">
            <v>Cumpre</v>
          </cell>
        </row>
        <row r="5143">
          <cell r="F5143" t="str">
            <v>Marília/SP</v>
          </cell>
          <cell r="G5143" t="str">
            <v>Quadrimestral</v>
          </cell>
          <cell r="H5143" t="str">
            <v>2024-Q2</v>
          </cell>
          <cell r="I5143" t="str">
            <v>Sim</v>
          </cell>
          <cell r="J5143">
            <v>45535</v>
          </cell>
          <cell r="K5143">
            <v>742726134.16999996</v>
          </cell>
          <cell r="L5143">
            <v>1364070338.9200001</v>
          </cell>
          <cell r="M5143">
            <v>54.45</v>
          </cell>
          <cell r="N5143" t="str">
            <v>Cumpre</v>
          </cell>
        </row>
        <row r="5144">
          <cell r="F5144" t="str">
            <v>Marinópolis/SP</v>
          </cell>
          <cell r="G5144" t="str">
            <v>Semestral</v>
          </cell>
          <cell r="H5144" t="str">
            <v>2024-S1</v>
          </cell>
          <cell r="I5144" t="str">
            <v>Sim</v>
          </cell>
          <cell r="J5144">
            <v>45473</v>
          </cell>
          <cell r="K5144">
            <v>221673.60000000001</v>
          </cell>
          <cell r="L5144">
            <v>22093051.510000002</v>
          </cell>
          <cell r="M5144">
            <v>1</v>
          </cell>
          <cell r="N5144" t="str">
            <v>Cumpre</v>
          </cell>
        </row>
        <row r="5145">
          <cell r="F5145" t="str">
            <v>Martinópolis/SP</v>
          </cell>
          <cell r="G5145" t="str">
            <v>Quadrimestral</v>
          </cell>
          <cell r="H5145" t="str">
            <v>2024-Q2</v>
          </cell>
          <cell r="I5145" t="str">
            <v>Sim</v>
          </cell>
          <cell r="J5145">
            <v>45535</v>
          </cell>
          <cell r="K5145">
            <v>-24024397.199999999</v>
          </cell>
          <cell r="L5145">
            <v>128340725.25</v>
          </cell>
          <cell r="M5145">
            <v>0</v>
          </cell>
          <cell r="N5145" t="str">
            <v>Cumpre</v>
          </cell>
        </row>
        <row r="5146">
          <cell r="F5146" t="str">
            <v>Matão/SP</v>
          </cell>
          <cell r="G5146" t="str">
            <v>Quadrimestral</v>
          </cell>
          <cell r="H5146" t="str">
            <v>2024-Q2</v>
          </cell>
          <cell r="I5146" t="str">
            <v>Sim</v>
          </cell>
          <cell r="J5146">
            <v>45535</v>
          </cell>
          <cell r="K5146">
            <v>170274892.18000001</v>
          </cell>
          <cell r="L5146">
            <v>403222927.81</v>
          </cell>
          <cell r="M5146">
            <v>42.23</v>
          </cell>
          <cell r="N5146" t="str">
            <v>Cumpre</v>
          </cell>
        </row>
        <row r="5147">
          <cell r="F5147" t="str">
            <v>Mauá/SP</v>
          </cell>
          <cell r="G5147" t="str">
            <v>Quadrimestral</v>
          </cell>
          <cell r="H5147" t="str">
            <v>2024-Q2</v>
          </cell>
          <cell r="I5147" t="str">
            <v>Sim</v>
          </cell>
          <cell r="J5147">
            <v>45535</v>
          </cell>
          <cell r="K5147">
            <v>1256223059.76</v>
          </cell>
          <cell r="L5147">
            <v>1578234137.9100001</v>
          </cell>
          <cell r="M5147">
            <v>79.599999999999994</v>
          </cell>
          <cell r="N5147" t="str">
            <v>Cumpre</v>
          </cell>
        </row>
        <row r="5148">
          <cell r="F5148" t="str">
            <v>Mendonça/SP</v>
          </cell>
          <cell r="G5148" t="str">
            <v>Semestral</v>
          </cell>
          <cell r="H5148" t="str">
            <v>2024-S1</v>
          </cell>
          <cell r="I5148" t="str">
            <v>Sim</v>
          </cell>
          <cell r="J5148">
            <v>45473</v>
          </cell>
          <cell r="K5148">
            <v>-3859756.64</v>
          </cell>
          <cell r="L5148">
            <v>47467062.770000003</v>
          </cell>
          <cell r="M5148">
            <v>0</v>
          </cell>
          <cell r="N5148" t="str">
            <v>Cumpre</v>
          </cell>
        </row>
        <row r="5149">
          <cell r="F5149" t="str">
            <v>Meridiano/SP</v>
          </cell>
          <cell r="G5149" t="str">
            <v>Semestral</v>
          </cell>
          <cell r="H5149" t="str">
            <v>2024-S1</v>
          </cell>
          <cell r="I5149" t="str">
            <v>Sim</v>
          </cell>
          <cell r="J5149">
            <v>45473</v>
          </cell>
          <cell r="K5149">
            <v>-9218688.1799999997</v>
          </cell>
          <cell r="L5149">
            <v>42915727.210000001</v>
          </cell>
          <cell r="M5149">
            <v>0</v>
          </cell>
          <cell r="N5149" t="str">
            <v>Cumpre</v>
          </cell>
        </row>
        <row r="5150">
          <cell r="F5150" t="str">
            <v>Mesópolis/SP</v>
          </cell>
          <cell r="G5150" t="str">
            <v>Quadrimestral</v>
          </cell>
          <cell r="H5150" t="str">
            <v>2024-Q2</v>
          </cell>
          <cell r="I5150" t="str">
            <v>Sim</v>
          </cell>
          <cell r="J5150">
            <v>45535</v>
          </cell>
          <cell r="K5150">
            <v>-2690851.69</v>
          </cell>
          <cell r="L5150">
            <v>25864179.48</v>
          </cell>
          <cell r="M5150">
            <v>0</v>
          </cell>
          <cell r="N5150" t="str">
            <v>Cumpre</v>
          </cell>
        </row>
        <row r="5151">
          <cell r="F5151" t="str">
            <v>Miguelópolis/SP</v>
          </cell>
          <cell r="G5151" t="str">
            <v>Semestral</v>
          </cell>
          <cell r="H5151" t="str">
            <v>2024-S1</v>
          </cell>
          <cell r="I5151" t="str">
            <v>Sim</v>
          </cell>
          <cell r="J5151">
            <v>45473</v>
          </cell>
          <cell r="K5151">
            <v>64993292.509999998</v>
          </cell>
          <cell r="L5151">
            <v>124132076.72</v>
          </cell>
          <cell r="M5151">
            <v>52.36</v>
          </cell>
          <cell r="N5151" t="str">
            <v>Cumpre</v>
          </cell>
        </row>
        <row r="5152">
          <cell r="F5152" t="str">
            <v>Mineiros do Tietê/SP</v>
          </cell>
          <cell r="G5152" t="str">
            <v>Quadrimestral</v>
          </cell>
          <cell r="H5152" t="str">
            <v>2024-Q2</v>
          </cell>
          <cell r="I5152" t="str">
            <v>Sim</v>
          </cell>
          <cell r="J5152">
            <v>45535</v>
          </cell>
          <cell r="K5152">
            <v>-4119680.39</v>
          </cell>
          <cell r="L5152">
            <v>53197088.810000002</v>
          </cell>
          <cell r="M5152">
            <v>0</v>
          </cell>
          <cell r="N5152" t="str">
            <v>Cumpre</v>
          </cell>
        </row>
        <row r="5153">
          <cell r="F5153" t="str">
            <v>Mira Estrela/SP</v>
          </cell>
          <cell r="G5153" t="str">
            <v>Semestral</v>
          </cell>
          <cell r="H5153" t="str">
            <v>2024-S1</v>
          </cell>
          <cell r="I5153" t="str">
            <v>Sim</v>
          </cell>
          <cell r="J5153">
            <v>45473</v>
          </cell>
          <cell r="K5153">
            <v>-5125785.49</v>
          </cell>
          <cell r="L5153">
            <v>33056453.73</v>
          </cell>
          <cell r="M5153">
            <v>0</v>
          </cell>
          <cell r="N5153" t="str">
            <v>Cumpre</v>
          </cell>
        </row>
        <row r="5154">
          <cell r="F5154" t="str">
            <v>Miracatu/SP</v>
          </cell>
          <cell r="G5154" t="str">
            <v>Quadrimestral</v>
          </cell>
          <cell r="H5154" t="str">
            <v>2024-Q2</v>
          </cell>
          <cell r="I5154" t="str">
            <v>Sim</v>
          </cell>
          <cell r="J5154">
            <v>45535</v>
          </cell>
          <cell r="K5154">
            <v>-24549193.989999998</v>
          </cell>
          <cell r="L5154">
            <v>112848491.95999999</v>
          </cell>
          <cell r="M5154">
            <v>0</v>
          </cell>
          <cell r="N5154" t="str">
            <v>Cumpre</v>
          </cell>
        </row>
        <row r="5155">
          <cell r="F5155" t="str">
            <v>Mirandópolis/SP</v>
          </cell>
          <cell r="G5155" t="str">
            <v>Semestral</v>
          </cell>
          <cell r="H5155" t="str">
            <v>2024-S1</v>
          </cell>
          <cell r="I5155" t="str">
            <v>Sim</v>
          </cell>
          <cell r="J5155">
            <v>45473</v>
          </cell>
          <cell r="K5155">
            <v>5700974.8399999999</v>
          </cell>
          <cell r="L5155">
            <v>115387102.87</v>
          </cell>
          <cell r="M5155">
            <v>4.9400000000000004</v>
          </cell>
          <cell r="N5155" t="str">
            <v>Cumpre</v>
          </cell>
        </row>
        <row r="5156">
          <cell r="F5156" t="str">
            <v>Mirante do Paranapanema/SP</v>
          </cell>
          <cell r="G5156" t="str">
            <v>Quadrimestral</v>
          </cell>
          <cell r="H5156" t="str">
            <v>2024-Q2</v>
          </cell>
          <cell r="I5156" t="str">
            <v>Sim</v>
          </cell>
          <cell r="J5156">
            <v>45535</v>
          </cell>
          <cell r="K5156">
            <v>14736408.52</v>
          </cell>
          <cell r="L5156">
            <v>105976577.09999999</v>
          </cell>
          <cell r="M5156">
            <v>13.91</v>
          </cell>
          <cell r="N5156" t="str">
            <v>Cumpre</v>
          </cell>
        </row>
        <row r="5157">
          <cell r="F5157" t="str">
            <v>Mirassol/SP</v>
          </cell>
          <cell r="G5157" t="str">
            <v>Quadrimestral</v>
          </cell>
          <cell r="H5157" t="str">
            <v>2024-Q2</v>
          </cell>
          <cell r="I5157" t="str">
            <v>Sim</v>
          </cell>
          <cell r="J5157">
            <v>45535</v>
          </cell>
          <cell r="K5157">
            <v>-134183935.62</v>
          </cell>
          <cell r="L5157">
            <v>297040286.24000001</v>
          </cell>
          <cell r="M5157">
            <v>0</v>
          </cell>
          <cell r="N5157" t="str">
            <v>Cumpre</v>
          </cell>
        </row>
        <row r="5158">
          <cell r="F5158" t="str">
            <v>Mirassolândia/SP</v>
          </cell>
          <cell r="G5158" t="str">
            <v>Semestral</v>
          </cell>
          <cell r="H5158" t="str">
            <v>2024-S1</v>
          </cell>
          <cell r="I5158" t="str">
            <v>Sim</v>
          </cell>
          <cell r="J5158">
            <v>45473</v>
          </cell>
          <cell r="K5158">
            <v>-3313659.37</v>
          </cell>
          <cell r="L5158">
            <v>34136571.090000004</v>
          </cell>
          <cell r="M5158">
            <v>0</v>
          </cell>
          <cell r="N5158" t="str">
            <v>Cumpre</v>
          </cell>
        </row>
        <row r="5159">
          <cell r="F5159" t="str">
            <v>Mococa/SP</v>
          </cell>
          <cell r="G5159" t="str">
            <v>Quadrimestral</v>
          </cell>
          <cell r="H5159" t="str">
            <v>2024-Q2</v>
          </cell>
          <cell r="I5159" t="str">
            <v>Sim</v>
          </cell>
          <cell r="J5159">
            <v>45535</v>
          </cell>
          <cell r="K5159">
            <v>222235914.5</v>
          </cell>
          <cell r="L5159">
            <v>313087393.19999999</v>
          </cell>
          <cell r="M5159">
            <v>70.98</v>
          </cell>
          <cell r="N5159" t="str">
            <v>Cumpre</v>
          </cell>
        </row>
        <row r="5160">
          <cell r="F5160" t="str">
            <v>Mogi das Cruzes/SP</v>
          </cell>
          <cell r="G5160" t="str">
            <v>Quadrimestral</v>
          </cell>
          <cell r="H5160" t="str">
            <v>2024-Q2</v>
          </cell>
          <cell r="I5160" t="str">
            <v>Sim</v>
          </cell>
          <cell r="J5160">
            <v>45535</v>
          </cell>
          <cell r="K5160">
            <v>166144319.06999999</v>
          </cell>
          <cell r="L5160">
            <v>2193209976.3000002</v>
          </cell>
          <cell r="M5160">
            <v>7.58</v>
          </cell>
          <cell r="N5160" t="str">
            <v>Cumpre</v>
          </cell>
        </row>
        <row r="5161">
          <cell r="F5161" t="str">
            <v>Mogi Guaçu/SP</v>
          </cell>
          <cell r="G5161" t="str">
            <v>Quadrimestral</v>
          </cell>
          <cell r="H5161" t="str">
            <v>2024-Q2</v>
          </cell>
          <cell r="I5161" t="str">
            <v>Sim</v>
          </cell>
          <cell r="J5161">
            <v>45535</v>
          </cell>
          <cell r="K5161">
            <v>141716779.08000001</v>
          </cell>
          <cell r="L5161">
            <v>814390656.03999996</v>
          </cell>
          <cell r="M5161">
            <v>17.399999999999999</v>
          </cell>
          <cell r="N5161" t="str">
            <v>Cumpre</v>
          </cell>
        </row>
        <row r="5162">
          <cell r="F5162" t="str">
            <v>Mogi Mirim/SP</v>
          </cell>
          <cell r="G5162" t="str">
            <v>Quadrimestral</v>
          </cell>
          <cell r="H5162" t="str">
            <v>2024-Q2</v>
          </cell>
          <cell r="I5162" t="str">
            <v>Sim</v>
          </cell>
          <cell r="J5162">
            <v>45535</v>
          </cell>
          <cell r="K5162">
            <v>30452602.43</v>
          </cell>
          <cell r="L5162">
            <v>646225530.94000006</v>
          </cell>
          <cell r="M5162">
            <v>4.71</v>
          </cell>
          <cell r="N5162" t="str">
            <v>Cumpre</v>
          </cell>
        </row>
        <row r="5163">
          <cell r="F5163" t="str">
            <v>Mombuca/SP</v>
          </cell>
          <cell r="G5163" t="str">
            <v>Quadrimestral</v>
          </cell>
          <cell r="H5163" t="str">
            <v>2024-Q2</v>
          </cell>
          <cell r="I5163" t="str">
            <v>Sim</v>
          </cell>
          <cell r="J5163">
            <v>45535</v>
          </cell>
          <cell r="K5163">
            <v>-653295.93000000005</v>
          </cell>
          <cell r="L5163">
            <v>31720505.940000001</v>
          </cell>
          <cell r="M5163">
            <v>0</v>
          </cell>
          <cell r="N5163" t="str">
            <v>Cumpre</v>
          </cell>
        </row>
        <row r="5164">
          <cell r="F5164" t="str">
            <v>Monções/SP</v>
          </cell>
          <cell r="G5164" t="str">
            <v>Semestral</v>
          </cell>
          <cell r="H5164" t="str">
            <v>2024-S1</v>
          </cell>
          <cell r="I5164" t="str">
            <v>Sim</v>
          </cell>
          <cell r="J5164">
            <v>45473</v>
          </cell>
          <cell r="K5164">
            <v>-1529823.4</v>
          </cell>
          <cell r="L5164">
            <v>27532670.59</v>
          </cell>
          <cell r="M5164">
            <v>0</v>
          </cell>
          <cell r="N5164" t="str">
            <v>Cumpre</v>
          </cell>
        </row>
        <row r="5165">
          <cell r="F5165" t="str">
            <v>Mongaguá/SP</v>
          </cell>
          <cell r="G5165" t="str">
            <v>Quadrimestral</v>
          </cell>
          <cell r="H5165" t="str">
            <v>2024-Q2</v>
          </cell>
          <cell r="I5165" t="str">
            <v>Sim</v>
          </cell>
          <cell r="J5165">
            <v>45535</v>
          </cell>
          <cell r="K5165">
            <v>-38939997.649999999</v>
          </cell>
          <cell r="L5165">
            <v>399500226.30000001</v>
          </cell>
          <cell r="M5165">
            <v>0</v>
          </cell>
          <cell r="N5165" t="str">
            <v>Cumpre</v>
          </cell>
        </row>
        <row r="5166">
          <cell r="F5166" t="str">
            <v>Monte Alegre do Sul/SP</v>
          </cell>
          <cell r="G5166" t="str">
            <v>Quadrimestral</v>
          </cell>
          <cell r="H5166" t="str">
            <v>2024-Q2</v>
          </cell>
          <cell r="I5166" t="str">
            <v>Sim</v>
          </cell>
          <cell r="J5166">
            <v>45535</v>
          </cell>
          <cell r="K5166">
            <v>10304515.550000001</v>
          </cell>
          <cell r="L5166">
            <v>50115709.920000002</v>
          </cell>
          <cell r="M5166">
            <v>20.56</v>
          </cell>
          <cell r="N5166" t="str">
            <v>Cumpre</v>
          </cell>
        </row>
        <row r="5167">
          <cell r="F5167" t="str">
            <v>Monte Alto/SP</v>
          </cell>
          <cell r="G5167" t="str">
            <v>Quadrimestral</v>
          </cell>
          <cell r="H5167" t="str">
            <v>2024-Q2</v>
          </cell>
          <cell r="I5167" t="str">
            <v>Sim</v>
          </cell>
          <cell r="J5167">
            <v>45535</v>
          </cell>
          <cell r="K5167">
            <v>-7303716.7000000002</v>
          </cell>
          <cell r="L5167">
            <v>243380751.91999999</v>
          </cell>
          <cell r="M5167">
            <v>0</v>
          </cell>
          <cell r="N5167" t="str">
            <v>Cumpre</v>
          </cell>
        </row>
        <row r="5168">
          <cell r="F5168" t="str">
            <v>Monte Aprazível/SP</v>
          </cell>
          <cell r="G5168" t="str">
            <v>Semestral</v>
          </cell>
          <cell r="H5168" t="str">
            <v>2024-S1</v>
          </cell>
          <cell r="I5168" t="str">
            <v>Sim</v>
          </cell>
          <cell r="J5168">
            <v>45473</v>
          </cell>
          <cell r="K5168">
            <v>-11883090.060000001</v>
          </cell>
          <cell r="L5168">
            <v>113796732.87</v>
          </cell>
          <cell r="M5168">
            <v>0</v>
          </cell>
          <cell r="N5168" t="str">
            <v>Cumpre</v>
          </cell>
        </row>
        <row r="5169">
          <cell r="F5169" t="str">
            <v>Monte Azul Paulista/SP</v>
          </cell>
          <cell r="G5169" t="str">
            <v>Quadrimestral</v>
          </cell>
          <cell r="H5169" t="str">
            <v>2024-Q2</v>
          </cell>
          <cell r="I5169" t="str">
            <v>Sim</v>
          </cell>
          <cell r="J5169">
            <v>45535</v>
          </cell>
          <cell r="K5169">
            <v>48258034.109999999</v>
          </cell>
          <cell r="L5169">
            <v>122818675.45999999</v>
          </cell>
          <cell r="M5169">
            <v>39.29</v>
          </cell>
          <cell r="N5169" t="str">
            <v>Cumpre</v>
          </cell>
        </row>
        <row r="5170">
          <cell r="F5170" t="str">
            <v>Monte Castelo/SP</v>
          </cell>
          <cell r="G5170" t="str">
            <v>Semestral</v>
          </cell>
          <cell r="H5170" t="str">
            <v>2024-S1</v>
          </cell>
          <cell r="I5170" t="str">
            <v>Sim</v>
          </cell>
          <cell r="J5170">
            <v>45473</v>
          </cell>
          <cell r="K5170">
            <v>-7222400.7300000004</v>
          </cell>
          <cell r="L5170">
            <v>28481375.289999999</v>
          </cell>
          <cell r="M5170">
            <v>0</v>
          </cell>
          <cell r="N5170" t="str">
            <v>Cumpre</v>
          </cell>
        </row>
        <row r="5171">
          <cell r="F5171" t="str">
            <v>Monte Mor/SP</v>
          </cell>
          <cell r="G5171" t="str">
            <v>Quadrimestral</v>
          </cell>
          <cell r="H5171" t="str">
            <v>2024-Q2</v>
          </cell>
          <cell r="I5171" t="str">
            <v>Sim</v>
          </cell>
          <cell r="J5171">
            <v>45535</v>
          </cell>
          <cell r="K5171">
            <v>88041065.75</v>
          </cell>
          <cell r="L5171">
            <v>332718536.58999997</v>
          </cell>
          <cell r="M5171">
            <v>26.46</v>
          </cell>
          <cell r="N5171" t="str">
            <v>Cumpre</v>
          </cell>
        </row>
        <row r="5172">
          <cell r="F5172" t="str">
            <v>Monteiro Lobato/SP</v>
          </cell>
          <cell r="G5172" t="str">
            <v>Semestral</v>
          </cell>
          <cell r="H5172" t="str">
            <v>2024-S1</v>
          </cell>
          <cell r="I5172" t="str">
            <v>Sim</v>
          </cell>
          <cell r="J5172">
            <v>45473</v>
          </cell>
          <cell r="K5172">
            <v>-8038950.0999999996</v>
          </cell>
          <cell r="L5172">
            <v>31848292.170000002</v>
          </cell>
          <cell r="M5172">
            <v>0</v>
          </cell>
          <cell r="N5172" t="str">
            <v>Cumpre</v>
          </cell>
        </row>
        <row r="5173">
          <cell r="F5173" t="str">
            <v>Morro Agudo/SP</v>
          </cell>
          <cell r="G5173" t="str">
            <v>Quadrimestral</v>
          </cell>
          <cell r="H5173" t="str">
            <v>2024-Q2</v>
          </cell>
          <cell r="I5173" t="str">
            <v>Sim</v>
          </cell>
          <cell r="J5173">
            <v>45535</v>
          </cell>
          <cell r="K5173">
            <v>8140857.7699999996</v>
          </cell>
          <cell r="L5173">
            <v>203928144.69</v>
          </cell>
          <cell r="M5173">
            <v>3.99</v>
          </cell>
          <cell r="N5173" t="str">
            <v>Cumpre</v>
          </cell>
        </row>
        <row r="5174">
          <cell r="F5174" t="str">
            <v>Morungaba/SP</v>
          </cell>
          <cell r="G5174" t="str">
            <v>Quadrimestral</v>
          </cell>
          <cell r="H5174" t="str">
            <v>2024-Q2</v>
          </cell>
          <cell r="I5174" t="str">
            <v>Sim</v>
          </cell>
          <cell r="J5174">
            <v>45535</v>
          </cell>
          <cell r="K5174">
            <v>-9002729.1799999997</v>
          </cell>
          <cell r="L5174">
            <v>78324804.299999997</v>
          </cell>
          <cell r="M5174">
            <v>0</v>
          </cell>
          <cell r="N5174" t="str">
            <v>Cumpre</v>
          </cell>
        </row>
        <row r="5175">
          <cell r="F5175" t="str">
            <v>Motuca/SP</v>
          </cell>
          <cell r="G5175" t="str">
            <v>Quadrimestral</v>
          </cell>
          <cell r="H5175" t="str">
            <v>2024-Q2</v>
          </cell>
          <cell r="I5175" t="str">
            <v>Sim</v>
          </cell>
          <cell r="J5175">
            <v>45535</v>
          </cell>
          <cell r="K5175">
            <v>-6345083.4000000004</v>
          </cell>
          <cell r="L5175">
            <v>33512081.739999998</v>
          </cell>
          <cell r="M5175">
            <v>0</v>
          </cell>
          <cell r="N5175" t="str">
            <v>Cumpre</v>
          </cell>
        </row>
        <row r="5176">
          <cell r="F5176" t="str">
            <v>Murutinga do Sul/SP</v>
          </cell>
          <cell r="G5176" t="str">
            <v>Quadrimestral</v>
          </cell>
          <cell r="H5176" t="str">
            <v>2024-Q2</v>
          </cell>
          <cell r="I5176" t="str">
            <v>Sim</v>
          </cell>
          <cell r="J5176">
            <v>45535</v>
          </cell>
          <cell r="K5176">
            <v>-297845.81</v>
          </cell>
          <cell r="L5176">
            <v>34238344.119999997</v>
          </cell>
          <cell r="M5176">
            <v>0</v>
          </cell>
          <cell r="N5176" t="str">
            <v>Cumpre</v>
          </cell>
        </row>
        <row r="5177">
          <cell r="F5177" t="str">
            <v>Nantes/SP</v>
          </cell>
          <cell r="G5177" t="str">
            <v>Quadrimestral</v>
          </cell>
          <cell r="H5177" t="str">
            <v>2024-Q2</v>
          </cell>
          <cell r="I5177" t="str">
            <v>Sim</v>
          </cell>
          <cell r="J5177">
            <v>45535</v>
          </cell>
          <cell r="K5177">
            <v>-11463317.720000001</v>
          </cell>
          <cell r="L5177">
            <v>33386488.920000002</v>
          </cell>
          <cell r="M5177">
            <v>0</v>
          </cell>
          <cell r="N5177" t="str">
            <v>Cumpre</v>
          </cell>
        </row>
        <row r="5178">
          <cell r="F5178" t="str">
            <v>Narandiba/SP</v>
          </cell>
          <cell r="G5178" t="str">
            <v>Quadrimestral</v>
          </cell>
          <cell r="H5178" t="str">
            <v>2024-Q2</v>
          </cell>
          <cell r="I5178" t="str">
            <v>Sim</v>
          </cell>
          <cell r="J5178">
            <v>45535</v>
          </cell>
          <cell r="K5178">
            <v>-6110492.29</v>
          </cell>
          <cell r="L5178">
            <v>58620351.119999997</v>
          </cell>
          <cell r="M5178">
            <v>0</v>
          </cell>
          <cell r="N5178" t="str">
            <v>Cumpre</v>
          </cell>
        </row>
        <row r="5179">
          <cell r="F5179" t="str">
            <v>Natividade da Serra/SP</v>
          </cell>
          <cell r="G5179" t="str">
            <v>Semestral</v>
          </cell>
          <cell r="H5179" t="str">
            <v>2024-S1</v>
          </cell>
          <cell r="I5179" t="str">
            <v>Sim</v>
          </cell>
          <cell r="J5179">
            <v>45473</v>
          </cell>
          <cell r="K5179">
            <v>-5943157.1600000001</v>
          </cell>
          <cell r="L5179">
            <v>44904108.270000003</v>
          </cell>
          <cell r="M5179">
            <v>0</v>
          </cell>
          <cell r="N5179" t="str">
            <v>Cumpre</v>
          </cell>
        </row>
        <row r="5180">
          <cell r="F5180" t="str">
            <v>Nazaré Paulista/SP</v>
          </cell>
          <cell r="G5180" t="str">
            <v>Semestral</v>
          </cell>
          <cell r="H5180" t="str">
            <v>2024-S1</v>
          </cell>
          <cell r="I5180" t="str">
            <v>Sim</v>
          </cell>
          <cell r="J5180">
            <v>45473</v>
          </cell>
          <cell r="K5180">
            <v>-11581914.289999999</v>
          </cell>
          <cell r="L5180">
            <v>100034625.98999999</v>
          </cell>
          <cell r="M5180">
            <v>0</v>
          </cell>
          <cell r="N5180" t="str">
            <v>Cumpre</v>
          </cell>
        </row>
        <row r="5181">
          <cell r="F5181" t="str">
            <v>Neves Paulista/SP</v>
          </cell>
          <cell r="G5181" t="str">
            <v>Semestral</v>
          </cell>
          <cell r="H5181" t="str">
            <v>2024-S1</v>
          </cell>
          <cell r="I5181" t="str">
            <v>Sim</v>
          </cell>
          <cell r="J5181">
            <v>45473</v>
          </cell>
          <cell r="K5181">
            <v>-1736428.23</v>
          </cell>
          <cell r="L5181">
            <v>49349122.280000001</v>
          </cell>
          <cell r="M5181">
            <v>0</v>
          </cell>
          <cell r="N5181" t="str">
            <v>Cumpre</v>
          </cell>
        </row>
        <row r="5182">
          <cell r="F5182" t="str">
            <v>Nhandeara/SP</v>
          </cell>
          <cell r="G5182" t="str">
            <v>Quadrimestral</v>
          </cell>
          <cell r="H5182" t="str">
            <v>2024-Q2</v>
          </cell>
          <cell r="I5182" t="str">
            <v>Sim</v>
          </cell>
          <cell r="J5182">
            <v>45535</v>
          </cell>
          <cell r="K5182">
            <v>1908258.16</v>
          </cell>
          <cell r="L5182">
            <v>58874117.479999997</v>
          </cell>
          <cell r="M5182">
            <v>3.24</v>
          </cell>
          <cell r="N5182" t="str">
            <v>Cumpre</v>
          </cell>
        </row>
        <row r="5183">
          <cell r="F5183" t="str">
            <v>Nipoã/SP</v>
          </cell>
          <cell r="G5183" t="str">
            <v>Quadrimestral</v>
          </cell>
          <cell r="H5183" t="str">
            <v>2024-Q2</v>
          </cell>
          <cell r="I5183" t="str">
            <v>Sim</v>
          </cell>
          <cell r="J5183">
            <v>45535</v>
          </cell>
          <cell r="K5183">
            <v>-4362031.3600000003</v>
          </cell>
          <cell r="L5183">
            <v>30300507.829999998</v>
          </cell>
          <cell r="M5183">
            <v>0</v>
          </cell>
          <cell r="N5183" t="str">
            <v>Cumpre</v>
          </cell>
        </row>
        <row r="5184">
          <cell r="F5184" t="str">
            <v>Nova Aliança/SP</v>
          </cell>
          <cell r="G5184" t="str">
            <v>Semestral</v>
          </cell>
          <cell r="H5184" t="str">
            <v>2024-S1</v>
          </cell>
          <cell r="I5184" t="str">
            <v>Sim</v>
          </cell>
          <cell r="J5184">
            <v>45473</v>
          </cell>
          <cell r="K5184">
            <v>-2536243.0499999998</v>
          </cell>
          <cell r="L5184">
            <v>46742944.369999997</v>
          </cell>
          <cell r="M5184">
            <v>0</v>
          </cell>
          <cell r="N5184" t="str">
            <v>Cumpre</v>
          </cell>
        </row>
        <row r="5185">
          <cell r="F5185" t="str">
            <v>Nova Campina/SP</v>
          </cell>
          <cell r="G5185" t="str">
            <v>Quadrimestral</v>
          </cell>
          <cell r="H5185" t="str">
            <v>2024-Q2</v>
          </cell>
          <cell r="I5185" t="str">
            <v>Sim</v>
          </cell>
          <cell r="J5185">
            <v>45535</v>
          </cell>
          <cell r="K5185">
            <v>-17270144.77</v>
          </cell>
          <cell r="L5185">
            <v>63421297.340000004</v>
          </cell>
          <cell r="M5185">
            <v>0</v>
          </cell>
          <cell r="N5185" t="str">
            <v>Cumpre</v>
          </cell>
        </row>
        <row r="5186">
          <cell r="F5186" t="str">
            <v>Nova Canaã Paulista/SP</v>
          </cell>
          <cell r="G5186" t="str">
            <v>Quadrimestral</v>
          </cell>
          <cell r="H5186" t="str">
            <v>2024-Q2</v>
          </cell>
          <cell r="I5186" t="str">
            <v>Sim</v>
          </cell>
          <cell r="J5186">
            <v>45535</v>
          </cell>
          <cell r="K5186">
            <v>-2951318.04</v>
          </cell>
          <cell r="L5186">
            <v>23190148.489999998</v>
          </cell>
          <cell r="M5186">
            <v>0</v>
          </cell>
          <cell r="N5186" t="str">
            <v>Cumpre</v>
          </cell>
        </row>
        <row r="5187">
          <cell r="F5187" t="str">
            <v>Nova Castilho/SP</v>
          </cell>
          <cell r="G5187" t="str">
            <v>Semestral</v>
          </cell>
          <cell r="H5187" t="str">
            <v>2024-S1</v>
          </cell>
          <cell r="I5187" t="str">
            <v>Sim</v>
          </cell>
          <cell r="J5187">
            <v>45473</v>
          </cell>
          <cell r="K5187">
            <v>-1950707.85</v>
          </cell>
          <cell r="L5187">
            <v>25123598.379999999</v>
          </cell>
          <cell r="M5187">
            <v>0</v>
          </cell>
          <cell r="N5187" t="str">
            <v>Cumpre</v>
          </cell>
        </row>
        <row r="5188">
          <cell r="F5188" t="str">
            <v>Nova Europa/SP</v>
          </cell>
          <cell r="G5188" t="str">
            <v>Quadrimestral</v>
          </cell>
          <cell r="H5188" t="str">
            <v>2024-Q2</v>
          </cell>
          <cell r="I5188" t="str">
            <v>Sim</v>
          </cell>
          <cell r="J5188">
            <v>45535</v>
          </cell>
          <cell r="K5188">
            <v>-16599069.289999999</v>
          </cell>
          <cell r="L5188">
            <v>67535488.829999998</v>
          </cell>
          <cell r="M5188">
            <v>0</v>
          </cell>
          <cell r="N5188" t="str">
            <v>Cumpre</v>
          </cell>
        </row>
        <row r="5189">
          <cell r="F5189" t="str">
            <v>Nova Granada/SP</v>
          </cell>
          <cell r="G5189" t="str">
            <v>Semestral</v>
          </cell>
          <cell r="H5189" t="str">
            <v>2024-S1</v>
          </cell>
          <cell r="I5189" t="str">
            <v>Sim</v>
          </cell>
          <cell r="J5189">
            <v>45473</v>
          </cell>
          <cell r="K5189">
            <v>-7402607.1299999999</v>
          </cell>
          <cell r="L5189">
            <v>91728087.170000002</v>
          </cell>
          <cell r="M5189">
            <v>0</v>
          </cell>
          <cell r="N5189" t="str">
            <v>Cumpre</v>
          </cell>
        </row>
        <row r="5190">
          <cell r="F5190" t="str">
            <v>Nova Guataporanga/SP</v>
          </cell>
          <cell r="G5190" t="str">
            <v>Quadrimestral</v>
          </cell>
          <cell r="H5190" t="str">
            <v>2024-Q2</v>
          </cell>
          <cell r="I5190" t="str">
            <v>Sim</v>
          </cell>
          <cell r="J5190">
            <v>45535</v>
          </cell>
          <cell r="K5190">
            <v>-1827137.92</v>
          </cell>
          <cell r="L5190">
            <v>22652751.710000001</v>
          </cell>
          <cell r="M5190">
            <v>0</v>
          </cell>
          <cell r="N5190" t="str">
            <v>Cumpre</v>
          </cell>
        </row>
        <row r="5191">
          <cell r="F5191" t="str">
            <v>Nova Independência/SP</v>
          </cell>
          <cell r="G5191" t="str">
            <v>Quadrimestral</v>
          </cell>
          <cell r="H5191" t="str">
            <v>2024-Q1</v>
          </cell>
          <cell r="I5191" t="str">
            <v>Não</v>
          </cell>
          <cell r="J5191">
            <v>45412</v>
          </cell>
          <cell r="K5191">
            <v>-4020526.33</v>
          </cell>
          <cell r="L5191">
            <v>46347851.420000002</v>
          </cell>
          <cell r="M5191">
            <v>0</v>
          </cell>
          <cell r="N5191" t="str">
            <v>Cumpre</v>
          </cell>
        </row>
        <row r="5192">
          <cell r="F5192" t="str">
            <v>Nova Luzitânia/SP</v>
          </cell>
          <cell r="G5192" t="str">
            <v>Quadrimestral</v>
          </cell>
          <cell r="H5192" t="str">
            <v>2023-Q3</v>
          </cell>
          <cell r="I5192" t="str">
            <v>Não</v>
          </cell>
          <cell r="J5192">
            <v>45291</v>
          </cell>
          <cell r="K5192">
            <v>-3029904.14</v>
          </cell>
          <cell r="L5192">
            <v>24294258.77</v>
          </cell>
          <cell r="M5192">
            <v>0</v>
          </cell>
          <cell r="N5192" t="str">
            <v>Cumpre</v>
          </cell>
        </row>
        <row r="5193">
          <cell r="F5193" t="str">
            <v>Nova Odessa/SP</v>
          </cell>
          <cell r="G5193" t="str">
            <v>Quadrimestral</v>
          </cell>
          <cell r="H5193" t="str">
            <v>2024-Q2</v>
          </cell>
          <cell r="I5193" t="str">
            <v>Sim</v>
          </cell>
          <cell r="J5193">
            <v>45535</v>
          </cell>
          <cell r="K5193">
            <v>2544588.34</v>
          </cell>
          <cell r="L5193">
            <v>329285405.63999999</v>
          </cell>
          <cell r="M5193">
            <v>0.77</v>
          </cell>
          <cell r="N5193" t="str">
            <v>Cumpre</v>
          </cell>
        </row>
        <row r="5194">
          <cell r="F5194" t="str">
            <v>Novais/SP</v>
          </cell>
          <cell r="G5194" t="str">
            <v>Quadrimestral</v>
          </cell>
          <cell r="H5194" t="str">
            <v>2024-Q2</v>
          </cell>
          <cell r="I5194" t="str">
            <v>Sim</v>
          </cell>
          <cell r="J5194">
            <v>45535</v>
          </cell>
          <cell r="K5194">
            <v>1414245.16</v>
          </cell>
          <cell r="L5194">
            <v>34510316.030000001</v>
          </cell>
          <cell r="M5194">
            <v>4.0999999999999996</v>
          </cell>
          <cell r="N5194" t="str">
            <v>Cumpre</v>
          </cell>
        </row>
        <row r="5195">
          <cell r="F5195" t="str">
            <v>Novo Horizonte/SP</v>
          </cell>
          <cell r="G5195" t="str">
            <v>Quadrimestral</v>
          </cell>
          <cell r="H5195" t="str">
            <v>2024-Q2</v>
          </cell>
          <cell r="I5195" t="str">
            <v>Sim</v>
          </cell>
          <cell r="J5195">
            <v>45535</v>
          </cell>
          <cell r="K5195">
            <v>-3640326.49</v>
          </cell>
          <cell r="L5195">
            <v>219643931.78</v>
          </cell>
          <cell r="M5195">
            <v>0</v>
          </cell>
          <cell r="N5195" t="str">
            <v>Cumpre</v>
          </cell>
        </row>
        <row r="5196">
          <cell r="F5196" t="str">
            <v>Nuporanga/SP</v>
          </cell>
          <cell r="G5196" t="str">
            <v>Semestral</v>
          </cell>
          <cell r="H5196" t="str">
            <v>2024-S1</v>
          </cell>
          <cell r="I5196" t="str">
            <v>Sim</v>
          </cell>
          <cell r="J5196">
            <v>45473</v>
          </cell>
          <cell r="K5196">
            <v>-9430062.6999999993</v>
          </cell>
          <cell r="L5196">
            <v>57912380.469999999</v>
          </cell>
          <cell r="M5196">
            <v>0</v>
          </cell>
          <cell r="N5196" t="str">
            <v>Cumpre</v>
          </cell>
        </row>
        <row r="5197">
          <cell r="F5197" t="str">
            <v>Ocauçu/SP</v>
          </cell>
          <cell r="G5197" t="str">
            <v>Quadrimestral</v>
          </cell>
          <cell r="H5197" t="str">
            <v>2024-Q2</v>
          </cell>
          <cell r="I5197" t="str">
            <v>Sim</v>
          </cell>
          <cell r="J5197">
            <v>45535</v>
          </cell>
          <cell r="K5197">
            <v>-4240894.32</v>
          </cell>
          <cell r="L5197">
            <v>33815734.439999998</v>
          </cell>
          <cell r="M5197">
            <v>0</v>
          </cell>
          <cell r="N5197" t="str">
            <v>Cumpre</v>
          </cell>
        </row>
        <row r="5198">
          <cell r="F5198" t="str">
            <v>Óleo/SP</v>
          </cell>
          <cell r="G5198" t="str">
            <v>Quadrimestral</v>
          </cell>
          <cell r="H5198" t="str">
            <v>2024-Q2</v>
          </cell>
          <cell r="I5198" t="str">
            <v>Sim</v>
          </cell>
          <cell r="J5198">
            <v>45535</v>
          </cell>
          <cell r="K5198">
            <v>-7912321.6200000001</v>
          </cell>
          <cell r="L5198">
            <v>26753532.82</v>
          </cell>
          <cell r="M5198">
            <v>0</v>
          </cell>
          <cell r="N5198" t="str">
            <v>Cumpre</v>
          </cell>
        </row>
        <row r="5199">
          <cell r="F5199" t="str">
            <v>Olímpia/SP</v>
          </cell>
          <cell r="G5199" t="str">
            <v>Quadrimestral</v>
          </cell>
          <cell r="H5199" t="str">
            <v>2024-Q2</v>
          </cell>
          <cell r="I5199" t="str">
            <v>Sim</v>
          </cell>
          <cell r="J5199">
            <v>45535</v>
          </cell>
          <cell r="K5199">
            <v>-96504817.140000001</v>
          </cell>
          <cell r="L5199">
            <v>430155394.26999998</v>
          </cell>
          <cell r="M5199">
            <v>0</v>
          </cell>
          <cell r="N5199" t="str">
            <v>Cumpre</v>
          </cell>
        </row>
        <row r="5200">
          <cell r="F5200" t="str">
            <v>Onda Verde/SP</v>
          </cell>
          <cell r="G5200" t="str">
            <v>Quadrimestral</v>
          </cell>
          <cell r="H5200" t="str">
            <v>2024-Q2</v>
          </cell>
          <cell r="I5200" t="str">
            <v>Sim</v>
          </cell>
          <cell r="J5200">
            <v>45535</v>
          </cell>
          <cell r="K5200">
            <v>1416322.04</v>
          </cell>
          <cell r="L5200">
            <v>40600688.359999999</v>
          </cell>
          <cell r="M5200">
            <v>3.49</v>
          </cell>
          <cell r="N5200" t="str">
            <v>Cumpre</v>
          </cell>
        </row>
        <row r="5201">
          <cell r="F5201" t="str">
            <v>Oriente/SP</v>
          </cell>
          <cell r="G5201" t="str">
            <v>Semestral</v>
          </cell>
          <cell r="H5201" t="str">
            <v>2024-S1</v>
          </cell>
          <cell r="I5201" t="str">
            <v>Sim</v>
          </cell>
          <cell r="J5201">
            <v>45473</v>
          </cell>
          <cell r="K5201">
            <v>-3713939.62</v>
          </cell>
          <cell r="L5201">
            <v>37100584.850000001</v>
          </cell>
          <cell r="M5201">
            <v>0</v>
          </cell>
          <cell r="N5201" t="str">
            <v>Cumpre</v>
          </cell>
        </row>
        <row r="5202">
          <cell r="F5202" t="str">
            <v>Orindiúva/SP</v>
          </cell>
          <cell r="G5202" t="str">
            <v>Quadrimestral</v>
          </cell>
          <cell r="H5202" t="str">
            <v>2024-Q2</v>
          </cell>
          <cell r="I5202" t="str">
            <v>Sim</v>
          </cell>
          <cell r="J5202">
            <v>45535</v>
          </cell>
          <cell r="K5202">
            <v>767540.65</v>
          </cell>
          <cell r="L5202">
            <v>56630147.439999998</v>
          </cell>
          <cell r="M5202">
            <v>1.36</v>
          </cell>
          <cell r="N5202" t="str">
            <v>Cumpre</v>
          </cell>
        </row>
        <row r="5203">
          <cell r="F5203" t="str">
            <v>Orlândia/SP</v>
          </cell>
          <cell r="G5203" t="str">
            <v>Semestral</v>
          </cell>
          <cell r="H5203" t="str">
            <v>2024-S1</v>
          </cell>
          <cell r="I5203" t="str">
            <v>Sim</v>
          </cell>
          <cell r="J5203">
            <v>45473</v>
          </cell>
          <cell r="K5203">
            <v>-108568152.40000001</v>
          </cell>
          <cell r="L5203">
            <v>235069271.62</v>
          </cell>
          <cell r="M5203">
            <v>0</v>
          </cell>
          <cell r="N5203" t="str">
            <v>Cumpre</v>
          </cell>
        </row>
        <row r="5204">
          <cell r="F5204" t="str">
            <v>Osasco/SP</v>
          </cell>
          <cell r="G5204" t="str">
            <v>Quadrimestral</v>
          </cell>
          <cell r="H5204" t="str">
            <v>2024-Q2</v>
          </cell>
          <cell r="I5204" t="str">
            <v>Sim</v>
          </cell>
          <cell r="J5204">
            <v>45535</v>
          </cell>
          <cell r="K5204">
            <v>648883842.76999998</v>
          </cell>
          <cell r="L5204">
            <v>4400803248.8100004</v>
          </cell>
          <cell r="M5204">
            <v>14.74</v>
          </cell>
          <cell r="N5204" t="str">
            <v>Cumpre</v>
          </cell>
        </row>
        <row r="5205">
          <cell r="F5205" t="str">
            <v>Oscar Bressane/SP</v>
          </cell>
          <cell r="G5205" t="str">
            <v>Quadrimestral</v>
          </cell>
          <cell r="H5205" t="str">
            <v>2024-Q2</v>
          </cell>
          <cell r="I5205" t="str">
            <v>Sim</v>
          </cell>
          <cell r="J5205">
            <v>45535</v>
          </cell>
          <cell r="K5205">
            <v>-6641189.6200000001</v>
          </cell>
          <cell r="L5205">
            <v>27920685.510000002</v>
          </cell>
          <cell r="M5205">
            <v>0</v>
          </cell>
          <cell r="N5205" t="str">
            <v>Cumpre</v>
          </cell>
        </row>
        <row r="5206">
          <cell r="F5206" t="str">
            <v>Osvaldo Cruz/SP</v>
          </cell>
          <cell r="G5206" t="str">
            <v>Quadrimestral</v>
          </cell>
          <cell r="H5206" t="str">
            <v>2024-Q2</v>
          </cell>
          <cell r="I5206" t="str">
            <v>Sim</v>
          </cell>
          <cell r="J5206">
            <v>45535</v>
          </cell>
          <cell r="K5206">
            <v>-15725565.140000001</v>
          </cell>
          <cell r="L5206">
            <v>131841137.94</v>
          </cell>
          <cell r="M5206">
            <v>0</v>
          </cell>
          <cell r="N5206" t="str">
            <v>Cumpre</v>
          </cell>
        </row>
        <row r="5207">
          <cell r="F5207" t="str">
            <v>Ourinhos/SP</v>
          </cell>
          <cell r="G5207" t="str">
            <v>Quadrimestral</v>
          </cell>
          <cell r="H5207" t="str">
            <v>2024-Q2</v>
          </cell>
          <cell r="I5207" t="str">
            <v>Sim</v>
          </cell>
          <cell r="J5207">
            <v>45535</v>
          </cell>
          <cell r="K5207">
            <v>31608494.280000001</v>
          </cell>
          <cell r="L5207">
            <v>735098243.09000003</v>
          </cell>
          <cell r="M5207">
            <v>4.3</v>
          </cell>
          <cell r="N5207" t="str">
            <v>Cumpre</v>
          </cell>
        </row>
        <row r="5208">
          <cell r="F5208" t="str">
            <v>Ouro Verde/SP</v>
          </cell>
          <cell r="G5208" t="str">
            <v>Semestral</v>
          </cell>
          <cell r="H5208" t="str">
            <v>2024-S1</v>
          </cell>
          <cell r="I5208" t="str">
            <v>Sim</v>
          </cell>
          <cell r="J5208">
            <v>45473</v>
          </cell>
          <cell r="K5208">
            <v>-4216920.75</v>
          </cell>
          <cell r="L5208">
            <v>42881312.710000001</v>
          </cell>
          <cell r="M5208">
            <v>0</v>
          </cell>
          <cell r="N5208" t="str">
            <v>Cumpre</v>
          </cell>
        </row>
        <row r="5209">
          <cell r="F5209" t="str">
            <v>Ouroeste/SP</v>
          </cell>
          <cell r="G5209" t="str">
            <v>Quadrimestral</v>
          </cell>
          <cell r="H5209" t="str">
            <v>2024-Q2</v>
          </cell>
          <cell r="I5209" t="str">
            <v>Sim</v>
          </cell>
          <cell r="J5209">
            <v>45535</v>
          </cell>
          <cell r="K5209">
            <v>134371.5</v>
          </cell>
          <cell r="L5209">
            <v>90853345.859999999</v>
          </cell>
          <cell r="M5209">
            <v>0.15</v>
          </cell>
          <cell r="N5209" t="str">
            <v>Cumpre</v>
          </cell>
        </row>
        <row r="5210">
          <cell r="F5210" t="str">
            <v>Pacaembu/SP</v>
          </cell>
          <cell r="G5210" t="str">
            <v>Quadrimestral</v>
          </cell>
          <cell r="H5210" t="str">
            <v>2024-Q2</v>
          </cell>
          <cell r="I5210" t="str">
            <v>Sim</v>
          </cell>
          <cell r="J5210">
            <v>45535</v>
          </cell>
          <cell r="K5210">
            <v>2976121.1</v>
          </cell>
          <cell r="L5210">
            <v>64050741.399999999</v>
          </cell>
          <cell r="M5210">
            <v>4.6500000000000004</v>
          </cell>
          <cell r="N5210" t="str">
            <v>Cumpre</v>
          </cell>
        </row>
        <row r="5211">
          <cell r="F5211" t="str">
            <v>Palestina/SP</v>
          </cell>
          <cell r="G5211" t="str">
            <v>Semestral</v>
          </cell>
          <cell r="H5211" t="str">
            <v>2024-S1</v>
          </cell>
          <cell r="I5211" t="str">
            <v>Sim</v>
          </cell>
          <cell r="J5211">
            <v>45473</v>
          </cell>
          <cell r="K5211">
            <v>1835154.69</v>
          </cell>
          <cell r="L5211">
            <v>79496777.640000001</v>
          </cell>
          <cell r="M5211">
            <v>2.31</v>
          </cell>
          <cell r="N5211" t="str">
            <v>Cumpre</v>
          </cell>
        </row>
        <row r="5212">
          <cell r="F5212" t="str">
            <v>Palmares Paulista/SP</v>
          </cell>
          <cell r="G5212" t="str">
            <v>Semestral</v>
          </cell>
          <cell r="H5212" t="str">
            <v>2024-S1</v>
          </cell>
          <cell r="I5212" t="str">
            <v>Sim</v>
          </cell>
          <cell r="J5212">
            <v>45473</v>
          </cell>
          <cell r="K5212">
            <v>3579808.07</v>
          </cell>
          <cell r="L5212">
            <v>46191235.520000003</v>
          </cell>
          <cell r="M5212">
            <v>7.75</v>
          </cell>
          <cell r="N5212" t="str">
            <v>Cumpre</v>
          </cell>
        </row>
        <row r="5213">
          <cell r="F5213" t="str">
            <v>Palmeira do Oeste/SP</v>
          </cell>
          <cell r="G5213" t="str">
            <v>Quadrimestral</v>
          </cell>
          <cell r="H5213" t="str">
            <v>2024-Q2</v>
          </cell>
          <cell r="I5213" t="str">
            <v>Sim</v>
          </cell>
          <cell r="J5213">
            <v>45535</v>
          </cell>
          <cell r="K5213">
            <v>4321538.7300000004</v>
          </cell>
          <cell r="L5213">
            <v>44449188.340000004</v>
          </cell>
          <cell r="M5213">
            <v>9.7200000000000006</v>
          </cell>
          <cell r="N5213" t="str">
            <v>Cumpre</v>
          </cell>
        </row>
        <row r="5214">
          <cell r="F5214" t="str">
            <v>Palmital/SP</v>
          </cell>
          <cell r="G5214" t="str">
            <v>Quadrimestral</v>
          </cell>
          <cell r="H5214" t="str">
            <v>2024-Q2</v>
          </cell>
          <cell r="I5214" t="str">
            <v>Sim</v>
          </cell>
          <cell r="J5214">
            <v>45535</v>
          </cell>
          <cell r="K5214">
            <v>-10611385.119999999</v>
          </cell>
          <cell r="L5214">
            <v>139289191.84999999</v>
          </cell>
          <cell r="M5214">
            <v>0</v>
          </cell>
          <cell r="N5214" t="str">
            <v>Cumpre</v>
          </cell>
        </row>
        <row r="5215">
          <cell r="F5215" t="str">
            <v>Panorama/SP</v>
          </cell>
          <cell r="G5215" t="str">
            <v>Quadrimestral</v>
          </cell>
          <cell r="H5215" t="str">
            <v>2024-Q2</v>
          </cell>
          <cell r="I5215" t="str">
            <v>Sim</v>
          </cell>
          <cell r="J5215">
            <v>45535</v>
          </cell>
          <cell r="K5215">
            <v>414189.41</v>
          </cell>
          <cell r="L5215">
            <v>76591566.209999993</v>
          </cell>
          <cell r="M5215">
            <v>0.54</v>
          </cell>
          <cell r="N5215" t="str">
            <v>Cumpre</v>
          </cell>
        </row>
        <row r="5216">
          <cell r="F5216" t="str">
            <v>Paraguaçu Paulista/SP</v>
          </cell>
          <cell r="G5216" t="str">
            <v>Quadrimestral</v>
          </cell>
          <cell r="H5216" t="str">
            <v>2024-Q2</v>
          </cell>
          <cell r="I5216" t="str">
            <v>Sim</v>
          </cell>
          <cell r="J5216">
            <v>45535</v>
          </cell>
          <cell r="K5216">
            <v>15908245.52</v>
          </cell>
          <cell r="L5216">
            <v>246360032.72</v>
          </cell>
          <cell r="M5216">
            <v>6.46</v>
          </cell>
          <cell r="N5216" t="str">
            <v>Cumpre</v>
          </cell>
        </row>
        <row r="5217">
          <cell r="F5217" t="str">
            <v>Paraibuna/SP</v>
          </cell>
          <cell r="G5217" t="str">
            <v>Quadrimestral</v>
          </cell>
          <cell r="H5217" t="str">
            <v>2024-Q2</v>
          </cell>
          <cell r="I5217" t="str">
            <v>Sim</v>
          </cell>
          <cell r="J5217">
            <v>45535</v>
          </cell>
          <cell r="K5217">
            <v>-35553737.460000001</v>
          </cell>
          <cell r="L5217">
            <v>130348752.53</v>
          </cell>
          <cell r="M5217">
            <v>0</v>
          </cell>
          <cell r="N5217" t="str">
            <v>Cumpre</v>
          </cell>
        </row>
        <row r="5218">
          <cell r="F5218" t="str">
            <v>Paraíso/SP</v>
          </cell>
          <cell r="G5218" t="str">
            <v>Quadrimestral</v>
          </cell>
          <cell r="H5218" t="str">
            <v>2024-Q2</v>
          </cell>
          <cell r="I5218" t="str">
            <v>Sim</v>
          </cell>
          <cell r="J5218">
            <v>45535</v>
          </cell>
          <cell r="K5218">
            <v>450448.97</v>
          </cell>
          <cell r="L5218">
            <v>50679915.18</v>
          </cell>
          <cell r="M5218">
            <v>0.89</v>
          </cell>
          <cell r="N5218" t="str">
            <v>Cumpre</v>
          </cell>
        </row>
        <row r="5219">
          <cell r="F5219" t="str">
            <v>Paranapanema/SP</v>
          </cell>
          <cell r="G5219" t="str">
            <v>Quadrimestral</v>
          </cell>
          <cell r="H5219" t="str">
            <v>2024-Q2</v>
          </cell>
          <cell r="I5219" t="str">
            <v>Sim</v>
          </cell>
          <cell r="J5219">
            <v>45535</v>
          </cell>
          <cell r="K5219">
            <v>4238781.49</v>
          </cell>
          <cell r="L5219">
            <v>150797429.37</v>
          </cell>
          <cell r="M5219">
            <v>2.81</v>
          </cell>
          <cell r="N5219" t="str">
            <v>Cumpre</v>
          </cell>
        </row>
        <row r="5220">
          <cell r="F5220" t="str">
            <v>Paranapuã/SP</v>
          </cell>
          <cell r="G5220" t="str">
            <v>Quadrimestral</v>
          </cell>
          <cell r="H5220" t="str">
            <v>2024-Q2</v>
          </cell>
          <cell r="I5220" t="str">
            <v>Sim</v>
          </cell>
          <cell r="J5220">
            <v>45535</v>
          </cell>
          <cell r="K5220">
            <v>-1467150.09</v>
          </cell>
          <cell r="L5220">
            <v>28536672.670000002</v>
          </cell>
          <cell r="M5220">
            <v>0</v>
          </cell>
          <cell r="N5220" t="str">
            <v>Cumpre</v>
          </cell>
        </row>
        <row r="5221">
          <cell r="F5221" t="str">
            <v>Parapuã/SP</v>
          </cell>
          <cell r="G5221" t="str">
            <v>Quadrimestral</v>
          </cell>
          <cell r="H5221" t="str">
            <v>2024-Q2</v>
          </cell>
          <cell r="I5221" t="str">
            <v>Sim</v>
          </cell>
          <cell r="J5221">
            <v>45535</v>
          </cell>
          <cell r="K5221">
            <v>-1584369.33</v>
          </cell>
          <cell r="L5221">
            <v>61663815.75</v>
          </cell>
          <cell r="M5221">
            <v>0</v>
          </cell>
          <cell r="N5221" t="str">
            <v>Cumpre</v>
          </cell>
        </row>
        <row r="5222">
          <cell r="F5222" t="str">
            <v>Pardinho/SP</v>
          </cell>
          <cell r="G5222" t="str">
            <v>Semestral</v>
          </cell>
          <cell r="H5222" t="str">
            <v>2024-S1</v>
          </cell>
          <cell r="I5222" t="str">
            <v>Sim</v>
          </cell>
          <cell r="J5222">
            <v>45473</v>
          </cell>
          <cell r="K5222">
            <v>-10358816.68</v>
          </cell>
          <cell r="L5222">
            <v>56796411.719999999</v>
          </cell>
          <cell r="M5222">
            <v>0</v>
          </cell>
          <cell r="N5222" t="str">
            <v>Cumpre</v>
          </cell>
        </row>
        <row r="5223">
          <cell r="F5223" t="str">
            <v>Pariquera-Açu/SP</v>
          </cell>
          <cell r="G5223" t="str">
            <v>Quadrimestral</v>
          </cell>
          <cell r="H5223" t="str">
            <v>2024-Q2</v>
          </cell>
          <cell r="I5223" t="str">
            <v>Sim</v>
          </cell>
          <cell r="J5223">
            <v>45535</v>
          </cell>
          <cell r="K5223">
            <v>-30061042.34</v>
          </cell>
          <cell r="L5223">
            <v>85026844.879999995</v>
          </cell>
          <cell r="M5223">
            <v>0</v>
          </cell>
          <cell r="N5223" t="str">
            <v>Cumpre</v>
          </cell>
        </row>
        <row r="5224">
          <cell r="F5224" t="str">
            <v>Parisi/SP</v>
          </cell>
          <cell r="G5224" t="str">
            <v>Semestral</v>
          </cell>
          <cell r="H5224" t="str">
            <v>2024-S1</v>
          </cell>
          <cell r="I5224" t="str">
            <v>Sim</v>
          </cell>
          <cell r="J5224">
            <v>45473</v>
          </cell>
          <cell r="K5224">
            <v>-2503370.98</v>
          </cell>
          <cell r="L5224">
            <v>25650218.850000001</v>
          </cell>
          <cell r="M5224">
            <v>0</v>
          </cell>
          <cell r="N5224" t="str">
            <v>Cumpre</v>
          </cell>
        </row>
        <row r="5225">
          <cell r="F5225" t="str">
            <v>Patrocínio Paulista/SP</v>
          </cell>
          <cell r="G5225" t="str">
            <v>Quadrimestral</v>
          </cell>
          <cell r="H5225" t="str">
            <v>2024-Q2</v>
          </cell>
          <cell r="I5225" t="str">
            <v>Sim</v>
          </cell>
          <cell r="J5225">
            <v>45535</v>
          </cell>
          <cell r="K5225">
            <v>-42528900.030000001</v>
          </cell>
          <cell r="L5225">
            <v>94815999.120000005</v>
          </cell>
          <cell r="M5225">
            <v>0</v>
          </cell>
          <cell r="N5225" t="str">
            <v>Cumpre</v>
          </cell>
        </row>
        <row r="5226">
          <cell r="F5226" t="str">
            <v>Paulicéia/SP</v>
          </cell>
          <cell r="G5226" t="str">
            <v>Semestral</v>
          </cell>
          <cell r="H5226" t="str">
            <v>2024-S1</v>
          </cell>
          <cell r="I5226" t="str">
            <v>Sim</v>
          </cell>
          <cell r="J5226">
            <v>45473</v>
          </cell>
          <cell r="K5226">
            <v>-5181201.42</v>
          </cell>
          <cell r="L5226">
            <v>55557373.149999999</v>
          </cell>
          <cell r="M5226">
            <v>0</v>
          </cell>
          <cell r="N5226" t="str">
            <v>Cumpre</v>
          </cell>
        </row>
        <row r="5227">
          <cell r="F5227" t="str">
            <v>Paulínia/SP</v>
          </cell>
          <cell r="G5227" t="str">
            <v>Quadrimestral</v>
          </cell>
          <cell r="H5227" t="str">
            <v>2024-Q2</v>
          </cell>
          <cell r="I5227" t="str">
            <v>Sim</v>
          </cell>
          <cell r="J5227">
            <v>45535</v>
          </cell>
          <cell r="K5227">
            <v>-448636692.75999999</v>
          </cell>
          <cell r="L5227">
            <v>2339116547.3899999</v>
          </cell>
          <cell r="M5227">
            <v>0</v>
          </cell>
          <cell r="N5227" t="str">
            <v>Cumpre</v>
          </cell>
        </row>
        <row r="5228">
          <cell r="F5228" t="str">
            <v>Paulistânia/SP</v>
          </cell>
          <cell r="G5228" t="str">
            <v>Quadrimestral</v>
          </cell>
          <cell r="H5228" t="str">
            <v>2024-Q2</v>
          </cell>
          <cell r="I5228" t="str">
            <v>Sim</v>
          </cell>
          <cell r="J5228">
            <v>45535</v>
          </cell>
          <cell r="K5228">
            <v>-9379647.5099999998</v>
          </cell>
          <cell r="L5228">
            <v>28547359.809999999</v>
          </cell>
          <cell r="M5228">
            <v>0</v>
          </cell>
          <cell r="N5228" t="str">
            <v>Cumpre</v>
          </cell>
        </row>
        <row r="5229">
          <cell r="F5229" t="str">
            <v>Paulo de Faria/SP</v>
          </cell>
          <cell r="G5229" t="str">
            <v>Quadrimestral</v>
          </cell>
          <cell r="H5229" t="str">
            <v>2024-Q2</v>
          </cell>
          <cell r="I5229" t="str">
            <v>Sim</v>
          </cell>
          <cell r="J5229">
            <v>45535</v>
          </cell>
          <cell r="K5229">
            <v>9419517.8499999996</v>
          </cell>
          <cell r="L5229">
            <v>55424184.960000001</v>
          </cell>
          <cell r="M5229">
            <v>17</v>
          </cell>
          <cell r="N5229" t="str">
            <v>Cumpre</v>
          </cell>
        </row>
        <row r="5230">
          <cell r="F5230" t="str">
            <v>Pederneiras/SP</v>
          </cell>
          <cell r="G5230" t="str">
            <v>Quadrimestral</v>
          </cell>
          <cell r="H5230" t="str">
            <v>2024-Q2</v>
          </cell>
          <cell r="I5230" t="str">
            <v>Sim</v>
          </cell>
          <cell r="J5230">
            <v>45535</v>
          </cell>
          <cell r="K5230">
            <v>-29853194.870000001</v>
          </cell>
          <cell r="L5230">
            <v>229842164.38</v>
          </cell>
          <cell r="M5230">
            <v>0</v>
          </cell>
          <cell r="N5230" t="str">
            <v>Cumpre</v>
          </cell>
        </row>
        <row r="5231">
          <cell r="F5231" t="str">
            <v>Pedra Bela/SP</v>
          </cell>
          <cell r="G5231" t="str">
            <v>Quadrimestral</v>
          </cell>
          <cell r="H5231" t="str">
            <v>2024-Q2</v>
          </cell>
          <cell r="I5231" t="str">
            <v>Sim</v>
          </cell>
          <cell r="J5231">
            <v>45535</v>
          </cell>
          <cell r="K5231">
            <v>-6347357.8799999999</v>
          </cell>
          <cell r="L5231">
            <v>37130111.829999998</v>
          </cell>
          <cell r="M5231">
            <v>0</v>
          </cell>
          <cell r="N5231" t="str">
            <v>Cumpre</v>
          </cell>
        </row>
        <row r="5232">
          <cell r="F5232" t="str">
            <v>Pedranópolis/SP</v>
          </cell>
          <cell r="G5232" t="str">
            <v>Quadrimestral</v>
          </cell>
          <cell r="H5232" t="str">
            <v>2024-Q2</v>
          </cell>
          <cell r="I5232" t="str">
            <v>Sim</v>
          </cell>
          <cell r="J5232">
            <v>45535</v>
          </cell>
          <cell r="K5232">
            <v>-3788426.11</v>
          </cell>
          <cell r="L5232">
            <v>28949977.48</v>
          </cell>
          <cell r="M5232">
            <v>0</v>
          </cell>
          <cell r="N5232" t="str">
            <v>Cumpre</v>
          </cell>
        </row>
        <row r="5233">
          <cell r="F5233" t="str">
            <v>Pedregulho/SP</v>
          </cell>
          <cell r="G5233" t="str">
            <v>Quadrimestral</v>
          </cell>
          <cell r="H5233" t="str">
            <v>2024-Q2</v>
          </cell>
          <cell r="I5233" t="str">
            <v>Sim</v>
          </cell>
          <cell r="J5233">
            <v>45535</v>
          </cell>
          <cell r="K5233">
            <v>-17180347.640000001</v>
          </cell>
          <cell r="L5233">
            <v>96044183.299999997</v>
          </cell>
          <cell r="M5233">
            <v>0</v>
          </cell>
          <cell r="N5233" t="str">
            <v>Cumpre</v>
          </cell>
        </row>
        <row r="5234">
          <cell r="F5234" t="str">
            <v>Pedreira/SP</v>
          </cell>
          <cell r="G5234" t="str">
            <v>Quadrimestral</v>
          </cell>
          <cell r="H5234" t="str">
            <v>2024-Q2</v>
          </cell>
          <cell r="I5234" t="str">
            <v>Sim</v>
          </cell>
          <cell r="J5234">
            <v>45535</v>
          </cell>
          <cell r="K5234">
            <v>19333191.48</v>
          </cell>
          <cell r="L5234">
            <v>242650676.11000001</v>
          </cell>
          <cell r="M5234">
            <v>7.97</v>
          </cell>
          <cell r="N5234" t="str">
            <v>Cumpre</v>
          </cell>
        </row>
        <row r="5235">
          <cell r="F5235" t="str">
            <v>Pedrinhas Paulista/SP</v>
          </cell>
          <cell r="G5235" t="str">
            <v>Quadrimestral</v>
          </cell>
          <cell r="H5235" t="str">
            <v>2024-Q2</v>
          </cell>
          <cell r="I5235" t="str">
            <v>Sim</v>
          </cell>
          <cell r="J5235">
            <v>45535</v>
          </cell>
          <cell r="K5235">
            <v>10835993.380000001</v>
          </cell>
          <cell r="L5235">
            <v>34775473.68</v>
          </cell>
          <cell r="M5235">
            <v>31.16</v>
          </cell>
          <cell r="N5235" t="str">
            <v>Cumpre</v>
          </cell>
        </row>
        <row r="5236">
          <cell r="F5236" t="str">
            <v>Pedro de Toledo/SP</v>
          </cell>
          <cell r="G5236" t="str">
            <v>Quadrimestral</v>
          </cell>
          <cell r="H5236" t="str">
            <v>2024-Q2</v>
          </cell>
          <cell r="I5236" t="str">
            <v>Sim</v>
          </cell>
          <cell r="J5236">
            <v>45535</v>
          </cell>
          <cell r="K5236">
            <v>-3622334.09</v>
          </cell>
          <cell r="L5236">
            <v>65788539</v>
          </cell>
          <cell r="M5236">
            <v>0</v>
          </cell>
          <cell r="N5236" t="str">
            <v>Cumpre</v>
          </cell>
        </row>
        <row r="5237">
          <cell r="F5237" t="str">
            <v>Penápolis/SP</v>
          </cell>
          <cell r="G5237" t="str">
            <v>Quadrimestral</v>
          </cell>
          <cell r="H5237" t="str">
            <v>2024-Q2</v>
          </cell>
          <cell r="I5237" t="str">
            <v>Sim</v>
          </cell>
          <cell r="J5237">
            <v>45535</v>
          </cell>
          <cell r="K5237">
            <v>15445916.9</v>
          </cell>
          <cell r="L5237">
            <v>347394785.33999997</v>
          </cell>
          <cell r="M5237">
            <v>4.45</v>
          </cell>
          <cell r="N5237" t="str">
            <v>Cumpre</v>
          </cell>
        </row>
        <row r="5238">
          <cell r="F5238" t="str">
            <v>Pereira Barreto/SP</v>
          </cell>
          <cell r="G5238" t="str">
            <v>Quadrimestral</v>
          </cell>
          <cell r="H5238" t="str">
            <v>2024-Q2</v>
          </cell>
          <cell r="I5238" t="str">
            <v>Sim</v>
          </cell>
          <cell r="J5238">
            <v>45535</v>
          </cell>
          <cell r="K5238">
            <v>-19730921.219999999</v>
          </cell>
          <cell r="L5238">
            <v>150968493.34999999</v>
          </cell>
          <cell r="M5238">
            <v>0</v>
          </cell>
          <cell r="N5238" t="str">
            <v>Cumpre</v>
          </cell>
        </row>
        <row r="5239">
          <cell r="F5239" t="str">
            <v>Pereiras/SP</v>
          </cell>
          <cell r="G5239" t="str">
            <v>Quadrimestral</v>
          </cell>
          <cell r="H5239" t="str">
            <v>2024-Q2</v>
          </cell>
          <cell r="I5239" t="str">
            <v>Sim</v>
          </cell>
          <cell r="J5239">
            <v>45535</v>
          </cell>
          <cell r="K5239">
            <v>461831.69</v>
          </cell>
          <cell r="L5239">
            <v>44876626.609999999</v>
          </cell>
          <cell r="M5239">
            <v>1.03</v>
          </cell>
          <cell r="N5239" t="str">
            <v>Cumpre</v>
          </cell>
        </row>
        <row r="5240">
          <cell r="F5240" t="str">
            <v>Peruíbe/SP</v>
          </cell>
          <cell r="G5240" t="str">
            <v>Quadrimestral</v>
          </cell>
          <cell r="H5240" t="str">
            <v>2024-Q2</v>
          </cell>
          <cell r="I5240" t="str">
            <v>Sim</v>
          </cell>
          <cell r="J5240">
            <v>45535</v>
          </cell>
          <cell r="K5240">
            <v>33946970.229999997</v>
          </cell>
          <cell r="L5240">
            <v>409736164.68000001</v>
          </cell>
          <cell r="M5240">
            <v>8.2899999999999991</v>
          </cell>
          <cell r="N5240" t="str">
            <v>Cumpre</v>
          </cell>
        </row>
        <row r="5241">
          <cell r="F5241" t="str">
            <v>Piacatu/SP</v>
          </cell>
          <cell r="G5241" t="str">
            <v>Semestral</v>
          </cell>
          <cell r="H5241" t="str">
            <v>2024-S1</v>
          </cell>
          <cell r="I5241" t="str">
            <v>Sim</v>
          </cell>
          <cell r="J5241">
            <v>45473</v>
          </cell>
          <cell r="K5241">
            <v>-7374437.1900000004</v>
          </cell>
          <cell r="L5241">
            <v>35375131.43</v>
          </cell>
          <cell r="M5241">
            <v>0</v>
          </cell>
          <cell r="N5241" t="str">
            <v>Cumpre</v>
          </cell>
        </row>
        <row r="5242">
          <cell r="F5242" t="str">
            <v>Piedade/SP</v>
          </cell>
          <cell r="G5242" t="str">
            <v>Quadrimestral</v>
          </cell>
          <cell r="H5242" t="str">
            <v>2024-Q2</v>
          </cell>
          <cell r="I5242" t="str">
            <v>Sim</v>
          </cell>
          <cell r="J5242">
            <v>45535</v>
          </cell>
          <cell r="K5242">
            <v>-12010836.550000001</v>
          </cell>
          <cell r="L5242">
            <v>229109471.36000001</v>
          </cell>
          <cell r="M5242">
            <v>0</v>
          </cell>
          <cell r="N5242" t="str">
            <v>Cumpre</v>
          </cell>
        </row>
        <row r="5243">
          <cell r="F5243" t="str">
            <v>Pilar do Sul/SP</v>
          </cell>
          <cell r="G5243" t="str">
            <v>Quadrimestral</v>
          </cell>
          <cell r="H5243" t="str">
            <v>2024-Q2</v>
          </cell>
          <cell r="I5243" t="str">
            <v>Sim</v>
          </cell>
          <cell r="J5243">
            <v>45535</v>
          </cell>
          <cell r="K5243">
            <v>-49801132.079999998</v>
          </cell>
          <cell r="L5243">
            <v>139358045.27000001</v>
          </cell>
          <cell r="M5243">
            <v>0</v>
          </cell>
          <cell r="N5243" t="str">
            <v>Cumpre</v>
          </cell>
        </row>
        <row r="5244">
          <cell r="F5244" t="str">
            <v>Pindamonhangaba/SP</v>
          </cell>
          <cell r="G5244" t="str">
            <v>Quadrimestral</v>
          </cell>
          <cell r="H5244" t="str">
            <v>2024-Q2</v>
          </cell>
          <cell r="I5244" t="str">
            <v>Sim</v>
          </cell>
          <cell r="J5244">
            <v>45535</v>
          </cell>
          <cell r="K5244">
            <v>-108809713.39</v>
          </cell>
          <cell r="L5244">
            <v>891096579.63</v>
          </cell>
          <cell r="M5244">
            <v>0</v>
          </cell>
          <cell r="N5244" t="str">
            <v>Cumpre</v>
          </cell>
        </row>
        <row r="5245">
          <cell r="F5245" t="str">
            <v>Pindorama/SP</v>
          </cell>
          <cell r="G5245" t="str">
            <v>Semestral</v>
          </cell>
          <cell r="H5245" t="str">
            <v>2024-S1</v>
          </cell>
          <cell r="I5245" t="str">
            <v>Sim</v>
          </cell>
          <cell r="J5245">
            <v>45473</v>
          </cell>
          <cell r="K5245">
            <v>-26751753.420000002</v>
          </cell>
          <cell r="L5245">
            <v>85990685.340000004</v>
          </cell>
          <cell r="M5245">
            <v>0</v>
          </cell>
          <cell r="N5245" t="str">
            <v>Cumpre</v>
          </cell>
        </row>
        <row r="5246">
          <cell r="F5246" t="str">
            <v>Pinhalzinho/SP</v>
          </cell>
          <cell r="G5246" t="str">
            <v>Quadrimestral</v>
          </cell>
          <cell r="H5246" t="str">
            <v>2024-Q2</v>
          </cell>
          <cell r="I5246" t="str">
            <v>Sim</v>
          </cell>
          <cell r="J5246">
            <v>45535</v>
          </cell>
          <cell r="K5246">
            <v>-9233222.2799999993</v>
          </cell>
          <cell r="L5246">
            <v>73514523.920000002</v>
          </cell>
          <cell r="M5246">
            <v>0</v>
          </cell>
          <cell r="N5246" t="str">
            <v>Cumpre</v>
          </cell>
        </row>
        <row r="5247">
          <cell r="F5247" t="str">
            <v>Piquerobi/SP</v>
          </cell>
          <cell r="G5247" t="str">
            <v>Quadrimestral</v>
          </cell>
          <cell r="H5247" t="str">
            <v>2024-Q2</v>
          </cell>
          <cell r="I5247" t="str">
            <v>Sim</v>
          </cell>
          <cell r="J5247">
            <v>45535</v>
          </cell>
          <cell r="K5247">
            <v>-6037816.29</v>
          </cell>
          <cell r="L5247">
            <v>32872611.149999999</v>
          </cell>
          <cell r="M5247">
            <v>0</v>
          </cell>
          <cell r="N5247" t="str">
            <v>Cumpre</v>
          </cell>
        </row>
        <row r="5248">
          <cell r="F5248" t="str">
            <v>Piquete/SP</v>
          </cell>
          <cell r="G5248" t="str">
            <v>Quadrimestral</v>
          </cell>
          <cell r="H5248" t="str">
            <v>2024-Q2</v>
          </cell>
          <cell r="I5248" t="str">
            <v>Sim</v>
          </cell>
          <cell r="J5248">
            <v>45535</v>
          </cell>
          <cell r="K5248">
            <v>-12156506.59</v>
          </cell>
          <cell r="L5248">
            <v>54111442.219999999</v>
          </cell>
          <cell r="M5248">
            <v>0</v>
          </cell>
          <cell r="N5248" t="str">
            <v>Cumpre</v>
          </cell>
        </row>
        <row r="5249">
          <cell r="F5249" t="str">
            <v>Piracaia/SP</v>
          </cell>
          <cell r="G5249" t="str">
            <v>Quadrimestral</v>
          </cell>
          <cell r="H5249" t="str">
            <v>2024-Q2</v>
          </cell>
          <cell r="I5249" t="str">
            <v>Sim</v>
          </cell>
          <cell r="J5249">
            <v>45535</v>
          </cell>
          <cell r="K5249">
            <v>2765570.61</v>
          </cell>
          <cell r="L5249">
            <v>144864956.31</v>
          </cell>
          <cell r="M5249">
            <v>1.91</v>
          </cell>
          <cell r="N5249" t="str">
            <v>Cumpre</v>
          </cell>
        </row>
        <row r="5250">
          <cell r="F5250" t="str">
            <v>Piracicaba/SP</v>
          </cell>
          <cell r="G5250" t="str">
            <v>Quadrimestral</v>
          </cell>
          <cell r="H5250" t="str">
            <v>2024-Q2</v>
          </cell>
          <cell r="I5250" t="str">
            <v>Sim</v>
          </cell>
          <cell r="J5250">
            <v>45535</v>
          </cell>
          <cell r="K5250">
            <v>-704545333.98000002</v>
          </cell>
          <cell r="L5250">
            <v>2773822870.3499999</v>
          </cell>
          <cell r="M5250">
            <v>0</v>
          </cell>
          <cell r="N5250" t="str">
            <v>Cumpre</v>
          </cell>
        </row>
        <row r="5251">
          <cell r="F5251" t="str">
            <v>Piraju/SP</v>
          </cell>
          <cell r="G5251" t="str">
            <v>Quadrimestral</v>
          </cell>
          <cell r="H5251" t="str">
            <v>2024-Q2</v>
          </cell>
          <cell r="I5251" t="str">
            <v>Sim</v>
          </cell>
          <cell r="J5251">
            <v>45535</v>
          </cell>
          <cell r="K5251">
            <v>274807.57</v>
          </cell>
          <cell r="L5251">
            <v>145764707.72999999</v>
          </cell>
          <cell r="M5251">
            <v>0.19</v>
          </cell>
          <cell r="N5251" t="str">
            <v>Cumpre</v>
          </cell>
        </row>
        <row r="5252">
          <cell r="F5252" t="str">
            <v>Pirajuí/SP</v>
          </cell>
          <cell r="G5252" t="str">
            <v>Quadrimestral</v>
          </cell>
          <cell r="H5252" t="str">
            <v>2024-Q2</v>
          </cell>
          <cell r="I5252" t="str">
            <v>Sim</v>
          </cell>
          <cell r="J5252">
            <v>45535</v>
          </cell>
          <cell r="K5252">
            <v>-6935676.3799999999</v>
          </cell>
          <cell r="L5252">
            <v>115466375.25</v>
          </cell>
          <cell r="M5252">
            <v>0</v>
          </cell>
          <cell r="N5252" t="str">
            <v>Cumpre</v>
          </cell>
        </row>
        <row r="5253">
          <cell r="F5253" t="str">
            <v>Pirangi/SP</v>
          </cell>
          <cell r="G5253" t="str">
            <v>Semestral</v>
          </cell>
          <cell r="H5253" t="str">
            <v>2024-S1</v>
          </cell>
          <cell r="I5253" t="str">
            <v>Sim</v>
          </cell>
          <cell r="J5253">
            <v>45473</v>
          </cell>
          <cell r="K5253">
            <v>1537476.21</v>
          </cell>
          <cell r="L5253">
            <v>58412080.990000002</v>
          </cell>
          <cell r="M5253">
            <v>2.63</v>
          </cell>
          <cell r="N5253" t="str">
            <v>Cumpre</v>
          </cell>
        </row>
        <row r="5254">
          <cell r="F5254" t="str">
            <v>Pirapora do Bom Jesus/SP</v>
          </cell>
          <cell r="G5254" t="str">
            <v>Quadrimestral</v>
          </cell>
          <cell r="H5254" t="str">
            <v>2024-Q2</v>
          </cell>
          <cell r="I5254" t="str">
            <v>Sim</v>
          </cell>
          <cell r="J5254">
            <v>45535</v>
          </cell>
          <cell r="K5254">
            <v>68318953.989999995</v>
          </cell>
          <cell r="L5254">
            <v>112682047.94</v>
          </cell>
          <cell r="M5254">
            <v>60.63</v>
          </cell>
          <cell r="N5254" t="str">
            <v>Cumpre</v>
          </cell>
        </row>
        <row r="5255">
          <cell r="F5255" t="str">
            <v>Pirapozinho/SP</v>
          </cell>
          <cell r="G5255" t="str">
            <v>Quadrimestral</v>
          </cell>
          <cell r="H5255" t="str">
            <v>2024-Q2</v>
          </cell>
          <cell r="I5255" t="str">
            <v>Sim</v>
          </cell>
          <cell r="J5255">
            <v>45535</v>
          </cell>
          <cell r="K5255">
            <v>-15818515.77</v>
          </cell>
          <cell r="L5255">
            <v>124977958.08</v>
          </cell>
          <cell r="M5255">
            <v>0</v>
          </cell>
          <cell r="N5255" t="str">
            <v>Cumpre</v>
          </cell>
        </row>
        <row r="5256">
          <cell r="F5256" t="str">
            <v>Pirassununga/SP</v>
          </cell>
          <cell r="G5256" t="str">
            <v>Quadrimestral</v>
          </cell>
          <cell r="H5256" t="str">
            <v>2024-Q2</v>
          </cell>
          <cell r="I5256" t="str">
            <v>Sim</v>
          </cell>
          <cell r="J5256">
            <v>45535</v>
          </cell>
          <cell r="K5256">
            <v>-42714384.229999997</v>
          </cell>
          <cell r="L5256">
            <v>389893034.68000001</v>
          </cell>
          <cell r="M5256">
            <v>0</v>
          </cell>
          <cell r="N5256" t="str">
            <v>Cumpre</v>
          </cell>
        </row>
        <row r="5257">
          <cell r="F5257" t="str">
            <v>Piratininga/SP</v>
          </cell>
          <cell r="G5257" t="str">
            <v>Semestral</v>
          </cell>
          <cell r="H5257" t="str">
            <v>2024-S1</v>
          </cell>
          <cell r="I5257" t="str">
            <v>Sim</v>
          </cell>
          <cell r="J5257">
            <v>45473</v>
          </cell>
          <cell r="K5257">
            <v>-14246557.41</v>
          </cell>
          <cell r="L5257">
            <v>76848864.5</v>
          </cell>
          <cell r="M5257">
            <v>0</v>
          </cell>
          <cell r="N5257" t="str">
            <v>Cumpre</v>
          </cell>
        </row>
        <row r="5258">
          <cell r="F5258" t="str">
            <v>Pitangueiras/SP</v>
          </cell>
          <cell r="G5258" t="str">
            <v>Semestral</v>
          </cell>
          <cell r="H5258" t="str">
            <v>2024-S1</v>
          </cell>
          <cell r="I5258" t="str">
            <v>Sim</v>
          </cell>
          <cell r="J5258">
            <v>45473</v>
          </cell>
          <cell r="K5258">
            <v>23403523.66</v>
          </cell>
          <cell r="L5258">
            <v>184788915.5</v>
          </cell>
          <cell r="M5258">
            <v>12.67</v>
          </cell>
          <cell r="N5258" t="str">
            <v>Cumpre</v>
          </cell>
        </row>
        <row r="5259">
          <cell r="F5259" t="str">
            <v>Planalto/SP</v>
          </cell>
          <cell r="G5259" t="str">
            <v>Semestral</v>
          </cell>
          <cell r="H5259" t="str">
            <v>2024-S1</v>
          </cell>
          <cell r="I5259" t="str">
            <v>Sim</v>
          </cell>
          <cell r="J5259">
            <v>45473</v>
          </cell>
          <cell r="K5259">
            <v>4731078.46</v>
          </cell>
          <cell r="L5259">
            <v>41423842.829999998</v>
          </cell>
          <cell r="M5259">
            <v>11.42</v>
          </cell>
          <cell r="N5259" t="str">
            <v>Cumpre</v>
          </cell>
        </row>
        <row r="5260">
          <cell r="F5260" t="str">
            <v>Platina/SP</v>
          </cell>
          <cell r="G5260" t="str">
            <v>Quadrimestral</v>
          </cell>
          <cell r="H5260" t="str">
            <v>2024-Q2</v>
          </cell>
          <cell r="I5260" t="str">
            <v>Sim</v>
          </cell>
          <cell r="J5260">
            <v>45535</v>
          </cell>
          <cell r="K5260">
            <v>-13507894.15</v>
          </cell>
          <cell r="L5260">
            <v>38289885.960000001</v>
          </cell>
          <cell r="M5260">
            <v>0</v>
          </cell>
          <cell r="N5260" t="str">
            <v>Cumpre</v>
          </cell>
        </row>
        <row r="5261">
          <cell r="F5261" t="str">
            <v>Poá/SP</v>
          </cell>
          <cell r="G5261" t="str">
            <v>Quadrimestral</v>
          </cell>
          <cell r="H5261" t="str">
            <v>2024-Q2</v>
          </cell>
          <cell r="I5261" t="str">
            <v>Sim</v>
          </cell>
          <cell r="J5261">
            <v>45535</v>
          </cell>
          <cell r="K5261">
            <v>-118577935.67</v>
          </cell>
          <cell r="L5261">
            <v>460208185.38</v>
          </cell>
          <cell r="M5261">
            <v>0</v>
          </cell>
          <cell r="N5261" t="str">
            <v>Cumpre</v>
          </cell>
        </row>
        <row r="5262">
          <cell r="F5262" t="str">
            <v>Poloni/SP</v>
          </cell>
          <cell r="G5262" t="str">
            <v>Quadrimestral</v>
          </cell>
          <cell r="H5262" t="str">
            <v>2024-Q2</v>
          </cell>
          <cell r="I5262" t="str">
            <v>Sim</v>
          </cell>
          <cell r="J5262">
            <v>45535</v>
          </cell>
          <cell r="K5262">
            <v>2441190.62</v>
          </cell>
          <cell r="L5262">
            <v>37213923.479999997</v>
          </cell>
          <cell r="M5262">
            <v>6.56</v>
          </cell>
          <cell r="N5262" t="str">
            <v>Cumpre</v>
          </cell>
        </row>
        <row r="5263">
          <cell r="F5263" t="str">
            <v>Pompéia/SP</v>
          </cell>
          <cell r="G5263" t="str">
            <v>Quadrimestral</v>
          </cell>
          <cell r="H5263" t="str">
            <v>2024-Q2</v>
          </cell>
          <cell r="I5263" t="str">
            <v>Sim</v>
          </cell>
          <cell r="J5263">
            <v>45535</v>
          </cell>
          <cell r="K5263">
            <v>1127679.51</v>
          </cell>
          <cell r="L5263">
            <v>159197358.81</v>
          </cell>
          <cell r="M5263">
            <v>0.71</v>
          </cell>
          <cell r="N5263" t="str">
            <v>Cumpre</v>
          </cell>
        </row>
        <row r="5264">
          <cell r="F5264" t="str">
            <v>Pongaí/SP</v>
          </cell>
          <cell r="G5264" t="str">
            <v>Quadrimestral</v>
          </cell>
          <cell r="H5264" t="str">
            <v>2024-Q1</v>
          </cell>
          <cell r="I5264" t="str">
            <v>Não</v>
          </cell>
          <cell r="J5264">
            <v>45412</v>
          </cell>
          <cell r="K5264">
            <v>-4295577.59</v>
          </cell>
          <cell r="L5264">
            <v>29675059.789999999</v>
          </cell>
          <cell r="M5264">
            <v>0</v>
          </cell>
          <cell r="N5264" t="str">
            <v>Cumpre</v>
          </cell>
        </row>
        <row r="5265">
          <cell r="F5265" t="str">
            <v>Pontal/SP</v>
          </cell>
          <cell r="G5265" t="str">
            <v>Quadrimestral</v>
          </cell>
          <cell r="H5265" t="str">
            <v>2024-Q2</v>
          </cell>
          <cell r="I5265" t="str">
            <v>Sim</v>
          </cell>
          <cell r="J5265">
            <v>45535</v>
          </cell>
          <cell r="K5265">
            <v>65150389.450000003</v>
          </cell>
          <cell r="L5265">
            <v>192429726.63</v>
          </cell>
          <cell r="M5265">
            <v>33.86</v>
          </cell>
          <cell r="N5265" t="str">
            <v>Cumpre</v>
          </cell>
        </row>
        <row r="5266">
          <cell r="F5266" t="str">
            <v>Pontalinda/SP</v>
          </cell>
          <cell r="G5266" t="str">
            <v>Quadrimestral</v>
          </cell>
          <cell r="H5266" t="str">
            <v>2024-Q2</v>
          </cell>
          <cell r="I5266" t="str">
            <v>Sim</v>
          </cell>
          <cell r="J5266">
            <v>45535</v>
          </cell>
          <cell r="K5266">
            <v>-2724092.63</v>
          </cell>
          <cell r="L5266">
            <v>29219221.800000001</v>
          </cell>
          <cell r="M5266">
            <v>0</v>
          </cell>
          <cell r="N5266" t="str">
            <v>Cumpre</v>
          </cell>
        </row>
        <row r="5267">
          <cell r="F5267" t="str">
            <v>Pontes Gestal/SP</v>
          </cell>
          <cell r="G5267" t="str">
            <v>Semestral</v>
          </cell>
          <cell r="H5267" t="str">
            <v>2024-S1</v>
          </cell>
          <cell r="I5267" t="str">
            <v>Sim</v>
          </cell>
          <cell r="J5267">
            <v>45473</v>
          </cell>
          <cell r="K5267">
            <v>20321627.75</v>
          </cell>
          <cell r="L5267">
            <v>34810238.700000003</v>
          </cell>
          <cell r="M5267">
            <v>58.38</v>
          </cell>
          <cell r="N5267" t="str">
            <v>Cumpre</v>
          </cell>
        </row>
        <row r="5268">
          <cell r="F5268" t="str">
            <v>Populina/SP</v>
          </cell>
          <cell r="G5268" t="str">
            <v>Quadrimestral</v>
          </cell>
          <cell r="H5268" t="str">
            <v>2024-Q2</v>
          </cell>
          <cell r="I5268" t="str">
            <v>Sim</v>
          </cell>
          <cell r="J5268">
            <v>45535</v>
          </cell>
          <cell r="K5268">
            <v>4993325.79</v>
          </cell>
          <cell r="L5268">
            <v>33318240.640000001</v>
          </cell>
          <cell r="M5268">
            <v>14.99</v>
          </cell>
          <cell r="N5268" t="str">
            <v>Cumpre</v>
          </cell>
        </row>
        <row r="5269">
          <cell r="F5269" t="str">
            <v>Porangaba/SP</v>
          </cell>
          <cell r="G5269" t="str">
            <v>Quadrimestral</v>
          </cell>
          <cell r="H5269" t="str">
            <v>2024-Q2</v>
          </cell>
          <cell r="I5269" t="str">
            <v>Sim</v>
          </cell>
          <cell r="J5269">
            <v>45535</v>
          </cell>
          <cell r="K5269">
            <v>-21452952.199999999</v>
          </cell>
          <cell r="L5269">
            <v>57503763.979999997</v>
          </cell>
          <cell r="M5269">
            <v>0</v>
          </cell>
          <cell r="N5269" t="str">
            <v>Cumpre</v>
          </cell>
        </row>
        <row r="5270">
          <cell r="F5270" t="str">
            <v>Porto Feliz/SP</v>
          </cell>
          <cell r="G5270" t="str">
            <v>Quadrimestral</v>
          </cell>
          <cell r="H5270" t="str">
            <v>2024-Q2</v>
          </cell>
          <cell r="I5270" t="str">
            <v>Sim</v>
          </cell>
          <cell r="J5270">
            <v>45535</v>
          </cell>
          <cell r="K5270">
            <v>-199606156.94999999</v>
          </cell>
          <cell r="L5270">
            <v>463026011.89999998</v>
          </cell>
          <cell r="M5270">
            <v>0</v>
          </cell>
          <cell r="N5270" t="str">
            <v>Cumpre</v>
          </cell>
        </row>
        <row r="5271">
          <cell r="F5271" t="str">
            <v>Porto Ferreira/SP</v>
          </cell>
          <cell r="G5271" t="str">
            <v>Quadrimestral</v>
          </cell>
          <cell r="H5271" t="str">
            <v>2024-Q2</v>
          </cell>
          <cell r="I5271" t="str">
            <v>Sim</v>
          </cell>
          <cell r="J5271">
            <v>45535</v>
          </cell>
          <cell r="K5271">
            <v>-29074475.800000001</v>
          </cell>
          <cell r="L5271">
            <v>277485751.11000001</v>
          </cell>
          <cell r="M5271">
            <v>0</v>
          </cell>
          <cell r="N5271" t="str">
            <v>Cumpre</v>
          </cell>
        </row>
        <row r="5272">
          <cell r="F5272" t="str">
            <v>Potim/SP</v>
          </cell>
          <cell r="G5272" t="str">
            <v>Semestral</v>
          </cell>
          <cell r="H5272" t="str">
            <v>2024-S1</v>
          </cell>
          <cell r="I5272" t="str">
            <v>Sim</v>
          </cell>
          <cell r="J5272">
            <v>45473</v>
          </cell>
          <cell r="K5272">
            <v>-7101775.5499999998</v>
          </cell>
          <cell r="L5272">
            <v>86466599.019999996</v>
          </cell>
          <cell r="M5272">
            <v>0</v>
          </cell>
          <cell r="N5272" t="str">
            <v>Cumpre</v>
          </cell>
        </row>
        <row r="5273">
          <cell r="F5273" t="str">
            <v>Potirendaba/SP</v>
          </cell>
          <cell r="G5273" t="str">
            <v>Semestral</v>
          </cell>
          <cell r="H5273" t="str">
            <v>2024-S1</v>
          </cell>
          <cell r="I5273" t="str">
            <v>Sim</v>
          </cell>
          <cell r="J5273">
            <v>45473</v>
          </cell>
          <cell r="K5273">
            <v>-11597747.67</v>
          </cell>
          <cell r="L5273">
            <v>106568881.59</v>
          </cell>
          <cell r="M5273">
            <v>0</v>
          </cell>
          <cell r="N5273" t="str">
            <v>Cumpre</v>
          </cell>
        </row>
        <row r="5274">
          <cell r="F5274" t="str">
            <v>Pracinha/SP</v>
          </cell>
          <cell r="G5274" t="str">
            <v>Semestral</v>
          </cell>
          <cell r="H5274" t="str">
            <v>2024-S1</v>
          </cell>
          <cell r="I5274" t="str">
            <v>Sim</v>
          </cell>
          <cell r="J5274">
            <v>45473</v>
          </cell>
          <cell r="K5274">
            <v>-1162060.93</v>
          </cell>
          <cell r="L5274">
            <v>20850695.100000001</v>
          </cell>
          <cell r="M5274">
            <v>0</v>
          </cell>
          <cell r="N5274" t="str">
            <v>Cumpre</v>
          </cell>
        </row>
        <row r="5275">
          <cell r="F5275" t="str">
            <v>Pradópolis/SP</v>
          </cell>
          <cell r="G5275" t="str">
            <v>Quadrimestral</v>
          </cell>
          <cell r="H5275" t="str">
            <v>2024-Q2</v>
          </cell>
          <cell r="I5275" t="str">
            <v>Sim</v>
          </cell>
          <cell r="J5275">
            <v>45535</v>
          </cell>
          <cell r="K5275">
            <v>-3583923.07</v>
          </cell>
          <cell r="L5275">
            <v>19141088.719999999</v>
          </cell>
          <cell r="M5275">
            <v>0</v>
          </cell>
          <cell r="N5275" t="str">
            <v>Cumpre</v>
          </cell>
        </row>
        <row r="5276">
          <cell r="F5276" t="str">
            <v>Praia Grande/SP</v>
          </cell>
          <cell r="G5276" t="str">
            <v>Quadrimestral</v>
          </cell>
          <cell r="H5276" t="str">
            <v>2024-Q2</v>
          </cell>
          <cell r="I5276" t="str">
            <v>Sim</v>
          </cell>
          <cell r="J5276">
            <v>45535</v>
          </cell>
          <cell r="K5276">
            <v>-247096014.83000001</v>
          </cell>
          <cell r="L5276">
            <v>2279155923.9200001</v>
          </cell>
          <cell r="M5276">
            <v>0</v>
          </cell>
          <cell r="N5276" t="str">
            <v>Cumpre</v>
          </cell>
        </row>
        <row r="5277">
          <cell r="F5277" t="str">
            <v>Pratânia/SP</v>
          </cell>
          <cell r="G5277" t="str">
            <v>Quadrimestral</v>
          </cell>
          <cell r="H5277" t="str">
            <v>2024-Q2</v>
          </cell>
          <cell r="I5277" t="str">
            <v>Sim</v>
          </cell>
          <cell r="J5277">
            <v>45535</v>
          </cell>
          <cell r="K5277">
            <v>-5476714.2699999996</v>
          </cell>
          <cell r="L5277">
            <v>37368899.560000002</v>
          </cell>
          <cell r="M5277">
            <v>0</v>
          </cell>
          <cell r="N5277" t="str">
            <v>Cumpre</v>
          </cell>
        </row>
        <row r="5278">
          <cell r="F5278" t="str">
            <v>Presidente Alves/SP</v>
          </cell>
          <cell r="G5278" t="str">
            <v>Semestral</v>
          </cell>
          <cell r="H5278" t="str">
            <v>2024-S1</v>
          </cell>
          <cell r="I5278" t="str">
            <v>Sim</v>
          </cell>
          <cell r="J5278">
            <v>45473</v>
          </cell>
          <cell r="K5278">
            <v>-7913809.0599999996</v>
          </cell>
          <cell r="L5278">
            <v>28524655.609999999</v>
          </cell>
          <cell r="M5278">
            <v>0</v>
          </cell>
          <cell r="N5278" t="str">
            <v>Cumpre</v>
          </cell>
        </row>
        <row r="5279">
          <cell r="F5279" t="str">
            <v>Presidente Bernardes/SP</v>
          </cell>
          <cell r="G5279" t="str">
            <v>Quadrimestral</v>
          </cell>
          <cell r="H5279" t="str">
            <v>2024-Q2</v>
          </cell>
          <cell r="I5279" t="str">
            <v>Sim</v>
          </cell>
          <cell r="J5279">
            <v>45535</v>
          </cell>
          <cell r="K5279">
            <v>-10569.3</v>
          </cell>
          <cell r="L5279">
            <v>80097953.689999998</v>
          </cell>
          <cell r="M5279">
            <v>0</v>
          </cell>
          <cell r="N5279" t="str">
            <v>Cumpre</v>
          </cell>
        </row>
        <row r="5280">
          <cell r="F5280" t="str">
            <v>Presidente Epitácio/SP</v>
          </cell>
          <cell r="G5280" t="str">
            <v>Quadrimestral</v>
          </cell>
          <cell r="H5280" t="str">
            <v>2024-Q2</v>
          </cell>
          <cell r="I5280" t="str">
            <v>Sim</v>
          </cell>
          <cell r="J5280">
            <v>45535</v>
          </cell>
          <cell r="K5280">
            <v>-28591815.52</v>
          </cell>
          <cell r="L5280">
            <v>186436005.06</v>
          </cell>
          <cell r="M5280">
            <v>0</v>
          </cell>
          <cell r="N5280" t="str">
            <v>Cumpre</v>
          </cell>
        </row>
        <row r="5281">
          <cell r="F5281" t="str">
            <v>Presidente Prudente/SP</v>
          </cell>
          <cell r="G5281" t="str">
            <v>Quadrimestral</v>
          </cell>
          <cell r="H5281" t="str">
            <v>2024-Q2</v>
          </cell>
          <cell r="I5281" t="str">
            <v>Sim</v>
          </cell>
          <cell r="J5281">
            <v>45535</v>
          </cell>
          <cell r="K5281">
            <v>39006991.259999998</v>
          </cell>
          <cell r="L5281">
            <v>985208853.26999998</v>
          </cell>
          <cell r="M5281">
            <v>3.96</v>
          </cell>
          <cell r="N5281" t="str">
            <v>Cumpre</v>
          </cell>
        </row>
        <row r="5282">
          <cell r="F5282" t="str">
            <v>Presidente Venceslau/SP</v>
          </cell>
          <cell r="G5282" t="str">
            <v>Semestral</v>
          </cell>
          <cell r="H5282" t="str">
            <v>2024-S1</v>
          </cell>
          <cell r="I5282" t="str">
            <v>Sim</v>
          </cell>
          <cell r="J5282">
            <v>45473</v>
          </cell>
          <cell r="K5282">
            <v>-10406156.890000001</v>
          </cell>
          <cell r="L5282">
            <v>164802028.66</v>
          </cell>
          <cell r="M5282">
            <v>0</v>
          </cell>
          <cell r="N5282" t="str">
            <v>Cumpre</v>
          </cell>
        </row>
        <row r="5283">
          <cell r="F5283" t="str">
            <v>Promissão/SP</v>
          </cell>
          <cell r="G5283" t="str">
            <v>Quadrimestral</v>
          </cell>
          <cell r="H5283" t="str">
            <v>2024-Q2</v>
          </cell>
          <cell r="I5283" t="str">
            <v>Sim</v>
          </cell>
          <cell r="J5283">
            <v>45535</v>
          </cell>
          <cell r="K5283">
            <v>-42534564.130000003</v>
          </cell>
          <cell r="L5283">
            <v>179963542.56999999</v>
          </cell>
          <cell r="M5283">
            <v>0</v>
          </cell>
          <cell r="N5283" t="str">
            <v>Cumpre</v>
          </cell>
        </row>
        <row r="5284">
          <cell r="F5284" t="str">
            <v>Quadra/SP</v>
          </cell>
          <cell r="G5284" t="str">
            <v>Quadrimestral</v>
          </cell>
          <cell r="H5284" t="str">
            <v>2024-Q2</v>
          </cell>
          <cell r="I5284" t="str">
            <v>Sim</v>
          </cell>
          <cell r="J5284">
            <v>45535</v>
          </cell>
          <cell r="K5284">
            <v>-4265556.7699999996</v>
          </cell>
          <cell r="L5284">
            <v>35340369.280000001</v>
          </cell>
          <cell r="M5284">
            <v>0</v>
          </cell>
          <cell r="N5284" t="str">
            <v>Cumpre</v>
          </cell>
        </row>
        <row r="5285">
          <cell r="F5285" t="str">
            <v>Quatá/SP</v>
          </cell>
          <cell r="G5285" t="str">
            <v>Semestral</v>
          </cell>
          <cell r="H5285" t="str">
            <v>2024-S1</v>
          </cell>
          <cell r="I5285" t="str">
            <v>Sim</v>
          </cell>
          <cell r="J5285">
            <v>45473</v>
          </cell>
          <cell r="K5285">
            <v>-10232318.73</v>
          </cell>
          <cell r="L5285">
            <v>81295270.75</v>
          </cell>
          <cell r="M5285">
            <v>0</v>
          </cell>
          <cell r="N5285" t="str">
            <v>Cumpre</v>
          </cell>
        </row>
        <row r="5286">
          <cell r="F5286" t="str">
            <v>Queiroz/SP</v>
          </cell>
          <cell r="G5286" t="str">
            <v>Quadrimestral</v>
          </cell>
          <cell r="H5286" t="str">
            <v>2024-Q2</v>
          </cell>
          <cell r="I5286" t="str">
            <v>Sim</v>
          </cell>
          <cell r="J5286">
            <v>45535</v>
          </cell>
          <cell r="K5286">
            <v>-12371297.82</v>
          </cell>
          <cell r="L5286">
            <v>44549242.460000001</v>
          </cell>
          <cell r="M5286">
            <v>0</v>
          </cell>
          <cell r="N5286" t="str">
            <v>Cumpre</v>
          </cell>
        </row>
        <row r="5287">
          <cell r="F5287" t="str">
            <v>Queluz/SP</v>
          </cell>
          <cell r="G5287" t="str">
            <v>Quadrimestral</v>
          </cell>
          <cell r="H5287" t="str">
            <v>2024-Q2</v>
          </cell>
          <cell r="I5287" t="str">
            <v>Sim</v>
          </cell>
          <cell r="J5287">
            <v>45535</v>
          </cell>
          <cell r="K5287">
            <v>12668126.73</v>
          </cell>
          <cell r="L5287">
            <v>65571272.289999999</v>
          </cell>
          <cell r="M5287">
            <v>19.32</v>
          </cell>
          <cell r="N5287" t="str">
            <v>Cumpre</v>
          </cell>
        </row>
        <row r="5288">
          <cell r="F5288" t="str">
            <v>Quintana/SP</v>
          </cell>
          <cell r="G5288" t="str">
            <v>Quadrimestral</v>
          </cell>
          <cell r="H5288" t="str">
            <v>2024-Q2</v>
          </cell>
          <cell r="I5288" t="str">
            <v>Sim</v>
          </cell>
          <cell r="J5288">
            <v>45535</v>
          </cell>
          <cell r="K5288">
            <v>-4849922.9000000004</v>
          </cell>
          <cell r="L5288">
            <v>46977691.450000003</v>
          </cell>
          <cell r="M5288">
            <v>0</v>
          </cell>
          <cell r="N5288" t="str">
            <v>Cumpre</v>
          </cell>
        </row>
        <row r="5289">
          <cell r="F5289" t="str">
            <v>Rafard/SP</v>
          </cell>
          <cell r="G5289" t="str">
            <v>Quadrimestral</v>
          </cell>
          <cell r="H5289" t="str">
            <v>2024-Q2</v>
          </cell>
          <cell r="I5289" t="str">
            <v>Sim</v>
          </cell>
          <cell r="J5289">
            <v>45535</v>
          </cell>
          <cell r="K5289">
            <v>-2187589.98</v>
          </cell>
          <cell r="L5289">
            <v>59203093.82</v>
          </cell>
          <cell r="M5289">
            <v>0</v>
          </cell>
          <cell r="N5289" t="str">
            <v>Cumpre</v>
          </cell>
        </row>
        <row r="5290">
          <cell r="F5290" t="str">
            <v>Rancharia/SP</v>
          </cell>
          <cell r="G5290" t="str">
            <v>Quadrimestral</v>
          </cell>
          <cell r="H5290" t="str">
            <v>2024-Q2</v>
          </cell>
          <cell r="I5290" t="str">
            <v>Sim</v>
          </cell>
          <cell r="J5290">
            <v>45535</v>
          </cell>
          <cell r="K5290">
            <v>-53715677.729999997</v>
          </cell>
          <cell r="L5290">
            <v>168746850.72999999</v>
          </cell>
          <cell r="M5290">
            <v>0</v>
          </cell>
          <cell r="N5290" t="str">
            <v>Cumpre</v>
          </cell>
        </row>
        <row r="5291">
          <cell r="F5291" t="str">
            <v>Redenção da Serra/SP</v>
          </cell>
          <cell r="G5291" t="str">
            <v>Quadrimestral</v>
          </cell>
          <cell r="H5291" t="str">
            <v>2024-Q2</v>
          </cell>
          <cell r="I5291" t="str">
            <v>Sim</v>
          </cell>
          <cell r="J5291">
            <v>45535</v>
          </cell>
          <cell r="K5291">
            <v>-2962567.8</v>
          </cell>
          <cell r="L5291">
            <v>5754433.2000000002</v>
          </cell>
          <cell r="M5291">
            <v>0</v>
          </cell>
          <cell r="N5291" t="str">
            <v>Cumpre</v>
          </cell>
        </row>
        <row r="5292">
          <cell r="F5292" t="str">
            <v>Regente Feijó/SP</v>
          </cell>
          <cell r="G5292" t="str">
            <v>Quadrimestral</v>
          </cell>
          <cell r="H5292" t="str">
            <v>2024-Q2</v>
          </cell>
          <cell r="I5292" t="str">
            <v>Sim</v>
          </cell>
          <cell r="J5292">
            <v>45535</v>
          </cell>
          <cell r="K5292">
            <v>3080783.9</v>
          </cell>
          <cell r="L5292">
            <v>113639899.93000001</v>
          </cell>
          <cell r="M5292">
            <v>2.71</v>
          </cell>
          <cell r="N5292" t="str">
            <v>Cumpre</v>
          </cell>
        </row>
        <row r="5293">
          <cell r="F5293" t="str">
            <v>Reginópolis/SP</v>
          </cell>
          <cell r="G5293" t="str">
            <v>Quadrimestral</v>
          </cell>
          <cell r="H5293" t="str">
            <v>2024-Q2</v>
          </cell>
          <cell r="I5293" t="str">
            <v>Sim</v>
          </cell>
          <cell r="J5293">
            <v>45535</v>
          </cell>
          <cell r="K5293">
            <v>-3901979.47</v>
          </cell>
          <cell r="L5293">
            <v>46500208.859999999</v>
          </cell>
          <cell r="M5293">
            <v>0</v>
          </cell>
          <cell r="N5293" t="str">
            <v>Cumpre</v>
          </cell>
        </row>
        <row r="5294">
          <cell r="F5294" t="str">
            <v>Registro/SP</v>
          </cell>
          <cell r="G5294" t="str">
            <v>Quadrimestral</v>
          </cell>
          <cell r="H5294" t="str">
            <v>2024-Q2</v>
          </cell>
          <cell r="I5294" t="str">
            <v>Sim</v>
          </cell>
          <cell r="J5294">
            <v>45535</v>
          </cell>
          <cell r="K5294">
            <v>-31822733.32</v>
          </cell>
          <cell r="L5294">
            <v>278448687.57999998</v>
          </cell>
          <cell r="M5294">
            <v>0</v>
          </cell>
          <cell r="N5294" t="str">
            <v>Cumpre</v>
          </cell>
        </row>
        <row r="5295">
          <cell r="F5295" t="str">
            <v>Restinga/SP</v>
          </cell>
          <cell r="G5295" t="str">
            <v>Quadrimestral</v>
          </cell>
          <cell r="H5295" t="str">
            <v>2024-Q2</v>
          </cell>
          <cell r="I5295" t="str">
            <v>Sim</v>
          </cell>
          <cell r="J5295">
            <v>45535</v>
          </cell>
          <cell r="K5295">
            <v>13476023.880000001</v>
          </cell>
          <cell r="L5295">
            <v>7519179.3700000001</v>
          </cell>
          <cell r="M5295">
            <v>179.22</v>
          </cell>
          <cell r="N5295" t="str">
            <v>Descumpre</v>
          </cell>
        </row>
        <row r="5296">
          <cell r="F5296" t="str">
            <v>Ribeira/SP</v>
          </cell>
          <cell r="G5296" t="str">
            <v>Quadrimestral</v>
          </cell>
          <cell r="H5296" t="str">
            <v>2024-Q2</v>
          </cell>
          <cell r="I5296" t="str">
            <v>Sim</v>
          </cell>
          <cell r="J5296">
            <v>45535</v>
          </cell>
          <cell r="K5296">
            <v>856792.04</v>
          </cell>
          <cell r="L5296">
            <v>30655319.710000001</v>
          </cell>
          <cell r="M5296">
            <v>2.79</v>
          </cell>
          <cell r="N5296" t="str">
            <v>Cumpre</v>
          </cell>
        </row>
        <row r="5297">
          <cell r="F5297" t="str">
            <v>Ribeirão Bonito/SP</v>
          </cell>
          <cell r="G5297" t="str">
            <v>Quadrimestral</v>
          </cell>
          <cell r="H5297" t="str">
            <v>2024-Q2</v>
          </cell>
          <cell r="I5297" t="str">
            <v>Sim</v>
          </cell>
          <cell r="J5297">
            <v>45535</v>
          </cell>
          <cell r="K5297">
            <v>-10675771.970000001</v>
          </cell>
          <cell r="L5297">
            <v>60451134.289999999</v>
          </cell>
          <cell r="M5297">
            <v>0</v>
          </cell>
          <cell r="N5297" t="str">
            <v>Cumpre</v>
          </cell>
        </row>
        <row r="5298">
          <cell r="F5298" t="str">
            <v>Ribeirão Branco/SP</v>
          </cell>
          <cell r="G5298" t="str">
            <v>Quadrimestral</v>
          </cell>
          <cell r="H5298" t="str">
            <v>2024-Q2</v>
          </cell>
          <cell r="I5298" t="str">
            <v>Sim</v>
          </cell>
          <cell r="J5298">
            <v>45535</v>
          </cell>
          <cell r="K5298">
            <v>22437985.039999999</v>
          </cell>
          <cell r="L5298">
            <v>15822785.369999999</v>
          </cell>
          <cell r="M5298">
            <v>141.81</v>
          </cell>
          <cell r="N5298" t="str">
            <v>Descumpre</v>
          </cell>
        </row>
        <row r="5299">
          <cell r="F5299" t="str">
            <v>Ribeirão Corrente/SP</v>
          </cell>
          <cell r="G5299" t="str">
            <v>Semestral</v>
          </cell>
          <cell r="H5299" t="str">
            <v>2024-S1</v>
          </cell>
          <cell r="I5299" t="str">
            <v>Sim</v>
          </cell>
          <cell r="J5299">
            <v>45473</v>
          </cell>
          <cell r="K5299">
            <v>5547950.4699999997</v>
          </cell>
          <cell r="L5299">
            <v>37477094.240000002</v>
          </cell>
          <cell r="M5299">
            <v>14.8</v>
          </cell>
          <cell r="N5299" t="str">
            <v>Cumpre</v>
          </cell>
        </row>
        <row r="5300">
          <cell r="F5300" t="str">
            <v>Ribeirão do Sul/SP</v>
          </cell>
          <cell r="G5300" t="str">
            <v>Quadrimestral</v>
          </cell>
          <cell r="H5300" t="str">
            <v>2024-Q2</v>
          </cell>
          <cell r="I5300" t="str">
            <v>Sim</v>
          </cell>
          <cell r="J5300">
            <v>45535</v>
          </cell>
          <cell r="K5300">
            <v>-2620703.7999999998</v>
          </cell>
          <cell r="L5300">
            <v>34171534.149999999</v>
          </cell>
          <cell r="M5300">
            <v>0</v>
          </cell>
          <cell r="N5300" t="str">
            <v>Cumpre</v>
          </cell>
        </row>
        <row r="5301">
          <cell r="F5301" t="str">
            <v>Ribeirão dos Índios/SP</v>
          </cell>
          <cell r="G5301" t="str">
            <v>Quadrimestral</v>
          </cell>
          <cell r="H5301" t="str">
            <v>2024-Q2</v>
          </cell>
          <cell r="I5301" t="str">
            <v>Sim</v>
          </cell>
          <cell r="J5301">
            <v>45535</v>
          </cell>
          <cell r="K5301">
            <v>-2248460.86</v>
          </cell>
          <cell r="L5301">
            <v>24695705.350000001</v>
          </cell>
          <cell r="M5301">
            <v>0</v>
          </cell>
          <cell r="N5301" t="str">
            <v>Cumpre</v>
          </cell>
        </row>
        <row r="5302">
          <cell r="F5302" t="str">
            <v>Ribeirão Grande/SP</v>
          </cell>
          <cell r="G5302" t="str">
            <v>Quadrimestral</v>
          </cell>
          <cell r="H5302" t="str">
            <v>2024-Q2</v>
          </cell>
          <cell r="I5302" t="str">
            <v>Sim</v>
          </cell>
          <cell r="J5302">
            <v>45535</v>
          </cell>
          <cell r="K5302">
            <v>-4700826.18</v>
          </cell>
          <cell r="L5302">
            <v>41517225.960000001</v>
          </cell>
          <cell r="M5302">
            <v>0</v>
          </cell>
          <cell r="N5302" t="str">
            <v>Cumpre</v>
          </cell>
        </row>
        <row r="5303">
          <cell r="F5303" t="str">
            <v>Ribeirão Pires/SP</v>
          </cell>
          <cell r="G5303" t="str">
            <v>Quadrimestral</v>
          </cell>
          <cell r="H5303" t="str">
            <v>2024-Q2</v>
          </cell>
          <cell r="I5303" t="str">
            <v>Sim</v>
          </cell>
          <cell r="J5303">
            <v>45535</v>
          </cell>
          <cell r="K5303">
            <v>41105023.049999997</v>
          </cell>
          <cell r="L5303">
            <v>490376715.27999997</v>
          </cell>
          <cell r="M5303">
            <v>8.3800000000000008</v>
          </cell>
          <cell r="N5303" t="str">
            <v>Cumpre</v>
          </cell>
        </row>
        <row r="5304">
          <cell r="F5304" t="str">
            <v>Ribeirão Preto/SP</v>
          </cell>
          <cell r="G5304" t="str">
            <v>Quadrimestral</v>
          </cell>
          <cell r="H5304" t="str">
            <v>2024-Q2</v>
          </cell>
          <cell r="I5304" t="str">
            <v>Sim</v>
          </cell>
          <cell r="J5304">
            <v>45535</v>
          </cell>
          <cell r="K5304">
            <v>-538649966.10000002</v>
          </cell>
          <cell r="L5304">
            <v>3931211910.2399998</v>
          </cell>
          <cell r="M5304">
            <v>0</v>
          </cell>
          <cell r="N5304" t="str">
            <v>Cumpre</v>
          </cell>
        </row>
        <row r="5305">
          <cell r="F5305" t="str">
            <v>Rifaina/SP</v>
          </cell>
          <cell r="G5305" t="str">
            <v>Semestral</v>
          </cell>
          <cell r="H5305" t="str">
            <v>2024-S1</v>
          </cell>
          <cell r="I5305" t="str">
            <v>Sim</v>
          </cell>
          <cell r="J5305">
            <v>45473</v>
          </cell>
          <cell r="K5305">
            <v>96940.32</v>
          </cell>
          <cell r="L5305">
            <v>49085072.149999999</v>
          </cell>
          <cell r="M5305">
            <v>0.2</v>
          </cell>
          <cell r="N5305" t="str">
            <v>Cumpre</v>
          </cell>
        </row>
        <row r="5306">
          <cell r="F5306" t="str">
            <v>Rincão/SP</v>
          </cell>
          <cell r="G5306" t="str">
            <v>Quadrimestral</v>
          </cell>
          <cell r="H5306" t="str">
            <v>2024-Q2</v>
          </cell>
          <cell r="I5306" t="str">
            <v>Sim</v>
          </cell>
          <cell r="J5306">
            <v>45535</v>
          </cell>
          <cell r="K5306">
            <v>10251948.460000001</v>
          </cell>
          <cell r="L5306">
            <v>53675766.149999999</v>
          </cell>
          <cell r="M5306">
            <v>19.100000000000001</v>
          </cell>
          <cell r="N5306" t="str">
            <v>Cumpre</v>
          </cell>
        </row>
        <row r="5307">
          <cell r="F5307" t="str">
            <v>Rinópolis/SP</v>
          </cell>
          <cell r="G5307" t="str">
            <v>Semestral</v>
          </cell>
          <cell r="H5307" t="str">
            <v>2024-S1</v>
          </cell>
          <cell r="I5307" t="str">
            <v>Sim</v>
          </cell>
          <cell r="J5307">
            <v>45473</v>
          </cell>
          <cell r="K5307">
            <v>-12164806.35</v>
          </cell>
          <cell r="L5307">
            <v>49683727.670000002</v>
          </cell>
          <cell r="M5307">
            <v>0</v>
          </cell>
          <cell r="N5307" t="str">
            <v>Cumpre</v>
          </cell>
        </row>
        <row r="5308">
          <cell r="F5308" t="str">
            <v>Rio Claro/SP</v>
          </cell>
          <cell r="G5308" t="str">
            <v>Quadrimestral</v>
          </cell>
          <cell r="H5308" t="str">
            <v>2024-Q2</v>
          </cell>
          <cell r="I5308" t="str">
            <v>Sim</v>
          </cell>
          <cell r="J5308">
            <v>45535</v>
          </cell>
          <cell r="K5308">
            <v>682420887.73000002</v>
          </cell>
          <cell r="L5308">
            <v>1184707885.6900001</v>
          </cell>
          <cell r="M5308">
            <v>57.6</v>
          </cell>
          <cell r="N5308" t="str">
            <v>Cumpre</v>
          </cell>
        </row>
        <row r="5309">
          <cell r="F5309" t="str">
            <v>Rio das Pedras/SP</v>
          </cell>
          <cell r="G5309" t="str">
            <v>Quadrimestral</v>
          </cell>
          <cell r="H5309" t="str">
            <v>2024-Q2</v>
          </cell>
          <cell r="I5309" t="str">
            <v>Sim</v>
          </cell>
          <cell r="J5309">
            <v>45535</v>
          </cell>
          <cell r="K5309">
            <v>76223772.480000004</v>
          </cell>
          <cell r="L5309">
            <v>190102511.56999999</v>
          </cell>
          <cell r="M5309">
            <v>40.1</v>
          </cell>
          <cell r="N5309" t="str">
            <v>Cumpre</v>
          </cell>
        </row>
        <row r="5310">
          <cell r="F5310" t="str">
            <v>Rio Grande da Serra/SP</v>
          </cell>
          <cell r="G5310" t="str">
            <v>Quadrimestral</v>
          </cell>
          <cell r="H5310" t="str">
            <v>2024-Q2</v>
          </cell>
          <cell r="I5310" t="str">
            <v>Sim</v>
          </cell>
          <cell r="J5310">
            <v>45535</v>
          </cell>
          <cell r="K5310">
            <v>-6053557.0700000003</v>
          </cell>
          <cell r="L5310">
            <v>147328792.91</v>
          </cell>
          <cell r="M5310">
            <v>0</v>
          </cell>
          <cell r="N5310" t="str">
            <v>Cumpre</v>
          </cell>
        </row>
        <row r="5311">
          <cell r="F5311" t="str">
            <v>Riolândia/SP</v>
          </cell>
          <cell r="G5311" t="str">
            <v>Quadrimestral</v>
          </cell>
          <cell r="H5311" t="str">
            <v>2024-Q2</v>
          </cell>
          <cell r="I5311" t="str">
            <v>Sim</v>
          </cell>
          <cell r="J5311">
            <v>45535</v>
          </cell>
          <cell r="K5311">
            <v>-2376890.29</v>
          </cell>
          <cell r="L5311">
            <v>74035586.189999998</v>
          </cell>
          <cell r="M5311">
            <v>0</v>
          </cell>
          <cell r="N5311" t="str">
            <v>Cumpre</v>
          </cell>
        </row>
        <row r="5312">
          <cell r="F5312" t="str">
            <v>Riversul/SP</v>
          </cell>
          <cell r="G5312" t="str">
            <v>Quadrimestral</v>
          </cell>
          <cell r="H5312" t="str">
            <v>2024-Q2</v>
          </cell>
          <cell r="I5312" t="str">
            <v>Sim</v>
          </cell>
          <cell r="J5312">
            <v>45535</v>
          </cell>
          <cell r="K5312">
            <v>-2578716.5</v>
          </cell>
          <cell r="L5312">
            <v>38781811</v>
          </cell>
          <cell r="M5312">
            <v>0</v>
          </cell>
          <cell r="N5312" t="str">
            <v>Cumpre</v>
          </cell>
        </row>
        <row r="5313">
          <cell r="F5313" t="str">
            <v>Rosana/SP</v>
          </cell>
          <cell r="G5313" t="str">
            <v>Quadrimestral</v>
          </cell>
          <cell r="H5313" t="str">
            <v>2024-Q2</v>
          </cell>
          <cell r="I5313" t="str">
            <v>Sim</v>
          </cell>
          <cell r="J5313">
            <v>45535</v>
          </cell>
          <cell r="K5313">
            <v>14156115.92</v>
          </cell>
          <cell r="L5313">
            <v>118595040.59999999</v>
          </cell>
          <cell r="M5313">
            <v>11.94</v>
          </cell>
          <cell r="N5313" t="str">
            <v>Cumpre</v>
          </cell>
        </row>
        <row r="5314">
          <cell r="F5314" t="str">
            <v>Roseira/SP</v>
          </cell>
          <cell r="G5314" t="str">
            <v>Quadrimestral</v>
          </cell>
          <cell r="H5314" t="str">
            <v>2024-Q2</v>
          </cell>
          <cell r="I5314" t="str">
            <v>Sim</v>
          </cell>
          <cell r="J5314">
            <v>45535</v>
          </cell>
          <cell r="K5314">
            <v>-25811562.219999999</v>
          </cell>
          <cell r="L5314">
            <v>70706425.890000001</v>
          </cell>
          <cell r="M5314">
            <v>0</v>
          </cell>
          <cell r="N5314" t="str">
            <v>Cumpre</v>
          </cell>
        </row>
        <row r="5315">
          <cell r="F5315" t="str">
            <v>Rubiácea/SP</v>
          </cell>
          <cell r="G5315" t="str">
            <v>Semestral</v>
          </cell>
          <cell r="H5315" t="str">
            <v>2024-S1</v>
          </cell>
          <cell r="I5315" t="str">
            <v>Sim</v>
          </cell>
          <cell r="J5315">
            <v>45473</v>
          </cell>
          <cell r="K5315">
            <v>-10088613.34</v>
          </cell>
          <cell r="L5315">
            <v>28655401.329999998</v>
          </cell>
          <cell r="M5315">
            <v>0</v>
          </cell>
          <cell r="N5315" t="str">
            <v>Cumpre</v>
          </cell>
        </row>
        <row r="5316">
          <cell r="F5316" t="str">
            <v>Rubinéia/SP</v>
          </cell>
          <cell r="G5316" t="str">
            <v>Quadrimestral</v>
          </cell>
          <cell r="H5316" t="str">
            <v>2024-Q2</v>
          </cell>
          <cell r="I5316" t="str">
            <v>Sim</v>
          </cell>
          <cell r="J5316">
            <v>45535</v>
          </cell>
          <cell r="K5316">
            <v>10084306.26</v>
          </cell>
          <cell r="L5316">
            <v>27119325.210000001</v>
          </cell>
          <cell r="M5316">
            <v>37.18</v>
          </cell>
          <cell r="N5316" t="str">
            <v>Cumpre</v>
          </cell>
        </row>
        <row r="5317">
          <cell r="F5317" t="str">
            <v>Sabino/SP</v>
          </cell>
          <cell r="G5317" t="str">
            <v>Quadrimestral</v>
          </cell>
          <cell r="H5317" t="str">
            <v>2024-Q2</v>
          </cell>
          <cell r="I5317" t="str">
            <v>Sim</v>
          </cell>
          <cell r="J5317">
            <v>45535</v>
          </cell>
          <cell r="K5317">
            <v>6589016.1100000003</v>
          </cell>
          <cell r="L5317">
            <v>44422188.659999996</v>
          </cell>
          <cell r="M5317">
            <v>14.83</v>
          </cell>
          <cell r="N5317" t="str">
            <v>Cumpre</v>
          </cell>
        </row>
        <row r="5318">
          <cell r="F5318" t="str">
            <v>Sagres/SP</v>
          </cell>
          <cell r="G5318" t="str">
            <v>Quadrimestral</v>
          </cell>
          <cell r="H5318" t="str">
            <v>2024-Q2</v>
          </cell>
          <cell r="I5318" t="str">
            <v>Sim</v>
          </cell>
          <cell r="J5318">
            <v>45535</v>
          </cell>
          <cell r="K5318">
            <v>-6251982.9800000004</v>
          </cell>
          <cell r="L5318">
            <v>23785170.609999999</v>
          </cell>
          <cell r="M5318">
            <v>0</v>
          </cell>
          <cell r="N5318" t="str">
            <v>Cumpre</v>
          </cell>
        </row>
        <row r="5319">
          <cell r="F5319" t="str">
            <v>Sales/SP</v>
          </cell>
          <cell r="G5319" t="str">
            <v>Quadrimestral</v>
          </cell>
          <cell r="H5319" t="str">
            <v>2024-Q2</v>
          </cell>
          <cell r="I5319" t="str">
            <v>Sim</v>
          </cell>
          <cell r="J5319">
            <v>45535</v>
          </cell>
          <cell r="K5319">
            <v>-1993677.19</v>
          </cell>
          <cell r="L5319">
            <v>50472819.939999998</v>
          </cell>
          <cell r="M5319">
            <v>0</v>
          </cell>
          <cell r="N5319" t="str">
            <v>Cumpre</v>
          </cell>
        </row>
        <row r="5320">
          <cell r="F5320" t="str">
            <v>Sales Oliveira/SP</v>
          </cell>
          <cell r="G5320" t="str">
            <v>Semestral</v>
          </cell>
          <cell r="H5320" t="str">
            <v>2024-S1</v>
          </cell>
          <cell r="I5320" t="str">
            <v>Sim</v>
          </cell>
          <cell r="J5320">
            <v>45473</v>
          </cell>
          <cell r="K5320">
            <v>1891796.29</v>
          </cell>
          <cell r="L5320">
            <v>68326956.640000001</v>
          </cell>
          <cell r="M5320">
            <v>2.77</v>
          </cell>
          <cell r="N5320" t="str">
            <v>Cumpre</v>
          </cell>
        </row>
        <row r="5321">
          <cell r="F5321" t="str">
            <v>Salesópolis/SP</v>
          </cell>
          <cell r="G5321" t="str">
            <v>Quadrimestral</v>
          </cell>
          <cell r="H5321" t="str">
            <v>2024-Q2</v>
          </cell>
          <cell r="I5321" t="str">
            <v>Sim</v>
          </cell>
          <cell r="J5321">
            <v>45535</v>
          </cell>
          <cell r="K5321">
            <v>-45946964.399999999</v>
          </cell>
          <cell r="L5321">
            <v>78065525.319999993</v>
          </cell>
          <cell r="M5321">
            <v>0</v>
          </cell>
          <cell r="N5321" t="str">
            <v>Cumpre</v>
          </cell>
        </row>
        <row r="5322">
          <cell r="F5322" t="str">
            <v>Salmourão/SP</v>
          </cell>
          <cell r="G5322" t="str">
            <v>Quadrimestral</v>
          </cell>
          <cell r="H5322" t="str">
            <v>2024-Q2</v>
          </cell>
          <cell r="I5322" t="str">
            <v>Sim</v>
          </cell>
          <cell r="J5322">
            <v>45535</v>
          </cell>
          <cell r="K5322">
            <v>-3408937.06</v>
          </cell>
          <cell r="L5322">
            <v>29644654.609999999</v>
          </cell>
          <cell r="M5322">
            <v>0</v>
          </cell>
          <cell r="N5322" t="str">
            <v>Cumpre</v>
          </cell>
        </row>
        <row r="5323">
          <cell r="F5323" t="str">
            <v>Saltinho/SP</v>
          </cell>
          <cell r="G5323" t="str">
            <v>Semestral</v>
          </cell>
          <cell r="H5323" t="str">
            <v>2024-S1</v>
          </cell>
          <cell r="I5323" t="str">
            <v>Sim</v>
          </cell>
          <cell r="J5323">
            <v>45473</v>
          </cell>
          <cell r="K5323">
            <v>-11770599.75</v>
          </cell>
          <cell r="L5323">
            <v>52438402.579999998</v>
          </cell>
          <cell r="M5323">
            <v>0</v>
          </cell>
          <cell r="N5323" t="str">
            <v>Cumpre</v>
          </cell>
        </row>
        <row r="5324">
          <cell r="F5324" t="str">
            <v>Salto/SP</v>
          </cell>
          <cell r="G5324" t="str">
            <v>Quadrimestral</v>
          </cell>
          <cell r="H5324" t="str">
            <v>2024-Q2</v>
          </cell>
          <cell r="I5324" t="str">
            <v>Sim</v>
          </cell>
          <cell r="J5324">
            <v>45535</v>
          </cell>
          <cell r="K5324">
            <v>-8839179.5999999996</v>
          </cell>
          <cell r="L5324">
            <v>642226216.64999998</v>
          </cell>
          <cell r="M5324">
            <v>0</v>
          </cell>
          <cell r="N5324" t="str">
            <v>Cumpre</v>
          </cell>
        </row>
        <row r="5325">
          <cell r="F5325" t="str">
            <v>Salto de Pirapora/SP</v>
          </cell>
          <cell r="G5325" t="str">
            <v>Quadrimestral</v>
          </cell>
          <cell r="H5325" t="str">
            <v>2024-Q2</v>
          </cell>
          <cell r="I5325" t="str">
            <v>Sim</v>
          </cell>
          <cell r="J5325">
            <v>45535</v>
          </cell>
          <cell r="K5325">
            <v>-17725311.789999999</v>
          </cell>
          <cell r="L5325">
            <v>227514875.21000001</v>
          </cell>
          <cell r="M5325">
            <v>0</v>
          </cell>
          <cell r="N5325" t="str">
            <v>Cumpre</v>
          </cell>
        </row>
        <row r="5326">
          <cell r="F5326" t="str">
            <v>Salto Grande/SP</v>
          </cell>
          <cell r="G5326" t="str">
            <v>Quadrimestral</v>
          </cell>
          <cell r="H5326" t="str">
            <v>2024-Q2</v>
          </cell>
          <cell r="I5326" t="str">
            <v>Sim</v>
          </cell>
          <cell r="J5326">
            <v>45535</v>
          </cell>
          <cell r="K5326">
            <v>-4334533.62</v>
          </cell>
          <cell r="L5326">
            <v>55300925.759999998</v>
          </cell>
          <cell r="M5326">
            <v>0</v>
          </cell>
          <cell r="N5326" t="str">
            <v>Cumpre</v>
          </cell>
        </row>
        <row r="5327">
          <cell r="F5327" t="str">
            <v>Sandovalina/SP</v>
          </cell>
          <cell r="G5327" t="str">
            <v>Quadrimestral</v>
          </cell>
          <cell r="H5327" t="str">
            <v>2024-Q2</v>
          </cell>
          <cell r="I5327" t="str">
            <v>Sim</v>
          </cell>
          <cell r="J5327">
            <v>45535</v>
          </cell>
          <cell r="K5327">
            <v>-10776296.26</v>
          </cell>
          <cell r="L5327">
            <v>51431580.170000002</v>
          </cell>
          <cell r="M5327">
            <v>0</v>
          </cell>
          <cell r="N5327" t="str">
            <v>Cumpre</v>
          </cell>
        </row>
        <row r="5328">
          <cell r="F5328" t="str">
            <v>Santa Adélia/SP</v>
          </cell>
          <cell r="G5328" t="str">
            <v>Semestral</v>
          </cell>
          <cell r="H5328" t="str">
            <v>2024-S1</v>
          </cell>
          <cell r="I5328" t="str">
            <v>Sim</v>
          </cell>
          <cell r="J5328">
            <v>45473</v>
          </cell>
          <cell r="K5328">
            <v>-11016491.279999999</v>
          </cell>
          <cell r="L5328">
            <v>80478796.019999996</v>
          </cell>
          <cell r="M5328">
            <v>0</v>
          </cell>
          <cell r="N5328" t="str">
            <v>Cumpre</v>
          </cell>
        </row>
        <row r="5329">
          <cell r="F5329" t="str">
            <v>Santa Albertina/SP</v>
          </cell>
          <cell r="G5329" t="str">
            <v>Quadrimestral</v>
          </cell>
          <cell r="H5329" t="str">
            <v>2024-Q2</v>
          </cell>
          <cell r="I5329" t="str">
            <v>Sim</v>
          </cell>
          <cell r="J5329">
            <v>45535</v>
          </cell>
          <cell r="K5329">
            <v>1030526.18</v>
          </cell>
          <cell r="L5329">
            <v>43161220.439999998</v>
          </cell>
          <cell r="M5329">
            <v>2.39</v>
          </cell>
          <cell r="N5329" t="str">
            <v>Cumpre</v>
          </cell>
        </row>
        <row r="5330">
          <cell r="F5330" t="str">
            <v>Santa Bárbara d'Oeste/SP</v>
          </cell>
          <cell r="G5330" t="str">
            <v>Quadrimestral</v>
          </cell>
          <cell r="H5330" t="str">
            <v>2024-Q2</v>
          </cell>
          <cell r="I5330" t="str">
            <v>Sim</v>
          </cell>
          <cell r="J5330">
            <v>45535</v>
          </cell>
          <cell r="K5330">
            <v>47018084.020000003</v>
          </cell>
          <cell r="L5330">
            <v>868411429.24000001</v>
          </cell>
          <cell r="M5330">
            <v>5.41</v>
          </cell>
          <cell r="N5330" t="str">
            <v>Cumpre</v>
          </cell>
        </row>
        <row r="5331">
          <cell r="F5331" t="str">
            <v>Santa Branca/SP</v>
          </cell>
          <cell r="G5331" t="str">
            <v>Quadrimestral</v>
          </cell>
          <cell r="H5331" t="str">
            <v>2024-Q2</v>
          </cell>
          <cell r="I5331" t="str">
            <v>Sim</v>
          </cell>
          <cell r="J5331">
            <v>45535</v>
          </cell>
          <cell r="K5331">
            <v>-19730270.93</v>
          </cell>
          <cell r="L5331">
            <v>83704305.730000004</v>
          </cell>
          <cell r="M5331">
            <v>0</v>
          </cell>
          <cell r="N5331" t="str">
            <v>Cumpre</v>
          </cell>
        </row>
        <row r="5332">
          <cell r="F5332" t="str">
            <v>Santa Clara d'Oeste/SP</v>
          </cell>
          <cell r="G5332" t="str">
            <v>Quadrimestral</v>
          </cell>
          <cell r="H5332" t="str">
            <v>2024-Q2</v>
          </cell>
          <cell r="I5332" t="str">
            <v>Sim</v>
          </cell>
          <cell r="J5332">
            <v>45535</v>
          </cell>
          <cell r="K5332">
            <v>-2699694.94</v>
          </cell>
          <cell r="L5332">
            <v>34174440.340000004</v>
          </cell>
          <cell r="M5332">
            <v>0</v>
          </cell>
          <cell r="N5332" t="str">
            <v>Cumpre</v>
          </cell>
        </row>
        <row r="5333">
          <cell r="F5333" t="str">
            <v>Santa Cruz da Conceição/SP</v>
          </cell>
          <cell r="G5333" t="str">
            <v>Quadrimestral</v>
          </cell>
          <cell r="H5333" t="str">
            <v>2024-Q2</v>
          </cell>
          <cell r="I5333" t="str">
            <v>Sim</v>
          </cell>
          <cell r="J5333">
            <v>45535</v>
          </cell>
          <cell r="K5333">
            <v>-2362823.91</v>
          </cell>
          <cell r="L5333">
            <v>39789502.310000002</v>
          </cell>
          <cell r="M5333">
            <v>0</v>
          </cell>
          <cell r="N5333" t="str">
            <v>Cumpre</v>
          </cell>
        </row>
        <row r="5334">
          <cell r="F5334" t="str">
            <v>Santa Cruz da Esperança/SP</v>
          </cell>
          <cell r="G5334" t="str">
            <v>Quadrimestral</v>
          </cell>
          <cell r="H5334" t="str">
            <v>2024-Q2</v>
          </cell>
          <cell r="I5334" t="str">
            <v>Sim</v>
          </cell>
          <cell r="J5334">
            <v>45535</v>
          </cell>
          <cell r="K5334">
            <v>-4507904.0999999996</v>
          </cell>
          <cell r="L5334">
            <v>27541698.489999998</v>
          </cell>
          <cell r="M5334">
            <v>0</v>
          </cell>
          <cell r="N5334" t="str">
            <v>Cumpre</v>
          </cell>
        </row>
        <row r="5335">
          <cell r="F5335" t="str">
            <v>Santa Cruz das Palmeiras/SP</v>
          </cell>
          <cell r="G5335" t="str">
            <v>Quadrimestral</v>
          </cell>
          <cell r="H5335" t="str">
            <v>2024-Q2</v>
          </cell>
          <cell r="I5335" t="str">
            <v>Sim</v>
          </cell>
          <cell r="J5335">
            <v>45535</v>
          </cell>
          <cell r="K5335">
            <v>-17114684.41</v>
          </cell>
          <cell r="L5335">
            <v>125573039.89</v>
          </cell>
          <cell r="M5335">
            <v>0</v>
          </cell>
          <cell r="N5335" t="str">
            <v>Cumpre</v>
          </cell>
        </row>
        <row r="5336">
          <cell r="F5336" t="str">
            <v>Santa Cruz do Rio Pardo/SP</v>
          </cell>
          <cell r="G5336" t="str">
            <v>Quadrimestral</v>
          </cell>
          <cell r="H5336" t="str">
            <v>2024-Q2</v>
          </cell>
          <cell r="I5336" t="str">
            <v>Sim</v>
          </cell>
          <cell r="J5336">
            <v>45535</v>
          </cell>
          <cell r="K5336">
            <v>-16502424.1</v>
          </cell>
          <cell r="L5336">
            <v>280888725.97000003</v>
          </cell>
          <cell r="M5336">
            <v>0</v>
          </cell>
          <cell r="N5336" t="str">
            <v>Cumpre</v>
          </cell>
        </row>
        <row r="5337">
          <cell r="F5337" t="str">
            <v>Santa Ernestina/SP</v>
          </cell>
          <cell r="G5337" t="str">
            <v>Semestral</v>
          </cell>
          <cell r="H5337" t="str">
            <v>2024-S1</v>
          </cell>
          <cell r="I5337" t="str">
            <v>Sim</v>
          </cell>
          <cell r="J5337">
            <v>45473</v>
          </cell>
          <cell r="K5337">
            <v>-10222324.890000001</v>
          </cell>
          <cell r="L5337">
            <v>32741655.949999999</v>
          </cell>
          <cell r="M5337">
            <v>0</v>
          </cell>
          <cell r="N5337" t="str">
            <v>Cumpre</v>
          </cell>
        </row>
        <row r="5338">
          <cell r="F5338" t="str">
            <v>Santa Fé do Sul/SP</v>
          </cell>
          <cell r="G5338" t="str">
            <v>Quadrimestral</v>
          </cell>
          <cell r="H5338" t="str">
            <v>2024-Q2</v>
          </cell>
          <cell r="I5338" t="str">
            <v>Sim</v>
          </cell>
          <cell r="J5338">
            <v>45535</v>
          </cell>
          <cell r="K5338">
            <v>34464274.020000003</v>
          </cell>
          <cell r="L5338">
            <v>274237848.51999998</v>
          </cell>
          <cell r="M5338">
            <v>12.57</v>
          </cell>
          <cell r="N5338" t="str">
            <v>Cumpre</v>
          </cell>
        </row>
        <row r="5339">
          <cell r="F5339" t="str">
            <v>Santa Gertrudes/SP</v>
          </cell>
          <cell r="G5339" t="str">
            <v>Quadrimestral</v>
          </cell>
          <cell r="H5339" t="str">
            <v>2024-Q2</v>
          </cell>
          <cell r="I5339" t="str">
            <v>Sim</v>
          </cell>
          <cell r="J5339">
            <v>45535</v>
          </cell>
          <cell r="K5339">
            <v>-66132240.700000003</v>
          </cell>
          <cell r="L5339">
            <v>222140965.43000001</v>
          </cell>
          <cell r="M5339">
            <v>0</v>
          </cell>
          <cell r="N5339" t="str">
            <v>Cumpre</v>
          </cell>
        </row>
        <row r="5340">
          <cell r="F5340" t="str">
            <v>Santa Isabel/SP</v>
          </cell>
          <cell r="G5340" t="str">
            <v>Quadrimestral</v>
          </cell>
          <cell r="H5340" t="str">
            <v>2024-Q2</v>
          </cell>
          <cell r="I5340" t="str">
            <v>Sim</v>
          </cell>
          <cell r="J5340">
            <v>45535</v>
          </cell>
          <cell r="K5340">
            <v>-27956391.48</v>
          </cell>
          <cell r="L5340">
            <v>257123599.22</v>
          </cell>
          <cell r="M5340">
            <v>0</v>
          </cell>
          <cell r="N5340" t="str">
            <v>Cumpre</v>
          </cell>
        </row>
        <row r="5341">
          <cell r="F5341" t="str">
            <v>Santa Lúcia/SP</v>
          </cell>
          <cell r="G5341" t="str">
            <v>Quadrimestral</v>
          </cell>
          <cell r="H5341" t="str">
            <v>2024-Q2</v>
          </cell>
          <cell r="I5341" t="str">
            <v>Sim</v>
          </cell>
          <cell r="J5341">
            <v>45535</v>
          </cell>
          <cell r="K5341">
            <v>-6789459.8899999997</v>
          </cell>
          <cell r="L5341">
            <v>36218799.049999997</v>
          </cell>
          <cell r="M5341">
            <v>0</v>
          </cell>
          <cell r="N5341" t="str">
            <v>Cumpre</v>
          </cell>
        </row>
        <row r="5342">
          <cell r="F5342" t="str">
            <v>Santa Maria da Serra/SP</v>
          </cell>
          <cell r="G5342" t="str">
            <v>Semestral</v>
          </cell>
          <cell r="H5342" t="str">
            <v>2024-S1</v>
          </cell>
          <cell r="I5342" t="str">
            <v>Sim</v>
          </cell>
          <cell r="J5342">
            <v>45473</v>
          </cell>
          <cell r="K5342">
            <v>-4680146.22</v>
          </cell>
          <cell r="L5342">
            <v>38378271.719999999</v>
          </cell>
          <cell r="M5342">
            <v>0</v>
          </cell>
          <cell r="N5342" t="str">
            <v>Cumpre</v>
          </cell>
        </row>
        <row r="5343">
          <cell r="F5343" t="str">
            <v>Santa Mercedes/SP</v>
          </cell>
          <cell r="G5343" t="str">
            <v>Quadrimestral</v>
          </cell>
          <cell r="H5343" t="str">
            <v>2024-Q2</v>
          </cell>
          <cell r="I5343" t="str">
            <v>Sim</v>
          </cell>
          <cell r="J5343">
            <v>45535</v>
          </cell>
          <cell r="K5343">
            <v>-12335272.09</v>
          </cell>
          <cell r="L5343">
            <v>28413839.050000001</v>
          </cell>
          <cell r="M5343">
            <v>0</v>
          </cell>
          <cell r="N5343" t="str">
            <v>Cumpre</v>
          </cell>
        </row>
        <row r="5344">
          <cell r="F5344" t="str">
            <v>Santa Rita do Oeste/SP</v>
          </cell>
          <cell r="G5344" t="str">
            <v>Quadrimestral</v>
          </cell>
          <cell r="H5344" t="str">
            <v>2024-Q2</v>
          </cell>
          <cell r="I5344" t="str">
            <v>Sim</v>
          </cell>
          <cell r="J5344">
            <v>45535</v>
          </cell>
          <cell r="K5344">
            <v>1158159.42</v>
          </cell>
          <cell r="L5344">
            <v>26772300.800000001</v>
          </cell>
          <cell r="M5344">
            <v>4.33</v>
          </cell>
          <cell r="N5344" t="str">
            <v>Cumpre</v>
          </cell>
        </row>
        <row r="5345">
          <cell r="F5345" t="str">
            <v>Santa Rita do Passa Quatro/SP</v>
          </cell>
          <cell r="G5345" t="str">
            <v>Quadrimestral</v>
          </cell>
          <cell r="H5345" t="str">
            <v>2024-Q2</v>
          </cell>
          <cell r="I5345" t="str">
            <v>Sim</v>
          </cell>
          <cell r="J5345">
            <v>45535</v>
          </cell>
          <cell r="K5345">
            <v>-12495170.01</v>
          </cell>
          <cell r="L5345">
            <v>131529690.69</v>
          </cell>
          <cell r="M5345">
            <v>0</v>
          </cell>
          <cell r="N5345" t="str">
            <v>Cumpre</v>
          </cell>
        </row>
        <row r="5346">
          <cell r="F5346" t="str">
            <v>Santa Rosa de Viterbo/SP</v>
          </cell>
          <cell r="G5346" t="str">
            <v>Quadrimestral</v>
          </cell>
          <cell r="H5346" t="str">
            <v>2024-Q2</v>
          </cell>
          <cell r="I5346" t="str">
            <v>Sim</v>
          </cell>
          <cell r="J5346">
            <v>45535</v>
          </cell>
          <cell r="K5346">
            <v>-10166667.550000001</v>
          </cell>
          <cell r="L5346">
            <v>112511996.75</v>
          </cell>
          <cell r="M5346">
            <v>0</v>
          </cell>
          <cell r="N5346" t="str">
            <v>Cumpre</v>
          </cell>
        </row>
        <row r="5347">
          <cell r="F5347" t="str">
            <v>Santa Salete/SP</v>
          </cell>
          <cell r="G5347" t="str">
            <v>Quadrimestral</v>
          </cell>
          <cell r="H5347" t="str">
            <v>2024-Q2</v>
          </cell>
          <cell r="I5347" t="str">
            <v>Sim</v>
          </cell>
          <cell r="J5347">
            <v>45535</v>
          </cell>
          <cell r="K5347">
            <v>178181.97</v>
          </cell>
          <cell r="L5347">
            <v>21786248.800000001</v>
          </cell>
          <cell r="M5347">
            <v>0.82</v>
          </cell>
          <cell r="N5347" t="str">
            <v>Cumpre</v>
          </cell>
        </row>
        <row r="5348">
          <cell r="F5348" t="str">
            <v>Santana da Ponte Pensa/SP</v>
          </cell>
          <cell r="G5348" t="str">
            <v>Quadrimestral</v>
          </cell>
          <cell r="H5348" t="str">
            <v>2024-Q2</v>
          </cell>
          <cell r="I5348" t="str">
            <v>Sim</v>
          </cell>
          <cell r="J5348">
            <v>45535</v>
          </cell>
          <cell r="K5348">
            <v>395482.35</v>
          </cell>
          <cell r="L5348">
            <v>24571876.149999999</v>
          </cell>
          <cell r="M5348">
            <v>1.61</v>
          </cell>
          <cell r="N5348" t="str">
            <v>Cumpre</v>
          </cell>
        </row>
        <row r="5349">
          <cell r="F5349" t="str">
            <v>Santana de Parnaíba/SP</v>
          </cell>
          <cell r="G5349" t="str">
            <v>Quadrimestral</v>
          </cell>
          <cell r="H5349" t="str">
            <v>2024-Q2</v>
          </cell>
          <cell r="I5349" t="str">
            <v>Sim</v>
          </cell>
          <cell r="J5349">
            <v>45535</v>
          </cell>
          <cell r="K5349">
            <v>-1296437537.8299999</v>
          </cell>
          <cell r="L5349">
            <v>1555425091.98</v>
          </cell>
          <cell r="M5349">
            <v>0</v>
          </cell>
          <cell r="N5349" t="str">
            <v>Cumpre</v>
          </cell>
        </row>
        <row r="5350">
          <cell r="F5350" t="str">
            <v>Santo Anastácio/SP</v>
          </cell>
          <cell r="G5350" t="str">
            <v>Quadrimestral</v>
          </cell>
          <cell r="H5350" t="str">
            <v>2024-Q1</v>
          </cell>
          <cell r="I5350" t="str">
            <v>Não</v>
          </cell>
          <cell r="J5350">
            <v>45412</v>
          </cell>
          <cell r="K5350">
            <v>1553626.6</v>
          </cell>
          <cell r="L5350">
            <v>81317827.939999998</v>
          </cell>
          <cell r="M5350">
            <v>1.91</v>
          </cell>
          <cell r="N5350" t="str">
            <v>Cumpre</v>
          </cell>
        </row>
        <row r="5351">
          <cell r="F5351" t="str">
            <v>Santo André/SP</v>
          </cell>
          <cell r="G5351" t="str">
            <v>Quadrimestral</v>
          </cell>
          <cell r="H5351" t="str">
            <v>2024-Q2</v>
          </cell>
          <cell r="I5351" t="str">
            <v>Sim</v>
          </cell>
          <cell r="J5351">
            <v>45535</v>
          </cell>
          <cell r="K5351">
            <v>1656607254.21</v>
          </cell>
          <cell r="L5351">
            <v>3619606570.4400001</v>
          </cell>
          <cell r="M5351">
            <v>45.77</v>
          </cell>
          <cell r="N5351" t="str">
            <v>Cumpre</v>
          </cell>
        </row>
        <row r="5352">
          <cell r="F5352" t="str">
            <v>Santo Antônio da Alegria/SP</v>
          </cell>
          <cell r="G5352" t="str">
            <v>Quadrimestral</v>
          </cell>
          <cell r="H5352" t="str">
            <v>2024-Q2</v>
          </cell>
          <cell r="I5352" t="str">
            <v>Sim</v>
          </cell>
          <cell r="J5352">
            <v>45535</v>
          </cell>
          <cell r="K5352">
            <v>-2625660.4900000002</v>
          </cell>
          <cell r="L5352">
            <v>46744012.359999999</v>
          </cell>
          <cell r="M5352">
            <v>0</v>
          </cell>
          <cell r="N5352" t="str">
            <v>Cumpre</v>
          </cell>
        </row>
        <row r="5353">
          <cell r="F5353" t="str">
            <v>Santo Antônio de Posse/SP</v>
          </cell>
          <cell r="G5353" t="str">
            <v>Quadrimestral</v>
          </cell>
          <cell r="H5353" t="str">
            <v>2024-Q2</v>
          </cell>
          <cell r="I5353" t="str">
            <v>Sim</v>
          </cell>
          <cell r="J5353">
            <v>45535</v>
          </cell>
          <cell r="K5353">
            <v>-438545.07</v>
          </cell>
          <cell r="L5353">
            <v>153108412.72999999</v>
          </cell>
          <cell r="M5353">
            <v>0</v>
          </cell>
          <cell r="N5353" t="str">
            <v>Cumpre</v>
          </cell>
        </row>
        <row r="5354">
          <cell r="F5354" t="str">
            <v>Santo Antônio do Aracanguá/SP</v>
          </cell>
          <cell r="G5354" t="str">
            <v>Semestral</v>
          </cell>
          <cell r="H5354" t="str">
            <v>2024-S1</v>
          </cell>
          <cell r="I5354" t="str">
            <v>Sim</v>
          </cell>
          <cell r="J5354">
            <v>45473</v>
          </cell>
          <cell r="K5354">
            <v>748444.07</v>
          </cell>
          <cell r="L5354">
            <v>74831870.959999993</v>
          </cell>
          <cell r="M5354">
            <v>1</v>
          </cell>
          <cell r="N5354" t="str">
            <v>Cumpre</v>
          </cell>
        </row>
        <row r="5355">
          <cell r="F5355" t="str">
            <v>Santo Antônio do Jardim/SP</v>
          </cell>
          <cell r="G5355" t="str">
            <v>Quadrimestral</v>
          </cell>
          <cell r="H5355" t="str">
            <v>2024-Q2</v>
          </cell>
          <cell r="I5355" t="str">
            <v>Sim</v>
          </cell>
          <cell r="J5355">
            <v>45535</v>
          </cell>
          <cell r="K5355">
            <v>-6726804.7999999998</v>
          </cell>
          <cell r="L5355">
            <v>35046197.240000002</v>
          </cell>
          <cell r="M5355">
            <v>0</v>
          </cell>
          <cell r="N5355" t="str">
            <v>Cumpre</v>
          </cell>
        </row>
        <row r="5356">
          <cell r="F5356" t="str">
            <v>Santo Antônio do Pinhal/SP</v>
          </cell>
          <cell r="G5356" t="str">
            <v>Semestral</v>
          </cell>
          <cell r="H5356" t="str">
            <v>2024-S1</v>
          </cell>
          <cell r="I5356" t="str">
            <v>Sim</v>
          </cell>
          <cell r="J5356">
            <v>45473</v>
          </cell>
          <cell r="K5356">
            <v>-8226793.1100000003</v>
          </cell>
          <cell r="L5356">
            <v>48597049.840000004</v>
          </cell>
          <cell r="M5356">
            <v>0</v>
          </cell>
          <cell r="N5356" t="str">
            <v>Cumpre</v>
          </cell>
        </row>
        <row r="5357">
          <cell r="F5357" t="str">
            <v>Santo Expedito/SP</v>
          </cell>
          <cell r="G5357" t="str">
            <v>Quadrimestral</v>
          </cell>
          <cell r="H5357" t="str">
            <v>2024-Q2</v>
          </cell>
          <cell r="I5357" t="str">
            <v>Sim</v>
          </cell>
          <cell r="J5357">
            <v>45535</v>
          </cell>
          <cell r="K5357">
            <v>-6230679.0199999996</v>
          </cell>
          <cell r="L5357">
            <v>23922549.579999998</v>
          </cell>
          <cell r="M5357">
            <v>0</v>
          </cell>
          <cell r="N5357" t="str">
            <v>Cumpre</v>
          </cell>
        </row>
        <row r="5358">
          <cell r="F5358" t="str">
            <v>Santópolis do Aguapeí/SP</v>
          </cell>
          <cell r="G5358" t="str">
            <v>Semestral</v>
          </cell>
          <cell r="H5358" t="str">
            <v>2024-S1</v>
          </cell>
          <cell r="I5358" t="str">
            <v>Sim</v>
          </cell>
          <cell r="J5358">
            <v>45473</v>
          </cell>
          <cell r="K5358">
            <v>-9585097.0399999991</v>
          </cell>
          <cell r="L5358">
            <v>31887278.829999998</v>
          </cell>
          <cell r="M5358">
            <v>0</v>
          </cell>
          <cell r="N5358" t="str">
            <v>Cumpre</v>
          </cell>
        </row>
        <row r="5359">
          <cell r="F5359" t="str">
            <v>Santos/SP</v>
          </cell>
          <cell r="G5359" t="str">
            <v>Quadrimestral</v>
          </cell>
          <cell r="H5359" t="str">
            <v>2024-Q2</v>
          </cell>
          <cell r="I5359" t="str">
            <v>Sim</v>
          </cell>
          <cell r="J5359">
            <v>45535</v>
          </cell>
          <cell r="K5359">
            <v>-97442159.079999998</v>
          </cell>
          <cell r="L5359">
            <v>4185209809.1599998</v>
          </cell>
          <cell r="M5359">
            <v>0</v>
          </cell>
          <cell r="N5359" t="str">
            <v>Cumpre</v>
          </cell>
        </row>
        <row r="5360">
          <cell r="F5360" t="str">
            <v>São Bento do Sapucaí/SP</v>
          </cell>
          <cell r="G5360" t="str">
            <v>Quadrimestral</v>
          </cell>
          <cell r="H5360" t="str">
            <v>2024-Q2</v>
          </cell>
          <cell r="I5360" t="str">
            <v>Sim</v>
          </cell>
          <cell r="J5360">
            <v>45535</v>
          </cell>
          <cell r="K5360">
            <v>-28181007.170000002</v>
          </cell>
          <cell r="L5360">
            <v>59214315.780000001</v>
          </cell>
          <cell r="M5360">
            <v>0</v>
          </cell>
          <cell r="N5360" t="str">
            <v>Cumpre</v>
          </cell>
        </row>
        <row r="5361">
          <cell r="F5361" t="str">
            <v>São Bernardo do Campo/SP</v>
          </cell>
          <cell r="G5361" t="str">
            <v>Quadrimestral</v>
          </cell>
          <cell r="H5361" t="str">
            <v>2024-Q2</v>
          </cell>
          <cell r="I5361" t="str">
            <v>Sim</v>
          </cell>
          <cell r="J5361">
            <v>45535</v>
          </cell>
          <cell r="K5361">
            <v>2974770666.2800002</v>
          </cell>
          <cell r="L5361">
            <v>5282856103.6800003</v>
          </cell>
          <cell r="M5361">
            <v>56.31</v>
          </cell>
          <cell r="N5361" t="str">
            <v>Cumpre</v>
          </cell>
        </row>
        <row r="5362">
          <cell r="F5362" t="str">
            <v>São Caetano do Sul/SP</v>
          </cell>
          <cell r="G5362" t="str">
            <v>Quadrimestral</v>
          </cell>
          <cell r="H5362" t="str">
            <v>2024-Q2</v>
          </cell>
          <cell r="I5362" t="str">
            <v>Sim</v>
          </cell>
          <cell r="J5362">
            <v>45535</v>
          </cell>
          <cell r="K5362">
            <v>402535790.74000001</v>
          </cell>
          <cell r="L5362">
            <v>2265850095.54</v>
          </cell>
          <cell r="M5362">
            <v>17.77</v>
          </cell>
          <cell r="N5362" t="str">
            <v>Cumpre</v>
          </cell>
        </row>
        <row r="5363">
          <cell r="F5363" t="str">
            <v>São Carlos/SP</v>
          </cell>
          <cell r="G5363" t="str">
            <v>Quadrimestral</v>
          </cell>
          <cell r="H5363" t="str">
            <v>2024-Q2</v>
          </cell>
          <cell r="I5363" t="str">
            <v>Sim</v>
          </cell>
          <cell r="J5363">
            <v>45535</v>
          </cell>
          <cell r="K5363">
            <v>97406897.620000005</v>
          </cell>
          <cell r="L5363">
            <v>1381925152.49</v>
          </cell>
          <cell r="M5363">
            <v>7.05</v>
          </cell>
          <cell r="N5363" t="str">
            <v>Cumpre</v>
          </cell>
        </row>
        <row r="5364">
          <cell r="F5364" t="str">
            <v>São Francisco/SP</v>
          </cell>
          <cell r="G5364" t="str">
            <v>Semestral</v>
          </cell>
          <cell r="H5364" t="str">
            <v>2024-S1</v>
          </cell>
          <cell r="I5364" t="str">
            <v>Sim</v>
          </cell>
          <cell r="J5364">
            <v>45473</v>
          </cell>
          <cell r="K5364">
            <v>-6255027.3799999999</v>
          </cell>
          <cell r="L5364">
            <v>23479617.52</v>
          </cell>
          <cell r="M5364">
            <v>0</v>
          </cell>
          <cell r="N5364" t="str">
            <v>Cumpre</v>
          </cell>
        </row>
        <row r="5365">
          <cell r="F5365" t="str">
            <v>São João da Boa Vista/SP</v>
          </cell>
          <cell r="G5365" t="str">
            <v>Quadrimestral</v>
          </cell>
          <cell r="H5365" t="str">
            <v>2024-Q2</v>
          </cell>
          <cell r="I5365" t="str">
            <v>Sim</v>
          </cell>
          <cell r="J5365">
            <v>45535</v>
          </cell>
          <cell r="K5365">
            <v>-133959646.62</v>
          </cell>
          <cell r="L5365">
            <v>534324313.88</v>
          </cell>
          <cell r="M5365">
            <v>0</v>
          </cell>
          <cell r="N5365" t="str">
            <v>Cumpre</v>
          </cell>
        </row>
        <row r="5366">
          <cell r="F5366" t="str">
            <v>São João das Duas Pontes/SP</v>
          </cell>
          <cell r="G5366" t="str">
            <v>Quadrimestral</v>
          </cell>
          <cell r="H5366" t="str">
            <v>2024-Q2</v>
          </cell>
          <cell r="I5366" t="str">
            <v>Sim</v>
          </cell>
          <cell r="J5366">
            <v>45535</v>
          </cell>
          <cell r="K5366">
            <v>294312.28999999998</v>
          </cell>
          <cell r="L5366">
            <v>24324555.91</v>
          </cell>
          <cell r="M5366">
            <v>1.21</v>
          </cell>
          <cell r="N5366" t="str">
            <v>Cumpre</v>
          </cell>
        </row>
        <row r="5367">
          <cell r="F5367" t="str">
            <v>São João de Iracema/SP</v>
          </cell>
          <cell r="G5367" t="str">
            <v>Semestral</v>
          </cell>
          <cell r="H5367" t="str">
            <v>2024-S1</v>
          </cell>
          <cell r="I5367" t="str">
            <v>Sim</v>
          </cell>
          <cell r="J5367">
            <v>45473</v>
          </cell>
          <cell r="K5367">
            <v>-7464515.1600000001</v>
          </cell>
          <cell r="L5367">
            <v>23594359.870000001</v>
          </cell>
          <cell r="M5367">
            <v>0</v>
          </cell>
          <cell r="N5367" t="str">
            <v>Cumpre</v>
          </cell>
        </row>
        <row r="5368">
          <cell r="F5368" t="str">
            <v>São João do Pau de Alho/SP</v>
          </cell>
          <cell r="G5368" t="str">
            <v>Quadrimestral</v>
          </cell>
          <cell r="H5368" t="str">
            <v>2024-Q2</v>
          </cell>
          <cell r="I5368" t="str">
            <v>Sim</v>
          </cell>
          <cell r="J5368">
            <v>45535</v>
          </cell>
          <cell r="K5368">
            <v>70718.7</v>
          </cell>
          <cell r="L5368">
            <v>24545837.789999999</v>
          </cell>
          <cell r="M5368">
            <v>0.28999999999999998</v>
          </cell>
          <cell r="N5368" t="str">
            <v>Cumpre</v>
          </cell>
        </row>
        <row r="5369">
          <cell r="F5369" t="str">
            <v>São Joaquim da Barra/SP</v>
          </cell>
          <cell r="G5369" t="str">
            <v>Semestral</v>
          </cell>
          <cell r="H5369" t="str">
            <v>2024-S1</v>
          </cell>
          <cell r="I5369" t="str">
            <v>Sim</v>
          </cell>
          <cell r="J5369">
            <v>45473</v>
          </cell>
          <cell r="K5369">
            <v>-40030861.950000003</v>
          </cell>
          <cell r="L5369">
            <v>248125660.36000001</v>
          </cell>
          <cell r="M5369">
            <v>0</v>
          </cell>
          <cell r="N5369" t="str">
            <v>Cumpre</v>
          </cell>
        </row>
        <row r="5370">
          <cell r="F5370" t="str">
            <v>São José da Bela Vista/SP</v>
          </cell>
          <cell r="G5370" t="str">
            <v>Quadrimestral</v>
          </cell>
          <cell r="H5370" t="str">
            <v>2024-Q2</v>
          </cell>
          <cell r="I5370" t="str">
            <v>Sim</v>
          </cell>
          <cell r="J5370">
            <v>45535</v>
          </cell>
          <cell r="K5370">
            <v>6970342.71</v>
          </cell>
          <cell r="L5370">
            <v>43324645.549999997</v>
          </cell>
          <cell r="M5370">
            <v>16.09</v>
          </cell>
          <cell r="N5370" t="str">
            <v>Cumpre</v>
          </cell>
        </row>
        <row r="5371">
          <cell r="F5371" t="str">
            <v>São José do Barreiro/SP</v>
          </cell>
          <cell r="G5371" t="str">
            <v>Semestral</v>
          </cell>
          <cell r="H5371" t="str">
            <v>2024-S1</v>
          </cell>
          <cell r="I5371" t="str">
            <v>Sim</v>
          </cell>
          <cell r="J5371">
            <v>45473</v>
          </cell>
          <cell r="K5371">
            <v>-7766450.9299999997</v>
          </cell>
          <cell r="L5371">
            <v>44298061.600000001</v>
          </cell>
          <cell r="M5371">
            <v>0</v>
          </cell>
          <cell r="N5371" t="str">
            <v>Cumpre</v>
          </cell>
        </row>
        <row r="5372">
          <cell r="F5372" t="str">
            <v>São José do Rio Pardo/SP</v>
          </cell>
          <cell r="G5372" t="str">
            <v>Quadrimestral</v>
          </cell>
          <cell r="H5372" t="str">
            <v>2024-Q2</v>
          </cell>
          <cell r="I5372" t="str">
            <v>Sim</v>
          </cell>
          <cell r="J5372">
            <v>45535</v>
          </cell>
          <cell r="K5372">
            <v>8964443.9900000002</v>
          </cell>
          <cell r="L5372">
            <v>276979586.94</v>
          </cell>
          <cell r="M5372">
            <v>3.24</v>
          </cell>
          <cell r="N5372" t="str">
            <v>Cumpre</v>
          </cell>
        </row>
        <row r="5373">
          <cell r="F5373" t="str">
            <v>São José do Rio Preto/SP</v>
          </cell>
          <cell r="G5373" t="str">
            <v>Quadrimestral</v>
          </cell>
          <cell r="H5373" t="str">
            <v>2024-Q2</v>
          </cell>
          <cell r="I5373" t="str">
            <v>Sim</v>
          </cell>
          <cell r="J5373">
            <v>45535</v>
          </cell>
          <cell r="K5373">
            <v>-107878424.06</v>
          </cell>
          <cell r="L5373">
            <v>2683219905.4299998</v>
          </cell>
          <cell r="M5373">
            <v>0</v>
          </cell>
          <cell r="N5373" t="str">
            <v>Cumpre</v>
          </cell>
        </row>
        <row r="5374">
          <cell r="F5374" t="str">
            <v>São José dos Campos/SP</v>
          </cell>
          <cell r="G5374" t="str">
            <v>Quadrimestral</v>
          </cell>
          <cell r="H5374" t="str">
            <v>2024-Q2</v>
          </cell>
          <cell r="I5374" t="str">
            <v>Sim</v>
          </cell>
          <cell r="J5374">
            <v>45535</v>
          </cell>
          <cell r="K5374">
            <v>617828250.49000001</v>
          </cell>
          <cell r="L5374">
            <v>3893668759.1100001</v>
          </cell>
          <cell r="M5374">
            <v>15.87</v>
          </cell>
          <cell r="N5374" t="str">
            <v>Cumpre</v>
          </cell>
        </row>
        <row r="5375">
          <cell r="F5375" t="str">
            <v>São Lourenço da Serra/SP</v>
          </cell>
          <cell r="G5375" t="str">
            <v>Quadrimestral</v>
          </cell>
          <cell r="H5375" t="str">
            <v>2024-Q2</v>
          </cell>
          <cell r="I5375" t="str">
            <v>Sim</v>
          </cell>
          <cell r="J5375">
            <v>45535</v>
          </cell>
          <cell r="K5375">
            <v>3989695.8</v>
          </cell>
          <cell r="L5375">
            <v>76552702.450000003</v>
          </cell>
          <cell r="M5375">
            <v>5.21</v>
          </cell>
          <cell r="N5375" t="str">
            <v>Cumpre</v>
          </cell>
        </row>
        <row r="5376">
          <cell r="F5376" t="str">
            <v>São Luiz do Paraitinga/SP</v>
          </cell>
          <cell r="G5376" t="str">
            <v>Semestral</v>
          </cell>
          <cell r="H5376" t="str">
            <v>2024-S1</v>
          </cell>
          <cell r="I5376" t="str">
            <v>Sim</v>
          </cell>
          <cell r="J5376">
            <v>45473</v>
          </cell>
          <cell r="K5376">
            <v>-8673381.3100000005</v>
          </cell>
          <cell r="L5376">
            <v>57675570.100000001</v>
          </cell>
          <cell r="M5376">
            <v>0</v>
          </cell>
          <cell r="N5376" t="str">
            <v>Cumpre</v>
          </cell>
        </row>
        <row r="5377">
          <cell r="F5377" t="str">
            <v>São Manuel/SP</v>
          </cell>
          <cell r="G5377" t="str">
            <v>Quadrimestral</v>
          </cell>
          <cell r="H5377" t="str">
            <v>2024-Q2</v>
          </cell>
          <cell r="I5377" t="str">
            <v>Sim</v>
          </cell>
          <cell r="J5377">
            <v>45535</v>
          </cell>
          <cell r="K5377">
            <v>4339160.28</v>
          </cell>
          <cell r="L5377">
            <v>176761331.06</v>
          </cell>
          <cell r="M5377">
            <v>2.4500000000000002</v>
          </cell>
          <cell r="N5377" t="str">
            <v>Cumpre</v>
          </cell>
        </row>
        <row r="5378">
          <cell r="F5378" t="str">
            <v>São Miguel Arcanjo/SP</v>
          </cell>
          <cell r="G5378" t="str">
            <v>Quadrimestral</v>
          </cell>
          <cell r="H5378" t="str">
            <v>2024-Q1</v>
          </cell>
          <cell r="I5378" t="str">
            <v>Não</v>
          </cell>
          <cell r="J5378">
            <v>45412</v>
          </cell>
          <cell r="K5378">
            <v>-34937033</v>
          </cell>
          <cell r="L5378">
            <v>137878167.03</v>
          </cell>
          <cell r="M5378">
            <v>0</v>
          </cell>
          <cell r="N5378" t="str">
            <v>Cumpre</v>
          </cell>
        </row>
        <row r="5379">
          <cell r="F5379" t="str">
            <v>São Paulo/SP</v>
          </cell>
          <cell r="G5379" t="str">
            <v>Quadrimestral</v>
          </cell>
          <cell r="H5379" t="str">
            <v>2024-Q2</v>
          </cell>
          <cell r="I5379" t="str">
            <v>Sim</v>
          </cell>
          <cell r="J5379">
            <v>45535</v>
          </cell>
          <cell r="K5379">
            <v>-105714175.81</v>
          </cell>
          <cell r="L5379">
            <v>89399900225.740005</v>
          </cell>
          <cell r="M5379">
            <v>0</v>
          </cell>
          <cell r="N5379" t="str">
            <v>Cumpre</v>
          </cell>
        </row>
        <row r="5380">
          <cell r="F5380" t="str">
            <v>São Pedro/SP</v>
          </cell>
          <cell r="G5380" t="str">
            <v>Quadrimestral</v>
          </cell>
          <cell r="H5380" t="str">
            <v>2024-Q2</v>
          </cell>
          <cell r="I5380" t="str">
            <v>Sim</v>
          </cell>
          <cell r="J5380">
            <v>45535</v>
          </cell>
          <cell r="K5380">
            <v>-47633441.520000003</v>
          </cell>
          <cell r="L5380">
            <v>219486219.86000001</v>
          </cell>
          <cell r="M5380">
            <v>0</v>
          </cell>
          <cell r="N5380" t="str">
            <v>Cumpre</v>
          </cell>
        </row>
        <row r="5381">
          <cell r="F5381" t="str">
            <v>São Pedro do Turvo/SP</v>
          </cell>
          <cell r="G5381" t="str">
            <v>Quadrimestral</v>
          </cell>
          <cell r="H5381" t="str">
            <v>2024-Q2</v>
          </cell>
          <cell r="I5381" t="str">
            <v>Sim</v>
          </cell>
          <cell r="J5381">
            <v>45535</v>
          </cell>
          <cell r="K5381">
            <v>-8476374.2699999996</v>
          </cell>
          <cell r="L5381">
            <v>56718878.770000003</v>
          </cell>
          <cell r="M5381">
            <v>0</v>
          </cell>
          <cell r="N5381" t="str">
            <v>Cumpre</v>
          </cell>
        </row>
        <row r="5382">
          <cell r="F5382" t="str">
            <v>São Roque/SP</v>
          </cell>
          <cell r="G5382" t="str">
            <v>Quadrimestral</v>
          </cell>
          <cell r="H5382" t="str">
            <v>2024-Q2</v>
          </cell>
          <cell r="I5382" t="str">
            <v>Sim</v>
          </cell>
          <cell r="J5382">
            <v>45535</v>
          </cell>
          <cell r="K5382">
            <v>-83472076.769999996</v>
          </cell>
          <cell r="L5382">
            <v>473250910.10000002</v>
          </cell>
          <cell r="M5382">
            <v>0</v>
          </cell>
          <cell r="N5382" t="str">
            <v>Cumpre</v>
          </cell>
        </row>
        <row r="5383">
          <cell r="F5383" t="str">
            <v>São Sebastião/SP</v>
          </cell>
          <cell r="G5383" t="str">
            <v>Quadrimestral</v>
          </cell>
          <cell r="H5383" t="str">
            <v>2024-Q2</v>
          </cell>
          <cell r="I5383" t="str">
            <v>Sim</v>
          </cell>
          <cell r="J5383">
            <v>45535</v>
          </cell>
          <cell r="K5383">
            <v>-189670099.58000001</v>
          </cell>
          <cell r="L5383">
            <v>1337251533.6700001</v>
          </cell>
          <cell r="M5383">
            <v>0</v>
          </cell>
          <cell r="N5383" t="str">
            <v>Cumpre</v>
          </cell>
        </row>
        <row r="5384">
          <cell r="F5384" t="str">
            <v>São Sebastião da Grama/SP</v>
          </cell>
          <cell r="G5384" t="str">
            <v>Quadrimestral</v>
          </cell>
          <cell r="H5384" t="str">
            <v>2024-Q2</v>
          </cell>
          <cell r="I5384" t="str">
            <v>Sim</v>
          </cell>
          <cell r="J5384">
            <v>45535</v>
          </cell>
          <cell r="K5384">
            <v>-12538873.99</v>
          </cell>
          <cell r="L5384">
            <v>55145814.93</v>
          </cell>
          <cell r="M5384">
            <v>0</v>
          </cell>
          <cell r="N5384" t="str">
            <v>Cumpre</v>
          </cell>
        </row>
        <row r="5385">
          <cell r="F5385" t="str">
            <v>São Simão/SP</v>
          </cell>
          <cell r="G5385" t="str">
            <v>Quadrimestral</v>
          </cell>
          <cell r="H5385" t="str">
            <v>2024-Q2</v>
          </cell>
          <cell r="I5385" t="str">
            <v>Sim</v>
          </cell>
          <cell r="J5385">
            <v>45535</v>
          </cell>
          <cell r="K5385">
            <v>19460253.73</v>
          </cell>
          <cell r="L5385">
            <v>86051973.650000006</v>
          </cell>
          <cell r="M5385">
            <v>22.61</v>
          </cell>
          <cell r="N5385" t="str">
            <v>Cumpre</v>
          </cell>
        </row>
        <row r="5386">
          <cell r="F5386" t="str">
            <v>São Vicente/SP</v>
          </cell>
          <cell r="G5386" t="str">
            <v>Quadrimestral</v>
          </cell>
          <cell r="H5386" t="str">
            <v>2024-Q2</v>
          </cell>
          <cell r="I5386" t="str">
            <v>Sim</v>
          </cell>
          <cell r="J5386">
            <v>45535</v>
          </cell>
          <cell r="K5386">
            <v>255206138.25</v>
          </cell>
          <cell r="L5386">
            <v>1458291397.3399999</v>
          </cell>
          <cell r="M5386">
            <v>17.5</v>
          </cell>
          <cell r="N5386" t="str">
            <v>Cumpre</v>
          </cell>
        </row>
        <row r="5387">
          <cell r="F5387" t="str">
            <v>Sarapuí/SP</v>
          </cell>
          <cell r="G5387" t="str">
            <v>Quadrimestral</v>
          </cell>
          <cell r="H5387" t="str">
            <v>2024-Q2</v>
          </cell>
          <cell r="I5387" t="str">
            <v>Sim</v>
          </cell>
          <cell r="J5387">
            <v>45535</v>
          </cell>
          <cell r="K5387">
            <v>2013100.33</v>
          </cell>
          <cell r="L5387">
            <v>56358192.640000001</v>
          </cell>
          <cell r="M5387">
            <v>3.57</v>
          </cell>
          <cell r="N5387" t="str">
            <v>Cumpre</v>
          </cell>
        </row>
        <row r="5388">
          <cell r="F5388" t="str">
            <v>Sarutaiá/SP</v>
          </cell>
          <cell r="G5388" t="str">
            <v>Quadrimestral</v>
          </cell>
          <cell r="H5388" t="str">
            <v>2024-Q2</v>
          </cell>
          <cell r="I5388" t="str">
            <v>Sim</v>
          </cell>
          <cell r="J5388">
            <v>45535</v>
          </cell>
          <cell r="K5388">
            <v>272872.99</v>
          </cell>
          <cell r="L5388">
            <v>28758624.16</v>
          </cell>
          <cell r="M5388">
            <v>0.95</v>
          </cell>
          <cell r="N5388" t="str">
            <v>Cumpre</v>
          </cell>
        </row>
        <row r="5389">
          <cell r="F5389" t="str">
            <v>Sebastianópolis do Sul/SP</v>
          </cell>
          <cell r="G5389" t="str">
            <v>Quadrimestral</v>
          </cell>
          <cell r="H5389" t="str">
            <v>2024-Q2</v>
          </cell>
          <cell r="I5389" t="str">
            <v>Sim</v>
          </cell>
          <cell r="J5389">
            <v>45535</v>
          </cell>
          <cell r="K5389">
            <v>-5306839.45</v>
          </cell>
          <cell r="L5389">
            <v>44044295.840000004</v>
          </cell>
          <cell r="M5389">
            <v>0</v>
          </cell>
          <cell r="N5389" t="str">
            <v>Cumpre</v>
          </cell>
        </row>
        <row r="5390">
          <cell r="F5390" t="str">
            <v>Serra Azul/SP</v>
          </cell>
          <cell r="G5390" t="str">
            <v>Quadrimestral</v>
          </cell>
          <cell r="H5390" t="str">
            <v>2024-Q2</v>
          </cell>
          <cell r="I5390" t="str">
            <v>Sim</v>
          </cell>
          <cell r="J5390">
            <v>45535</v>
          </cell>
          <cell r="K5390">
            <v>2483657.94</v>
          </cell>
          <cell r="L5390">
            <v>56531472.030000001</v>
          </cell>
          <cell r="M5390">
            <v>4.3899999999999997</v>
          </cell>
          <cell r="N5390" t="str">
            <v>Cumpre</v>
          </cell>
        </row>
        <row r="5391">
          <cell r="F5391" t="str">
            <v>Serra Negra/SP</v>
          </cell>
          <cell r="G5391" t="str">
            <v>Quadrimestral</v>
          </cell>
          <cell r="H5391" t="str">
            <v>2024-Q2</v>
          </cell>
          <cell r="I5391" t="str">
            <v>Sim</v>
          </cell>
          <cell r="J5391">
            <v>45535</v>
          </cell>
          <cell r="K5391">
            <v>-7468833.5599999996</v>
          </cell>
          <cell r="L5391">
            <v>171884422.46000001</v>
          </cell>
          <cell r="M5391">
            <v>0</v>
          </cell>
          <cell r="N5391" t="str">
            <v>Cumpre</v>
          </cell>
        </row>
        <row r="5392">
          <cell r="F5392" t="str">
            <v>Serrana/SP</v>
          </cell>
          <cell r="G5392" t="str">
            <v>Quadrimestral</v>
          </cell>
          <cell r="H5392" t="str">
            <v>2024-Q2</v>
          </cell>
          <cell r="I5392" t="str">
            <v>Sim</v>
          </cell>
          <cell r="J5392">
            <v>45535</v>
          </cell>
          <cell r="K5392">
            <v>118460611.22</v>
          </cell>
          <cell r="L5392">
            <v>196720933.06999999</v>
          </cell>
          <cell r="M5392">
            <v>60.22</v>
          </cell>
          <cell r="N5392" t="str">
            <v>Cumpre</v>
          </cell>
        </row>
        <row r="5393">
          <cell r="F5393" t="str">
            <v>Sertãozinho/SP</v>
          </cell>
          <cell r="G5393" t="str">
            <v>Quadrimestral</v>
          </cell>
          <cell r="H5393" t="str">
            <v>2024-Q2</v>
          </cell>
          <cell r="I5393" t="str">
            <v>Sim</v>
          </cell>
          <cell r="J5393">
            <v>45535</v>
          </cell>
          <cell r="K5393">
            <v>-223727174.94999999</v>
          </cell>
          <cell r="L5393">
            <v>750390402.50999999</v>
          </cell>
          <cell r="M5393">
            <v>0</v>
          </cell>
          <cell r="N5393" t="str">
            <v>Cumpre</v>
          </cell>
        </row>
        <row r="5394">
          <cell r="F5394" t="str">
            <v>Sete Barras/SP</v>
          </cell>
          <cell r="G5394" t="str">
            <v>Quadrimestral</v>
          </cell>
          <cell r="H5394" t="str">
            <v>2024-Q2</v>
          </cell>
          <cell r="I5394" t="str">
            <v>Sim</v>
          </cell>
          <cell r="J5394">
            <v>45535</v>
          </cell>
          <cell r="K5394">
            <v>15844045.43</v>
          </cell>
          <cell r="L5394">
            <v>71666713.760000005</v>
          </cell>
          <cell r="M5394">
            <v>22.11</v>
          </cell>
          <cell r="N5394" t="str">
            <v>Cumpre</v>
          </cell>
        </row>
        <row r="5395">
          <cell r="F5395" t="str">
            <v>Severínia/SP</v>
          </cell>
          <cell r="G5395" t="str">
            <v>Semestral</v>
          </cell>
          <cell r="H5395" t="str">
            <v>2024-S1</v>
          </cell>
          <cell r="I5395" t="str">
            <v>Sim</v>
          </cell>
          <cell r="J5395">
            <v>45473</v>
          </cell>
          <cell r="K5395">
            <v>-20622003</v>
          </cell>
          <cell r="L5395">
            <v>82406095.700000003</v>
          </cell>
          <cell r="M5395">
            <v>0</v>
          </cell>
          <cell r="N5395" t="str">
            <v>Cumpre</v>
          </cell>
        </row>
        <row r="5396">
          <cell r="F5396" t="str">
            <v>Silveiras/SP</v>
          </cell>
          <cell r="G5396" t="str">
            <v>Quadrimestral</v>
          </cell>
          <cell r="H5396" t="str">
            <v>2024-Q2</v>
          </cell>
          <cell r="I5396" t="str">
            <v>Sim</v>
          </cell>
          <cell r="J5396">
            <v>45535</v>
          </cell>
          <cell r="K5396">
            <v>4542178.8099999996</v>
          </cell>
          <cell r="L5396">
            <v>48258837.450000003</v>
          </cell>
          <cell r="M5396">
            <v>9.41</v>
          </cell>
          <cell r="N5396" t="str">
            <v>Cumpre</v>
          </cell>
        </row>
        <row r="5397">
          <cell r="F5397" t="str">
            <v>Socorro/SP</v>
          </cell>
          <cell r="G5397" t="str">
            <v>Quadrimestral</v>
          </cell>
          <cell r="H5397" t="str">
            <v>2024-Q2</v>
          </cell>
          <cell r="I5397" t="str">
            <v>Sim</v>
          </cell>
          <cell r="J5397">
            <v>45535</v>
          </cell>
          <cell r="K5397">
            <v>-18558358.370000001</v>
          </cell>
          <cell r="L5397">
            <v>189362220.72999999</v>
          </cell>
          <cell r="M5397">
            <v>0</v>
          </cell>
          <cell r="N5397" t="str">
            <v>Cumpre</v>
          </cell>
        </row>
        <row r="5398">
          <cell r="F5398" t="str">
            <v>Sorocaba/SP</v>
          </cell>
          <cell r="G5398" t="str">
            <v>Quadrimestral</v>
          </cell>
          <cell r="H5398" t="str">
            <v>2024-Q2</v>
          </cell>
          <cell r="I5398" t="str">
            <v>Sim</v>
          </cell>
          <cell r="J5398">
            <v>45535</v>
          </cell>
          <cell r="K5398">
            <v>179164565.31999999</v>
          </cell>
          <cell r="L5398">
            <v>4227266773.8299999</v>
          </cell>
          <cell r="M5398">
            <v>4.24</v>
          </cell>
          <cell r="N5398" t="str">
            <v>Cumpre</v>
          </cell>
        </row>
        <row r="5399">
          <cell r="F5399" t="str">
            <v>Sud Mennucci/SP</v>
          </cell>
          <cell r="G5399" t="str">
            <v>Quadrimestral</v>
          </cell>
          <cell r="H5399" t="str">
            <v>2024-Q2</v>
          </cell>
          <cell r="I5399" t="str">
            <v>Sim</v>
          </cell>
          <cell r="J5399">
            <v>45535</v>
          </cell>
          <cell r="K5399">
            <v>-7634320.2400000002</v>
          </cell>
          <cell r="L5399">
            <v>61692846.950000003</v>
          </cell>
          <cell r="M5399">
            <v>0</v>
          </cell>
          <cell r="N5399" t="str">
            <v>Cumpre</v>
          </cell>
        </row>
        <row r="5400">
          <cell r="F5400" t="str">
            <v>Sumaré/SP</v>
          </cell>
          <cell r="G5400" t="str">
            <v>Quadrimestral</v>
          </cell>
          <cell r="H5400" t="str">
            <v>2024-Q2</v>
          </cell>
          <cell r="I5400" t="str">
            <v>Sim</v>
          </cell>
          <cell r="J5400">
            <v>45535</v>
          </cell>
          <cell r="K5400">
            <v>529027300.62</v>
          </cell>
          <cell r="L5400">
            <v>1113248025.5899999</v>
          </cell>
          <cell r="M5400">
            <v>47.52</v>
          </cell>
          <cell r="N5400" t="str">
            <v>Cumpre</v>
          </cell>
        </row>
        <row r="5401">
          <cell r="F5401" t="str">
            <v>Suzanápolis/SP</v>
          </cell>
          <cell r="G5401" t="str">
            <v>Semestral</v>
          </cell>
          <cell r="H5401" t="str">
            <v>2024-S1</v>
          </cell>
          <cell r="I5401" t="str">
            <v>Sim</v>
          </cell>
          <cell r="J5401">
            <v>45473</v>
          </cell>
          <cell r="K5401">
            <v>-6275330.96</v>
          </cell>
          <cell r="L5401">
            <v>37907768.710000001</v>
          </cell>
          <cell r="M5401">
            <v>0</v>
          </cell>
          <cell r="N5401" t="str">
            <v>Cumpre</v>
          </cell>
        </row>
        <row r="5402">
          <cell r="F5402" t="str">
            <v>Suzano/SP</v>
          </cell>
          <cell r="G5402" t="str">
            <v>Quadrimestral</v>
          </cell>
          <cell r="H5402" t="str">
            <v>2024-Q2</v>
          </cell>
          <cell r="I5402" t="str">
            <v>Sim</v>
          </cell>
          <cell r="J5402">
            <v>45535</v>
          </cell>
          <cell r="K5402">
            <v>-35057643.490000002</v>
          </cell>
          <cell r="L5402">
            <v>1270131009.71</v>
          </cell>
          <cell r="M5402">
            <v>0</v>
          </cell>
          <cell r="N5402" t="str">
            <v>Cumpre</v>
          </cell>
        </row>
        <row r="5403">
          <cell r="F5403" t="str">
            <v>Tabapuã/SP</v>
          </cell>
          <cell r="G5403" t="str">
            <v>Quadrimestral</v>
          </cell>
          <cell r="H5403" t="str">
            <v>2024-Q2</v>
          </cell>
          <cell r="I5403" t="str">
            <v>Sim</v>
          </cell>
          <cell r="J5403">
            <v>45535</v>
          </cell>
          <cell r="K5403">
            <v>4389230.43</v>
          </cell>
          <cell r="L5403">
            <v>66551200.240000002</v>
          </cell>
          <cell r="M5403">
            <v>6.6</v>
          </cell>
          <cell r="N5403" t="str">
            <v>Cumpre</v>
          </cell>
        </row>
        <row r="5404">
          <cell r="F5404" t="str">
            <v>Tabatinga/SP</v>
          </cell>
          <cell r="G5404" t="str">
            <v>Quadrimestral</v>
          </cell>
          <cell r="H5404" t="str">
            <v>2024-Q2</v>
          </cell>
          <cell r="I5404" t="str">
            <v>Sim</v>
          </cell>
          <cell r="J5404">
            <v>45535</v>
          </cell>
          <cell r="K5404">
            <v>-11438494.27</v>
          </cell>
          <cell r="L5404">
            <v>78942091.629999995</v>
          </cell>
          <cell r="M5404">
            <v>0</v>
          </cell>
          <cell r="N5404" t="str">
            <v>Cumpre</v>
          </cell>
        </row>
        <row r="5405">
          <cell r="F5405" t="str">
            <v>Taboão da Serra/SP</v>
          </cell>
          <cell r="G5405" t="str">
            <v>Quadrimestral</v>
          </cell>
          <cell r="H5405" t="str">
            <v>2024-Q2</v>
          </cell>
          <cell r="I5405" t="str">
            <v>Sim</v>
          </cell>
          <cell r="J5405">
            <v>45535</v>
          </cell>
          <cell r="K5405">
            <v>63491778.869999997</v>
          </cell>
          <cell r="L5405">
            <v>1028970892.78</v>
          </cell>
          <cell r="M5405">
            <v>6.17</v>
          </cell>
          <cell r="N5405" t="str">
            <v>Cumpre</v>
          </cell>
        </row>
        <row r="5406">
          <cell r="F5406" t="str">
            <v>Taciba/SP</v>
          </cell>
          <cell r="G5406" t="str">
            <v>Quadrimestral</v>
          </cell>
          <cell r="H5406" t="str">
            <v>2024-Q2</v>
          </cell>
          <cell r="I5406" t="str">
            <v>Sim</v>
          </cell>
          <cell r="J5406">
            <v>45535</v>
          </cell>
          <cell r="K5406">
            <v>-6334873.3899999997</v>
          </cell>
          <cell r="L5406">
            <v>54526993.68</v>
          </cell>
          <cell r="M5406">
            <v>0</v>
          </cell>
          <cell r="N5406" t="str">
            <v>Cumpre</v>
          </cell>
        </row>
        <row r="5407">
          <cell r="F5407" t="str">
            <v>Taguaí/SP</v>
          </cell>
          <cell r="G5407" t="str">
            <v>Quadrimestral</v>
          </cell>
          <cell r="H5407" t="str">
            <v>2024-Q2</v>
          </cell>
          <cell r="I5407" t="str">
            <v>Sim</v>
          </cell>
          <cell r="J5407">
            <v>45535</v>
          </cell>
          <cell r="K5407">
            <v>-9985621.0600000005</v>
          </cell>
          <cell r="L5407">
            <v>67067787.840000004</v>
          </cell>
          <cell r="M5407">
            <v>0</v>
          </cell>
          <cell r="N5407" t="str">
            <v>Cumpre</v>
          </cell>
        </row>
        <row r="5408">
          <cell r="F5408" t="str">
            <v>Taiaçu/SP</v>
          </cell>
          <cell r="G5408" t="str">
            <v>Quadrimestral</v>
          </cell>
          <cell r="H5408" t="str">
            <v>2024-Q2</v>
          </cell>
          <cell r="I5408" t="str">
            <v>Sim</v>
          </cell>
          <cell r="J5408">
            <v>45535</v>
          </cell>
          <cell r="K5408">
            <v>-7610295.0300000003</v>
          </cell>
          <cell r="L5408">
            <v>35755129.890000001</v>
          </cell>
          <cell r="M5408">
            <v>0</v>
          </cell>
          <cell r="N5408" t="str">
            <v>Cumpre</v>
          </cell>
        </row>
        <row r="5409">
          <cell r="F5409" t="str">
            <v>Taiúva/SP</v>
          </cell>
          <cell r="G5409" t="str">
            <v>Semestral</v>
          </cell>
          <cell r="H5409" t="str">
            <v>2024-S1</v>
          </cell>
          <cell r="I5409" t="str">
            <v>Sim</v>
          </cell>
          <cell r="J5409">
            <v>45473</v>
          </cell>
          <cell r="K5409">
            <v>-6512201.8300000001</v>
          </cell>
          <cell r="L5409">
            <v>37290486.530000001</v>
          </cell>
          <cell r="M5409">
            <v>0</v>
          </cell>
          <cell r="N5409" t="str">
            <v>Cumpre</v>
          </cell>
        </row>
        <row r="5410">
          <cell r="F5410" t="str">
            <v>Tambaú/SP</v>
          </cell>
          <cell r="G5410" t="str">
            <v>Quadrimestral</v>
          </cell>
          <cell r="H5410" t="str">
            <v>2024-Q2</v>
          </cell>
          <cell r="I5410" t="str">
            <v>Sim</v>
          </cell>
          <cell r="J5410">
            <v>45535</v>
          </cell>
          <cell r="K5410">
            <v>-5366931.79</v>
          </cell>
          <cell r="L5410">
            <v>114166359.81999999</v>
          </cell>
          <cell r="M5410">
            <v>0</v>
          </cell>
          <cell r="N5410" t="str">
            <v>Cumpre</v>
          </cell>
        </row>
        <row r="5411">
          <cell r="F5411" t="str">
            <v>Tanabi/SP</v>
          </cell>
          <cell r="G5411" t="str">
            <v>Quadrimestral</v>
          </cell>
          <cell r="H5411" t="str">
            <v>2024-Q2</v>
          </cell>
          <cell r="I5411" t="str">
            <v>Sim</v>
          </cell>
          <cell r="J5411">
            <v>45535</v>
          </cell>
          <cell r="K5411">
            <v>1680646.14</v>
          </cell>
          <cell r="L5411">
            <v>140986069.06999999</v>
          </cell>
          <cell r="M5411">
            <v>1.19</v>
          </cell>
          <cell r="N5411" t="str">
            <v>Cumpre</v>
          </cell>
        </row>
        <row r="5412">
          <cell r="F5412" t="str">
            <v>Tapiraí/SP</v>
          </cell>
          <cell r="G5412" t="str">
            <v>Quadrimestral</v>
          </cell>
          <cell r="H5412" t="str">
            <v>2024-Q2</v>
          </cell>
          <cell r="I5412" t="str">
            <v>Sim</v>
          </cell>
          <cell r="J5412">
            <v>45535</v>
          </cell>
          <cell r="K5412">
            <v>-13096232.880000001</v>
          </cell>
          <cell r="L5412">
            <v>47560245.369999997</v>
          </cell>
          <cell r="M5412">
            <v>0</v>
          </cell>
          <cell r="N5412" t="str">
            <v>Cumpre</v>
          </cell>
        </row>
        <row r="5413">
          <cell r="F5413" t="str">
            <v>Tapiratiba/SP</v>
          </cell>
          <cell r="G5413" t="str">
            <v>Quadrimestral</v>
          </cell>
          <cell r="H5413" t="str">
            <v>2024-Q2</v>
          </cell>
          <cell r="I5413" t="str">
            <v>Sim</v>
          </cell>
          <cell r="J5413">
            <v>45535</v>
          </cell>
          <cell r="K5413">
            <v>-8454770.0199999996</v>
          </cell>
          <cell r="L5413">
            <v>64192618.280000001</v>
          </cell>
          <cell r="M5413">
            <v>0</v>
          </cell>
          <cell r="N5413" t="str">
            <v>Cumpre</v>
          </cell>
        </row>
        <row r="5414">
          <cell r="F5414" t="str">
            <v>Taquaral/SP</v>
          </cell>
          <cell r="G5414" t="str">
            <v>Semestral</v>
          </cell>
          <cell r="H5414" t="str">
            <v>2023-S2</v>
          </cell>
          <cell r="I5414" t="str">
            <v>Não</v>
          </cell>
          <cell r="J5414">
            <v>45291</v>
          </cell>
          <cell r="K5414">
            <v>-3664570.26</v>
          </cell>
          <cell r="L5414">
            <v>23767495.989999998</v>
          </cell>
          <cell r="M5414">
            <v>0</v>
          </cell>
          <cell r="N5414" t="str">
            <v>Cumpre</v>
          </cell>
        </row>
        <row r="5415">
          <cell r="F5415" t="str">
            <v>Taquaritinga/SP</v>
          </cell>
          <cell r="G5415" t="str">
            <v>Quadrimestral</v>
          </cell>
          <cell r="H5415" t="str">
            <v>2024-Q2</v>
          </cell>
          <cell r="I5415" t="str">
            <v>Sim</v>
          </cell>
          <cell r="J5415">
            <v>45535</v>
          </cell>
          <cell r="K5415">
            <v>47828693.759999998</v>
          </cell>
          <cell r="L5415">
            <v>273731593.44</v>
          </cell>
          <cell r="M5415">
            <v>17.47</v>
          </cell>
          <cell r="N5415" t="str">
            <v>Cumpre</v>
          </cell>
        </row>
        <row r="5416">
          <cell r="F5416" t="str">
            <v>Taquarituba/SP</v>
          </cell>
          <cell r="G5416" t="str">
            <v>Quadrimestral</v>
          </cell>
          <cell r="H5416" t="str">
            <v>2024-Q2</v>
          </cell>
          <cell r="I5416" t="str">
            <v>Sim</v>
          </cell>
          <cell r="J5416">
            <v>45535</v>
          </cell>
          <cell r="K5416">
            <v>5413904.3099999996</v>
          </cell>
          <cell r="L5416">
            <v>133772290.76000001</v>
          </cell>
          <cell r="M5416">
            <v>4.05</v>
          </cell>
          <cell r="N5416" t="str">
            <v>Cumpre</v>
          </cell>
        </row>
        <row r="5417">
          <cell r="F5417" t="str">
            <v>Taquarivaí/SP</v>
          </cell>
          <cell r="G5417" t="str">
            <v>Quadrimestral</v>
          </cell>
          <cell r="H5417" t="str">
            <v>2024-Q2</v>
          </cell>
          <cell r="I5417" t="str">
            <v>Sim</v>
          </cell>
          <cell r="J5417">
            <v>45535</v>
          </cell>
          <cell r="K5417">
            <v>-4570401.7300000004</v>
          </cell>
          <cell r="L5417">
            <v>49344471.729999997</v>
          </cell>
          <cell r="M5417">
            <v>0</v>
          </cell>
          <cell r="N5417" t="str">
            <v>Cumpre</v>
          </cell>
        </row>
        <row r="5418">
          <cell r="F5418" t="str">
            <v>Tarabai/SP</v>
          </cell>
          <cell r="G5418" t="str">
            <v>Quadrimestral</v>
          </cell>
          <cell r="H5418" t="str">
            <v>2024-Q2</v>
          </cell>
          <cell r="I5418" t="str">
            <v>Sim</v>
          </cell>
          <cell r="J5418">
            <v>45535</v>
          </cell>
          <cell r="K5418">
            <v>3124686.34</v>
          </cell>
          <cell r="L5418">
            <v>41651324.390000001</v>
          </cell>
          <cell r="M5418">
            <v>7.5</v>
          </cell>
          <cell r="N5418" t="str">
            <v>Cumpre</v>
          </cell>
        </row>
        <row r="5419">
          <cell r="F5419" t="str">
            <v>Tarumã/SP</v>
          </cell>
          <cell r="G5419" t="str">
            <v>Quadrimestral</v>
          </cell>
          <cell r="H5419" t="str">
            <v>2024-Q2</v>
          </cell>
          <cell r="I5419" t="str">
            <v>Sim</v>
          </cell>
          <cell r="J5419">
            <v>45535</v>
          </cell>
          <cell r="K5419">
            <v>-17938566.16</v>
          </cell>
          <cell r="L5419">
            <v>105817934.41</v>
          </cell>
          <cell r="M5419">
            <v>0</v>
          </cell>
          <cell r="N5419" t="str">
            <v>Cumpre</v>
          </cell>
        </row>
        <row r="5420">
          <cell r="F5420" t="str">
            <v>Tatuí/SP</v>
          </cell>
          <cell r="G5420" t="str">
            <v>Quadrimestral</v>
          </cell>
          <cell r="H5420" t="str">
            <v>2024-Q2</v>
          </cell>
          <cell r="I5420" t="str">
            <v>Sim</v>
          </cell>
          <cell r="J5420">
            <v>45535</v>
          </cell>
          <cell r="K5420">
            <v>66781263.530000001</v>
          </cell>
          <cell r="L5420">
            <v>549411269.46000004</v>
          </cell>
          <cell r="M5420">
            <v>12.16</v>
          </cell>
          <cell r="N5420" t="str">
            <v>Cumpre</v>
          </cell>
        </row>
        <row r="5421">
          <cell r="F5421" t="str">
            <v>Taubaté/SP</v>
          </cell>
          <cell r="G5421" t="str">
            <v>Quadrimestral</v>
          </cell>
          <cell r="H5421" t="str">
            <v>2024-Q2</v>
          </cell>
          <cell r="I5421" t="str">
            <v>Sim</v>
          </cell>
          <cell r="J5421">
            <v>45535</v>
          </cell>
          <cell r="K5421">
            <v>436309303.16000003</v>
          </cell>
          <cell r="L5421">
            <v>1798064891.78</v>
          </cell>
          <cell r="M5421">
            <v>24.27</v>
          </cell>
          <cell r="N5421" t="str">
            <v>Cumpre</v>
          </cell>
        </row>
        <row r="5422">
          <cell r="F5422" t="str">
            <v>Tejupá/SP</v>
          </cell>
          <cell r="G5422" t="str">
            <v>Quadrimestral</v>
          </cell>
          <cell r="H5422" t="str">
            <v>2024-Q2</v>
          </cell>
          <cell r="I5422" t="str">
            <v>Sim</v>
          </cell>
          <cell r="J5422">
            <v>45535</v>
          </cell>
          <cell r="K5422">
            <v>-4265035.59</v>
          </cell>
          <cell r="L5422">
            <v>35319967.259999998</v>
          </cell>
          <cell r="M5422">
            <v>0</v>
          </cell>
          <cell r="N5422" t="str">
            <v>Cumpre</v>
          </cell>
        </row>
        <row r="5423">
          <cell r="F5423" t="str">
            <v>Teodoro Sampaio/SP</v>
          </cell>
          <cell r="G5423" t="str">
            <v>Quadrimestral</v>
          </cell>
          <cell r="H5423" t="str">
            <v>2024-Q2</v>
          </cell>
          <cell r="I5423" t="str">
            <v>Sim</v>
          </cell>
          <cell r="J5423">
            <v>45535</v>
          </cell>
          <cell r="K5423">
            <v>-11890032.810000001</v>
          </cell>
          <cell r="L5423">
            <v>122022814.56999999</v>
          </cell>
          <cell r="M5423">
            <v>0</v>
          </cell>
          <cell r="N5423" t="str">
            <v>Cumpre</v>
          </cell>
        </row>
        <row r="5424">
          <cell r="F5424" t="str">
            <v>Terra Roxa/SP</v>
          </cell>
          <cell r="G5424" t="str">
            <v>Quadrimestral</v>
          </cell>
          <cell r="H5424" t="str">
            <v>2024-Q2</v>
          </cell>
          <cell r="I5424" t="str">
            <v>Sim</v>
          </cell>
          <cell r="J5424">
            <v>45535</v>
          </cell>
          <cell r="K5424">
            <v>9852036.5399999991</v>
          </cell>
          <cell r="L5424">
            <v>46895588.609999999</v>
          </cell>
          <cell r="M5424">
            <v>21.01</v>
          </cell>
          <cell r="N5424" t="str">
            <v>Cumpre</v>
          </cell>
        </row>
        <row r="5425">
          <cell r="F5425" t="str">
            <v>Tietê/SP</v>
          </cell>
          <cell r="G5425" t="str">
            <v>Quadrimestral</v>
          </cell>
          <cell r="H5425" t="str">
            <v>2024-Q2</v>
          </cell>
          <cell r="I5425" t="str">
            <v>Sim</v>
          </cell>
          <cell r="J5425">
            <v>45535</v>
          </cell>
          <cell r="K5425">
            <v>-34903440.920000002</v>
          </cell>
          <cell r="L5425">
            <v>232819394.21000001</v>
          </cell>
          <cell r="M5425">
            <v>0</v>
          </cell>
          <cell r="N5425" t="str">
            <v>Cumpre</v>
          </cell>
        </row>
        <row r="5426">
          <cell r="F5426" t="str">
            <v>Timburi/SP</v>
          </cell>
          <cell r="G5426" t="str">
            <v>Quadrimestral</v>
          </cell>
          <cell r="H5426" t="str">
            <v>2024-Q2</v>
          </cell>
          <cell r="I5426" t="str">
            <v>Sim</v>
          </cell>
          <cell r="J5426">
            <v>45535</v>
          </cell>
          <cell r="K5426">
            <v>-536856.31000000006</v>
          </cell>
          <cell r="L5426">
            <v>30889916.539999999</v>
          </cell>
          <cell r="M5426">
            <v>0</v>
          </cell>
          <cell r="N5426" t="str">
            <v>Cumpre</v>
          </cell>
        </row>
        <row r="5427">
          <cell r="F5427" t="str">
            <v>Torre de Pedra/SP</v>
          </cell>
          <cell r="G5427" t="str">
            <v>Quadrimestral</v>
          </cell>
          <cell r="H5427" t="str">
            <v>2024-Q2</v>
          </cell>
          <cell r="I5427" t="str">
            <v>Sim</v>
          </cell>
          <cell r="J5427">
            <v>45535</v>
          </cell>
          <cell r="K5427">
            <v>-9158497.8000000007</v>
          </cell>
          <cell r="L5427">
            <v>23953148.210000001</v>
          </cell>
          <cell r="M5427">
            <v>0</v>
          </cell>
          <cell r="N5427" t="str">
            <v>Cumpre</v>
          </cell>
        </row>
        <row r="5428">
          <cell r="F5428" t="str">
            <v>Torrinha/SP</v>
          </cell>
          <cell r="G5428" t="str">
            <v>Quadrimestral</v>
          </cell>
          <cell r="H5428" t="str">
            <v>2024-Q2</v>
          </cell>
          <cell r="I5428" t="str">
            <v>Sim</v>
          </cell>
          <cell r="J5428">
            <v>45535</v>
          </cell>
          <cell r="K5428">
            <v>-5949368.7199999997</v>
          </cell>
          <cell r="L5428">
            <v>53974026.810000002</v>
          </cell>
          <cell r="M5428">
            <v>0</v>
          </cell>
          <cell r="N5428" t="str">
            <v>Cumpre</v>
          </cell>
        </row>
        <row r="5429">
          <cell r="F5429" t="str">
            <v>Trabiju/SP</v>
          </cell>
          <cell r="G5429" t="str">
            <v>Quadrimestral</v>
          </cell>
          <cell r="H5429" t="str">
            <v>2024-Q2</v>
          </cell>
          <cell r="I5429" t="str">
            <v>Sim</v>
          </cell>
          <cell r="J5429">
            <v>45535</v>
          </cell>
          <cell r="K5429">
            <v>-2043476.9</v>
          </cell>
          <cell r="L5429">
            <v>22386257.199999999</v>
          </cell>
          <cell r="M5429">
            <v>0</v>
          </cell>
          <cell r="N5429" t="str">
            <v>Cumpre</v>
          </cell>
        </row>
        <row r="5430">
          <cell r="F5430" t="str">
            <v>Tremembé/SP</v>
          </cell>
          <cell r="G5430" t="str">
            <v>Quadrimestral</v>
          </cell>
          <cell r="H5430" t="str">
            <v>2024-Q2</v>
          </cell>
          <cell r="I5430" t="str">
            <v>Sim</v>
          </cell>
          <cell r="J5430">
            <v>45535</v>
          </cell>
          <cell r="K5430">
            <v>-47023282.439999998</v>
          </cell>
          <cell r="L5430">
            <v>219467043.61000001</v>
          </cell>
          <cell r="M5430">
            <v>0</v>
          </cell>
          <cell r="N5430" t="str">
            <v>Cumpre</v>
          </cell>
        </row>
        <row r="5431">
          <cell r="F5431" t="str">
            <v>Três Fronteiras/SP</v>
          </cell>
          <cell r="G5431" t="str">
            <v>Quadrimestral</v>
          </cell>
          <cell r="H5431" t="str">
            <v>2024-Q2</v>
          </cell>
          <cell r="I5431" t="str">
            <v>Sim</v>
          </cell>
          <cell r="J5431">
            <v>45535</v>
          </cell>
          <cell r="K5431">
            <v>-5395411.2400000002</v>
          </cell>
          <cell r="L5431">
            <v>35167371.549999997</v>
          </cell>
          <cell r="M5431">
            <v>0</v>
          </cell>
          <cell r="N5431" t="str">
            <v>Cumpre</v>
          </cell>
        </row>
        <row r="5432">
          <cell r="F5432" t="str">
            <v>Tuiuti/SP</v>
          </cell>
          <cell r="G5432" t="str">
            <v>Quadrimestral</v>
          </cell>
          <cell r="H5432" t="str">
            <v>2024-Q2</v>
          </cell>
          <cell r="I5432" t="str">
            <v>Sim</v>
          </cell>
          <cell r="J5432">
            <v>45535</v>
          </cell>
          <cell r="K5432">
            <v>-1035813.37</v>
          </cell>
          <cell r="L5432">
            <v>35552720.409999996</v>
          </cell>
          <cell r="M5432">
            <v>0</v>
          </cell>
          <cell r="N5432" t="str">
            <v>Cumpre</v>
          </cell>
        </row>
        <row r="5433">
          <cell r="F5433" t="str">
            <v>Tupã/SP</v>
          </cell>
          <cell r="G5433" t="str">
            <v>Quadrimestral</v>
          </cell>
          <cell r="H5433" t="str">
            <v>2024-Q2</v>
          </cell>
          <cell r="I5433" t="str">
            <v>Sim</v>
          </cell>
          <cell r="J5433">
            <v>45535</v>
          </cell>
          <cell r="K5433">
            <v>-28751818.260000002</v>
          </cell>
          <cell r="L5433">
            <v>294493742.85000002</v>
          </cell>
          <cell r="M5433">
            <v>0</v>
          </cell>
          <cell r="N5433" t="str">
            <v>Cumpre</v>
          </cell>
        </row>
        <row r="5434">
          <cell r="F5434" t="str">
            <v>Tupi Paulista/SP</v>
          </cell>
          <cell r="G5434" t="str">
            <v>Quadrimestral</v>
          </cell>
          <cell r="H5434" t="str">
            <v>2024-Q2</v>
          </cell>
          <cell r="I5434" t="str">
            <v>Sim</v>
          </cell>
          <cell r="J5434">
            <v>45535</v>
          </cell>
          <cell r="K5434">
            <v>-7348555.6500000004</v>
          </cell>
          <cell r="L5434">
            <v>77074666.719999999</v>
          </cell>
          <cell r="M5434">
            <v>0</v>
          </cell>
          <cell r="N5434" t="str">
            <v>Cumpre</v>
          </cell>
        </row>
        <row r="5435">
          <cell r="F5435" t="str">
            <v>Turiúba/SP</v>
          </cell>
          <cell r="G5435" t="str">
            <v>Quadrimestral</v>
          </cell>
          <cell r="H5435" t="str">
            <v>2024-Q2</v>
          </cell>
          <cell r="I5435" t="str">
            <v>Sim</v>
          </cell>
          <cell r="J5435">
            <v>45535</v>
          </cell>
          <cell r="K5435">
            <v>2367834.5699999998</v>
          </cell>
          <cell r="L5435">
            <v>28067578.449999999</v>
          </cell>
          <cell r="M5435">
            <v>8.44</v>
          </cell>
          <cell r="N5435" t="str">
            <v>Cumpre</v>
          </cell>
        </row>
        <row r="5436">
          <cell r="F5436" t="str">
            <v>Turmalina/SP</v>
          </cell>
          <cell r="G5436" t="str">
            <v>Quadrimestral</v>
          </cell>
          <cell r="H5436" t="str">
            <v>2024-Q2</v>
          </cell>
          <cell r="I5436" t="str">
            <v>Sim</v>
          </cell>
          <cell r="J5436">
            <v>45535</v>
          </cell>
          <cell r="K5436">
            <v>2589224.36</v>
          </cell>
          <cell r="L5436">
            <v>25073919.309999999</v>
          </cell>
          <cell r="M5436">
            <v>10.33</v>
          </cell>
          <cell r="N5436" t="str">
            <v>Cumpre</v>
          </cell>
        </row>
        <row r="5437">
          <cell r="F5437" t="str">
            <v>Ubarana/SP</v>
          </cell>
          <cell r="G5437" t="str">
            <v>Semestral</v>
          </cell>
          <cell r="H5437" t="str">
            <v>2024-S1</v>
          </cell>
          <cell r="I5437" t="str">
            <v>Sim</v>
          </cell>
          <cell r="J5437">
            <v>45473</v>
          </cell>
          <cell r="K5437">
            <v>-6051825.5</v>
          </cell>
          <cell r="L5437">
            <v>45991213.850000001</v>
          </cell>
          <cell r="M5437">
            <v>0</v>
          </cell>
          <cell r="N5437" t="str">
            <v>Cumpre</v>
          </cell>
        </row>
        <row r="5438">
          <cell r="F5438" t="str">
            <v>Ubatuba/SP</v>
          </cell>
          <cell r="G5438" t="str">
            <v>Quadrimestral</v>
          </cell>
          <cell r="H5438" t="str">
            <v>2024-Q2</v>
          </cell>
          <cell r="I5438" t="str">
            <v>Sim</v>
          </cell>
          <cell r="J5438">
            <v>45535</v>
          </cell>
          <cell r="K5438">
            <v>-180887143.55000001</v>
          </cell>
          <cell r="L5438">
            <v>631303737.24000001</v>
          </cell>
          <cell r="M5438">
            <v>0</v>
          </cell>
          <cell r="N5438" t="str">
            <v>Cumpre</v>
          </cell>
        </row>
        <row r="5439">
          <cell r="F5439" t="str">
            <v>Ubirajara/SP</v>
          </cell>
          <cell r="G5439" t="str">
            <v>Semestral</v>
          </cell>
          <cell r="H5439" t="str">
            <v>2024-S1</v>
          </cell>
          <cell r="I5439" t="str">
            <v>Sim</v>
          </cell>
          <cell r="J5439">
            <v>45473</v>
          </cell>
          <cell r="K5439">
            <v>-2437649.3199999998</v>
          </cell>
          <cell r="L5439">
            <v>34975439.689999998</v>
          </cell>
          <cell r="M5439">
            <v>0</v>
          </cell>
          <cell r="N5439" t="str">
            <v>Cumpre</v>
          </cell>
        </row>
        <row r="5440">
          <cell r="F5440" t="str">
            <v>Uchoa/SP</v>
          </cell>
          <cell r="G5440" t="str">
            <v>Quadrimestral</v>
          </cell>
          <cell r="H5440" t="str">
            <v>2024-Q2</v>
          </cell>
          <cell r="I5440" t="str">
            <v>Sim</v>
          </cell>
          <cell r="J5440">
            <v>45535</v>
          </cell>
          <cell r="K5440">
            <v>3100871.9</v>
          </cell>
          <cell r="L5440">
            <v>61428201.289999999</v>
          </cell>
          <cell r="M5440">
            <v>5.05</v>
          </cell>
          <cell r="N5440" t="str">
            <v>Cumpre</v>
          </cell>
        </row>
        <row r="5441">
          <cell r="F5441" t="str">
            <v>União Paulista/SP</v>
          </cell>
          <cell r="G5441" t="str">
            <v>Quadrimestral</v>
          </cell>
          <cell r="H5441" t="str">
            <v>2024-Q1</v>
          </cell>
          <cell r="I5441" t="str">
            <v>Não</v>
          </cell>
          <cell r="J5441">
            <v>45412</v>
          </cell>
          <cell r="K5441">
            <v>106102.28</v>
          </cell>
          <cell r="L5441">
            <v>21596924.32</v>
          </cell>
          <cell r="M5441">
            <v>0.49</v>
          </cell>
          <cell r="N5441" t="str">
            <v>Cumpre</v>
          </cell>
        </row>
        <row r="5442">
          <cell r="F5442" t="str">
            <v>Urânia/SP</v>
          </cell>
          <cell r="G5442" t="str">
            <v>Quadrimestral</v>
          </cell>
          <cell r="H5442" t="str">
            <v>2024-Q2</v>
          </cell>
          <cell r="I5442" t="str">
            <v>Sim</v>
          </cell>
          <cell r="J5442">
            <v>45535</v>
          </cell>
          <cell r="K5442">
            <v>-1137034.93</v>
          </cell>
          <cell r="L5442">
            <v>39475391.789999999</v>
          </cell>
          <cell r="M5442">
            <v>0</v>
          </cell>
          <cell r="N5442" t="str">
            <v>Cumpre</v>
          </cell>
        </row>
        <row r="5443">
          <cell r="F5443" t="str">
            <v>Uru/SP</v>
          </cell>
          <cell r="G5443" t="str">
            <v>Quadrimestral</v>
          </cell>
          <cell r="H5443" t="str">
            <v>2024-Q2</v>
          </cell>
          <cell r="I5443" t="str">
            <v>Sim</v>
          </cell>
          <cell r="J5443">
            <v>45535</v>
          </cell>
          <cell r="K5443">
            <v>775618.63</v>
          </cell>
          <cell r="L5443">
            <v>24101028.989999998</v>
          </cell>
          <cell r="M5443">
            <v>3.22</v>
          </cell>
          <cell r="N5443" t="str">
            <v>Cumpre</v>
          </cell>
        </row>
        <row r="5444">
          <cell r="F5444" t="str">
            <v>Urupês/SP</v>
          </cell>
          <cell r="G5444" t="str">
            <v>Quadrimestral</v>
          </cell>
          <cell r="H5444" t="str">
            <v>2024-Q2</v>
          </cell>
          <cell r="I5444" t="str">
            <v>Sim</v>
          </cell>
          <cell r="J5444">
            <v>45535</v>
          </cell>
          <cell r="K5444">
            <v>-10723093.49</v>
          </cell>
          <cell r="L5444">
            <v>85921673.560000002</v>
          </cell>
          <cell r="M5444">
            <v>0</v>
          </cell>
          <cell r="N5444" t="str">
            <v>Cumpre</v>
          </cell>
        </row>
        <row r="5445">
          <cell r="F5445" t="str">
            <v>Valentim Gentil/SP</v>
          </cell>
          <cell r="G5445" t="str">
            <v>Quadrimestral</v>
          </cell>
          <cell r="H5445" t="str">
            <v>2024-Q2</v>
          </cell>
          <cell r="I5445" t="str">
            <v>Sim</v>
          </cell>
          <cell r="J5445">
            <v>45535</v>
          </cell>
          <cell r="K5445">
            <v>-4652861.0599999996</v>
          </cell>
          <cell r="L5445">
            <v>68487951.180000007</v>
          </cell>
          <cell r="M5445">
            <v>0</v>
          </cell>
          <cell r="N5445" t="str">
            <v>Cumpre</v>
          </cell>
        </row>
        <row r="5446">
          <cell r="F5446" t="str">
            <v>Valinhos/SP</v>
          </cell>
          <cell r="G5446" t="str">
            <v>Quadrimestral</v>
          </cell>
          <cell r="H5446" t="str">
            <v>2024-Q2</v>
          </cell>
          <cell r="I5446" t="str">
            <v>Sim</v>
          </cell>
          <cell r="J5446">
            <v>45535</v>
          </cell>
          <cell r="K5446">
            <v>209209143.81</v>
          </cell>
          <cell r="L5446">
            <v>953973846.59000003</v>
          </cell>
          <cell r="M5446">
            <v>21.93</v>
          </cell>
          <cell r="N5446" t="str">
            <v>Cumpre</v>
          </cell>
        </row>
        <row r="5447">
          <cell r="F5447" t="str">
            <v>Valparaíso/SP</v>
          </cell>
          <cell r="G5447" t="str">
            <v>Quadrimestral</v>
          </cell>
          <cell r="H5447" t="str">
            <v>2024-Q2</v>
          </cell>
          <cell r="I5447" t="str">
            <v>Sim</v>
          </cell>
          <cell r="J5447">
            <v>45535</v>
          </cell>
          <cell r="K5447">
            <v>-4471322.91</v>
          </cell>
          <cell r="L5447">
            <v>153402924.74000001</v>
          </cell>
          <cell r="M5447">
            <v>0</v>
          </cell>
          <cell r="N5447" t="str">
            <v>Cumpre</v>
          </cell>
        </row>
        <row r="5448">
          <cell r="F5448" t="str">
            <v>Vargem/SP</v>
          </cell>
          <cell r="G5448" t="str">
            <v>Quadrimestral</v>
          </cell>
          <cell r="H5448" t="str">
            <v>2024-Q2</v>
          </cell>
          <cell r="I5448" t="str">
            <v>Sim</v>
          </cell>
          <cell r="J5448">
            <v>45535</v>
          </cell>
          <cell r="K5448">
            <v>-9892803.2899999991</v>
          </cell>
          <cell r="L5448">
            <v>51977144.079999998</v>
          </cell>
          <cell r="M5448">
            <v>0</v>
          </cell>
          <cell r="N5448" t="str">
            <v>Cumpre</v>
          </cell>
        </row>
        <row r="5449">
          <cell r="F5449" t="str">
            <v>Vargem Grande do Sul/SP</v>
          </cell>
          <cell r="G5449" t="str">
            <v>Quadrimestral</v>
          </cell>
          <cell r="H5449" t="str">
            <v>2024-Q2</v>
          </cell>
          <cell r="I5449" t="str">
            <v>Sim</v>
          </cell>
          <cell r="J5449">
            <v>45535</v>
          </cell>
          <cell r="K5449">
            <v>-3704577.11</v>
          </cell>
          <cell r="L5449">
            <v>189763199.03999999</v>
          </cell>
          <cell r="M5449">
            <v>0</v>
          </cell>
          <cell r="N5449" t="str">
            <v>Cumpre</v>
          </cell>
        </row>
        <row r="5450">
          <cell r="F5450" t="str">
            <v>Vargem Grande Paulista/SP</v>
          </cell>
          <cell r="G5450" t="str">
            <v>Quadrimestral</v>
          </cell>
          <cell r="H5450" t="str">
            <v>2024-Q2</v>
          </cell>
          <cell r="I5450" t="str">
            <v>Sim</v>
          </cell>
          <cell r="J5450">
            <v>45535</v>
          </cell>
          <cell r="K5450">
            <v>-33348087.93</v>
          </cell>
          <cell r="L5450">
            <v>287044266.32999998</v>
          </cell>
          <cell r="M5450">
            <v>0</v>
          </cell>
          <cell r="N5450" t="str">
            <v>Cumpre</v>
          </cell>
        </row>
        <row r="5451">
          <cell r="F5451" t="str">
            <v>Várzea Paulista/SP</v>
          </cell>
          <cell r="G5451" t="str">
            <v>Quadrimestral</v>
          </cell>
          <cell r="H5451" t="str">
            <v>2024-Q2</v>
          </cell>
          <cell r="I5451" t="str">
            <v>Sim</v>
          </cell>
          <cell r="J5451">
            <v>45535</v>
          </cell>
          <cell r="K5451">
            <v>68154378.680000007</v>
          </cell>
          <cell r="L5451">
            <v>412775379.10000002</v>
          </cell>
          <cell r="M5451">
            <v>16.510000000000002</v>
          </cell>
          <cell r="N5451" t="str">
            <v>Cumpre</v>
          </cell>
        </row>
        <row r="5452">
          <cell r="F5452" t="str">
            <v>Vera Cruz/SP</v>
          </cell>
          <cell r="G5452" t="str">
            <v>Quadrimestral</v>
          </cell>
          <cell r="H5452" t="str">
            <v>2024-Q2</v>
          </cell>
          <cell r="I5452" t="str">
            <v>Sim</v>
          </cell>
          <cell r="J5452">
            <v>45535</v>
          </cell>
          <cell r="K5452">
            <v>1950743.52</v>
          </cell>
          <cell r="L5452">
            <v>53905741.590000004</v>
          </cell>
          <cell r="M5452">
            <v>3.62</v>
          </cell>
          <cell r="N5452" t="str">
            <v>Cumpre</v>
          </cell>
        </row>
        <row r="5453">
          <cell r="F5453" t="str">
            <v>Vinhedo/SP</v>
          </cell>
          <cell r="G5453" t="str">
            <v>Quadrimestral</v>
          </cell>
          <cell r="H5453" t="str">
            <v>2024-Q2</v>
          </cell>
          <cell r="I5453" t="str">
            <v>Sim</v>
          </cell>
          <cell r="J5453">
            <v>45535</v>
          </cell>
          <cell r="K5453">
            <v>75660159.349999994</v>
          </cell>
          <cell r="L5453">
            <v>790609217.63999999</v>
          </cell>
          <cell r="M5453">
            <v>9.57</v>
          </cell>
          <cell r="N5453" t="str">
            <v>Cumpre</v>
          </cell>
        </row>
        <row r="5454">
          <cell r="F5454" t="str">
            <v>Viradouro/SP</v>
          </cell>
          <cell r="G5454" t="str">
            <v>Quadrimestral</v>
          </cell>
          <cell r="H5454" t="str">
            <v>2024-Q2</v>
          </cell>
          <cell r="I5454" t="str">
            <v>Sim</v>
          </cell>
          <cell r="J5454">
            <v>45535</v>
          </cell>
          <cell r="K5454">
            <v>-4642573.8099999996</v>
          </cell>
          <cell r="L5454">
            <v>102634392.81999999</v>
          </cell>
          <cell r="M5454">
            <v>0</v>
          </cell>
          <cell r="N5454" t="str">
            <v>Cumpre</v>
          </cell>
        </row>
        <row r="5455">
          <cell r="F5455" t="str">
            <v>Vista Alegre do Alto/SP</v>
          </cell>
          <cell r="G5455" t="str">
            <v>Quadrimestral</v>
          </cell>
          <cell r="H5455" t="str">
            <v>2024-Q2</v>
          </cell>
          <cell r="I5455" t="str">
            <v>Sim</v>
          </cell>
          <cell r="J5455">
            <v>45535</v>
          </cell>
          <cell r="K5455">
            <v>-20210551.98</v>
          </cell>
          <cell r="L5455">
            <v>56748534.329999998</v>
          </cell>
          <cell r="M5455">
            <v>0</v>
          </cell>
          <cell r="N5455" t="str">
            <v>Cumpre</v>
          </cell>
        </row>
        <row r="5456">
          <cell r="F5456" t="str">
            <v>Vitória Brasil/SP</v>
          </cell>
          <cell r="G5456" t="str">
            <v>Quadrimestral</v>
          </cell>
          <cell r="H5456" t="str">
            <v>2024-Q2</v>
          </cell>
          <cell r="I5456" t="str">
            <v>Sim</v>
          </cell>
          <cell r="J5456">
            <v>45535</v>
          </cell>
          <cell r="K5456">
            <v>-6242733.4100000001</v>
          </cell>
          <cell r="L5456">
            <v>22265702.25</v>
          </cell>
          <cell r="M5456">
            <v>0</v>
          </cell>
          <cell r="N5456" t="str">
            <v>Cumpre</v>
          </cell>
        </row>
        <row r="5457">
          <cell r="F5457" t="str">
            <v>Votorantim/SP</v>
          </cell>
          <cell r="G5457" t="str">
            <v>Quadrimestral</v>
          </cell>
          <cell r="H5457" t="str">
            <v>2024-Q2</v>
          </cell>
          <cell r="I5457" t="str">
            <v>Sim</v>
          </cell>
          <cell r="J5457">
            <v>45535</v>
          </cell>
          <cell r="K5457">
            <v>-71092960.290000007</v>
          </cell>
          <cell r="L5457">
            <v>553544007.98000002</v>
          </cell>
          <cell r="M5457">
            <v>0</v>
          </cell>
          <cell r="N5457" t="str">
            <v>Cumpre</v>
          </cell>
        </row>
        <row r="5458">
          <cell r="F5458" t="str">
            <v>Votuporanga/SP</v>
          </cell>
          <cell r="G5458" t="str">
            <v>Quadrimestral</v>
          </cell>
          <cell r="H5458" t="str">
            <v>2024-Q2</v>
          </cell>
          <cell r="I5458" t="str">
            <v>Sim</v>
          </cell>
          <cell r="J5458">
            <v>45535</v>
          </cell>
          <cell r="K5458">
            <v>-97009216.560000002</v>
          </cell>
          <cell r="L5458">
            <v>496909590.25999999</v>
          </cell>
          <cell r="M5458">
            <v>0</v>
          </cell>
          <cell r="N5458" t="str">
            <v>Cumpre</v>
          </cell>
        </row>
        <row r="5459">
          <cell r="F5459" t="str">
            <v>Zacarias/SP</v>
          </cell>
          <cell r="G5459" t="str">
            <v>Quadrimestral</v>
          </cell>
          <cell r="H5459" t="str">
            <v>2024-Q2</v>
          </cell>
          <cell r="I5459" t="str">
            <v>Sim</v>
          </cell>
          <cell r="J5459">
            <v>45535</v>
          </cell>
          <cell r="K5459">
            <v>-13549869.529999999</v>
          </cell>
          <cell r="L5459">
            <v>35665142.979999997</v>
          </cell>
          <cell r="M5459">
            <v>0</v>
          </cell>
          <cell r="N5459" t="str">
            <v>Cumpre</v>
          </cell>
        </row>
        <row r="5460">
          <cell r="F5460" t="str">
            <v>Abreulândia/TO</v>
          </cell>
          <cell r="G5460" t="str">
            <v>Semestral</v>
          </cell>
          <cell r="H5460" t="str">
            <v>2024-S1</v>
          </cell>
          <cell r="I5460" t="str">
            <v>Sim</v>
          </cell>
          <cell r="J5460">
            <v>45473</v>
          </cell>
          <cell r="K5460">
            <v>798733.8</v>
          </cell>
          <cell r="L5460">
            <v>27790917.870000001</v>
          </cell>
          <cell r="M5460">
            <v>2.87</v>
          </cell>
          <cell r="N5460" t="str">
            <v>Cumpre</v>
          </cell>
        </row>
        <row r="5461">
          <cell r="F5461" t="str">
            <v>Aguiarnópolis/TO</v>
          </cell>
          <cell r="G5461" t="str">
            <v>Quadrimestral</v>
          </cell>
          <cell r="H5461" t="str">
            <v>2024-Q2</v>
          </cell>
          <cell r="I5461" t="str">
            <v>Sim</v>
          </cell>
          <cell r="J5461">
            <v>45535</v>
          </cell>
          <cell r="K5461">
            <v>870957.53</v>
          </cell>
          <cell r="L5461">
            <v>33172472.989999998</v>
          </cell>
          <cell r="M5461">
            <v>2.63</v>
          </cell>
          <cell r="N5461" t="str">
            <v>Cumpre</v>
          </cell>
        </row>
        <row r="5462">
          <cell r="F5462" t="str">
            <v>Aliança do Tocantins/TO</v>
          </cell>
          <cell r="G5462" t="str">
            <v>Semestral</v>
          </cell>
          <cell r="H5462" t="str">
            <v>2024-S1</v>
          </cell>
          <cell r="I5462" t="str">
            <v>Sim</v>
          </cell>
          <cell r="J5462">
            <v>45473</v>
          </cell>
          <cell r="K5462">
            <v>-4545427.7</v>
          </cell>
          <cell r="L5462">
            <v>39087472.82</v>
          </cell>
          <cell r="M5462">
            <v>0</v>
          </cell>
          <cell r="N5462" t="str">
            <v>Cumpre</v>
          </cell>
        </row>
        <row r="5463">
          <cell r="F5463" t="str">
            <v>Almas/TO</v>
          </cell>
          <cell r="G5463" t="str">
            <v>Semestral</v>
          </cell>
          <cell r="H5463" t="str">
            <v>2023-S2</v>
          </cell>
          <cell r="I5463" t="str">
            <v>Não</v>
          </cell>
          <cell r="J5463">
            <v>45291</v>
          </cell>
          <cell r="K5463">
            <v>5295890.8499999996</v>
          </cell>
          <cell r="L5463">
            <v>41121025.670000002</v>
          </cell>
          <cell r="M5463">
            <v>12.88</v>
          </cell>
          <cell r="N5463" t="str">
            <v>Cumpre</v>
          </cell>
        </row>
        <row r="5464">
          <cell r="F5464" t="str">
            <v>Alvorada/TO</v>
          </cell>
          <cell r="G5464" t="str">
            <v>Semestral</v>
          </cell>
          <cell r="H5464" t="str">
            <v>2024-S1</v>
          </cell>
          <cell r="I5464" t="str">
            <v>Sim</v>
          </cell>
          <cell r="J5464">
            <v>45473</v>
          </cell>
          <cell r="K5464">
            <v>-10989704.970000001</v>
          </cell>
          <cell r="L5464">
            <v>60347771.759999998</v>
          </cell>
          <cell r="M5464">
            <v>0</v>
          </cell>
          <cell r="N5464" t="str">
            <v>Cumpre</v>
          </cell>
        </row>
        <row r="5465">
          <cell r="F5465" t="str">
            <v>Ananás/TO</v>
          </cell>
          <cell r="G5465" t="str">
            <v>Semestral</v>
          </cell>
          <cell r="H5465" t="str">
            <v>2024-S1</v>
          </cell>
          <cell r="I5465" t="str">
            <v>Sim</v>
          </cell>
          <cell r="J5465">
            <v>45473</v>
          </cell>
          <cell r="K5465">
            <v>4969989.25</v>
          </cell>
          <cell r="L5465">
            <v>51099430.219999999</v>
          </cell>
          <cell r="M5465">
            <v>9.73</v>
          </cell>
          <cell r="N5465" t="str">
            <v>Cumpre</v>
          </cell>
        </row>
        <row r="5466">
          <cell r="F5466" t="str">
            <v>Angico/TO</v>
          </cell>
          <cell r="G5466" t="str">
            <v>Quadrimestral</v>
          </cell>
          <cell r="H5466" t="str">
            <v>2024-Q2</v>
          </cell>
          <cell r="I5466" t="str">
            <v>Sim</v>
          </cell>
          <cell r="J5466">
            <v>45535</v>
          </cell>
          <cell r="K5466">
            <v>297095.06</v>
          </cell>
          <cell r="L5466">
            <v>22689275.739999998</v>
          </cell>
          <cell r="M5466">
            <v>1.31</v>
          </cell>
          <cell r="N5466" t="str">
            <v>Cumpre</v>
          </cell>
        </row>
        <row r="5467">
          <cell r="F5467" t="str">
            <v>Aparecida do Rio Negro/TO</v>
          </cell>
          <cell r="G5467" t="str">
            <v>Quadrimestral</v>
          </cell>
          <cell r="H5467" t="str">
            <v>2023-Q3</v>
          </cell>
          <cell r="I5467" t="str">
            <v>Não</v>
          </cell>
          <cell r="J5467">
            <v>45291</v>
          </cell>
          <cell r="K5467">
            <v>1518562.48</v>
          </cell>
          <cell r="L5467">
            <v>30125096.239999998</v>
          </cell>
          <cell r="M5467">
            <v>5.04</v>
          </cell>
          <cell r="N5467" t="str">
            <v>Cumpre</v>
          </cell>
        </row>
        <row r="5468">
          <cell r="F5468" t="str">
            <v>Aragominas/TO</v>
          </cell>
          <cell r="G5468" t="str">
            <v>Quadrimestral</v>
          </cell>
          <cell r="H5468" t="str">
            <v>2024-Q2</v>
          </cell>
          <cell r="I5468" t="str">
            <v>Sim</v>
          </cell>
          <cell r="J5468">
            <v>45535</v>
          </cell>
          <cell r="K5468">
            <v>4795916.63</v>
          </cell>
          <cell r="L5468">
            <v>30754566.100000001</v>
          </cell>
          <cell r="M5468">
            <v>15.59</v>
          </cell>
          <cell r="N5468" t="str">
            <v>Cumpre</v>
          </cell>
        </row>
        <row r="5469">
          <cell r="F5469" t="str">
            <v>Araguacema/TO</v>
          </cell>
          <cell r="G5469" t="str">
            <v>Quadrimestral</v>
          </cell>
          <cell r="H5469" t="str">
            <v>2024-Q2</v>
          </cell>
          <cell r="I5469" t="str">
            <v>Sim</v>
          </cell>
          <cell r="J5469">
            <v>45535</v>
          </cell>
          <cell r="K5469">
            <v>12308258.359999999</v>
          </cell>
          <cell r="L5469">
            <v>44300335.640000001</v>
          </cell>
          <cell r="M5469">
            <v>27.78</v>
          </cell>
          <cell r="N5469" t="str">
            <v>Cumpre</v>
          </cell>
        </row>
        <row r="5470">
          <cell r="F5470" t="str">
            <v>Araguaçu/TO</v>
          </cell>
          <cell r="G5470" t="str">
            <v>Semestral</v>
          </cell>
          <cell r="H5470" t="str">
            <v>2024-S1</v>
          </cell>
          <cell r="I5470" t="str">
            <v>Sim</v>
          </cell>
          <cell r="J5470">
            <v>45473</v>
          </cell>
          <cell r="K5470">
            <v>-2250779.83</v>
          </cell>
          <cell r="L5470">
            <v>45897284.770000003</v>
          </cell>
          <cell r="M5470">
            <v>0</v>
          </cell>
          <cell r="N5470" t="str">
            <v>Cumpre</v>
          </cell>
        </row>
        <row r="5471">
          <cell r="F5471" t="str">
            <v>Araguaína/TO</v>
          </cell>
          <cell r="G5471" t="str">
            <v>Quadrimestral</v>
          </cell>
          <cell r="H5471" t="str">
            <v>2024-Q2</v>
          </cell>
          <cell r="I5471" t="str">
            <v>Sim</v>
          </cell>
          <cell r="J5471">
            <v>45535</v>
          </cell>
          <cell r="K5471">
            <v>31058123.440000001</v>
          </cell>
          <cell r="L5471">
            <v>871933073.38999999</v>
          </cell>
          <cell r="M5471">
            <v>3.56</v>
          </cell>
          <cell r="N5471" t="str">
            <v>Cumpre</v>
          </cell>
        </row>
        <row r="5472">
          <cell r="F5472" t="str">
            <v>Araguanã/TO</v>
          </cell>
          <cell r="G5472" t="str">
            <v>Quadrimestral</v>
          </cell>
          <cell r="H5472" t="str">
            <v>2024-Q1</v>
          </cell>
          <cell r="I5472" t="str">
            <v>Não</v>
          </cell>
          <cell r="J5472">
            <v>45412</v>
          </cell>
          <cell r="K5472">
            <v>963622.95</v>
          </cell>
          <cell r="L5472">
            <v>34909580.979999997</v>
          </cell>
          <cell r="M5472">
            <v>2.76</v>
          </cell>
          <cell r="N5472" t="str">
            <v>Cumpre</v>
          </cell>
        </row>
        <row r="5473">
          <cell r="F5473" t="str">
            <v>Araguatins/TO</v>
          </cell>
          <cell r="G5473" t="str">
            <v>Quadrimestral</v>
          </cell>
          <cell r="H5473" t="str">
            <v>2024-Q2</v>
          </cell>
          <cell r="I5473" t="str">
            <v>Sim</v>
          </cell>
          <cell r="J5473">
            <v>45535</v>
          </cell>
          <cell r="K5473">
            <v>32733024.489999998</v>
          </cell>
          <cell r="L5473">
            <v>131905000.11</v>
          </cell>
          <cell r="M5473">
            <v>24.82</v>
          </cell>
          <cell r="N5473" t="str">
            <v>Cumpre</v>
          </cell>
        </row>
        <row r="5474">
          <cell r="F5474" t="str">
            <v>Arapoema/TO</v>
          </cell>
          <cell r="G5474" t="str">
            <v>Semestral</v>
          </cell>
          <cell r="H5474" t="str">
            <v>2024-S1</v>
          </cell>
          <cell r="I5474" t="str">
            <v>Sim</v>
          </cell>
          <cell r="J5474">
            <v>45473</v>
          </cell>
          <cell r="K5474">
            <v>10708863.710000001</v>
          </cell>
          <cell r="L5474">
            <v>31896190.440000001</v>
          </cell>
          <cell r="M5474">
            <v>33.57</v>
          </cell>
          <cell r="N5474" t="str">
            <v>Cumpre</v>
          </cell>
        </row>
        <row r="5475">
          <cell r="F5475" t="str">
            <v>Arraias/TO</v>
          </cell>
          <cell r="G5475" t="str">
            <v>Semestral</v>
          </cell>
          <cell r="H5475" t="str">
            <v>2024-S1</v>
          </cell>
          <cell r="I5475" t="str">
            <v>Sim</v>
          </cell>
          <cell r="J5475">
            <v>45473</v>
          </cell>
          <cell r="K5475">
            <v>3442613.52</v>
          </cell>
          <cell r="L5475">
            <v>49902760.960000001</v>
          </cell>
          <cell r="M5475">
            <v>6.9</v>
          </cell>
          <cell r="N5475" t="str">
            <v>Cumpre</v>
          </cell>
        </row>
        <row r="5476">
          <cell r="F5476" t="str">
            <v>Augustinópolis/TO</v>
          </cell>
          <cell r="G5476" t="str">
            <v>Semestral</v>
          </cell>
          <cell r="H5476" t="str">
            <v>2024-S1</v>
          </cell>
          <cell r="I5476" t="str">
            <v>Sim</v>
          </cell>
          <cell r="J5476">
            <v>45473</v>
          </cell>
          <cell r="K5476">
            <v>-12018433.130000001</v>
          </cell>
          <cell r="L5476">
            <v>73889176.700000003</v>
          </cell>
          <cell r="M5476">
            <v>0</v>
          </cell>
          <cell r="N5476" t="str">
            <v>Cumpre</v>
          </cell>
        </row>
        <row r="5477">
          <cell r="F5477" t="str">
            <v>Aurora do Tocantins/TO</v>
          </cell>
          <cell r="G5477" t="str">
            <v>Quadrimestral</v>
          </cell>
          <cell r="H5477" t="str">
            <v>2024-Q2</v>
          </cell>
          <cell r="I5477" t="str">
            <v>Sim</v>
          </cell>
          <cell r="J5477">
            <v>45535</v>
          </cell>
          <cell r="K5477">
            <v>-2970799.22</v>
          </cell>
          <cell r="L5477">
            <v>23817915.93</v>
          </cell>
          <cell r="M5477">
            <v>0</v>
          </cell>
          <cell r="N5477" t="str">
            <v>Cumpre</v>
          </cell>
        </row>
        <row r="5478">
          <cell r="F5478" t="str">
            <v>Axixá do Tocantins/TO</v>
          </cell>
          <cell r="G5478" t="str">
            <v>Quadrimestral</v>
          </cell>
          <cell r="H5478" t="str">
            <v>2024-Q2</v>
          </cell>
          <cell r="I5478" t="str">
            <v>Sim</v>
          </cell>
          <cell r="J5478">
            <v>45535</v>
          </cell>
          <cell r="K5478">
            <v>22521728.390000001</v>
          </cell>
          <cell r="L5478">
            <v>56857287.049999997</v>
          </cell>
          <cell r="M5478">
            <v>39.61</v>
          </cell>
          <cell r="N5478" t="str">
            <v>Cumpre</v>
          </cell>
        </row>
        <row r="5479">
          <cell r="F5479" t="str">
            <v>Babaçulândia/TO</v>
          </cell>
          <cell r="G5479" t="str">
            <v>Quadrimestral</v>
          </cell>
          <cell r="H5479" t="str">
            <v>2024-Q2</v>
          </cell>
          <cell r="I5479" t="str">
            <v>Sim</v>
          </cell>
          <cell r="J5479">
            <v>45535</v>
          </cell>
          <cell r="K5479">
            <v>282331.15999999997</v>
          </cell>
          <cell r="L5479">
            <v>47402766.57</v>
          </cell>
          <cell r="M5479">
            <v>0.6</v>
          </cell>
          <cell r="N5479" t="str">
            <v>Cumpre</v>
          </cell>
        </row>
        <row r="5480">
          <cell r="F5480" t="str">
            <v>Bandeirantes do Tocantins/TO</v>
          </cell>
          <cell r="G5480" t="str">
            <v>Quadrimestral</v>
          </cell>
          <cell r="H5480" t="str">
            <v>2024-Q1</v>
          </cell>
          <cell r="I5480" t="str">
            <v>Não</v>
          </cell>
          <cell r="J5480">
            <v>45412</v>
          </cell>
          <cell r="K5480">
            <v>-388053.45</v>
          </cell>
          <cell r="L5480">
            <v>37840336.420000002</v>
          </cell>
          <cell r="M5480">
            <v>0</v>
          </cell>
          <cell r="N5480" t="str">
            <v>Cumpre</v>
          </cell>
        </row>
        <row r="5481">
          <cell r="F5481" t="str">
            <v>Barra do Ouro/TO</v>
          </cell>
          <cell r="G5481" t="str">
            <v>Quadrimestral</v>
          </cell>
          <cell r="H5481" t="str">
            <v>2024-Q2</v>
          </cell>
          <cell r="I5481" t="str">
            <v>Sim</v>
          </cell>
          <cell r="J5481">
            <v>45535</v>
          </cell>
          <cell r="K5481">
            <v>58211.839999999997</v>
          </cell>
          <cell r="L5481">
            <v>30473423.440000001</v>
          </cell>
          <cell r="M5481">
            <v>0.19</v>
          </cell>
          <cell r="N5481" t="str">
            <v>Cumpre</v>
          </cell>
        </row>
        <row r="5482">
          <cell r="F5482" t="str">
            <v>Barrolândia/TO</v>
          </cell>
          <cell r="G5482" t="str">
            <v>Quadrimestral</v>
          </cell>
          <cell r="H5482" t="str">
            <v>2024-Q1</v>
          </cell>
          <cell r="I5482" t="str">
            <v>Não</v>
          </cell>
          <cell r="J5482">
            <v>45412</v>
          </cell>
          <cell r="K5482">
            <v>1116550.83</v>
          </cell>
          <cell r="L5482">
            <v>4207732.04</v>
          </cell>
          <cell r="M5482">
            <v>26.54</v>
          </cell>
          <cell r="N5482" t="str">
            <v>Cumpre</v>
          </cell>
        </row>
        <row r="5483">
          <cell r="F5483" t="str">
            <v>Bernardo Sayão/TO</v>
          </cell>
          <cell r="G5483" t="str">
            <v>Quadrimestral</v>
          </cell>
          <cell r="H5483" t="str">
            <v>2024-Q2</v>
          </cell>
          <cell r="I5483" t="str">
            <v>Sim</v>
          </cell>
          <cell r="J5483">
            <v>45535</v>
          </cell>
          <cell r="K5483">
            <v>-3618782.71</v>
          </cell>
          <cell r="L5483">
            <v>30245109.050000001</v>
          </cell>
          <cell r="M5483">
            <v>0</v>
          </cell>
          <cell r="N5483" t="str">
            <v>Cumpre</v>
          </cell>
        </row>
        <row r="5484">
          <cell r="F5484" t="str">
            <v>Bom Jesus do Tocantins/TO</v>
          </cell>
          <cell r="G5484" t="str">
            <v>Quadrimestral</v>
          </cell>
          <cell r="H5484" t="str">
            <v>2023-Q3</v>
          </cell>
          <cell r="I5484" t="str">
            <v>Não</v>
          </cell>
          <cell r="J5484">
            <v>45291</v>
          </cell>
          <cell r="K5484">
            <v>2805136.15</v>
          </cell>
          <cell r="L5484">
            <v>24889285.879999999</v>
          </cell>
          <cell r="M5484">
            <v>11.27</v>
          </cell>
          <cell r="N5484" t="str">
            <v>Cumpre</v>
          </cell>
        </row>
        <row r="5485">
          <cell r="F5485" t="str">
            <v>Brasilândia do Tocantins/TO</v>
          </cell>
          <cell r="G5485" t="str">
            <v>Semestral</v>
          </cell>
          <cell r="H5485" t="str">
            <v>2024-S1</v>
          </cell>
          <cell r="I5485" t="str">
            <v>Sim</v>
          </cell>
          <cell r="J5485">
            <v>45473</v>
          </cell>
          <cell r="K5485">
            <v>-4733577.47</v>
          </cell>
          <cell r="L5485">
            <v>22014180.100000001</v>
          </cell>
          <cell r="M5485">
            <v>0</v>
          </cell>
          <cell r="N5485" t="str">
            <v>Cumpre</v>
          </cell>
        </row>
        <row r="5486">
          <cell r="F5486" t="str">
            <v>Brejinho de Nazaré/TO</v>
          </cell>
          <cell r="G5486" t="str">
            <v>Semestral</v>
          </cell>
          <cell r="H5486" t="str">
            <v>2024-S1</v>
          </cell>
          <cell r="I5486" t="str">
            <v>Sim</v>
          </cell>
          <cell r="J5486">
            <v>45473</v>
          </cell>
          <cell r="K5486">
            <v>2305055.66</v>
          </cell>
          <cell r="L5486">
            <v>38436933.539999999</v>
          </cell>
          <cell r="M5486">
            <v>6</v>
          </cell>
          <cell r="N5486" t="str">
            <v>Cumpre</v>
          </cell>
        </row>
        <row r="5487">
          <cell r="F5487" t="str">
            <v>Buriti do Tocantins/TO</v>
          </cell>
          <cell r="G5487" t="str">
            <v>Semestral</v>
          </cell>
          <cell r="H5487" t="str">
            <v>2024-S1</v>
          </cell>
          <cell r="I5487" t="str">
            <v>Sim</v>
          </cell>
          <cell r="J5487">
            <v>45473</v>
          </cell>
          <cell r="K5487">
            <v>-402220.5</v>
          </cell>
          <cell r="L5487">
            <v>46850229.659999996</v>
          </cell>
          <cell r="M5487">
            <v>0</v>
          </cell>
          <cell r="N5487" t="str">
            <v>Cumpre</v>
          </cell>
        </row>
        <row r="5488">
          <cell r="F5488" t="str">
            <v>Cachoeirinha/TO</v>
          </cell>
          <cell r="G5488" t="str">
            <v>Semestral</v>
          </cell>
          <cell r="H5488" t="str">
            <v>2024-S1</v>
          </cell>
          <cell r="I5488" t="str">
            <v>Sim</v>
          </cell>
          <cell r="J5488">
            <v>45473</v>
          </cell>
          <cell r="K5488">
            <v>669042.30000000005</v>
          </cell>
          <cell r="L5488">
            <v>22582076.829999998</v>
          </cell>
          <cell r="M5488">
            <v>2.96</v>
          </cell>
          <cell r="N5488" t="str">
            <v>Cumpre</v>
          </cell>
        </row>
        <row r="5489">
          <cell r="F5489" t="str">
            <v>Campos Lindos/TO</v>
          </cell>
          <cell r="G5489" t="str">
            <v>Quadrimestral</v>
          </cell>
          <cell r="H5489" t="str">
            <v>2023-Q3</v>
          </cell>
          <cell r="I5489" t="str">
            <v>Não</v>
          </cell>
          <cell r="J5489">
            <v>45291</v>
          </cell>
          <cell r="K5489">
            <v>-5085223.33</v>
          </cell>
          <cell r="L5489">
            <v>55406300.829999998</v>
          </cell>
          <cell r="M5489">
            <v>0</v>
          </cell>
          <cell r="N5489" t="str">
            <v>Cumpre</v>
          </cell>
        </row>
        <row r="5490">
          <cell r="F5490" t="str">
            <v>Cariri do Tocantins/TO</v>
          </cell>
          <cell r="G5490" t="str">
            <v>Semestral</v>
          </cell>
          <cell r="H5490" t="str">
            <v>2024-S1</v>
          </cell>
          <cell r="I5490" t="str">
            <v>Sim</v>
          </cell>
          <cell r="J5490">
            <v>45473</v>
          </cell>
          <cell r="K5490">
            <v>-6661055.1399999997</v>
          </cell>
          <cell r="L5490">
            <v>57371991.259999998</v>
          </cell>
          <cell r="M5490">
            <v>0</v>
          </cell>
          <cell r="N5490" t="str">
            <v>Cumpre</v>
          </cell>
        </row>
        <row r="5491">
          <cell r="F5491" t="str">
            <v>Carmolândia/TO</v>
          </cell>
          <cell r="G5491" t="str">
            <v>Quadrimestral</v>
          </cell>
          <cell r="H5491" t="str">
            <v>2023-Q2</v>
          </cell>
          <cell r="I5491" t="str">
            <v>Não</v>
          </cell>
          <cell r="J5491">
            <v>45169</v>
          </cell>
          <cell r="K5491">
            <v>-2412941</v>
          </cell>
          <cell r="L5491">
            <v>21293776.48</v>
          </cell>
          <cell r="M5491">
            <v>0</v>
          </cell>
          <cell r="N5491" t="str">
            <v>Cumpre</v>
          </cell>
        </row>
        <row r="5492">
          <cell r="F5492" t="str">
            <v>Carrasco Bonito/TO</v>
          </cell>
          <cell r="G5492" t="str">
            <v>Semestral</v>
          </cell>
          <cell r="H5492" t="str">
            <v>2024-S1</v>
          </cell>
          <cell r="I5492" t="str">
            <v>Sim</v>
          </cell>
          <cell r="J5492">
            <v>45473</v>
          </cell>
          <cell r="K5492">
            <v>6504357.04</v>
          </cell>
          <cell r="L5492">
            <v>26908808.149999999</v>
          </cell>
          <cell r="M5492">
            <v>24.17</v>
          </cell>
          <cell r="N5492" t="str">
            <v>Cumpre</v>
          </cell>
        </row>
        <row r="5493">
          <cell r="F5493" t="str">
            <v>Caseara/TO</v>
          </cell>
          <cell r="G5493" t="str">
            <v>Quadrimestral</v>
          </cell>
          <cell r="H5493" t="str">
            <v>2024-Q2</v>
          </cell>
          <cell r="I5493" t="str">
            <v>Sim</v>
          </cell>
          <cell r="J5493">
            <v>45535</v>
          </cell>
          <cell r="K5493">
            <v>-2309021.71</v>
          </cell>
          <cell r="L5493">
            <v>44251119.039999999</v>
          </cell>
          <cell r="M5493">
            <v>0</v>
          </cell>
          <cell r="N5493" t="str">
            <v>Cumpre</v>
          </cell>
        </row>
        <row r="5494">
          <cell r="F5494" t="str">
            <v>Centenário/TO</v>
          </cell>
          <cell r="G5494" t="str">
            <v>Semestral</v>
          </cell>
          <cell r="H5494" t="str">
            <v>2023-S2</v>
          </cell>
          <cell r="I5494" t="str">
            <v>Não</v>
          </cell>
          <cell r="J5494">
            <v>45291</v>
          </cell>
          <cell r="K5494">
            <v>1017636.58</v>
          </cell>
          <cell r="L5494">
            <v>18525609.359999999</v>
          </cell>
          <cell r="M5494">
            <v>5.49</v>
          </cell>
          <cell r="N5494" t="str">
            <v>Cumpre</v>
          </cell>
        </row>
        <row r="5495">
          <cell r="F5495" t="str">
            <v>Chapada da Natividade/TO</v>
          </cell>
          <cell r="G5495" t="str">
            <v>Semestral</v>
          </cell>
          <cell r="H5495" t="str">
            <v>2023-S2</v>
          </cell>
          <cell r="I5495" t="str">
            <v>Não</v>
          </cell>
          <cell r="J5495">
            <v>45291</v>
          </cell>
          <cell r="K5495">
            <v>4374232.4400000004</v>
          </cell>
          <cell r="L5495">
            <v>24432914.100000001</v>
          </cell>
          <cell r="M5495">
            <v>17.899999999999999</v>
          </cell>
          <cell r="N5495" t="str">
            <v>Cumpre</v>
          </cell>
        </row>
        <row r="5496">
          <cell r="F5496" t="str">
            <v>Chapada de Areia/TO</v>
          </cell>
          <cell r="G5496" t="str">
            <v>Semestral</v>
          </cell>
          <cell r="H5496" t="str">
            <v>2024-S1</v>
          </cell>
          <cell r="I5496" t="str">
            <v>Sim</v>
          </cell>
          <cell r="J5496">
            <v>45473</v>
          </cell>
          <cell r="K5496">
            <v>-1696165.93</v>
          </cell>
          <cell r="L5496">
            <v>20718533.68</v>
          </cell>
          <cell r="M5496">
            <v>0</v>
          </cell>
          <cell r="N5496" t="str">
            <v>Cumpre</v>
          </cell>
        </row>
        <row r="5497">
          <cell r="F5497" t="str">
            <v>Colinas do Tocantins/TO</v>
          </cell>
          <cell r="G5497" t="str">
            <v>Quadrimestral</v>
          </cell>
          <cell r="H5497" t="str">
            <v>2024-Q2</v>
          </cell>
          <cell r="I5497" t="str">
            <v>Sim</v>
          </cell>
          <cell r="J5497">
            <v>45535</v>
          </cell>
          <cell r="K5497">
            <v>11608696.73</v>
          </cell>
          <cell r="L5497">
            <v>179440619.46000001</v>
          </cell>
          <cell r="M5497">
            <v>6.47</v>
          </cell>
          <cell r="N5497" t="str">
            <v>Cumpre</v>
          </cell>
        </row>
        <row r="5498">
          <cell r="F5498" t="str">
            <v>Colméia/TO</v>
          </cell>
          <cell r="G5498" t="str">
            <v>Semestral</v>
          </cell>
          <cell r="H5498" t="str">
            <v>2024-S1</v>
          </cell>
          <cell r="I5498" t="str">
            <v>Sim</v>
          </cell>
          <cell r="J5498">
            <v>45473</v>
          </cell>
          <cell r="K5498">
            <v>-3289728.35</v>
          </cell>
          <cell r="L5498">
            <v>37483683.770000003</v>
          </cell>
          <cell r="M5498">
            <v>0</v>
          </cell>
          <cell r="N5498" t="str">
            <v>Cumpre</v>
          </cell>
        </row>
        <row r="5499">
          <cell r="F5499" t="str">
            <v>Combinado/TO</v>
          </cell>
          <cell r="G5499" t="str">
            <v>Semestral</v>
          </cell>
          <cell r="H5499" t="str">
            <v>2024-S1</v>
          </cell>
          <cell r="I5499" t="str">
            <v>Sim</v>
          </cell>
          <cell r="J5499">
            <v>45473</v>
          </cell>
          <cell r="K5499">
            <v>-3294412.09</v>
          </cell>
          <cell r="L5499">
            <v>24813684.719999999</v>
          </cell>
          <cell r="M5499">
            <v>0</v>
          </cell>
          <cell r="N5499" t="str">
            <v>Cumpre</v>
          </cell>
        </row>
        <row r="5500">
          <cell r="F5500" t="str">
            <v>Conceição do Tocantins/TO</v>
          </cell>
          <cell r="G5500" t="str">
            <v>Semestral</v>
          </cell>
          <cell r="H5500" t="str">
            <v>2024-S1</v>
          </cell>
          <cell r="I5500" t="str">
            <v>Sim</v>
          </cell>
          <cell r="J5500">
            <v>45473</v>
          </cell>
          <cell r="K5500">
            <v>-2954754.26</v>
          </cell>
          <cell r="L5500">
            <v>29064568.010000002</v>
          </cell>
          <cell r="M5500">
            <v>0</v>
          </cell>
          <cell r="N5500" t="str">
            <v>Cumpre</v>
          </cell>
        </row>
        <row r="5501">
          <cell r="F5501" t="str">
            <v>Couto de Magalhães/TO</v>
          </cell>
          <cell r="G5501" t="str">
            <v>Semestral</v>
          </cell>
          <cell r="H5501" t="str">
            <v>2024-S1</v>
          </cell>
          <cell r="I5501" t="str">
            <v>Sim</v>
          </cell>
          <cell r="J5501">
            <v>45473</v>
          </cell>
          <cell r="K5501">
            <v>-2685378.09</v>
          </cell>
          <cell r="L5501">
            <v>36785039.090000004</v>
          </cell>
          <cell r="M5501">
            <v>0</v>
          </cell>
          <cell r="N5501" t="str">
            <v>Cumpre</v>
          </cell>
        </row>
        <row r="5502">
          <cell r="F5502" t="str">
            <v>Cristalândia/TO</v>
          </cell>
          <cell r="G5502" t="str">
            <v>Semestral</v>
          </cell>
          <cell r="H5502" t="str">
            <v>2024-S1</v>
          </cell>
          <cell r="I5502" t="str">
            <v>Sim</v>
          </cell>
          <cell r="J5502">
            <v>45473</v>
          </cell>
          <cell r="K5502">
            <v>-1829743.3</v>
          </cell>
          <cell r="L5502">
            <v>41747583.68</v>
          </cell>
          <cell r="M5502">
            <v>0</v>
          </cell>
          <cell r="N5502" t="str">
            <v>Cumpre</v>
          </cell>
        </row>
        <row r="5503">
          <cell r="F5503" t="str">
            <v>Crixás do Tocantins/TO</v>
          </cell>
          <cell r="G5503" t="str">
            <v>Semestral</v>
          </cell>
          <cell r="H5503" t="str">
            <v>2024-S1</v>
          </cell>
          <cell r="I5503" t="str">
            <v>Sim</v>
          </cell>
          <cell r="J5503">
            <v>45473</v>
          </cell>
          <cell r="K5503">
            <v>-1093055.1000000001</v>
          </cell>
          <cell r="L5503">
            <v>23101468.359999999</v>
          </cell>
          <cell r="M5503">
            <v>0</v>
          </cell>
          <cell r="N5503" t="str">
            <v>Cumpre</v>
          </cell>
        </row>
        <row r="5504">
          <cell r="F5504" t="str">
            <v>Darcinópolis/TO</v>
          </cell>
          <cell r="G5504" t="str">
            <v>Quadrimestral</v>
          </cell>
          <cell r="H5504" t="str">
            <v>2021-Q2</v>
          </cell>
          <cell r="I5504" t="str">
            <v>Não</v>
          </cell>
          <cell r="J5504">
            <v>44439</v>
          </cell>
          <cell r="K5504">
            <v>-827915.48</v>
          </cell>
          <cell r="L5504">
            <v>17986171.280000001</v>
          </cell>
          <cell r="M5504">
            <v>0</v>
          </cell>
          <cell r="N5504" t="str">
            <v>Cumpre</v>
          </cell>
        </row>
        <row r="5505">
          <cell r="F5505" t="str">
            <v>Dianópolis/TO</v>
          </cell>
          <cell r="G5505" t="str">
            <v>Quadrimestral</v>
          </cell>
          <cell r="H5505" t="str">
            <v>2024-Q2</v>
          </cell>
          <cell r="I5505" t="str">
            <v>Sim</v>
          </cell>
          <cell r="J5505">
            <v>45535</v>
          </cell>
          <cell r="K5505">
            <v>-13222905.84</v>
          </cell>
          <cell r="L5505">
            <v>98830839.329999998</v>
          </cell>
          <cell r="M5505">
            <v>0</v>
          </cell>
          <cell r="N5505" t="str">
            <v>Cumpre</v>
          </cell>
        </row>
        <row r="5506">
          <cell r="F5506" t="str">
            <v>Divinópolis do Tocantins/TO</v>
          </cell>
          <cell r="G5506" t="str">
            <v>Quadrimestral</v>
          </cell>
          <cell r="H5506" t="str">
            <v>2024-Q2</v>
          </cell>
          <cell r="I5506" t="str">
            <v>Sim</v>
          </cell>
          <cell r="J5506">
            <v>45535</v>
          </cell>
          <cell r="K5506">
            <v>838233.2</v>
          </cell>
          <cell r="L5506">
            <v>41842809.560000002</v>
          </cell>
          <cell r="M5506">
            <v>2</v>
          </cell>
          <cell r="N5506" t="str">
            <v>Cumpre</v>
          </cell>
        </row>
        <row r="5507">
          <cell r="F5507" t="str">
            <v>Dois Irmãos do Tocantins/TO</v>
          </cell>
          <cell r="G5507" t="str">
            <v>Semestral</v>
          </cell>
          <cell r="H5507" t="str">
            <v>2024-S1</v>
          </cell>
          <cell r="I5507" t="str">
            <v>Sim</v>
          </cell>
          <cell r="J5507">
            <v>45473</v>
          </cell>
          <cell r="K5507">
            <v>-33876561.270000003</v>
          </cell>
          <cell r="L5507">
            <v>49957275.890000001</v>
          </cell>
          <cell r="M5507">
            <v>0</v>
          </cell>
          <cell r="N5507" t="str">
            <v>Cumpre</v>
          </cell>
        </row>
        <row r="5508">
          <cell r="F5508" t="str">
            <v>Dueré/TO</v>
          </cell>
          <cell r="G5508" t="str">
            <v>Semestral</v>
          </cell>
          <cell r="H5508" t="str">
            <v>2024-S1</v>
          </cell>
          <cell r="I5508" t="str">
            <v>Sim</v>
          </cell>
          <cell r="J5508">
            <v>45473</v>
          </cell>
          <cell r="K5508">
            <v>-3896329.35</v>
          </cell>
          <cell r="L5508">
            <v>31211024.84</v>
          </cell>
          <cell r="M5508">
            <v>0</v>
          </cell>
          <cell r="N5508" t="str">
            <v>Cumpre</v>
          </cell>
        </row>
        <row r="5509">
          <cell r="F5509" t="str">
            <v>Esperantina/TO</v>
          </cell>
          <cell r="G5509" t="str">
            <v>Semestral</v>
          </cell>
          <cell r="H5509" t="str">
            <v>2024-S1</v>
          </cell>
          <cell r="I5509" t="str">
            <v>Sim</v>
          </cell>
          <cell r="J5509">
            <v>45473</v>
          </cell>
          <cell r="K5509">
            <v>31939220.010000002</v>
          </cell>
          <cell r="L5509">
            <v>41820141.509999998</v>
          </cell>
          <cell r="M5509">
            <v>76.37</v>
          </cell>
          <cell r="N5509" t="str">
            <v>Cumpre</v>
          </cell>
        </row>
        <row r="5510">
          <cell r="F5510" t="str">
            <v>Fátima/TO</v>
          </cell>
          <cell r="G5510" t="str">
            <v>Semestral</v>
          </cell>
          <cell r="H5510" t="str">
            <v>2024-S1</v>
          </cell>
          <cell r="I5510" t="str">
            <v>Sim</v>
          </cell>
          <cell r="J5510">
            <v>45473</v>
          </cell>
          <cell r="K5510">
            <v>-2547724.66</v>
          </cell>
          <cell r="L5510">
            <v>24861939.129999999</v>
          </cell>
          <cell r="M5510">
            <v>0</v>
          </cell>
          <cell r="N5510" t="str">
            <v>Cumpre</v>
          </cell>
        </row>
        <row r="5511">
          <cell r="F5511" t="str">
            <v>Figueirópolis/TO</v>
          </cell>
          <cell r="G5511" t="str">
            <v>Semestral</v>
          </cell>
          <cell r="H5511" t="str">
            <v>2024-S1</v>
          </cell>
          <cell r="I5511" t="str">
            <v>Sim</v>
          </cell>
          <cell r="J5511">
            <v>45473</v>
          </cell>
          <cell r="K5511">
            <v>1372346.09</v>
          </cell>
          <cell r="L5511">
            <v>35079410.380000003</v>
          </cell>
          <cell r="M5511">
            <v>3.91</v>
          </cell>
          <cell r="N5511" t="str">
            <v>Cumpre</v>
          </cell>
        </row>
        <row r="5512">
          <cell r="F5512" t="str">
            <v>Filadélfia/TO</v>
          </cell>
          <cell r="G5512" t="str">
            <v>Quadrimestral</v>
          </cell>
          <cell r="H5512" t="str">
            <v>2024-Q2</v>
          </cell>
          <cell r="I5512" t="str">
            <v>Sim</v>
          </cell>
          <cell r="J5512">
            <v>45535</v>
          </cell>
          <cell r="K5512">
            <v>-4596406.88</v>
          </cell>
          <cell r="L5512">
            <v>41052426.740000002</v>
          </cell>
          <cell r="M5512">
            <v>0</v>
          </cell>
          <cell r="N5512" t="str">
            <v>Cumpre</v>
          </cell>
        </row>
        <row r="5513">
          <cell r="F5513" t="str">
            <v>Formoso do Araguaia/TO</v>
          </cell>
          <cell r="G5513" t="str">
            <v>Semestral</v>
          </cell>
          <cell r="H5513" t="str">
            <v>2024-S1</v>
          </cell>
          <cell r="I5513" t="str">
            <v>Sim</v>
          </cell>
          <cell r="J5513">
            <v>45473</v>
          </cell>
          <cell r="K5513">
            <v>9521162.1099999994</v>
          </cell>
          <cell r="L5513">
            <v>102789042.42</v>
          </cell>
          <cell r="M5513">
            <v>9.26</v>
          </cell>
          <cell r="N5513" t="str">
            <v>Cumpre</v>
          </cell>
        </row>
        <row r="5514">
          <cell r="F5514" t="str">
            <v>Fortaleza do Tabocão/TO</v>
          </cell>
          <cell r="G5514" t="str">
            <v>Semestral</v>
          </cell>
          <cell r="H5514" t="str">
            <v>2024-S1</v>
          </cell>
          <cell r="I5514" t="str">
            <v>Sim</v>
          </cell>
          <cell r="J5514">
            <v>45473</v>
          </cell>
          <cell r="K5514">
            <v>-2520592.14</v>
          </cell>
          <cell r="L5514">
            <v>29093982.91</v>
          </cell>
          <cell r="M5514">
            <v>0</v>
          </cell>
          <cell r="N5514" t="str">
            <v>Cumpre</v>
          </cell>
        </row>
        <row r="5515">
          <cell r="F5515" t="str">
            <v>Goianorte/TO</v>
          </cell>
          <cell r="G5515" t="str">
            <v>Quadrimestral</v>
          </cell>
          <cell r="H5515" t="str">
            <v>2024-Q2</v>
          </cell>
          <cell r="I5515" t="str">
            <v>Sim</v>
          </cell>
          <cell r="J5515">
            <v>45535</v>
          </cell>
          <cell r="K5515">
            <v>-29924102.010000002</v>
          </cell>
          <cell r="L5515">
            <v>54106436.43</v>
          </cell>
          <cell r="M5515">
            <v>0</v>
          </cell>
          <cell r="N5515" t="str">
            <v>Cumpre</v>
          </cell>
        </row>
        <row r="5516">
          <cell r="F5516" t="str">
            <v>Goiatins/TO</v>
          </cell>
          <cell r="G5516" t="str">
            <v>Semestral</v>
          </cell>
          <cell r="H5516" t="str">
            <v>2024-S1</v>
          </cell>
          <cell r="I5516" t="str">
            <v>Sim</v>
          </cell>
          <cell r="J5516">
            <v>45473</v>
          </cell>
          <cell r="K5516">
            <v>568343.06999999995</v>
          </cell>
          <cell r="L5516">
            <v>67304065.620000005</v>
          </cell>
          <cell r="M5516">
            <v>0.84</v>
          </cell>
          <cell r="N5516" t="str">
            <v>Cumpre</v>
          </cell>
        </row>
        <row r="5517">
          <cell r="F5517" t="str">
            <v>Guaraí/TO</v>
          </cell>
          <cell r="G5517" t="str">
            <v>Semestral</v>
          </cell>
          <cell r="H5517" t="str">
            <v>2024-S1</v>
          </cell>
          <cell r="I5517" t="str">
            <v>Sim</v>
          </cell>
          <cell r="J5517">
            <v>45473</v>
          </cell>
          <cell r="K5517">
            <v>1534135.68</v>
          </cell>
          <cell r="L5517">
            <v>121637882.38</v>
          </cell>
          <cell r="M5517">
            <v>1.26</v>
          </cell>
          <cell r="N5517" t="str">
            <v>Cumpre</v>
          </cell>
        </row>
        <row r="5518">
          <cell r="F5518" t="str">
            <v>Gurupi/TO</v>
          </cell>
          <cell r="G5518" t="str">
            <v>Quadrimestral</v>
          </cell>
          <cell r="H5518" t="str">
            <v>2024-Q2</v>
          </cell>
          <cell r="I5518" t="str">
            <v>Sim</v>
          </cell>
          <cell r="J5518">
            <v>45535</v>
          </cell>
          <cell r="K5518">
            <v>14083809.42</v>
          </cell>
          <cell r="L5518">
            <v>586654916.75999999</v>
          </cell>
          <cell r="M5518">
            <v>2.4</v>
          </cell>
          <cell r="N5518" t="str">
            <v>Cumpre</v>
          </cell>
        </row>
        <row r="5519">
          <cell r="F5519" t="str">
            <v>Ipueiras/TO</v>
          </cell>
          <cell r="G5519" t="str">
            <v>Semestral</v>
          </cell>
          <cell r="H5519" t="str">
            <v>2023-S2</v>
          </cell>
          <cell r="I5519" t="str">
            <v>Não</v>
          </cell>
          <cell r="J5519">
            <v>45291</v>
          </cell>
          <cell r="K5519">
            <v>2044922.09</v>
          </cell>
          <cell r="L5519">
            <v>17256696.379999999</v>
          </cell>
          <cell r="M5519">
            <v>11.85</v>
          </cell>
          <cell r="N5519" t="str">
            <v>Cumpre</v>
          </cell>
        </row>
        <row r="5520">
          <cell r="F5520" t="str">
            <v>Itacajá/TO</v>
          </cell>
          <cell r="G5520" t="str">
            <v>Quadrimestral</v>
          </cell>
          <cell r="H5520" t="str">
            <v>2024-Q1</v>
          </cell>
          <cell r="I5520" t="str">
            <v>Não</v>
          </cell>
          <cell r="J5520">
            <v>45412</v>
          </cell>
          <cell r="K5520">
            <v>6444391.4500000002</v>
          </cell>
          <cell r="L5520">
            <v>39409212.880000003</v>
          </cell>
          <cell r="M5520">
            <v>16.350000000000001</v>
          </cell>
          <cell r="N5520" t="str">
            <v>Cumpre</v>
          </cell>
        </row>
        <row r="5521">
          <cell r="F5521" t="str">
            <v>Itaguatins/TO</v>
          </cell>
          <cell r="G5521" t="str">
            <v>Quadrimestral</v>
          </cell>
          <cell r="H5521" t="str">
            <v>2024-Q2</v>
          </cell>
          <cell r="I5521" t="str">
            <v>Sim</v>
          </cell>
          <cell r="J5521">
            <v>45535</v>
          </cell>
          <cell r="K5521">
            <v>5829514.5800000001</v>
          </cell>
          <cell r="L5521">
            <v>30667879.98</v>
          </cell>
          <cell r="M5521">
            <v>19.010000000000002</v>
          </cell>
          <cell r="N5521" t="str">
            <v>Cumpre</v>
          </cell>
        </row>
        <row r="5522">
          <cell r="F5522" t="str">
            <v>Itapiratins/TO</v>
          </cell>
          <cell r="G5522" t="str">
            <v>Quadrimestral</v>
          </cell>
          <cell r="H5522" t="str">
            <v>2024-Q2</v>
          </cell>
          <cell r="I5522" t="str">
            <v>Sim</v>
          </cell>
          <cell r="J5522">
            <v>45535</v>
          </cell>
          <cell r="K5522">
            <v>683315.54</v>
          </cell>
          <cell r="L5522">
            <v>28019441.440000001</v>
          </cell>
          <cell r="M5522">
            <v>2.44</v>
          </cell>
          <cell r="N5522" t="str">
            <v>Cumpre</v>
          </cell>
        </row>
        <row r="5523">
          <cell r="F5523" t="str">
            <v>Itaporã do Tocantins/TO</v>
          </cell>
          <cell r="G5523" t="str">
            <v>Semestral</v>
          </cell>
          <cell r="H5523" t="str">
            <v>2024-S1</v>
          </cell>
          <cell r="I5523" t="str">
            <v>Sim</v>
          </cell>
          <cell r="J5523">
            <v>45473</v>
          </cell>
          <cell r="K5523">
            <v>-1579410.94</v>
          </cell>
          <cell r="L5523">
            <v>22975665.800000001</v>
          </cell>
          <cell r="M5523">
            <v>0</v>
          </cell>
          <cell r="N5523" t="str">
            <v>Cumpre</v>
          </cell>
        </row>
        <row r="5524">
          <cell r="F5524" t="str">
            <v>Jaú do Tocantins/TO</v>
          </cell>
          <cell r="G5524" t="str">
            <v>Semestral</v>
          </cell>
          <cell r="H5524" t="str">
            <v>2024-S1</v>
          </cell>
          <cell r="I5524" t="str">
            <v>Sim</v>
          </cell>
          <cell r="J5524">
            <v>45473</v>
          </cell>
          <cell r="K5524">
            <v>1182572.07</v>
          </cell>
          <cell r="L5524">
            <v>28744967.32</v>
          </cell>
          <cell r="M5524">
            <v>4.1100000000000003</v>
          </cell>
          <cell r="N5524" t="str">
            <v>Cumpre</v>
          </cell>
        </row>
        <row r="5525">
          <cell r="F5525" t="str">
            <v>Juarina/TO</v>
          </cell>
          <cell r="G5525" t="str">
            <v>Quadrimestral</v>
          </cell>
          <cell r="H5525" t="str">
            <v>2024-Q2</v>
          </cell>
          <cell r="I5525" t="str">
            <v>Sim</v>
          </cell>
          <cell r="J5525">
            <v>45535</v>
          </cell>
          <cell r="K5525">
            <v>194436.08</v>
          </cell>
          <cell r="L5525">
            <v>24773968.600000001</v>
          </cell>
          <cell r="M5525">
            <v>0.78</v>
          </cell>
          <cell r="N5525" t="str">
            <v>Cumpre</v>
          </cell>
        </row>
        <row r="5526">
          <cell r="F5526" t="str">
            <v>Lagoa da Confusão/TO</v>
          </cell>
          <cell r="G5526" t="str">
            <v>Quadrimestral</v>
          </cell>
          <cell r="H5526" t="str">
            <v>2024-Q2</v>
          </cell>
          <cell r="I5526" t="str">
            <v>Sim</v>
          </cell>
          <cell r="J5526">
            <v>45535</v>
          </cell>
          <cell r="K5526">
            <v>-1811971.67</v>
          </cell>
          <cell r="L5526">
            <v>81619442.670000002</v>
          </cell>
          <cell r="M5526">
            <v>0</v>
          </cell>
          <cell r="N5526" t="str">
            <v>Cumpre</v>
          </cell>
        </row>
        <row r="5527">
          <cell r="F5527" t="str">
            <v>Lagoa do Tocantins/TO</v>
          </cell>
          <cell r="G5527" t="str">
            <v>Semestral</v>
          </cell>
          <cell r="H5527" t="str">
            <v>2024-S1</v>
          </cell>
          <cell r="I5527" t="str">
            <v>Sim</v>
          </cell>
          <cell r="J5527">
            <v>45473</v>
          </cell>
          <cell r="K5527">
            <v>5138061.32</v>
          </cell>
          <cell r="L5527">
            <v>26449553.579999998</v>
          </cell>
          <cell r="M5527">
            <v>19.43</v>
          </cell>
          <cell r="N5527" t="str">
            <v>Cumpre</v>
          </cell>
        </row>
        <row r="5528">
          <cell r="F5528" t="str">
            <v>Lajeado/TO</v>
          </cell>
          <cell r="G5528" t="str">
            <v>Semestral</v>
          </cell>
          <cell r="H5528" t="str">
            <v>2024-S1</v>
          </cell>
          <cell r="I5528" t="str">
            <v>Sim</v>
          </cell>
          <cell r="J5528">
            <v>45473</v>
          </cell>
          <cell r="K5528">
            <v>4075679.71</v>
          </cell>
          <cell r="L5528">
            <v>45615621.579999998</v>
          </cell>
          <cell r="M5528">
            <v>8.93</v>
          </cell>
          <cell r="N5528" t="str">
            <v>Cumpre</v>
          </cell>
        </row>
        <row r="5529">
          <cell r="F5529" t="str">
            <v>Lavandeira/TO</v>
          </cell>
          <cell r="G5529" t="str">
            <v>Quadrimestral</v>
          </cell>
          <cell r="H5529" t="str">
            <v>2024-Q2</v>
          </cell>
          <cell r="I5529" t="str">
            <v>Sim</v>
          </cell>
          <cell r="J5529">
            <v>45535</v>
          </cell>
          <cell r="K5529">
            <v>-2318620.96</v>
          </cell>
          <cell r="L5529">
            <v>23834692.530000001</v>
          </cell>
          <cell r="M5529">
            <v>0</v>
          </cell>
          <cell r="N5529" t="str">
            <v>Cumpre</v>
          </cell>
        </row>
        <row r="5530">
          <cell r="F5530" t="str">
            <v>Lizarda/TO</v>
          </cell>
          <cell r="G5530" t="str">
            <v>Quadrimestral</v>
          </cell>
          <cell r="H5530" t="str">
            <v>2024-Q2</v>
          </cell>
          <cell r="I5530" t="str">
            <v>Sim</v>
          </cell>
          <cell r="J5530">
            <v>45535</v>
          </cell>
          <cell r="K5530">
            <v>-3903530.76</v>
          </cell>
          <cell r="L5530">
            <v>24133295.129999999</v>
          </cell>
          <cell r="M5530">
            <v>0</v>
          </cell>
          <cell r="N5530" t="str">
            <v>Cumpre</v>
          </cell>
        </row>
        <row r="5531">
          <cell r="F5531" t="str">
            <v>Luzinópolis/TO</v>
          </cell>
          <cell r="G5531" t="str">
            <v>Quadrimestral</v>
          </cell>
          <cell r="H5531" t="str">
            <v>2024-Q2</v>
          </cell>
          <cell r="I5531" t="str">
            <v>Sim</v>
          </cell>
          <cell r="J5531">
            <v>45535</v>
          </cell>
          <cell r="K5531">
            <v>-1672352.18</v>
          </cell>
          <cell r="L5531">
            <v>22512441.760000002</v>
          </cell>
          <cell r="M5531">
            <v>0</v>
          </cell>
          <cell r="N5531" t="str">
            <v>Cumpre</v>
          </cell>
        </row>
        <row r="5532">
          <cell r="F5532" t="str">
            <v>Marianópolis do Tocantins/TO</v>
          </cell>
          <cell r="G5532" t="str">
            <v>Semestral</v>
          </cell>
          <cell r="H5532" t="str">
            <v>2024-S1</v>
          </cell>
          <cell r="I5532" t="str">
            <v>Sim</v>
          </cell>
          <cell r="J5532">
            <v>45473</v>
          </cell>
          <cell r="K5532">
            <v>-4577289.71</v>
          </cell>
          <cell r="L5532">
            <v>40688784.140000001</v>
          </cell>
          <cell r="M5532">
            <v>0</v>
          </cell>
          <cell r="N5532" t="str">
            <v>Cumpre</v>
          </cell>
        </row>
        <row r="5533">
          <cell r="F5533" t="str">
            <v>Mateiros/TO</v>
          </cell>
          <cell r="G5533" t="str">
            <v>Quadrimestral</v>
          </cell>
          <cell r="H5533" t="str">
            <v>2024-Q2</v>
          </cell>
          <cell r="I5533" t="str">
            <v>Sim</v>
          </cell>
          <cell r="J5533">
            <v>45535</v>
          </cell>
          <cell r="K5533">
            <v>-1885908.53</v>
          </cell>
          <cell r="L5533">
            <v>30367446.469999999</v>
          </cell>
          <cell r="M5533">
            <v>0</v>
          </cell>
          <cell r="N5533" t="str">
            <v>Cumpre</v>
          </cell>
        </row>
        <row r="5534">
          <cell r="F5534" t="str">
            <v>Maurilândia do Tocantins/TO</v>
          </cell>
          <cell r="G5534" t="str">
            <v>Quadrimestral</v>
          </cell>
          <cell r="H5534" t="str">
            <v>2024-Q2</v>
          </cell>
          <cell r="I5534" t="str">
            <v>Sim</v>
          </cell>
          <cell r="J5534">
            <v>45535</v>
          </cell>
          <cell r="K5534">
            <v>3388562.26</v>
          </cell>
          <cell r="L5534">
            <v>33049882.870000001</v>
          </cell>
          <cell r="M5534">
            <v>10.25</v>
          </cell>
          <cell r="N5534" t="str">
            <v>Cumpre</v>
          </cell>
        </row>
        <row r="5535">
          <cell r="F5535" t="str">
            <v>Miracema do Tocantins/TO</v>
          </cell>
          <cell r="G5535" t="str">
            <v>Quadrimestral</v>
          </cell>
          <cell r="H5535" t="str">
            <v>2024-Q1</v>
          </cell>
          <cell r="I5535" t="str">
            <v>Não</v>
          </cell>
          <cell r="J5535">
            <v>45412</v>
          </cell>
          <cell r="K5535">
            <v>18186273.890000001</v>
          </cell>
          <cell r="L5535">
            <v>90573850.760000005</v>
          </cell>
          <cell r="M5535">
            <v>20.079999999999998</v>
          </cell>
          <cell r="N5535" t="str">
            <v>Cumpre</v>
          </cell>
        </row>
        <row r="5536">
          <cell r="F5536" t="str">
            <v>Miranorte/TO</v>
          </cell>
          <cell r="G5536" t="str">
            <v>Semestral</v>
          </cell>
          <cell r="H5536" t="str">
            <v>2024-S1</v>
          </cell>
          <cell r="I5536" t="str">
            <v>Sim</v>
          </cell>
          <cell r="J5536">
            <v>45473</v>
          </cell>
          <cell r="K5536">
            <v>4860522.4800000004</v>
          </cell>
          <cell r="L5536">
            <v>63604200.25</v>
          </cell>
          <cell r="M5536">
            <v>7.64</v>
          </cell>
          <cell r="N5536" t="str">
            <v>Cumpre</v>
          </cell>
        </row>
        <row r="5537">
          <cell r="F5537" t="str">
            <v>Monte do Carmo/TO</v>
          </cell>
          <cell r="G5537" t="str">
            <v>Quadrimestral</v>
          </cell>
          <cell r="H5537" t="str">
            <v>2024-Q2</v>
          </cell>
          <cell r="I5537" t="str">
            <v>Sim</v>
          </cell>
          <cell r="J5537">
            <v>45535</v>
          </cell>
          <cell r="K5537">
            <v>-1308275.8600000001</v>
          </cell>
          <cell r="L5537">
            <v>39907303.890000001</v>
          </cell>
          <cell r="M5537">
            <v>0</v>
          </cell>
          <cell r="N5537" t="str">
            <v>Cumpre</v>
          </cell>
        </row>
        <row r="5538">
          <cell r="F5538" t="str">
            <v>Monte Santo do Tocantins/TO</v>
          </cell>
          <cell r="G5538" t="str">
            <v>Quadrimestral</v>
          </cell>
          <cell r="H5538" t="str">
            <v>2024-Q2</v>
          </cell>
          <cell r="I5538" t="str">
            <v>Sim</v>
          </cell>
          <cell r="J5538">
            <v>45535</v>
          </cell>
          <cell r="K5538">
            <v>-237201.7</v>
          </cell>
          <cell r="L5538">
            <v>21663512.629999999</v>
          </cell>
          <cell r="M5538">
            <v>0</v>
          </cell>
          <cell r="N5538" t="str">
            <v>Cumpre</v>
          </cell>
        </row>
        <row r="5539">
          <cell r="F5539" t="str">
            <v>Muricilândia/TO</v>
          </cell>
          <cell r="G5539" t="str">
            <v>Quadrimestral</v>
          </cell>
          <cell r="H5539" t="str">
            <v>2023-Q2</v>
          </cell>
          <cell r="I5539" t="str">
            <v>Não</v>
          </cell>
          <cell r="J5539">
            <v>45169</v>
          </cell>
          <cell r="K5539">
            <v>-1170920.3600000001</v>
          </cell>
          <cell r="L5539">
            <v>16538611.890000001</v>
          </cell>
          <cell r="M5539">
            <v>0</v>
          </cell>
          <cell r="N5539" t="str">
            <v>Cumpre</v>
          </cell>
        </row>
        <row r="5540">
          <cell r="F5540" t="str">
            <v>Natividade/TO</v>
          </cell>
          <cell r="G5540" t="str">
            <v>Semestral</v>
          </cell>
          <cell r="H5540" t="str">
            <v>2023-S2</v>
          </cell>
          <cell r="I5540" t="str">
            <v>Não</v>
          </cell>
          <cell r="J5540">
            <v>45291</v>
          </cell>
          <cell r="K5540">
            <v>2154240.63</v>
          </cell>
          <cell r="L5540">
            <v>40669391.600000001</v>
          </cell>
          <cell r="M5540">
            <v>5.3</v>
          </cell>
          <cell r="N5540" t="str">
            <v>Cumpre</v>
          </cell>
        </row>
        <row r="5541">
          <cell r="F5541" t="str">
            <v>Nazaré/TO</v>
          </cell>
          <cell r="G5541" t="str">
            <v>Quadrimestral</v>
          </cell>
          <cell r="H5541" t="str">
            <v>2024-Q2</v>
          </cell>
          <cell r="I5541" t="str">
            <v>Sim</v>
          </cell>
          <cell r="J5541">
            <v>45535</v>
          </cell>
          <cell r="K5541">
            <v>-2193420.56</v>
          </cell>
          <cell r="L5541">
            <v>25673135.18</v>
          </cell>
          <cell r="M5541">
            <v>0</v>
          </cell>
          <cell r="N5541" t="str">
            <v>Cumpre</v>
          </cell>
        </row>
        <row r="5542">
          <cell r="F5542" t="str">
            <v>Nova Olinda/TO</v>
          </cell>
          <cell r="G5542" t="str">
            <v>Semestral</v>
          </cell>
          <cell r="H5542" t="str">
            <v>2024-S1</v>
          </cell>
          <cell r="I5542" t="str">
            <v>Sim</v>
          </cell>
          <cell r="J5542">
            <v>45473</v>
          </cell>
          <cell r="K5542">
            <v>-10207312.789999999</v>
          </cell>
          <cell r="L5542">
            <v>60591223.579999998</v>
          </cell>
          <cell r="M5542">
            <v>0</v>
          </cell>
          <cell r="N5542" t="str">
            <v>Cumpre</v>
          </cell>
        </row>
        <row r="5543">
          <cell r="F5543" t="str">
            <v>Nova Rosalândia/TO</v>
          </cell>
          <cell r="G5543" t="str">
            <v>Semestral</v>
          </cell>
          <cell r="H5543" t="str">
            <v>2024-S1</v>
          </cell>
          <cell r="I5543" t="str">
            <v>Sim</v>
          </cell>
          <cell r="J5543">
            <v>45473</v>
          </cell>
          <cell r="K5543">
            <v>-5788233.1500000004</v>
          </cell>
          <cell r="L5543">
            <v>25059434.629999999</v>
          </cell>
          <cell r="M5543">
            <v>0</v>
          </cell>
          <cell r="N5543" t="str">
            <v>Cumpre</v>
          </cell>
        </row>
        <row r="5544">
          <cell r="F5544" t="str">
            <v>Novo Acordo/TO</v>
          </cell>
          <cell r="G5544" t="str">
            <v>Semestral</v>
          </cell>
          <cell r="H5544" t="str">
            <v>2024-S1</v>
          </cell>
          <cell r="I5544" t="str">
            <v>Sim</v>
          </cell>
          <cell r="J5544">
            <v>45473</v>
          </cell>
          <cell r="K5544">
            <v>2856932.38</v>
          </cell>
          <cell r="L5544">
            <v>32055083.68</v>
          </cell>
          <cell r="M5544">
            <v>8.91</v>
          </cell>
          <cell r="N5544" t="str">
            <v>Cumpre</v>
          </cell>
        </row>
        <row r="5545">
          <cell r="F5545" t="str">
            <v>Novo Alegre/TO</v>
          </cell>
          <cell r="G5545" t="str">
            <v>Quadrimestral</v>
          </cell>
          <cell r="H5545" t="str">
            <v>2024-Q2</v>
          </cell>
          <cell r="I5545" t="str">
            <v>Sim</v>
          </cell>
          <cell r="J5545">
            <v>45535</v>
          </cell>
          <cell r="K5545">
            <v>-3103873.26</v>
          </cell>
          <cell r="L5545">
            <v>19091326.739999998</v>
          </cell>
          <cell r="M5545">
            <v>0</v>
          </cell>
          <cell r="N5545" t="str">
            <v>Cumpre</v>
          </cell>
        </row>
        <row r="5546">
          <cell r="F5546" t="str">
            <v>Novo Jardim/TO</v>
          </cell>
          <cell r="G5546" t="str">
            <v>Quadrimestral</v>
          </cell>
          <cell r="H5546" t="str">
            <v>2024-Q2</v>
          </cell>
          <cell r="I5546" t="str">
            <v>Sim</v>
          </cell>
          <cell r="J5546">
            <v>45535</v>
          </cell>
          <cell r="K5546">
            <v>-1932510.12</v>
          </cell>
          <cell r="L5546">
            <v>19601456.859999999</v>
          </cell>
          <cell r="M5546">
            <v>0</v>
          </cell>
          <cell r="N5546" t="str">
            <v>Cumpre</v>
          </cell>
        </row>
        <row r="5547">
          <cell r="F5547" t="str">
            <v>Oliveira de Fátima/TO</v>
          </cell>
          <cell r="G5547" t="str">
            <v>Semestral</v>
          </cell>
          <cell r="H5547" t="str">
            <v>2023-S2</v>
          </cell>
          <cell r="I5547" t="str">
            <v>Não</v>
          </cell>
          <cell r="J5547">
            <v>45291</v>
          </cell>
          <cell r="K5547">
            <v>2153676.35</v>
          </cell>
          <cell r="L5547">
            <v>17033798.23</v>
          </cell>
          <cell r="M5547">
            <v>12.64</v>
          </cell>
          <cell r="N5547" t="str">
            <v>Cumpre</v>
          </cell>
        </row>
        <row r="5548">
          <cell r="F5548" t="str">
            <v>Palmas/TO</v>
          </cell>
          <cell r="G5548" t="str">
            <v>Quadrimestral</v>
          </cell>
          <cell r="H5548" t="str">
            <v>2024-Q2</v>
          </cell>
          <cell r="I5548" t="str">
            <v>Sim</v>
          </cell>
          <cell r="J5548">
            <v>45535</v>
          </cell>
          <cell r="K5548">
            <v>118950372.87</v>
          </cell>
          <cell r="L5548">
            <v>2018904623.95</v>
          </cell>
          <cell r="M5548">
            <v>5.89</v>
          </cell>
          <cell r="N5548" t="str">
            <v>Cumpre</v>
          </cell>
        </row>
        <row r="5549">
          <cell r="F5549" t="str">
            <v>Palmeirante/TO</v>
          </cell>
          <cell r="G5549" t="str">
            <v>Semestral</v>
          </cell>
          <cell r="H5549" t="str">
            <v>2024-S1</v>
          </cell>
          <cell r="I5549" t="str">
            <v>Sim</v>
          </cell>
          <cell r="J5549">
            <v>45473</v>
          </cell>
          <cell r="K5549">
            <v>8104259.0599999996</v>
          </cell>
          <cell r="L5549">
            <v>43593843.649999999</v>
          </cell>
          <cell r="M5549">
            <v>18.59</v>
          </cell>
          <cell r="N5549" t="str">
            <v>Cumpre</v>
          </cell>
        </row>
        <row r="5550">
          <cell r="F5550" t="str">
            <v>Palmeiras do Tocantins/TO</v>
          </cell>
          <cell r="G5550" t="str">
            <v>Quadrimestral</v>
          </cell>
          <cell r="H5550" t="str">
            <v>2024-Q2</v>
          </cell>
          <cell r="I5550" t="str">
            <v>Sim</v>
          </cell>
          <cell r="J5550">
            <v>45535</v>
          </cell>
          <cell r="K5550">
            <v>-3784964.88</v>
          </cell>
          <cell r="L5550">
            <v>42495741.549999997</v>
          </cell>
          <cell r="M5550">
            <v>0</v>
          </cell>
          <cell r="N5550" t="str">
            <v>Cumpre</v>
          </cell>
        </row>
        <row r="5551">
          <cell r="F5551" t="str">
            <v>Palmeirópolis/TO</v>
          </cell>
          <cell r="G5551" t="str">
            <v>Semestral</v>
          </cell>
          <cell r="H5551" t="str">
            <v>2024-S1</v>
          </cell>
          <cell r="I5551" t="str">
            <v>Sim</v>
          </cell>
          <cell r="J5551">
            <v>45473</v>
          </cell>
          <cell r="K5551">
            <v>-584705.05000000005</v>
          </cell>
          <cell r="L5551">
            <v>43180324.810000002</v>
          </cell>
          <cell r="M5551">
            <v>0</v>
          </cell>
          <cell r="N5551" t="str">
            <v>Cumpre</v>
          </cell>
        </row>
        <row r="5552">
          <cell r="F5552" t="str">
            <v>Paraíso do Tocantins/TO</v>
          </cell>
          <cell r="G5552" t="str">
            <v>Quadrimestral</v>
          </cell>
          <cell r="H5552" t="str">
            <v>2024-Q2</v>
          </cell>
          <cell r="I5552" t="str">
            <v>Sim</v>
          </cell>
          <cell r="J5552">
            <v>45535</v>
          </cell>
          <cell r="K5552">
            <v>-66056492.869999997</v>
          </cell>
          <cell r="L5552">
            <v>208260966.03999999</v>
          </cell>
          <cell r="M5552">
            <v>0</v>
          </cell>
          <cell r="N5552" t="str">
            <v>Cumpre</v>
          </cell>
        </row>
        <row r="5553">
          <cell r="F5553" t="str">
            <v>Paranã/TO</v>
          </cell>
          <cell r="G5553" t="str">
            <v>Semestral</v>
          </cell>
          <cell r="H5553" t="str">
            <v>2023-S2</v>
          </cell>
          <cell r="I5553" t="str">
            <v>Não</v>
          </cell>
          <cell r="J5553">
            <v>45291</v>
          </cell>
          <cell r="K5553">
            <v>12246800.91</v>
          </cell>
          <cell r="L5553">
            <v>59693946.439999998</v>
          </cell>
          <cell r="M5553">
            <v>20.52</v>
          </cell>
          <cell r="N5553" t="str">
            <v>Cumpre</v>
          </cell>
        </row>
        <row r="5554">
          <cell r="F5554" t="str">
            <v>Pau do Arco/TO</v>
          </cell>
          <cell r="G5554" t="str">
            <v>Semestral</v>
          </cell>
          <cell r="H5554" t="str">
            <v>2024-S1</v>
          </cell>
          <cell r="I5554" t="str">
            <v>Sim</v>
          </cell>
          <cell r="J5554">
            <v>45473</v>
          </cell>
          <cell r="K5554">
            <v>1035211.35</v>
          </cell>
          <cell r="L5554">
            <v>24620684.859999999</v>
          </cell>
          <cell r="M5554">
            <v>4.2</v>
          </cell>
          <cell r="N5554" t="str">
            <v>Cumpre</v>
          </cell>
        </row>
        <row r="5555">
          <cell r="F5555" t="str">
            <v>Pedro Afonso/TO</v>
          </cell>
          <cell r="G5555" t="str">
            <v>Semestral</v>
          </cell>
          <cell r="H5555" t="str">
            <v>2024-S1</v>
          </cell>
          <cell r="I5555" t="str">
            <v>Sim</v>
          </cell>
          <cell r="J5555">
            <v>45473</v>
          </cell>
          <cell r="K5555">
            <v>6288842.2999999998</v>
          </cell>
          <cell r="L5555">
            <v>79283171.890000001</v>
          </cell>
          <cell r="M5555">
            <v>7.93</v>
          </cell>
          <cell r="N5555" t="str">
            <v>Cumpre</v>
          </cell>
        </row>
        <row r="5556">
          <cell r="F5556" t="str">
            <v>Peixe/TO</v>
          </cell>
          <cell r="G5556" t="str">
            <v>Semestral</v>
          </cell>
          <cell r="H5556" t="str">
            <v>2024-S1</v>
          </cell>
          <cell r="I5556" t="str">
            <v>Sim</v>
          </cell>
          <cell r="J5556">
            <v>45473</v>
          </cell>
          <cell r="K5556">
            <v>-7785303</v>
          </cell>
          <cell r="L5556">
            <v>63863735.780000001</v>
          </cell>
          <cell r="M5556">
            <v>0</v>
          </cell>
          <cell r="N5556" t="str">
            <v>Cumpre</v>
          </cell>
        </row>
        <row r="5557">
          <cell r="F5557" t="str">
            <v>Pequizeiro/TO</v>
          </cell>
          <cell r="G5557" t="str">
            <v>Semestral</v>
          </cell>
          <cell r="H5557" t="str">
            <v>2024-S1</v>
          </cell>
          <cell r="I5557" t="str">
            <v>Sim</v>
          </cell>
          <cell r="J5557">
            <v>45473</v>
          </cell>
          <cell r="K5557">
            <v>5501748.5899999999</v>
          </cell>
          <cell r="L5557">
            <v>36058694.109999999</v>
          </cell>
          <cell r="M5557">
            <v>15.26</v>
          </cell>
          <cell r="N5557" t="str">
            <v>Cumpre</v>
          </cell>
        </row>
        <row r="5558">
          <cell r="F5558" t="str">
            <v>Pindorama do Tocantins/TO</v>
          </cell>
          <cell r="G5558" t="str">
            <v>Quadrimestral</v>
          </cell>
          <cell r="H5558" t="str">
            <v>2024-Q2</v>
          </cell>
          <cell r="I5558" t="str">
            <v>Sim</v>
          </cell>
          <cell r="J5558">
            <v>45535</v>
          </cell>
          <cell r="K5558">
            <v>-2699817.54</v>
          </cell>
          <cell r="L5558">
            <v>36637724.170000002</v>
          </cell>
          <cell r="M5558">
            <v>0</v>
          </cell>
          <cell r="N5558" t="str">
            <v>Cumpre</v>
          </cell>
        </row>
        <row r="5559">
          <cell r="F5559" t="str">
            <v>Piraquê/TO</v>
          </cell>
          <cell r="G5559" t="str">
            <v>Semestral</v>
          </cell>
          <cell r="H5559" t="str">
            <v>2023-S2</v>
          </cell>
          <cell r="I5559" t="str">
            <v>Não</v>
          </cell>
          <cell r="J5559">
            <v>45291</v>
          </cell>
          <cell r="K5559">
            <v>-1418086.93</v>
          </cell>
          <cell r="L5559">
            <v>12231985.539999999</v>
          </cell>
          <cell r="M5559">
            <v>0</v>
          </cell>
          <cell r="N5559" t="str">
            <v>Cumpre</v>
          </cell>
        </row>
        <row r="5560">
          <cell r="F5560" t="str">
            <v>Pium/TO</v>
          </cell>
          <cell r="G5560" t="str">
            <v>Quadrimestral</v>
          </cell>
          <cell r="H5560" t="str">
            <v>2024-Q2</v>
          </cell>
          <cell r="I5560" t="str">
            <v>Sim</v>
          </cell>
          <cell r="J5560">
            <v>45535</v>
          </cell>
          <cell r="K5560">
            <v>-5914508.8600000003</v>
          </cell>
          <cell r="L5560">
            <v>49234957.490000002</v>
          </cell>
          <cell r="M5560">
            <v>0</v>
          </cell>
          <cell r="N5560" t="str">
            <v>Cumpre</v>
          </cell>
        </row>
        <row r="5561">
          <cell r="F5561" t="str">
            <v>Ponte Alta do Bom Jesus/TO</v>
          </cell>
          <cell r="G5561" t="str">
            <v>Quadrimestral</v>
          </cell>
          <cell r="H5561" t="str">
            <v>2024-Q1</v>
          </cell>
          <cell r="I5561" t="str">
            <v>Não</v>
          </cell>
          <cell r="J5561">
            <v>45412</v>
          </cell>
          <cell r="K5561">
            <v>-3420964.69</v>
          </cell>
          <cell r="L5561">
            <v>25749868.510000002</v>
          </cell>
          <cell r="M5561">
            <v>0</v>
          </cell>
          <cell r="N5561" t="str">
            <v>Cumpre</v>
          </cell>
        </row>
        <row r="5562">
          <cell r="F5562" t="str">
            <v>Ponte Alta do Tocantins/TO</v>
          </cell>
          <cell r="G5562" t="str">
            <v>Quadrimestral</v>
          </cell>
          <cell r="H5562" t="str">
            <v>2024-Q1</v>
          </cell>
          <cell r="I5562" t="str">
            <v>Não</v>
          </cell>
          <cell r="J5562">
            <v>45412</v>
          </cell>
          <cell r="K5562">
            <v>-4119789.52</v>
          </cell>
          <cell r="L5562">
            <v>5481083.4699999997</v>
          </cell>
          <cell r="M5562">
            <v>0</v>
          </cell>
          <cell r="N5562" t="str">
            <v>Cumpre</v>
          </cell>
        </row>
        <row r="5563">
          <cell r="F5563" t="str">
            <v>Porto Alegre do Tocantins/TO</v>
          </cell>
          <cell r="G5563" t="str">
            <v>Quadrimestral</v>
          </cell>
          <cell r="H5563" t="str">
            <v>2024-Q2</v>
          </cell>
          <cell r="I5563" t="str">
            <v>Sim</v>
          </cell>
          <cell r="J5563">
            <v>45535</v>
          </cell>
          <cell r="K5563">
            <v>-773079.81</v>
          </cell>
          <cell r="L5563">
            <v>21423427.190000001</v>
          </cell>
          <cell r="M5563">
            <v>0</v>
          </cell>
          <cell r="N5563" t="str">
            <v>Cumpre</v>
          </cell>
        </row>
        <row r="5564">
          <cell r="F5564" t="str">
            <v>Porto Nacional/TO</v>
          </cell>
          <cell r="G5564" t="str">
            <v>Quadrimestral</v>
          </cell>
          <cell r="H5564" t="str">
            <v>2024-Q2</v>
          </cell>
          <cell r="I5564" t="str">
            <v>Sim</v>
          </cell>
          <cell r="J5564">
            <v>45535</v>
          </cell>
          <cell r="K5564">
            <v>-11508664.15</v>
          </cell>
          <cell r="L5564">
            <v>389750162.00999999</v>
          </cell>
          <cell r="M5564">
            <v>0</v>
          </cell>
          <cell r="N5564" t="str">
            <v>Cumpre</v>
          </cell>
        </row>
        <row r="5565">
          <cell r="F5565" t="str">
            <v>Praia Norte/TO</v>
          </cell>
          <cell r="G5565" t="str">
            <v>Semestral</v>
          </cell>
          <cell r="H5565" t="str">
            <v>2024-S1</v>
          </cell>
          <cell r="I5565" t="str">
            <v>Sim</v>
          </cell>
          <cell r="J5565">
            <v>45473</v>
          </cell>
          <cell r="K5565">
            <v>1407839.11</v>
          </cell>
          <cell r="L5565">
            <v>42018948.939999998</v>
          </cell>
          <cell r="M5565">
            <v>3.35</v>
          </cell>
          <cell r="N5565" t="str">
            <v>Cumpre</v>
          </cell>
        </row>
        <row r="5566">
          <cell r="F5566" t="str">
            <v>Presidente Kennedy/TO</v>
          </cell>
          <cell r="G5566" t="str">
            <v>Semestral</v>
          </cell>
          <cell r="H5566" t="str">
            <v>2024-S1</v>
          </cell>
          <cell r="I5566" t="str">
            <v>Sim</v>
          </cell>
          <cell r="J5566">
            <v>45473</v>
          </cell>
          <cell r="K5566">
            <v>-1015110.6</v>
          </cell>
          <cell r="L5566">
            <v>24138021.859999999</v>
          </cell>
          <cell r="M5566">
            <v>0</v>
          </cell>
          <cell r="N5566" t="str">
            <v>Cumpre</v>
          </cell>
        </row>
        <row r="5567">
          <cell r="F5567" t="str">
            <v>Pugmil/TO</v>
          </cell>
          <cell r="G5567" t="str">
            <v>Quadrimestral</v>
          </cell>
          <cell r="H5567" t="str">
            <v>2024-Q2</v>
          </cell>
          <cell r="I5567" t="str">
            <v>Sim</v>
          </cell>
          <cell r="J5567">
            <v>45535</v>
          </cell>
          <cell r="K5567">
            <v>2646526.9700000002</v>
          </cell>
          <cell r="L5567">
            <v>22602089.02</v>
          </cell>
          <cell r="M5567">
            <v>11.71</v>
          </cell>
          <cell r="N5567" t="str">
            <v>Cumpre</v>
          </cell>
        </row>
        <row r="5568">
          <cell r="F5568" t="str">
            <v>Recursolândia/TO</v>
          </cell>
          <cell r="G5568" t="str">
            <v>Quadrimestral</v>
          </cell>
          <cell r="H5568" t="str">
            <v>2024-Q2</v>
          </cell>
          <cell r="I5568" t="str">
            <v>Sim</v>
          </cell>
          <cell r="J5568">
            <v>45535</v>
          </cell>
          <cell r="K5568">
            <v>-5869198.7699999996</v>
          </cell>
          <cell r="L5568">
            <v>27938501.109999999</v>
          </cell>
          <cell r="M5568">
            <v>0</v>
          </cell>
          <cell r="N5568" t="str">
            <v>Cumpre</v>
          </cell>
        </row>
        <row r="5569">
          <cell r="F5569" t="str">
            <v>Riachinho/TO</v>
          </cell>
          <cell r="G5569" t="str">
            <v>Quadrimestral</v>
          </cell>
          <cell r="H5569" t="str">
            <v>2023-Q3</v>
          </cell>
          <cell r="I5569" t="str">
            <v>Não</v>
          </cell>
          <cell r="J5569">
            <v>45291</v>
          </cell>
          <cell r="K5569">
            <v>240266.18</v>
          </cell>
          <cell r="L5569">
            <v>24819057.100000001</v>
          </cell>
          <cell r="M5569">
            <v>0.97</v>
          </cell>
          <cell r="N5569" t="str">
            <v>Cumpre</v>
          </cell>
        </row>
        <row r="5570">
          <cell r="F5570" t="str">
            <v>Rio da Conceição/TO</v>
          </cell>
          <cell r="G5570" t="str">
            <v>Quadrimestral</v>
          </cell>
          <cell r="H5570" t="str">
            <v>2024-Q2</v>
          </cell>
          <cell r="I5570" t="str">
            <v>Sim</v>
          </cell>
          <cell r="J5570">
            <v>45535</v>
          </cell>
          <cell r="K5570">
            <v>-1283371.3</v>
          </cell>
          <cell r="L5570">
            <v>21953226.050000001</v>
          </cell>
          <cell r="M5570">
            <v>0</v>
          </cell>
          <cell r="N5570" t="str">
            <v>Cumpre</v>
          </cell>
        </row>
        <row r="5571">
          <cell r="F5571" t="str">
            <v>Rio dos Bois/TO</v>
          </cell>
          <cell r="G5571" t="str">
            <v>Quadrimestral</v>
          </cell>
          <cell r="H5571" t="str">
            <v>2024-Q2</v>
          </cell>
          <cell r="I5571" t="str">
            <v>Sim</v>
          </cell>
          <cell r="J5571">
            <v>45535</v>
          </cell>
          <cell r="K5571">
            <v>3739670.69</v>
          </cell>
          <cell r="L5571">
            <v>22873612.890000001</v>
          </cell>
          <cell r="M5571">
            <v>16.350000000000001</v>
          </cell>
          <cell r="N5571" t="str">
            <v>Cumpre</v>
          </cell>
        </row>
        <row r="5572">
          <cell r="F5572" t="str">
            <v>Rio Sono/TO</v>
          </cell>
          <cell r="G5572" t="str">
            <v>Semestral</v>
          </cell>
          <cell r="H5572" t="str">
            <v>2024-S1</v>
          </cell>
          <cell r="I5572" t="str">
            <v>Sim</v>
          </cell>
          <cell r="J5572">
            <v>45473</v>
          </cell>
          <cell r="K5572">
            <v>1554062.24</v>
          </cell>
          <cell r="L5572">
            <v>45616461.450000003</v>
          </cell>
          <cell r="M5572">
            <v>3.41</v>
          </cell>
          <cell r="N5572" t="str">
            <v>Cumpre</v>
          </cell>
        </row>
        <row r="5573">
          <cell r="F5573" t="str">
            <v>Sampaio/TO</v>
          </cell>
          <cell r="G5573" t="str">
            <v>Semestral</v>
          </cell>
          <cell r="H5573" t="str">
            <v>2024-S1</v>
          </cell>
          <cell r="I5573" t="str">
            <v>Sim</v>
          </cell>
          <cell r="J5573">
            <v>45473</v>
          </cell>
          <cell r="K5573">
            <v>-2235204.1</v>
          </cell>
          <cell r="L5573">
            <v>27094100.82</v>
          </cell>
          <cell r="M5573">
            <v>0</v>
          </cell>
          <cell r="N5573" t="str">
            <v>Cumpre</v>
          </cell>
        </row>
        <row r="5574">
          <cell r="F5574" t="str">
            <v>Sandolândia/TO</v>
          </cell>
          <cell r="G5574" t="str">
            <v>Semestral</v>
          </cell>
          <cell r="H5574" t="str">
            <v>2024-S1</v>
          </cell>
          <cell r="I5574" t="str">
            <v>Sim</v>
          </cell>
          <cell r="J5574">
            <v>45473</v>
          </cell>
          <cell r="K5574">
            <v>-2317106.02</v>
          </cell>
          <cell r="L5574">
            <v>36306301.649999999</v>
          </cell>
          <cell r="M5574">
            <v>0</v>
          </cell>
          <cell r="N5574" t="str">
            <v>Cumpre</v>
          </cell>
        </row>
        <row r="5575">
          <cell r="F5575" t="str">
            <v>Santa Fé do Araguaia/TO</v>
          </cell>
          <cell r="G5575" t="str">
            <v>Quadrimestral</v>
          </cell>
          <cell r="H5575" t="str">
            <v>2024-Q2</v>
          </cell>
          <cell r="I5575" t="str">
            <v>Sim</v>
          </cell>
          <cell r="J5575">
            <v>45535</v>
          </cell>
          <cell r="K5575">
            <v>-2774052.96</v>
          </cell>
          <cell r="L5575">
            <v>33425273.469999999</v>
          </cell>
          <cell r="M5575">
            <v>0</v>
          </cell>
          <cell r="N5575" t="str">
            <v>Cumpre</v>
          </cell>
        </row>
        <row r="5576">
          <cell r="F5576" t="str">
            <v>Santa Maria do Tocantins/TO</v>
          </cell>
          <cell r="G5576" t="str">
            <v>Quadrimestral</v>
          </cell>
          <cell r="H5576" t="str">
            <v>2024-Q2</v>
          </cell>
          <cell r="I5576" t="str">
            <v>Sim</v>
          </cell>
          <cell r="J5576">
            <v>45535</v>
          </cell>
          <cell r="K5576">
            <v>-7013726.9100000001</v>
          </cell>
          <cell r="L5576">
            <v>24438547.120000001</v>
          </cell>
          <cell r="M5576">
            <v>0</v>
          </cell>
          <cell r="N5576" t="str">
            <v>Cumpre</v>
          </cell>
        </row>
        <row r="5577">
          <cell r="F5577" t="str">
            <v>Santa Rita do Tocantins/TO</v>
          </cell>
          <cell r="G5577" t="str">
            <v>Semestral</v>
          </cell>
          <cell r="H5577" t="str">
            <v>2024-S1</v>
          </cell>
          <cell r="I5577" t="str">
            <v>Sim</v>
          </cell>
          <cell r="J5577">
            <v>45473</v>
          </cell>
          <cell r="K5577">
            <v>6280331.9400000004</v>
          </cell>
          <cell r="L5577">
            <v>28221339.670000002</v>
          </cell>
          <cell r="M5577">
            <v>22.25</v>
          </cell>
          <cell r="N5577" t="str">
            <v>Cumpre</v>
          </cell>
        </row>
        <row r="5578">
          <cell r="F5578" t="str">
            <v>Santa Rosa do Tocantins/TO</v>
          </cell>
          <cell r="G5578" t="str">
            <v>Semestral</v>
          </cell>
          <cell r="H5578" t="str">
            <v>2024-S1</v>
          </cell>
          <cell r="I5578" t="str">
            <v>Sim</v>
          </cell>
          <cell r="J5578">
            <v>45473</v>
          </cell>
          <cell r="K5578">
            <v>-2946230.6</v>
          </cell>
          <cell r="L5578">
            <v>38671028.829999998</v>
          </cell>
          <cell r="M5578">
            <v>0</v>
          </cell>
          <cell r="N5578" t="str">
            <v>Cumpre</v>
          </cell>
        </row>
        <row r="5579">
          <cell r="F5579" t="str">
            <v>Santa Tereza do Tocantins/TO</v>
          </cell>
          <cell r="G5579" t="str">
            <v>Semestral</v>
          </cell>
          <cell r="H5579" t="str">
            <v>2023-S2</v>
          </cell>
          <cell r="I5579" t="str">
            <v>Não</v>
          </cell>
          <cell r="J5579">
            <v>45291</v>
          </cell>
          <cell r="K5579">
            <v>3065344.49</v>
          </cell>
          <cell r="L5579">
            <v>22096101.57</v>
          </cell>
          <cell r="M5579">
            <v>13.87</v>
          </cell>
          <cell r="N5579" t="str">
            <v>Cumpre</v>
          </cell>
        </row>
        <row r="5580">
          <cell r="F5580" t="str">
            <v>Santa Terezinha do Tocantins/TO</v>
          </cell>
          <cell r="G5580" t="str">
            <v>Quadrimestral</v>
          </cell>
          <cell r="H5580" t="str">
            <v>2024-Q2</v>
          </cell>
          <cell r="I5580" t="str">
            <v>Sim</v>
          </cell>
          <cell r="J5580">
            <v>45535</v>
          </cell>
          <cell r="K5580">
            <v>-2299585.5699999998</v>
          </cell>
          <cell r="L5580">
            <v>20934485.59</v>
          </cell>
          <cell r="M5580">
            <v>0</v>
          </cell>
          <cell r="N5580" t="str">
            <v>Cumpre</v>
          </cell>
        </row>
        <row r="5581">
          <cell r="F5581" t="str">
            <v>São Bento do Tocantins/TO</v>
          </cell>
          <cell r="G5581" t="str">
            <v>Semestral</v>
          </cell>
          <cell r="H5581" t="str">
            <v>2024-S1</v>
          </cell>
          <cell r="I5581" t="str">
            <v>Sim</v>
          </cell>
          <cell r="J5581">
            <v>45473</v>
          </cell>
          <cell r="K5581">
            <v>-1520412.83</v>
          </cell>
          <cell r="L5581">
            <v>37062325.100000001</v>
          </cell>
          <cell r="M5581">
            <v>0</v>
          </cell>
          <cell r="N5581" t="str">
            <v>Cumpre</v>
          </cell>
        </row>
        <row r="5582">
          <cell r="F5582" t="str">
            <v>São Félix do Tocantins/TO</v>
          </cell>
          <cell r="G5582" t="str">
            <v>Semestral</v>
          </cell>
          <cell r="H5582" t="str">
            <v>2023-S2</v>
          </cell>
          <cell r="I5582" t="str">
            <v>Não</v>
          </cell>
          <cell r="J5582">
            <v>45291</v>
          </cell>
          <cell r="K5582">
            <v>233826.56</v>
          </cell>
          <cell r="L5582">
            <v>17663410.289999999</v>
          </cell>
          <cell r="M5582">
            <v>1.32</v>
          </cell>
          <cell r="N5582" t="str">
            <v>Cumpre</v>
          </cell>
        </row>
        <row r="5583">
          <cell r="F5583" t="str">
            <v>São Miguel do Tocantins/TO</v>
          </cell>
          <cell r="G5583" t="str">
            <v>Quadrimestral</v>
          </cell>
          <cell r="H5583" t="str">
            <v>2024-Q2</v>
          </cell>
          <cell r="I5583" t="str">
            <v>Sim</v>
          </cell>
          <cell r="J5583">
            <v>45535</v>
          </cell>
          <cell r="K5583">
            <v>-6535471.8099999996</v>
          </cell>
          <cell r="L5583">
            <v>64252428.219999999</v>
          </cell>
          <cell r="M5583">
            <v>0</v>
          </cell>
          <cell r="N5583" t="str">
            <v>Cumpre</v>
          </cell>
        </row>
        <row r="5584">
          <cell r="F5584" t="str">
            <v>São Salvador do Tocantins/TO</v>
          </cell>
          <cell r="G5584" t="str">
            <v>Quadrimestral</v>
          </cell>
          <cell r="H5584" t="str">
            <v>2024-Q2</v>
          </cell>
          <cell r="I5584" t="str">
            <v>Sim</v>
          </cell>
          <cell r="J5584">
            <v>45535</v>
          </cell>
          <cell r="K5584">
            <v>4134959.43</v>
          </cell>
          <cell r="L5584">
            <v>27513294.289999999</v>
          </cell>
          <cell r="M5584">
            <v>15.03</v>
          </cell>
          <cell r="N5584" t="str">
            <v>Cumpre</v>
          </cell>
        </row>
        <row r="5585">
          <cell r="F5585" t="str">
            <v>São Sebastião do Tocantins/TO</v>
          </cell>
          <cell r="G5585" t="str">
            <v>Semestral</v>
          </cell>
          <cell r="H5585" t="str">
            <v>2024-S1</v>
          </cell>
          <cell r="I5585" t="str">
            <v>Sim</v>
          </cell>
          <cell r="J5585">
            <v>45473</v>
          </cell>
          <cell r="K5585">
            <v>396029.11</v>
          </cell>
          <cell r="L5585">
            <v>27424865.82</v>
          </cell>
          <cell r="M5585">
            <v>1.44</v>
          </cell>
          <cell r="N5585" t="str">
            <v>Cumpre</v>
          </cell>
        </row>
        <row r="5586">
          <cell r="F5586" t="str">
            <v>São Valério da Natividade/TO</v>
          </cell>
          <cell r="G5586" t="str">
            <v>Quadrimestral</v>
          </cell>
          <cell r="H5586" t="str">
            <v>2024-Q1</v>
          </cell>
          <cell r="I5586" t="str">
            <v>Não</v>
          </cell>
          <cell r="J5586">
            <v>45412</v>
          </cell>
          <cell r="K5586">
            <v>-3899095.75</v>
          </cell>
          <cell r="L5586">
            <v>27391819.949999999</v>
          </cell>
          <cell r="M5586">
            <v>0</v>
          </cell>
          <cell r="N5586" t="str">
            <v>Cumpre</v>
          </cell>
        </row>
        <row r="5587">
          <cell r="F5587" t="str">
            <v>Silvanópolis/TO</v>
          </cell>
          <cell r="G5587" t="str">
            <v>Quadrimestral</v>
          </cell>
          <cell r="H5587" t="str">
            <v>2024-Q2</v>
          </cell>
          <cell r="I5587" t="str">
            <v>Sim</v>
          </cell>
          <cell r="J5587">
            <v>45535</v>
          </cell>
          <cell r="K5587">
            <v>2736451.76</v>
          </cell>
          <cell r="L5587">
            <v>34059364.789999999</v>
          </cell>
          <cell r="M5587">
            <v>8.0299999999999994</v>
          </cell>
          <cell r="N5587" t="str">
            <v>Cumpre</v>
          </cell>
        </row>
        <row r="5588">
          <cell r="F5588" t="str">
            <v>Sítio Novo do Tocantins/TO</v>
          </cell>
          <cell r="G5588" t="str">
            <v>Quadrimestral</v>
          </cell>
          <cell r="H5588" t="str">
            <v>2024-Q2</v>
          </cell>
          <cell r="I5588" t="str">
            <v>Sim</v>
          </cell>
          <cell r="J5588">
            <v>45535</v>
          </cell>
          <cell r="K5588">
            <v>-136432.49</v>
          </cell>
          <cell r="L5588">
            <v>70645616.349999994</v>
          </cell>
          <cell r="M5588">
            <v>0</v>
          </cell>
          <cell r="N5588" t="str">
            <v>Cumpre</v>
          </cell>
        </row>
        <row r="5589">
          <cell r="F5589" t="str">
            <v>Sucupira/TO</v>
          </cell>
          <cell r="G5589" t="str">
            <v>Semestral</v>
          </cell>
          <cell r="H5589" t="str">
            <v>2024-S1</v>
          </cell>
          <cell r="I5589" t="str">
            <v>Sim</v>
          </cell>
          <cell r="J5589">
            <v>45473</v>
          </cell>
          <cell r="K5589">
            <v>-3270325.48</v>
          </cell>
          <cell r="L5589">
            <v>21873134.800000001</v>
          </cell>
          <cell r="M5589">
            <v>0</v>
          </cell>
          <cell r="N5589" t="str">
            <v>Cumpre</v>
          </cell>
        </row>
        <row r="5590">
          <cell r="F5590" t="str">
            <v>Taguatinga/TO</v>
          </cell>
          <cell r="G5590" t="str">
            <v>Quadrimestral</v>
          </cell>
          <cell r="H5590" t="str">
            <v>2024-Q2</v>
          </cell>
          <cell r="I5590" t="str">
            <v>Sim</v>
          </cell>
          <cell r="J5590">
            <v>45535</v>
          </cell>
          <cell r="K5590">
            <v>1403610.8</v>
          </cell>
          <cell r="L5590">
            <v>62166044.399999999</v>
          </cell>
          <cell r="M5590">
            <v>2.2599999999999998</v>
          </cell>
          <cell r="N5590" t="str">
            <v>Cumpre</v>
          </cell>
        </row>
        <row r="5591">
          <cell r="F5591" t="str">
            <v>Taipas do Tocantins/TO</v>
          </cell>
          <cell r="G5591" t="str">
            <v>Quadrimestral</v>
          </cell>
          <cell r="H5591" t="str">
            <v>2024-Q2</v>
          </cell>
          <cell r="I5591" t="str">
            <v>Sim</v>
          </cell>
          <cell r="J5591">
            <v>45535</v>
          </cell>
          <cell r="K5591">
            <v>1136192.71</v>
          </cell>
          <cell r="L5591">
            <v>20655944.390000001</v>
          </cell>
          <cell r="M5591">
            <v>5.5</v>
          </cell>
          <cell r="N5591" t="str">
            <v>Cumpre</v>
          </cell>
        </row>
        <row r="5592">
          <cell r="F5592" t="str">
            <v>Talismã/TO</v>
          </cell>
          <cell r="G5592" t="str">
            <v>Semestral</v>
          </cell>
          <cell r="H5592" t="str">
            <v>2024-S1</v>
          </cell>
          <cell r="I5592" t="str">
            <v>Sim</v>
          </cell>
          <cell r="J5592">
            <v>45473</v>
          </cell>
          <cell r="K5592">
            <v>857838.13</v>
          </cell>
          <cell r="L5592">
            <v>28408050.469999999</v>
          </cell>
          <cell r="M5592">
            <v>3.02</v>
          </cell>
          <cell r="N5592" t="str">
            <v>Cumpre</v>
          </cell>
        </row>
        <row r="5593">
          <cell r="F5593" t="str">
            <v>Tocantínia/TO</v>
          </cell>
          <cell r="G5593" t="str">
            <v>Semestral</v>
          </cell>
          <cell r="H5593" t="str">
            <v>2024-S1</v>
          </cell>
          <cell r="I5593" t="str">
            <v>Sim</v>
          </cell>
          <cell r="J5593">
            <v>45473</v>
          </cell>
          <cell r="K5593">
            <v>2461926.3199999998</v>
          </cell>
          <cell r="L5593">
            <v>41980284.840000004</v>
          </cell>
          <cell r="M5593">
            <v>5.86</v>
          </cell>
          <cell r="N5593" t="str">
            <v>Cumpre</v>
          </cell>
        </row>
        <row r="5594">
          <cell r="F5594" t="str">
            <v>Tocantinópolis/TO</v>
          </cell>
          <cell r="G5594" t="str">
            <v>Semestral</v>
          </cell>
          <cell r="H5594" t="str">
            <v>2024-S1</v>
          </cell>
          <cell r="I5594" t="str">
            <v>Sim</v>
          </cell>
          <cell r="J5594">
            <v>45473</v>
          </cell>
          <cell r="K5594">
            <v>-183889.93</v>
          </cell>
          <cell r="L5594">
            <v>102995104.13</v>
          </cell>
          <cell r="M5594">
            <v>0</v>
          </cell>
          <cell r="N5594" t="str">
            <v>Cumpre</v>
          </cell>
        </row>
        <row r="5595">
          <cell r="F5595" t="str">
            <v>Tupirama/TO</v>
          </cell>
          <cell r="G5595" t="str">
            <v>Quadrimestral</v>
          </cell>
          <cell r="H5595" t="str">
            <v>2024-Q2</v>
          </cell>
          <cell r="I5595" t="str">
            <v>Sim</v>
          </cell>
          <cell r="J5595">
            <v>45535</v>
          </cell>
          <cell r="K5595">
            <v>-1758341.56</v>
          </cell>
          <cell r="L5595">
            <v>21249985.280000001</v>
          </cell>
          <cell r="M5595">
            <v>0</v>
          </cell>
          <cell r="N5595" t="str">
            <v>Cumpre</v>
          </cell>
        </row>
        <row r="5596">
          <cell r="F5596" t="str">
            <v>Tupiratins/TO</v>
          </cell>
          <cell r="G5596" t="str">
            <v>Semestral</v>
          </cell>
          <cell r="H5596" t="str">
            <v>2024-S1</v>
          </cell>
          <cell r="I5596" t="str">
            <v>Sim</v>
          </cell>
          <cell r="J5596">
            <v>45473</v>
          </cell>
          <cell r="K5596">
            <v>-5197273.93</v>
          </cell>
          <cell r="L5596">
            <v>20929787</v>
          </cell>
          <cell r="M5596">
            <v>0</v>
          </cell>
          <cell r="N5596" t="str">
            <v>Cumpre</v>
          </cell>
        </row>
        <row r="5597">
          <cell r="F5597" t="str">
            <v>Wanderlândia/TO</v>
          </cell>
          <cell r="G5597" t="str">
            <v>Semestral</v>
          </cell>
          <cell r="H5597" t="str">
            <v>2023-S2</v>
          </cell>
          <cell r="I5597" t="str">
            <v>Não</v>
          </cell>
          <cell r="J5597">
            <v>45291</v>
          </cell>
          <cell r="K5597">
            <v>3846574.86</v>
          </cell>
          <cell r="L5597">
            <v>44076477.200000003</v>
          </cell>
          <cell r="M5597">
            <v>8.73</v>
          </cell>
          <cell r="N5597" t="str">
            <v>Cumpre</v>
          </cell>
        </row>
        <row r="5598">
          <cell r="F5598" t="str">
            <v>Xambioá/TO</v>
          </cell>
          <cell r="G5598" t="str">
            <v>Semestral</v>
          </cell>
          <cell r="H5598" t="str">
            <v>2023-S2</v>
          </cell>
          <cell r="I5598" t="str">
            <v>Não</v>
          </cell>
          <cell r="J5598">
            <v>45291</v>
          </cell>
          <cell r="K5598">
            <v>9662183.1300000008</v>
          </cell>
          <cell r="L5598">
            <v>53686576.57</v>
          </cell>
          <cell r="M5598">
            <v>18</v>
          </cell>
          <cell r="N5598" t="str">
            <v>Cumpre</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révia da CAPAG"/>
      <sheetName val="CAPAG Ano Base 2024"/>
      <sheetName val="CAPAG Ano Base 2023"/>
      <sheetName val="Datalake"/>
      <sheetName val="DCA_Ultimo_Exercicio"/>
      <sheetName val="DCA_Penultimo_Exercicio"/>
      <sheetName val="RGF_Ultimo_Exercicio"/>
      <sheetName val="RGF_Penultimo_Exercicio"/>
      <sheetName val="RREO_Ultimo_Exercicio"/>
      <sheetName val="ChavesBusca"/>
      <sheetName val="Ranking"/>
    </sheetNames>
    <sheetDataSet>
      <sheetData sheetId="0">
        <row r="2">
          <cell r="E2">
            <v>95</v>
          </cell>
          <cell r="F2">
            <v>10</v>
          </cell>
          <cell r="G2">
            <v>11</v>
          </cell>
          <cell r="H2">
            <v>49</v>
          </cell>
          <cell r="I2">
            <v>50</v>
          </cell>
          <cell r="J2">
            <v>88</v>
          </cell>
          <cell r="K2">
            <v>89</v>
          </cell>
          <cell r="N2" t="b">
            <v>0</v>
          </cell>
          <cell r="P2">
            <v>86</v>
          </cell>
          <cell r="R2">
            <v>92</v>
          </cell>
          <cell r="S2">
            <v>47</v>
          </cell>
          <cell r="T2">
            <v>77</v>
          </cell>
          <cell r="U2">
            <v>78</v>
          </cell>
          <cell r="V2">
            <v>81</v>
          </cell>
        </row>
        <row r="3">
          <cell r="D3" t="str">
            <v>Column1</v>
          </cell>
          <cell r="E3" t="str">
            <v>CAPAG</v>
          </cell>
          <cell r="F3" t="str">
            <v>Indicador 1</v>
          </cell>
          <cell r="G3" t="str">
            <v>Nota 1</v>
          </cell>
          <cell r="H3" t="str">
            <v>Indicador 2</v>
          </cell>
          <cell r="I3" t="str">
            <v>Nota 2</v>
          </cell>
          <cell r="J3" t="str">
            <v>Indicador 3</v>
          </cell>
          <cell r="K3" t="str">
            <v>Nota 3</v>
          </cell>
          <cell r="L3" t="str">
            <v>ICF</v>
          </cell>
          <cell r="M3" t="str">
            <v>Observação</v>
          </cell>
          <cell r="N3" t="str">
            <v>Origem da Nota Final</v>
          </cell>
          <cell r="O3" t="str">
            <v>Possui DCA 2024?</v>
          </cell>
          <cell r="P3" t="str">
            <v>Indicador 3 Antigo</v>
          </cell>
          <cell r="Q3" t="str">
            <v>Possui DCA 2023?</v>
          </cell>
          <cell r="R3" t="str">
            <v>CAPAG rebaixada</v>
          </cell>
          <cell r="S3" t="str">
            <v>Dedução Negativa</v>
          </cell>
          <cell r="T3" t="str">
            <v>DCB zerada ou negativa</v>
          </cell>
          <cell r="U3" t="str">
            <v>OF negativa</v>
          </cell>
          <cell r="V3" t="str">
            <v>Publicou RGF</v>
          </cell>
          <cell r="W3" t="str">
            <v>Publicou RREO</v>
          </cell>
        </row>
        <row r="4">
          <cell r="D4" t="str">
            <v>Alta Floresta D'Oeste/RO</v>
          </cell>
          <cell r="E4" t="str">
            <v>n.e.</v>
          </cell>
          <cell r="F4" t="str">
            <v>E</v>
          </cell>
          <cell r="G4" t="str">
            <v>A</v>
          </cell>
          <cell r="H4">
            <v>1.0113166861418994</v>
          </cell>
          <cell r="I4" t="str">
            <v>C</v>
          </cell>
          <cell r="J4">
            <v>7.8832116199570049E-2</v>
          </cell>
          <cell r="K4" t="str">
            <v>A</v>
          </cell>
          <cell r="L4" t="str">
            <v>Eicf</v>
          </cell>
          <cell r="M4" t="str">
            <v>Ente possui ranking da informação contábil Eicf</v>
          </cell>
          <cell r="N4" t="str">
            <v>CAPAG Ano Base 2023</v>
          </cell>
          <cell r="O4" t="str">
            <v>Não</v>
          </cell>
          <cell r="P4">
            <v>0.10370384585227352</v>
          </cell>
          <cell r="Q4" t="str">
            <v>Sim</v>
          </cell>
          <cell r="R4" t="str">
            <v/>
          </cell>
          <cell r="S4" t="str">
            <v/>
          </cell>
          <cell r="T4" t="str">
            <v/>
          </cell>
          <cell r="U4" t="str">
            <v/>
          </cell>
          <cell r="V4" t="str">
            <v>Sim</v>
          </cell>
          <cell r="W4" t="str">
            <v>Sim</v>
          </cell>
        </row>
        <row r="5">
          <cell r="D5" t="str">
            <v>Ariquemes/RO</v>
          </cell>
          <cell r="E5" t="str">
            <v>A</v>
          </cell>
          <cell r="F5">
            <v>0.12131683558335152</v>
          </cell>
          <cell r="G5" t="str">
            <v>A</v>
          </cell>
          <cell r="H5">
            <v>0.87045291962750793</v>
          </cell>
          <cell r="I5" t="str">
            <v>B</v>
          </cell>
          <cell r="J5">
            <v>0.10701495834468346</v>
          </cell>
          <cell r="K5" t="str">
            <v>A</v>
          </cell>
          <cell r="L5" t="str">
            <v>Bicf</v>
          </cell>
          <cell r="M5" t="str">
            <v/>
          </cell>
          <cell r="N5" t="str">
            <v>CAPAG Ano Base 2023</v>
          </cell>
          <cell r="O5" t="str">
            <v>Não</v>
          </cell>
          <cell r="P5">
            <v>0.11066575152991853</v>
          </cell>
          <cell r="Q5" t="str">
            <v>Sim</v>
          </cell>
          <cell r="R5" t="str">
            <v/>
          </cell>
          <cell r="S5" t="str">
            <v/>
          </cell>
          <cell r="T5" t="str">
            <v/>
          </cell>
          <cell r="U5" t="str">
            <v/>
          </cell>
          <cell r="V5" t="str">
            <v>Sim</v>
          </cell>
          <cell r="W5" t="str">
            <v>Sim</v>
          </cell>
        </row>
        <row r="6">
          <cell r="D6" t="str">
            <v>Cabixi/RO</v>
          </cell>
          <cell r="E6" t="str">
            <v>A</v>
          </cell>
          <cell r="F6">
            <v>0</v>
          </cell>
          <cell r="G6" t="str">
            <v>A</v>
          </cell>
          <cell r="H6">
            <v>0.89815326873814438</v>
          </cell>
          <cell r="I6" t="str">
            <v>B</v>
          </cell>
          <cell r="J6">
            <v>0.13124047262998317</v>
          </cell>
          <cell r="K6" t="str">
            <v>A</v>
          </cell>
          <cell r="L6" t="str">
            <v>Cicf</v>
          </cell>
          <cell r="M6" t="str">
            <v/>
          </cell>
          <cell r="N6" t="str">
            <v>CAPAG Ano Base 2023</v>
          </cell>
          <cell r="O6" t="str">
            <v>Não</v>
          </cell>
          <cell r="P6">
            <v>0.18562948433123636</v>
          </cell>
          <cell r="Q6" t="str">
            <v>Sim</v>
          </cell>
          <cell r="R6" t="str">
            <v/>
          </cell>
          <cell r="S6" t="str">
            <v/>
          </cell>
          <cell r="T6" t="str">
            <v/>
          </cell>
          <cell r="U6" t="str">
            <v/>
          </cell>
          <cell r="V6" t="str">
            <v>Sim</v>
          </cell>
          <cell r="W6" t="str">
            <v>Sim</v>
          </cell>
        </row>
        <row r="7">
          <cell r="D7" t="str">
            <v>Cacoal/RO</v>
          </cell>
          <cell r="E7" t="str">
            <v>B</v>
          </cell>
          <cell r="F7">
            <v>0.19902511780120943</v>
          </cell>
          <cell r="G7" t="str">
            <v>A</v>
          </cell>
          <cell r="H7">
            <v>0.9424798863974595</v>
          </cell>
          <cell r="I7" t="str">
            <v>B</v>
          </cell>
          <cell r="J7">
            <v>4.5899620317422452E-2</v>
          </cell>
          <cell r="K7" t="str">
            <v>B</v>
          </cell>
          <cell r="L7" t="str">
            <v>Bicf</v>
          </cell>
          <cell r="M7" t="str">
            <v/>
          </cell>
          <cell r="N7" t="str">
            <v>CAPAG Ano Base 2023</v>
          </cell>
          <cell r="O7" t="str">
            <v>Não</v>
          </cell>
          <cell r="P7">
            <v>0.20740033596959115</v>
          </cell>
          <cell r="Q7" t="str">
            <v>Sim</v>
          </cell>
          <cell r="R7" t="str">
            <v/>
          </cell>
          <cell r="S7" t="str">
            <v/>
          </cell>
          <cell r="T7" t="str">
            <v/>
          </cell>
          <cell r="U7" t="str">
            <v/>
          </cell>
          <cell r="V7" t="str">
            <v>Sim</v>
          </cell>
          <cell r="W7" t="str">
            <v>Sim</v>
          </cell>
        </row>
        <row r="8">
          <cell r="D8" t="str">
            <v>Cerejeiras/RO</v>
          </cell>
          <cell r="E8" t="str">
            <v>n.d.</v>
          </cell>
          <cell r="F8" t="str">
            <v>n.d.</v>
          </cell>
          <cell r="G8" t="str">
            <v>n.d.</v>
          </cell>
          <cell r="H8" t="str">
            <v>n.d.</v>
          </cell>
          <cell r="I8" t="str">
            <v>n.d.</v>
          </cell>
          <cell r="J8" t="str">
            <v>n.d.</v>
          </cell>
          <cell r="K8" t="str">
            <v>n.d.</v>
          </cell>
          <cell r="L8" t="str">
            <v>Aicf</v>
          </cell>
          <cell r="M8" t="str">
            <v xml:space="preserve">Ente não publicou último RGF de 2024
Ente não publicou último RREO de 2024
</v>
          </cell>
          <cell r="N8" t="str">
            <v>CAPAG Ano Base 2023</v>
          </cell>
          <cell r="O8" t="str">
            <v>Não</v>
          </cell>
          <cell r="P8">
            <v>7.7672148497950941E-2</v>
          </cell>
          <cell r="Q8" t="str">
            <v>Sim</v>
          </cell>
          <cell r="R8" t="str">
            <v>Sim</v>
          </cell>
          <cell r="S8" t="str">
            <v/>
          </cell>
          <cell r="T8" t="str">
            <v/>
          </cell>
          <cell r="U8" t="str">
            <v/>
          </cell>
          <cell r="V8" t="str">
            <v>Não</v>
          </cell>
          <cell r="W8" t="str">
            <v>Não</v>
          </cell>
        </row>
        <row r="9">
          <cell r="D9" t="str">
            <v>Colorado do Oeste/RO</v>
          </cell>
          <cell r="E9" t="str">
            <v>C</v>
          </cell>
          <cell r="F9">
            <v>0.13514796355622807</v>
          </cell>
          <cell r="G9" t="str">
            <v>A</v>
          </cell>
          <cell r="H9">
            <v>0.96636130528979025</v>
          </cell>
          <cell r="I9" t="str">
            <v>C</v>
          </cell>
          <cell r="J9">
            <v>1.9860923698315335E-3</v>
          </cell>
          <cell r="K9" t="str">
            <v>B</v>
          </cell>
          <cell r="L9" t="str">
            <v>Bicf</v>
          </cell>
          <cell r="M9" t="str">
            <v/>
          </cell>
          <cell r="N9" t="str">
            <v>CAPAG Ano Base 2023</v>
          </cell>
          <cell r="O9" t="str">
            <v>Não</v>
          </cell>
          <cell r="P9">
            <v>0.92278345396568773</v>
          </cell>
          <cell r="Q9" t="str">
            <v>Sim</v>
          </cell>
          <cell r="R9" t="str">
            <v/>
          </cell>
          <cell r="S9" t="str">
            <v/>
          </cell>
          <cell r="T9" t="str">
            <v/>
          </cell>
          <cell r="U9" t="str">
            <v/>
          </cell>
          <cell r="V9" t="str">
            <v>Sim</v>
          </cell>
          <cell r="W9" t="str">
            <v>Não</v>
          </cell>
        </row>
        <row r="10">
          <cell r="D10" t="str">
            <v>Corumbiara/RO</v>
          </cell>
          <cell r="E10" t="str">
            <v>A</v>
          </cell>
          <cell r="F10">
            <v>1.8084277156134433E-3</v>
          </cell>
          <cell r="G10" t="str">
            <v>A</v>
          </cell>
          <cell r="H10">
            <v>0.79188591738802439</v>
          </cell>
          <cell r="I10" t="str">
            <v>A</v>
          </cell>
          <cell r="J10">
            <v>0.39684047165713027</v>
          </cell>
          <cell r="K10" t="str">
            <v>A</v>
          </cell>
          <cell r="L10" t="str">
            <v>Bicf</v>
          </cell>
          <cell r="M10" t="str">
            <v/>
          </cell>
          <cell r="N10" t="str">
            <v>CAPAG Ano Base 2023</v>
          </cell>
          <cell r="O10" t="str">
            <v>Não</v>
          </cell>
          <cell r="P10">
            <v>4.5841690482713325E-2</v>
          </cell>
          <cell r="Q10" t="str">
            <v>Sim</v>
          </cell>
          <cell r="R10" t="str">
            <v/>
          </cell>
          <cell r="S10" t="str">
            <v/>
          </cell>
          <cell r="T10" t="str">
            <v/>
          </cell>
          <cell r="U10" t="str">
            <v/>
          </cell>
          <cell r="V10" t="str">
            <v>Sim</v>
          </cell>
          <cell r="W10" t="str">
            <v>Sim</v>
          </cell>
        </row>
        <row r="11">
          <cell r="D11" t="str">
            <v>Costa Marques/RO</v>
          </cell>
          <cell r="E11" t="str">
            <v>C</v>
          </cell>
          <cell r="F11">
            <v>0.28366872008880722</v>
          </cell>
          <cell r="G11" t="str">
            <v>A</v>
          </cell>
          <cell r="H11">
            <v>0.96516674495507571</v>
          </cell>
          <cell r="I11" t="str">
            <v>C</v>
          </cell>
          <cell r="J11">
            <v>3.2823106641471839E-2</v>
          </cell>
          <cell r="K11" t="str">
            <v>B</v>
          </cell>
          <cell r="L11" t="str">
            <v>Bicf</v>
          </cell>
          <cell r="M11" t="str">
            <v/>
          </cell>
          <cell r="N11" t="str">
            <v>CAPAG Ano Base 2023</v>
          </cell>
          <cell r="O11" t="str">
            <v>Não</v>
          </cell>
          <cell r="P11">
            <v>0.40484074068613585</v>
          </cell>
          <cell r="Q11" t="str">
            <v>Sim</v>
          </cell>
          <cell r="R11" t="str">
            <v/>
          </cell>
          <cell r="S11" t="str">
            <v/>
          </cell>
          <cell r="T11" t="str">
            <v/>
          </cell>
          <cell r="U11" t="str">
            <v/>
          </cell>
          <cell r="V11" t="str">
            <v>Sim</v>
          </cell>
          <cell r="W11" t="str">
            <v>Sim</v>
          </cell>
        </row>
        <row r="12">
          <cell r="D12" t="str">
            <v>Espigão D'Oeste/RO</v>
          </cell>
          <cell r="E12" t="str">
            <v>A+</v>
          </cell>
          <cell r="F12">
            <v>3.3951913044879788E-2</v>
          </cell>
          <cell r="G12" t="str">
            <v>A</v>
          </cell>
          <cell r="H12">
            <v>0.87458106988417517</v>
          </cell>
          <cell r="I12" t="str">
            <v>B</v>
          </cell>
          <cell r="J12">
            <v>0.16389033252400045</v>
          </cell>
          <cell r="K12" t="str">
            <v>A</v>
          </cell>
          <cell r="L12" t="str">
            <v>Aicf</v>
          </cell>
          <cell r="M12" t="str">
            <v/>
          </cell>
          <cell r="N12" t="str">
            <v>CAPAG Ano Base 2023</v>
          </cell>
          <cell r="O12" t="str">
            <v>Não</v>
          </cell>
          <cell r="P12">
            <v>0.12609116643868851</v>
          </cell>
          <cell r="Q12" t="str">
            <v>Sim</v>
          </cell>
          <cell r="R12" t="str">
            <v/>
          </cell>
          <cell r="S12" t="str">
            <v/>
          </cell>
          <cell r="T12" t="str">
            <v/>
          </cell>
          <cell r="U12" t="str">
            <v/>
          </cell>
          <cell r="V12" t="str">
            <v>Sim</v>
          </cell>
          <cell r="W12" t="str">
            <v>Sim</v>
          </cell>
        </row>
        <row r="13">
          <cell r="D13" t="str">
            <v>Guajará-Mirim/RO</v>
          </cell>
          <cell r="E13" t="str">
            <v>B</v>
          </cell>
          <cell r="F13">
            <v>0.72439928612934523</v>
          </cell>
          <cell r="G13" t="str">
            <v>B</v>
          </cell>
          <cell r="H13">
            <v>0.81277017876945012</v>
          </cell>
          <cell r="I13" t="str">
            <v>A</v>
          </cell>
          <cell r="J13">
            <v>9.8218839049257406E-2</v>
          </cell>
          <cell r="K13" t="str">
            <v>A</v>
          </cell>
          <cell r="L13" t="str">
            <v>Cicf</v>
          </cell>
          <cell r="M13" t="str">
            <v/>
          </cell>
          <cell r="N13" t="str">
            <v>CAPAG Ano Base 2023</v>
          </cell>
          <cell r="O13" t="str">
            <v>Não</v>
          </cell>
          <cell r="P13">
            <v>0.21293832590588205</v>
          </cell>
          <cell r="Q13" t="str">
            <v>Sim</v>
          </cell>
          <cell r="R13" t="str">
            <v/>
          </cell>
          <cell r="S13" t="str">
            <v/>
          </cell>
          <cell r="T13" t="str">
            <v/>
          </cell>
          <cell r="U13" t="str">
            <v/>
          </cell>
          <cell r="V13" t="str">
            <v>Sim</v>
          </cell>
          <cell r="W13" t="str">
            <v>Sim</v>
          </cell>
        </row>
        <row r="14">
          <cell r="D14" t="str">
            <v>Jaru/RO</v>
          </cell>
          <cell r="E14" t="str">
            <v>A+</v>
          </cell>
          <cell r="F14">
            <v>0.21293782604005207</v>
          </cell>
          <cell r="G14" t="str">
            <v>A</v>
          </cell>
          <cell r="H14">
            <v>0.76897631413966328</v>
          </cell>
          <cell r="I14" t="str">
            <v>A</v>
          </cell>
          <cell r="J14">
            <v>0.23834475572571506</v>
          </cell>
          <cell r="K14" t="str">
            <v>A</v>
          </cell>
          <cell r="L14" t="str">
            <v>Aicf</v>
          </cell>
          <cell r="M14" t="str">
            <v/>
          </cell>
          <cell r="N14" t="str">
            <v>CAPAG Ano Base 2024</v>
          </cell>
          <cell r="O14" t="str">
            <v>Sim</v>
          </cell>
          <cell r="P14">
            <v>1.197429179731921E-4</v>
          </cell>
          <cell r="Q14" t="str">
            <v>Sim</v>
          </cell>
          <cell r="R14" t="str">
            <v/>
          </cell>
          <cell r="S14" t="str">
            <v/>
          </cell>
          <cell r="T14" t="str">
            <v/>
          </cell>
          <cell r="U14" t="str">
            <v/>
          </cell>
          <cell r="V14" t="str">
            <v>Sim</v>
          </cell>
          <cell r="W14" t="str">
            <v>Sim</v>
          </cell>
        </row>
        <row r="15">
          <cell r="D15" t="str">
            <v>Ji-Paraná/RO</v>
          </cell>
          <cell r="E15" t="str">
            <v>A+</v>
          </cell>
          <cell r="F15">
            <v>0.11808574072327328</v>
          </cell>
          <cell r="G15" t="str">
            <v>A</v>
          </cell>
          <cell r="H15">
            <v>0.84709308322886967</v>
          </cell>
          <cell r="I15" t="str">
            <v>A</v>
          </cell>
          <cell r="J15">
            <v>5.0176427490386526E-2</v>
          </cell>
          <cell r="K15" t="str">
            <v>A</v>
          </cell>
          <cell r="L15" t="str">
            <v>Aicf</v>
          </cell>
          <cell r="M15" t="str">
            <v/>
          </cell>
          <cell r="N15" t="str">
            <v>CAPAG Ano Base 2023</v>
          </cell>
          <cell r="O15" t="str">
            <v>Não</v>
          </cell>
          <cell r="P15">
            <v>0.28327049586757891</v>
          </cell>
          <cell r="Q15" t="str">
            <v>Sim</v>
          </cell>
          <cell r="R15" t="str">
            <v/>
          </cell>
          <cell r="S15" t="str">
            <v/>
          </cell>
          <cell r="T15" t="str">
            <v/>
          </cell>
          <cell r="U15" t="str">
            <v/>
          </cell>
          <cell r="V15" t="str">
            <v>Sim</v>
          </cell>
          <cell r="W15" t="str">
            <v>Sim</v>
          </cell>
        </row>
        <row r="16">
          <cell r="D16" t="str">
            <v>Machadinho D'Oeste/RO</v>
          </cell>
          <cell r="E16" t="str">
            <v>n.d.</v>
          </cell>
          <cell r="F16" t="str">
            <v>n.d.</v>
          </cell>
          <cell r="G16" t="str">
            <v>n.d.</v>
          </cell>
          <cell r="H16" t="str">
            <v>n.d.</v>
          </cell>
          <cell r="I16" t="str">
            <v>n.d.</v>
          </cell>
          <cell r="J16" t="str">
            <v>n.d.</v>
          </cell>
          <cell r="K16" t="str">
            <v>n.d.</v>
          </cell>
          <cell r="L16" t="str">
            <v>Aicf</v>
          </cell>
          <cell r="M16" t="str">
            <v xml:space="preserve">Ente não publicou último RGF de 2024
Ente não publicou último RREO de 2024
</v>
          </cell>
          <cell r="N16" t="str">
            <v>CAPAG Ano Base 2023</v>
          </cell>
          <cell r="O16" t="str">
            <v>Não</v>
          </cell>
          <cell r="P16">
            <v>8.1180348038828159E-3</v>
          </cell>
          <cell r="Q16" t="str">
            <v>Sim</v>
          </cell>
          <cell r="R16" t="str">
            <v>Sim</v>
          </cell>
          <cell r="S16" t="str">
            <v/>
          </cell>
          <cell r="T16" t="str">
            <v/>
          </cell>
          <cell r="U16" t="str">
            <v/>
          </cell>
          <cell r="V16" t="str">
            <v>Não</v>
          </cell>
          <cell r="W16" t="str">
            <v>Não</v>
          </cell>
        </row>
        <row r="17">
          <cell r="D17" t="str">
            <v>Nova Brasilândia D'Oeste/RO</v>
          </cell>
          <cell r="E17" t="str">
            <v>n.e.</v>
          </cell>
          <cell r="F17">
            <v>8.0007730169864802E-2</v>
          </cell>
          <cell r="G17" t="str">
            <v>A</v>
          </cell>
          <cell r="H17">
            <v>0.77650972891175274</v>
          </cell>
          <cell r="I17" t="str">
            <v>A</v>
          </cell>
          <cell r="J17">
            <v>0</v>
          </cell>
          <cell r="K17" t="str">
            <v>C</v>
          </cell>
          <cell r="L17" t="str">
            <v>Eicf</v>
          </cell>
          <cell r="M17" t="str">
            <v>Ente possui ranking da informação contábil Eicf</v>
          </cell>
          <cell r="N17" t="str">
            <v>CAPAG Ano Base 2023</v>
          </cell>
          <cell r="O17" t="str">
            <v>Não</v>
          </cell>
          <cell r="P17">
            <v>0.31009792922802715</v>
          </cell>
          <cell r="Q17" t="str">
            <v>Sim</v>
          </cell>
          <cell r="R17" t="str">
            <v>Sim</v>
          </cell>
          <cell r="S17" t="str">
            <v/>
          </cell>
          <cell r="T17" t="str">
            <v/>
          </cell>
          <cell r="U17" t="str">
            <v/>
          </cell>
          <cell r="V17" t="str">
            <v>Sim</v>
          </cell>
          <cell r="W17" t="str">
            <v>Sim</v>
          </cell>
        </row>
        <row r="18">
          <cell r="D18" t="str">
            <v>Ouro Preto do Oeste/RO</v>
          </cell>
          <cell r="E18" t="str">
            <v>n.d.</v>
          </cell>
          <cell r="F18" t="str">
            <v>n.d.</v>
          </cell>
          <cell r="G18" t="str">
            <v>n.d.</v>
          </cell>
          <cell r="H18" t="str">
            <v>n.d.</v>
          </cell>
          <cell r="I18" t="str">
            <v>n.d.</v>
          </cell>
          <cell r="J18" t="str">
            <v>n.d.</v>
          </cell>
          <cell r="K18" t="str">
            <v>n.d.</v>
          </cell>
          <cell r="L18" t="str">
            <v>Bicf</v>
          </cell>
          <cell r="M18" t="str">
            <v xml:space="preserve">Ente não publicou último RGF de 2024
Ente não publicou último RREO de 2024
</v>
          </cell>
          <cell r="N18" t="str">
            <v>CAPAG Ano Base 2023</v>
          </cell>
          <cell r="O18" t="str">
            <v>Não</v>
          </cell>
          <cell r="P18">
            <v>3.3598174839522273E-2</v>
          </cell>
          <cell r="Q18" t="str">
            <v>Sim</v>
          </cell>
          <cell r="R18" t="str">
            <v>Sim</v>
          </cell>
          <cell r="S18" t="str">
            <v/>
          </cell>
          <cell r="T18" t="str">
            <v/>
          </cell>
          <cell r="U18" t="str">
            <v/>
          </cell>
          <cell r="V18" t="str">
            <v>Não</v>
          </cell>
          <cell r="W18" t="str">
            <v>Não</v>
          </cell>
        </row>
        <row r="19">
          <cell r="D19" t="str">
            <v>Pimenta Bueno/RO</v>
          </cell>
          <cell r="E19" t="str">
            <v>B+</v>
          </cell>
          <cell r="F19">
            <v>3.6388087890419744E-2</v>
          </cell>
          <cell r="G19" t="str">
            <v>A</v>
          </cell>
          <cell r="H19">
            <v>0.89791059954150221</v>
          </cell>
          <cell r="I19" t="str">
            <v>B</v>
          </cell>
          <cell r="J19">
            <v>4.4737522262777968E-2</v>
          </cell>
          <cell r="K19" t="str">
            <v>B</v>
          </cell>
          <cell r="L19" t="str">
            <v>Aicf</v>
          </cell>
          <cell r="M19" t="str">
            <v/>
          </cell>
          <cell r="N19" t="str">
            <v>CAPAG Ano Base 2023</v>
          </cell>
          <cell r="O19" t="str">
            <v>Não</v>
          </cell>
          <cell r="P19">
            <v>8.1542779718014671E-3</v>
          </cell>
          <cell r="Q19" t="str">
            <v>Sim</v>
          </cell>
          <cell r="R19" t="str">
            <v/>
          </cell>
          <cell r="S19" t="str">
            <v/>
          </cell>
          <cell r="T19" t="str">
            <v/>
          </cell>
          <cell r="U19" t="str">
            <v/>
          </cell>
          <cell r="V19" t="str">
            <v>Sim</v>
          </cell>
          <cell r="W19" t="str">
            <v>Sim</v>
          </cell>
        </row>
        <row r="20">
          <cell r="D20" t="str">
            <v>Porto Velho/RO</v>
          </cell>
          <cell r="E20" t="str">
            <v>A</v>
          </cell>
          <cell r="F20">
            <v>0.26710068889079347</v>
          </cell>
          <cell r="G20" t="str">
            <v>A</v>
          </cell>
          <cell r="H20">
            <v>0.91932672140602234</v>
          </cell>
          <cell r="I20" t="str">
            <v>B</v>
          </cell>
          <cell r="J20">
            <v>0.12396600104379064</v>
          </cell>
          <cell r="K20" t="str">
            <v>A</v>
          </cell>
          <cell r="L20" t="str">
            <v>Bicf</v>
          </cell>
          <cell r="M20" t="str">
            <v/>
          </cell>
          <cell r="N20" t="str">
            <v>CAPAG Ano Base 2023</v>
          </cell>
          <cell r="O20" t="str">
            <v>Não</v>
          </cell>
          <cell r="P20">
            <v>2.3095890477647651E-2</v>
          </cell>
          <cell r="Q20" t="str">
            <v>Sim</v>
          </cell>
          <cell r="R20" t="str">
            <v/>
          </cell>
          <cell r="S20" t="str">
            <v/>
          </cell>
          <cell r="T20" t="str">
            <v/>
          </cell>
          <cell r="U20" t="str">
            <v/>
          </cell>
          <cell r="V20" t="str">
            <v>Sim</v>
          </cell>
          <cell r="W20" t="str">
            <v>Sim</v>
          </cell>
        </row>
        <row r="21">
          <cell r="D21" t="str">
            <v>Presidente Médici/RO</v>
          </cell>
          <cell r="E21" t="str">
            <v>C</v>
          </cell>
          <cell r="F21">
            <v>0.14731965939439434</v>
          </cell>
          <cell r="G21" t="str">
            <v>A</v>
          </cell>
          <cell r="H21">
            <v>0.96537864453092048</v>
          </cell>
          <cell r="I21" t="str">
            <v>C</v>
          </cell>
          <cell r="J21">
            <v>1.2573169044757016E-2</v>
          </cell>
          <cell r="K21" t="str">
            <v>B</v>
          </cell>
          <cell r="L21" t="str">
            <v>Bicf</v>
          </cell>
          <cell r="M21" t="str">
            <v/>
          </cell>
          <cell r="N21" t="str">
            <v>CAPAG Ano Base 2023</v>
          </cell>
          <cell r="O21" t="str">
            <v>Não</v>
          </cell>
          <cell r="P21">
            <v>0.7108552897935998</v>
          </cell>
          <cell r="Q21" t="str">
            <v>Sim</v>
          </cell>
          <cell r="R21" t="str">
            <v/>
          </cell>
          <cell r="S21" t="str">
            <v/>
          </cell>
          <cell r="T21" t="str">
            <v/>
          </cell>
          <cell r="U21" t="str">
            <v/>
          </cell>
          <cell r="V21" t="str">
            <v>Sim</v>
          </cell>
          <cell r="W21" t="str">
            <v>Sim</v>
          </cell>
        </row>
        <row r="22">
          <cell r="D22" t="str">
            <v>Rio Crespo/RO</v>
          </cell>
          <cell r="E22" t="str">
            <v>C</v>
          </cell>
          <cell r="F22">
            <v>0</v>
          </cell>
          <cell r="G22" t="str">
            <v>A</v>
          </cell>
          <cell r="H22">
            <v>0.98725254457023492</v>
          </cell>
          <cell r="I22" t="str">
            <v>C</v>
          </cell>
          <cell r="J22">
            <v>-4.7233537999656329E-2</v>
          </cell>
          <cell r="K22" t="str">
            <v>C</v>
          </cell>
          <cell r="L22" t="str">
            <v>Bicf</v>
          </cell>
          <cell r="M22" t="str">
            <v/>
          </cell>
          <cell r="N22" t="str">
            <v>CAPAG Ano Base 2023</v>
          </cell>
          <cell r="O22" t="str">
            <v>Não</v>
          </cell>
          <cell r="P22">
            <v>3.3793482780156854</v>
          </cell>
          <cell r="Q22" t="str">
            <v>Sim</v>
          </cell>
          <cell r="R22" t="str">
            <v/>
          </cell>
          <cell r="S22" t="str">
            <v/>
          </cell>
          <cell r="T22" t="str">
            <v/>
          </cell>
          <cell r="U22" t="str">
            <v/>
          </cell>
          <cell r="V22" t="str">
            <v>Sim</v>
          </cell>
          <cell r="W22" t="str">
            <v>Não</v>
          </cell>
        </row>
        <row r="23">
          <cell r="D23" t="str">
            <v>Rolim de Moura/RO</v>
          </cell>
          <cell r="E23" t="str">
            <v>B</v>
          </cell>
          <cell r="F23">
            <v>0.7694787835862078</v>
          </cell>
          <cell r="G23" t="str">
            <v>B</v>
          </cell>
          <cell r="H23">
            <v>0.87255269591667006</v>
          </cell>
          <cell r="I23" t="str">
            <v>B</v>
          </cell>
          <cell r="J23">
            <v>7.4767598588004903E-3</v>
          </cell>
          <cell r="K23" t="str">
            <v>B</v>
          </cell>
          <cell r="L23" t="str">
            <v>Dicf</v>
          </cell>
          <cell r="M23" t="str">
            <v/>
          </cell>
          <cell r="N23" t="str">
            <v>CAPAG Ano Base 2023</v>
          </cell>
          <cell r="O23" t="str">
            <v>Não</v>
          </cell>
          <cell r="P23">
            <v>0.87017569501150061</v>
          </cell>
          <cell r="Q23" t="str">
            <v>Sim</v>
          </cell>
          <cell r="R23" t="str">
            <v/>
          </cell>
          <cell r="S23" t="str">
            <v/>
          </cell>
          <cell r="T23" t="str">
            <v/>
          </cell>
          <cell r="U23" t="str">
            <v/>
          </cell>
          <cell r="V23" t="str">
            <v>Sim</v>
          </cell>
          <cell r="W23" t="str">
            <v>Sim</v>
          </cell>
        </row>
        <row r="24">
          <cell r="D24" t="str">
            <v>Santa Luzia D'Oeste/RO</v>
          </cell>
          <cell r="E24" t="str">
            <v>B</v>
          </cell>
          <cell r="F24">
            <v>9.588608582951072E-2</v>
          </cell>
          <cell r="G24" t="str">
            <v>A</v>
          </cell>
          <cell r="H24">
            <v>0.94803564514829919</v>
          </cell>
          <cell r="I24" t="str">
            <v>B</v>
          </cell>
          <cell r="J24">
            <v>3.2784777516763834E-2</v>
          </cell>
          <cell r="K24" t="str">
            <v>B</v>
          </cell>
          <cell r="L24" t="str">
            <v>Bicf</v>
          </cell>
          <cell r="M24" t="str">
            <v/>
          </cell>
          <cell r="N24" t="str">
            <v>CAPAG Ano Base 2023</v>
          </cell>
          <cell r="O24" t="str">
            <v>Não</v>
          </cell>
          <cell r="P24">
            <v>0.33762975659043387</v>
          </cell>
          <cell r="Q24" t="str">
            <v>Sim</v>
          </cell>
          <cell r="R24" t="str">
            <v/>
          </cell>
          <cell r="S24" t="str">
            <v/>
          </cell>
          <cell r="T24" t="str">
            <v/>
          </cell>
          <cell r="U24" t="str">
            <v/>
          </cell>
          <cell r="V24" t="str">
            <v>Sim</v>
          </cell>
          <cell r="W24" t="str">
            <v>Sim</v>
          </cell>
        </row>
        <row r="25">
          <cell r="D25" t="str">
            <v>Vilhena/RO</v>
          </cell>
          <cell r="E25" t="str">
            <v>C</v>
          </cell>
          <cell r="F25">
            <v>0.21915169200203607</v>
          </cell>
          <cell r="G25" t="str">
            <v>A</v>
          </cell>
          <cell r="H25">
            <v>0.83349707833181119</v>
          </cell>
          <cell r="I25" t="str">
            <v>A</v>
          </cell>
          <cell r="J25">
            <v>-8.3613378813339728E-3</v>
          </cell>
          <cell r="K25" t="str">
            <v>C</v>
          </cell>
          <cell r="L25" t="str">
            <v>Dicf</v>
          </cell>
          <cell r="M25" t="str">
            <v/>
          </cell>
          <cell r="N25" t="str">
            <v>CAPAG Ano Base 2023</v>
          </cell>
          <cell r="O25" t="str">
            <v>Não</v>
          </cell>
          <cell r="P25">
            <v>1.7435820257045185</v>
          </cell>
          <cell r="Q25" t="str">
            <v>Sim</v>
          </cell>
          <cell r="R25" t="str">
            <v/>
          </cell>
          <cell r="S25" t="str">
            <v/>
          </cell>
          <cell r="T25" t="str">
            <v/>
          </cell>
          <cell r="U25" t="str">
            <v/>
          </cell>
          <cell r="V25" t="str">
            <v>Sim</v>
          </cell>
          <cell r="W25" t="str">
            <v>Sim</v>
          </cell>
        </row>
        <row r="26">
          <cell r="D26" t="str">
            <v>São Miguel do Guaporé/RO</v>
          </cell>
          <cell r="E26" t="str">
            <v>C</v>
          </cell>
          <cell r="F26">
            <v>1.7076512836947094E-2</v>
          </cell>
          <cell r="G26" t="str">
            <v>A</v>
          </cell>
          <cell r="H26">
            <v>1.0004974396737476</v>
          </cell>
          <cell r="I26" t="str">
            <v>C</v>
          </cell>
          <cell r="J26">
            <v>-2.9366397370780537E-2</v>
          </cell>
          <cell r="K26" t="str">
            <v>C</v>
          </cell>
          <cell r="L26" t="str">
            <v>Cicf</v>
          </cell>
          <cell r="M26" t="str">
            <v/>
          </cell>
          <cell r="N26" t="str">
            <v>CAPAG Ano Base 2023</v>
          </cell>
          <cell r="O26" t="str">
            <v>Não</v>
          </cell>
          <cell r="P26">
            <v>2.3285836529305342</v>
          </cell>
          <cell r="Q26" t="str">
            <v>Sim</v>
          </cell>
          <cell r="R26" t="str">
            <v/>
          </cell>
          <cell r="S26" t="str">
            <v/>
          </cell>
          <cell r="T26" t="str">
            <v/>
          </cell>
          <cell r="U26" t="str">
            <v/>
          </cell>
          <cell r="V26" t="str">
            <v>Sim</v>
          </cell>
          <cell r="W26" t="str">
            <v>Sim</v>
          </cell>
        </row>
        <row r="27">
          <cell r="D27" t="str">
            <v>Nova Mamoré/RO</v>
          </cell>
          <cell r="E27" t="str">
            <v>A</v>
          </cell>
          <cell r="F27">
            <v>3.1558796454399574E-2</v>
          </cell>
          <cell r="G27" t="str">
            <v>A</v>
          </cell>
          <cell r="H27">
            <v>0.81549549322101034</v>
          </cell>
          <cell r="I27" t="str">
            <v>A</v>
          </cell>
          <cell r="J27">
            <v>3.2267293282309671E-2</v>
          </cell>
          <cell r="K27" t="str">
            <v>B</v>
          </cell>
          <cell r="L27" t="str">
            <v>Dicf</v>
          </cell>
          <cell r="M27" t="str">
            <v/>
          </cell>
          <cell r="N27" t="str">
            <v>CAPAG Ano Base 2023</v>
          </cell>
          <cell r="O27" t="str">
            <v>Não</v>
          </cell>
          <cell r="P27">
            <v>0.14888070175504259</v>
          </cell>
          <cell r="Q27" t="str">
            <v>Sim</v>
          </cell>
          <cell r="R27" t="str">
            <v/>
          </cell>
          <cell r="S27" t="str">
            <v/>
          </cell>
          <cell r="T27" t="str">
            <v/>
          </cell>
          <cell r="U27" t="str">
            <v/>
          </cell>
          <cell r="V27" t="str">
            <v>Sim</v>
          </cell>
          <cell r="W27" t="str">
            <v>Sim</v>
          </cell>
        </row>
        <row r="28">
          <cell r="D28" t="str">
            <v>Alvorada D'Oeste/RO</v>
          </cell>
          <cell r="E28" t="str">
            <v>n.d.</v>
          </cell>
          <cell r="F28" t="str">
            <v>n.d.</v>
          </cell>
          <cell r="G28" t="str">
            <v>n.d.</v>
          </cell>
          <cell r="H28" t="str">
            <v>n.d.</v>
          </cell>
          <cell r="I28" t="str">
            <v>n.d.</v>
          </cell>
          <cell r="J28" t="str">
            <v>n.d.</v>
          </cell>
          <cell r="K28" t="str">
            <v>n.d.</v>
          </cell>
          <cell r="L28" t="str">
            <v>Bicf</v>
          </cell>
          <cell r="M28" t="str">
            <v xml:space="preserve">Ente não publicou último RGF de 2024
Ente não publicou último RREO de 2024
</v>
          </cell>
          <cell r="N28" t="str">
            <v>CAPAG Ano Base 2023</v>
          </cell>
          <cell r="O28" t="str">
            <v>Não</v>
          </cell>
          <cell r="P28">
            <v>0.11006348886872037</v>
          </cell>
          <cell r="Q28" t="str">
            <v>Sim</v>
          </cell>
          <cell r="R28" t="str">
            <v>Sim</v>
          </cell>
          <cell r="S28" t="str">
            <v/>
          </cell>
          <cell r="T28" t="str">
            <v/>
          </cell>
          <cell r="U28" t="str">
            <v/>
          </cell>
          <cell r="V28" t="str">
            <v>Não</v>
          </cell>
          <cell r="W28" t="str">
            <v>Não</v>
          </cell>
        </row>
        <row r="29">
          <cell r="D29" t="str">
            <v>Alto Alegre dos Parecis/RO</v>
          </cell>
          <cell r="E29" t="str">
            <v>C</v>
          </cell>
          <cell r="F29">
            <v>5.5210104293699352E-2</v>
          </cell>
          <cell r="G29" t="str">
            <v>A</v>
          </cell>
          <cell r="H29">
            <v>0.9833940537885385</v>
          </cell>
          <cell r="I29" t="str">
            <v>C</v>
          </cell>
          <cell r="J29">
            <v>4.1213755615995912E-2</v>
          </cell>
          <cell r="K29" t="str">
            <v>B</v>
          </cell>
          <cell r="L29" t="str">
            <v>Bicf</v>
          </cell>
          <cell r="M29" t="str">
            <v/>
          </cell>
          <cell r="N29" t="str">
            <v>CAPAG Ano Base 2023</v>
          </cell>
          <cell r="O29" t="str">
            <v>Não</v>
          </cell>
          <cell r="P29">
            <v>6.9088671049984465E-2</v>
          </cell>
          <cell r="Q29" t="str">
            <v>Sim</v>
          </cell>
          <cell r="R29" t="str">
            <v/>
          </cell>
          <cell r="S29" t="str">
            <v/>
          </cell>
          <cell r="T29" t="str">
            <v/>
          </cell>
          <cell r="U29" t="str">
            <v/>
          </cell>
          <cell r="V29" t="str">
            <v>Sim</v>
          </cell>
          <cell r="W29" t="str">
            <v>Sim</v>
          </cell>
        </row>
        <row r="30">
          <cell r="D30" t="str">
            <v>Alto Paraíso/RO</v>
          </cell>
          <cell r="E30" t="str">
            <v>n.d.</v>
          </cell>
          <cell r="F30" t="str">
            <v>n.d.</v>
          </cell>
          <cell r="G30" t="str">
            <v>n.d.</v>
          </cell>
          <cell r="H30" t="str">
            <v>n.d.</v>
          </cell>
          <cell r="I30" t="str">
            <v>n.d.</v>
          </cell>
          <cell r="J30" t="str">
            <v>n.d.</v>
          </cell>
          <cell r="K30" t="str">
            <v>n.d.</v>
          </cell>
          <cell r="L30" t="str">
            <v>Bicf</v>
          </cell>
          <cell r="M30" t="str">
            <v xml:space="preserve">Ente não publicou último RGF de 2024
Ente não publicou último RREO de 2024
</v>
          </cell>
          <cell r="N30" t="str">
            <v>CAPAG Ano Base 2023</v>
          </cell>
          <cell r="O30" t="str">
            <v>Não</v>
          </cell>
          <cell r="P30">
            <v>2.9727254022889472E-3</v>
          </cell>
          <cell r="Q30" t="str">
            <v>Sim</v>
          </cell>
          <cell r="R30" t="str">
            <v>Sim</v>
          </cell>
          <cell r="S30" t="str">
            <v/>
          </cell>
          <cell r="T30" t="str">
            <v/>
          </cell>
          <cell r="U30" t="str">
            <v/>
          </cell>
          <cell r="V30" t="str">
            <v>Não</v>
          </cell>
          <cell r="W30" t="str">
            <v>Não</v>
          </cell>
        </row>
        <row r="31">
          <cell r="D31" t="str">
            <v>Buritis/RO</v>
          </cell>
          <cell r="E31" t="str">
            <v>n.d.</v>
          </cell>
          <cell r="F31" t="str">
            <v>n.d.</v>
          </cell>
          <cell r="G31" t="str">
            <v>n.d.</v>
          </cell>
          <cell r="H31" t="str">
            <v>n.d.</v>
          </cell>
          <cell r="I31" t="str">
            <v>n.d.</v>
          </cell>
          <cell r="J31" t="str">
            <v>n.d.</v>
          </cell>
          <cell r="K31" t="str">
            <v>n.d.</v>
          </cell>
          <cell r="L31" t="str">
            <v>Bicf</v>
          </cell>
          <cell r="M31" t="str">
            <v xml:space="preserve">Ente não publicou último RGF de 2024
Ente não publicou último RREO de 2024
</v>
          </cell>
          <cell r="N31" t="str">
            <v>CAPAG Ano Base 2023</v>
          </cell>
          <cell r="O31" t="str">
            <v>Não</v>
          </cell>
          <cell r="P31">
            <v>3.4654062947541434E-2</v>
          </cell>
          <cell r="Q31" t="str">
            <v>Sim</v>
          </cell>
          <cell r="R31" t="str">
            <v>Sim</v>
          </cell>
          <cell r="S31" t="str">
            <v/>
          </cell>
          <cell r="T31" t="str">
            <v/>
          </cell>
          <cell r="U31" t="str">
            <v/>
          </cell>
          <cell r="V31" t="str">
            <v>Não</v>
          </cell>
          <cell r="W31" t="str">
            <v>Não</v>
          </cell>
        </row>
        <row r="32">
          <cell r="D32" t="str">
            <v>Novo Horizonte do Oeste/RO</v>
          </cell>
          <cell r="E32" t="str">
            <v>C</v>
          </cell>
          <cell r="F32">
            <v>0.14353572693468231</v>
          </cell>
          <cell r="G32" t="str">
            <v>A</v>
          </cell>
          <cell r="H32">
            <v>0.87945609941947644</v>
          </cell>
          <cell r="I32" t="str">
            <v>B</v>
          </cell>
          <cell r="J32">
            <v>-8.2429963757034236E-2</v>
          </cell>
          <cell r="K32" t="str">
            <v>C</v>
          </cell>
          <cell r="L32" t="str">
            <v>Bicf</v>
          </cell>
          <cell r="M32" t="str">
            <v/>
          </cell>
          <cell r="N32" t="str">
            <v>CAPAG Ano Base 2023</v>
          </cell>
          <cell r="O32" t="str">
            <v>Não</v>
          </cell>
          <cell r="P32" t="str">
            <v/>
          </cell>
          <cell r="Q32" t="str">
            <v>Sim</v>
          </cell>
          <cell r="R32" t="str">
            <v/>
          </cell>
          <cell r="S32" t="str">
            <v/>
          </cell>
          <cell r="T32" t="str">
            <v/>
          </cell>
          <cell r="U32" t="str">
            <v/>
          </cell>
          <cell r="V32" t="str">
            <v>Sim</v>
          </cell>
          <cell r="W32" t="str">
            <v>Não</v>
          </cell>
        </row>
        <row r="33">
          <cell r="D33" t="str">
            <v>Cacaulândia/RO</v>
          </cell>
          <cell r="E33" t="str">
            <v>n.d.</v>
          </cell>
          <cell r="F33" t="str">
            <v>n.d.</v>
          </cell>
          <cell r="G33" t="str">
            <v>n.d.</v>
          </cell>
          <cell r="H33" t="str">
            <v>n.d.</v>
          </cell>
          <cell r="I33" t="str">
            <v>n.d.</v>
          </cell>
          <cell r="J33" t="str">
            <v>n.d.</v>
          </cell>
          <cell r="K33" t="str">
            <v>n.d.</v>
          </cell>
          <cell r="L33" t="str">
            <v>Bicf</v>
          </cell>
          <cell r="M33" t="str">
            <v xml:space="preserve">Ente não publicou último RGF de 2024
Ente não publicou último RREO de 2024
</v>
          </cell>
          <cell r="N33" t="str">
            <v>CAPAG Ano Base 2023</v>
          </cell>
          <cell r="O33" t="str">
            <v>Não</v>
          </cell>
          <cell r="P33">
            <v>0.14630089613373129</v>
          </cell>
          <cell r="Q33" t="str">
            <v>Sim</v>
          </cell>
          <cell r="R33" t="str">
            <v>Sim</v>
          </cell>
          <cell r="S33" t="str">
            <v/>
          </cell>
          <cell r="T33" t="str">
            <v/>
          </cell>
          <cell r="U33" t="str">
            <v/>
          </cell>
          <cell r="V33" t="str">
            <v>Não</v>
          </cell>
          <cell r="W33" t="str">
            <v>Não</v>
          </cell>
        </row>
        <row r="34">
          <cell r="D34" t="str">
            <v>Campo Novo de Rondônia/RO</v>
          </cell>
          <cell r="E34" t="str">
            <v>n.d.</v>
          </cell>
          <cell r="F34" t="str">
            <v>n.d.</v>
          </cell>
          <cell r="G34" t="str">
            <v>n.d.</v>
          </cell>
          <cell r="H34" t="str">
            <v>n.d.</v>
          </cell>
          <cell r="I34" t="str">
            <v>n.d.</v>
          </cell>
          <cell r="J34" t="str">
            <v>n.d.</v>
          </cell>
          <cell r="K34" t="str">
            <v>n.d.</v>
          </cell>
          <cell r="L34" t="str">
            <v>Bicf</v>
          </cell>
          <cell r="M34" t="str">
            <v xml:space="preserve">Ente não publicou último RGF de 2024
Ente não publicou último RREO de 2024
</v>
          </cell>
          <cell r="N34" t="str">
            <v>CAPAG Ano Base 2023</v>
          </cell>
          <cell r="O34" t="str">
            <v>Não</v>
          </cell>
          <cell r="P34">
            <v>6.2081333080268905E-2</v>
          </cell>
          <cell r="Q34" t="str">
            <v>Sim</v>
          </cell>
          <cell r="R34" t="str">
            <v>Sim</v>
          </cell>
          <cell r="S34" t="str">
            <v/>
          </cell>
          <cell r="T34" t="str">
            <v/>
          </cell>
          <cell r="U34" t="str">
            <v/>
          </cell>
          <cell r="V34" t="str">
            <v>Não</v>
          </cell>
          <cell r="W34" t="str">
            <v>Não</v>
          </cell>
        </row>
        <row r="35">
          <cell r="D35" t="str">
            <v>Candeias do Jamari/RO</v>
          </cell>
          <cell r="E35" t="str">
            <v>C</v>
          </cell>
          <cell r="F35">
            <v>0.11400987908285408</v>
          </cell>
          <cell r="G35" t="str">
            <v>A</v>
          </cell>
          <cell r="H35">
            <v>0.98061076817763415</v>
          </cell>
          <cell r="I35" t="str">
            <v>C</v>
          </cell>
          <cell r="J35">
            <v>-2.0071390263292951E-2</v>
          </cell>
          <cell r="K35" t="str">
            <v>C</v>
          </cell>
          <cell r="L35" t="str">
            <v>Bicf</v>
          </cell>
          <cell r="M35" t="str">
            <v/>
          </cell>
          <cell r="N35" t="str">
            <v>CAPAG Ano Base 2023</v>
          </cell>
          <cell r="O35" t="str">
            <v>Não</v>
          </cell>
          <cell r="P35">
            <v>1.4110867802059031</v>
          </cell>
          <cell r="Q35" t="str">
            <v>Sim</v>
          </cell>
          <cell r="R35" t="str">
            <v/>
          </cell>
          <cell r="S35" t="str">
            <v/>
          </cell>
          <cell r="T35" t="str">
            <v/>
          </cell>
          <cell r="U35" t="str">
            <v/>
          </cell>
          <cell r="V35" t="str">
            <v>Sim</v>
          </cell>
          <cell r="W35" t="str">
            <v>Não</v>
          </cell>
        </row>
        <row r="36">
          <cell r="D36" t="str">
            <v>Castanheiras/RO</v>
          </cell>
          <cell r="E36" t="str">
            <v>n.d.</v>
          </cell>
          <cell r="F36">
            <v>0.19081685429054102</v>
          </cell>
          <cell r="G36" t="str">
            <v>A</v>
          </cell>
          <cell r="H36">
            <v>0.80290931495893281</v>
          </cell>
          <cell r="I36" t="str">
            <v>A</v>
          </cell>
          <cell r="J36" t="str">
            <v>n.d.</v>
          </cell>
          <cell r="K36" t="str">
            <v>n.d.</v>
          </cell>
          <cell r="L36" t="str">
            <v>Cicf</v>
          </cell>
          <cell r="M3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 t="str">
            <v>CAPAG Ano Base 2023</v>
          </cell>
          <cell r="O36" t="str">
            <v>Não</v>
          </cell>
          <cell r="P36" t="str">
            <v>n.d.</v>
          </cell>
          <cell r="Q36" t="str">
            <v>Sim</v>
          </cell>
          <cell r="R36" t="str">
            <v/>
          </cell>
          <cell r="S36" t="str">
            <v/>
          </cell>
          <cell r="T36" t="str">
            <v/>
          </cell>
          <cell r="U36" t="str">
            <v>Sim</v>
          </cell>
          <cell r="V36" t="str">
            <v>Sim</v>
          </cell>
          <cell r="W36" t="str">
            <v>Sim</v>
          </cell>
        </row>
        <row r="37">
          <cell r="D37" t="str">
            <v>Chupinguaia/RO</v>
          </cell>
          <cell r="E37" t="str">
            <v>A+</v>
          </cell>
          <cell r="F37">
            <v>2.635226767728511E-3</v>
          </cell>
          <cell r="G37" t="str">
            <v>A</v>
          </cell>
          <cell r="H37">
            <v>0.9221425894746309</v>
          </cell>
          <cell r="I37" t="str">
            <v>B</v>
          </cell>
          <cell r="J37">
            <v>0.10916029218942896</v>
          </cell>
          <cell r="K37" t="str">
            <v>A</v>
          </cell>
          <cell r="L37" t="str">
            <v>Aicf</v>
          </cell>
          <cell r="M37" t="str">
            <v/>
          </cell>
          <cell r="N37" t="str">
            <v>CAPAG Ano Base 2023</v>
          </cell>
          <cell r="O37" t="str">
            <v>Não</v>
          </cell>
          <cell r="P37">
            <v>8.0489653178844961E-2</v>
          </cell>
          <cell r="Q37" t="str">
            <v>Sim</v>
          </cell>
          <cell r="R37" t="str">
            <v/>
          </cell>
          <cell r="S37" t="str">
            <v/>
          </cell>
          <cell r="T37" t="str">
            <v/>
          </cell>
          <cell r="U37" t="str">
            <v/>
          </cell>
          <cell r="V37" t="str">
            <v>Sim</v>
          </cell>
          <cell r="W37" t="str">
            <v>Sim</v>
          </cell>
        </row>
        <row r="38">
          <cell r="D38" t="str">
            <v>Cujubim/RO</v>
          </cell>
          <cell r="E38" t="str">
            <v>n.d.</v>
          </cell>
          <cell r="F38" t="str">
            <v>n.d.</v>
          </cell>
          <cell r="G38" t="str">
            <v>n.d.</v>
          </cell>
          <cell r="H38" t="str">
            <v>n.d.</v>
          </cell>
          <cell r="I38" t="str">
            <v>n.d.</v>
          </cell>
          <cell r="J38" t="str">
            <v>n.d.</v>
          </cell>
          <cell r="K38" t="str">
            <v>n.d.</v>
          </cell>
          <cell r="L38" t="str">
            <v>Bicf</v>
          </cell>
          <cell r="M38" t="str">
            <v xml:space="preserve">Ente não publicou último RGF de 2024
Ente não publicou último RREO de 2024
</v>
          </cell>
          <cell r="N38" t="str">
            <v>CAPAG Ano Base 2023</v>
          </cell>
          <cell r="O38" t="str">
            <v>Não</v>
          </cell>
          <cell r="P38">
            <v>0.11325406220349105</v>
          </cell>
          <cell r="Q38" t="str">
            <v>Sim</v>
          </cell>
          <cell r="R38" t="str">
            <v>Sim</v>
          </cell>
          <cell r="S38" t="str">
            <v/>
          </cell>
          <cell r="T38" t="str">
            <v/>
          </cell>
          <cell r="U38" t="str">
            <v/>
          </cell>
          <cell r="V38" t="str">
            <v>Não</v>
          </cell>
          <cell r="W38" t="str">
            <v>Não</v>
          </cell>
        </row>
        <row r="39">
          <cell r="D39" t="str">
            <v>Governador Jorge Teixeira/RO</v>
          </cell>
          <cell r="E39" t="str">
            <v>A</v>
          </cell>
          <cell r="F39">
            <v>6.8738166155527192E-2</v>
          </cell>
          <cell r="G39" t="str">
            <v>A</v>
          </cell>
          <cell r="H39">
            <v>0.83280974456090973</v>
          </cell>
          <cell r="I39" t="str">
            <v>A</v>
          </cell>
          <cell r="J39">
            <v>9.1109476969099615E-2</v>
          </cell>
          <cell r="K39" t="str">
            <v>A</v>
          </cell>
          <cell r="L39" t="str">
            <v>Bicf</v>
          </cell>
          <cell r="M39" t="str">
            <v/>
          </cell>
          <cell r="N39" t="str">
            <v>CAPAG Ano Base 2023</v>
          </cell>
          <cell r="O39" t="str">
            <v>Não</v>
          </cell>
          <cell r="P39">
            <v>0.1072077506940122</v>
          </cell>
          <cell r="Q39" t="str">
            <v>Sim</v>
          </cell>
          <cell r="R39" t="str">
            <v/>
          </cell>
          <cell r="S39" t="str">
            <v/>
          </cell>
          <cell r="T39" t="str">
            <v/>
          </cell>
          <cell r="U39" t="str">
            <v/>
          </cell>
          <cell r="V39" t="str">
            <v>Sim</v>
          </cell>
          <cell r="W39" t="str">
            <v>Sim</v>
          </cell>
        </row>
        <row r="40">
          <cell r="D40" t="str">
            <v>Itapuã do Oeste/RO</v>
          </cell>
          <cell r="E40" t="str">
            <v>n.d.</v>
          </cell>
          <cell r="F40" t="str">
            <v>n.d.</v>
          </cell>
          <cell r="G40" t="str">
            <v>n.d.</v>
          </cell>
          <cell r="H40" t="str">
            <v>n.d.</v>
          </cell>
          <cell r="I40" t="str">
            <v>n.d.</v>
          </cell>
          <cell r="J40" t="str">
            <v>n.d.</v>
          </cell>
          <cell r="K40" t="str">
            <v>n.d.</v>
          </cell>
          <cell r="L40" t="str">
            <v>Bicf</v>
          </cell>
          <cell r="M40" t="str">
            <v xml:space="preserve">Ente não publicou último RGF de 2024
Ente não publicou último RREO de 2024
</v>
          </cell>
          <cell r="N40" t="str">
            <v>CAPAG Ano Base 2023</v>
          </cell>
          <cell r="O40" t="str">
            <v>Não</v>
          </cell>
          <cell r="P40">
            <v>7.2097556670472768E-2</v>
          </cell>
          <cell r="Q40" t="str">
            <v>Sim</v>
          </cell>
          <cell r="R40" t="str">
            <v>Sim</v>
          </cell>
          <cell r="S40" t="str">
            <v/>
          </cell>
          <cell r="T40" t="str">
            <v/>
          </cell>
          <cell r="U40" t="str">
            <v/>
          </cell>
          <cell r="V40" t="str">
            <v>Não</v>
          </cell>
          <cell r="W40" t="str">
            <v>Não</v>
          </cell>
        </row>
        <row r="41">
          <cell r="D41" t="str">
            <v>Ministro Andreazza/RO</v>
          </cell>
          <cell r="E41" t="str">
            <v>n.d.</v>
          </cell>
          <cell r="F41" t="str">
            <v>n.d.</v>
          </cell>
          <cell r="G41" t="str">
            <v>n.d.</v>
          </cell>
          <cell r="H41" t="str">
            <v>n.d.</v>
          </cell>
          <cell r="I41" t="str">
            <v>n.d.</v>
          </cell>
          <cell r="J41" t="str">
            <v>n.d.</v>
          </cell>
          <cell r="K41" t="str">
            <v>n.d.</v>
          </cell>
          <cell r="L41" t="str">
            <v>Cicf</v>
          </cell>
          <cell r="M41" t="str">
            <v xml:space="preserve">Ente não publicou último RGF de 2024
Ente não publicou último RREO de 2024
</v>
          </cell>
          <cell r="N41" t="str">
            <v>CAPAG Ano Base 2023</v>
          </cell>
          <cell r="O41" t="str">
            <v>Não</v>
          </cell>
          <cell r="P41">
            <v>8.5938427008060397E-2</v>
          </cell>
          <cell r="Q41" t="str">
            <v>Sim</v>
          </cell>
          <cell r="R41" t="str">
            <v>Sim</v>
          </cell>
          <cell r="S41" t="str">
            <v/>
          </cell>
          <cell r="T41" t="str">
            <v/>
          </cell>
          <cell r="U41" t="str">
            <v/>
          </cell>
          <cell r="V41" t="str">
            <v>Não</v>
          </cell>
          <cell r="W41" t="str">
            <v>Não</v>
          </cell>
        </row>
        <row r="42">
          <cell r="D42" t="str">
            <v>Mirante da Serra/RO</v>
          </cell>
          <cell r="E42" t="str">
            <v>n.d.</v>
          </cell>
          <cell r="F42" t="str">
            <v>n.d.</v>
          </cell>
          <cell r="G42" t="str">
            <v>n.d.</v>
          </cell>
          <cell r="H42">
            <v>0.92670808462494747</v>
          </cell>
          <cell r="I42" t="str">
            <v>B</v>
          </cell>
          <cell r="J42" t="str">
            <v>n.d.</v>
          </cell>
          <cell r="K42" t="str">
            <v>n.d.</v>
          </cell>
          <cell r="L42" t="str">
            <v>Bicf</v>
          </cell>
          <cell r="M42" t="str">
            <v xml:space="preserve">Ente não publicou último RGF de 2024
</v>
          </cell>
          <cell r="N42" t="str">
            <v>CAPAG Ano Base 2023</v>
          </cell>
          <cell r="O42" t="str">
            <v>Não</v>
          </cell>
          <cell r="P42">
            <v>0.45879298089773241</v>
          </cell>
          <cell r="Q42" t="str">
            <v>Sim</v>
          </cell>
          <cell r="R42" t="str">
            <v>Sim</v>
          </cell>
          <cell r="S42" t="str">
            <v/>
          </cell>
          <cell r="T42" t="str">
            <v/>
          </cell>
          <cell r="U42" t="str">
            <v/>
          </cell>
          <cell r="V42" t="str">
            <v>Não</v>
          </cell>
          <cell r="W42" t="str">
            <v>Sim</v>
          </cell>
        </row>
        <row r="43">
          <cell r="D43" t="str">
            <v>Monte Negro/RO</v>
          </cell>
          <cell r="E43" t="str">
            <v>C</v>
          </cell>
          <cell r="F43">
            <v>7.8301390278837812E-2</v>
          </cell>
          <cell r="G43" t="str">
            <v>A</v>
          </cell>
          <cell r="H43">
            <v>0.86470017848242731</v>
          </cell>
          <cell r="I43" t="str">
            <v>B</v>
          </cell>
          <cell r="J43">
            <v>-4.5868857558659711E-3</v>
          </cell>
          <cell r="K43" t="str">
            <v>C</v>
          </cell>
          <cell r="L43" t="str">
            <v>Bicf</v>
          </cell>
          <cell r="M43" t="str">
            <v/>
          </cell>
          <cell r="N43" t="str">
            <v>CAPAG Ano Base 2023</v>
          </cell>
          <cell r="O43" t="str">
            <v>Não</v>
          </cell>
          <cell r="P43">
            <v>2.2720054883940715</v>
          </cell>
          <cell r="Q43" t="str">
            <v>Sim</v>
          </cell>
          <cell r="R43" t="str">
            <v/>
          </cell>
          <cell r="S43" t="str">
            <v/>
          </cell>
          <cell r="T43" t="str">
            <v/>
          </cell>
          <cell r="U43" t="str">
            <v/>
          </cell>
          <cell r="V43" t="str">
            <v>Sim</v>
          </cell>
          <cell r="W43" t="str">
            <v>Sim</v>
          </cell>
        </row>
        <row r="44">
          <cell r="D44" t="str">
            <v>Nova União/RO</v>
          </cell>
          <cell r="E44" t="str">
            <v>n.d.</v>
          </cell>
          <cell r="F44" t="str">
            <v>n.d.</v>
          </cell>
          <cell r="G44" t="str">
            <v>n.d.</v>
          </cell>
          <cell r="H44" t="str">
            <v>n.d.</v>
          </cell>
          <cell r="I44" t="str">
            <v>n.d.</v>
          </cell>
          <cell r="J44" t="str">
            <v>n.d.</v>
          </cell>
          <cell r="K44" t="str">
            <v>n.d.</v>
          </cell>
          <cell r="L44" t="str">
            <v>Cicf</v>
          </cell>
          <cell r="M44" t="str">
            <v xml:space="preserve">Ente não publicou último RGF de 2024
Ente não publicou último RREO de 2024
</v>
          </cell>
          <cell r="N44" t="str">
            <v>CAPAG Ano Base 2023</v>
          </cell>
          <cell r="O44" t="str">
            <v>Não</v>
          </cell>
          <cell r="P44">
            <v>9.0134501610372619E-2</v>
          </cell>
          <cell r="Q44" t="str">
            <v>Sim</v>
          </cell>
          <cell r="R44" t="str">
            <v>Sim</v>
          </cell>
          <cell r="S44" t="str">
            <v/>
          </cell>
          <cell r="T44" t="str">
            <v/>
          </cell>
          <cell r="U44" t="str">
            <v/>
          </cell>
          <cell r="V44" t="str">
            <v>Não</v>
          </cell>
          <cell r="W44" t="str">
            <v>Não</v>
          </cell>
        </row>
        <row r="45">
          <cell r="D45" t="str">
            <v>Parecis/RO</v>
          </cell>
          <cell r="E45" t="str">
            <v>n.d.</v>
          </cell>
          <cell r="F45" t="str">
            <v>n.d.</v>
          </cell>
          <cell r="G45" t="str">
            <v>n.d.</v>
          </cell>
          <cell r="H45" t="str">
            <v>n.d.</v>
          </cell>
          <cell r="I45" t="str">
            <v>n.d.</v>
          </cell>
          <cell r="J45" t="str">
            <v>n.d.</v>
          </cell>
          <cell r="K45" t="str">
            <v>n.d.</v>
          </cell>
          <cell r="L45" t="str">
            <v>Bicf</v>
          </cell>
          <cell r="M45" t="str">
            <v xml:space="preserve">Ente não publicou último RGF de 2024
Ente não publicou último RREO de 2024
</v>
          </cell>
          <cell r="N45" t="str">
            <v>CAPAG Ano Base 2023</v>
          </cell>
          <cell r="O45" t="str">
            <v>Não</v>
          </cell>
          <cell r="P45">
            <v>7.4308234606535059E-2</v>
          </cell>
          <cell r="Q45" t="str">
            <v>Sim</v>
          </cell>
          <cell r="R45" t="str">
            <v>Sim</v>
          </cell>
          <cell r="S45" t="str">
            <v/>
          </cell>
          <cell r="T45" t="str">
            <v/>
          </cell>
          <cell r="U45" t="str">
            <v/>
          </cell>
          <cell r="V45" t="str">
            <v>Não</v>
          </cell>
          <cell r="W45" t="str">
            <v>Não</v>
          </cell>
        </row>
        <row r="46">
          <cell r="D46" t="str">
            <v>Pimenteiras do Oeste/RO</v>
          </cell>
          <cell r="E46" t="str">
            <v>C</v>
          </cell>
          <cell r="F46">
            <v>0</v>
          </cell>
          <cell r="G46" t="str">
            <v>A</v>
          </cell>
          <cell r="H46">
            <v>1.0242461724005483</v>
          </cell>
          <cell r="I46" t="str">
            <v>C</v>
          </cell>
          <cell r="J46">
            <v>2.2749272542431555E-2</v>
          </cell>
          <cell r="K46" t="str">
            <v>B</v>
          </cell>
          <cell r="L46" t="str">
            <v>Bicf</v>
          </cell>
          <cell r="M46" t="str">
            <v/>
          </cell>
          <cell r="N46" t="str">
            <v>CAPAG Ano Base 2023</v>
          </cell>
          <cell r="O46" t="str">
            <v>Não</v>
          </cell>
          <cell r="P46">
            <v>0.33336769590249432</v>
          </cell>
          <cell r="Q46" t="str">
            <v>Sim</v>
          </cell>
          <cell r="R46" t="str">
            <v/>
          </cell>
          <cell r="S46" t="str">
            <v/>
          </cell>
          <cell r="T46" t="str">
            <v/>
          </cell>
          <cell r="U46" t="str">
            <v/>
          </cell>
          <cell r="V46" t="str">
            <v>Sim</v>
          </cell>
          <cell r="W46" t="str">
            <v>Sim</v>
          </cell>
        </row>
        <row r="47">
          <cell r="D47" t="str">
            <v>Primavera de Rondônia/RO</v>
          </cell>
          <cell r="E47" t="str">
            <v>C</v>
          </cell>
          <cell r="F47">
            <v>3.8677326553465723E-2</v>
          </cell>
          <cell r="G47" t="str">
            <v>A</v>
          </cell>
          <cell r="H47">
            <v>1.0047452751356034</v>
          </cell>
          <cell r="I47" t="str">
            <v>C</v>
          </cell>
          <cell r="J47">
            <v>2.1037712190961171E-2</v>
          </cell>
          <cell r="K47" t="str">
            <v>B</v>
          </cell>
          <cell r="L47" t="str">
            <v>Bicf</v>
          </cell>
          <cell r="M47" t="str">
            <v/>
          </cell>
          <cell r="N47" t="str">
            <v>CAPAG Ano Base 2023</v>
          </cell>
          <cell r="O47" t="str">
            <v>Não</v>
          </cell>
          <cell r="P47">
            <v>0.4073408126267829</v>
          </cell>
          <cell r="Q47" t="str">
            <v>Sim</v>
          </cell>
          <cell r="R47" t="str">
            <v/>
          </cell>
          <cell r="S47" t="str">
            <v/>
          </cell>
          <cell r="T47" t="str">
            <v/>
          </cell>
          <cell r="U47" t="str">
            <v/>
          </cell>
          <cell r="V47" t="str">
            <v>Sim</v>
          </cell>
          <cell r="W47" t="str">
            <v>Sim</v>
          </cell>
        </row>
        <row r="48">
          <cell r="D48" t="str">
            <v>São Felipe D'Oeste/RO</v>
          </cell>
          <cell r="E48" t="str">
            <v>C</v>
          </cell>
          <cell r="F48">
            <v>8.0135751391557028E-3</v>
          </cell>
          <cell r="G48" t="str">
            <v>A</v>
          </cell>
          <cell r="H48">
            <v>0.95084414921570026</v>
          </cell>
          <cell r="I48" t="str">
            <v>C</v>
          </cell>
          <cell r="J48">
            <v>6.2075686709049449E-2</v>
          </cell>
          <cell r="K48" t="str">
            <v>A</v>
          </cell>
          <cell r="L48" t="str">
            <v>Bicf</v>
          </cell>
          <cell r="M48" t="str">
            <v/>
          </cell>
          <cell r="N48" t="str">
            <v>CAPAG Ano Base 2023</v>
          </cell>
          <cell r="O48" t="str">
            <v>Não</v>
          </cell>
          <cell r="P48">
            <v>4.3672475507725801E-2</v>
          </cell>
          <cell r="Q48" t="str">
            <v>Sim</v>
          </cell>
          <cell r="R48" t="str">
            <v/>
          </cell>
          <cell r="S48" t="str">
            <v/>
          </cell>
          <cell r="T48" t="str">
            <v/>
          </cell>
          <cell r="U48" t="str">
            <v/>
          </cell>
          <cell r="V48" t="str">
            <v>Sim</v>
          </cell>
          <cell r="W48" t="str">
            <v>Sim</v>
          </cell>
        </row>
        <row r="49">
          <cell r="D49" t="str">
            <v>São Francisco do Guaporé/RO</v>
          </cell>
          <cell r="E49" t="str">
            <v>n.d.</v>
          </cell>
          <cell r="F49" t="str">
            <v>n.d.</v>
          </cell>
          <cell r="G49" t="str">
            <v>n.d.</v>
          </cell>
          <cell r="H49" t="str">
            <v>n.d.</v>
          </cell>
          <cell r="I49" t="str">
            <v>n.d.</v>
          </cell>
          <cell r="J49" t="str">
            <v>n.d.</v>
          </cell>
          <cell r="K49" t="str">
            <v>n.d.</v>
          </cell>
          <cell r="L49" t="str">
            <v>Bicf</v>
          </cell>
          <cell r="M49" t="str">
            <v xml:space="preserve">Ente não publicou último RGF de 2024
Ente não publicou último RREO de 2024
</v>
          </cell>
          <cell r="N49" t="str">
            <v>CAPAG Ano Base 2023</v>
          </cell>
          <cell r="O49" t="str">
            <v>Não</v>
          </cell>
          <cell r="P49">
            <v>3.4254096210499206E-2</v>
          </cell>
          <cell r="Q49" t="str">
            <v>Sim</v>
          </cell>
          <cell r="R49" t="str">
            <v>Sim</v>
          </cell>
          <cell r="S49" t="str">
            <v/>
          </cell>
          <cell r="T49" t="str">
            <v/>
          </cell>
          <cell r="U49" t="str">
            <v/>
          </cell>
          <cell r="V49" t="str">
            <v>Não</v>
          </cell>
          <cell r="W49" t="str">
            <v>Não</v>
          </cell>
        </row>
        <row r="50">
          <cell r="D50" t="str">
            <v>Seringueiras/RO</v>
          </cell>
          <cell r="E50" t="str">
            <v>B</v>
          </cell>
          <cell r="F50">
            <v>1.2938861419027194</v>
          </cell>
          <cell r="G50" t="str">
            <v>C</v>
          </cell>
          <cell r="H50">
            <v>0.88074761633558973</v>
          </cell>
          <cell r="I50" t="str">
            <v>B</v>
          </cell>
          <cell r="J50">
            <v>4.9070641482997203E-2</v>
          </cell>
          <cell r="K50" t="str">
            <v>B</v>
          </cell>
          <cell r="L50" t="str">
            <v>Bicf</v>
          </cell>
          <cell r="M50" t="str">
            <v/>
          </cell>
          <cell r="N50" t="str">
            <v>CAPAG Ano Base 2023</v>
          </cell>
          <cell r="O50" t="str">
            <v>Não</v>
          </cell>
          <cell r="P50">
            <v>0.14213682358390051</v>
          </cell>
          <cell r="Q50" t="str">
            <v>Sim</v>
          </cell>
          <cell r="R50" t="str">
            <v/>
          </cell>
          <cell r="S50" t="str">
            <v/>
          </cell>
          <cell r="T50" t="str">
            <v/>
          </cell>
          <cell r="U50" t="str">
            <v/>
          </cell>
          <cell r="V50" t="str">
            <v>Sim</v>
          </cell>
          <cell r="W50" t="str">
            <v>Sim</v>
          </cell>
        </row>
        <row r="51">
          <cell r="D51" t="str">
            <v>Teixeirópolis/RO</v>
          </cell>
          <cell r="E51" t="str">
            <v>A</v>
          </cell>
          <cell r="F51">
            <v>0</v>
          </cell>
          <cell r="G51" t="str">
            <v>A</v>
          </cell>
          <cell r="H51">
            <v>0.74857961221635372</v>
          </cell>
          <cell r="I51" t="str">
            <v>A</v>
          </cell>
          <cell r="J51">
            <v>0.48000181177242074</v>
          </cell>
          <cell r="K51" t="str">
            <v>A</v>
          </cell>
          <cell r="L51" t="str">
            <v>Cicf</v>
          </cell>
          <cell r="M51" t="str">
            <v/>
          </cell>
          <cell r="N51" t="str">
            <v>CAPAG Ano Base 2023</v>
          </cell>
          <cell r="O51" t="str">
            <v>Não</v>
          </cell>
          <cell r="P51">
            <v>1.5840856064265267E-2</v>
          </cell>
          <cell r="Q51" t="str">
            <v>Sim</v>
          </cell>
          <cell r="R51" t="str">
            <v/>
          </cell>
          <cell r="S51" t="str">
            <v/>
          </cell>
          <cell r="T51" t="str">
            <v/>
          </cell>
          <cell r="U51" t="str">
            <v/>
          </cell>
          <cell r="V51" t="str">
            <v>Sim</v>
          </cell>
          <cell r="W51" t="str">
            <v>Sim</v>
          </cell>
        </row>
        <row r="52">
          <cell r="D52" t="str">
            <v>Theobroma/RO</v>
          </cell>
          <cell r="E52" t="str">
            <v>n.d.</v>
          </cell>
          <cell r="F52">
            <v>0.1717693862294136</v>
          </cell>
          <cell r="G52" t="str">
            <v>A</v>
          </cell>
          <cell r="H52">
            <v>0.89310450274874664</v>
          </cell>
          <cell r="I52" t="str">
            <v>B</v>
          </cell>
          <cell r="J52" t="str">
            <v>n.d.</v>
          </cell>
          <cell r="K52" t="str">
            <v>n.d.</v>
          </cell>
          <cell r="L52" t="str">
            <v>Bicf</v>
          </cell>
          <cell r="M5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 t="str">
            <v>CAPAG Ano Base 2023</v>
          </cell>
          <cell r="O52" t="str">
            <v>Não</v>
          </cell>
          <cell r="P52" t="str">
            <v>n.d.</v>
          </cell>
          <cell r="Q52" t="str">
            <v>Sim</v>
          </cell>
          <cell r="R52" t="str">
            <v/>
          </cell>
          <cell r="S52" t="str">
            <v/>
          </cell>
          <cell r="T52" t="str">
            <v/>
          </cell>
          <cell r="U52" t="str">
            <v>Sim</v>
          </cell>
          <cell r="V52" t="str">
            <v>Sim</v>
          </cell>
          <cell r="W52" t="str">
            <v>Não</v>
          </cell>
        </row>
        <row r="53">
          <cell r="D53" t="str">
            <v>Urupá/RO</v>
          </cell>
          <cell r="E53" t="str">
            <v>n.d.</v>
          </cell>
          <cell r="F53" t="str">
            <v>n.d.</v>
          </cell>
          <cell r="G53" t="str">
            <v>n.d.</v>
          </cell>
          <cell r="H53" t="str">
            <v>n.d.</v>
          </cell>
          <cell r="I53" t="str">
            <v>n.d.</v>
          </cell>
          <cell r="J53" t="str">
            <v>n.d.</v>
          </cell>
          <cell r="K53" t="str">
            <v>n.d.</v>
          </cell>
          <cell r="L53" t="str">
            <v>Bicf</v>
          </cell>
          <cell r="M53" t="str">
            <v xml:space="preserve">Ente não publicou último RGF de 2024
Ente não publicou último RREO de 2024
</v>
          </cell>
          <cell r="N53" t="str">
            <v>CAPAG Ano Base 2023</v>
          </cell>
          <cell r="O53" t="str">
            <v>Não</v>
          </cell>
          <cell r="P53">
            <v>0.11199695134526429</v>
          </cell>
          <cell r="Q53" t="str">
            <v>Sim</v>
          </cell>
          <cell r="R53" t="str">
            <v>Sim</v>
          </cell>
          <cell r="S53" t="str">
            <v/>
          </cell>
          <cell r="T53" t="str">
            <v/>
          </cell>
          <cell r="U53" t="str">
            <v/>
          </cell>
          <cell r="V53" t="str">
            <v>Não</v>
          </cell>
          <cell r="W53" t="str">
            <v>Não</v>
          </cell>
        </row>
        <row r="54">
          <cell r="D54" t="str">
            <v>Vale do Anari/RO</v>
          </cell>
          <cell r="E54" t="str">
            <v>n.d.</v>
          </cell>
          <cell r="F54" t="str">
            <v>n.d.</v>
          </cell>
          <cell r="G54" t="str">
            <v>n.d.</v>
          </cell>
          <cell r="H54" t="str">
            <v>n.d.</v>
          </cell>
          <cell r="I54" t="str">
            <v>n.d.</v>
          </cell>
          <cell r="J54" t="str">
            <v>n.d.</v>
          </cell>
          <cell r="K54" t="str">
            <v>n.d.</v>
          </cell>
          <cell r="L54" t="str">
            <v>Cicf</v>
          </cell>
          <cell r="M54" t="str">
            <v xml:space="preserve">Ente não publicou último RGF de 2024
Ente não publicou último RREO de 2024
</v>
          </cell>
          <cell r="N54" t="str">
            <v>CAPAG Ano Base 2023</v>
          </cell>
          <cell r="O54" t="str">
            <v>Não</v>
          </cell>
          <cell r="P54">
            <v>0.29343182752901059</v>
          </cell>
          <cell r="Q54" t="str">
            <v>Sim</v>
          </cell>
          <cell r="R54" t="str">
            <v>Sim</v>
          </cell>
          <cell r="S54" t="str">
            <v/>
          </cell>
          <cell r="T54" t="str">
            <v/>
          </cell>
          <cell r="U54" t="str">
            <v/>
          </cell>
          <cell r="V54" t="str">
            <v>Não</v>
          </cell>
          <cell r="W54" t="str">
            <v>Não</v>
          </cell>
        </row>
        <row r="55">
          <cell r="D55" t="str">
            <v>Vale do Paraíso/RO</v>
          </cell>
          <cell r="E55" t="str">
            <v>B+</v>
          </cell>
          <cell r="F55">
            <v>5.5305609560363548E-4</v>
          </cell>
          <cell r="G55" t="str">
            <v>A</v>
          </cell>
          <cell r="H55">
            <v>0.8928025403506219</v>
          </cell>
          <cell r="I55" t="str">
            <v>B</v>
          </cell>
          <cell r="J55">
            <v>4.3228921973480904E-2</v>
          </cell>
          <cell r="K55" t="str">
            <v>B</v>
          </cell>
          <cell r="L55" t="str">
            <v>Aicf</v>
          </cell>
          <cell r="M55" t="str">
            <v/>
          </cell>
          <cell r="N55" t="str">
            <v>CAPAG Ano Base 2023</v>
          </cell>
          <cell r="O55" t="str">
            <v>Não</v>
          </cell>
          <cell r="P55">
            <v>2.5888334569985381E-2</v>
          </cell>
          <cell r="Q55" t="str">
            <v>Sim</v>
          </cell>
          <cell r="R55" t="str">
            <v/>
          </cell>
          <cell r="S55" t="str">
            <v/>
          </cell>
          <cell r="T55" t="str">
            <v/>
          </cell>
          <cell r="U55" t="str">
            <v/>
          </cell>
          <cell r="V55" t="str">
            <v>Sim</v>
          </cell>
          <cell r="W55" t="str">
            <v>Sim</v>
          </cell>
        </row>
        <row r="56">
          <cell r="D56" t="str">
            <v>Acrelândia/AC</v>
          </cell>
          <cell r="E56" t="str">
            <v>n.d.</v>
          </cell>
          <cell r="F56" t="str">
            <v>n.d.</v>
          </cell>
          <cell r="G56" t="str">
            <v>n.d.</v>
          </cell>
          <cell r="H56" t="str">
            <v>n.d.</v>
          </cell>
          <cell r="I56" t="str">
            <v>n.d.</v>
          </cell>
          <cell r="J56" t="str">
            <v>n.d.</v>
          </cell>
          <cell r="K56" t="str">
            <v>n.d.</v>
          </cell>
          <cell r="L56" t="str">
            <v>Bicf</v>
          </cell>
          <cell r="M56" t="str">
            <v xml:space="preserve">Ente não publicou último RGF de 2024
Ente não publicou último RREO de 2024
</v>
          </cell>
          <cell r="N56" t="str">
            <v>CAPAG Ano Base 2023</v>
          </cell>
          <cell r="O56" t="str">
            <v>Não</v>
          </cell>
          <cell r="P56">
            <v>0.42048642395554559</v>
          </cell>
          <cell r="Q56" t="str">
            <v>Sim</v>
          </cell>
          <cell r="R56" t="str">
            <v>Sim</v>
          </cell>
          <cell r="S56" t="str">
            <v/>
          </cell>
          <cell r="T56" t="str">
            <v/>
          </cell>
          <cell r="U56" t="str">
            <v/>
          </cell>
          <cell r="V56" t="str">
            <v>Não</v>
          </cell>
          <cell r="W56" t="str">
            <v>Não</v>
          </cell>
        </row>
        <row r="57">
          <cell r="D57" t="str">
            <v>Assis Brasil/AC</v>
          </cell>
          <cell r="E57" t="str">
            <v>C</v>
          </cell>
          <cell r="F57">
            <v>0.83406265055637818</v>
          </cell>
          <cell r="G57" t="str">
            <v>B</v>
          </cell>
          <cell r="H57">
            <v>0.85741881989207092</v>
          </cell>
          <cell r="I57" t="str">
            <v>B</v>
          </cell>
          <cell r="J57">
            <v>-3.019593106503083E-2</v>
          </cell>
          <cell r="K57" t="str">
            <v>C</v>
          </cell>
          <cell r="L57" t="str">
            <v>Cicf</v>
          </cell>
          <cell r="M57" t="str">
            <v/>
          </cell>
          <cell r="N57" t="str">
            <v>CAPAG Ano Base 2023</v>
          </cell>
          <cell r="O57" t="str">
            <v>Não</v>
          </cell>
          <cell r="P57">
            <v>1.3736478576557412</v>
          </cell>
          <cell r="Q57" t="str">
            <v>Sim</v>
          </cell>
          <cell r="R57" t="str">
            <v/>
          </cell>
          <cell r="S57" t="str">
            <v/>
          </cell>
          <cell r="T57" t="str">
            <v/>
          </cell>
          <cell r="U57" t="str">
            <v/>
          </cell>
          <cell r="V57" t="str">
            <v>Sim</v>
          </cell>
          <cell r="W57" t="str">
            <v>Sim</v>
          </cell>
        </row>
        <row r="58">
          <cell r="D58" t="str">
            <v>Brasiléia/AC</v>
          </cell>
          <cell r="E58" t="str">
            <v>n.d.</v>
          </cell>
          <cell r="F58">
            <v>0.15687723732283726</v>
          </cell>
          <cell r="G58" t="str">
            <v>A</v>
          </cell>
          <cell r="H58">
            <v>1.0197831002736579</v>
          </cell>
          <cell r="I58" t="str">
            <v>C</v>
          </cell>
          <cell r="J58" t="str">
            <v>n.d.</v>
          </cell>
          <cell r="K58" t="str">
            <v>n.d.</v>
          </cell>
          <cell r="L58" t="str">
            <v>Bicf</v>
          </cell>
          <cell r="M58"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8" t="str">
            <v>CAPAG Ano Base 2023</v>
          </cell>
          <cell r="O58" t="str">
            <v>Não</v>
          </cell>
          <cell r="P58" t="str">
            <v>n.d.</v>
          </cell>
          <cell r="Q58" t="str">
            <v>Sim</v>
          </cell>
          <cell r="R58" t="str">
            <v/>
          </cell>
          <cell r="S58" t="str">
            <v/>
          </cell>
          <cell r="T58" t="str">
            <v>Negativa</v>
          </cell>
          <cell r="U58" t="str">
            <v>Sim</v>
          </cell>
          <cell r="V58" t="str">
            <v>Sim</v>
          </cell>
          <cell r="W58" t="str">
            <v>Sim</v>
          </cell>
        </row>
        <row r="59">
          <cell r="D59" t="str">
            <v>Bujari/AC</v>
          </cell>
          <cell r="E59" t="str">
            <v>n.d.</v>
          </cell>
          <cell r="F59">
            <v>3.5574656482328181E-2</v>
          </cell>
          <cell r="G59" t="str">
            <v>A</v>
          </cell>
          <cell r="H59">
            <v>0.88106321197301285</v>
          </cell>
          <cell r="I59" t="str">
            <v>B</v>
          </cell>
          <cell r="J59" t="str">
            <v>n.d.</v>
          </cell>
          <cell r="K59" t="str">
            <v>n.d.</v>
          </cell>
          <cell r="L59" t="str">
            <v>Cicf</v>
          </cell>
          <cell r="M5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9" t="str">
            <v>CAPAG Ano Base 2023</v>
          </cell>
          <cell r="O59" t="str">
            <v>Não</v>
          </cell>
          <cell r="P59">
            <v>0.41738791398115288</v>
          </cell>
          <cell r="Q59" t="str">
            <v>Sim</v>
          </cell>
          <cell r="R59" t="str">
            <v>Sim</v>
          </cell>
          <cell r="S59" t="str">
            <v/>
          </cell>
          <cell r="T59" t="str">
            <v/>
          </cell>
          <cell r="U59" t="str">
            <v>Sim</v>
          </cell>
          <cell r="V59" t="str">
            <v>Sim</v>
          </cell>
          <cell r="W59" t="str">
            <v>Sim</v>
          </cell>
        </row>
        <row r="60">
          <cell r="D60" t="str">
            <v>Capixaba/AC</v>
          </cell>
          <cell r="E60" t="str">
            <v>n.d.</v>
          </cell>
          <cell r="F60">
            <v>0.11582234537450144</v>
          </cell>
          <cell r="G60" t="str">
            <v>A</v>
          </cell>
          <cell r="H60">
            <v>0.94767050527664476</v>
          </cell>
          <cell r="I60" t="str">
            <v>B</v>
          </cell>
          <cell r="J60" t="str">
            <v>n.d.</v>
          </cell>
          <cell r="K60" t="str">
            <v>n.d.</v>
          </cell>
          <cell r="L60" t="str">
            <v>Cicf</v>
          </cell>
          <cell r="M60"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60" t="str">
            <v>CAPAG Ano Base 2023</v>
          </cell>
          <cell r="O60" t="str">
            <v>Não</v>
          </cell>
          <cell r="P60" t="str">
            <v>n.d.</v>
          </cell>
          <cell r="Q60" t="str">
            <v>Sim</v>
          </cell>
          <cell r="R60" t="str">
            <v/>
          </cell>
          <cell r="S60" t="str">
            <v/>
          </cell>
          <cell r="T60" t="str">
            <v>Negativa</v>
          </cell>
          <cell r="U60" t="str">
            <v>Sim</v>
          </cell>
          <cell r="V60" t="str">
            <v>Sim</v>
          </cell>
          <cell r="W60" t="str">
            <v>Sim</v>
          </cell>
        </row>
        <row r="61">
          <cell r="D61" t="str">
            <v>Cruzeiro do Sul/AC</v>
          </cell>
          <cell r="E61" t="str">
            <v>C</v>
          </cell>
          <cell r="F61">
            <v>9.8641177636380362E-2</v>
          </cell>
          <cell r="G61" t="str">
            <v>A</v>
          </cell>
          <cell r="H61">
            <v>1.0019171939976683</v>
          </cell>
          <cell r="I61" t="str">
            <v>C</v>
          </cell>
          <cell r="J61">
            <v>-2.2227830897874824E-2</v>
          </cell>
          <cell r="K61" t="str">
            <v>C</v>
          </cell>
          <cell r="L61" t="str">
            <v>Cicf</v>
          </cell>
          <cell r="M61" t="str">
            <v/>
          </cell>
          <cell r="N61" t="str">
            <v>CAPAG Ano Base 2023</v>
          </cell>
          <cell r="O61" t="str">
            <v>Não</v>
          </cell>
          <cell r="P61" t="str">
            <v/>
          </cell>
          <cell r="Q61" t="str">
            <v>Sim</v>
          </cell>
          <cell r="R61" t="str">
            <v/>
          </cell>
          <cell r="S61" t="str">
            <v/>
          </cell>
          <cell r="T61" t="str">
            <v/>
          </cell>
          <cell r="U61" t="str">
            <v/>
          </cell>
          <cell r="V61" t="str">
            <v>Sim</v>
          </cell>
          <cell r="W61" t="str">
            <v>Sim</v>
          </cell>
        </row>
        <row r="62">
          <cell r="D62" t="str">
            <v>Epitaciolândia/AC</v>
          </cell>
          <cell r="E62" t="str">
            <v>n.d.</v>
          </cell>
          <cell r="F62">
            <v>0.25002518435761256</v>
          </cell>
          <cell r="G62" t="str">
            <v>A</v>
          </cell>
          <cell r="H62">
            <v>0.9095816279979495</v>
          </cell>
          <cell r="I62" t="str">
            <v>B</v>
          </cell>
          <cell r="J62" t="str">
            <v>n.d.</v>
          </cell>
          <cell r="K62" t="str">
            <v>n.d.</v>
          </cell>
          <cell r="L62" t="str">
            <v>Cicf</v>
          </cell>
          <cell r="M6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2" t="str">
            <v>CAPAG Ano Base 2023</v>
          </cell>
          <cell r="O62" t="str">
            <v>Não</v>
          </cell>
          <cell r="P62" t="str">
            <v>n.d.</v>
          </cell>
          <cell r="Q62" t="str">
            <v>Sim</v>
          </cell>
          <cell r="R62" t="str">
            <v/>
          </cell>
          <cell r="S62" t="str">
            <v/>
          </cell>
          <cell r="T62" t="str">
            <v>Negativa</v>
          </cell>
          <cell r="U62" t="str">
            <v/>
          </cell>
          <cell r="V62" t="str">
            <v>Sim</v>
          </cell>
          <cell r="W62" t="str">
            <v>Não</v>
          </cell>
        </row>
        <row r="63">
          <cell r="D63" t="str">
            <v>Feijó/AC</v>
          </cell>
          <cell r="E63" t="str">
            <v>C</v>
          </cell>
          <cell r="F63">
            <v>0.27046179753396921</v>
          </cell>
          <cell r="G63" t="str">
            <v>A</v>
          </cell>
          <cell r="H63">
            <v>0.9566244277243412</v>
          </cell>
          <cell r="I63" t="str">
            <v>C</v>
          </cell>
          <cell r="J63">
            <v>0</v>
          </cell>
          <cell r="K63" t="str">
            <v>C</v>
          </cell>
          <cell r="L63" t="str">
            <v>Cicf</v>
          </cell>
          <cell r="M63" t="str">
            <v/>
          </cell>
          <cell r="N63" t="str">
            <v>CAPAG Ano Base 2023</v>
          </cell>
          <cell r="O63" t="str">
            <v>Não</v>
          </cell>
          <cell r="P63" t="str">
            <v>n.d.</v>
          </cell>
          <cell r="Q63" t="str">
            <v>Sim</v>
          </cell>
          <cell r="R63" t="str">
            <v/>
          </cell>
          <cell r="S63" t="str">
            <v/>
          </cell>
          <cell r="T63" t="str">
            <v/>
          </cell>
          <cell r="U63" t="str">
            <v/>
          </cell>
          <cell r="V63" t="str">
            <v>Sim</v>
          </cell>
          <cell r="W63" t="str">
            <v>Sim</v>
          </cell>
        </row>
        <row r="64">
          <cell r="D64" t="str">
            <v>Jordão/AC</v>
          </cell>
          <cell r="E64" t="str">
            <v>C</v>
          </cell>
          <cell r="F64">
            <v>0.36209131920174459</v>
          </cell>
          <cell r="G64" t="str">
            <v>A</v>
          </cell>
          <cell r="H64">
            <v>0.96871537552084597</v>
          </cell>
          <cell r="I64" t="str">
            <v>C</v>
          </cell>
          <cell r="J64">
            <v>-7.7212964420744407E-2</v>
          </cell>
          <cell r="K64" t="str">
            <v>C</v>
          </cell>
          <cell r="L64" t="str">
            <v>Bicf</v>
          </cell>
          <cell r="M64" t="str">
            <v/>
          </cell>
          <cell r="N64" t="str">
            <v>CAPAG Ano Base 2023</v>
          </cell>
          <cell r="O64" t="str">
            <v>Não</v>
          </cell>
          <cell r="P64" t="str">
            <v/>
          </cell>
          <cell r="Q64" t="str">
            <v>Sim</v>
          </cell>
          <cell r="R64" t="str">
            <v/>
          </cell>
          <cell r="S64" t="str">
            <v/>
          </cell>
          <cell r="T64" t="str">
            <v/>
          </cell>
          <cell r="U64" t="str">
            <v/>
          </cell>
          <cell r="V64" t="str">
            <v>Sim</v>
          </cell>
          <cell r="W64" t="str">
            <v>Sim</v>
          </cell>
        </row>
        <row r="65">
          <cell r="D65" t="str">
            <v>Mâncio Lima/AC</v>
          </cell>
          <cell r="E65" t="str">
            <v>C</v>
          </cell>
          <cell r="F65">
            <v>0.20687490732422065</v>
          </cell>
          <cell r="G65" t="str">
            <v>A</v>
          </cell>
          <cell r="H65">
            <v>0.96462165738998062</v>
          </cell>
          <cell r="I65" t="str">
            <v>C</v>
          </cell>
          <cell r="J65">
            <v>-6.6301956034443291E-2</v>
          </cell>
          <cell r="K65" t="str">
            <v>C</v>
          </cell>
          <cell r="L65" t="str">
            <v>Bicf</v>
          </cell>
          <cell r="M65" t="str">
            <v/>
          </cell>
          <cell r="N65" t="str">
            <v>CAPAG Ano Base 2023</v>
          </cell>
          <cell r="O65" t="str">
            <v>Não</v>
          </cell>
          <cell r="P65" t="str">
            <v/>
          </cell>
          <cell r="Q65" t="str">
            <v>Sim</v>
          </cell>
          <cell r="R65" t="str">
            <v/>
          </cell>
          <cell r="S65" t="str">
            <v/>
          </cell>
          <cell r="T65" t="str">
            <v/>
          </cell>
          <cell r="U65" t="str">
            <v/>
          </cell>
          <cell r="V65" t="str">
            <v>Sim</v>
          </cell>
          <cell r="W65" t="str">
            <v>Não</v>
          </cell>
        </row>
        <row r="66">
          <cell r="D66" t="str">
            <v>Manoel Urbano/AC</v>
          </cell>
          <cell r="E66" t="str">
            <v>C</v>
          </cell>
          <cell r="F66">
            <v>0.21828298268287852</v>
          </cell>
          <cell r="G66" t="str">
            <v>A</v>
          </cell>
          <cell r="H66">
            <v>2.1748484838562905</v>
          </cell>
          <cell r="I66" t="str">
            <v>C</v>
          </cell>
          <cell r="J66">
            <v>3.5369042626868734E-2</v>
          </cell>
          <cell r="K66" t="str">
            <v>B</v>
          </cell>
          <cell r="L66" t="str">
            <v>Cicf</v>
          </cell>
          <cell r="M66" t="str">
            <v/>
          </cell>
          <cell r="N66" t="str">
            <v>CAPAG Ano Base 2023</v>
          </cell>
          <cell r="O66" t="str">
            <v>Não</v>
          </cell>
          <cell r="P66">
            <v>0.28621855092109683</v>
          </cell>
          <cell r="Q66" t="str">
            <v>Sim</v>
          </cell>
          <cell r="R66" t="str">
            <v/>
          </cell>
          <cell r="S66" t="str">
            <v/>
          </cell>
          <cell r="T66" t="str">
            <v/>
          </cell>
          <cell r="U66" t="str">
            <v/>
          </cell>
          <cell r="V66" t="str">
            <v>Sim</v>
          </cell>
          <cell r="W66" t="str">
            <v>Sim</v>
          </cell>
        </row>
        <row r="67">
          <cell r="D67" t="str">
            <v>Marechal Thaumaturgo/AC</v>
          </cell>
          <cell r="E67" t="str">
            <v>C</v>
          </cell>
          <cell r="F67">
            <v>0.28691181177334896</v>
          </cell>
          <cell r="G67" t="str">
            <v>A</v>
          </cell>
          <cell r="H67">
            <v>0.94102318389399753</v>
          </cell>
          <cell r="I67" t="str">
            <v>B</v>
          </cell>
          <cell r="J67">
            <v>-9.0689277444926351E-3</v>
          </cell>
          <cell r="K67" t="str">
            <v>C</v>
          </cell>
          <cell r="L67" t="str">
            <v>Cicf</v>
          </cell>
          <cell r="M67" t="str">
            <v/>
          </cell>
          <cell r="N67" t="str">
            <v>CAPAG Ano Base 2023</v>
          </cell>
          <cell r="O67" t="str">
            <v>Não</v>
          </cell>
          <cell r="P67">
            <v>1.591663901510358</v>
          </cell>
          <cell r="Q67" t="str">
            <v>Sim</v>
          </cell>
          <cell r="R67" t="str">
            <v/>
          </cell>
          <cell r="S67" t="str">
            <v/>
          </cell>
          <cell r="T67" t="str">
            <v/>
          </cell>
          <cell r="U67" t="str">
            <v/>
          </cell>
          <cell r="V67" t="str">
            <v>Sim</v>
          </cell>
          <cell r="W67" t="str">
            <v>Sim</v>
          </cell>
        </row>
        <row r="68">
          <cell r="D68" t="str">
            <v>Plácido de Castro/AC</v>
          </cell>
          <cell r="E68" t="str">
            <v>C</v>
          </cell>
          <cell r="F68">
            <v>0.4163426060334825</v>
          </cell>
          <cell r="G68" t="str">
            <v>A</v>
          </cell>
          <cell r="H68">
            <v>1.0450547606495439</v>
          </cell>
          <cell r="I68" t="str">
            <v>C</v>
          </cell>
          <cell r="J68">
            <v>-0.11410997721197355</v>
          </cell>
          <cell r="K68" t="str">
            <v>C</v>
          </cell>
          <cell r="L68" t="str">
            <v>Bicf</v>
          </cell>
          <cell r="M68" t="str">
            <v/>
          </cell>
          <cell r="N68" t="str">
            <v>CAPAG Ano Base 2023</v>
          </cell>
          <cell r="O68" t="str">
            <v>Não</v>
          </cell>
          <cell r="P68" t="str">
            <v/>
          </cell>
          <cell r="Q68" t="str">
            <v>Sim</v>
          </cell>
          <cell r="R68" t="str">
            <v/>
          </cell>
          <cell r="S68" t="str">
            <v/>
          </cell>
          <cell r="T68" t="str">
            <v/>
          </cell>
          <cell r="U68" t="str">
            <v/>
          </cell>
          <cell r="V68" t="str">
            <v>Sim</v>
          </cell>
          <cell r="W68" t="str">
            <v>Sim</v>
          </cell>
        </row>
        <row r="69">
          <cell r="D69" t="str">
            <v>Porto Walter/AC</v>
          </cell>
          <cell r="E69" t="str">
            <v>C</v>
          </cell>
          <cell r="F69">
            <v>1.5406302087489186E-2</v>
          </cell>
          <cell r="G69" t="str">
            <v>A</v>
          </cell>
          <cell r="H69">
            <v>0.97728852237471076</v>
          </cell>
          <cell r="I69" t="str">
            <v>C</v>
          </cell>
          <cell r="J69">
            <v>-2.082279031796962E-3</v>
          </cell>
          <cell r="K69" t="str">
            <v>C</v>
          </cell>
          <cell r="L69" t="str">
            <v>Bicf</v>
          </cell>
          <cell r="M69" t="str">
            <v/>
          </cell>
          <cell r="N69" t="str">
            <v>CAPAG Ano Base 2023</v>
          </cell>
          <cell r="O69" t="str">
            <v>Não</v>
          </cell>
          <cell r="P69" t="str">
            <v/>
          </cell>
          <cell r="Q69" t="str">
            <v>Sim</v>
          </cell>
          <cell r="R69" t="str">
            <v/>
          </cell>
          <cell r="S69" t="str">
            <v/>
          </cell>
          <cell r="T69" t="str">
            <v/>
          </cell>
          <cell r="U69" t="str">
            <v/>
          </cell>
          <cell r="V69" t="str">
            <v>Sim</v>
          </cell>
          <cell r="W69" t="str">
            <v>Sim</v>
          </cell>
        </row>
        <row r="70">
          <cell r="D70" t="str">
            <v>Rio Branco/AC</v>
          </cell>
          <cell r="E70" t="str">
            <v>A+</v>
          </cell>
          <cell r="F70">
            <v>0.11996850841402799</v>
          </cell>
          <cell r="G70" t="str">
            <v>A</v>
          </cell>
          <cell r="H70">
            <v>0.84063520347111598</v>
          </cell>
          <cell r="I70" t="str">
            <v>A</v>
          </cell>
          <cell r="J70">
            <v>0.24511269879890582</v>
          </cell>
          <cell r="K70" t="str">
            <v>A</v>
          </cell>
          <cell r="L70" t="str">
            <v>Aicf</v>
          </cell>
          <cell r="M70" t="str">
            <v/>
          </cell>
          <cell r="N70" t="str">
            <v>CAPAG Ano Base 2023</v>
          </cell>
          <cell r="O70" t="str">
            <v>Não</v>
          </cell>
          <cell r="P70">
            <v>1.4928917482619932E-4</v>
          </cell>
          <cell r="Q70" t="str">
            <v>Sim</v>
          </cell>
          <cell r="R70" t="str">
            <v/>
          </cell>
          <cell r="S70" t="str">
            <v/>
          </cell>
          <cell r="T70" t="str">
            <v/>
          </cell>
          <cell r="U70" t="str">
            <v/>
          </cell>
          <cell r="V70" t="str">
            <v>Sim</v>
          </cell>
          <cell r="W70" t="str">
            <v>Sim</v>
          </cell>
        </row>
        <row r="71">
          <cell r="D71" t="str">
            <v>Rodrigues Alves/AC</v>
          </cell>
          <cell r="E71" t="str">
            <v>C</v>
          </cell>
          <cell r="F71">
            <v>2.6443297111563176E-2</v>
          </cell>
          <cell r="G71" t="str">
            <v>A</v>
          </cell>
          <cell r="H71">
            <v>0.9846583549845308</v>
          </cell>
          <cell r="I71" t="str">
            <v>C</v>
          </cell>
          <cell r="J71">
            <v>3.326727431434174E-2</v>
          </cell>
          <cell r="K71" t="str">
            <v>B</v>
          </cell>
          <cell r="L71" t="str">
            <v>Cicf</v>
          </cell>
          <cell r="M71" t="str">
            <v/>
          </cell>
          <cell r="N71" t="str">
            <v>CAPAG Ano Base 2024</v>
          </cell>
          <cell r="O71" t="str">
            <v>Sim</v>
          </cell>
          <cell r="P71">
            <v>0.36213663926587319</v>
          </cell>
          <cell r="Q71" t="str">
            <v>Sim</v>
          </cell>
          <cell r="R71" t="str">
            <v/>
          </cell>
          <cell r="S71" t="str">
            <v/>
          </cell>
          <cell r="T71" t="str">
            <v/>
          </cell>
          <cell r="U71" t="str">
            <v/>
          </cell>
          <cell r="V71" t="str">
            <v>Sim</v>
          </cell>
          <cell r="W71" t="str">
            <v>Sim</v>
          </cell>
        </row>
        <row r="72">
          <cell r="D72" t="str">
            <v>Santa Rosa do Purus/AC</v>
          </cell>
          <cell r="E72" t="str">
            <v>n.d.</v>
          </cell>
          <cell r="F72">
            <v>4.9667520215816857E-2</v>
          </cell>
          <cell r="G72" t="str">
            <v>A</v>
          </cell>
          <cell r="H72">
            <v>0.88430563020171837</v>
          </cell>
          <cell r="I72" t="str">
            <v>B</v>
          </cell>
          <cell r="J72" t="str">
            <v>n.d.</v>
          </cell>
          <cell r="K72" t="str">
            <v>n.d.</v>
          </cell>
          <cell r="L72" t="str">
            <v>Cicf</v>
          </cell>
          <cell r="M72"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72" t="str">
            <v>CAPAG Ano Base 2023</v>
          </cell>
          <cell r="O72" t="str">
            <v>Não</v>
          </cell>
          <cell r="P72" t="str">
            <v>n.d.</v>
          </cell>
          <cell r="Q72" t="str">
            <v>Sim</v>
          </cell>
          <cell r="R72" t="str">
            <v/>
          </cell>
          <cell r="S72" t="str">
            <v/>
          </cell>
          <cell r="T72" t="str">
            <v>Negativa</v>
          </cell>
          <cell r="U72" t="str">
            <v>Sim</v>
          </cell>
          <cell r="V72" t="str">
            <v>Sim</v>
          </cell>
          <cell r="W72" t="str">
            <v>Não</v>
          </cell>
        </row>
        <row r="73">
          <cell r="D73" t="str">
            <v>Senador Guiomard/AC</v>
          </cell>
          <cell r="E73" t="str">
            <v>C</v>
          </cell>
          <cell r="F73">
            <v>0.60554081337438204</v>
          </cell>
          <cell r="G73" t="str">
            <v>B</v>
          </cell>
          <cell r="H73">
            <v>1.0199608164237994</v>
          </cell>
          <cell r="I73" t="str">
            <v>C</v>
          </cell>
          <cell r="J73">
            <v>-0.19816719146318432</v>
          </cell>
          <cell r="K73" t="str">
            <v>C</v>
          </cell>
          <cell r="L73" t="str">
            <v>Cicf</v>
          </cell>
          <cell r="M73" t="str">
            <v/>
          </cell>
          <cell r="N73" t="str">
            <v>CAPAG Ano Base 2023</v>
          </cell>
          <cell r="O73" t="str">
            <v>Não</v>
          </cell>
          <cell r="P73" t="str">
            <v/>
          </cell>
          <cell r="Q73" t="str">
            <v>Sim</v>
          </cell>
          <cell r="R73" t="str">
            <v/>
          </cell>
          <cell r="S73" t="str">
            <v/>
          </cell>
          <cell r="T73" t="str">
            <v/>
          </cell>
          <cell r="U73" t="str">
            <v/>
          </cell>
          <cell r="V73" t="str">
            <v>Sim</v>
          </cell>
          <cell r="W73" t="str">
            <v>Não</v>
          </cell>
        </row>
        <row r="74">
          <cell r="D74" t="str">
            <v>Sena Madureira/AC</v>
          </cell>
          <cell r="E74" t="str">
            <v>C</v>
          </cell>
          <cell r="F74">
            <v>0.62526413005498893</v>
          </cell>
          <cell r="G74" t="str">
            <v>B</v>
          </cell>
          <cell r="H74">
            <v>1.0415597323725714</v>
          </cell>
          <cell r="I74" t="str">
            <v>C</v>
          </cell>
          <cell r="J74">
            <v>-0.3689050874498237</v>
          </cell>
          <cell r="K74" t="str">
            <v>C</v>
          </cell>
          <cell r="L74" t="str">
            <v>Cicf</v>
          </cell>
          <cell r="M74" t="str">
            <v/>
          </cell>
          <cell r="N74" t="str">
            <v>CAPAG Ano Base 2023</v>
          </cell>
          <cell r="O74" t="str">
            <v>Não</v>
          </cell>
          <cell r="P74" t="str">
            <v/>
          </cell>
          <cell r="Q74" t="str">
            <v>Sim</v>
          </cell>
          <cell r="R74" t="str">
            <v/>
          </cell>
          <cell r="S74" t="str">
            <v/>
          </cell>
          <cell r="T74" t="str">
            <v/>
          </cell>
          <cell r="U74" t="str">
            <v/>
          </cell>
          <cell r="V74" t="str">
            <v>Sim</v>
          </cell>
          <cell r="W74" t="str">
            <v>Não</v>
          </cell>
        </row>
        <row r="75">
          <cell r="D75" t="str">
            <v>Tarauacá/AC</v>
          </cell>
          <cell r="E75" t="str">
            <v>C</v>
          </cell>
          <cell r="F75">
            <v>0.18115387034583069</v>
          </cell>
          <cell r="G75" t="str">
            <v>A</v>
          </cell>
          <cell r="H75">
            <v>0.97611021559368205</v>
          </cell>
          <cell r="I75" t="str">
            <v>C</v>
          </cell>
          <cell r="J75">
            <v>-3.6173201348284174E-2</v>
          </cell>
          <cell r="K75" t="str">
            <v>C</v>
          </cell>
          <cell r="L75" t="str">
            <v>Cicf</v>
          </cell>
          <cell r="M75" t="str">
            <v/>
          </cell>
          <cell r="N75" t="str">
            <v>CAPAG Ano Base 2023</v>
          </cell>
          <cell r="O75" t="str">
            <v>Não</v>
          </cell>
          <cell r="P75" t="str">
            <v/>
          </cell>
          <cell r="Q75" t="str">
            <v>Sim</v>
          </cell>
          <cell r="R75" t="str">
            <v/>
          </cell>
          <cell r="S75" t="str">
            <v/>
          </cell>
          <cell r="T75" t="str">
            <v/>
          </cell>
          <cell r="U75" t="str">
            <v/>
          </cell>
          <cell r="V75" t="str">
            <v>Sim</v>
          </cell>
          <cell r="W75" t="str">
            <v>Sim</v>
          </cell>
        </row>
        <row r="76">
          <cell r="D76" t="str">
            <v>Xapuri/AC</v>
          </cell>
          <cell r="E76" t="str">
            <v>C</v>
          </cell>
          <cell r="F76">
            <v>0.11217996021537854</v>
          </cell>
          <cell r="G76" t="str">
            <v>A</v>
          </cell>
          <cell r="H76">
            <v>0.96919547228995384</v>
          </cell>
          <cell r="I76" t="str">
            <v>C</v>
          </cell>
          <cell r="J76">
            <v>-3.7535344014937785E-2</v>
          </cell>
          <cell r="K76" t="str">
            <v>C</v>
          </cell>
          <cell r="L76" t="str">
            <v>Cicf</v>
          </cell>
          <cell r="M76" t="str">
            <v/>
          </cell>
          <cell r="N76" t="str">
            <v>CAPAG Ano Base 2023</v>
          </cell>
          <cell r="O76" t="str">
            <v>Não</v>
          </cell>
          <cell r="P76">
            <v>4.5172643123381961</v>
          </cell>
          <cell r="Q76" t="str">
            <v>Sim</v>
          </cell>
          <cell r="R76" t="str">
            <v/>
          </cell>
          <cell r="S76" t="str">
            <v/>
          </cell>
          <cell r="T76" t="str">
            <v/>
          </cell>
          <cell r="U76" t="str">
            <v/>
          </cell>
          <cell r="V76" t="str">
            <v>Sim</v>
          </cell>
          <cell r="W76" t="str">
            <v>Sim</v>
          </cell>
        </row>
        <row r="77">
          <cell r="D77" t="str">
            <v>Porto Acre/AC</v>
          </cell>
          <cell r="E77" t="str">
            <v>C</v>
          </cell>
          <cell r="F77">
            <v>0.11226083289145482</v>
          </cell>
          <cell r="G77" t="str">
            <v>A</v>
          </cell>
          <cell r="H77">
            <v>0.90510017645351959</v>
          </cell>
          <cell r="I77" t="str">
            <v>B</v>
          </cell>
          <cell r="J77">
            <v>-1.0105903158413566E-2</v>
          </cell>
          <cell r="K77" t="str">
            <v>C</v>
          </cell>
          <cell r="L77" t="str">
            <v>Cicf</v>
          </cell>
          <cell r="M77" t="str">
            <v/>
          </cell>
          <cell r="N77" t="str">
            <v>CAPAG Ano Base 2023</v>
          </cell>
          <cell r="O77" t="str">
            <v>Não</v>
          </cell>
          <cell r="P77">
            <v>0.45496204739225082</v>
          </cell>
          <cell r="Q77" t="str">
            <v>Sim</v>
          </cell>
          <cell r="R77" t="str">
            <v>Sim</v>
          </cell>
          <cell r="S77" t="str">
            <v/>
          </cell>
          <cell r="T77" t="str">
            <v/>
          </cell>
          <cell r="U77" t="str">
            <v/>
          </cell>
          <cell r="V77" t="str">
            <v>Sim</v>
          </cell>
          <cell r="W77" t="str">
            <v>Sim</v>
          </cell>
        </row>
        <row r="78">
          <cell r="D78" t="str">
            <v>Alvarães/AM</v>
          </cell>
          <cell r="E78" t="str">
            <v>C</v>
          </cell>
          <cell r="F78">
            <v>0.14931750217534112</v>
          </cell>
          <cell r="G78" t="str">
            <v>A</v>
          </cell>
          <cell r="H78">
            <v>0.87236310678019646</v>
          </cell>
          <cell r="I78" t="str">
            <v>B</v>
          </cell>
          <cell r="J78">
            <v>-1.0781125124289385E-2</v>
          </cell>
          <cell r="K78" t="str">
            <v>C</v>
          </cell>
          <cell r="L78" t="str">
            <v>Cicf</v>
          </cell>
          <cell r="M78" t="str">
            <v/>
          </cell>
          <cell r="N78" t="str">
            <v>CAPAG Ano Base 2023</v>
          </cell>
          <cell r="O78" t="str">
            <v>Não</v>
          </cell>
          <cell r="P78">
            <v>1.7492051770739314</v>
          </cell>
          <cell r="Q78" t="str">
            <v>Sim</v>
          </cell>
          <cell r="R78" t="str">
            <v/>
          </cell>
          <cell r="S78" t="str">
            <v/>
          </cell>
          <cell r="T78" t="str">
            <v/>
          </cell>
          <cell r="U78" t="str">
            <v/>
          </cell>
          <cell r="V78" t="str">
            <v>Sim</v>
          </cell>
          <cell r="W78" t="str">
            <v>Não</v>
          </cell>
        </row>
        <row r="79">
          <cell r="D79" t="str">
            <v>Amaturá/AM</v>
          </cell>
          <cell r="E79" t="str">
            <v>C</v>
          </cell>
          <cell r="F79">
            <v>0.14796807852708332</v>
          </cell>
          <cell r="G79" t="str">
            <v>A</v>
          </cell>
          <cell r="H79">
            <v>0.8459903523951724</v>
          </cell>
          <cell r="I79" t="str">
            <v>A</v>
          </cell>
          <cell r="J79">
            <v>-7.5991539969150592E-3</v>
          </cell>
          <cell r="K79" t="str">
            <v>C</v>
          </cell>
          <cell r="L79" t="str">
            <v>Bicf</v>
          </cell>
          <cell r="M79" t="str">
            <v/>
          </cell>
          <cell r="N79" t="str">
            <v>CAPAG Ano Base 2023</v>
          </cell>
          <cell r="O79" t="str">
            <v>Não</v>
          </cell>
          <cell r="P79">
            <v>1.7929426543729756</v>
          </cell>
          <cell r="Q79" t="str">
            <v>Sim</v>
          </cell>
          <cell r="R79" t="str">
            <v/>
          </cell>
          <cell r="S79" t="str">
            <v/>
          </cell>
          <cell r="T79" t="str">
            <v/>
          </cell>
          <cell r="U79" t="str">
            <v/>
          </cell>
          <cell r="V79" t="str">
            <v>Sim</v>
          </cell>
          <cell r="W79" t="str">
            <v>Não</v>
          </cell>
        </row>
        <row r="80">
          <cell r="D80" t="str">
            <v>Anamã/AM</v>
          </cell>
          <cell r="E80" t="str">
            <v>C</v>
          </cell>
          <cell r="F80">
            <v>2.0674510980299376E-3</v>
          </cell>
          <cell r="G80" t="str">
            <v>A</v>
          </cell>
          <cell r="H80">
            <v>0.9460713806414276</v>
          </cell>
          <cell r="I80" t="str">
            <v>B</v>
          </cell>
          <cell r="J80">
            <v>-6.7400131048578685E-2</v>
          </cell>
          <cell r="K80" t="str">
            <v>C</v>
          </cell>
          <cell r="L80" t="str">
            <v>Bicf</v>
          </cell>
          <cell r="M80" t="str">
            <v/>
          </cell>
          <cell r="N80" t="str">
            <v>CAPAG Ano Base 2023</v>
          </cell>
          <cell r="O80" t="str">
            <v>Não</v>
          </cell>
          <cell r="P80" t="str">
            <v/>
          </cell>
          <cell r="Q80" t="str">
            <v>Sim</v>
          </cell>
          <cell r="R80" t="str">
            <v/>
          </cell>
          <cell r="S80" t="str">
            <v/>
          </cell>
          <cell r="T80" t="str">
            <v/>
          </cell>
          <cell r="U80" t="str">
            <v/>
          </cell>
          <cell r="V80" t="str">
            <v>Sim</v>
          </cell>
          <cell r="W80" t="str">
            <v>Não</v>
          </cell>
        </row>
        <row r="81">
          <cell r="D81" t="str">
            <v>Anori/AM</v>
          </cell>
          <cell r="E81" t="str">
            <v>n.d.</v>
          </cell>
          <cell r="F81">
            <v>7.667248603063645E-2</v>
          </cell>
          <cell r="G81" t="str">
            <v>A</v>
          </cell>
          <cell r="H81" t="str">
            <v>n.d.</v>
          </cell>
          <cell r="I81" t="str">
            <v>n.d.</v>
          </cell>
          <cell r="J81">
            <v>-3.1194725685001111E-2</v>
          </cell>
          <cell r="K81" t="str">
            <v>C</v>
          </cell>
          <cell r="L81" t="str">
            <v>Cicf</v>
          </cell>
          <cell r="M81" t="str">
            <v/>
          </cell>
          <cell r="N81" t="str">
            <v>CAPAG Ano Base 2023</v>
          </cell>
          <cell r="O81" t="str">
            <v>Não</v>
          </cell>
          <cell r="P81" t="str">
            <v/>
          </cell>
          <cell r="Q81" t="str">
            <v>Sim</v>
          </cell>
          <cell r="R81" t="str">
            <v/>
          </cell>
          <cell r="S81" t="str">
            <v/>
          </cell>
          <cell r="T81" t="str">
            <v/>
          </cell>
          <cell r="U81" t="str">
            <v/>
          </cell>
          <cell r="V81" t="str">
            <v>Sim</v>
          </cell>
          <cell r="W81" t="str">
            <v>Não</v>
          </cell>
        </row>
        <row r="82">
          <cell r="D82" t="str">
            <v>Apuí/AM</v>
          </cell>
          <cell r="E82" t="str">
            <v>C</v>
          </cell>
          <cell r="F82">
            <v>0.31024279792708059</v>
          </cell>
          <cell r="G82" t="str">
            <v>A</v>
          </cell>
          <cell r="H82">
            <v>0.96144079628669821</v>
          </cell>
          <cell r="I82" t="str">
            <v>C</v>
          </cell>
          <cell r="J82">
            <v>6.515074163411394E-2</v>
          </cell>
          <cell r="K82" t="str">
            <v>A</v>
          </cell>
          <cell r="L82" t="str">
            <v>Aicf</v>
          </cell>
          <cell r="M82" t="str">
            <v/>
          </cell>
          <cell r="N82" t="str">
            <v>CAPAG Ano Base 2023</v>
          </cell>
          <cell r="O82" t="str">
            <v>Não</v>
          </cell>
          <cell r="P82">
            <v>9.4107542526421326E-2</v>
          </cell>
          <cell r="Q82" t="str">
            <v>Sim</v>
          </cell>
          <cell r="R82" t="str">
            <v/>
          </cell>
          <cell r="S82" t="str">
            <v/>
          </cell>
          <cell r="T82" t="str">
            <v/>
          </cell>
          <cell r="U82" t="str">
            <v/>
          </cell>
          <cell r="V82" t="str">
            <v>Sim</v>
          </cell>
          <cell r="W82" t="str">
            <v>Não</v>
          </cell>
        </row>
        <row r="83">
          <cell r="D83" t="str">
            <v>Atalaia do Norte/AM</v>
          </cell>
          <cell r="E83" t="str">
            <v>C</v>
          </cell>
          <cell r="F83">
            <v>3.9579626322377603E-2</v>
          </cell>
          <cell r="G83" t="str">
            <v>A</v>
          </cell>
          <cell r="H83">
            <v>0.96926368881750968</v>
          </cell>
          <cell r="I83" t="str">
            <v>C</v>
          </cell>
          <cell r="J83">
            <v>-3.8835574359736461E-2</v>
          </cell>
          <cell r="K83" t="str">
            <v>C</v>
          </cell>
          <cell r="L83" t="str">
            <v>Bicf</v>
          </cell>
          <cell r="M83" t="str">
            <v/>
          </cell>
          <cell r="N83" t="str">
            <v>CAPAG Ano Base 2023</v>
          </cell>
          <cell r="O83" t="str">
            <v>Não</v>
          </cell>
          <cell r="P83" t="str">
            <v/>
          </cell>
          <cell r="Q83" t="str">
            <v>Sim</v>
          </cell>
          <cell r="R83" t="str">
            <v/>
          </cell>
          <cell r="S83" t="str">
            <v/>
          </cell>
          <cell r="T83" t="str">
            <v/>
          </cell>
          <cell r="U83" t="str">
            <v/>
          </cell>
          <cell r="V83" t="str">
            <v>Sim</v>
          </cell>
          <cell r="W83" t="str">
            <v>Não</v>
          </cell>
        </row>
        <row r="84">
          <cell r="D84" t="str">
            <v>Autazes/AM</v>
          </cell>
          <cell r="E84" t="str">
            <v>C</v>
          </cell>
          <cell r="F84">
            <v>1.5338878699713617E-3</v>
          </cell>
          <cell r="G84" t="str">
            <v>A</v>
          </cell>
          <cell r="H84">
            <v>0.90197863774224873</v>
          </cell>
          <cell r="I84" t="str">
            <v>B</v>
          </cell>
          <cell r="J84">
            <v>-6.1326141516865107E-2</v>
          </cell>
          <cell r="K84" t="str">
            <v>C</v>
          </cell>
          <cell r="L84" t="str">
            <v>Bicf</v>
          </cell>
          <cell r="M84" t="str">
            <v/>
          </cell>
          <cell r="N84" t="str">
            <v>CAPAG Ano Base 2023</v>
          </cell>
          <cell r="O84" t="str">
            <v>Não</v>
          </cell>
          <cell r="P84">
            <v>1.5042890557829889</v>
          </cell>
          <cell r="Q84" t="str">
            <v>Sim</v>
          </cell>
          <cell r="R84" t="str">
            <v/>
          </cell>
          <cell r="S84" t="str">
            <v/>
          </cell>
          <cell r="T84" t="str">
            <v/>
          </cell>
          <cell r="U84" t="str">
            <v/>
          </cell>
          <cell r="V84" t="str">
            <v>Sim</v>
          </cell>
          <cell r="W84" t="str">
            <v>Não</v>
          </cell>
        </row>
        <row r="85">
          <cell r="D85" t="str">
            <v>Barcelos/AM</v>
          </cell>
          <cell r="E85" t="str">
            <v>n.e.</v>
          </cell>
          <cell r="F85">
            <v>0.13444538759123956</v>
          </cell>
          <cell r="G85" t="str">
            <v>A</v>
          </cell>
          <cell r="H85">
            <v>0.87886731882429103</v>
          </cell>
          <cell r="I85" t="str">
            <v>B</v>
          </cell>
          <cell r="J85" t="str">
            <v>n.d.</v>
          </cell>
          <cell r="K85" t="str">
            <v>n.d.</v>
          </cell>
          <cell r="L85" t="str">
            <v>Eicf</v>
          </cell>
          <cell r="M85" t="str">
            <v>Ente possui ranking da informação contábil Eicf</v>
          </cell>
          <cell r="N85" t="str">
            <v>CAPAG Ano Base 2023</v>
          </cell>
          <cell r="O85" t="str">
            <v>Não</v>
          </cell>
          <cell r="P85" t="str">
            <v>n.d.</v>
          </cell>
          <cell r="Q85" t="str">
            <v>Sim</v>
          </cell>
          <cell r="R85" t="str">
            <v/>
          </cell>
          <cell r="S85" t="str">
            <v/>
          </cell>
          <cell r="T85" t="str">
            <v>Negativa</v>
          </cell>
          <cell r="U85" t="str">
            <v/>
          </cell>
          <cell r="V85" t="str">
            <v>Sim</v>
          </cell>
          <cell r="W85" t="str">
            <v>Não</v>
          </cell>
        </row>
        <row r="86">
          <cell r="D86" t="str">
            <v>Barreirinha/AM</v>
          </cell>
          <cell r="E86" t="str">
            <v>C</v>
          </cell>
          <cell r="F86">
            <v>4.459040464762444E-2</v>
          </cell>
          <cell r="G86" t="str">
            <v>A</v>
          </cell>
          <cell r="H86">
            <v>0.93910245912203449</v>
          </cell>
          <cell r="I86" t="str">
            <v>B</v>
          </cell>
          <cell r="J86">
            <v>-0.13839182859477298</v>
          </cell>
          <cell r="K86" t="str">
            <v>C</v>
          </cell>
          <cell r="L86" t="str">
            <v>Cicf</v>
          </cell>
          <cell r="M86" t="str">
            <v/>
          </cell>
          <cell r="N86" t="str">
            <v>CAPAG Ano Base 2023</v>
          </cell>
          <cell r="O86" t="str">
            <v>Não</v>
          </cell>
          <cell r="P86" t="str">
            <v/>
          </cell>
          <cell r="Q86" t="str">
            <v>Sim</v>
          </cell>
          <cell r="R86" t="str">
            <v/>
          </cell>
          <cell r="S86" t="str">
            <v/>
          </cell>
          <cell r="T86" t="str">
            <v/>
          </cell>
          <cell r="U86" t="str">
            <v/>
          </cell>
          <cell r="V86" t="str">
            <v>Sim</v>
          </cell>
          <cell r="W86" t="str">
            <v>Não</v>
          </cell>
        </row>
        <row r="87">
          <cell r="D87" t="str">
            <v>Benjamin Constant/AM</v>
          </cell>
          <cell r="E87" t="str">
            <v>C</v>
          </cell>
          <cell r="F87">
            <v>0.18071156179075215</v>
          </cell>
          <cell r="G87" t="str">
            <v>A</v>
          </cell>
          <cell r="H87">
            <v>0.91317282836146996</v>
          </cell>
          <cell r="I87" t="str">
            <v>B</v>
          </cell>
          <cell r="J87">
            <v>-4.555503624711911E-2</v>
          </cell>
          <cell r="K87" t="str">
            <v>C</v>
          </cell>
          <cell r="L87" t="str">
            <v>Bicf</v>
          </cell>
          <cell r="M87" t="str">
            <v/>
          </cell>
          <cell r="N87" t="str">
            <v>CAPAG Ano Base 2023</v>
          </cell>
          <cell r="O87" t="str">
            <v>Não</v>
          </cell>
          <cell r="P87" t="str">
            <v/>
          </cell>
          <cell r="Q87" t="str">
            <v>Sim</v>
          </cell>
          <cell r="R87" t="str">
            <v/>
          </cell>
          <cell r="S87" t="str">
            <v/>
          </cell>
          <cell r="T87" t="str">
            <v/>
          </cell>
          <cell r="U87" t="str">
            <v/>
          </cell>
          <cell r="V87" t="str">
            <v>Sim</v>
          </cell>
          <cell r="W87" t="str">
            <v>Não</v>
          </cell>
        </row>
        <row r="88">
          <cell r="D88" t="str">
            <v>Beruri/AM</v>
          </cell>
          <cell r="E88" t="str">
            <v>C</v>
          </cell>
          <cell r="F88">
            <v>5.8868580656550762E-2</v>
          </cell>
          <cell r="G88" t="str">
            <v>A</v>
          </cell>
          <cell r="H88">
            <v>0.91664687346185669</v>
          </cell>
          <cell r="I88" t="str">
            <v>B</v>
          </cell>
          <cell r="J88">
            <v>-1.6002827166194292E-2</v>
          </cell>
          <cell r="K88" t="str">
            <v>C</v>
          </cell>
          <cell r="L88" t="str">
            <v>Bicf</v>
          </cell>
          <cell r="M88" t="str">
            <v/>
          </cell>
          <cell r="N88" t="str">
            <v>CAPAG Ano Base 2023</v>
          </cell>
          <cell r="O88" t="str">
            <v>Não</v>
          </cell>
          <cell r="P88">
            <v>4.3676708697249449</v>
          </cell>
          <cell r="Q88" t="str">
            <v>Sim</v>
          </cell>
          <cell r="R88" t="str">
            <v/>
          </cell>
          <cell r="S88" t="str">
            <v/>
          </cell>
          <cell r="T88" t="str">
            <v/>
          </cell>
          <cell r="U88" t="str">
            <v/>
          </cell>
          <cell r="V88" t="str">
            <v>Sim</v>
          </cell>
          <cell r="W88" t="str">
            <v>Não</v>
          </cell>
        </row>
        <row r="89">
          <cell r="D89" t="str">
            <v>Boa Vista do Ramos/AM</v>
          </cell>
          <cell r="E89" t="str">
            <v>C</v>
          </cell>
          <cell r="F89">
            <v>0.39638686545443996</v>
          </cell>
          <cell r="G89" t="str">
            <v>A</v>
          </cell>
          <cell r="H89">
            <v>1.0072244425868166</v>
          </cell>
          <cell r="I89" t="str">
            <v>C</v>
          </cell>
          <cell r="J89">
            <v>-0.11072117422967016</v>
          </cell>
          <cell r="K89" t="str">
            <v>C</v>
          </cell>
          <cell r="L89" t="str">
            <v>Cicf</v>
          </cell>
          <cell r="M89" t="str">
            <v/>
          </cell>
          <cell r="N89" t="str">
            <v>CAPAG Ano Base 2023</v>
          </cell>
          <cell r="O89" t="str">
            <v>Não</v>
          </cell>
          <cell r="P89" t="str">
            <v/>
          </cell>
          <cell r="Q89" t="str">
            <v>Sim</v>
          </cell>
          <cell r="R89" t="str">
            <v/>
          </cell>
          <cell r="S89" t="str">
            <v/>
          </cell>
          <cell r="T89" t="str">
            <v/>
          </cell>
          <cell r="U89" t="str">
            <v/>
          </cell>
          <cell r="V89" t="str">
            <v>Sim</v>
          </cell>
          <cell r="W89" t="str">
            <v>Não</v>
          </cell>
        </row>
        <row r="90">
          <cell r="D90" t="str">
            <v>Boca do Acre/AM</v>
          </cell>
          <cell r="E90" t="str">
            <v>n.d.</v>
          </cell>
          <cell r="F90">
            <v>3.9991722539995687E-2</v>
          </cell>
          <cell r="G90" t="str">
            <v>A</v>
          </cell>
          <cell r="H90">
            <v>0.97405055105248395</v>
          </cell>
          <cell r="I90" t="str">
            <v>C</v>
          </cell>
          <cell r="J90" t="str">
            <v>n.d.</v>
          </cell>
          <cell r="K90" t="str">
            <v>n.d.</v>
          </cell>
          <cell r="L90" t="str">
            <v>Cicf</v>
          </cell>
          <cell r="M9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90" t="str">
            <v>CAPAG Ano Base 2023</v>
          </cell>
          <cell r="O90" t="str">
            <v>Não</v>
          </cell>
          <cell r="P90" t="str">
            <v>n.d.</v>
          </cell>
          <cell r="Q90" t="str">
            <v>Sim</v>
          </cell>
          <cell r="R90" t="str">
            <v/>
          </cell>
          <cell r="S90" t="str">
            <v/>
          </cell>
          <cell r="T90" t="str">
            <v>Negativa</v>
          </cell>
          <cell r="U90" t="str">
            <v/>
          </cell>
          <cell r="V90" t="str">
            <v>Sim</v>
          </cell>
          <cell r="W90" t="str">
            <v>Não</v>
          </cell>
        </row>
        <row r="91">
          <cell r="D91" t="str">
            <v>Borba/AM</v>
          </cell>
          <cell r="E91" t="str">
            <v>n.d.</v>
          </cell>
          <cell r="F91">
            <v>5.7223199413136347E-2</v>
          </cell>
          <cell r="G91" t="str">
            <v>A</v>
          </cell>
          <cell r="H91">
            <v>0.90005564771249014</v>
          </cell>
          <cell r="I91" t="str">
            <v>B</v>
          </cell>
          <cell r="J91" t="str">
            <v>n.d.</v>
          </cell>
          <cell r="K91" t="str">
            <v>n.d.</v>
          </cell>
          <cell r="L91" t="str">
            <v>Cicf</v>
          </cell>
          <cell r="M9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91" t="str">
            <v>CAPAG Ano Base 2023</v>
          </cell>
          <cell r="O91" t="str">
            <v>Não</v>
          </cell>
          <cell r="P91" t="str">
            <v>n.d.</v>
          </cell>
          <cell r="Q91" t="str">
            <v>Sim</v>
          </cell>
          <cell r="R91" t="str">
            <v/>
          </cell>
          <cell r="S91" t="str">
            <v/>
          </cell>
          <cell r="T91" t="str">
            <v>Negativa</v>
          </cell>
          <cell r="U91" t="str">
            <v/>
          </cell>
          <cell r="V91" t="str">
            <v>Sim</v>
          </cell>
          <cell r="W91" t="str">
            <v>Não</v>
          </cell>
        </row>
        <row r="92">
          <cell r="D92" t="str">
            <v>Caapiranga/AM</v>
          </cell>
          <cell r="E92" t="str">
            <v>C</v>
          </cell>
          <cell r="F92">
            <v>4.3988995695121588E-2</v>
          </cell>
          <cell r="G92" t="str">
            <v>A</v>
          </cell>
          <cell r="H92">
            <v>0.98470110460701432</v>
          </cell>
          <cell r="I92" t="str">
            <v>C</v>
          </cell>
          <cell r="J92">
            <v>-1.1643880826364174E-2</v>
          </cell>
          <cell r="K92" t="str">
            <v>C</v>
          </cell>
          <cell r="L92" t="str">
            <v>Dicf</v>
          </cell>
          <cell r="M92" t="str">
            <v/>
          </cell>
          <cell r="N92" t="str">
            <v>CAPAG Ano Base 2023</v>
          </cell>
          <cell r="O92" t="str">
            <v>Não</v>
          </cell>
          <cell r="P92">
            <v>1.977222599335289</v>
          </cell>
          <cell r="Q92" t="str">
            <v>Sim</v>
          </cell>
          <cell r="R92" t="str">
            <v/>
          </cell>
          <cell r="S92" t="str">
            <v/>
          </cell>
          <cell r="T92" t="str">
            <v/>
          </cell>
          <cell r="U92" t="str">
            <v/>
          </cell>
          <cell r="V92" t="str">
            <v>Sim</v>
          </cell>
          <cell r="W92" t="str">
            <v>Não</v>
          </cell>
        </row>
        <row r="93">
          <cell r="D93" t="str">
            <v>Canutama/AM</v>
          </cell>
          <cell r="E93" t="str">
            <v>C</v>
          </cell>
          <cell r="F93">
            <v>3.194321084656665E-2</v>
          </cell>
          <cell r="G93" t="str">
            <v>A</v>
          </cell>
          <cell r="H93">
            <v>0.97597514392761886</v>
          </cell>
          <cell r="I93" t="str">
            <v>C</v>
          </cell>
          <cell r="J93">
            <v>-0.11548212450364242</v>
          </cell>
          <cell r="K93" t="str">
            <v>C</v>
          </cell>
          <cell r="L93" t="str">
            <v>Bicf</v>
          </cell>
          <cell r="M93" t="str">
            <v/>
          </cell>
          <cell r="N93" t="str">
            <v>CAPAG Ano Base 2023</v>
          </cell>
          <cell r="O93" t="str">
            <v>Não</v>
          </cell>
          <cell r="P93" t="str">
            <v/>
          </cell>
          <cell r="Q93" t="str">
            <v>Sim</v>
          </cell>
          <cell r="R93" t="str">
            <v/>
          </cell>
          <cell r="S93" t="str">
            <v/>
          </cell>
          <cell r="T93" t="str">
            <v/>
          </cell>
          <cell r="U93" t="str">
            <v/>
          </cell>
          <cell r="V93" t="str">
            <v>Sim</v>
          </cell>
          <cell r="W93" t="str">
            <v>Não</v>
          </cell>
        </row>
        <row r="94">
          <cell r="D94" t="str">
            <v>Carauari/AM</v>
          </cell>
          <cell r="E94" t="str">
            <v>C</v>
          </cell>
          <cell r="F94">
            <v>9.0697569480866717E-3</v>
          </cell>
          <cell r="G94" t="str">
            <v>A</v>
          </cell>
          <cell r="H94">
            <v>0.91870752421946089</v>
          </cell>
          <cell r="I94" t="str">
            <v>B</v>
          </cell>
          <cell r="J94">
            <v>-3.228313926661066E-2</v>
          </cell>
          <cell r="K94" t="str">
            <v>C</v>
          </cell>
          <cell r="L94" t="str">
            <v>Bicf</v>
          </cell>
          <cell r="M94" t="str">
            <v/>
          </cell>
          <cell r="N94" t="str">
            <v>CAPAG Ano Base 2023</v>
          </cell>
          <cell r="O94" t="str">
            <v>Não</v>
          </cell>
          <cell r="P94" t="str">
            <v/>
          </cell>
          <cell r="Q94" t="str">
            <v>Sim</v>
          </cell>
          <cell r="R94" t="str">
            <v/>
          </cell>
          <cell r="S94" t="str">
            <v/>
          </cell>
          <cell r="T94" t="str">
            <v/>
          </cell>
          <cell r="U94" t="str">
            <v/>
          </cell>
          <cell r="V94" t="str">
            <v>Sim</v>
          </cell>
          <cell r="W94" t="str">
            <v>Não</v>
          </cell>
        </row>
        <row r="95">
          <cell r="D95" t="str">
            <v>Careiro/AM</v>
          </cell>
          <cell r="E95" t="str">
            <v>C</v>
          </cell>
          <cell r="F95">
            <v>0.19277525528007489</v>
          </cell>
          <cell r="G95" t="str">
            <v>A</v>
          </cell>
          <cell r="H95">
            <v>1.0190945822281336</v>
          </cell>
          <cell r="I95" t="str">
            <v>C</v>
          </cell>
          <cell r="J95">
            <v>-0.23012483035108205</v>
          </cell>
          <cell r="K95" t="str">
            <v>C</v>
          </cell>
          <cell r="L95" t="str">
            <v>Bicf</v>
          </cell>
          <cell r="M95" t="str">
            <v/>
          </cell>
          <cell r="N95" t="str">
            <v>CAPAG Ano Base 2023</v>
          </cell>
          <cell r="O95" t="str">
            <v>Não</v>
          </cell>
          <cell r="P95" t="str">
            <v/>
          </cell>
          <cell r="Q95" t="str">
            <v>Sim</v>
          </cell>
          <cell r="R95" t="str">
            <v/>
          </cell>
          <cell r="S95" t="str">
            <v/>
          </cell>
          <cell r="T95" t="str">
            <v/>
          </cell>
          <cell r="U95" t="str">
            <v/>
          </cell>
          <cell r="V95" t="str">
            <v>Sim</v>
          </cell>
          <cell r="W95" t="str">
            <v>Não</v>
          </cell>
        </row>
        <row r="96">
          <cell r="D96" t="str">
            <v>Careiro da Várzea/AM</v>
          </cell>
          <cell r="E96" t="str">
            <v>C</v>
          </cell>
          <cell r="F96">
            <v>2.3667030221215989E-2</v>
          </cell>
          <cell r="G96" t="str">
            <v>A</v>
          </cell>
          <cell r="H96">
            <v>0.92454463434689116</v>
          </cell>
          <cell r="I96" t="str">
            <v>B</v>
          </cell>
          <cell r="J96">
            <v>-5.7753775943778202E-2</v>
          </cell>
          <cell r="K96" t="str">
            <v>C</v>
          </cell>
          <cell r="L96" t="str">
            <v>Bicf</v>
          </cell>
          <cell r="M96" t="str">
            <v/>
          </cell>
          <cell r="N96" t="str">
            <v>CAPAG Ano Base 2023</v>
          </cell>
          <cell r="O96" t="str">
            <v>Não</v>
          </cell>
          <cell r="P96" t="str">
            <v/>
          </cell>
          <cell r="Q96" t="str">
            <v>Sim</v>
          </cell>
          <cell r="R96" t="str">
            <v/>
          </cell>
          <cell r="S96" t="str">
            <v/>
          </cell>
          <cell r="T96" t="str">
            <v/>
          </cell>
          <cell r="U96" t="str">
            <v/>
          </cell>
          <cell r="V96" t="str">
            <v>Sim</v>
          </cell>
          <cell r="W96" t="str">
            <v>Não</v>
          </cell>
        </row>
        <row r="97">
          <cell r="D97" t="str">
            <v>Coari/AM</v>
          </cell>
          <cell r="E97" t="str">
            <v>C</v>
          </cell>
          <cell r="F97">
            <v>0.15179510564336787</v>
          </cell>
          <cell r="G97" t="str">
            <v>A</v>
          </cell>
          <cell r="H97">
            <v>0.90280539892853251</v>
          </cell>
          <cell r="I97" t="str">
            <v>B</v>
          </cell>
          <cell r="J97">
            <v>-0.17964488814868845</v>
          </cell>
          <cell r="K97" t="str">
            <v>C</v>
          </cell>
          <cell r="L97" t="str">
            <v>Cicf</v>
          </cell>
          <cell r="M97" t="str">
            <v/>
          </cell>
          <cell r="N97" t="str">
            <v>CAPAG Ano Base 2023</v>
          </cell>
          <cell r="O97" t="str">
            <v>Não</v>
          </cell>
          <cell r="P97" t="str">
            <v/>
          </cell>
          <cell r="Q97" t="str">
            <v>Sim</v>
          </cell>
          <cell r="R97" t="str">
            <v/>
          </cell>
          <cell r="S97" t="str">
            <v/>
          </cell>
          <cell r="T97" t="str">
            <v/>
          </cell>
          <cell r="U97" t="str">
            <v/>
          </cell>
          <cell r="V97" t="str">
            <v>Sim</v>
          </cell>
          <cell r="W97" t="str">
            <v>Sim</v>
          </cell>
        </row>
        <row r="98">
          <cell r="D98" t="str">
            <v>Codajás/AM</v>
          </cell>
          <cell r="E98" t="str">
            <v>n.d.</v>
          </cell>
          <cell r="F98" t="str">
            <v>n.d.</v>
          </cell>
          <cell r="G98" t="str">
            <v>n.d.</v>
          </cell>
          <cell r="H98" t="str">
            <v>n.d.</v>
          </cell>
          <cell r="I98" t="str">
            <v>n.d.</v>
          </cell>
          <cell r="J98" t="str">
            <v>n.d.</v>
          </cell>
          <cell r="K98" t="str">
            <v>n.d.</v>
          </cell>
          <cell r="L98" t="str">
            <v>Cicf</v>
          </cell>
          <cell r="M98" t="str">
            <v xml:space="preserve">Ente não publicou último RGF de 2024
Ente não publicou último RREO de 2024
</v>
          </cell>
          <cell r="N98" t="str">
            <v>CAPAG Ano Base 2023</v>
          </cell>
          <cell r="O98" t="str">
            <v>Não</v>
          </cell>
          <cell r="P98">
            <v>0.34932942119967275</v>
          </cell>
          <cell r="Q98" t="str">
            <v>Sim</v>
          </cell>
          <cell r="R98" t="str">
            <v>Sim</v>
          </cell>
          <cell r="S98" t="str">
            <v/>
          </cell>
          <cell r="T98" t="str">
            <v/>
          </cell>
          <cell r="U98" t="str">
            <v/>
          </cell>
          <cell r="V98" t="str">
            <v>Não</v>
          </cell>
          <cell r="W98" t="str">
            <v>Não</v>
          </cell>
        </row>
        <row r="99">
          <cell r="D99" t="str">
            <v>Eirunepé/AM</v>
          </cell>
          <cell r="E99" t="str">
            <v>C</v>
          </cell>
          <cell r="F99">
            <v>5.9563592068790881E-2</v>
          </cell>
          <cell r="G99" t="str">
            <v>A</v>
          </cell>
          <cell r="H99">
            <v>1.0124591549923876</v>
          </cell>
          <cell r="I99" t="str">
            <v>C</v>
          </cell>
          <cell r="J99">
            <v>-0.26221899136432353</v>
          </cell>
          <cell r="K99" t="str">
            <v>C</v>
          </cell>
          <cell r="L99" t="str">
            <v>Bicf</v>
          </cell>
          <cell r="M99" t="str">
            <v/>
          </cell>
          <cell r="N99" t="str">
            <v>CAPAG Ano Base 2023</v>
          </cell>
          <cell r="O99" t="str">
            <v>Não</v>
          </cell>
          <cell r="P99" t="str">
            <v/>
          </cell>
          <cell r="Q99" t="str">
            <v>Sim</v>
          </cell>
          <cell r="R99" t="str">
            <v/>
          </cell>
          <cell r="S99" t="str">
            <v/>
          </cell>
          <cell r="T99" t="str">
            <v/>
          </cell>
          <cell r="U99" t="str">
            <v/>
          </cell>
          <cell r="V99" t="str">
            <v>Sim</v>
          </cell>
          <cell r="W99" t="str">
            <v>Não</v>
          </cell>
        </row>
        <row r="100">
          <cell r="D100" t="str">
            <v>Envira/AM</v>
          </cell>
          <cell r="E100" t="str">
            <v>C</v>
          </cell>
          <cell r="F100">
            <v>5.9712883706755553E-3</v>
          </cell>
          <cell r="G100" t="str">
            <v>A</v>
          </cell>
          <cell r="H100">
            <v>0.98593203220862735</v>
          </cell>
          <cell r="I100" t="str">
            <v>C</v>
          </cell>
          <cell r="J100">
            <v>7.4800469947701809E-3</v>
          </cell>
          <cell r="K100" t="str">
            <v>B</v>
          </cell>
          <cell r="L100" t="str">
            <v>Bicf</v>
          </cell>
          <cell r="M100" t="str">
            <v/>
          </cell>
          <cell r="N100" t="str">
            <v>CAPAG Ano Base 2023</v>
          </cell>
          <cell r="O100" t="str">
            <v>Não</v>
          </cell>
          <cell r="P100">
            <v>0.66565198116100432</v>
          </cell>
          <cell r="Q100" t="str">
            <v>Sim</v>
          </cell>
          <cell r="R100" t="str">
            <v/>
          </cell>
          <cell r="S100" t="str">
            <v/>
          </cell>
          <cell r="T100" t="str">
            <v/>
          </cell>
          <cell r="U100" t="str">
            <v/>
          </cell>
          <cell r="V100" t="str">
            <v>Sim</v>
          </cell>
          <cell r="W100" t="str">
            <v>Não</v>
          </cell>
        </row>
        <row r="101">
          <cell r="D101" t="str">
            <v>Fonte Boa/AM</v>
          </cell>
          <cell r="E101" t="str">
            <v>C</v>
          </cell>
          <cell r="F101">
            <v>0.34182327296232901</v>
          </cell>
          <cell r="G101" t="str">
            <v>A</v>
          </cell>
          <cell r="H101">
            <v>0.97633693203060812</v>
          </cell>
          <cell r="I101" t="str">
            <v>C</v>
          </cell>
          <cell r="J101">
            <v>-0.19763227036048658</v>
          </cell>
          <cell r="K101" t="str">
            <v>C</v>
          </cell>
          <cell r="L101" t="str">
            <v>Cicf</v>
          </cell>
          <cell r="M101" t="str">
            <v/>
          </cell>
          <cell r="N101" t="str">
            <v>CAPAG Ano Base 2023</v>
          </cell>
          <cell r="O101" t="str">
            <v>Não</v>
          </cell>
          <cell r="P101" t="str">
            <v/>
          </cell>
          <cell r="Q101" t="str">
            <v>Sim</v>
          </cell>
          <cell r="R101" t="str">
            <v/>
          </cell>
          <cell r="S101" t="str">
            <v/>
          </cell>
          <cell r="T101" t="str">
            <v/>
          </cell>
          <cell r="U101" t="str">
            <v/>
          </cell>
          <cell r="V101" t="str">
            <v>Sim</v>
          </cell>
          <cell r="W101" t="str">
            <v>Não</v>
          </cell>
        </row>
        <row r="102">
          <cell r="D102" t="str">
            <v>Guajará/AM</v>
          </cell>
          <cell r="E102" t="str">
            <v>C</v>
          </cell>
          <cell r="F102">
            <v>0.12269787076952507</v>
          </cell>
          <cell r="G102" t="str">
            <v>A</v>
          </cell>
          <cell r="H102">
            <v>0.982660399558275</v>
          </cell>
          <cell r="I102" t="str">
            <v>C</v>
          </cell>
          <cell r="J102">
            <v>-2.2030630751425247E-2</v>
          </cell>
          <cell r="K102" t="str">
            <v>C</v>
          </cell>
          <cell r="L102" t="str">
            <v>Bicf</v>
          </cell>
          <cell r="M102" t="str">
            <v/>
          </cell>
          <cell r="N102" t="str">
            <v>CAPAG Ano Base 2023</v>
          </cell>
          <cell r="O102" t="str">
            <v>Não</v>
          </cell>
          <cell r="P102">
            <v>1.9271557566772051</v>
          </cell>
          <cell r="Q102" t="str">
            <v>Sim</v>
          </cell>
          <cell r="R102" t="str">
            <v/>
          </cell>
          <cell r="S102" t="str">
            <v/>
          </cell>
          <cell r="T102" t="str">
            <v/>
          </cell>
          <cell r="U102" t="str">
            <v/>
          </cell>
          <cell r="V102" t="str">
            <v>Sim</v>
          </cell>
          <cell r="W102" t="str">
            <v>Não</v>
          </cell>
        </row>
        <row r="103">
          <cell r="D103" t="str">
            <v>Humaitá/AM</v>
          </cell>
          <cell r="E103" t="str">
            <v>C</v>
          </cell>
          <cell r="F103">
            <v>1.8506524350766363E-3</v>
          </cell>
          <cell r="G103" t="str">
            <v>A</v>
          </cell>
          <cell r="H103">
            <v>0.8964426467705422</v>
          </cell>
          <cell r="I103" t="str">
            <v>B</v>
          </cell>
          <cell r="J103">
            <v>-0.17842435840378373</v>
          </cell>
          <cell r="K103" t="str">
            <v>C</v>
          </cell>
          <cell r="L103" t="str">
            <v>Cicf</v>
          </cell>
          <cell r="M103" t="str">
            <v/>
          </cell>
          <cell r="N103" t="str">
            <v>CAPAG Ano Base 2023</v>
          </cell>
          <cell r="O103" t="str">
            <v>Não</v>
          </cell>
          <cell r="P103">
            <v>7.1631808592482029</v>
          </cell>
          <cell r="Q103" t="str">
            <v>Sim</v>
          </cell>
          <cell r="R103" t="str">
            <v/>
          </cell>
          <cell r="S103" t="str">
            <v/>
          </cell>
          <cell r="T103" t="str">
            <v/>
          </cell>
          <cell r="U103" t="str">
            <v/>
          </cell>
          <cell r="V103" t="str">
            <v>Sim</v>
          </cell>
          <cell r="W103" t="str">
            <v>Não</v>
          </cell>
        </row>
        <row r="104">
          <cell r="D104" t="str">
            <v>Ipixuna/AM</v>
          </cell>
          <cell r="E104" t="str">
            <v>n.d.</v>
          </cell>
          <cell r="F104">
            <v>2.8037251450676457E-2</v>
          </cell>
          <cell r="G104" t="str">
            <v>A</v>
          </cell>
          <cell r="H104">
            <v>0.9555506050903817</v>
          </cell>
          <cell r="I104" t="str">
            <v>C</v>
          </cell>
          <cell r="J104" t="str">
            <v>n.d.</v>
          </cell>
          <cell r="K104" t="str">
            <v>n.d.</v>
          </cell>
          <cell r="L104" t="str">
            <v>Bicf</v>
          </cell>
          <cell r="M1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04" t="str">
            <v>CAPAG Ano Base 2023</v>
          </cell>
          <cell r="O104" t="str">
            <v>Não</v>
          </cell>
          <cell r="P104" t="str">
            <v>n.d.</v>
          </cell>
          <cell r="Q104" t="str">
            <v>Sim</v>
          </cell>
          <cell r="R104" t="str">
            <v/>
          </cell>
          <cell r="S104" t="str">
            <v/>
          </cell>
          <cell r="T104" t="str">
            <v/>
          </cell>
          <cell r="U104" t="str">
            <v>Sim</v>
          </cell>
          <cell r="V104" t="str">
            <v>Sim</v>
          </cell>
          <cell r="W104" t="str">
            <v>Não</v>
          </cell>
        </row>
        <row r="105">
          <cell r="D105" t="str">
            <v>Iranduba/AM</v>
          </cell>
          <cell r="E105" t="str">
            <v>n.d.</v>
          </cell>
          <cell r="F105" t="str">
            <v>n.d.</v>
          </cell>
          <cell r="G105" t="str">
            <v>n.d.</v>
          </cell>
          <cell r="H105" t="str">
            <v>n.d.</v>
          </cell>
          <cell r="I105" t="str">
            <v>n.d.</v>
          </cell>
          <cell r="J105" t="str">
            <v>n.d.</v>
          </cell>
          <cell r="K105" t="str">
            <v>n.d.</v>
          </cell>
          <cell r="L105" t="str">
            <v>Cicf</v>
          </cell>
          <cell r="M105" t="str">
            <v xml:space="preserve">Ente não publicou último RGF de 2024
Ente não publicou último RREO de 2024
</v>
          </cell>
          <cell r="N105" t="str">
            <v>CAPAG Ano Base 2023</v>
          </cell>
          <cell r="O105" t="str">
            <v>Não</v>
          </cell>
          <cell r="P105">
            <v>0.32442718920697899</v>
          </cell>
          <cell r="Q105" t="str">
            <v>Sim</v>
          </cell>
          <cell r="R105" t="str">
            <v>Sim</v>
          </cell>
          <cell r="S105" t="str">
            <v/>
          </cell>
          <cell r="T105" t="str">
            <v/>
          </cell>
          <cell r="U105" t="str">
            <v/>
          </cell>
          <cell r="V105" t="str">
            <v>Não</v>
          </cell>
          <cell r="W105" t="str">
            <v>Não</v>
          </cell>
        </row>
        <row r="106">
          <cell r="D106" t="str">
            <v>Itacoatiara/AM</v>
          </cell>
          <cell r="E106" t="str">
            <v>C</v>
          </cell>
          <cell r="F106">
            <v>0.14330152312979172</v>
          </cell>
          <cell r="G106" t="str">
            <v>A</v>
          </cell>
          <cell r="H106">
            <v>0.91211260509193703</v>
          </cell>
          <cell r="I106" t="str">
            <v>B</v>
          </cell>
          <cell r="J106">
            <v>-7.2509086683357109E-3</v>
          </cell>
          <cell r="K106" t="str">
            <v>C</v>
          </cell>
          <cell r="L106" t="str">
            <v>Bicf</v>
          </cell>
          <cell r="M106" t="str">
            <v/>
          </cell>
          <cell r="N106" t="str">
            <v>CAPAG Ano Base 2023</v>
          </cell>
          <cell r="O106" t="str">
            <v>Não</v>
          </cell>
          <cell r="P106">
            <v>1.1224168770488365</v>
          </cell>
          <cell r="Q106" t="str">
            <v>Sim</v>
          </cell>
          <cell r="R106" t="str">
            <v/>
          </cell>
          <cell r="S106" t="str">
            <v/>
          </cell>
          <cell r="T106" t="str">
            <v/>
          </cell>
          <cell r="U106" t="str">
            <v/>
          </cell>
          <cell r="V106" t="str">
            <v>Sim</v>
          </cell>
          <cell r="W106" t="str">
            <v>Não</v>
          </cell>
        </row>
        <row r="107">
          <cell r="D107" t="str">
            <v>Itamarati/AM</v>
          </cell>
          <cell r="E107" t="str">
            <v>C</v>
          </cell>
          <cell r="F107">
            <v>5.5813539871212292E-2</v>
          </cell>
          <cell r="G107" t="str">
            <v>A</v>
          </cell>
          <cell r="H107">
            <v>0.93246755280974958</v>
          </cell>
          <cell r="I107" t="str">
            <v>B</v>
          </cell>
          <cell r="J107">
            <v>-0.12224669114222435</v>
          </cell>
          <cell r="K107" t="str">
            <v>C</v>
          </cell>
          <cell r="L107" t="str">
            <v>Bicf</v>
          </cell>
          <cell r="M107" t="str">
            <v/>
          </cell>
          <cell r="N107" t="str">
            <v>CAPAG Ano Base 2023</v>
          </cell>
          <cell r="O107" t="str">
            <v>Não</v>
          </cell>
          <cell r="P107" t="str">
            <v/>
          </cell>
          <cell r="Q107" t="str">
            <v>Sim</v>
          </cell>
          <cell r="R107" t="str">
            <v/>
          </cell>
          <cell r="S107" t="str">
            <v/>
          </cell>
          <cell r="T107" t="str">
            <v/>
          </cell>
          <cell r="U107" t="str">
            <v/>
          </cell>
          <cell r="V107" t="str">
            <v>Sim</v>
          </cell>
          <cell r="W107" t="str">
            <v>Não</v>
          </cell>
        </row>
        <row r="108">
          <cell r="D108" t="str">
            <v>Itapiranga/AM</v>
          </cell>
          <cell r="E108" t="str">
            <v>C</v>
          </cell>
          <cell r="F108">
            <v>3.78745194472615E-3</v>
          </cell>
          <cell r="G108" t="str">
            <v>A</v>
          </cell>
          <cell r="H108">
            <v>0.94137373282085413</v>
          </cell>
          <cell r="I108" t="str">
            <v>B</v>
          </cell>
          <cell r="J108">
            <v>-1.0806638937879811E-2</v>
          </cell>
          <cell r="K108" t="str">
            <v>C</v>
          </cell>
          <cell r="L108" t="str">
            <v>Bicf</v>
          </cell>
          <cell r="M108" t="str">
            <v/>
          </cell>
          <cell r="N108" t="str">
            <v>CAPAG Ano Base 2023</v>
          </cell>
          <cell r="O108" t="str">
            <v>Não</v>
          </cell>
          <cell r="P108">
            <v>1.5873290289188091</v>
          </cell>
          <cell r="Q108" t="str">
            <v>Sim</v>
          </cell>
          <cell r="R108" t="str">
            <v/>
          </cell>
          <cell r="S108" t="str">
            <v/>
          </cell>
          <cell r="T108" t="str">
            <v/>
          </cell>
          <cell r="U108" t="str">
            <v/>
          </cell>
          <cell r="V108" t="str">
            <v>Sim</v>
          </cell>
          <cell r="W108" t="str">
            <v>Não</v>
          </cell>
        </row>
        <row r="109">
          <cell r="D109" t="str">
            <v>Japurá/AM</v>
          </cell>
          <cell r="E109" t="str">
            <v>C</v>
          </cell>
          <cell r="F109">
            <v>0.13921621785114993</v>
          </cell>
          <cell r="G109" t="str">
            <v>A</v>
          </cell>
          <cell r="H109">
            <v>0.96336273045375953</v>
          </cell>
          <cell r="I109" t="str">
            <v>C</v>
          </cell>
          <cell r="J109">
            <v>0</v>
          </cell>
          <cell r="K109" t="str">
            <v>C</v>
          </cell>
          <cell r="L109" t="str">
            <v>Cicf</v>
          </cell>
          <cell r="M109" t="str">
            <v/>
          </cell>
          <cell r="N109" t="str">
            <v>CAPAG Ano Base 2023</v>
          </cell>
          <cell r="O109" t="str">
            <v>Não</v>
          </cell>
          <cell r="P109" t="str">
            <v>n.d.</v>
          </cell>
          <cell r="Q109" t="str">
            <v>Sim</v>
          </cell>
          <cell r="R109" t="str">
            <v/>
          </cell>
          <cell r="S109" t="str">
            <v/>
          </cell>
          <cell r="T109" t="str">
            <v/>
          </cell>
          <cell r="U109" t="str">
            <v/>
          </cell>
          <cell r="V109" t="str">
            <v>Sim</v>
          </cell>
          <cell r="W109" t="str">
            <v>Não</v>
          </cell>
        </row>
        <row r="110">
          <cell r="D110" t="str">
            <v>Juruá/AM</v>
          </cell>
          <cell r="E110" t="str">
            <v>C</v>
          </cell>
          <cell r="F110">
            <v>1.5628262049638162E-2</v>
          </cell>
          <cell r="G110" t="str">
            <v>A</v>
          </cell>
          <cell r="H110">
            <v>0.94611297886368595</v>
          </cell>
          <cell r="I110" t="str">
            <v>B</v>
          </cell>
          <cell r="J110">
            <v>-1.7238225675984205E-2</v>
          </cell>
          <cell r="K110" t="str">
            <v>C</v>
          </cell>
          <cell r="L110" t="str">
            <v>Cicf</v>
          </cell>
          <cell r="M110" t="str">
            <v/>
          </cell>
          <cell r="N110" t="str">
            <v>CAPAG Ano Base 2023</v>
          </cell>
          <cell r="O110" t="str">
            <v>Não</v>
          </cell>
          <cell r="P110" t="str">
            <v/>
          </cell>
          <cell r="Q110" t="str">
            <v>Sim</v>
          </cell>
          <cell r="R110" t="str">
            <v/>
          </cell>
          <cell r="S110" t="str">
            <v/>
          </cell>
          <cell r="T110" t="str">
            <v/>
          </cell>
          <cell r="U110" t="str">
            <v/>
          </cell>
          <cell r="V110" t="str">
            <v>Sim</v>
          </cell>
          <cell r="W110" t="str">
            <v>Não</v>
          </cell>
        </row>
        <row r="111">
          <cell r="D111" t="str">
            <v>Jutaí/AM</v>
          </cell>
          <cell r="E111" t="str">
            <v>C</v>
          </cell>
          <cell r="F111">
            <v>2.0297242944458033E-2</v>
          </cell>
          <cell r="G111" t="str">
            <v>A</v>
          </cell>
          <cell r="H111">
            <v>0.98796095141819784</v>
          </cell>
          <cell r="I111" t="str">
            <v>C</v>
          </cell>
          <cell r="J111">
            <v>0</v>
          </cell>
          <cell r="K111" t="str">
            <v>C</v>
          </cell>
          <cell r="L111" t="str">
            <v>Bicf</v>
          </cell>
          <cell r="M111" t="str">
            <v/>
          </cell>
          <cell r="N111" t="str">
            <v>CAPAG Ano Base 2023</v>
          </cell>
          <cell r="O111" t="str">
            <v>Não</v>
          </cell>
          <cell r="P111" t="str">
            <v>n.d.</v>
          </cell>
          <cell r="Q111" t="str">
            <v>Sim</v>
          </cell>
          <cell r="R111" t="str">
            <v/>
          </cell>
          <cell r="S111" t="str">
            <v/>
          </cell>
          <cell r="T111" t="str">
            <v/>
          </cell>
          <cell r="U111" t="str">
            <v/>
          </cell>
          <cell r="V111" t="str">
            <v>Sim</v>
          </cell>
          <cell r="W111" t="str">
            <v>Não</v>
          </cell>
        </row>
        <row r="112">
          <cell r="D112" t="str">
            <v>Lábrea/AM</v>
          </cell>
          <cell r="E112" t="str">
            <v>C</v>
          </cell>
          <cell r="F112">
            <v>0.13499567574942839</v>
          </cell>
          <cell r="G112" t="str">
            <v>A</v>
          </cell>
          <cell r="H112">
            <v>0.99139935131427037</v>
          </cell>
          <cell r="I112" t="str">
            <v>C</v>
          </cell>
          <cell r="J112">
            <v>0</v>
          </cell>
          <cell r="K112" t="str">
            <v>C</v>
          </cell>
          <cell r="L112" t="str">
            <v>Dicf</v>
          </cell>
          <cell r="M112" t="str">
            <v/>
          </cell>
          <cell r="N112" t="str">
            <v>CAPAG Ano Base 2023</v>
          </cell>
          <cell r="O112" t="str">
            <v>Não</v>
          </cell>
          <cell r="P112" t="str">
            <v>n.d.</v>
          </cell>
          <cell r="Q112" t="str">
            <v>Sim</v>
          </cell>
          <cell r="R112" t="str">
            <v/>
          </cell>
          <cell r="S112" t="str">
            <v/>
          </cell>
          <cell r="T112" t="str">
            <v/>
          </cell>
          <cell r="U112" t="str">
            <v/>
          </cell>
          <cell r="V112" t="str">
            <v>Sim</v>
          </cell>
          <cell r="W112" t="str">
            <v>Não</v>
          </cell>
        </row>
        <row r="113">
          <cell r="D113" t="str">
            <v>Manacapuru/AM</v>
          </cell>
          <cell r="E113" t="str">
            <v>C</v>
          </cell>
          <cell r="F113">
            <v>3.4415449286840736E-3</v>
          </cell>
          <cell r="G113" t="str">
            <v>A</v>
          </cell>
          <cell r="H113">
            <v>0.97090758561620427</v>
          </cell>
          <cell r="I113" t="str">
            <v>C</v>
          </cell>
          <cell r="J113">
            <v>-0.30407184656481656</v>
          </cell>
          <cell r="K113" t="str">
            <v>C</v>
          </cell>
          <cell r="L113" t="str">
            <v>Cicf</v>
          </cell>
          <cell r="M113" t="str">
            <v/>
          </cell>
          <cell r="N113" t="str">
            <v>CAPAG Ano Base 2023</v>
          </cell>
          <cell r="O113" t="str">
            <v>Não</v>
          </cell>
          <cell r="P113" t="str">
            <v/>
          </cell>
          <cell r="Q113" t="str">
            <v>Sim</v>
          </cell>
          <cell r="R113" t="str">
            <v/>
          </cell>
          <cell r="S113" t="str">
            <v/>
          </cell>
          <cell r="T113" t="str">
            <v/>
          </cell>
          <cell r="U113" t="str">
            <v/>
          </cell>
          <cell r="V113" t="str">
            <v>Sim</v>
          </cell>
          <cell r="W113" t="str">
            <v>Não</v>
          </cell>
        </row>
        <row r="114">
          <cell r="D114" t="str">
            <v>Manaquiri/AM</v>
          </cell>
          <cell r="E114" t="str">
            <v>C</v>
          </cell>
          <cell r="F114">
            <v>0.15522987832366242</v>
          </cell>
          <cell r="G114" t="str">
            <v>A</v>
          </cell>
          <cell r="H114">
            <v>0.9046988234183404</v>
          </cell>
          <cell r="I114" t="str">
            <v>B</v>
          </cell>
          <cell r="J114">
            <v>-6.0474343083946986E-3</v>
          </cell>
          <cell r="K114" t="str">
            <v>C</v>
          </cell>
          <cell r="L114" t="str">
            <v>Cicf</v>
          </cell>
          <cell r="M114" t="str">
            <v/>
          </cell>
          <cell r="N114" t="str">
            <v>CAPAG Ano Base 2023</v>
          </cell>
          <cell r="O114" t="str">
            <v>Não</v>
          </cell>
          <cell r="P114">
            <v>1.7728694971663643</v>
          </cell>
          <cell r="Q114" t="str">
            <v>Sim</v>
          </cell>
          <cell r="R114" t="str">
            <v/>
          </cell>
          <cell r="S114" t="str">
            <v/>
          </cell>
          <cell r="T114" t="str">
            <v/>
          </cell>
          <cell r="U114" t="str">
            <v/>
          </cell>
          <cell r="V114" t="str">
            <v>Sim</v>
          </cell>
          <cell r="W114" t="str">
            <v>Não</v>
          </cell>
        </row>
        <row r="115">
          <cell r="D115" t="str">
            <v>Manaus/AM</v>
          </cell>
          <cell r="E115" t="str">
            <v>B</v>
          </cell>
          <cell r="F115">
            <v>0.45119611022225048</v>
          </cell>
          <cell r="G115" t="str">
            <v>A</v>
          </cell>
          <cell r="H115">
            <v>0.88552734836492752</v>
          </cell>
          <cell r="I115" t="str">
            <v>B</v>
          </cell>
          <cell r="J115">
            <v>3.448252031046916E-2</v>
          </cell>
          <cell r="K115" t="str">
            <v>B</v>
          </cell>
          <cell r="L115" t="str">
            <v>Bicf</v>
          </cell>
          <cell r="M115" t="str">
            <v/>
          </cell>
          <cell r="N115" t="str">
            <v>CAPAG Ano Base 2023</v>
          </cell>
          <cell r="O115" t="str">
            <v>Não</v>
          </cell>
          <cell r="P115">
            <v>0.23496519568227964</v>
          </cell>
          <cell r="Q115" t="str">
            <v>Sim</v>
          </cell>
          <cell r="R115" t="str">
            <v/>
          </cell>
          <cell r="S115" t="str">
            <v/>
          </cell>
          <cell r="T115" t="str">
            <v/>
          </cell>
          <cell r="U115" t="str">
            <v/>
          </cell>
          <cell r="V115" t="str">
            <v>Sim</v>
          </cell>
          <cell r="W115" t="str">
            <v>Sim</v>
          </cell>
        </row>
        <row r="116">
          <cell r="D116" t="str">
            <v>Manicoré/AM</v>
          </cell>
          <cell r="E116" t="str">
            <v>C</v>
          </cell>
          <cell r="F116">
            <v>0.15437705837041213</v>
          </cell>
          <cell r="G116" t="str">
            <v>A</v>
          </cell>
          <cell r="H116">
            <v>0.83438671329969472</v>
          </cell>
          <cell r="I116" t="str">
            <v>A</v>
          </cell>
          <cell r="J116">
            <v>-3.0526714536577872E-2</v>
          </cell>
          <cell r="K116" t="str">
            <v>C</v>
          </cell>
          <cell r="L116" t="str">
            <v>Cicf</v>
          </cell>
          <cell r="M116" t="str">
            <v/>
          </cell>
          <cell r="N116" t="str">
            <v>CAPAG Ano Base 2023</v>
          </cell>
          <cell r="O116" t="str">
            <v>Não</v>
          </cell>
          <cell r="P116" t="str">
            <v/>
          </cell>
          <cell r="Q116" t="str">
            <v>Sim</v>
          </cell>
          <cell r="R116" t="str">
            <v/>
          </cell>
          <cell r="S116" t="str">
            <v/>
          </cell>
          <cell r="T116" t="str">
            <v/>
          </cell>
          <cell r="U116" t="str">
            <v/>
          </cell>
          <cell r="V116" t="str">
            <v>Sim</v>
          </cell>
          <cell r="W116" t="str">
            <v>Não</v>
          </cell>
        </row>
        <row r="117">
          <cell r="D117" t="str">
            <v>Maraã/AM</v>
          </cell>
          <cell r="E117" t="str">
            <v>n.d.</v>
          </cell>
          <cell r="F117">
            <v>8.9768262435928795E-2</v>
          </cell>
          <cell r="G117" t="str">
            <v>A</v>
          </cell>
          <cell r="H117">
            <v>0.92230058731331022</v>
          </cell>
          <cell r="I117" t="str">
            <v>B</v>
          </cell>
          <cell r="J117" t="str">
            <v>n.d.</v>
          </cell>
          <cell r="K117" t="str">
            <v>n.d.</v>
          </cell>
          <cell r="L117" t="str">
            <v>Bicf</v>
          </cell>
          <cell r="M11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17" t="str">
            <v>CAPAG Ano Base 2023</v>
          </cell>
          <cell r="O117" t="str">
            <v>Não</v>
          </cell>
          <cell r="P117" t="str">
            <v>n.d.</v>
          </cell>
          <cell r="Q117" t="str">
            <v>Sim</v>
          </cell>
          <cell r="R117" t="str">
            <v/>
          </cell>
          <cell r="S117" t="str">
            <v/>
          </cell>
          <cell r="T117" t="str">
            <v/>
          </cell>
          <cell r="U117" t="str">
            <v>Sim</v>
          </cell>
          <cell r="V117" t="str">
            <v>Sim</v>
          </cell>
          <cell r="W117" t="str">
            <v>Não</v>
          </cell>
        </row>
        <row r="118">
          <cell r="D118" t="str">
            <v>Maués/AM</v>
          </cell>
          <cell r="E118" t="str">
            <v>n.d.</v>
          </cell>
          <cell r="F118">
            <v>0.32970948517387672</v>
          </cell>
          <cell r="G118" t="str">
            <v>A</v>
          </cell>
          <cell r="H118">
            <v>0.96759914749596154</v>
          </cell>
          <cell r="I118" t="str">
            <v>C</v>
          </cell>
          <cell r="J118" t="str">
            <v>n.d.</v>
          </cell>
          <cell r="K118" t="str">
            <v>n.d.</v>
          </cell>
          <cell r="L118" t="str">
            <v>Cicf</v>
          </cell>
          <cell r="M11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18" t="str">
            <v>CAPAG Ano Base 2023</v>
          </cell>
          <cell r="O118" t="str">
            <v>Não</v>
          </cell>
          <cell r="P118" t="str">
            <v>n.d.</v>
          </cell>
          <cell r="Q118" t="str">
            <v>Sim</v>
          </cell>
          <cell r="R118" t="str">
            <v/>
          </cell>
          <cell r="S118" t="str">
            <v/>
          </cell>
          <cell r="T118" t="str">
            <v>Negativa</v>
          </cell>
          <cell r="U118" t="str">
            <v/>
          </cell>
          <cell r="V118" t="str">
            <v>Sim</v>
          </cell>
          <cell r="W118" t="str">
            <v>Não</v>
          </cell>
        </row>
        <row r="119">
          <cell r="D119" t="str">
            <v>Nhamundá/AM</v>
          </cell>
          <cell r="E119" t="str">
            <v>n.d.</v>
          </cell>
          <cell r="F119">
            <v>3.0016988641549152E-2</v>
          </cell>
          <cell r="G119" t="str">
            <v>A</v>
          </cell>
          <cell r="H119">
            <v>0.93174720930406552</v>
          </cell>
          <cell r="I119" t="str">
            <v>B</v>
          </cell>
          <cell r="J119" t="str">
            <v>n.d.</v>
          </cell>
          <cell r="K119" t="str">
            <v>n.d.</v>
          </cell>
          <cell r="L119" t="str">
            <v>Cicf</v>
          </cell>
          <cell r="M11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19" t="str">
            <v>CAPAG Ano Base 2023</v>
          </cell>
          <cell r="O119" t="str">
            <v>Não</v>
          </cell>
          <cell r="P119" t="str">
            <v>n.d.</v>
          </cell>
          <cell r="Q119" t="str">
            <v>Sim</v>
          </cell>
          <cell r="R119" t="str">
            <v/>
          </cell>
          <cell r="S119" t="str">
            <v/>
          </cell>
          <cell r="T119" t="str">
            <v/>
          </cell>
          <cell r="U119" t="str">
            <v>Sim</v>
          </cell>
          <cell r="V119" t="str">
            <v>Sim</v>
          </cell>
          <cell r="W119" t="str">
            <v>Não</v>
          </cell>
        </row>
        <row r="120">
          <cell r="D120" t="str">
            <v>Nova Olinda do Norte/AM</v>
          </cell>
          <cell r="E120" t="str">
            <v>n.d.</v>
          </cell>
          <cell r="F120">
            <v>0.16551067996223076</v>
          </cell>
          <cell r="G120" t="str">
            <v>A</v>
          </cell>
          <cell r="H120">
            <v>0.87103119552380193</v>
          </cell>
          <cell r="I120" t="str">
            <v>B</v>
          </cell>
          <cell r="J120" t="str">
            <v>n.d.</v>
          </cell>
          <cell r="K120" t="str">
            <v>n.d.</v>
          </cell>
          <cell r="L120" t="str">
            <v>Bicf</v>
          </cell>
          <cell r="M12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20" t="str">
            <v>CAPAG Ano Base 2023</v>
          </cell>
          <cell r="O120" t="str">
            <v>Não</v>
          </cell>
          <cell r="P120" t="str">
            <v>n.d.</v>
          </cell>
          <cell r="Q120" t="str">
            <v>Sim</v>
          </cell>
          <cell r="R120" t="str">
            <v/>
          </cell>
          <cell r="S120" t="str">
            <v/>
          </cell>
          <cell r="T120" t="str">
            <v/>
          </cell>
          <cell r="U120" t="str">
            <v>Sim</v>
          </cell>
          <cell r="V120" t="str">
            <v>Sim</v>
          </cell>
          <cell r="W120" t="str">
            <v>Não</v>
          </cell>
        </row>
        <row r="121">
          <cell r="D121" t="str">
            <v>Novo Airão/AM</v>
          </cell>
          <cell r="E121" t="str">
            <v>n.d.</v>
          </cell>
          <cell r="F121" t="str">
            <v>n.d.</v>
          </cell>
          <cell r="G121" t="str">
            <v>n.d.</v>
          </cell>
          <cell r="H121" t="str">
            <v>n.d.</v>
          </cell>
          <cell r="I121" t="str">
            <v>n.d.</v>
          </cell>
          <cell r="J121" t="str">
            <v>n.d.</v>
          </cell>
          <cell r="K121" t="str">
            <v>n.d.</v>
          </cell>
          <cell r="L121" t="str">
            <v>Cicf</v>
          </cell>
          <cell r="M121" t="str">
            <v xml:space="preserve">Ente não publicou último RGF de 2024
Ente não publicou último RREO de 2024
</v>
          </cell>
          <cell r="N121" t="str">
            <v>CAPAG Ano Base 2023</v>
          </cell>
          <cell r="O121" t="str">
            <v>Não</v>
          </cell>
          <cell r="P121">
            <v>0.93599387030467762</v>
          </cell>
          <cell r="Q121" t="str">
            <v>Sim</v>
          </cell>
          <cell r="R121" t="str">
            <v>Sim</v>
          </cell>
          <cell r="S121" t="str">
            <v/>
          </cell>
          <cell r="T121" t="str">
            <v/>
          </cell>
          <cell r="U121" t="str">
            <v/>
          </cell>
          <cell r="V121" t="str">
            <v>Não</v>
          </cell>
          <cell r="W121" t="str">
            <v>Não</v>
          </cell>
        </row>
        <row r="122">
          <cell r="D122" t="str">
            <v>Novo Aripuanã/AM</v>
          </cell>
          <cell r="E122" t="str">
            <v>n.d.</v>
          </cell>
          <cell r="F122">
            <v>6.9032790956509077E-2</v>
          </cell>
          <cell r="G122" t="str">
            <v>A</v>
          </cell>
          <cell r="H122">
            <v>0.85497368736347279</v>
          </cell>
          <cell r="I122" t="str">
            <v>B</v>
          </cell>
          <cell r="J122" t="str">
            <v>n.d.</v>
          </cell>
          <cell r="K122" t="str">
            <v>n.d.</v>
          </cell>
          <cell r="L122" t="str">
            <v>Cicf</v>
          </cell>
          <cell r="M12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22" t="str">
            <v>CAPAG Ano Base 2023</v>
          </cell>
          <cell r="O122" t="str">
            <v>Não</v>
          </cell>
          <cell r="P122" t="str">
            <v>n.d.</v>
          </cell>
          <cell r="Q122" t="str">
            <v>Sim</v>
          </cell>
          <cell r="R122" t="str">
            <v/>
          </cell>
          <cell r="S122" t="str">
            <v/>
          </cell>
          <cell r="T122" t="str">
            <v/>
          </cell>
          <cell r="U122" t="str">
            <v>Sim</v>
          </cell>
          <cell r="V122" t="str">
            <v>Sim</v>
          </cell>
          <cell r="W122" t="str">
            <v>Não</v>
          </cell>
        </row>
        <row r="123">
          <cell r="D123" t="str">
            <v>Parintins/AM</v>
          </cell>
          <cell r="E123" t="str">
            <v>C</v>
          </cell>
          <cell r="F123">
            <v>9.3638848084796576E-3</v>
          </cell>
          <cell r="G123" t="str">
            <v>A</v>
          </cell>
          <cell r="H123">
            <v>0.96399699010613427</v>
          </cell>
          <cell r="I123" t="str">
            <v>C</v>
          </cell>
          <cell r="J123">
            <v>-3.0582211242406683E-2</v>
          </cell>
          <cell r="K123" t="str">
            <v>C</v>
          </cell>
          <cell r="L123" t="str">
            <v>Cicf</v>
          </cell>
          <cell r="M123" t="str">
            <v/>
          </cell>
          <cell r="N123" t="str">
            <v>CAPAG Ano Base 2023</v>
          </cell>
          <cell r="O123" t="str">
            <v>Não</v>
          </cell>
          <cell r="P123">
            <v>0.36237569979163714</v>
          </cell>
          <cell r="Q123" t="str">
            <v>Sim</v>
          </cell>
          <cell r="R123" t="str">
            <v>Sim</v>
          </cell>
          <cell r="S123" t="str">
            <v/>
          </cell>
          <cell r="T123" t="str">
            <v/>
          </cell>
          <cell r="U123" t="str">
            <v/>
          </cell>
          <cell r="V123" t="str">
            <v>Sim</v>
          </cell>
          <cell r="W123" t="str">
            <v>Sim</v>
          </cell>
        </row>
        <row r="124">
          <cell r="D124" t="str">
            <v>Pauini/AM</v>
          </cell>
          <cell r="E124" t="str">
            <v>C</v>
          </cell>
          <cell r="F124">
            <v>2.8905502798484754E-2</v>
          </cell>
          <cell r="G124" t="str">
            <v>A</v>
          </cell>
          <cell r="H124">
            <v>0.95246989804538007</v>
          </cell>
          <cell r="I124" t="str">
            <v>C</v>
          </cell>
          <cell r="J124">
            <v>-0.37451680959467426</v>
          </cell>
          <cell r="K124" t="str">
            <v>C</v>
          </cell>
          <cell r="L124" t="str">
            <v>Cicf</v>
          </cell>
          <cell r="M124" t="str">
            <v/>
          </cell>
          <cell r="N124" t="str">
            <v>CAPAG Ano Base 2023</v>
          </cell>
          <cell r="O124" t="str">
            <v>Não</v>
          </cell>
          <cell r="P124" t="str">
            <v/>
          </cell>
          <cell r="Q124" t="str">
            <v>Sim</v>
          </cell>
          <cell r="R124" t="str">
            <v/>
          </cell>
          <cell r="S124" t="str">
            <v/>
          </cell>
          <cell r="T124" t="str">
            <v/>
          </cell>
          <cell r="U124" t="str">
            <v/>
          </cell>
          <cell r="V124" t="str">
            <v>Sim</v>
          </cell>
          <cell r="W124" t="str">
            <v>Não</v>
          </cell>
        </row>
        <row r="125">
          <cell r="D125" t="str">
            <v>Presidente Figueiredo/AM</v>
          </cell>
          <cell r="E125" t="str">
            <v>n.d.</v>
          </cell>
          <cell r="F125" t="str">
            <v>n.d.</v>
          </cell>
          <cell r="G125" t="str">
            <v>n.d.</v>
          </cell>
          <cell r="H125" t="str">
            <v>n.d.</v>
          </cell>
          <cell r="I125" t="str">
            <v>n.d.</v>
          </cell>
          <cell r="J125" t="str">
            <v>n.d.</v>
          </cell>
          <cell r="K125" t="str">
            <v>n.d.</v>
          </cell>
          <cell r="L125" t="str">
            <v>Bicf</v>
          </cell>
          <cell r="M125" t="str">
            <v xml:space="preserve">Ente não publicou último RGF de 2024
Ente não publicou último RREO de 2024
</v>
          </cell>
          <cell r="N125" t="str">
            <v>CAPAG Ano Base 2023</v>
          </cell>
          <cell r="O125" t="str">
            <v>Não</v>
          </cell>
          <cell r="P125">
            <v>0.72956481633761228</v>
          </cell>
          <cell r="Q125" t="str">
            <v>Sim</v>
          </cell>
          <cell r="R125" t="str">
            <v>Sim</v>
          </cell>
          <cell r="S125" t="str">
            <v/>
          </cell>
          <cell r="T125" t="str">
            <v/>
          </cell>
          <cell r="U125" t="str">
            <v/>
          </cell>
          <cell r="V125" t="str">
            <v>Não</v>
          </cell>
          <cell r="W125" t="str">
            <v>Não</v>
          </cell>
        </row>
        <row r="126">
          <cell r="D126" t="str">
            <v>Rio Preto da Eva/AM</v>
          </cell>
          <cell r="E126" t="str">
            <v>C</v>
          </cell>
          <cell r="F126">
            <v>1.9789589906063783E-2</v>
          </cell>
          <cell r="G126" t="str">
            <v>A</v>
          </cell>
          <cell r="H126">
            <v>1.0855728710903247</v>
          </cell>
          <cell r="I126" t="str">
            <v>C</v>
          </cell>
          <cell r="J126">
            <v>-0.25759773970493405</v>
          </cell>
          <cell r="K126" t="str">
            <v>C</v>
          </cell>
          <cell r="L126" t="str">
            <v>Bicf</v>
          </cell>
          <cell r="M126" t="str">
            <v/>
          </cell>
          <cell r="N126" t="str">
            <v>CAPAG Ano Base 2023</v>
          </cell>
          <cell r="O126" t="str">
            <v>Não</v>
          </cell>
          <cell r="P126" t="str">
            <v/>
          </cell>
          <cell r="Q126" t="str">
            <v>Sim</v>
          </cell>
          <cell r="R126" t="str">
            <v/>
          </cell>
          <cell r="S126" t="str">
            <v/>
          </cell>
          <cell r="T126" t="str">
            <v/>
          </cell>
          <cell r="U126" t="str">
            <v/>
          </cell>
          <cell r="V126" t="str">
            <v>Sim</v>
          </cell>
          <cell r="W126" t="str">
            <v>Não</v>
          </cell>
        </row>
        <row r="127">
          <cell r="D127" t="str">
            <v>Santa Isabel do Rio Negro/AM</v>
          </cell>
          <cell r="E127" t="str">
            <v>C</v>
          </cell>
          <cell r="F127">
            <v>0.18072043625968881</v>
          </cell>
          <cell r="G127" t="str">
            <v>A</v>
          </cell>
          <cell r="H127">
            <v>0.98501432423766278</v>
          </cell>
          <cell r="I127" t="str">
            <v>C</v>
          </cell>
          <cell r="J127">
            <v>-0.14457783561862605</v>
          </cell>
          <cell r="K127" t="str">
            <v>C</v>
          </cell>
          <cell r="L127" t="str">
            <v>Bicf</v>
          </cell>
          <cell r="M127" t="str">
            <v/>
          </cell>
          <cell r="N127" t="str">
            <v>CAPAG Ano Base 2023</v>
          </cell>
          <cell r="O127" t="str">
            <v>Não</v>
          </cell>
          <cell r="P127" t="str">
            <v/>
          </cell>
          <cell r="Q127" t="str">
            <v>Sim</v>
          </cell>
          <cell r="R127" t="str">
            <v/>
          </cell>
          <cell r="S127" t="str">
            <v/>
          </cell>
          <cell r="T127" t="str">
            <v/>
          </cell>
          <cell r="U127" t="str">
            <v/>
          </cell>
          <cell r="V127" t="str">
            <v>Sim</v>
          </cell>
          <cell r="W127" t="str">
            <v>Não</v>
          </cell>
        </row>
        <row r="128">
          <cell r="D128" t="str">
            <v>Santo Antônio do Içá/AM</v>
          </cell>
          <cell r="E128" t="str">
            <v>C</v>
          </cell>
          <cell r="F128">
            <v>9.7901549886885958E-2</v>
          </cell>
          <cell r="G128" t="str">
            <v>A</v>
          </cell>
          <cell r="H128">
            <v>0.94750295232012571</v>
          </cell>
          <cell r="I128" t="str">
            <v>B</v>
          </cell>
          <cell r="J128">
            <v>-5.856753108017608E-2</v>
          </cell>
          <cell r="K128" t="str">
            <v>C</v>
          </cell>
          <cell r="L128" t="str">
            <v>Bicf</v>
          </cell>
          <cell r="M128" t="str">
            <v/>
          </cell>
          <cell r="N128" t="str">
            <v>CAPAG Ano Base 2023</v>
          </cell>
          <cell r="O128" t="str">
            <v>Não</v>
          </cell>
          <cell r="P128" t="str">
            <v/>
          </cell>
          <cell r="Q128" t="str">
            <v>Sim</v>
          </cell>
          <cell r="R128" t="str">
            <v/>
          </cell>
          <cell r="S128" t="str">
            <v/>
          </cell>
          <cell r="T128" t="str">
            <v/>
          </cell>
          <cell r="U128" t="str">
            <v/>
          </cell>
          <cell r="V128" t="str">
            <v>Sim</v>
          </cell>
          <cell r="W128" t="str">
            <v>Não</v>
          </cell>
        </row>
        <row r="129">
          <cell r="D129" t="str">
            <v>São Gabriel da Cachoeira/AM</v>
          </cell>
          <cell r="E129" t="str">
            <v>C</v>
          </cell>
          <cell r="F129">
            <v>0.50613631366583467</v>
          </cell>
          <cell r="G129" t="str">
            <v>A</v>
          </cell>
          <cell r="H129">
            <v>0.99703729210206493</v>
          </cell>
          <cell r="I129" t="str">
            <v>C</v>
          </cell>
          <cell r="J129">
            <v>-9.2856617866523661E-2</v>
          </cell>
          <cell r="K129" t="str">
            <v>C</v>
          </cell>
          <cell r="L129" t="str">
            <v>Dicf</v>
          </cell>
          <cell r="M129" t="str">
            <v/>
          </cell>
          <cell r="N129" t="str">
            <v>CAPAG Ano Base 2023</v>
          </cell>
          <cell r="O129" t="str">
            <v>Não</v>
          </cell>
          <cell r="P129" t="str">
            <v/>
          </cell>
          <cell r="Q129" t="str">
            <v>Sim</v>
          </cell>
          <cell r="R129" t="str">
            <v/>
          </cell>
          <cell r="S129" t="str">
            <v/>
          </cell>
          <cell r="T129" t="str">
            <v/>
          </cell>
          <cell r="U129" t="str">
            <v/>
          </cell>
          <cell r="V129" t="str">
            <v>Sim</v>
          </cell>
          <cell r="W129" t="str">
            <v>Não</v>
          </cell>
        </row>
        <row r="130">
          <cell r="D130" t="str">
            <v>São Paulo de Olivença/AM</v>
          </cell>
          <cell r="E130" t="str">
            <v>C</v>
          </cell>
          <cell r="F130">
            <v>7.7841775515774146E-3</v>
          </cell>
          <cell r="G130" t="str">
            <v>A</v>
          </cell>
          <cell r="H130">
            <v>0.89829121449602212</v>
          </cell>
          <cell r="I130" t="str">
            <v>B</v>
          </cell>
          <cell r="J130">
            <v>-6.7810470462708675E-2</v>
          </cell>
          <cell r="K130" t="str">
            <v>C</v>
          </cell>
          <cell r="L130" t="str">
            <v>Cicf</v>
          </cell>
          <cell r="M130" t="str">
            <v/>
          </cell>
          <cell r="N130" t="str">
            <v>CAPAG Ano Base 2023</v>
          </cell>
          <cell r="O130" t="str">
            <v>Não</v>
          </cell>
          <cell r="P130" t="str">
            <v/>
          </cell>
          <cell r="Q130" t="str">
            <v>Sim</v>
          </cell>
          <cell r="R130" t="str">
            <v/>
          </cell>
          <cell r="S130" t="str">
            <v/>
          </cell>
          <cell r="T130" t="str">
            <v/>
          </cell>
          <cell r="U130" t="str">
            <v/>
          </cell>
          <cell r="V130" t="str">
            <v>Sim</v>
          </cell>
          <cell r="W130" t="str">
            <v>Não</v>
          </cell>
        </row>
        <row r="131">
          <cell r="D131" t="str">
            <v>São Sebastião do Uatumã/AM</v>
          </cell>
          <cell r="E131" t="str">
            <v>C</v>
          </cell>
          <cell r="F131">
            <v>3.7906781598342175E-2</v>
          </cell>
          <cell r="G131" t="str">
            <v>A</v>
          </cell>
          <cell r="H131">
            <v>0.99725429235906549</v>
          </cell>
          <cell r="I131" t="str">
            <v>C</v>
          </cell>
          <cell r="J131">
            <v>-2.0902016626016217E-2</v>
          </cell>
          <cell r="K131" t="str">
            <v>C</v>
          </cell>
          <cell r="L131" t="str">
            <v>Bicf</v>
          </cell>
          <cell r="M131" t="str">
            <v/>
          </cell>
          <cell r="N131" t="str">
            <v>CAPAG Ano Base 2023</v>
          </cell>
          <cell r="O131" t="str">
            <v>Não</v>
          </cell>
          <cell r="P131" t="str">
            <v/>
          </cell>
          <cell r="Q131" t="str">
            <v>Sim</v>
          </cell>
          <cell r="R131" t="str">
            <v/>
          </cell>
          <cell r="S131" t="str">
            <v/>
          </cell>
          <cell r="T131" t="str">
            <v/>
          </cell>
          <cell r="U131" t="str">
            <v/>
          </cell>
          <cell r="V131" t="str">
            <v>Sim</v>
          </cell>
          <cell r="W131" t="str">
            <v>Não</v>
          </cell>
        </row>
        <row r="132">
          <cell r="D132" t="str">
            <v>Silves/AM</v>
          </cell>
          <cell r="E132" t="str">
            <v>n.d.</v>
          </cell>
          <cell r="F132">
            <v>4.8934156895126513E-4</v>
          </cell>
          <cell r="G132" t="str">
            <v>A</v>
          </cell>
          <cell r="H132">
            <v>0.92224859344935672</v>
          </cell>
          <cell r="I132" t="str">
            <v>B</v>
          </cell>
          <cell r="J132" t="str">
            <v>n.d.</v>
          </cell>
          <cell r="K132" t="str">
            <v>n.d.</v>
          </cell>
          <cell r="L132" t="str">
            <v>Bicf</v>
          </cell>
          <cell r="M1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32" t="str">
            <v>CAPAG Ano Base 2023</v>
          </cell>
          <cell r="O132" t="str">
            <v>Não</v>
          </cell>
          <cell r="P132" t="str">
            <v>n.d.</v>
          </cell>
          <cell r="Q132" t="str">
            <v>Sim</v>
          </cell>
          <cell r="R132" t="str">
            <v/>
          </cell>
          <cell r="S132" t="str">
            <v/>
          </cell>
          <cell r="T132" t="str">
            <v/>
          </cell>
          <cell r="U132" t="str">
            <v>Sim</v>
          </cell>
          <cell r="V132" t="str">
            <v>Sim</v>
          </cell>
          <cell r="W132" t="str">
            <v>Não</v>
          </cell>
        </row>
        <row r="133">
          <cell r="D133" t="str">
            <v>Tabatinga/AM</v>
          </cell>
          <cell r="E133" t="str">
            <v>n.d.</v>
          </cell>
          <cell r="F133" t="str">
            <v>n.d.</v>
          </cell>
          <cell r="G133" t="str">
            <v>n.d.</v>
          </cell>
          <cell r="H133" t="str">
            <v>n.d.</v>
          </cell>
          <cell r="I133" t="str">
            <v>n.d.</v>
          </cell>
          <cell r="J133" t="str">
            <v>n.d.</v>
          </cell>
          <cell r="K133" t="str">
            <v>n.d.</v>
          </cell>
          <cell r="L133" t="str">
            <v>Cicf</v>
          </cell>
          <cell r="M133" t="str">
            <v xml:space="preserve">Ente não publicou último RGF de 2024
Ente não publicou último RREO de 2024
</v>
          </cell>
          <cell r="N133" t="str">
            <v>CAPAG Ano Base 2023</v>
          </cell>
          <cell r="O133" t="str">
            <v>Não</v>
          </cell>
          <cell r="P133">
            <v>6.0049723096362896E-2</v>
          </cell>
          <cell r="Q133" t="str">
            <v>Sim</v>
          </cell>
          <cell r="R133" t="str">
            <v>Sim</v>
          </cell>
          <cell r="S133" t="str">
            <v/>
          </cell>
          <cell r="T133" t="str">
            <v/>
          </cell>
          <cell r="U133" t="str">
            <v/>
          </cell>
          <cell r="V133" t="str">
            <v>Não</v>
          </cell>
          <cell r="W133" t="str">
            <v>Não</v>
          </cell>
        </row>
        <row r="134">
          <cell r="D134" t="str">
            <v>Tapauá/AM</v>
          </cell>
          <cell r="E134" t="str">
            <v>C</v>
          </cell>
          <cell r="F134">
            <v>6.6161930233215829E-2</v>
          </cell>
          <cell r="G134" t="str">
            <v>A</v>
          </cell>
          <cell r="H134">
            <v>0.99688501683793662</v>
          </cell>
          <cell r="I134" t="str">
            <v>C</v>
          </cell>
          <cell r="J134">
            <v>-5.6834107425312981E-2</v>
          </cell>
          <cell r="K134" t="str">
            <v>C</v>
          </cell>
          <cell r="L134" t="str">
            <v>Bicf</v>
          </cell>
          <cell r="M134" t="str">
            <v/>
          </cell>
          <cell r="N134" t="str">
            <v>CAPAG Ano Base 2023</v>
          </cell>
          <cell r="O134" t="str">
            <v>Não</v>
          </cell>
          <cell r="P134">
            <v>3.4453957753858213</v>
          </cell>
          <cell r="Q134" t="str">
            <v>Sim</v>
          </cell>
          <cell r="R134" t="str">
            <v/>
          </cell>
          <cell r="S134" t="str">
            <v/>
          </cell>
          <cell r="T134" t="str">
            <v/>
          </cell>
          <cell r="U134" t="str">
            <v/>
          </cell>
          <cell r="V134" t="str">
            <v>Sim</v>
          </cell>
          <cell r="W134" t="str">
            <v>Não</v>
          </cell>
        </row>
        <row r="135">
          <cell r="D135" t="str">
            <v>Tefé/AM</v>
          </cell>
          <cell r="E135" t="str">
            <v>C</v>
          </cell>
          <cell r="F135">
            <v>0.16234493365005978</v>
          </cell>
          <cell r="G135" t="str">
            <v>A</v>
          </cell>
          <cell r="H135">
            <v>0.99405206621153686</v>
          </cell>
          <cell r="I135" t="str">
            <v>C</v>
          </cell>
          <cell r="J135">
            <v>-0.12618471734965614</v>
          </cell>
          <cell r="K135" t="str">
            <v>C</v>
          </cell>
          <cell r="L135" t="str">
            <v>Bicf</v>
          </cell>
          <cell r="M135" t="str">
            <v/>
          </cell>
          <cell r="N135" t="str">
            <v>CAPAG Ano Base 2023</v>
          </cell>
          <cell r="O135" t="str">
            <v>Não</v>
          </cell>
          <cell r="P135" t="str">
            <v/>
          </cell>
          <cell r="Q135" t="str">
            <v>Sim</v>
          </cell>
          <cell r="R135" t="str">
            <v/>
          </cell>
          <cell r="S135" t="str">
            <v/>
          </cell>
          <cell r="T135" t="str">
            <v/>
          </cell>
          <cell r="U135" t="str">
            <v/>
          </cell>
          <cell r="V135" t="str">
            <v>Sim</v>
          </cell>
          <cell r="W135" t="str">
            <v>Não</v>
          </cell>
        </row>
        <row r="136">
          <cell r="D136" t="str">
            <v>Tonantins/AM</v>
          </cell>
          <cell r="E136" t="str">
            <v>C</v>
          </cell>
          <cell r="F136">
            <v>0.16445343795479711</v>
          </cell>
          <cell r="G136" t="str">
            <v>A</v>
          </cell>
          <cell r="H136">
            <v>0.9568547403333687</v>
          </cell>
          <cell r="I136" t="str">
            <v>C</v>
          </cell>
          <cell r="J136">
            <v>-7.0172227885971661E-2</v>
          </cell>
          <cell r="K136" t="str">
            <v>C</v>
          </cell>
          <cell r="L136" t="str">
            <v>Bicf</v>
          </cell>
          <cell r="M136" t="str">
            <v/>
          </cell>
          <cell r="N136" t="str">
            <v>CAPAG Ano Base 2023</v>
          </cell>
          <cell r="O136" t="str">
            <v>Não</v>
          </cell>
          <cell r="P136">
            <v>30.538572384050461</v>
          </cell>
          <cell r="Q136" t="str">
            <v>Sim</v>
          </cell>
          <cell r="R136" t="str">
            <v/>
          </cell>
          <cell r="S136" t="str">
            <v/>
          </cell>
          <cell r="T136" t="str">
            <v/>
          </cell>
          <cell r="U136" t="str">
            <v/>
          </cell>
          <cell r="V136" t="str">
            <v>Sim</v>
          </cell>
          <cell r="W136" t="str">
            <v>Não</v>
          </cell>
        </row>
        <row r="137">
          <cell r="D137" t="str">
            <v>Uarini/AM</v>
          </cell>
          <cell r="E137" t="str">
            <v>C</v>
          </cell>
          <cell r="F137">
            <v>2.8198252805288211E-2</v>
          </cell>
          <cell r="G137" t="str">
            <v>A</v>
          </cell>
          <cell r="H137">
            <v>0.99072239655840166</v>
          </cell>
          <cell r="I137" t="str">
            <v>C</v>
          </cell>
          <cell r="J137">
            <v>-0.12314124986729205</v>
          </cell>
          <cell r="K137" t="str">
            <v>C</v>
          </cell>
          <cell r="L137" t="str">
            <v>Dicf</v>
          </cell>
          <cell r="M137" t="str">
            <v/>
          </cell>
          <cell r="N137" t="str">
            <v>CAPAG Ano Base 2023</v>
          </cell>
          <cell r="O137" t="str">
            <v>Não</v>
          </cell>
          <cell r="P137" t="str">
            <v/>
          </cell>
          <cell r="Q137" t="str">
            <v>Sim</v>
          </cell>
          <cell r="R137" t="str">
            <v/>
          </cell>
          <cell r="S137" t="str">
            <v/>
          </cell>
          <cell r="T137" t="str">
            <v/>
          </cell>
          <cell r="U137" t="str">
            <v/>
          </cell>
          <cell r="V137" t="str">
            <v>Sim</v>
          </cell>
          <cell r="W137" t="str">
            <v>Não</v>
          </cell>
        </row>
        <row r="138">
          <cell r="D138" t="str">
            <v>Urucará/AM</v>
          </cell>
          <cell r="E138" t="str">
            <v>C</v>
          </cell>
          <cell r="F138">
            <v>5.555394973632613E-2</v>
          </cell>
          <cell r="G138" t="str">
            <v>A</v>
          </cell>
          <cell r="H138">
            <v>0.98381043752189579</v>
          </cell>
          <cell r="I138" t="str">
            <v>C</v>
          </cell>
          <cell r="J138">
            <v>-4.9562438395215888E-2</v>
          </cell>
          <cell r="K138" t="str">
            <v>C</v>
          </cell>
          <cell r="L138" t="str">
            <v>Bicf</v>
          </cell>
          <cell r="M138" t="str">
            <v/>
          </cell>
          <cell r="N138" t="str">
            <v>CAPAG Ano Base 2023</v>
          </cell>
          <cell r="O138" t="str">
            <v>Não</v>
          </cell>
          <cell r="P138" t="str">
            <v/>
          </cell>
          <cell r="Q138" t="str">
            <v>Sim</v>
          </cell>
          <cell r="R138" t="str">
            <v/>
          </cell>
          <cell r="S138" t="str">
            <v/>
          </cell>
          <cell r="T138" t="str">
            <v/>
          </cell>
          <cell r="U138" t="str">
            <v/>
          </cell>
          <cell r="V138" t="str">
            <v>Sim</v>
          </cell>
          <cell r="W138" t="str">
            <v>Não</v>
          </cell>
        </row>
        <row r="139">
          <cell r="D139" t="str">
            <v>Urucurituba/AM</v>
          </cell>
          <cell r="E139" t="str">
            <v>n.d.</v>
          </cell>
          <cell r="F139">
            <v>5.5154445505031922E-2</v>
          </cell>
          <cell r="G139" t="str">
            <v>A</v>
          </cell>
          <cell r="H139">
            <v>1.0292633410243781</v>
          </cell>
          <cell r="I139" t="str">
            <v>C</v>
          </cell>
          <cell r="J139" t="str">
            <v>n.d.</v>
          </cell>
          <cell r="K139" t="str">
            <v>n.d.</v>
          </cell>
          <cell r="L139" t="str">
            <v>Dicf</v>
          </cell>
          <cell r="M13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9" t="str">
            <v>CAPAG Ano Base 2023</v>
          </cell>
          <cell r="O139" t="str">
            <v>Não</v>
          </cell>
          <cell r="P139" t="str">
            <v>n.d.</v>
          </cell>
          <cell r="Q139" t="str">
            <v>Sim</v>
          </cell>
          <cell r="R139" t="str">
            <v/>
          </cell>
          <cell r="S139" t="str">
            <v/>
          </cell>
          <cell r="T139" t="str">
            <v>Negativa</v>
          </cell>
          <cell r="U139" t="str">
            <v/>
          </cell>
          <cell r="V139" t="str">
            <v>Sim</v>
          </cell>
          <cell r="W139" t="str">
            <v>Não</v>
          </cell>
        </row>
        <row r="140">
          <cell r="D140" t="str">
            <v>Amajari/RR</v>
          </cell>
          <cell r="E140" t="str">
            <v>C</v>
          </cell>
          <cell r="F140">
            <v>0.23621485972180944</v>
          </cell>
          <cell r="G140" t="str">
            <v>A</v>
          </cell>
          <cell r="H140">
            <v>1.0302138923594431</v>
          </cell>
          <cell r="I140" t="str">
            <v>C</v>
          </cell>
          <cell r="J140">
            <v>-0.13773159783177921</v>
          </cell>
          <cell r="K140" t="str">
            <v>C</v>
          </cell>
          <cell r="L140" t="str">
            <v>Bicf</v>
          </cell>
          <cell r="M140" t="str">
            <v/>
          </cell>
          <cell r="N140" t="str">
            <v>CAPAG Ano Base 2023</v>
          </cell>
          <cell r="O140" t="str">
            <v>Não</v>
          </cell>
          <cell r="P140" t="str">
            <v/>
          </cell>
          <cell r="Q140" t="str">
            <v>Sim</v>
          </cell>
          <cell r="R140" t="str">
            <v/>
          </cell>
          <cell r="S140" t="str">
            <v/>
          </cell>
          <cell r="T140" t="str">
            <v/>
          </cell>
          <cell r="U140" t="str">
            <v/>
          </cell>
          <cell r="V140" t="str">
            <v>Sim</v>
          </cell>
          <cell r="W140" t="str">
            <v>Não</v>
          </cell>
        </row>
        <row r="141">
          <cell r="D141" t="str">
            <v>Alto Alegre/RR</v>
          </cell>
          <cell r="E141" t="str">
            <v>n.d.</v>
          </cell>
          <cell r="F141">
            <v>1.3668896310452167E-2</v>
          </cell>
          <cell r="G141" t="str">
            <v>A</v>
          </cell>
          <cell r="H141">
            <v>0.93685745293211053</v>
          </cell>
          <cell r="I141" t="str">
            <v>B</v>
          </cell>
          <cell r="J141" t="str">
            <v>n.d.</v>
          </cell>
          <cell r="K141" t="str">
            <v>n.d.</v>
          </cell>
          <cell r="L141" t="str">
            <v>Cicf</v>
          </cell>
          <cell r="M14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1" t="str">
            <v>CAPAG Ano Base 2023</v>
          </cell>
          <cell r="O141" t="str">
            <v>Não</v>
          </cell>
          <cell r="P141" t="str">
            <v>n.d.</v>
          </cell>
          <cell r="Q141" t="str">
            <v>Sim</v>
          </cell>
          <cell r="R141" t="str">
            <v/>
          </cell>
          <cell r="S141" t="str">
            <v/>
          </cell>
          <cell r="T141" t="str">
            <v>Negativa</v>
          </cell>
          <cell r="U141" t="str">
            <v/>
          </cell>
          <cell r="V141" t="str">
            <v>Sim</v>
          </cell>
          <cell r="W141" t="str">
            <v>Não</v>
          </cell>
        </row>
        <row r="142">
          <cell r="D142" t="str">
            <v>Boa Vista/RR</v>
          </cell>
          <cell r="E142" t="str">
            <v>C</v>
          </cell>
          <cell r="F142">
            <v>9.537067184816013E-2</v>
          </cell>
          <cell r="G142" t="str">
            <v>A</v>
          </cell>
          <cell r="H142">
            <v>0.83911777682604338</v>
          </cell>
          <cell r="I142" t="str">
            <v>A</v>
          </cell>
          <cell r="J142">
            <v>-1.3249245614874462E-2</v>
          </cell>
          <cell r="K142" t="str">
            <v>C</v>
          </cell>
          <cell r="L142" t="str">
            <v>Bicf</v>
          </cell>
          <cell r="M142" t="str">
            <v/>
          </cell>
          <cell r="N142" t="str">
            <v>CAPAG Ano Base 2023</v>
          </cell>
          <cell r="O142" t="str">
            <v>Não</v>
          </cell>
          <cell r="P142">
            <v>1.7540788054054326</v>
          </cell>
          <cell r="Q142" t="str">
            <v>Sim</v>
          </cell>
          <cell r="R142" t="str">
            <v/>
          </cell>
          <cell r="S142" t="str">
            <v/>
          </cell>
          <cell r="T142" t="str">
            <v/>
          </cell>
          <cell r="U142" t="str">
            <v/>
          </cell>
          <cell r="V142" t="str">
            <v>Sim</v>
          </cell>
          <cell r="W142" t="str">
            <v>Não</v>
          </cell>
        </row>
        <row r="143">
          <cell r="D143" t="str">
            <v>Bonfim/RR</v>
          </cell>
          <cell r="E143" t="str">
            <v>C</v>
          </cell>
          <cell r="F143">
            <v>0.3029561060904003</v>
          </cell>
          <cell r="G143" t="str">
            <v>A</v>
          </cell>
          <cell r="H143">
            <v>1.0069379757186172</v>
          </cell>
          <cell r="I143" t="str">
            <v>C</v>
          </cell>
          <cell r="J143">
            <v>-0.13261922843428672</v>
          </cell>
          <cell r="K143" t="str">
            <v>C</v>
          </cell>
          <cell r="L143" t="str">
            <v>Bicf</v>
          </cell>
          <cell r="M143" t="str">
            <v/>
          </cell>
          <cell r="N143" t="str">
            <v>CAPAG Ano Base 2023</v>
          </cell>
          <cell r="O143" t="str">
            <v>Não</v>
          </cell>
          <cell r="P143" t="str">
            <v/>
          </cell>
          <cell r="Q143" t="str">
            <v>Sim</v>
          </cell>
          <cell r="R143" t="str">
            <v/>
          </cell>
          <cell r="S143" t="str">
            <v/>
          </cell>
          <cell r="T143" t="str">
            <v/>
          </cell>
          <cell r="U143" t="str">
            <v/>
          </cell>
          <cell r="V143" t="str">
            <v>Sim</v>
          </cell>
          <cell r="W143" t="str">
            <v>Não</v>
          </cell>
        </row>
        <row r="144">
          <cell r="D144" t="str">
            <v>Cantá/RR</v>
          </cell>
          <cell r="E144" t="str">
            <v>C</v>
          </cell>
          <cell r="F144">
            <v>0.75424860288813134</v>
          </cell>
          <cell r="G144" t="str">
            <v>B</v>
          </cell>
          <cell r="H144">
            <v>0.94760791375325115</v>
          </cell>
          <cell r="I144" t="str">
            <v>B</v>
          </cell>
          <cell r="J144">
            <v>-2.6686325378568267E-2</v>
          </cell>
          <cell r="K144" t="str">
            <v>C</v>
          </cell>
          <cell r="L144" t="str">
            <v>Bicf</v>
          </cell>
          <cell r="M144" t="str">
            <v/>
          </cell>
          <cell r="N144" t="str">
            <v>CAPAG Ano Base 2023</v>
          </cell>
          <cell r="O144" t="str">
            <v>Não</v>
          </cell>
          <cell r="P144">
            <v>1.7454563045230529</v>
          </cell>
          <cell r="Q144" t="str">
            <v>Sim</v>
          </cell>
          <cell r="R144" t="str">
            <v/>
          </cell>
          <cell r="S144" t="str">
            <v/>
          </cell>
          <cell r="T144" t="str">
            <v/>
          </cell>
          <cell r="U144" t="str">
            <v/>
          </cell>
          <cell r="V144" t="str">
            <v>Sim</v>
          </cell>
          <cell r="W144" t="str">
            <v>Sim</v>
          </cell>
        </row>
        <row r="145">
          <cell r="D145" t="str">
            <v>Caracaraí/RR</v>
          </cell>
          <cell r="E145" t="str">
            <v>C</v>
          </cell>
          <cell r="F145">
            <v>0.65184036110092802</v>
          </cell>
          <cell r="G145" t="str">
            <v>B</v>
          </cell>
          <cell r="H145">
            <v>0.7329572332306703</v>
          </cell>
          <cell r="I145" t="str">
            <v>A</v>
          </cell>
          <cell r="J145">
            <v>-3.4570288762635737E-2</v>
          </cell>
          <cell r="K145" t="str">
            <v>C</v>
          </cell>
          <cell r="L145" t="str">
            <v>Cicf</v>
          </cell>
          <cell r="M145" t="str">
            <v/>
          </cell>
          <cell r="N145" t="str">
            <v>CAPAG Ano Base 2023</v>
          </cell>
          <cell r="O145" t="str">
            <v>Não</v>
          </cell>
          <cell r="P145">
            <v>3.3769519931616285</v>
          </cell>
          <cell r="Q145" t="str">
            <v>Sim</v>
          </cell>
          <cell r="R145" t="str">
            <v/>
          </cell>
          <cell r="S145" t="str">
            <v/>
          </cell>
          <cell r="T145" t="str">
            <v/>
          </cell>
          <cell r="U145" t="str">
            <v/>
          </cell>
          <cell r="V145" t="str">
            <v>Sim</v>
          </cell>
          <cell r="W145" t="str">
            <v>Não</v>
          </cell>
        </row>
        <row r="146">
          <cell r="D146" t="str">
            <v>Caroebe/RR</v>
          </cell>
          <cell r="E146" t="str">
            <v>C</v>
          </cell>
          <cell r="F146">
            <v>0.35805321217495084</v>
          </cell>
          <cell r="G146" t="str">
            <v>A</v>
          </cell>
          <cell r="H146">
            <v>1.0101497183925434</v>
          </cell>
          <cell r="I146" t="str">
            <v>C</v>
          </cell>
          <cell r="J146">
            <v>-0.16174889601006248</v>
          </cell>
          <cell r="K146" t="str">
            <v>C</v>
          </cell>
          <cell r="L146" t="str">
            <v>Bicf</v>
          </cell>
          <cell r="M146" t="str">
            <v/>
          </cell>
          <cell r="N146" t="str">
            <v>CAPAG Ano Base 2023</v>
          </cell>
          <cell r="O146" t="str">
            <v>Não</v>
          </cell>
          <cell r="P146" t="str">
            <v/>
          </cell>
          <cell r="Q146" t="str">
            <v>Sim</v>
          </cell>
          <cell r="R146" t="str">
            <v/>
          </cell>
          <cell r="S146" t="str">
            <v/>
          </cell>
          <cell r="T146" t="str">
            <v/>
          </cell>
          <cell r="U146" t="str">
            <v/>
          </cell>
          <cell r="V146" t="str">
            <v>Sim</v>
          </cell>
          <cell r="W146" t="str">
            <v>Sim</v>
          </cell>
        </row>
        <row r="147">
          <cell r="D147" t="str">
            <v>Iracema/RR</v>
          </cell>
          <cell r="E147" t="str">
            <v>C</v>
          </cell>
          <cell r="F147">
            <v>0.18362690196969481</v>
          </cell>
          <cell r="G147" t="str">
            <v>A</v>
          </cell>
          <cell r="H147">
            <v>1.1354345230929654</v>
          </cell>
          <cell r="I147" t="str">
            <v>C</v>
          </cell>
          <cell r="J147">
            <v>-0.4704588779188702</v>
          </cell>
          <cell r="K147" t="str">
            <v>C</v>
          </cell>
          <cell r="L147" t="str">
            <v>Cicf</v>
          </cell>
          <cell r="M147" t="str">
            <v/>
          </cell>
          <cell r="N147" t="str">
            <v>CAPAG Ano Base 2023</v>
          </cell>
          <cell r="O147" t="str">
            <v>Não</v>
          </cell>
          <cell r="P147" t="str">
            <v/>
          </cell>
          <cell r="Q147" t="str">
            <v>Sim</v>
          </cell>
          <cell r="R147" t="str">
            <v/>
          </cell>
          <cell r="S147" t="str">
            <v/>
          </cell>
          <cell r="T147" t="str">
            <v/>
          </cell>
          <cell r="U147" t="str">
            <v/>
          </cell>
          <cell r="V147" t="str">
            <v>Sim</v>
          </cell>
          <cell r="W147" t="str">
            <v>Não</v>
          </cell>
        </row>
        <row r="148">
          <cell r="D148" t="str">
            <v>Mucajaí/RR</v>
          </cell>
          <cell r="E148" t="str">
            <v>C</v>
          </cell>
          <cell r="F148">
            <v>0.31973188310711453</v>
          </cell>
          <cell r="G148" t="str">
            <v>A</v>
          </cell>
          <cell r="H148">
            <v>0.98234085494667833</v>
          </cell>
          <cell r="I148" t="str">
            <v>C</v>
          </cell>
          <cell r="J148">
            <v>-0.12608330194633466</v>
          </cell>
          <cell r="K148" t="str">
            <v>C</v>
          </cell>
          <cell r="L148" t="str">
            <v>Bicf</v>
          </cell>
          <cell r="M148" t="str">
            <v/>
          </cell>
          <cell r="N148" t="str">
            <v>CAPAG Ano Base 2023</v>
          </cell>
          <cell r="O148" t="str">
            <v>Não</v>
          </cell>
          <cell r="P148">
            <v>9.5600906532139582</v>
          </cell>
          <cell r="Q148" t="str">
            <v>Sim</v>
          </cell>
          <cell r="R148" t="str">
            <v/>
          </cell>
          <cell r="S148" t="str">
            <v/>
          </cell>
          <cell r="T148" t="str">
            <v/>
          </cell>
          <cell r="U148" t="str">
            <v/>
          </cell>
          <cell r="V148" t="str">
            <v>Sim</v>
          </cell>
          <cell r="W148" t="str">
            <v>Não</v>
          </cell>
        </row>
        <row r="149">
          <cell r="D149" t="str">
            <v>Normandia/RR</v>
          </cell>
          <cell r="E149" t="str">
            <v>n.d.</v>
          </cell>
          <cell r="F149">
            <v>0.20934973350764069</v>
          </cell>
          <cell r="G149" t="str">
            <v>A</v>
          </cell>
          <cell r="H149" t="str">
            <v>n.d.</v>
          </cell>
          <cell r="I149" t="str">
            <v>n.d.</v>
          </cell>
          <cell r="J149">
            <v>-2.6189254111707808E-3</v>
          </cell>
          <cell r="K149" t="str">
            <v>C</v>
          </cell>
          <cell r="L149" t="str">
            <v>Cicf</v>
          </cell>
          <cell r="M14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49" t="str">
            <v>CAPAG Ano Base 2023</v>
          </cell>
          <cell r="O149" t="str">
            <v>Não</v>
          </cell>
          <cell r="P149">
            <v>1.4725241979011041</v>
          </cell>
          <cell r="Q149" t="str">
            <v>Sim</v>
          </cell>
          <cell r="R149" t="str">
            <v/>
          </cell>
          <cell r="S149" t="str">
            <v>Sim</v>
          </cell>
          <cell r="T149" t="str">
            <v/>
          </cell>
          <cell r="U149" t="str">
            <v/>
          </cell>
          <cell r="V149" t="str">
            <v>Sim</v>
          </cell>
          <cell r="W149" t="str">
            <v>Não</v>
          </cell>
        </row>
        <row r="150">
          <cell r="D150" t="str">
            <v>Pacaraima/RR</v>
          </cell>
          <cell r="E150" t="str">
            <v>C</v>
          </cell>
          <cell r="F150">
            <v>0.20281736645168338</v>
          </cell>
          <cell r="G150" t="str">
            <v>A</v>
          </cell>
          <cell r="H150">
            <v>0.89085383256423567</v>
          </cell>
          <cell r="I150" t="str">
            <v>B</v>
          </cell>
          <cell r="J150">
            <v>-0.15368523288086103</v>
          </cell>
          <cell r="K150" t="str">
            <v>C</v>
          </cell>
          <cell r="L150" t="str">
            <v>Dicf</v>
          </cell>
          <cell r="M150" t="str">
            <v/>
          </cell>
          <cell r="N150" t="str">
            <v>CAPAG Ano Base 2023</v>
          </cell>
          <cell r="O150" t="str">
            <v>Não</v>
          </cell>
          <cell r="P150" t="str">
            <v/>
          </cell>
          <cell r="Q150" t="str">
            <v>Sim</v>
          </cell>
          <cell r="R150" t="str">
            <v/>
          </cell>
          <cell r="S150" t="str">
            <v/>
          </cell>
          <cell r="T150" t="str">
            <v/>
          </cell>
          <cell r="U150" t="str">
            <v/>
          </cell>
          <cell r="V150" t="str">
            <v>Sim</v>
          </cell>
          <cell r="W150" t="str">
            <v>Não</v>
          </cell>
        </row>
        <row r="151">
          <cell r="D151" t="str">
            <v>Rorainópolis/RR</v>
          </cell>
          <cell r="E151" t="str">
            <v>C</v>
          </cell>
          <cell r="F151">
            <v>1.3980643143184281E-3</v>
          </cell>
          <cell r="G151" t="str">
            <v>A</v>
          </cell>
          <cell r="H151">
            <v>1.0771185850265175</v>
          </cell>
          <cell r="I151" t="str">
            <v>C</v>
          </cell>
          <cell r="J151">
            <v>-0.62522568700179049</v>
          </cell>
          <cell r="K151" t="str">
            <v>C</v>
          </cell>
          <cell r="L151" t="str">
            <v>Bicf</v>
          </cell>
          <cell r="M151" t="str">
            <v/>
          </cell>
          <cell r="N151" t="str">
            <v>CAPAG Ano Base 2023</v>
          </cell>
          <cell r="O151" t="str">
            <v>Não</v>
          </cell>
          <cell r="P151" t="str">
            <v/>
          </cell>
          <cell r="Q151" t="str">
            <v>Sim</v>
          </cell>
          <cell r="R151" t="str">
            <v/>
          </cell>
          <cell r="S151" t="str">
            <v/>
          </cell>
          <cell r="T151" t="str">
            <v/>
          </cell>
          <cell r="U151" t="str">
            <v/>
          </cell>
          <cell r="V151" t="str">
            <v>Sim</v>
          </cell>
          <cell r="W151" t="str">
            <v>Não</v>
          </cell>
        </row>
        <row r="152">
          <cell r="D152" t="str">
            <v>São João da Baliza/RR</v>
          </cell>
          <cell r="E152" t="str">
            <v>C</v>
          </cell>
          <cell r="F152">
            <v>0.55481529185547129</v>
          </cell>
          <cell r="G152" t="str">
            <v>A</v>
          </cell>
          <cell r="H152">
            <v>1.0260532868595478</v>
          </cell>
          <cell r="I152" t="str">
            <v>C</v>
          </cell>
          <cell r="J152">
            <v>-0.16128343907947459</v>
          </cell>
          <cell r="K152" t="str">
            <v>C</v>
          </cell>
          <cell r="L152" t="str">
            <v>Bicf</v>
          </cell>
          <cell r="M152" t="str">
            <v/>
          </cell>
          <cell r="N152" t="str">
            <v>CAPAG Ano Base 2023</v>
          </cell>
          <cell r="O152" t="str">
            <v>Não</v>
          </cell>
          <cell r="P152" t="str">
            <v/>
          </cell>
          <cell r="Q152" t="str">
            <v>Sim</v>
          </cell>
          <cell r="R152" t="str">
            <v/>
          </cell>
          <cell r="S152" t="str">
            <v/>
          </cell>
          <cell r="T152" t="str">
            <v/>
          </cell>
          <cell r="U152" t="str">
            <v/>
          </cell>
          <cell r="V152" t="str">
            <v>Sim</v>
          </cell>
          <cell r="W152" t="str">
            <v>Não</v>
          </cell>
        </row>
        <row r="153">
          <cell r="D153" t="str">
            <v>São Luiz/RR</v>
          </cell>
          <cell r="E153" t="str">
            <v>C</v>
          </cell>
          <cell r="F153">
            <v>5.2900794186702876E-2</v>
          </cell>
          <cell r="G153" t="str">
            <v>A</v>
          </cell>
          <cell r="H153">
            <v>1.1189256872445246</v>
          </cell>
          <cell r="I153" t="str">
            <v>C</v>
          </cell>
          <cell r="J153">
            <v>0.77608096488088152</v>
          </cell>
          <cell r="K153" t="str">
            <v>A</v>
          </cell>
          <cell r="L153" t="str">
            <v>Bicf</v>
          </cell>
          <cell r="M153" t="str">
            <v/>
          </cell>
          <cell r="N153" t="str">
            <v>CAPAG Ano Base 2023</v>
          </cell>
          <cell r="O153" t="str">
            <v>Não</v>
          </cell>
          <cell r="P153">
            <v>0.19430980968092357</v>
          </cell>
          <cell r="Q153" t="str">
            <v>Sim</v>
          </cell>
          <cell r="R153" t="str">
            <v/>
          </cell>
          <cell r="S153" t="str">
            <v/>
          </cell>
          <cell r="T153" t="str">
            <v/>
          </cell>
          <cell r="U153" t="str">
            <v/>
          </cell>
          <cell r="V153" t="str">
            <v>Sim</v>
          </cell>
          <cell r="W153" t="str">
            <v>Não</v>
          </cell>
        </row>
        <row r="154">
          <cell r="D154" t="str">
            <v>Uiramutã/RR</v>
          </cell>
          <cell r="E154" t="str">
            <v>C</v>
          </cell>
          <cell r="F154">
            <v>0.16547582272009753</v>
          </cell>
          <cell r="G154" t="str">
            <v>A</v>
          </cell>
          <cell r="H154">
            <v>0.91035385215081432</v>
          </cell>
          <cell r="I154" t="str">
            <v>B</v>
          </cell>
          <cell r="J154">
            <v>-2.0612278146287014E-3</v>
          </cell>
          <cell r="K154" t="str">
            <v>C</v>
          </cell>
          <cell r="L154" t="str">
            <v>Cicf</v>
          </cell>
          <cell r="M154" t="str">
            <v/>
          </cell>
          <cell r="N154" t="str">
            <v>CAPAG Ano Base 2023</v>
          </cell>
          <cell r="O154" t="str">
            <v>Não</v>
          </cell>
          <cell r="P154">
            <v>0.46717215540016122</v>
          </cell>
          <cell r="Q154" t="str">
            <v>Sim</v>
          </cell>
          <cell r="R154" t="str">
            <v>Sim</v>
          </cell>
          <cell r="S154" t="str">
            <v/>
          </cell>
          <cell r="T154" t="str">
            <v/>
          </cell>
          <cell r="U154" t="str">
            <v/>
          </cell>
          <cell r="V154" t="str">
            <v>Sim</v>
          </cell>
          <cell r="W154" t="str">
            <v>Sim</v>
          </cell>
        </row>
        <row r="155">
          <cell r="D155" t="str">
            <v>Abaetetuba/PA</v>
          </cell>
          <cell r="E155" t="str">
            <v>C</v>
          </cell>
          <cell r="F155">
            <v>1.1756892994167066E-2</v>
          </cell>
          <cell r="G155" t="str">
            <v>A</v>
          </cell>
          <cell r="H155">
            <v>0.97095644890798594</v>
          </cell>
          <cell r="I155" t="str">
            <v>C</v>
          </cell>
          <cell r="J155">
            <v>-4.9660911787173176E-2</v>
          </cell>
          <cell r="K155" t="str">
            <v>C</v>
          </cell>
          <cell r="L155" t="str">
            <v>Cicf</v>
          </cell>
          <cell r="M155" t="str">
            <v/>
          </cell>
          <cell r="N155" t="str">
            <v>CAPAG Ano Base 2023</v>
          </cell>
          <cell r="O155" t="str">
            <v>Não</v>
          </cell>
          <cell r="P155">
            <v>0.97881955485740424</v>
          </cell>
          <cell r="Q155" t="str">
            <v>Sim</v>
          </cell>
          <cell r="R155" t="str">
            <v>Sim</v>
          </cell>
          <cell r="S155" t="str">
            <v/>
          </cell>
          <cell r="T155" t="str">
            <v/>
          </cell>
          <cell r="U155" t="str">
            <v/>
          </cell>
          <cell r="V155" t="str">
            <v>Sim</v>
          </cell>
          <cell r="W155" t="str">
            <v>Sim</v>
          </cell>
        </row>
        <row r="156">
          <cell r="D156" t="str">
            <v>Abel Figueiredo/PA</v>
          </cell>
          <cell r="E156" t="str">
            <v>C</v>
          </cell>
          <cell r="F156">
            <v>8.8154154002309651E-2</v>
          </cell>
          <cell r="G156" t="str">
            <v>A</v>
          </cell>
          <cell r="H156">
            <v>0.99681179883565096</v>
          </cell>
          <cell r="I156" t="str">
            <v>C</v>
          </cell>
          <cell r="J156">
            <v>4.0857698075707008E-2</v>
          </cell>
          <cell r="K156" t="str">
            <v>B</v>
          </cell>
          <cell r="L156" t="str">
            <v>Bicf</v>
          </cell>
          <cell r="M156" t="str">
            <v/>
          </cell>
          <cell r="N156" t="str">
            <v>CAPAG Ano Base 2023</v>
          </cell>
          <cell r="O156" t="str">
            <v>Não</v>
          </cell>
          <cell r="P156">
            <v>0.18370231232115752</v>
          </cell>
          <cell r="Q156" t="str">
            <v>Sim</v>
          </cell>
          <cell r="R156" t="str">
            <v/>
          </cell>
          <cell r="S156" t="str">
            <v/>
          </cell>
          <cell r="T156" t="str">
            <v/>
          </cell>
          <cell r="U156" t="str">
            <v/>
          </cell>
          <cell r="V156" t="str">
            <v>Sim</v>
          </cell>
          <cell r="W156" t="str">
            <v>Sim</v>
          </cell>
        </row>
        <row r="157">
          <cell r="D157" t="str">
            <v>Acará/PA</v>
          </cell>
          <cell r="E157" t="str">
            <v>n.e.</v>
          </cell>
          <cell r="F157" t="e">
            <v>#DIV/0!</v>
          </cell>
          <cell r="G157" t="str">
            <v>n.d.</v>
          </cell>
          <cell r="H157">
            <v>0.97781346249550705</v>
          </cell>
          <cell r="I157" t="str">
            <v>C</v>
          </cell>
          <cell r="J157" t="str">
            <v>n.d.</v>
          </cell>
          <cell r="K157" t="str">
            <v>n.d.</v>
          </cell>
          <cell r="L157" t="str">
            <v>Eicf</v>
          </cell>
          <cell r="M157" t="str">
            <v>Ente possui ranking da informação contábil Eicf</v>
          </cell>
          <cell r="N157" t="str">
            <v>CAPAG Ano Base 2023</v>
          </cell>
          <cell r="O157" t="str">
            <v>Não</v>
          </cell>
          <cell r="P157" t="str">
            <v/>
          </cell>
          <cell r="Q157" t="str">
            <v>Sim</v>
          </cell>
          <cell r="R157" t="str">
            <v/>
          </cell>
          <cell r="S157" t="str">
            <v/>
          </cell>
          <cell r="T157" t="str">
            <v/>
          </cell>
          <cell r="U157" t="str">
            <v/>
          </cell>
          <cell r="V157" t="str">
            <v>Não</v>
          </cell>
          <cell r="W157" t="str">
            <v>Não</v>
          </cell>
        </row>
        <row r="158">
          <cell r="D158" t="str">
            <v>Afuá/PA</v>
          </cell>
          <cell r="E158" t="str">
            <v>C</v>
          </cell>
          <cell r="F158">
            <v>2.4156550654951595E-2</v>
          </cell>
          <cell r="G158" t="str">
            <v>A</v>
          </cell>
          <cell r="H158">
            <v>0.92477374356004383</v>
          </cell>
          <cell r="I158" t="str">
            <v>B</v>
          </cell>
          <cell r="J158">
            <v>-0.22080333169781771</v>
          </cell>
          <cell r="K158" t="str">
            <v>C</v>
          </cell>
          <cell r="L158" t="str">
            <v>Cicf</v>
          </cell>
          <cell r="M158" t="str">
            <v/>
          </cell>
          <cell r="N158" t="str">
            <v>CAPAG Ano Base 2023</v>
          </cell>
          <cell r="O158" t="str">
            <v>Não</v>
          </cell>
          <cell r="P158" t="str">
            <v/>
          </cell>
          <cell r="Q158" t="str">
            <v>Sim</v>
          </cell>
          <cell r="R158" t="str">
            <v/>
          </cell>
          <cell r="S158" t="str">
            <v/>
          </cell>
          <cell r="T158" t="str">
            <v/>
          </cell>
          <cell r="U158" t="str">
            <v/>
          </cell>
          <cell r="V158" t="str">
            <v>Sim</v>
          </cell>
          <cell r="W158" t="str">
            <v>Não</v>
          </cell>
        </row>
        <row r="159">
          <cell r="D159" t="str">
            <v>Água Azul do Norte/PA</v>
          </cell>
          <cell r="E159" t="str">
            <v>C</v>
          </cell>
          <cell r="F159">
            <v>0.14805414080710644</v>
          </cell>
          <cell r="G159" t="str">
            <v>A</v>
          </cell>
          <cell r="H159">
            <v>0.9515356416657117</v>
          </cell>
          <cell r="I159" t="str">
            <v>C</v>
          </cell>
          <cell r="J159">
            <v>5.8732378363208501E-3</v>
          </cell>
          <cell r="K159" t="str">
            <v>B</v>
          </cell>
          <cell r="L159" t="str">
            <v>Bicf</v>
          </cell>
          <cell r="M159" t="str">
            <v/>
          </cell>
          <cell r="N159" t="str">
            <v>CAPAG Ano Base 2023</v>
          </cell>
          <cell r="O159" t="str">
            <v>Não</v>
          </cell>
          <cell r="P159">
            <v>3.5210484100772675E-2</v>
          </cell>
          <cell r="Q159" t="str">
            <v>Sim</v>
          </cell>
          <cell r="R159" t="str">
            <v/>
          </cell>
          <cell r="S159" t="str">
            <v/>
          </cell>
          <cell r="T159" t="str">
            <v/>
          </cell>
          <cell r="U159" t="str">
            <v/>
          </cell>
          <cell r="V159" t="str">
            <v>Sim</v>
          </cell>
          <cell r="W159" t="str">
            <v>Sim</v>
          </cell>
        </row>
        <row r="160">
          <cell r="D160" t="str">
            <v>Alenquer/PA</v>
          </cell>
          <cell r="E160" t="str">
            <v>C</v>
          </cell>
          <cell r="F160">
            <v>2.6528941718086133E-2</v>
          </cell>
          <cell r="G160" t="str">
            <v>A</v>
          </cell>
          <cell r="H160">
            <v>0.96682623855126382</v>
          </cell>
          <cell r="I160" t="str">
            <v>C</v>
          </cell>
          <cell r="J160">
            <v>-0.11504262477578693</v>
          </cell>
          <cell r="K160" t="str">
            <v>C</v>
          </cell>
          <cell r="L160" t="str">
            <v>Bicf</v>
          </cell>
          <cell r="M160" t="str">
            <v/>
          </cell>
          <cell r="N160" t="str">
            <v>CAPAG Ano Base 2023</v>
          </cell>
          <cell r="O160" t="str">
            <v>Não</v>
          </cell>
          <cell r="P160">
            <v>14159.40896712436</v>
          </cell>
          <cell r="Q160" t="str">
            <v>Sim</v>
          </cell>
          <cell r="R160" t="str">
            <v/>
          </cell>
          <cell r="S160" t="str">
            <v/>
          </cell>
          <cell r="T160" t="str">
            <v/>
          </cell>
          <cell r="U160" t="str">
            <v/>
          </cell>
          <cell r="V160" t="str">
            <v>Sim</v>
          </cell>
          <cell r="W160" t="str">
            <v>Sim</v>
          </cell>
        </row>
        <row r="161">
          <cell r="D161" t="str">
            <v>Almeirim/PA</v>
          </cell>
          <cell r="E161" t="str">
            <v>C</v>
          </cell>
          <cell r="F161">
            <v>0.27718285991295549</v>
          </cell>
          <cell r="G161" t="str">
            <v>A</v>
          </cell>
          <cell r="H161">
            <v>1.0516023414378273</v>
          </cell>
          <cell r="I161" t="str">
            <v>C</v>
          </cell>
          <cell r="J161">
            <v>-0.19028504884190106</v>
          </cell>
          <cell r="K161" t="str">
            <v>C</v>
          </cell>
          <cell r="L161" t="str">
            <v>Bicf</v>
          </cell>
          <cell r="M161" t="str">
            <v/>
          </cell>
          <cell r="N161" t="str">
            <v>CAPAG Ano Base 2023</v>
          </cell>
          <cell r="O161" t="str">
            <v>Não</v>
          </cell>
          <cell r="P161" t="str">
            <v/>
          </cell>
          <cell r="Q161" t="str">
            <v>Sim</v>
          </cell>
          <cell r="R161" t="str">
            <v/>
          </cell>
          <cell r="S161" t="str">
            <v/>
          </cell>
          <cell r="T161" t="str">
            <v/>
          </cell>
          <cell r="U161" t="str">
            <v/>
          </cell>
          <cell r="V161" t="str">
            <v>Sim</v>
          </cell>
          <cell r="W161" t="str">
            <v>Sim</v>
          </cell>
        </row>
        <row r="162">
          <cell r="D162" t="str">
            <v>Altamira/PA</v>
          </cell>
          <cell r="E162" t="str">
            <v>C</v>
          </cell>
          <cell r="F162">
            <v>4.0566985094024531E-2</v>
          </cell>
          <cell r="G162" t="str">
            <v>A</v>
          </cell>
          <cell r="H162">
            <v>0.97122880618018748</v>
          </cell>
          <cell r="I162" t="str">
            <v>C</v>
          </cell>
          <cell r="J162">
            <v>2.3478350827315531E-2</v>
          </cell>
          <cell r="K162" t="str">
            <v>B</v>
          </cell>
          <cell r="L162" t="str">
            <v>Bicf</v>
          </cell>
          <cell r="M162" t="str">
            <v/>
          </cell>
          <cell r="N162" t="str">
            <v>CAPAG Ano Base 2023</v>
          </cell>
          <cell r="O162" t="str">
            <v>Não</v>
          </cell>
          <cell r="P162">
            <v>0.84335127247136155</v>
          </cell>
          <cell r="Q162" t="str">
            <v>Sim</v>
          </cell>
          <cell r="R162" t="str">
            <v/>
          </cell>
          <cell r="S162" t="str">
            <v/>
          </cell>
          <cell r="T162" t="str">
            <v/>
          </cell>
          <cell r="U162" t="str">
            <v/>
          </cell>
          <cell r="V162" t="str">
            <v>Sim</v>
          </cell>
          <cell r="W162" t="str">
            <v>Não</v>
          </cell>
        </row>
        <row r="163">
          <cell r="D163" t="str">
            <v>Anajás/PA</v>
          </cell>
          <cell r="E163" t="str">
            <v>C</v>
          </cell>
          <cell r="F163">
            <v>8.1272397203641415E-5</v>
          </cell>
          <cell r="G163" t="str">
            <v>A</v>
          </cell>
          <cell r="H163">
            <v>1.0000896963492736</v>
          </cell>
          <cell r="I163" t="str">
            <v>C</v>
          </cell>
          <cell r="J163">
            <v>-7.758173571917748E-2</v>
          </cell>
          <cell r="K163" t="str">
            <v>C</v>
          </cell>
          <cell r="L163" t="str">
            <v>Bicf</v>
          </cell>
          <cell r="M163" t="str">
            <v/>
          </cell>
          <cell r="N163" t="str">
            <v>CAPAG Ano Base 2023</v>
          </cell>
          <cell r="O163" t="str">
            <v>Não</v>
          </cell>
          <cell r="P163" t="str">
            <v/>
          </cell>
          <cell r="Q163" t="str">
            <v>Sim</v>
          </cell>
          <cell r="R163" t="str">
            <v/>
          </cell>
          <cell r="S163" t="str">
            <v/>
          </cell>
          <cell r="T163" t="str">
            <v/>
          </cell>
          <cell r="U163" t="str">
            <v/>
          </cell>
          <cell r="V163" t="str">
            <v>Sim</v>
          </cell>
          <cell r="W163" t="str">
            <v>Sim</v>
          </cell>
        </row>
        <row r="164">
          <cell r="D164" t="str">
            <v>Ananindeua/PA</v>
          </cell>
          <cell r="E164" t="str">
            <v>n.d.</v>
          </cell>
          <cell r="F164">
            <v>0.39678482906695345</v>
          </cell>
          <cell r="G164" t="str">
            <v>A</v>
          </cell>
          <cell r="H164">
            <v>0.8624610586562973</v>
          </cell>
          <cell r="I164" t="str">
            <v>B</v>
          </cell>
          <cell r="J164" t="str">
            <v>n.d.</v>
          </cell>
          <cell r="K164" t="str">
            <v>n.d.</v>
          </cell>
          <cell r="L164" t="str">
            <v>Cicf</v>
          </cell>
          <cell r="M16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4" t="str">
            <v>CAPAG Ano Base 2023</v>
          </cell>
          <cell r="O164" t="str">
            <v>Não</v>
          </cell>
          <cell r="P164">
            <v>0.85896390656496746</v>
          </cell>
          <cell r="Q164" t="str">
            <v>Sim</v>
          </cell>
          <cell r="R164" t="str">
            <v>Sim</v>
          </cell>
          <cell r="S164" t="str">
            <v/>
          </cell>
          <cell r="T164" t="str">
            <v/>
          </cell>
          <cell r="U164" t="str">
            <v>Sim</v>
          </cell>
          <cell r="V164" t="str">
            <v>Sim</v>
          </cell>
          <cell r="W164" t="str">
            <v>Sim</v>
          </cell>
        </row>
        <row r="165">
          <cell r="D165" t="str">
            <v>Anapu/PA</v>
          </cell>
          <cell r="E165" t="str">
            <v>C</v>
          </cell>
          <cell r="F165">
            <v>2.6811789989345247E-2</v>
          </cell>
          <cell r="G165" t="str">
            <v>A</v>
          </cell>
          <cell r="H165">
            <v>0.93694653231679093</v>
          </cell>
          <cell r="I165" t="str">
            <v>B</v>
          </cell>
          <cell r="J165">
            <v>-0.13990468084605875</v>
          </cell>
          <cell r="K165" t="str">
            <v>C</v>
          </cell>
          <cell r="L165" t="str">
            <v>Bicf</v>
          </cell>
          <cell r="M165" t="str">
            <v/>
          </cell>
          <cell r="N165" t="str">
            <v>CAPAG Ano Base 2023</v>
          </cell>
          <cell r="O165" t="str">
            <v>Não</v>
          </cell>
          <cell r="P165">
            <v>5.0711500163155838</v>
          </cell>
          <cell r="Q165" t="str">
            <v>Sim</v>
          </cell>
          <cell r="R165" t="str">
            <v/>
          </cell>
          <cell r="S165" t="str">
            <v/>
          </cell>
          <cell r="T165" t="str">
            <v/>
          </cell>
          <cell r="U165" t="str">
            <v/>
          </cell>
          <cell r="V165" t="str">
            <v>Sim</v>
          </cell>
          <cell r="W165" t="str">
            <v>Não</v>
          </cell>
        </row>
        <row r="166">
          <cell r="D166" t="str">
            <v>Augusto Corrêa/PA</v>
          </cell>
          <cell r="E166" t="str">
            <v>C</v>
          </cell>
          <cell r="F166">
            <v>3.2200280060150785E-2</v>
          </cell>
          <cell r="G166" t="str">
            <v>A</v>
          </cell>
          <cell r="H166">
            <v>0.85477419014755862</v>
          </cell>
          <cell r="I166" t="str">
            <v>B</v>
          </cell>
          <cell r="J166">
            <v>-1.821984486829031E-2</v>
          </cell>
          <cell r="K166" t="str">
            <v>C</v>
          </cell>
          <cell r="L166" t="str">
            <v>Bicf</v>
          </cell>
          <cell r="M166" t="str">
            <v/>
          </cell>
          <cell r="N166" t="str">
            <v>CAPAG Ano Base 2023</v>
          </cell>
          <cell r="O166" t="str">
            <v>Não</v>
          </cell>
          <cell r="P166" t="str">
            <v/>
          </cell>
          <cell r="Q166" t="str">
            <v>Sim</v>
          </cell>
          <cell r="R166" t="str">
            <v/>
          </cell>
          <cell r="S166" t="str">
            <v/>
          </cell>
          <cell r="T166" t="str">
            <v/>
          </cell>
          <cell r="U166" t="str">
            <v/>
          </cell>
          <cell r="V166" t="str">
            <v>Sim</v>
          </cell>
          <cell r="W166" t="str">
            <v>Sim</v>
          </cell>
        </row>
        <row r="167">
          <cell r="D167" t="str">
            <v>Aurora do Pará/PA</v>
          </cell>
          <cell r="E167" t="str">
            <v>C</v>
          </cell>
          <cell r="F167">
            <v>0.10521071608129842</v>
          </cell>
          <cell r="G167" t="str">
            <v>A</v>
          </cell>
          <cell r="H167">
            <v>1.0204029873592857</v>
          </cell>
          <cell r="I167" t="str">
            <v>C</v>
          </cell>
          <cell r="J167">
            <v>1.2745979049807805E-2</v>
          </cell>
          <cell r="K167" t="str">
            <v>B</v>
          </cell>
          <cell r="L167" t="str">
            <v>Bicf</v>
          </cell>
          <cell r="M167" t="str">
            <v/>
          </cell>
          <cell r="N167" t="str">
            <v>CAPAG Ano Base 2023</v>
          </cell>
          <cell r="O167" t="str">
            <v>Não</v>
          </cell>
          <cell r="P167">
            <v>0.75006640013838966</v>
          </cell>
          <cell r="Q167" t="str">
            <v>Sim</v>
          </cell>
          <cell r="R167" t="str">
            <v/>
          </cell>
          <cell r="S167" t="str">
            <v/>
          </cell>
          <cell r="T167" t="str">
            <v/>
          </cell>
          <cell r="U167" t="str">
            <v/>
          </cell>
          <cell r="V167" t="str">
            <v>Sim</v>
          </cell>
          <cell r="W167" t="str">
            <v>Não</v>
          </cell>
        </row>
        <row r="168">
          <cell r="D168" t="str">
            <v>Aveiro/PA</v>
          </cell>
          <cell r="E168" t="str">
            <v>C</v>
          </cell>
          <cell r="F168">
            <v>1.6191334591027017E-2</v>
          </cell>
          <cell r="G168" t="str">
            <v>A</v>
          </cell>
          <cell r="H168">
            <v>1.0892028899782122</v>
          </cell>
          <cell r="I168" t="str">
            <v>C</v>
          </cell>
          <cell r="J168">
            <v>-0.25728022601841166</v>
          </cell>
          <cell r="K168" t="str">
            <v>C</v>
          </cell>
          <cell r="L168" t="str">
            <v>Cicf</v>
          </cell>
          <cell r="M168" t="str">
            <v/>
          </cell>
          <cell r="N168" t="str">
            <v>CAPAG Ano Base 2023</v>
          </cell>
          <cell r="O168" t="str">
            <v>Não</v>
          </cell>
          <cell r="P168" t="str">
            <v/>
          </cell>
          <cell r="Q168" t="str">
            <v>Sim</v>
          </cell>
          <cell r="R168" t="str">
            <v/>
          </cell>
          <cell r="S168" t="str">
            <v/>
          </cell>
          <cell r="T168" t="str">
            <v/>
          </cell>
          <cell r="U168" t="str">
            <v/>
          </cell>
          <cell r="V168" t="str">
            <v>Sim</v>
          </cell>
          <cell r="W168" t="str">
            <v>Não</v>
          </cell>
        </row>
        <row r="169">
          <cell r="D169" t="str">
            <v>Bagre/PA</v>
          </cell>
          <cell r="E169" t="str">
            <v>C</v>
          </cell>
          <cell r="F169">
            <v>0.27162870875610728</v>
          </cell>
          <cell r="G169" t="str">
            <v>A</v>
          </cell>
          <cell r="H169">
            <v>0.97932104924596675</v>
          </cell>
          <cell r="I169" t="str">
            <v>C</v>
          </cell>
          <cell r="J169">
            <v>-0.11091113465943576</v>
          </cell>
          <cell r="K169" t="str">
            <v>C</v>
          </cell>
          <cell r="L169" t="str">
            <v>Bicf</v>
          </cell>
          <cell r="M169" t="str">
            <v/>
          </cell>
          <cell r="N169" t="str">
            <v>CAPAG Ano Base 2023</v>
          </cell>
          <cell r="O169" t="str">
            <v>Não</v>
          </cell>
          <cell r="P169" t="str">
            <v>n.d.</v>
          </cell>
          <cell r="Q169" t="str">
            <v>Sim</v>
          </cell>
          <cell r="R169" t="str">
            <v/>
          </cell>
          <cell r="S169" t="str">
            <v/>
          </cell>
          <cell r="T169" t="str">
            <v/>
          </cell>
          <cell r="U169" t="str">
            <v/>
          </cell>
          <cell r="V169" t="str">
            <v>Sim</v>
          </cell>
          <cell r="W169" t="str">
            <v>Sim</v>
          </cell>
        </row>
        <row r="170">
          <cell r="D170" t="str">
            <v>Baião/PA</v>
          </cell>
          <cell r="E170" t="str">
            <v>C</v>
          </cell>
          <cell r="F170">
            <v>8.5841177687193057E-3</v>
          </cell>
          <cell r="G170" t="str">
            <v>A</v>
          </cell>
          <cell r="H170">
            <v>1.0000279549125828</v>
          </cell>
          <cell r="I170" t="str">
            <v>C</v>
          </cell>
          <cell r="J170">
            <v>-4.9736611177761847E-2</v>
          </cell>
          <cell r="K170" t="str">
            <v>C</v>
          </cell>
          <cell r="L170" t="str">
            <v>Bicf</v>
          </cell>
          <cell r="M170" t="str">
            <v/>
          </cell>
          <cell r="N170" t="str">
            <v>CAPAG Ano Base 2023</v>
          </cell>
          <cell r="O170" t="str">
            <v>Não</v>
          </cell>
          <cell r="P170">
            <v>3.7057732421711251</v>
          </cell>
          <cell r="Q170" t="str">
            <v>Sim</v>
          </cell>
          <cell r="R170" t="str">
            <v/>
          </cell>
          <cell r="S170" t="str">
            <v/>
          </cell>
          <cell r="T170" t="str">
            <v/>
          </cell>
          <cell r="U170" t="str">
            <v/>
          </cell>
          <cell r="V170" t="str">
            <v>Sim</v>
          </cell>
          <cell r="W170" t="str">
            <v>Não</v>
          </cell>
        </row>
        <row r="171">
          <cell r="D171" t="str">
            <v>Bannach/PA</v>
          </cell>
          <cell r="E171" t="str">
            <v>n.e.</v>
          </cell>
          <cell r="F171">
            <v>5.8570256953625485E-2</v>
          </cell>
          <cell r="G171" t="str">
            <v>A</v>
          </cell>
          <cell r="H171" t="str">
            <v>n.d.</v>
          </cell>
          <cell r="I171" t="str">
            <v>n.d.</v>
          </cell>
          <cell r="J171">
            <v>4.5498307103594954E-2</v>
          </cell>
          <cell r="K171" t="str">
            <v>B</v>
          </cell>
          <cell r="L171" t="str">
            <v>Eicf</v>
          </cell>
          <cell r="M171" t="str">
            <v>Ente possui ranking da informação contábil Eicf</v>
          </cell>
          <cell r="N171" t="str">
            <v>CAPAG Ano Base 2023</v>
          </cell>
          <cell r="O171" t="str">
            <v>Não</v>
          </cell>
          <cell r="P171">
            <v>0.72209589235913885</v>
          </cell>
          <cell r="Q171" t="str">
            <v>Não</v>
          </cell>
          <cell r="R171" t="str">
            <v/>
          </cell>
          <cell r="S171" t="str">
            <v/>
          </cell>
          <cell r="T171" t="str">
            <v/>
          </cell>
          <cell r="U171" t="str">
            <v/>
          </cell>
          <cell r="V171" t="str">
            <v>Sim</v>
          </cell>
          <cell r="W171" t="str">
            <v>Sim</v>
          </cell>
        </row>
        <row r="172">
          <cell r="D172" t="str">
            <v>Barcarena/PA</v>
          </cell>
          <cell r="E172" t="str">
            <v>C</v>
          </cell>
          <cell r="F172">
            <v>6.2377236189888538E-2</v>
          </cell>
          <cell r="G172" t="str">
            <v>A</v>
          </cell>
          <cell r="H172">
            <v>0.78004285898616366</v>
          </cell>
          <cell r="I172" t="str">
            <v>A</v>
          </cell>
          <cell r="J172">
            <v>-2.1462727769020255E-2</v>
          </cell>
          <cell r="K172" t="str">
            <v>C</v>
          </cell>
          <cell r="L172" t="str">
            <v>Bicf</v>
          </cell>
          <cell r="M172" t="str">
            <v/>
          </cell>
          <cell r="N172" t="str">
            <v>CAPAG Ano Base 2023</v>
          </cell>
          <cell r="O172" t="str">
            <v>Não</v>
          </cell>
          <cell r="P172">
            <v>1.3704930054647415</v>
          </cell>
          <cell r="Q172" t="str">
            <v>Sim</v>
          </cell>
          <cell r="R172" t="str">
            <v/>
          </cell>
          <cell r="S172" t="str">
            <v/>
          </cell>
          <cell r="T172" t="str">
            <v/>
          </cell>
          <cell r="U172" t="str">
            <v/>
          </cell>
          <cell r="V172" t="str">
            <v>Sim</v>
          </cell>
          <cell r="W172" t="str">
            <v>Sim</v>
          </cell>
        </row>
        <row r="173">
          <cell r="D173" t="str">
            <v>Belém/PA</v>
          </cell>
          <cell r="E173" t="str">
            <v>A</v>
          </cell>
          <cell r="F173">
            <v>0.34093139872188449</v>
          </cell>
          <cell r="G173" t="str">
            <v>A</v>
          </cell>
          <cell r="H173">
            <v>0.91780056881868788</v>
          </cell>
          <cell r="I173" t="str">
            <v>B</v>
          </cell>
          <cell r="J173">
            <v>0.12684278113238695</v>
          </cell>
          <cell r="K173" t="str">
            <v>A</v>
          </cell>
          <cell r="L173" t="str">
            <v>Dicf</v>
          </cell>
          <cell r="M173" t="str">
            <v/>
          </cell>
          <cell r="N173" t="str">
            <v>CAPAG Ano Base 2023</v>
          </cell>
          <cell r="O173" t="str">
            <v>Não</v>
          </cell>
          <cell r="P173">
            <v>2.6152972238457223E-2</v>
          </cell>
          <cell r="Q173" t="str">
            <v>Sim</v>
          </cell>
          <cell r="R173" t="str">
            <v/>
          </cell>
          <cell r="S173" t="str">
            <v/>
          </cell>
          <cell r="T173" t="str">
            <v/>
          </cell>
          <cell r="U173" t="str">
            <v/>
          </cell>
          <cell r="V173" t="str">
            <v>Sim</v>
          </cell>
          <cell r="W173" t="str">
            <v>Sim</v>
          </cell>
        </row>
        <row r="174">
          <cell r="D174" t="str">
            <v>Belterra/PA</v>
          </cell>
          <cell r="E174" t="str">
            <v>C</v>
          </cell>
          <cell r="F174">
            <v>0.25811554390854485</v>
          </cell>
          <cell r="G174" t="str">
            <v>A</v>
          </cell>
          <cell r="H174">
            <v>0.88832341766775436</v>
          </cell>
          <cell r="I174" t="str">
            <v>B</v>
          </cell>
          <cell r="J174">
            <v>0</v>
          </cell>
          <cell r="K174" t="str">
            <v>C</v>
          </cell>
          <cell r="L174" t="str">
            <v>Bicf</v>
          </cell>
          <cell r="M174" t="str">
            <v/>
          </cell>
          <cell r="N174" t="str">
            <v>CAPAG Ano Base 2023</v>
          </cell>
          <cell r="O174" t="str">
            <v>Não</v>
          </cell>
          <cell r="P174">
            <v>0.20057102713727679</v>
          </cell>
          <cell r="Q174" t="str">
            <v>Sim</v>
          </cell>
          <cell r="R174" t="str">
            <v>Sim</v>
          </cell>
          <cell r="S174" t="str">
            <v/>
          </cell>
          <cell r="T174" t="str">
            <v/>
          </cell>
          <cell r="U174" t="str">
            <v/>
          </cell>
          <cell r="V174" t="str">
            <v>Sim</v>
          </cell>
          <cell r="W174" t="str">
            <v>Sim</v>
          </cell>
        </row>
        <row r="175">
          <cell r="D175" t="str">
            <v>Benevides/PA</v>
          </cell>
          <cell r="E175" t="str">
            <v>n.d.</v>
          </cell>
          <cell r="F175" t="str">
            <v>n.d.</v>
          </cell>
          <cell r="G175" t="str">
            <v>n.d.</v>
          </cell>
          <cell r="H175" t="str">
            <v>n.d.</v>
          </cell>
          <cell r="I175" t="str">
            <v>n.d.</v>
          </cell>
          <cell r="J175" t="str">
            <v>n.d.</v>
          </cell>
          <cell r="K175" t="str">
            <v>n.d.</v>
          </cell>
          <cell r="L175" t="str">
            <v>Bicf</v>
          </cell>
          <cell r="M175" t="str">
            <v xml:space="preserve">Ente não publicou último RGF de 2024
Ente não publicou último RREO de 2024
</v>
          </cell>
          <cell r="N175" t="str">
            <v>CAPAG Ano Base 2023</v>
          </cell>
          <cell r="O175" t="str">
            <v>Não</v>
          </cell>
          <cell r="P175">
            <v>0.10843090031493448</v>
          </cell>
          <cell r="Q175" t="str">
            <v>Sim</v>
          </cell>
          <cell r="R175" t="str">
            <v>Sim</v>
          </cell>
          <cell r="S175" t="str">
            <v/>
          </cell>
          <cell r="T175" t="str">
            <v/>
          </cell>
          <cell r="U175" t="str">
            <v/>
          </cell>
          <cell r="V175" t="str">
            <v>Não</v>
          </cell>
          <cell r="W175" t="str">
            <v>Não</v>
          </cell>
        </row>
        <row r="176">
          <cell r="D176" t="str">
            <v>Bom Jesus do Tocantins/PA</v>
          </cell>
          <cell r="E176" t="str">
            <v>C</v>
          </cell>
          <cell r="F176">
            <v>0</v>
          </cell>
          <cell r="G176" t="str">
            <v>A</v>
          </cell>
          <cell r="H176">
            <v>0.96295652518945352</v>
          </cell>
          <cell r="I176" t="str">
            <v>C</v>
          </cell>
          <cell r="J176">
            <v>-8.1941659601380071E-2</v>
          </cell>
          <cell r="K176" t="str">
            <v>C</v>
          </cell>
          <cell r="L176" t="str">
            <v>Bicf</v>
          </cell>
          <cell r="M176" t="str">
            <v/>
          </cell>
          <cell r="N176" t="str">
            <v>CAPAG Ano Base 2023</v>
          </cell>
          <cell r="O176" t="str">
            <v>Não</v>
          </cell>
          <cell r="P176">
            <v>2.2835572995086424</v>
          </cell>
          <cell r="Q176" t="str">
            <v>Sim</v>
          </cell>
          <cell r="R176" t="str">
            <v/>
          </cell>
          <cell r="S176" t="str">
            <v/>
          </cell>
          <cell r="T176" t="str">
            <v/>
          </cell>
          <cell r="U176" t="str">
            <v/>
          </cell>
          <cell r="V176" t="str">
            <v>Sim</v>
          </cell>
          <cell r="W176" t="str">
            <v>Sim</v>
          </cell>
        </row>
        <row r="177">
          <cell r="D177" t="str">
            <v>Bonito/PA</v>
          </cell>
          <cell r="E177" t="str">
            <v>n.e.</v>
          </cell>
          <cell r="F177" t="e">
            <v>#DIV/0!</v>
          </cell>
          <cell r="G177" t="str">
            <v>n.d.</v>
          </cell>
          <cell r="H177">
            <v>0.94146610438930456</v>
          </cell>
          <cell r="I177" t="str">
            <v>B</v>
          </cell>
          <cell r="J177" t="str">
            <v>n.d.</v>
          </cell>
          <cell r="K177" t="str">
            <v>n.d.</v>
          </cell>
          <cell r="L177" t="str">
            <v>Eicf</v>
          </cell>
          <cell r="M177" t="str">
            <v>Ente possui ranking da informação contábil Eicf</v>
          </cell>
          <cell r="N177" t="str">
            <v>CAPAG Ano Base 2023</v>
          </cell>
          <cell r="O177" t="str">
            <v>Não</v>
          </cell>
          <cell r="P177" t="str">
            <v/>
          </cell>
          <cell r="Q177" t="str">
            <v>Sim</v>
          </cell>
          <cell r="R177" t="str">
            <v/>
          </cell>
          <cell r="S177" t="str">
            <v/>
          </cell>
          <cell r="T177" t="str">
            <v/>
          </cell>
          <cell r="U177" t="str">
            <v/>
          </cell>
          <cell r="V177" t="str">
            <v>Não</v>
          </cell>
          <cell r="W177" t="str">
            <v>Não</v>
          </cell>
        </row>
        <row r="178">
          <cell r="D178" t="str">
            <v>Bragança/PA</v>
          </cell>
          <cell r="E178" t="str">
            <v>C</v>
          </cell>
          <cell r="F178">
            <v>2.8699611481925179E-4</v>
          </cell>
          <cell r="G178" t="str">
            <v>A</v>
          </cell>
          <cell r="H178">
            <v>1.0928488787803146</v>
          </cell>
          <cell r="I178" t="str">
            <v>C</v>
          </cell>
          <cell r="J178">
            <v>-0.35777173492162584</v>
          </cell>
          <cell r="K178" t="str">
            <v>C</v>
          </cell>
          <cell r="L178" t="str">
            <v>Bicf</v>
          </cell>
          <cell r="M178" t="str">
            <v/>
          </cell>
          <cell r="N178" t="str">
            <v>CAPAG Ano Base 2023</v>
          </cell>
          <cell r="O178" t="str">
            <v>Não</v>
          </cell>
          <cell r="P178" t="str">
            <v/>
          </cell>
          <cell r="Q178" t="str">
            <v>Sim</v>
          </cell>
          <cell r="R178" t="str">
            <v/>
          </cell>
          <cell r="S178" t="str">
            <v/>
          </cell>
          <cell r="T178" t="str">
            <v/>
          </cell>
          <cell r="U178" t="str">
            <v/>
          </cell>
          <cell r="V178" t="str">
            <v>Sim</v>
          </cell>
          <cell r="W178" t="str">
            <v>Sim</v>
          </cell>
        </row>
        <row r="179">
          <cell r="D179" t="str">
            <v>Brasil Novo/PA</v>
          </cell>
          <cell r="E179" t="str">
            <v>n.d.</v>
          </cell>
          <cell r="F179" t="str">
            <v>n.d.</v>
          </cell>
          <cell r="G179" t="str">
            <v>n.d.</v>
          </cell>
          <cell r="H179" t="str">
            <v>n.d.</v>
          </cell>
          <cell r="I179" t="str">
            <v>n.d.</v>
          </cell>
          <cell r="J179" t="str">
            <v>n.d.</v>
          </cell>
          <cell r="K179" t="str">
            <v>n.d.</v>
          </cell>
          <cell r="L179" t="str">
            <v>Bicf</v>
          </cell>
          <cell r="M179" t="str">
            <v xml:space="preserve">Ente não publicou último RGF de 2024
Ente não publicou último RREO de 2024
</v>
          </cell>
          <cell r="N179" t="str">
            <v>CAPAG Ano Base 2023</v>
          </cell>
          <cell r="O179" t="str">
            <v>Não</v>
          </cell>
          <cell r="P179">
            <v>0.65992924334004455</v>
          </cell>
          <cell r="Q179" t="str">
            <v>Sim</v>
          </cell>
          <cell r="R179" t="str">
            <v>Sim</v>
          </cell>
          <cell r="S179" t="str">
            <v/>
          </cell>
          <cell r="T179" t="str">
            <v/>
          </cell>
          <cell r="U179" t="str">
            <v/>
          </cell>
          <cell r="V179" t="str">
            <v>Não</v>
          </cell>
          <cell r="W179" t="str">
            <v>Não</v>
          </cell>
        </row>
        <row r="180">
          <cell r="D180" t="str">
            <v>Brejo Grande do Araguaia/PA</v>
          </cell>
          <cell r="E180" t="str">
            <v>C</v>
          </cell>
          <cell r="F180">
            <v>1.3105729586547099E-2</v>
          </cell>
          <cell r="G180" t="str">
            <v>A</v>
          </cell>
          <cell r="H180">
            <v>0.98644233598296016</v>
          </cell>
          <cell r="I180" t="str">
            <v>C</v>
          </cell>
          <cell r="J180">
            <v>4.0355079300617705E-3</v>
          </cell>
          <cell r="K180" t="str">
            <v>B</v>
          </cell>
          <cell r="L180" t="str">
            <v>Bicf</v>
          </cell>
          <cell r="M180" t="str">
            <v/>
          </cell>
          <cell r="N180" t="str">
            <v>CAPAG Ano Base 2023</v>
          </cell>
          <cell r="O180" t="str">
            <v>Não</v>
          </cell>
          <cell r="P180">
            <v>0.35689791786020197</v>
          </cell>
          <cell r="Q180" t="str">
            <v>Sim</v>
          </cell>
          <cell r="R180" t="str">
            <v/>
          </cell>
          <cell r="S180" t="str">
            <v/>
          </cell>
          <cell r="T180" t="str">
            <v/>
          </cell>
          <cell r="U180" t="str">
            <v/>
          </cell>
          <cell r="V180" t="str">
            <v>Sim</v>
          </cell>
          <cell r="W180" t="str">
            <v>Sim</v>
          </cell>
        </row>
        <row r="181">
          <cell r="D181" t="str">
            <v>Breu Branco/PA</v>
          </cell>
          <cell r="E181" t="str">
            <v>C</v>
          </cell>
          <cell r="F181">
            <v>0.14854458733884757</v>
          </cell>
          <cell r="G181" t="str">
            <v>A</v>
          </cell>
          <cell r="H181">
            <v>1.0035392713846982</v>
          </cell>
          <cell r="I181" t="str">
            <v>C</v>
          </cell>
          <cell r="J181">
            <v>5.0264898148734433E-3</v>
          </cell>
          <cell r="K181" t="str">
            <v>B</v>
          </cell>
          <cell r="L181" t="str">
            <v>Bicf</v>
          </cell>
          <cell r="M181" t="str">
            <v/>
          </cell>
          <cell r="N181" t="str">
            <v>CAPAG Ano Base 2023</v>
          </cell>
          <cell r="O181" t="str">
            <v>Não</v>
          </cell>
          <cell r="P181">
            <v>0.80141898616383422</v>
          </cell>
          <cell r="Q181" t="str">
            <v>Sim</v>
          </cell>
          <cell r="R181" t="str">
            <v/>
          </cell>
          <cell r="S181" t="str">
            <v/>
          </cell>
          <cell r="T181" t="str">
            <v/>
          </cell>
          <cell r="U181" t="str">
            <v/>
          </cell>
          <cell r="V181" t="str">
            <v>Sim</v>
          </cell>
          <cell r="W181" t="str">
            <v>Sim</v>
          </cell>
        </row>
        <row r="182">
          <cell r="D182" t="str">
            <v>Breves/PA</v>
          </cell>
          <cell r="E182" t="str">
            <v>n.d.</v>
          </cell>
          <cell r="F182" t="str">
            <v>n.d.</v>
          </cell>
          <cell r="G182" t="str">
            <v>n.d.</v>
          </cell>
          <cell r="H182" t="str">
            <v>n.d.</v>
          </cell>
          <cell r="I182" t="str">
            <v>n.d.</v>
          </cell>
          <cell r="J182" t="str">
            <v>n.d.</v>
          </cell>
          <cell r="K182" t="str">
            <v>n.d.</v>
          </cell>
          <cell r="L182" t="str">
            <v>Cicf</v>
          </cell>
          <cell r="M182" t="str">
            <v xml:space="preserve">Ente não publicou último RGF de 2024
Ente não publicou último RREO de 2024
</v>
          </cell>
          <cell r="N182" t="str">
            <v>CAPAG Ano Base 2023</v>
          </cell>
          <cell r="O182" t="str">
            <v>Não</v>
          </cell>
          <cell r="P182">
            <v>0.34659324101876615</v>
          </cell>
          <cell r="Q182" t="str">
            <v>Sim</v>
          </cell>
          <cell r="R182" t="str">
            <v>Sim</v>
          </cell>
          <cell r="S182" t="str">
            <v/>
          </cell>
          <cell r="T182" t="str">
            <v/>
          </cell>
          <cell r="U182" t="str">
            <v/>
          </cell>
          <cell r="V182" t="str">
            <v>Não</v>
          </cell>
          <cell r="W182" t="str">
            <v>Não</v>
          </cell>
        </row>
        <row r="183">
          <cell r="D183" t="str">
            <v>Bujaru/PA</v>
          </cell>
          <cell r="E183" t="str">
            <v>C</v>
          </cell>
          <cell r="F183">
            <v>0.69530266770062144</v>
          </cell>
          <cell r="G183" t="str">
            <v>B</v>
          </cell>
          <cell r="H183">
            <v>0.94530619631070345</v>
          </cell>
          <cell r="I183" t="str">
            <v>B</v>
          </cell>
          <cell r="J183">
            <v>-7.7750726136359433E-3</v>
          </cell>
          <cell r="K183" t="str">
            <v>C</v>
          </cell>
          <cell r="L183" t="str">
            <v>Cicf</v>
          </cell>
          <cell r="M183" t="str">
            <v/>
          </cell>
          <cell r="N183" t="str">
            <v>CAPAG Ano Base 2023</v>
          </cell>
          <cell r="O183" t="str">
            <v>Não</v>
          </cell>
          <cell r="P183" t="str">
            <v>n.d.</v>
          </cell>
          <cell r="Q183" t="str">
            <v>Sim</v>
          </cell>
          <cell r="R183" t="str">
            <v/>
          </cell>
          <cell r="S183" t="str">
            <v/>
          </cell>
          <cell r="T183" t="str">
            <v/>
          </cell>
          <cell r="U183" t="str">
            <v/>
          </cell>
          <cell r="V183" t="str">
            <v>Sim</v>
          </cell>
          <cell r="W183" t="str">
            <v>Sim</v>
          </cell>
        </row>
        <row r="184">
          <cell r="D184" t="str">
            <v>Cachoeira do Piriá/PA</v>
          </cell>
          <cell r="E184" t="str">
            <v>C</v>
          </cell>
          <cell r="F184">
            <v>4.8446720732268934E-5</v>
          </cell>
          <cell r="G184" t="str">
            <v>A</v>
          </cell>
          <cell r="H184">
            <v>0.90948742021021256</v>
          </cell>
          <cell r="I184" t="str">
            <v>B</v>
          </cell>
          <cell r="J184">
            <v>-2.7461882277714681E-2</v>
          </cell>
          <cell r="K184" t="str">
            <v>C</v>
          </cell>
          <cell r="L184" t="str">
            <v>Bicf</v>
          </cell>
          <cell r="M184" t="str">
            <v/>
          </cell>
          <cell r="N184" t="str">
            <v>CAPAG Ano Base 2023</v>
          </cell>
          <cell r="O184" t="str">
            <v>Não</v>
          </cell>
          <cell r="P184" t="str">
            <v/>
          </cell>
          <cell r="Q184" t="str">
            <v>Sim</v>
          </cell>
          <cell r="R184" t="str">
            <v/>
          </cell>
          <cell r="S184" t="str">
            <v/>
          </cell>
          <cell r="T184" t="str">
            <v/>
          </cell>
          <cell r="U184" t="str">
            <v/>
          </cell>
          <cell r="V184" t="str">
            <v>Sim</v>
          </cell>
          <cell r="W184" t="str">
            <v>Sim</v>
          </cell>
        </row>
        <row r="185">
          <cell r="D185" t="str">
            <v>Cachoeira do Arari/PA</v>
          </cell>
          <cell r="E185" t="str">
            <v>C</v>
          </cell>
          <cell r="F185">
            <v>2.6624500513559506E-2</v>
          </cell>
          <cell r="G185" t="str">
            <v>A</v>
          </cell>
          <cell r="H185">
            <v>0.96767381014805964</v>
          </cell>
          <cell r="I185" t="str">
            <v>C</v>
          </cell>
          <cell r="J185">
            <v>-2.9220825326988935E-2</v>
          </cell>
          <cell r="K185" t="str">
            <v>C</v>
          </cell>
          <cell r="L185" t="str">
            <v>Cicf</v>
          </cell>
          <cell r="M185" t="str">
            <v/>
          </cell>
          <cell r="N185" t="str">
            <v>CAPAG Ano Base 2023</v>
          </cell>
          <cell r="O185" t="str">
            <v>Não</v>
          </cell>
          <cell r="P185" t="str">
            <v/>
          </cell>
          <cell r="Q185" t="str">
            <v>Sim</v>
          </cell>
          <cell r="R185" t="str">
            <v/>
          </cell>
          <cell r="S185" t="str">
            <v/>
          </cell>
          <cell r="T185" t="str">
            <v/>
          </cell>
          <cell r="U185" t="str">
            <v/>
          </cell>
          <cell r="V185" t="str">
            <v>Sim</v>
          </cell>
          <cell r="W185" t="str">
            <v>Não</v>
          </cell>
        </row>
        <row r="186">
          <cell r="D186" t="str">
            <v>Cametá/PA</v>
          </cell>
          <cell r="E186" t="str">
            <v>C</v>
          </cell>
          <cell r="F186">
            <v>3.5713838218083729E-2</v>
          </cell>
          <cell r="G186" t="str">
            <v>A</v>
          </cell>
          <cell r="H186">
            <v>0.99934616863406811</v>
          </cell>
          <cell r="I186" t="str">
            <v>C</v>
          </cell>
          <cell r="J186">
            <v>-8.395965521131811E-2</v>
          </cell>
          <cell r="K186" t="str">
            <v>C</v>
          </cell>
          <cell r="L186" t="str">
            <v>Dicf</v>
          </cell>
          <cell r="M186" t="str">
            <v/>
          </cell>
          <cell r="N186" t="str">
            <v>CAPAG Ano Base 2023</v>
          </cell>
          <cell r="O186" t="str">
            <v>Não</v>
          </cell>
          <cell r="P186" t="str">
            <v/>
          </cell>
          <cell r="Q186" t="str">
            <v>Sim</v>
          </cell>
          <cell r="R186" t="str">
            <v/>
          </cell>
          <cell r="S186" t="str">
            <v/>
          </cell>
          <cell r="T186" t="str">
            <v/>
          </cell>
          <cell r="U186" t="str">
            <v/>
          </cell>
          <cell r="V186" t="str">
            <v>Sim</v>
          </cell>
          <cell r="W186" t="str">
            <v>Sim</v>
          </cell>
        </row>
        <row r="187">
          <cell r="D187" t="str">
            <v>Canaã dos Carajás/PA</v>
          </cell>
          <cell r="E187" t="str">
            <v>A</v>
          </cell>
          <cell r="F187">
            <v>4.1745517365804731E-3</v>
          </cell>
          <cell r="G187" t="str">
            <v>A</v>
          </cell>
          <cell r="H187">
            <v>0.62357271626515742</v>
          </cell>
          <cell r="I187" t="str">
            <v>A</v>
          </cell>
          <cell r="J187">
            <v>0.35038508250834416</v>
          </cell>
          <cell r="K187" t="str">
            <v>A</v>
          </cell>
          <cell r="L187" t="str">
            <v>Bicf</v>
          </cell>
          <cell r="M187" t="str">
            <v/>
          </cell>
          <cell r="N187" t="str">
            <v>CAPAG Ano Base 2023</v>
          </cell>
          <cell r="O187" t="str">
            <v>Não</v>
          </cell>
          <cell r="P187">
            <v>4.309551662263144E-2</v>
          </cell>
          <cell r="Q187" t="str">
            <v>Sim</v>
          </cell>
          <cell r="R187" t="str">
            <v/>
          </cell>
          <cell r="S187" t="str">
            <v/>
          </cell>
          <cell r="T187" t="str">
            <v/>
          </cell>
          <cell r="U187" t="str">
            <v/>
          </cell>
          <cell r="V187" t="str">
            <v>Sim</v>
          </cell>
          <cell r="W187" t="str">
            <v>Sim</v>
          </cell>
        </row>
        <row r="188">
          <cell r="D188" t="str">
            <v>Capanema/PA</v>
          </cell>
          <cell r="E188" t="str">
            <v>C</v>
          </cell>
          <cell r="F188">
            <v>0.13959844523760467</v>
          </cell>
          <cell r="G188" t="str">
            <v>A</v>
          </cell>
          <cell r="H188">
            <v>0.96997887044957887</v>
          </cell>
          <cell r="I188" t="str">
            <v>C</v>
          </cell>
          <cell r="J188">
            <v>-5.8079353197396474E-2</v>
          </cell>
          <cell r="K188" t="str">
            <v>C</v>
          </cell>
          <cell r="L188" t="str">
            <v>Bicf</v>
          </cell>
          <cell r="M188" t="str">
            <v/>
          </cell>
          <cell r="N188" t="str">
            <v>CAPAG Ano Base 2023</v>
          </cell>
          <cell r="O188" t="str">
            <v>Não</v>
          </cell>
          <cell r="P188">
            <v>13.35149388621964</v>
          </cell>
          <cell r="Q188" t="str">
            <v>Sim</v>
          </cell>
          <cell r="R188" t="str">
            <v/>
          </cell>
          <cell r="S188" t="str">
            <v/>
          </cell>
          <cell r="T188" t="str">
            <v/>
          </cell>
          <cell r="U188" t="str">
            <v/>
          </cell>
          <cell r="V188" t="str">
            <v>Sim</v>
          </cell>
          <cell r="W188" t="str">
            <v>Sim</v>
          </cell>
        </row>
        <row r="189">
          <cell r="D189" t="str">
            <v>Capitão Poço/PA</v>
          </cell>
          <cell r="E189" t="str">
            <v>C</v>
          </cell>
          <cell r="F189">
            <v>0</v>
          </cell>
          <cell r="G189" t="str">
            <v>A</v>
          </cell>
          <cell r="H189">
            <v>0.99373084169353165</v>
          </cell>
          <cell r="I189" t="str">
            <v>C</v>
          </cell>
          <cell r="J189">
            <v>-0.29498680036447283</v>
          </cell>
          <cell r="K189" t="str">
            <v>C</v>
          </cell>
          <cell r="L189" t="str">
            <v>Bicf</v>
          </cell>
          <cell r="M189" t="str">
            <v/>
          </cell>
          <cell r="N189" t="str">
            <v>CAPAG Ano Base 2023</v>
          </cell>
          <cell r="O189" t="str">
            <v>Não</v>
          </cell>
          <cell r="P189" t="str">
            <v/>
          </cell>
          <cell r="Q189" t="str">
            <v>Sim</v>
          </cell>
          <cell r="R189" t="str">
            <v/>
          </cell>
          <cell r="S189" t="str">
            <v/>
          </cell>
          <cell r="T189" t="str">
            <v/>
          </cell>
          <cell r="U189" t="str">
            <v/>
          </cell>
          <cell r="V189" t="str">
            <v>Sim</v>
          </cell>
          <cell r="W189" t="str">
            <v>Sim</v>
          </cell>
        </row>
        <row r="190">
          <cell r="D190" t="str">
            <v>Castanhal/PA</v>
          </cell>
          <cell r="E190" t="str">
            <v>C</v>
          </cell>
          <cell r="F190">
            <v>1.7423830693042014E-3</v>
          </cell>
          <cell r="G190" t="str">
            <v>A</v>
          </cell>
          <cell r="H190">
            <v>1.0747671462519284</v>
          </cell>
          <cell r="I190" t="str">
            <v>C</v>
          </cell>
          <cell r="J190">
            <v>-0.4038658785941977</v>
          </cell>
          <cell r="K190" t="str">
            <v>C</v>
          </cell>
          <cell r="L190" t="str">
            <v>Bicf</v>
          </cell>
          <cell r="M190" t="str">
            <v/>
          </cell>
          <cell r="N190" t="str">
            <v>CAPAG Ano Base 2023</v>
          </cell>
          <cell r="O190" t="str">
            <v>Não</v>
          </cell>
          <cell r="P190" t="str">
            <v/>
          </cell>
          <cell r="Q190" t="str">
            <v>Sim</v>
          </cell>
          <cell r="R190" t="str">
            <v/>
          </cell>
          <cell r="S190" t="str">
            <v/>
          </cell>
          <cell r="T190" t="str">
            <v/>
          </cell>
          <cell r="U190" t="str">
            <v/>
          </cell>
          <cell r="V190" t="str">
            <v>Sim</v>
          </cell>
          <cell r="W190" t="str">
            <v>Não</v>
          </cell>
        </row>
        <row r="191">
          <cell r="D191" t="str">
            <v>Chaves/PA</v>
          </cell>
          <cell r="E191" t="str">
            <v>n.e.</v>
          </cell>
          <cell r="F191" t="e">
            <v>#DIV/0!</v>
          </cell>
          <cell r="G191" t="str">
            <v>n.d.</v>
          </cell>
          <cell r="H191">
            <v>1.0486517256209624</v>
          </cell>
          <cell r="I191" t="str">
            <v>C</v>
          </cell>
          <cell r="J191" t="str">
            <v>n.d.</v>
          </cell>
          <cell r="K191" t="str">
            <v>n.d.</v>
          </cell>
          <cell r="L191" t="str">
            <v>Eicf</v>
          </cell>
          <cell r="M191" t="str">
            <v>Ente possui ranking da informação contábil Eicf</v>
          </cell>
          <cell r="N191" t="str">
            <v>CAPAG Ano Base 2023</v>
          </cell>
          <cell r="O191" t="str">
            <v>Não</v>
          </cell>
          <cell r="P191" t="str">
            <v/>
          </cell>
          <cell r="Q191" t="str">
            <v>Sim</v>
          </cell>
          <cell r="R191" t="str">
            <v/>
          </cell>
          <cell r="S191" t="str">
            <v/>
          </cell>
          <cell r="T191" t="str">
            <v/>
          </cell>
          <cell r="U191" t="str">
            <v/>
          </cell>
          <cell r="V191" t="str">
            <v>Não</v>
          </cell>
          <cell r="W191" t="str">
            <v>Não</v>
          </cell>
        </row>
        <row r="192">
          <cell r="D192" t="str">
            <v>Colares/PA</v>
          </cell>
          <cell r="E192" t="str">
            <v>C</v>
          </cell>
          <cell r="F192">
            <v>5.1192748663807019E-2</v>
          </cell>
          <cell r="G192" t="str">
            <v>A</v>
          </cell>
          <cell r="H192">
            <v>0.99509558685418531</v>
          </cell>
          <cell r="I192" t="str">
            <v>C</v>
          </cell>
          <cell r="J192">
            <v>-0.18226532678205234</v>
          </cell>
          <cell r="K192" t="str">
            <v>C</v>
          </cell>
          <cell r="L192" t="str">
            <v>Bicf</v>
          </cell>
          <cell r="M192" t="str">
            <v/>
          </cell>
          <cell r="N192" t="str">
            <v>CAPAG Ano Base 2023</v>
          </cell>
          <cell r="O192" t="str">
            <v>Não</v>
          </cell>
          <cell r="P192" t="str">
            <v/>
          </cell>
          <cell r="Q192" t="str">
            <v>Sim</v>
          </cell>
          <cell r="R192" t="str">
            <v/>
          </cell>
          <cell r="S192" t="str">
            <v/>
          </cell>
          <cell r="T192" t="str">
            <v/>
          </cell>
          <cell r="U192" t="str">
            <v/>
          </cell>
          <cell r="V192" t="str">
            <v>Sim</v>
          </cell>
          <cell r="W192" t="str">
            <v>Sim</v>
          </cell>
        </row>
        <row r="193">
          <cell r="D193" t="str">
            <v>Conceição do Araguaia/PA</v>
          </cell>
          <cell r="E193" t="str">
            <v>C</v>
          </cell>
          <cell r="F193">
            <v>0.30774007305189144</v>
          </cell>
          <cell r="G193" t="str">
            <v>A</v>
          </cell>
          <cell r="H193">
            <v>0.95549107959782509</v>
          </cell>
          <cell r="I193" t="str">
            <v>C</v>
          </cell>
          <cell r="J193">
            <v>1.9642772184478401E-3</v>
          </cell>
          <cell r="K193" t="str">
            <v>B</v>
          </cell>
          <cell r="L193" t="str">
            <v>Cicf</v>
          </cell>
          <cell r="M193" t="str">
            <v/>
          </cell>
          <cell r="N193" t="str">
            <v>CAPAG Ano Base 2023</v>
          </cell>
          <cell r="O193" t="str">
            <v>Não</v>
          </cell>
          <cell r="P193">
            <v>0.90871248669459315</v>
          </cell>
          <cell r="Q193" t="str">
            <v>Sim</v>
          </cell>
          <cell r="R193" t="str">
            <v/>
          </cell>
          <cell r="S193" t="str">
            <v/>
          </cell>
          <cell r="T193" t="str">
            <v/>
          </cell>
          <cell r="U193" t="str">
            <v/>
          </cell>
          <cell r="V193" t="str">
            <v>Sim</v>
          </cell>
          <cell r="W193" t="str">
            <v>Sim</v>
          </cell>
        </row>
        <row r="194">
          <cell r="D194" t="str">
            <v>Concórdia do Pará/PA</v>
          </cell>
          <cell r="E194" t="str">
            <v>n.e.</v>
          </cell>
          <cell r="F194" t="e">
            <v>#DIV/0!</v>
          </cell>
          <cell r="G194" t="str">
            <v>n.d.</v>
          </cell>
          <cell r="H194">
            <v>1.0180937323468142</v>
          </cell>
          <cell r="I194" t="str">
            <v>C</v>
          </cell>
          <cell r="J194" t="str">
            <v>n.d.</v>
          </cell>
          <cell r="K194" t="str">
            <v>n.d.</v>
          </cell>
          <cell r="L194" t="str">
            <v>Eicf</v>
          </cell>
          <cell r="M194" t="str">
            <v>Ente possui ranking da informação contábil Eicf</v>
          </cell>
          <cell r="N194" t="str">
            <v>CAPAG Ano Base 2023</v>
          </cell>
          <cell r="O194" t="str">
            <v>Não</v>
          </cell>
          <cell r="P194" t="str">
            <v/>
          </cell>
          <cell r="Q194" t="str">
            <v>Sim</v>
          </cell>
          <cell r="R194" t="str">
            <v/>
          </cell>
          <cell r="S194" t="str">
            <v/>
          </cell>
          <cell r="T194" t="str">
            <v/>
          </cell>
          <cell r="U194" t="str">
            <v/>
          </cell>
          <cell r="V194" t="str">
            <v>Não</v>
          </cell>
          <cell r="W194" t="str">
            <v>Não</v>
          </cell>
        </row>
        <row r="195">
          <cell r="D195" t="str">
            <v>Cumaru do Norte/PA</v>
          </cell>
          <cell r="E195" t="str">
            <v>C</v>
          </cell>
          <cell r="F195">
            <v>6.4919914910976859E-2</v>
          </cell>
          <cell r="G195" t="str">
            <v>A</v>
          </cell>
          <cell r="H195">
            <v>0.90463944763042192</v>
          </cell>
          <cell r="I195" t="str">
            <v>B</v>
          </cell>
          <cell r="J195">
            <v>-7.3883747563624147E-2</v>
          </cell>
          <cell r="K195" t="str">
            <v>C</v>
          </cell>
          <cell r="L195" t="str">
            <v>Cicf</v>
          </cell>
          <cell r="M195" t="str">
            <v/>
          </cell>
          <cell r="N195" t="str">
            <v>CAPAG Ano Base 2023</v>
          </cell>
          <cell r="O195" t="str">
            <v>Não</v>
          </cell>
          <cell r="P195" t="str">
            <v/>
          </cell>
          <cell r="Q195" t="str">
            <v>Sim</v>
          </cell>
          <cell r="R195" t="str">
            <v/>
          </cell>
          <cell r="S195" t="str">
            <v/>
          </cell>
          <cell r="T195" t="str">
            <v/>
          </cell>
          <cell r="U195" t="str">
            <v/>
          </cell>
          <cell r="V195" t="str">
            <v>Sim</v>
          </cell>
          <cell r="W195" t="str">
            <v>Sim</v>
          </cell>
        </row>
        <row r="196">
          <cell r="D196" t="str">
            <v>Curionópolis/PA</v>
          </cell>
          <cell r="E196" t="str">
            <v>n.e.</v>
          </cell>
          <cell r="F196" t="e">
            <v>#DIV/0!</v>
          </cell>
          <cell r="G196" t="str">
            <v>n.d.</v>
          </cell>
          <cell r="H196">
            <v>0.83996774264607099</v>
          </cell>
          <cell r="I196" t="str">
            <v>A</v>
          </cell>
          <cell r="J196" t="str">
            <v>n.d.</v>
          </cell>
          <cell r="K196" t="str">
            <v>n.d.</v>
          </cell>
          <cell r="L196" t="str">
            <v>Eicf</v>
          </cell>
          <cell r="M196" t="str">
            <v>Ente possui ranking da informação contábil Eicf</v>
          </cell>
          <cell r="N196" t="str">
            <v>CAPAG Ano Base 2023</v>
          </cell>
          <cell r="O196" t="str">
            <v>Não</v>
          </cell>
          <cell r="P196" t="str">
            <v/>
          </cell>
          <cell r="Q196" t="str">
            <v>Sim</v>
          </cell>
          <cell r="R196" t="str">
            <v/>
          </cell>
          <cell r="S196" t="str">
            <v/>
          </cell>
          <cell r="T196" t="str">
            <v/>
          </cell>
          <cell r="U196" t="str">
            <v/>
          </cell>
          <cell r="V196" t="str">
            <v>Não</v>
          </cell>
          <cell r="W196" t="str">
            <v>Não</v>
          </cell>
        </row>
        <row r="197">
          <cell r="D197" t="str">
            <v>Curralinho/PA</v>
          </cell>
          <cell r="E197" t="str">
            <v>C</v>
          </cell>
          <cell r="F197">
            <v>8.3636296736284199E-2</v>
          </cell>
          <cell r="G197" t="str">
            <v>A</v>
          </cell>
          <cell r="H197">
            <v>0.92280860959215949</v>
          </cell>
          <cell r="I197" t="str">
            <v>B</v>
          </cell>
          <cell r="J197">
            <v>-1.3674845708394194E-2</v>
          </cell>
          <cell r="K197" t="str">
            <v>C</v>
          </cell>
          <cell r="L197" t="str">
            <v>Bicf</v>
          </cell>
          <cell r="M197" t="str">
            <v/>
          </cell>
          <cell r="N197" t="str">
            <v>CAPAG Ano Base 2023</v>
          </cell>
          <cell r="O197" t="str">
            <v>Não</v>
          </cell>
          <cell r="P197">
            <v>8.7005348340967998</v>
          </cell>
          <cell r="Q197" t="str">
            <v>Sim</v>
          </cell>
          <cell r="R197" t="str">
            <v/>
          </cell>
          <cell r="S197" t="str">
            <v/>
          </cell>
          <cell r="T197" t="str">
            <v/>
          </cell>
          <cell r="U197" t="str">
            <v/>
          </cell>
          <cell r="V197" t="str">
            <v>Sim</v>
          </cell>
          <cell r="W197" t="str">
            <v>Sim</v>
          </cell>
        </row>
        <row r="198">
          <cell r="D198" t="str">
            <v>Curuá/PA</v>
          </cell>
          <cell r="E198" t="str">
            <v>C</v>
          </cell>
          <cell r="F198">
            <v>4.4629143005317281E-3</v>
          </cell>
          <cell r="G198" t="str">
            <v>A</v>
          </cell>
          <cell r="H198">
            <v>0.9807361942097732</v>
          </cell>
          <cell r="I198" t="str">
            <v>C</v>
          </cell>
          <cell r="J198">
            <v>-1.8593598269908588E-2</v>
          </cell>
          <cell r="K198" t="str">
            <v>C</v>
          </cell>
          <cell r="L198" t="str">
            <v>Bicf</v>
          </cell>
          <cell r="M198" t="str">
            <v/>
          </cell>
          <cell r="N198" t="str">
            <v>CAPAG Ano Base 2024</v>
          </cell>
          <cell r="O198" t="str">
            <v>Sim</v>
          </cell>
          <cell r="P198" t="str">
            <v/>
          </cell>
          <cell r="Q198" t="str">
            <v>Sim</v>
          </cell>
          <cell r="R198" t="str">
            <v/>
          </cell>
          <cell r="S198" t="str">
            <v/>
          </cell>
          <cell r="T198" t="str">
            <v/>
          </cell>
          <cell r="U198" t="str">
            <v/>
          </cell>
          <cell r="V198" t="str">
            <v>Sim</v>
          </cell>
          <cell r="W198" t="str">
            <v>Sim</v>
          </cell>
        </row>
        <row r="199">
          <cell r="D199" t="str">
            <v>Curuçá/PA</v>
          </cell>
          <cell r="E199" t="str">
            <v>n.e.</v>
          </cell>
          <cell r="F199">
            <v>0.12898537620217199</v>
          </cell>
          <cell r="G199" t="str">
            <v>A</v>
          </cell>
          <cell r="H199" t="str">
            <v>n.d.</v>
          </cell>
          <cell r="I199" t="str">
            <v>n.d.</v>
          </cell>
          <cell r="J199">
            <v>-0.10261749483678587</v>
          </cell>
          <cell r="K199" t="str">
            <v>C</v>
          </cell>
          <cell r="L199" t="str">
            <v>Eicf</v>
          </cell>
          <cell r="M199" t="str">
            <v>Ente possui ranking da informação contábil Eicf</v>
          </cell>
          <cell r="N199" t="str">
            <v>CAPAG Ano Base 2023</v>
          </cell>
          <cell r="O199" t="str">
            <v>Não</v>
          </cell>
          <cell r="P199">
            <v>2.5026178385615885</v>
          </cell>
          <cell r="Q199" t="str">
            <v>Não</v>
          </cell>
          <cell r="R199" t="str">
            <v/>
          </cell>
          <cell r="S199" t="str">
            <v/>
          </cell>
          <cell r="T199" t="str">
            <v/>
          </cell>
          <cell r="U199" t="str">
            <v/>
          </cell>
          <cell r="V199" t="str">
            <v>Sim</v>
          </cell>
          <cell r="W199" t="str">
            <v>Não</v>
          </cell>
        </row>
        <row r="200">
          <cell r="D200" t="str">
            <v>Dom Eliseu/PA</v>
          </cell>
          <cell r="E200" t="str">
            <v>C</v>
          </cell>
          <cell r="F200">
            <v>0.72646696966339552</v>
          </cell>
          <cell r="G200" t="str">
            <v>B</v>
          </cell>
          <cell r="H200">
            <v>0.93380419234395107</v>
          </cell>
          <cell r="I200" t="str">
            <v>B</v>
          </cell>
          <cell r="J200">
            <v>-0.1433073135800377</v>
          </cell>
          <cell r="K200" t="str">
            <v>C</v>
          </cell>
          <cell r="L200" t="str">
            <v>Bicf</v>
          </cell>
          <cell r="M200" t="str">
            <v/>
          </cell>
          <cell r="N200" t="str">
            <v>CAPAG Ano Base 2023</v>
          </cell>
          <cell r="O200" t="str">
            <v>Não</v>
          </cell>
          <cell r="P200">
            <v>14.906585918075285</v>
          </cell>
          <cell r="Q200" t="str">
            <v>Sim</v>
          </cell>
          <cell r="R200" t="str">
            <v/>
          </cell>
          <cell r="S200" t="str">
            <v/>
          </cell>
          <cell r="T200" t="str">
            <v/>
          </cell>
          <cell r="U200" t="str">
            <v/>
          </cell>
          <cell r="V200" t="str">
            <v>Sim</v>
          </cell>
          <cell r="W200" t="str">
            <v>Sim</v>
          </cell>
        </row>
        <row r="201">
          <cell r="D201" t="str">
            <v>Eldorado do Carajás/PA</v>
          </cell>
          <cell r="E201" t="str">
            <v>C</v>
          </cell>
          <cell r="F201">
            <v>0.45461450494998867</v>
          </cell>
          <cell r="G201" t="str">
            <v>A</v>
          </cell>
          <cell r="H201">
            <v>1.0309815570301915</v>
          </cell>
          <cell r="I201" t="str">
            <v>C</v>
          </cell>
          <cell r="J201">
            <v>-2.7529635739514037E-2</v>
          </cell>
          <cell r="K201" t="str">
            <v>C</v>
          </cell>
          <cell r="L201" t="str">
            <v>Bicf</v>
          </cell>
          <cell r="M201" t="str">
            <v/>
          </cell>
          <cell r="N201" t="str">
            <v>CAPAG Ano Base 2023</v>
          </cell>
          <cell r="O201" t="str">
            <v>Não</v>
          </cell>
          <cell r="P201">
            <v>1.399314016136648</v>
          </cell>
          <cell r="Q201" t="str">
            <v>Sim</v>
          </cell>
          <cell r="R201" t="str">
            <v/>
          </cell>
          <cell r="S201" t="str">
            <v/>
          </cell>
          <cell r="T201" t="str">
            <v/>
          </cell>
          <cell r="U201" t="str">
            <v/>
          </cell>
          <cell r="V201" t="str">
            <v>Sim</v>
          </cell>
          <cell r="W201" t="str">
            <v>Não</v>
          </cell>
        </row>
        <row r="202">
          <cell r="D202" t="str">
            <v>Faro/PA</v>
          </cell>
          <cell r="E202" t="str">
            <v>n.d.</v>
          </cell>
          <cell r="F202" t="e">
            <v>#DIV/0!</v>
          </cell>
          <cell r="G202" t="str">
            <v>n.d.</v>
          </cell>
          <cell r="H202">
            <v>1.0903314786604543</v>
          </cell>
          <cell r="I202" t="str">
            <v>C</v>
          </cell>
          <cell r="J202" t="str">
            <v>n.d.</v>
          </cell>
          <cell r="K202" t="str">
            <v>n.d.</v>
          </cell>
          <cell r="L202" t="str">
            <v>Cicf</v>
          </cell>
          <cell r="M202" t="str">
            <v xml:space="preserve">Ente não publicou último RGF de 2023
</v>
          </cell>
          <cell r="N202" t="str">
            <v>CAPAG Ano Base 2023</v>
          </cell>
          <cell r="O202" t="str">
            <v>Não</v>
          </cell>
          <cell r="P202" t="str">
            <v/>
          </cell>
          <cell r="Q202" t="str">
            <v>Sim</v>
          </cell>
          <cell r="R202" t="str">
            <v/>
          </cell>
          <cell r="S202" t="str">
            <v/>
          </cell>
          <cell r="T202" t="str">
            <v/>
          </cell>
          <cell r="U202" t="str">
            <v/>
          </cell>
          <cell r="V202" t="str">
            <v>Não</v>
          </cell>
          <cell r="W202" t="str">
            <v>Não</v>
          </cell>
        </row>
        <row r="203">
          <cell r="D203" t="str">
            <v>Floresta do Araguaia/PA</v>
          </cell>
          <cell r="E203" t="str">
            <v>C</v>
          </cell>
          <cell r="F203">
            <v>5.9469822720894742E-3</v>
          </cell>
          <cell r="G203" t="str">
            <v>A</v>
          </cell>
          <cell r="H203">
            <v>0.97821318393710954</v>
          </cell>
          <cell r="I203" t="str">
            <v>C</v>
          </cell>
          <cell r="J203">
            <v>-0.11147165959366848</v>
          </cell>
          <cell r="K203" t="str">
            <v>C</v>
          </cell>
          <cell r="L203" t="str">
            <v>Bicf</v>
          </cell>
          <cell r="M203" t="str">
            <v/>
          </cell>
          <cell r="N203" t="str">
            <v>CAPAG Ano Base 2023</v>
          </cell>
          <cell r="O203" t="str">
            <v>Não</v>
          </cell>
          <cell r="P203">
            <v>3.6339762299482223</v>
          </cell>
          <cell r="Q203" t="str">
            <v>Sim</v>
          </cell>
          <cell r="R203" t="str">
            <v/>
          </cell>
          <cell r="S203" t="str">
            <v/>
          </cell>
          <cell r="T203" t="str">
            <v/>
          </cell>
          <cell r="U203" t="str">
            <v/>
          </cell>
          <cell r="V203" t="str">
            <v>Sim</v>
          </cell>
          <cell r="W203" t="str">
            <v>Sim</v>
          </cell>
        </row>
        <row r="204">
          <cell r="D204" t="str">
            <v>Garrafão do Norte/PA</v>
          </cell>
          <cell r="E204" t="str">
            <v>C</v>
          </cell>
          <cell r="F204">
            <v>1.2360508980436311E-5</v>
          </cell>
          <cell r="G204" t="str">
            <v>A</v>
          </cell>
          <cell r="H204">
            <v>0.91832107578117605</v>
          </cell>
          <cell r="I204" t="str">
            <v>B</v>
          </cell>
          <cell r="J204">
            <v>-1.9545825623785963E-2</v>
          </cell>
          <cell r="K204" t="str">
            <v>C</v>
          </cell>
          <cell r="L204" t="str">
            <v>Bicf</v>
          </cell>
          <cell r="M204" t="str">
            <v/>
          </cell>
          <cell r="N204" t="str">
            <v>CAPAG Ano Base 2023</v>
          </cell>
          <cell r="O204" t="str">
            <v>Não</v>
          </cell>
          <cell r="P204" t="str">
            <v/>
          </cell>
          <cell r="Q204" t="str">
            <v>Sim</v>
          </cell>
          <cell r="R204" t="str">
            <v/>
          </cell>
          <cell r="S204" t="str">
            <v/>
          </cell>
          <cell r="T204" t="str">
            <v/>
          </cell>
          <cell r="U204" t="str">
            <v/>
          </cell>
          <cell r="V204" t="str">
            <v>Sim</v>
          </cell>
          <cell r="W204" t="str">
            <v>Sim</v>
          </cell>
        </row>
        <row r="205">
          <cell r="D205" t="str">
            <v>Goianésia do Pará/PA</v>
          </cell>
          <cell r="E205" t="str">
            <v>C</v>
          </cell>
          <cell r="F205">
            <v>0.24294532296467641</v>
          </cell>
          <cell r="G205" t="str">
            <v>A</v>
          </cell>
          <cell r="H205">
            <v>1.0406338608245105</v>
          </cell>
          <cell r="I205" t="str">
            <v>C</v>
          </cell>
          <cell r="J205">
            <v>-0.28413533336002028</v>
          </cell>
          <cell r="K205" t="str">
            <v>C</v>
          </cell>
          <cell r="L205" t="str">
            <v>Bicf</v>
          </cell>
          <cell r="M205" t="str">
            <v/>
          </cell>
          <cell r="N205" t="str">
            <v>CAPAG Ano Base 2023</v>
          </cell>
          <cell r="O205" t="str">
            <v>Não</v>
          </cell>
          <cell r="P205" t="str">
            <v/>
          </cell>
          <cell r="Q205" t="str">
            <v>Sim</v>
          </cell>
          <cell r="R205" t="str">
            <v/>
          </cell>
          <cell r="S205" t="str">
            <v/>
          </cell>
          <cell r="T205" t="str">
            <v/>
          </cell>
          <cell r="U205" t="str">
            <v/>
          </cell>
          <cell r="V205" t="str">
            <v>Sim</v>
          </cell>
          <cell r="W205" t="str">
            <v>Sim</v>
          </cell>
        </row>
        <row r="206">
          <cell r="D206" t="str">
            <v>Gurupá/PA</v>
          </cell>
          <cell r="E206" t="str">
            <v>C</v>
          </cell>
          <cell r="F206">
            <v>9.5021406836580564E-3</v>
          </cell>
          <cell r="G206" t="str">
            <v>A</v>
          </cell>
          <cell r="H206">
            <v>1.0273856154687442</v>
          </cell>
          <cell r="I206" t="str">
            <v>C</v>
          </cell>
          <cell r="J206">
            <v>-6.3748884529806482E-2</v>
          </cell>
          <cell r="K206" t="str">
            <v>C</v>
          </cell>
          <cell r="L206" t="str">
            <v>Dicf</v>
          </cell>
          <cell r="M206" t="str">
            <v/>
          </cell>
          <cell r="N206" t="str">
            <v>CAPAG Ano Base 2023</v>
          </cell>
          <cell r="O206" t="str">
            <v>Não</v>
          </cell>
          <cell r="P206" t="str">
            <v>n.d.</v>
          </cell>
          <cell r="Q206" t="str">
            <v>Sim</v>
          </cell>
          <cell r="R206" t="str">
            <v/>
          </cell>
          <cell r="S206" t="str">
            <v/>
          </cell>
          <cell r="T206" t="str">
            <v/>
          </cell>
          <cell r="U206" t="str">
            <v/>
          </cell>
          <cell r="V206" t="str">
            <v>Sim</v>
          </cell>
          <cell r="W206" t="str">
            <v>Não</v>
          </cell>
        </row>
        <row r="207">
          <cell r="D207" t="str">
            <v>Igarapé-Açu/PA</v>
          </cell>
          <cell r="E207" t="str">
            <v>C</v>
          </cell>
          <cell r="F207">
            <v>2.5863681630901917E-2</v>
          </cell>
          <cell r="G207" t="str">
            <v>A</v>
          </cell>
          <cell r="H207">
            <v>1.0165202504030328</v>
          </cell>
          <cell r="I207" t="str">
            <v>C</v>
          </cell>
          <cell r="J207">
            <v>-0.26627581349354912</v>
          </cell>
          <cell r="K207" t="str">
            <v>C</v>
          </cell>
          <cell r="L207" t="str">
            <v>Bicf</v>
          </cell>
          <cell r="M207" t="str">
            <v/>
          </cell>
          <cell r="N207" t="str">
            <v>CAPAG Ano Base 2023</v>
          </cell>
          <cell r="O207" t="str">
            <v>Não</v>
          </cell>
          <cell r="P207" t="str">
            <v>n.d.</v>
          </cell>
          <cell r="Q207" t="str">
            <v>Sim</v>
          </cell>
          <cell r="R207" t="str">
            <v/>
          </cell>
          <cell r="S207" t="str">
            <v/>
          </cell>
          <cell r="T207" t="str">
            <v/>
          </cell>
          <cell r="U207" t="str">
            <v/>
          </cell>
          <cell r="V207" t="str">
            <v>Sim</v>
          </cell>
          <cell r="W207" t="str">
            <v>Não</v>
          </cell>
        </row>
        <row r="208">
          <cell r="D208" t="str">
            <v>Igarapé-Miri/PA</v>
          </cell>
          <cell r="E208" t="str">
            <v>n.d.</v>
          </cell>
          <cell r="F208">
            <v>7.6128231269304676E-4</v>
          </cell>
          <cell r="G208" t="str">
            <v>A</v>
          </cell>
          <cell r="H208">
            <v>0.95472245451632654</v>
          </cell>
          <cell r="I208" t="str">
            <v>C</v>
          </cell>
          <cell r="J208" t="str">
            <v>n.d.</v>
          </cell>
          <cell r="K208" t="str">
            <v>n.d.</v>
          </cell>
          <cell r="L208" t="str">
            <v>Dicf</v>
          </cell>
          <cell r="M20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08" t="str">
            <v>CAPAG Ano Base 2023</v>
          </cell>
          <cell r="O208" t="str">
            <v>Não</v>
          </cell>
          <cell r="P208" t="str">
            <v>n.d.</v>
          </cell>
          <cell r="Q208" t="str">
            <v>Sim</v>
          </cell>
          <cell r="R208" t="str">
            <v/>
          </cell>
          <cell r="S208" t="str">
            <v/>
          </cell>
          <cell r="T208" t="str">
            <v>Negativa</v>
          </cell>
          <cell r="U208" t="str">
            <v/>
          </cell>
          <cell r="V208" t="str">
            <v>Sim</v>
          </cell>
          <cell r="W208" t="str">
            <v>Não</v>
          </cell>
        </row>
        <row r="209">
          <cell r="D209" t="str">
            <v>Inhangapi/PA</v>
          </cell>
          <cell r="E209" t="str">
            <v>C</v>
          </cell>
          <cell r="F209">
            <v>0.10789365483310311</v>
          </cell>
          <cell r="G209" t="str">
            <v>A</v>
          </cell>
          <cell r="H209">
            <v>0.97723371369495138</v>
          </cell>
          <cell r="I209" t="str">
            <v>C</v>
          </cell>
          <cell r="J209">
            <v>-8.6910826644987935E-2</v>
          </cell>
          <cell r="K209" t="str">
            <v>C</v>
          </cell>
          <cell r="L209" t="str">
            <v>Bicf</v>
          </cell>
          <cell r="M209" t="str">
            <v/>
          </cell>
          <cell r="N209" t="str">
            <v>CAPAG Ano Base 2023</v>
          </cell>
          <cell r="O209" t="str">
            <v>Não</v>
          </cell>
          <cell r="P209" t="str">
            <v/>
          </cell>
          <cell r="Q209" t="str">
            <v>Sim</v>
          </cell>
          <cell r="R209" t="str">
            <v/>
          </cell>
          <cell r="S209" t="str">
            <v/>
          </cell>
          <cell r="T209" t="str">
            <v/>
          </cell>
          <cell r="U209" t="str">
            <v/>
          </cell>
          <cell r="V209" t="str">
            <v>Sim</v>
          </cell>
          <cell r="W209" t="str">
            <v>Sim</v>
          </cell>
        </row>
        <row r="210">
          <cell r="D210" t="str">
            <v>Ipixuna do Pará/PA</v>
          </cell>
          <cell r="E210" t="str">
            <v>C</v>
          </cell>
          <cell r="F210">
            <v>8.5216537976650436E-2</v>
          </cell>
          <cell r="G210" t="str">
            <v>A</v>
          </cell>
          <cell r="H210">
            <v>0.99433116004241651</v>
          </cell>
          <cell r="I210" t="str">
            <v>C</v>
          </cell>
          <cell r="J210">
            <v>-3.2406658181645155E-2</v>
          </cell>
          <cell r="K210" t="str">
            <v>C</v>
          </cell>
          <cell r="L210" t="str">
            <v>Bicf</v>
          </cell>
          <cell r="M210" t="str">
            <v/>
          </cell>
          <cell r="N210" t="str">
            <v>CAPAG Ano Base 2023</v>
          </cell>
          <cell r="O210" t="str">
            <v>Não</v>
          </cell>
          <cell r="P210">
            <v>1.8742639589201697</v>
          </cell>
          <cell r="Q210" t="str">
            <v>Sim</v>
          </cell>
          <cell r="R210" t="str">
            <v/>
          </cell>
          <cell r="S210" t="str">
            <v/>
          </cell>
          <cell r="T210" t="str">
            <v/>
          </cell>
          <cell r="U210" t="str">
            <v/>
          </cell>
          <cell r="V210" t="str">
            <v>Sim</v>
          </cell>
          <cell r="W210" t="str">
            <v>Sim</v>
          </cell>
        </row>
        <row r="211">
          <cell r="D211" t="str">
            <v>Irituia/PA</v>
          </cell>
          <cell r="E211" t="str">
            <v>C</v>
          </cell>
          <cell r="F211">
            <v>1.2116788221187801E-3</v>
          </cell>
          <cell r="G211" t="str">
            <v>A</v>
          </cell>
          <cell r="H211">
            <v>1.0431850877514734</v>
          </cell>
          <cell r="I211" t="str">
            <v>C</v>
          </cell>
          <cell r="J211">
            <v>-0.16201109255513407</v>
          </cell>
          <cell r="K211" t="str">
            <v>C</v>
          </cell>
          <cell r="L211" t="str">
            <v>Bicf</v>
          </cell>
          <cell r="M211" t="str">
            <v/>
          </cell>
          <cell r="N211" t="str">
            <v>CAPAG Ano Base 2023</v>
          </cell>
          <cell r="O211" t="str">
            <v>Não</v>
          </cell>
          <cell r="P211" t="str">
            <v/>
          </cell>
          <cell r="Q211" t="str">
            <v>Sim</v>
          </cell>
          <cell r="R211" t="str">
            <v/>
          </cell>
          <cell r="S211" t="str">
            <v/>
          </cell>
          <cell r="T211" t="str">
            <v/>
          </cell>
          <cell r="U211" t="str">
            <v/>
          </cell>
          <cell r="V211" t="str">
            <v>Sim</v>
          </cell>
          <cell r="W211" t="str">
            <v>Não</v>
          </cell>
        </row>
        <row r="212">
          <cell r="D212" t="str">
            <v>Itaituba/PA</v>
          </cell>
          <cell r="E212" t="str">
            <v>C</v>
          </cell>
          <cell r="F212">
            <v>0.28262926182977222</v>
          </cell>
          <cell r="G212" t="str">
            <v>A</v>
          </cell>
          <cell r="H212">
            <v>0.88087023143657484</v>
          </cell>
          <cell r="I212" t="str">
            <v>B</v>
          </cell>
          <cell r="J212">
            <v>-0.1321372166635536</v>
          </cell>
          <cell r="K212" t="str">
            <v>C</v>
          </cell>
          <cell r="L212" t="str">
            <v>Cicf</v>
          </cell>
          <cell r="M212" t="str">
            <v/>
          </cell>
          <cell r="N212" t="str">
            <v>CAPAG Ano Base 2023</v>
          </cell>
          <cell r="O212" t="str">
            <v>Não</v>
          </cell>
          <cell r="P212" t="str">
            <v/>
          </cell>
          <cell r="Q212" t="str">
            <v>Sim</v>
          </cell>
          <cell r="R212" t="str">
            <v/>
          </cell>
          <cell r="S212" t="str">
            <v/>
          </cell>
          <cell r="T212" t="str">
            <v/>
          </cell>
          <cell r="U212" t="str">
            <v/>
          </cell>
          <cell r="V212" t="str">
            <v>Sim</v>
          </cell>
          <cell r="W212" t="str">
            <v>Não</v>
          </cell>
        </row>
        <row r="213">
          <cell r="D213" t="str">
            <v>Itupiranga/PA</v>
          </cell>
          <cell r="E213" t="str">
            <v>C</v>
          </cell>
          <cell r="F213">
            <v>0.13730781130465003</v>
          </cell>
          <cell r="G213" t="str">
            <v>A</v>
          </cell>
          <cell r="H213">
            <v>0.98589223663618353</v>
          </cell>
          <cell r="I213" t="str">
            <v>C</v>
          </cell>
          <cell r="J213">
            <v>-2.1317223574140121E-2</v>
          </cell>
          <cell r="K213" t="str">
            <v>C</v>
          </cell>
          <cell r="L213" t="str">
            <v>Bicf</v>
          </cell>
          <cell r="M213" t="str">
            <v/>
          </cell>
          <cell r="N213" t="str">
            <v>CAPAG Ano Base 2023</v>
          </cell>
          <cell r="O213" t="str">
            <v>Não</v>
          </cell>
          <cell r="P213" t="str">
            <v/>
          </cell>
          <cell r="Q213" t="str">
            <v>Sim</v>
          </cell>
          <cell r="R213" t="str">
            <v/>
          </cell>
          <cell r="S213" t="str">
            <v/>
          </cell>
          <cell r="T213" t="str">
            <v/>
          </cell>
          <cell r="U213" t="str">
            <v/>
          </cell>
          <cell r="V213" t="str">
            <v>Sim</v>
          </cell>
          <cell r="W213" t="str">
            <v>Não</v>
          </cell>
        </row>
        <row r="214">
          <cell r="D214" t="str">
            <v>Jacareacanga/PA</v>
          </cell>
          <cell r="E214" t="str">
            <v>C</v>
          </cell>
          <cell r="F214">
            <v>6.8150542689729876E-4</v>
          </cell>
          <cell r="G214" t="str">
            <v>A</v>
          </cell>
          <cell r="H214">
            <v>1.0107091163765947</v>
          </cell>
          <cell r="I214" t="str">
            <v>C</v>
          </cell>
          <cell r="J214">
            <v>-9.904077011658563E-2</v>
          </cell>
          <cell r="K214" t="str">
            <v>C</v>
          </cell>
          <cell r="L214" t="str">
            <v>Bicf</v>
          </cell>
          <cell r="M214" t="str">
            <v/>
          </cell>
          <cell r="N214" t="str">
            <v>CAPAG Ano Base 2023</v>
          </cell>
          <cell r="O214" t="str">
            <v>Não</v>
          </cell>
          <cell r="P214">
            <v>51.84386136334102</v>
          </cell>
          <cell r="Q214" t="str">
            <v>Sim</v>
          </cell>
          <cell r="R214" t="str">
            <v/>
          </cell>
          <cell r="S214" t="str">
            <v/>
          </cell>
          <cell r="T214" t="str">
            <v/>
          </cell>
          <cell r="U214" t="str">
            <v/>
          </cell>
          <cell r="V214" t="str">
            <v>Sim</v>
          </cell>
          <cell r="W214" t="str">
            <v>Não</v>
          </cell>
        </row>
        <row r="215">
          <cell r="D215" t="str">
            <v>Jacundá/PA</v>
          </cell>
          <cell r="E215" t="str">
            <v>C</v>
          </cell>
          <cell r="F215">
            <v>4.7329853845021583E-5</v>
          </cell>
          <cell r="G215" t="str">
            <v>A</v>
          </cell>
          <cell r="H215">
            <v>1.0539908419406121</v>
          </cell>
          <cell r="I215" t="str">
            <v>C</v>
          </cell>
          <cell r="J215">
            <v>-0.17569980029237897</v>
          </cell>
          <cell r="K215" t="str">
            <v>C</v>
          </cell>
          <cell r="L215" t="str">
            <v>Bicf</v>
          </cell>
          <cell r="M215" t="str">
            <v/>
          </cell>
          <cell r="N215" t="str">
            <v>CAPAG Ano Base 2023</v>
          </cell>
          <cell r="O215" t="str">
            <v>Não</v>
          </cell>
          <cell r="P215">
            <v>4.61208766598088</v>
          </cell>
          <cell r="Q215" t="str">
            <v>Sim</v>
          </cell>
          <cell r="R215" t="str">
            <v/>
          </cell>
          <cell r="S215" t="str">
            <v/>
          </cell>
          <cell r="T215" t="str">
            <v/>
          </cell>
          <cell r="U215" t="str">
            <v/>
          </cell>
          <cell r="V215" t="str">
            <v>Sim</v>
          </cell>
          <cell r="W215" t="str">
            <v>Sim</v>
          </cell>
        </row>
        <row r="216">
          <cell r="D216" t="str">
            <v>Juruti/PA</v>
          </cell>
          <cell r="E216" t="str">
            <v>C</v>
          </cell>
          <cell r="F216">
            <v>0.58495258279792217</v>
          </cell>
          <cell r="G216" t="str">
            <v>A</v>
          </cell>
          <cell r="H216">
            <v>0.96292796244403811</v>
          </cell>
          <cell r="I216" t="str">
            <v>C</v>
          </cell>
          <cell r="J216">
            <v>-0.2123085448486853</v>
          </cell>
          <cell r="K216" t="str">
            <v>C</v>
          </cell>
          <cell r="L216" t="str">
            <v>Bicf</v>
          </cell>
          <cell r="M216" t="str">
            <v/>
          </cell>
          <cell r="N216" t="str">
            <v>CAPAG Ano Base 2023</v>
          </cell>
          <cell r="O216" t="str">
            <v>Não</v>
          </cell>
          <cell r="P216" t="str">
            <v>n.d.</v>
          </cell>
          <cell r="Q216" t="str">
            <v>Sim</v>
          </cell>
          <cell r="R216" t="str">
            <v/>
          </cell>
          <cell r="S216" t="str">
            <v/>
          </cell>
          <cell r="T216" t="str">
            <v/>
          </cell>
          <cell r="U216" t="str">
            <v/>
          </cell>
          <cell r="V216" t="str">
            <v>Sim</v>
          </cell>
          <cell r="W216" t="str">
            <v>Sim</v>
          </cell>
        </row>
        <row r="217">
          <cell r="D217" t="str">
            <v>Limoeiro do Ajuru/PA</v>
          </cell>
          <cell r="E217" t="str">
            <v>n.e.</v>
          </cell>
          <cell r="F217" t="e">
            <v>#DIV/0!</v>
          </cell>
          <cell r="G217" t="str">
            <v>n.d.</v>
          </cell>
          <cell r="H217" t="str">
            <v>n.d.</v>
          </cell>
          <cell r="I217" t="str">
            <v>n.d.</v>
          </cell>
          <cell r="J217" t="str">
            <v>n.d.</v>
          </cell>
          <cell r="K217" t="str">
            <v>n.d.</v>
          </cell>
          <cell r="L217" t="str">
            <v>Eicf</v>
          </cell>
          <cell r="M217" t="str">
            <v>Ente possui ranking da informação contábil Eicf</v>
          </cell>
          <cell r="N217" t="str">
            <v>CAPAG Ano Base 2023</v>
          </cell>
          <cell r="O217" t="str">
            <v>Não</v>
          </cell>
          <cell r="P217" t="str">
            <v/>
          </cell>
          <cell r="Q217" t="str">
            <v>Não</v>
          </cell>
          <cell r="R217" t="str">
            <v/>
          </cell>
          <cell r="S217" t="str">
            <v/>
          </cell>
          <cell r="T217" t="str">
            <v/>
          </cell>
          <cell r="U217" t="str">
            <v/>
          </cell>
          <cell r="V217" t="str">
            <v>Não</v>
          </cell>
          <cell r="W217" t="str">
            <v>Não</v>
          </cell>
        </row>
        <row r="218">
          <cell r="D218" t="str">
            <v>Mãe do Rio/PA</v>
          </cell>
          <cell r="E218" t="str">
            <v>C</v>
          </cell>
          <cell r="F218">
            <v>0.2772177980838752</v>
          </cell>
          <cell r="G218" t="str">
            <v>A</v>
          </cell>
          <cell r="H218">
            <v>0.95720756869705026</v>
          </cell>
          <cell r="I218" t="str">
            <v>C</v>
          </cell>
          <cell r="J218">
            <v>-0.15439557594532777</v>
          </cell>
          <cell r="K218" t="str">
            <v>C</v>
          </cell>
          <cell r="L218" t="str">
            <v>Bicf</v>
          </cell>
          <cell r="M218" t="str">
            <v/>
          </cell>
          <cell r="N218" t="str">
            <v>CAPAG Ano Base 2023</v>
          </cell>
          <cell r="O218" t="str">
            <v>Não</v>
          </cell>
          <cell r="P218" t="str">
            <v>n.d.</v>
          </cell>
          <cell r="Q218" t="str">
            <v>Sim</v>
          </cell>
          <cell r="R218" t="str">
            <v/>
          </cell>
          <cell r="S218" t="str">
            <v/>
          </cell>
          <cell r="T218" t="str">
            <v/>
          </cell>
          <cell r="U218" t="str">
            <v/>
          </cell>
          <cell r="V218" t="str">
            <v>Sim</v>
          </cell>
          <cell r="W218" t="str">
            <v>Não</v>
          </cell>
        </row>
        <row r="219">
          <cell r="D219" t="str">
            <v>Magalhães Barata/PA</v>
          </cell>
          <cell r="E219" t="str">
            <v>C</v>
          </cell>
          <cell r="F219">
            <v>4.412568734801085E-3</v>
          </cell>
          <cell r="G219" t="str">
            <v>A</v>
          </cell>
          <cell r="H219">
            <v>0.984445008802316</v>
          </cell>
          <cell r="I219" t="str">
            <v>C</v>
          </cell>
          <cell r="J219">
            <v>-0.1690389354795904</v>
          </cell>
          <cell r="K219" t="str">
            <v>C</v>
          </cell>
          <cell r="L219" t="str">
            <v>Bicf</v>
          </cell>
          <cell r="M219" t="str">
            <v/>
          </cell>
          <cell r="N219" t="str">
            <v>CAPAG Ano Base 2023</v>
          </cell>
          <cell r="O219" t="str">
            <v>Não</v>
          </cell>
          <cell r="P219" t="str">
            <v>n.d.</v>
          </cell>
          <cell r="Q219" t="str">
            <v>Sim</v>
          </cell>
          <cell r="R219" t="str">
            <v/>
          </cell>
          <cell r="S219" t="str">
            <v/>
          </cell>
          <cell r="T219" t="str">
            <v/>
          </cell>
          <cell r="U219" t="str">
            <v/>
          </cell>
          <cell r="V219" t="str">
            <v>Sim</v>
          </cell>
          <cell r="W219" t="str">
            <v>Não</v>
          </cell>
        </row>
        <row r="220">
          <cell r="D220" t="str">
            <v>Marabá/PA</v>
          </cell>
          <cell r="E220" t="str">
            <v>A</v>
          </cell>
          <cell r="F220">
            <v>8.8973857195965844E-2</v>
          </cell>
          <cell r="G220" t="str">
            <v>A</v>
          </cell>
          <cell r="H220">
            <v>0.81294288609470633</v>
          </cell>
          <cell r="I220" t="str">
            <v>A</v>
          </cell>
          <cell r="J220">
            <v>8.5925739705341786E-2</v>
          </cell>
          <cell r="K220" t="str">
            <v>A</v>
          </cell>
          <cell r="L220" t="str">
            <v>Bicf</v>
          </cell>
          <cell r="M220" t="str">
            <v/>
          </cell>
          <cell r="N220" t="str">
            <v>CAPAG Ano Base 2023</v>
          </cell>
          <cell r="O220" t="str">
            <v>Não</v>
          </cell>
          <cell r="P220">
            <v>0.18884673468873509</v>
          </cell>
          <cell r="Q220" t="str">
            <v>Sim</v>
          </cell>
          <cell r="R220" t="str">
            <v/>
          </cell>
          <cell r="S220" t="str">
            <v/>
          </cell>
          <cell r="T220" t="str">
            <v/>
          </cell>
          <cell r="U220" t="str">
            <v/>
          </cell>
          <cell r="V220" t="str">
            <v>Sim</v>
          </cell>
          <cell r="W220" t="str">
            <v>Sim</v>
          </cell>
        </row>
        <row r="221">
          <cell r="D221" t="str">
            <v>Maracanã/PA</v>
          </cell>
          <cell r="E221" t="str">
            <v>C</v>
          </cell>
          <cell r="F221">
            <v>0.29790838646077328</v>
          </cell>
          <cell r="G221" t="str">
            <v>A</v>
          </cell>
          <cell r="H221">
            <v>1.0207025648637078</v>
          </cell>
          <cell r="I221" t="str">
            <v>C</v>
          </cell>
          <cell r="J221">
            <v>-0.10333217419928414</v>
          </cell>
          <cell r="K221" t="str">
            <v>C</v>
          </cell>
          <cell r="L221" t="str">
            <v>Cicf</v>
          </cell>
          <cell r="M221" t="str">
            <v/>
          </cell>
          <cell r="N221" t="str">
            <v>CAPAG Ano Base 2023</v>
          </cell>
          <cell r="O221" t="str">
            <v>Não</v>
          </cell>
          <cell r="P221" t="str">
            <v/>
          </cell>
          <cell r="Q221" t="str">
            <v>Sim</v>
          </cell>
          <cell r="R221" t="str">
            <v/>
          </cell>
          <cell r="S221" t="str">
            <v/>
          </cell>
          <cell r="T221" t="str">
            <v/>
          </cell>
          <cell r="U221" t="str">
            <v/>
          </cell>
          <cell r="V221" t="str">
            <v>Sim</v>
          </cell>
          <cell r="W221" t="str">
            <v>Sim</v>
          </cell>
        </row>
        <row r="222">
          <cell r="D222" t="str">
            <v>Marapanim/PA</v>
          </cell>
          <cell r="E222" t="str">
            <v>n.e.</v>
          </cell>
          <cell r="F222" t="e">
            <v>#DIV/0!</v>
          </cell>
          <cell r="G222" t="str">
            <v>n.d.</v>
          </cell>
          <cell r="H222">
            <v>0.97878736845000691</v>
          </cell>
          <cell r="I222" t="str">
            <v>C</v>
          </cell>
          <cell r="J222" t="str">
            <v>n.d.</v>
          </cell>
          <cell r="K222" t="str">
            <v>n.d.</v>
          </cell>
          <cell r="L222" t="str">
            <v>Eicf</v>
          </cell>
          <cell r="M222" t="str">
            <v>Ente possui ranking da informação contábil Eicf</v>
          </cell>
          <cell r="N222" t="str">
            <v>CAPAG Ano Base 2023</v>
          </cell>
          <cell r="O222" t="str">
            <v>Não</v>
          </cell>
          <cell r="P222" t="str">
            <v/>
          </cell>
          <cell r="Q222" t="str">
            <v>Sim</v>
          </cell>
          <cell r="R222" t="str">
            <v/>
          </cell>
          <cell r="S222" t="str">
            <v/>
          </cell>
          <cell r="T222" t="str">
            <v/>
          </cell>
          <cell r="U222" t="str">
            <v/>
          </cell>
          <cell r="V222" t="str">
            <v>Não</v>
          </cell>
          <cell r="W222" t="str">
            <v>Não</v>
          </cell>
        </row>
        <row r="223">
          <cell r="D223" t="str">
            <v>Marituba/PA</v>
          </cell>
          <cell r="E223" t="str">
            <v>C</v>
          </cell>
          <cell r="F223">
            <v>0.19746132740640221</v>
          </cell>
          <cell r="G223" t="str">
            <v>A</v>
          </cell>
          <cell r="H223">
            <v>0.94328663926008172</v>
          </cell>
          <cell r="I223" t="str">
            <v>B</v>
          </cell>
          <cell r="J223">
            <v>-1.3715386650321156E-2</v>
          </cell>
          <cell r="K223" t="str">
            <v>C</v>
          </cell>
          <cell r="L223" t="str">
            <v>Bicf</v>
          </cell>
          <cell r="M223" t="str">
            <v/>
          </cell>
          <cell r="N223" t="str">
            <v>CAPAG Ano Base 2023</v>
          </cell>
          <cell r="O223" t="str">
            <v>Não</v>
          </cell>
          <cell r="P223">
            <v>1.9190916127599524</v>
          </cell>
          <cell r="Q223" t="str">
            <v>Sim</v>
          </cell>
          <cell r="R223" t="str">
            <v/>
          </cell>
          <cell r="S223" t="str">
            <v/>
          </cell>
          <cell r="T223" t="str">
            <v/>
          </cell>
          <cell r="U223" t="str">
            <v/>
          </cell>
          <cell r="V223" t="str">
            <v>Sim</v>
          </cell>
          <cell r="W223" t="str">
            <v>Sim</v>
          </cell>
        </row>
        <row r="224">
          <cell r="D224" t="str">
            <v>Medicilândia/PA</v>
          </cell>
          <cell r="E224" t="str">
            <v>n.e.</v>
          </cell>
          <cell r="F224">
            <v>3.0667302501440966E-3</v>
          </cell>
          <cell r="G224" t="str">
            <v>A</v>
          </cell>
          <cell r="H224" t="str">
            <v>n.d.</v>
          </cell>
          <cell r="I224" t="str">
            <v>n.d.</v>
          </cell>
          <cell r="J224">
            <v>-6.9976086815982816E-2</v>
          </cell>
          <cell r="K224" t="str">
            <v>C</v>
          </cell>
          <cell r="L224" t="str">
            <v>Eicf</v>
          </cell>
          <cell r="M224" t="str">
            <v>Ente possui ranking da informação contábil Eicf</v>
          </cell>
          <cell r="N224" t="str">
            <v>CAPAG Ano Base 2023</v>
          </cell>
          <cell r="O224" t="str">
            <v>Não</v>
          </cell>
          <cell r="P224" t="str">
            <v/>
          </cell>
          <cell r="Q224" t="str">
            <v>Não</v>
          </cell>
          <cell r="R224" t="str">
            <v/>
          </cell>
          <cell r="S224" t="str">
            <v/>
          </cell>
          <cell r="T224" t="str">
            <v/>
          </cell>
          <cell r="U224" t="str">
            <v/>
          </cell>
          <cell r="V224" t="str">
            <v>Sim</v>
          </cell>
          <cell r="W224" t="str">
            <v>Não</v>
          </cell>
        </row>
        <row r="225">
          <cell r="D225" t="str">
            <v>Melgaço/PA</v>
          </cell>
          <cell r="E225" t="str">
            <v>n.d.</v>
          </cell>
          <cell r="F225">
            <v>0.27718224791963514</v>
          </cell>
          <cell r="G225" t="str">
            <v>A</v>
          </cell>
          <cell r="H225">
            <v>1.0260487348913019</v>
          </cell>
          <cell r="I225" t="str">
            <v>C</v>
          </cell>
          <cell r="J225" t="str">
            <v>n.d.</v>
          </cell>
          <cell r="K225" t="str">
            <v>n.d.</v>
          </cell>
          <cell r="L225" t="str">
            <v>Cicf</v>
          </cell>
          <cell r="M22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25" t="str">
            <v>CAPAG Ano Base 2023</v>
          </cell>
          <cell r="O225" t="str">
            <v>Não</v>
          </cell>
          <cell r="P225" t="str">
            <v>n.d.</v>
          </cell>
          <cell r="Q225" t="str">
            <v>Sim</v>
          </cell>
          <cell r="R225" t="str">
            <v/>
          </cell>
          <cell r="S225" t="str">
            <v/>
          </cell>
          <cell r="T225" t="str">
            <v>Negativa</v>
          </cell>
          <cell r="U225" t="str">
            <v/>
          </cell>
          <cell r="V225" t="str">
            <v>Sim</v>
          </cell>
          <cell r="W225" t="str">
            <v>Não</v>
          </cell>
        </row>
        <row r="226">
          <cell r="D226" t="str">
            <v>Mocajuba/PA</v>
          </cell>
          <cell r="E226" t="str">
            <v>C</v>
          </cell>
          <cell r="F226">
            <v>0.82425632019397677</v>
          </cell>
          <cell r="G226" t="str">
            <v>B</v>
          </cell>
          <cell r="H226">
            <v>1.0959386539494655</v>
          </cell>
          <cell r="I226" t="str">
            <v>C</v>
          </cell>
          <cell r="J226">
            <v>-0.48719343190642933</v>
          </cell>
          <cell r="K226" t="str">
            <v>C</v>
          </cell>
          <cell r="L226" t="str">
            <v>Bicf</v>
          </cell>
          <cell r="M226" t="str">
            <v/>
          </cell>
          <cell r="N226" t="str">
            <v>CAPAG Ano Base 2023</v>
          </cell>
          <cell r="O226" t="str">
            <v>Não</v>
          </cell>
          <cell r="P226" t="str">
            <v/>
          </cell>
          <cell r="Q226" t="str">
            <v>Sim</v>
          </cell>
          <cell r="R226" t="str">
            <v/>
          </cell>
          <cell r="S226" t="str">
            <v/>
          </cell>
          <cell r="T226" t="str">
            <v/>
          </cell>
          <cell r="U226" t="str">
            <v/>
          </cell>
          <cell r="V226" t="str">
            <v>Sim</v>
          </cell>
          <cell r="W226" t="str">
            <v>Sim</v>
          </cell>
        </row>
        <row r="227">
          <cell r="D227" t="str">
            <v>Moju/PA</v>
          </cell>
          <cell r="E227" t="str">
            <v>n.d.</v>
          </cell>
          <cell r="F227" t="str">
            <v>n.d.</v>
          </cell>
          <cell r="G227" t="str">
            <v>n.d.</v>
          </cell>
          <cell r="H227" t="str">
            <v>n.d.</v>
          </cell>
          <cell r="I227" t="str">
            <v>n.d.</v>
          </cell>
          <cell r="J227" t="str">
            <v>n.d.</v>
          </cell>
          <cell r="K227" t="str">
            <v>n.d.</v>
          </cell>
          <cell r="L227" t="str">
            <v>Bicf</v>
          </cell>
          <cell r="M227" t="str">
            <v xml:space="preserve">Ente não publicou último RGF de 2024
Ente não publicou último RREO de 2024
</v>
          </cell>
          <cell r="N227" t="str">
            <v>CAPAG Ano Base 2023</v>
          </cell>
          <cell r="O227" t="str">
            <v>Não</v>
          </cell>
          <cell r="P227">
            <v>0.34659324101876615</v>
          </cell>
          <cell r="Q227" t="str">
            <v>Sim</v>
          </cell>
          <cell r="R227" t="str">
            <v>Sim</v>
          </cell>
          <cell r="S227" t="str">
            <v/>
          </cell>
          <cell r="T227" t="str">
            <v/>
          </cell>
          <cell r="U227" t="str">
            <v/>
          </cell>
          <cell r="V227" t="str">
            <v>Não</v>
          </cell>
          <cell r="W227" t="str">
            <v>Não</v>
          </cell>
        </row>
        <row r="228">
          <cell r="D228" t="str">
            <v>Mojuí dos Campos/PA</v>
          </cell>
          <cell r="E228" t="str">
            <v>C</v>
          </cell>
          <cell r="F228">
            <v>0.14739238115816292</v>
          </cell>
          <cell r="G228" t="str">
            <v>A</v>
          </cell>
          <cell r="H228">
            <v>1.0291135291252185</v>
          </cell>
          <cell r="I228" t="str">
            <v>C</v>
          </cell>
          <cell r="J228">
            <v>-0.13908326253600825</v>
          </cell>
          <cell r="K228" t="str">
            <v>C</v>
          </cell>
          <cell r="L228" t="str">
            <v>Bicf</v>
          </cell>
          <cell r="M228" t="str">
            <v/>
          </cell>
          <cell r="N228" t="str">
            <v>CAPAG Ano Base 2023</v>
          </cell>
          <cell r="O228" t="str">
            <v>Não</v>
          </cell>
          <cell r="P228" t="str">
            <v/>
          </cell>
          <cell r="Q228" t="str">
            <v>Sim</v>
          </cell>
          <cell r="R228" t="str">
            <v/>
          </cell>
          <cell r="S228" t="str">
            <v/>
          </cell>
          <cell r="T228" t="str">
            <v/>
          </cell>
          <cell r="U228" t="str">
            <v/>
          </cell>
          <cell r="V228" t="str">
            <v>Sim</v>
          </cell>
          <cell r="W228" t="str">
            <v>Sim</v>
          </cell>
        </row>
        <row r="229">
          <cell r="D229" t="str">
            <v>Monte Alegre/PA</v>
          </cell>
          <cell r="E229" t="str">
            <v>C</v>
          </cell>
          <cell r="F229">
            <v>0.11311654847313243</v>
          </cell>
          <cell r="G229" t="str">
            <v>A</v>
          </cell>
          <cell r="H229">
            <v>1.0415332215425157</v>
          </cell>
          <cell r="I229" t="str">
            <v>C</v>
          </cell>
          <cell r="J229">
            <v>-9.2318408790115783E-2</v>
          </cell>
          <cell r="K229" t="str">
            <v>C</v>
          </cell>
          <cell r="L229" t="str">
            <v>Cicf</v>
          </cell>
          <cell r="M229" t="str">
            <v/>
          </cell>
          <cell r="N229" t="str">
            <v>CAPAG Ano Base 2023</v>
          </cell>
          <cell r="O229" t="str">
            <v>Não</v>
          </cell>
          <cell r="P229">
            <v>1.7222901702959077</v>
          </cell>
          <cell r="Q229" t="str">
            <v>Sim</v>
          </cell>
          <cell r="R229" t="str">
            <v/>
          </cell>
          <cell r="S229" t="str">
            <v/>
          </cell>
          <cell r="T229" t="str">
            <v/>
          </cell>
          <cell r="U229" t="str">
            <v/>
          </cell>
          <cell r="V229" t="str">
            <v>Sim</v>
          </cell>
          <cell r="W229" t="str">
            <v>Não</v>
          </cell>
        </row>
        <row r="230">
          <cell r="D230" t="str">
            <v>Muaná/PA</v>
          </cell>
          <cell r="E230" t="str">
            <v>C</v>
          </cell>
          <cell r="F230">
            <v>2.0448301217800279E-4</v>
          </cell>
          <cell r="G230" t="str">
            <v>A</v>
          </cell>
          <cell r="H230">
            <v>0.8882335255688979</v>
          </cell>
          <cell r="I230" t="str">
            <v>B</v>
          </cell>
          <cell r="J230">
            <v>-4.9376287062632578E-2</v>
          </cell>
          <cell r="K230" t="str">
            <v>C</v>
          </cell>
          <cell r="L230" t="str">
            <v>Bicf</v>
          </cell>
          <cell r="M230" t="str">
            <v/>
          </cell>
          <cell r="N230" t="str">
            <v>CAPAG Ano Base 2023</v>
          </cell>
          <cell r="O230" t="str">
            <v>Não</v>
          </cell>
          <cell r="P230" t="str">
            <v>n.d.</v>
          </cell>
          <cell r="Q230" t="str">
            <v>Sim</v>
          </cell>
          <cell r="R230" t="str">
            <v/>
          </cell>
          <cell r="S230" t="str">
            <v/>
          </cell>
          <cell r="T230" t="str">
            <v/>
          </cell>
          <cell r="U230" t="str">
            <v/>
          </cell>
          <cell r="V230" t="str">
            <v>Sim</v>
          </cell>
          <cell r="W230" t="str">
            <v>Sim</v>
          </cell>
        </row>
        <row r="231">
          <cell r="D231" t="str">
            <v>Nova Esperança do Piriá/PA</v>
          </cell>
          <cell r="E231" t="str">
            <v>n.e.</v>
          </cell>
          <cell r="F231" t="e">
            <v>#DIV/0!</v>
          </cell>
          <cell r="G231" t="str">
            <v>n.d.</v>
          </cell>
          <cell r="H231" t="str">
            <v>n.d.</v>
          </cell>
          <cell r="I231" t="str">
            <v>n.d.</v>
          </cell>
          <cell r="J231" t="str">
            <v>n.d.</v>
          </cell>
          <cell r="K231" t="str">
            <v>n.d.</v>
          </cell>
          <cell r="L231" t="str">
            <v>Eicf</v>
          </cell>
          <cell r="M231" t="str">
            <v>Ente possui ranking da informação contábil Eicf</v>
          </cell>
          <cell r="N231" t="str">
            <v>CAPAG Ano Base 2023</v>
          </cell>
          <cell r="O231" t="str">
            <v>Não</v>
          </cell>
          <cell r="P231" t="str">
            <v/>
          </cell>
          <cell r="Q231" t="str">
            <v>Não</v>
          </cell>
          <cell r="R231" t="str">
            <v/>
          </cell>
          <cell r="S231" t="str">
            <v/>
          </cell>
          <cell r="T231" t="str">
            <v/>
          </cell>
          <cell r="U231" t="str">
            <v/>
          </cell>
          <cell r="V231" t="str">
            <v>Não</v>
          </cell>
          <cell r="W231" t="str">
            <v>Não</v>
          </cell>
        </row>
        <row r="232">
          <cell r="D232" t="str">
            <v>Nova Ipixuna/PA</v>
          </cell>
          <cell r="E232" t="str">
            <v>C</v>
          </cell>
          <cell r="F232">
            <v>0.14351957935393034</v>
          </cell>
          <cell r="G232" t="str">
            <v>A</v>
          </cell>
          <cell r="H232">
            <v>1.0523745640245314</v>
          </cell>
          <cell r="I232" t="str">
            <v>C</v>
          </cell>
          <cell r="J232">
            <v>-0.28241430381182736</v>
          </cell>
          <cell r="K232" t="str">
            <v>C</v>
          </cell>
          <cell r="L232" t="str">
            <v>Bicf</v>
          </cell>
          <cell r="M232" t="str">
            <v/>
          </cell>
          <cell r="N232" t="str">
            <v>CAPAG Ano Base 2024</v>
          </cell>
          <cell r="O232" t="str">
            <v>Sim</v>
          </cell>
          <cell r="P232" t="str">
            <v/>
          </cell>
          <cell r="Q232" t="str">
            <v>Sim</v>
          </cell>
          <cell r="R232" t="str">
            <v/>
          </cell>
          <cell r="S232" t="str">
            <v/>
          </cell>
          <cell r="T232" t="str">
            <v/>
          </cell>
          <cell r="U232" t="str">
            <v/>
          </cell>
          <cell r="V232" t="str">
            <v>Sim</v>
          </cell>
          <cell r="W232" t="str">
            <v>Sim</v>
          </cell>
        </row>
        <row r="233">
          <cell r="D233" t="str">
            <v>Nova Timboteua/PA</v>
          </cell>
          <cell r="E233" t="str">
            <v>n.d.</v>
          </cell>
          <cell r="F233" t="str">
            <v>n.d.</v>
          </cell>
          <cell r="G233" t="str">
            <v>n.d.</v>
          </cell>
          <cell r="H233" t="str">
            <v>n.d.</v>
          </cell>
          <cell r="I233" t="str">
            <v>n.d.</v>
          </cell>
          <cell r="J233" t="str">
            <v>n.d.</v>
          </cell>
          <cell r="K233" t="str">
            <v>n.d.</v>
          </cell>
          <cell r="L233" t="str">
            <v>Bicf</v>
          </cell>
          <cell r="M233" t="str">
            <v xml:space="preserve">Ente não publicou último RGF de 2024
Ente não publicou último RREO de 2024
</v>
          </cell>
          <cell r="N233" t="str">
            <v>CAPAG Ano Base 2023</v>
          </cell>
          <cell r="O233" t="str">
            <v>Não</v>
          </cell>
          <cell r="P233">
            <v>0.43327573550762971</v>
          </cell>
          <cell r="Q233" t="str">
            <v>Sim</v>
          </cell>
          <cell r="R233" t="str">
            <v>Sim</v>
          </cell>
          <cell r="S233" t="str">
            <v/>
          </cell>
          <cell r="T233" t="str">
            <v/>
          </cell>
          <cell r="U233" t="str">
            <v/>
          </cell>
          <cell r="V233" t="str">
            <v>Não</v>
          </cell>
          <cell r="W233" t="str">
            <v>Não</v>
          </cell>
        </row>
        <row r="234">
          <cell r="D234" t="str">
            <v>Novo Progresso/PA</v>
          </cell>
          <cell r="E234" t="str">
            <v>n.d.</v>
          </cell>
          <cell r="F234" t="str">
            <v>n.d.</v>
          </cell>
          <cell r="G234" t="str">
            <v>n.d.</v>
          </cell>
          <cell r="H234" t="str">
            <v>n.d.</v>
          </cell>
          <cell r="I234" t="str">
            <v>n.d.</v>
          </cell>
          <cell r="J234" t="str">
            <v>n.d.</v>
          </cell>
          <cell r="K234" t="str">
            <v>n.d.</v>
          </cell>
          <cell r="L234" t="str">
            <v>Bicf</v>
          </cell>
          <cell r="M234" t="str">
            <v xml:space="preserve">Ente não publicou último RGF de 2024
Ente não publicou último RREO de 2024
</v>
          </cell>
          <cell r="N234" t="str">
            <v>CAPAG Ano Base 2023</v>
          </cell>
          <cell r="O234" t="str">
            <v>Não</v>
          </cell>
          <cell r="P234">
            <v>0.10804887831395832</v>
          </cell>
          <cell r="Q234" t="str">
            <v>Sim</v>
          </cell>
          <cell r="R234" t="str">
            <v>Sim</v>
          </cell>
          <cell r="S234" t="str">
            <v/>
          </cell>
          <cell r="T234" t="str">
            <v/>
          </cell>
          <cell r="U234" t="str">
            <v/>
          </cell>
          <cell r="V234" t="str">
            <v>Não</v>
          </cell>
          <cell r="W234" t="str">
            <v>Não</v>
          </cell>
        </row>
        <row r="235">
          <cell r="D235" t="str">
            <v>Novo Repartimento/PA</v>
          </cell>
          <cell r="E235" t="str">
            <v>C</v>
          </cell>
          <cell r="F235">
            <v>0.18404985689016051</v>
          </cell>
          <cell r="G235" t="str">
            <v>A</v>
          </cell>
          <cell r="H235">
            <v>0.97836605952131128</v>
          </cell>
          <cell r="I235" t="str">
            <v>C</v>
          </cell>
          <cell r="J235">
            <v>-0.10829790018728221</v>
          </cell>
          <cell r="K235" t="str">
            <v>C</v>
          </cell>
          <cell r="L235" t="str">
            <v>Bicf</v>
          </cell>
          <cell r="M235" t="str">
            <v/>
          </cell>
          <cell r="N235" t="str">
            <v>CAPAG Ano Base 2023</v>
          </cell>
          <cell r="O235" t="str">
            <v>Não</v>
          </cell>
          <cell r="P235" t="str">
            <v/>
          </cell>
          <cell r="Q235" t="str">
            <v>Sim</v>
          </cell>
          <cell r="R235" t="str">
            <v/>
          </cell>
          <cell r="S235" t="str">
            <v/>
          </cell>
          <cell r="T235" t="str">
            <v/>
          </cell>
          <cell r="U235" t="str">
            <v/>
          </cell>
          <cell r="V235" t="str">
            <v>Sim</v>
          </cell>
          <cell r="W235" t="str">
            <v>Sim</v>
          </cell>
        </row>
        <row r="236">
          <cell r="D236" t="str">
            <v>Óbidos/PA</v>
          </cell>
          <cell r="E236" t="str">
            <v>C</v>
          </cell>
          <cell r="F236">
            <v>0.17675322009008135</v>
          </cell>
          <cell r="G236" t="str">
            <v>A</v>
          </cell>
          <cell r="H236">
            <v>1.0253617436779732</v>
          </cell>
          <cell r="I236" t="str">
            <v>C</v>
          </cell>
          <cell r="J236">
            <v>-0.1022747235509102</v>
          </cell>
          <cell r="K236" t="str">
            <v>C</v>
          </cell>
          <cell r="L236" t="str">
            <v>Bicf</v>
          </cell>
          <cell r="M236" t="str">
            <v/>
          </cell>
          <cell r="N236" t="str">
            <v>CAPAG Ano Base 2023</v>
          </cell>
          <cell r="O236" t="str">
            <v>Não</v>
          </cell>
          <cell r="P236" t="str">
            <v/>
          </cell>
          <cell r="Q236" t="str">
            <v>Sim</v>
          </cell>
          <cell r="R236" t="str">
            <v/>
          </cell>
          <cell r="S236" t="str">
            <v/>
          </cell>
          <cell r="T236" t="str">
            <v/>
          </cell>
          <cell r="U236" t="str">
            <v/>
          </cell>
          <cell r="V236" t="str">
            <v>Sim</v>
          </cell>
          <cell r="W236" t="str">
            <v>Não</v>
          </cell>
        </row>
        <row r="237">
          <cell r="D237" t="str">
            <v>Oeiras do Pará/PA</v>
          </cell>
          <cell r="E237" t="str">
            <v>C</v>
          </cell>
          <cell r="F237">
            <v>0.45985391051173818</v>
          </cell>
          <cell r="G237" t="str">
            <v>A</v>
          </cell>
          <cell r="H237">
            <v>0.95819676051045266</v>
          </cell>
          <cell r="I237" t="str">
            <v>C</v>
          </cell>
          <cell r="J237">
            <v>-1.0443907105316385E-2</v>
          </cell>
          <cell r="K237" t="str">
            <v>C</v>
          </cell>
          <cell r="L237" t="str">
            <v>Cicf</v>
          </cell>
          <cell r="M237" t="str">
            <v/>
          </cell>
          <cell r="N237" t="str">
            <v>CAPAG Ano Base 2023</v>
          </cell>
          <cell r="O237" t="str">
            <v>Não</v>
          </cell>
          <cell r="P237">
            <v>2.7820253555226269</v>
          </cell>
          <cell r="Q237" t="str">
            <v>Sim</v>
          </cell>
          <cell r="R237" t="str">
            <v/>
          </cell>
          <cell r="S237" t="str">
            <v/>
          </cell>
          <cell r="T237" t="str">
            <v/>
          </cell>
          <cell r="U237" t="str">
            <v/>
          </cell>
          <cell r="V237" t="str">
            <v>Sim</v>
          </cell>
          <cell r="W237" t="str">
            <v>Sim</v>
          </cell>
        </row>
        <row r="238">
          <cell r="D238" t="str">
            <v>Oriximiná/PA</v>
          </cell>
          <cell r="E238" t="str">
            <v>C</v>
          </cell>
          <cell r="F238">
            <v>0.1050169648591312</v>
          </cell>
          <cell r="G238" t="str">
            <v>A</v>
          </cell>
          <cell r="H238">
            <v>1.0331717384462857</v>
          </cell>
          <cell r="I238" t="str">
            <v>C</v>
          </cell>
          <cell r="J238">
            <v>-0.65817274933040137</v>
          </cell>
          <cell r="K238" t="str">
            <v>C</v>
          </cell>
          <cell r="L238" t="str">
            <v>Bicf</v>
          </cell>
          <cell r="M238" t="str">
            <v/>
          </cell>
          <cell r="N238" t="str">
            <v>CAPAG Ano Base 2023</v>
          </cell>
          <cell r="O238" t="str">
            <v>Não</v>
          </cell>
          <cell r="P238" t="str">
            <v>n.d.</v>
          </cell>
          <cell r="Q238" t="str">
            <v>Sim</v>
          </cell>
          <cell r="R238" t="str">
            <v/>
          </cell>
          <cell r="S238" t="str">
            <v/>
          </cell>
          <cell r="T238" t="str">
            <v/>
          </cell>
          <cell r="U238" t="str">
            <v/>
          </cell>
          <cell r="V238" t="str">
            <v>Sim</v>
          </cell>
          <cell r="W238" t="str">
            <v>Não</v>
          </cell>
        </row>
        <row r="239">
          <cell r="D239" t="str">
            <v>Ourém/PA</v>
          </cell>
          <cell r="E239" t="str">
            <v>C</v>
          </cell>
          <cell r="F239">
            <v>0.44355152307720852</v>
          </cell>
          <cell r="G239" t="str">
            <v>A</v>
          </cell>
          <cell r="H239">
            <v>0.99557904500941308</v>
          </cell>
          <cell r="I239" t="str">
            <v>C</v>
          </cell>
          <cell r="J239">
            <v>-6.6951344960921172E-2</v>
          </cell>
          <cell r="K239" t="str">
            <v>C</v>
          </cell>
          <cell r="L239" t="str">
            <v>Bicf</v>
          </cell>
          <cell r="M239" t="str">
            <v/>
          </cell>
          <cell r="N239" t="str">
            <v>CAPAG Ano Base 2023</v>
          </cell>
          <cell r="O239" t="str">
            <v>Não</v>
          </cell>
          <cell r="P239" t="str">
            <v/>
          </cell>
          <cell r="Q239" t="str">
            <v>Sim</v>
          </cell>
          <cell r="R239" t="str">
            <v/>
          </cell>
          <cell r="S239" t="str">
            <v/>
          </cell>
          <cell r="T239" t="str">
            <v/>
          </cell>
          <cell r="U239" t="str">
            <v/>
          </cell>
          <cell r="V239" t="str">
            <v>Sim</v>
          </cell>
          <cell r="W239" t="str">
            <v>Sim</v>
          </cell>
        </row>
        <row r="240">
          <cell r="D240" t="str">
            <v>Ourilândia do Norte/PA</v>
          </cell>
          <cell r="E240" t="str">
            <v>A</v>
          </cell>
          <cell r="F240">
            <v>1.1671683077259402E-2</v>
          </cell>
          <cell r="G240" t="str">
            <v>A</v>
          </cell>
          <cell r="H240">
            <v>0.85015456032793857</v>
          </cell>
          <cell r="I240" t="str">
            <v>B</v>
          </cell>
          <cell r="J240">
            <v>9.5850300981202494E-2</v>
          </cell>
          <cell r="K240" t="str">
            <v>A</v>
          </cell>
          <cell r="L240" t="str">
            <v>Cicf</v>
          </cell>
          <cell r="M240" t="str">
            <v/>
          </cell>
          <cell r="N240" t="str">
            <v>CAPAG Ano Base 2023</v>
          </cell>
          <cell r="O240" t="str">
            <v>Não</v>
          </cell>
          <cell r="P240">
            <v>1.2770809895465121E-3</v>
          </cell>
          <cell r="Q240" t="str">
            <v>Sim</v>
          </cell>
          <cell r="R240" t="str">
            <v/>
          </cell>
          <cell r="S240" t="str">
            <v/>
          </cell>
          <cell r="T240" t="str">
            <v/>
          </cell>
          <cell r="U240" t="str">
            <v/>
          </cell>
          <cell r="V240" t="str">
            <v>Sim</v>
          </cell>
          <cell r="W240" t="str">
            <v>Sim</v>
          </cell>
        </row>
        <row r="241">
          <cell r="D241" t="str">
            <v>Pacajá/PA</v>
          </cell>
          <cell r="E241" t="str">
            <v>C</v>
          </cell>
          <cell r="F241">
            <v>0</v>
          </cell>
          <cell r="G241" t="str">
            <v>A</v>
          </cell>
          <cell r="H241">
            <v>0.97483490288474706</v>
          </cell>
          <cell r="I241" t="str">
            <v>C</v>
          </cell>
          <cell r="J241">
            <v>-0.24260314242886821</v>
          </cell>
          <cell r="K241" t="str">
            <v>C</v>
          </cell>
          <cell r="L241" t="str">
            <v>Bicf</v>
          </cell>
          <cell r="M241" t="str">
            <v/>
          </cell>
          <cell r="N241" t="str">
            <v>CAPAG Ano Base 2023</v>
          </cell>
          <cell r="O241" t="str">
            <v>Não</v>
          </cell>
          <cell r="P241" t="str">
            <v/>
          </cell>
          <cell r="Q241" t="str">
            <v>Sim</v>
          </cell>
          <cell r="R241" t="str">
            <v/>
          </cell>
          <cell r="S241" t="str">
            <v/>
          </cell>
          <cell r="T241" t="str">
            <v/>
          </cell>
          <cell r="U241" t="str">
            <v/>
          </cell>
          <cell r="V241" t="str">
            <v>Sim</v>
          </cell>
          <cell r="W241" t="str">
            <v>Sim</v>
          </cell>
        </row>
        <row r="242">
          <cell r="D242" t="str">
            <v>Palestina do Pará/PA</v>
          </cell>
          <cell r="E242" t="str">
            <v>n.d.</v>
          </cell>
          <cell r="F242">
            <v>0</v>
          </cell>
          <cell r="G242" t="str">
            <v>A</v>
          </cell>
          <cell r="H242">
            <v>1.0514843314221678</v>
          </cell>
          <cell r="I242" t="str">
            <v>C</v>
          </cell>
          <cell r="J242" t="str">
            <v>n.d.</v>
          </cell>
          <cell r="K242" t="str">
            <v>n.d.</v>
          </cell>
          <cell r="L242" t="str">
            <v>Bicf</v>
          </cell>
          <cell r="M24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42" t="str">
            <v>CAPAG Ano Base 2023</v>
          </cell>
          <cell r="O242" t="str">
            <v>Não</v>
          </cell>
          <cell r="P242" t="str">
            <v>n.d.</v>
          </cell>
          <cell r="Q242" t="str">
            <v>Sim</v>
          </cell>
          <cell r="R242" t="str">
            <v/>
          </cell>
          <cell r="S242" t="str">
            <v/>
          </cell>
          <cell r="T242" t="str">
            <v>Negativa</v>
          </cell>
          <cell r="U242" t="str">
            <v/>
          </cell>
          <cell r="V242" t="str">
            <v>Sim</v>
          </cell>
          <cell r="W242" t="str">
            <v>Não</v>
          </cell>
        </row>
        <row r="243">
          <cell r="D243" t="str">
            <v>Paragominas/PA</v>
          </cell>
          <cell r="E243" t="str">
            <v>C</v>
          </cell>
          <cell r="F243">
            <v>5.5151445293728091E-2</v>
          </cell>
          <cell r="G243" t="str">
            <v>A</v>
          </cell>
          <cell r="H243">
            <v>0.90323563071590651</v>
          </cell>
          <cell r="I243" t="str">
            <v>B</v>
          </cell>
          <cell r="J243">
            <v>-7.464710787115901E-2</v>
          </cell>
          <cell r="K243" t="str">
            <v>C</v>
          </cell>
          <cell r="L243" t="str">
            <v>Bicf</v>
          </cell>
          <cell r="M243" t="str">
            <v/>
          </cell>
          <cell r="N243" t="str">
            <v>CAPAG Ano Base 2023</v>
          </cell>
          <cell r="O243" t="str">
            <v>Não</v>
          </cell>
          <cell r="P243">
            <v>9.4186306276252841E-3</v>
          </cell>
          <cell r="Q243" t="str">
            <v>Sim</v>
          </cell>
          <cell r="R243" t="str">
            <v>Sim</v>
          </cell>
          <cell r="S243" t="str">
            <v/>
          </cell>
          <cell r="T243" t="str">
            <v/>
          </cell>
          <cell r="U243" t="str">
            <v/>
          </cell>
          <cell r="V243" t="str">
            <v>Sim</v>
          </cell>
          <cell r="W243" t="str">
            <v>Sim</v>
          </cell>
        </row>
        <row r="244">
          <cell r="D244" t="str">
            <v>Parauapebas/PA</v>
          </cell>
          <cell r="E244" t="str">
            <v>C</v>
          </cell>
          <cell r="F244">
            <v>0.42862314285515829</v>
          </cell>
          <cell r="G244" t="str">
            <v>A</v>
          </cell>
          <cell r="H244">
            <v>0.83885454580244412</v>
          </cell>
          <cell r="I244" t="str">
            <v>A</v>
          </cell>
          <cell r="J244">
            <v>-1.5110596614867966E-2</v>
          </cell>
          <cell r="K244" t="str">
            <v>C</v>
          </cell>
          <cell r="L244" t="str">
            <v>Bicf</v>
          </cell>
          <cell r="M244" t="str">
            <v/>
          </cell>
          <cell r="N244" t="str">
            <v>CAPAG Ano Base 2023</v>
          </cell>
          <cell r="O244" t="str">
            <v>Não</v>
          </cell>
          <cell r="P244">
            <v>0.38164112593940031</v>
          </cell>
          <cell r="Q244" t="str">
            <v>Sim</v>
          </cell>
          <cell r="R244" t="str">
            <v>Sim</v>
          </cell>
          <cell r="S244" t="str">
            <v/>
          </cell>
          <cell r="T244" t="str">
            <v/>
          </cell>
          <cell r="U244" t="str">
            <v/>
          </cell>
          <cell r="V244" t="str">
            <v>Sim</v>
          </cell>
          <cell r="W244" t="str">
            <v>Sim</v>
          </cell>
        </row>
        <row r="245">
          <cell r="D245" t="str">
            <v>Pau D'Arco/PA</v>
          </cell>
          <cell r="E245" t="str">
            <v>C</v>
          </cell>
          <cell r="F245">
            <v>2.5877678503250499E-3</v>
          </cell>
          <cell r="G245" t="str">
            <v>A</v>
          </cell>
          <cell r="H245">
            <v>0.94737374918415407</v>
          </cell>
          <cell r="I245" t="str">
            <v>B</v>
          </cell>
          <cell r="J245">
            <v>-0.1115164386122902</v>
          </cell>
          <cell r="K245" t="str">
            <v>C</v>
          </cell>
          <cell r="L245" t="str">
            <v>Bicf</v>
          </cell>
          <cell r="M245" t="str">
            <v/>
          </cell>
          <cell r="N245" t="str">
            <v>CAPAG Ano Base 2023</v>
          </cell>
          <cell r="O245" t="str">
            <v>Não</v>
          </cell>
          <cell r="P245">
            <v>47.256195889102926</v>
          </cell>
          <cell r="Q245" t="str">
            <v>Sim</v>
          </cell>
          <cell r="R245" t="str">
            <v/>
          </cell>
          <cell r="S245" t="str">
            <v/>
          </cell>
          <cell r="T245" t="str">
            <v/>
          </cell>
          <cell r="U245" t="str">
            <v/>
          </cell>
          <cell r="V245" t="str">
            <v>Sim</v>
          </cell>
          <cell r="W245" t="str">
            <v>Sim</v>
          </cell>
        </row>
        <row r="246">
          <cell r="D246" t="str">
            <v>Peixe-Boi/PA</v>
          </cell>
          <cell r="E246" t="str">
            <v>C</v>
          </cell>
          <cell r="F246">
            <v>2.7136454037353135E-2</v>
          </cell>
          <cell r="G246" t="str">
            <v>A</v>
          </cell>
          <cell r="H246">
            <v>0.93386644818331987</v>
          </cell>
          <cell r="I246" t="str">
            <v>B</v>
          </cell>
          <cell r="J246">
            <v>-2.2228919140546855E-2</v>
          </cell>
          <cell r="K246" t="str">
            <v>C</v>
          </cell>
          <cell r="L246" t="str">
            <v>Bicf</v>
          </cell>
          <cell r="M246" t="str">
            <v/>
          </cell>
          <cell r="N246" t="str">
            <v>CAPAG Ano Base 2023</v>
          </cell>
          <cell r="O246" t="str">
            <v>Não</v>
          </cell>
          <cell r="P246">
            <v>3.8894119655415098</v>
          </cell>
          <cell r="Q246" t="str">
            <v>Sim</v>
          </cell>
          <cell r="R246" t="str">
            <v/>
          </cell>
          <cell r="S246" t="str">
            <v/>
          </cell>
          <cell r="T246" t="str">
            <v/>
          </cell>
          <cell r="U246" t="str">
            <v/>
          </cell>
          <cell r="V246" t="str">
            <v>Sim</v>
          </cell>
          <cell r="W246" t="str">
            <v>Sim</v>
          </cell>
        </row>
        <row r="247">
          <cell r="D247" t="str">
            <v>Piçarra/PA</v>
          </cell>
          <cell r="E247" t="str">
            <v>C</v>
          </cell>
          <cell r="F247">
            <v>0.17556185612587741</v>
          </cell>
          <cell r="G247" t="str">
            <v>A</v>
          </cell>
          <cell r="H247">
            <v>0.99760892835549486</v>
          </cell>
          <cell r="I247" t="str">
            <v>C</v>
          </cell>
          <cell r="J247">
            <v>-7.3660779055629788E-2</v>
          </cell>
          <cell r="K247" t="str">
            <v>C</v>
          </cell>
          <cell r="L247" t="str">
            <v>Bicf</v>
          </cell>
          <cell r="M247" t="str">
            <v/>
          </cell>
          <cell r="N247" t="str">
            <v>CAPAG Ano Base 2023</v>
          </cell>
          <cell r="O247" t="str">
            <v>Não</v>
          </cell>
          <cell r="P247" t="str">
            <v/>
          </cell>
          <cell r="Q247" t="str">
            <v>Sim</v>
          </cell>
          <cell r="R247" t="str">
            <v/>
          </cell>
          <cell r="S247" t="str">
            <v/>
          </cell>
          <cell r="T247" t="str">
            <v/>
          </cell>
          <cell r="U247" t="str">
            <v/>
          </cell>
          <cell r="V247" t="str">
            <v>Sim</v>
          </cell>
          <cell r="W247" t="str">
            <v>Sim</v>
          </cell>
        </row>
        <row r="248">
          <cell r="D248" t="str">
            <v>Placas/PA</v>
          </cell>
          <cell r="E248" t="str">
            <v>C</v>
          </cell>
          <cell r="F248">
            <v>1.8153717419707095E-2</v>
          </cell>
          <cell r="G248" t="str">
            <v>A</v>
          </cell>
          <cell r="H248">
            <v>0.93173918553346546</v>
          </cell>
          <cell r="I248" t="str">
            <v>B</v>
          </cell>
          <cell r="J248">
            <v>-3.1914329287584031E-2</v>
          </cell>
          <cell r="K248" t="str">
            <v>C</v>
          </cell>
          <cell r="L248" t="str">
            <v>Bicf</v>
          </cell>
          <cell r="M248" t="str">
            <v/>
          </cell>
          <cell r="N248" t="str">
            <v>CAPAG Ano Base 2023</v>
          </cell>
          <cell r="O248" t="str">
            <v>Não</v>
          </cell>
          <cell r="P248">
            <v>1.7695768778898466</v>
          </cell>
          <cell r="Q248" t="str">
            <v>Sim</v>
          </cell>
          <cell r="R248" t="str">
            <v/>
          </cell>
          <cell r="S248" t="str">
            <v/>
          </cell>
          <cell r="T248" t="str">
            <v/>
          </cell>
          <cell r="U248" t="str">
            <v/>
          </cell>
          <cell r="V248" t="str">
            <v>Sim</v>
          </cell>
          <cell r="W248" t="str">
            <v>Não</v>
          </cell>
        </row>
        <row r="249">
          <cell r="D249" t="str">
            <v>Ponta de Pedras/PA</v>
          </cell>
          <cell r="E249" t="str">
            <v>C</v>
          </cell>
          <cell r="F249">
            <v>1.4437912082076626E-2</v>
          </cell>
          <cell r="G249" t="str">
            <v>A</v>
          </cell>
          <cell r="H249">
            <v>1.0231940008601659</v>
          </cell>
          <cell r="I249" t="str">
            <v>C</v>
          </cell>
          <cell r="J249">
            <v>-3.2756917594569272E-2</v>
          </cell>
          <cell r="K249" t="str">
            <v>C</v>
          </cell>
          <cell r="L249" t="str">
            <v>Bicf</v>
          </cell>
          <cell r="M249" t="str">
            <v/>
          </cell>
          <cell r="N249" t="str">
            <v>CAPAG Ano Base 2023</v>
          </cell>
          <cell r="O249" t="str">
            <v>Não</v>
          </cell>
          <cell r="P249" t="str">
            <v>n.d.</v>
          </cell>
          <cell r="Q249" t="str">
            <v>Sim</v>
          </cell>
          <cell r="R249" t="str">
            <v/>
          </cell>
          <cell r="S249" t="str">
            <v/>
          </cell>
          <cell r="T249" t="str">
            <v/>
          </cell>
          <cell r="U249" t="str">
            <v/>
          </cell>
          <cell r="V249" t="str">
            <v>Sim</v>
          </cell>
          <cell r="W249" t="str">
            <v>Sim</v>
          </cell>
        </row>
        <row r="250">
          <cell r="D250" t="str">
            <v>Portel/PA</v>
          </cell>
          <cell r="E250" t="str">
            <v>C</v>
          </cell>
          <cell r="F250">
            <v>0.23009341617267862</v>
          </cell>
          <cell r="G250" t="str">
            <v>A</v>
          </cell>
          <cell r="H250">
            <v>0.95298735561853798</v>
          </cell>
          <cell r="I250" t="str">
            <v>C</v>
          </cell>
          <cell r="J250">
            <v>-0.13939364455672809</v>
          </cell>
          <cell r="K250" t="str">
            <v>C</v>
          </cell>
          <cell r="L250" t="str">
            <v>Bicf</v>
          </cell>
          <cell r="M250" t="str">
            <v/>
          </cell>
          <cell r="N250" t="str">
            <v>CAPAG Ano Base 2023</v>
          </cell>
          <cell r="O250" t="str">
            <v>Não</v>
          </cell>
          <cell r="P250">
            <v>0.71370000525876409</v>
          </cell>
          <cell r="Q250" t="str">
            <v>Sim</v>
          </cell>
          <cell r="R250" t="str">
            <v>Sim</v>
          </cell>
          <cell r="S250" t="str">
            <v/>
          </cell>
          <cell r="T250" t="str">
            <v/>
          </cell>
          <cell r="U250" t="str">
            <v/>
          </cell>
          <cell r="V250" t="str">
            <v>Sim</v>
          </cell>
          <cell r="W250" t="str">
            <v>Sim</v>
          </cell>
        </row>
        <row r="251">
          <cell r="D251" t="str">
            <v>Porto de Moz/PA</v>
          </cell>
          <cell r="E251" t="str">
            <v>C</v>
          </cell>
          <cell r="F251">
            <v>1.0157273046183048E-2</v>
          </cell>
          <cell r="G251" t="str">
            <v>A</v>
          </cell>
          <cell r="H251">
            <v>0.8658430675059392</v>
          </cell>
          <cell r="I251" t="str">
            <v>B</v>
          </cell>
          <cell r="J251">
            <v>-3.4078239854386606E-2</v>
          </cell>
          <cell r="K251" t="str">
            <v>C</v>
          </cell>
          <cell r="L251" t="str">
            <v>Bicf</v>
          </cell>
          <cell r="M251" t="str">
            <v/>
          </cell>
          <cell r="N251" t="str">
            <v>CAPAG Ano Base 2023</v>
          </cell>
          <cell r="O251" t="str">
            <v>Não</v>
          </cell>
          <cell r="P251">
            <v>1.7593690955869452</v>
          </cell>
          <cell r="Q251" t="str">
            <v>Sim</v>
          </cell>
          <cell r="R251" t="str">
            <v/>
          </cell>
          <cell r="S251" t="str">
            <v/>
          </cell>
          <cell r="T251" t="str">
            <v/>
          </cell>
          <cell r="U251" t="str">
            <v/>
          </cell>
          <cell r="V251" t="str">
            <v>Sim</v>
          </cell>
          <cell r="W251" t="str">
            <v>Não</v>
          </cell>
        </row>
        <row r="252">
          <cell r="D252" t="str">
            <v>Prainha/PA</v>
          </cell>
          <cell r="E252" t="str">
            <v>n.e.</v>
          </cell>
          <cell r="F252">
            <v>0</v>
          </cell>
          <cell r="G252" t="str">
            <v>A</v>
          </cell>
          <cell r="H252" t="str">
            <v>n.d.</v>
          </cell>
          <cell r="I252" t="str">
            <v>n.d.</v>
          </cell>
          <cell r="J252">
            <v>-3.4301943624835768E-2</v>
          </cell>
          <cell r="K252" t="str">
            <v>C</v>
          </cell>
          <cell r="L252" t="str">
            <v>Eicf</v>
          </cell>
          <cell r="M252" t="str">
            <v>Ente possui ranking da informação contábil Eicf</v>
          </cell>
          <cell r="N252" t="str">
            <v>CAPAG Ano Base 2023</v>
          </cell>
          <cell r="O252" t="str">
            <v>Não</v>
          </cell>
          <cell r="P252" t="str">
            <v>n.d.</v>
          </cell>
          <cell r="Q252" t="str">
            <v>Não</v>
          </cell>
          <cell r="R252" t="str">
            <v/>
          </cell>
          <cell r="S252" t="str">
            <v/>
          </cell>
          <cell r="T252" t="str">
            <v/>
          </cell>
          <cell r="U252" t="str">
            <v/>
          </cell>
          <cell r="V252" t="str">
            <v>Sim</v>
          </cell>
          <cell r="W252" t="str">
            <v>Não</v>
          </cell>
        </row>
        <row r="253">
          <cell r="D253" t="str">
            <v>Primavera/PA</v>
          </cell>
          <cell r="E253" t="str">
            <v>C</v>
          </cell>
          <cell r="F253">
            <v>1.2488002061571159E-2</v>
          </cell>
          <cell r="G253" t="str">
            <v>A</v>
          </cell>
          <cell r="H253">
            <v>0.97321505465726155</v>
          </cell>
          <cell r="I253" t="str">
            <v>C</v>
          </cell>
          <cell r="J253">
            <v>-0.30900347145764184</v>
          </cell>
          <cell r="K253" t="str">
            <v>C</v>
          </cell>
          <cell r="L253" t="str">
            <v>Bicf</v>
          </cell>
          <cell r="M253" t="str">
            <v/>
          </cell>
          <cell r="N253" t="str">
            <v>CAPAG Ano Base 2024</v>
          </cell>
          <cell r="O253" t="str">
            <v>Sim</v>
          </cell>
          <cell r="P253" t="str">
            <v>n.d.</v>
          </cell>
          <cell r="Q253" t="str">
            <v>Sim</v>
          </cell>
          <cell r="R253" t="str">
            <v/>
          </cell>
          <cell r="S253" t="str">
            <v/>
          </cell>
          <cell r="T253" t="str">
            <v/>
          </cell>
          <cell r="U253" t="str">
            <v/>
          </cell>
          <cell r="V253" t="str">
            <v>Sim</v>
          </cell>
          <cell r="W253" t="str">
            <v>Sim</v>
          </cell>
        </row>
        <row r="254">
          <cell r="D254" t="str">
            <v>Quatipuru/PA</v>
          </cell>
          <cell r="E254" t="str">
            <v>n.e.</v>
          </cell>
          <cell r="F254" t="e">
            <v>#DIV/0!</v>
          </cell>
          <cell r="G254" t="str">
            <v>n.d.</v>
          </cell>
          <cell r="H254" t="str">
            <v>n.d.</v>
          </cell>
          <cell r="I254" t="str">
            <v>n.d.</v>
          </cell>
          <cell r="J254" t="str">
            <v>n.d.</v>
          </cell>
          <cell r="K254" t="str">
            <v>n.d.</v>
          </cell>
          <cell r="L254" t="str">
            <v>Eicf</v>
          </cell>
          <cell r="M254" t="str">
            <v>Ente possui ranking da informação contábil Eicf</v>
          </cell>
          <cell r="N254" t="str">
            <v>CAPAG Ano Base 2023</v>
          </cell>
          <cell r="O254" t="str">
            <v>Não</v>
          </cell>
          <cell r="P254" t="str">
            <v/>
          </cell>
          <cell r="Q254" t="str">
            <v>Não</v>
          </cell>
          <cell r="R254" t="str">
            <v/>
          </cell>
          <cell r="S254" t="str">
            <v/>
          </cell>
          <cell r="T254" t="str">
            <v/>
          </cell>
          <cell r="U254" t="str">
            <v/>
          </cell>
          <cell r="V254" t="str">
            <v>Não</v>
          </cell>
          <cell r="W254" t="str">
            <v>Não</v>
          </cell>
        </row>
        <row r="255">
          <cell r="D255" t="str">
            <v>Redenção/PA</v>
          </cell>
          <cell r="E255" t="str">
            <v>n.d.</v>
          </cell>
          <cell r="F255" t="str">
            <v>n.d.</v>
          </cell>
          <cell r="G255" t="str">
            <v>n.d.</v>
          </cell>
          <cell r="H255" t="str">
            <v>n.d.</v>
          </cell>
          <cell r="I255" t="str">
            <v>n.d.</v>
          </cell>
          <cell r="J255" t="str">
            <v>n.d.</v>
          </cell>
          <cell r="K255" t="str">
            <v>n.d.</v>
          </cell>
          <cell r="L255" t="str">
            <v>Cicf</v>
          </cell>
          <cell r="M255" t="str">
            <v xml:space="preserve">Ente não publicou último RGF de 2024
Ente não publicou último RREO de 2024
</v>
          </cell>
          <cell r="N255" t="str">
            <v>CAPAG Ano Base 2023</v>
          </cell>
          <cell r="O255" t="str">
            <v>Não</v>
          </cell>
          <cell r="P255">
            <v>0.76684389399633024</v>
          </cell>
          <cell r="Q255" t="str">
            <v>Sim</v>
          </cell>
          <cell r="R255" t="str">
            <v>Sim</v>
          </cell>
          <cell r="S255" t="str">
            <v/>
          </cell>
          <cell r="T255" t="str">
            <v/>
          </cell>
          <cell r="U255" t="str">
            <v/>
          </cell>
          <cell r="V255" t="str">
            <v>Não</v>
          </cell>
          <cell r="W255" t="str">
            <v>Não</v>
          </cell>
        </row>
        <row r="256">
          <cell r="D256" t="str">
            <v>Rio Maria/PA</v>
          </cell>
          <cell r="E256" t="str">
            <v>n.d.</v>
          </cell>
          <cell r="F256">
            <v>0.12015635189383929</v>
          </cell>
          <cell r="G256" t="str">
            <v>A</v>
          </cell>
          <cell r="H256">
            <v>0.97149606375966258</v>
          </cell>
          <cell r="I256" t="str">
            <v>C</v>
          </cell>
          <cell r="J256" t="str">
            <v>n.d.</v>
          </cell>
          <cell r="K256" t="str">
            <v>n.d.</v>
          </cell>
          <cell r="L256" t="str">
            <v>Cicf</v>
          </cell>
          <cell r="M25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6" t="str">
            <v>CAPAG Ano Base 2023</v>
          </cell>
          <cell r="O256" t="str">
            <v>Não</v>
          </cell>
          <cell r="P256" t="str">
            <v>n.d.</v>
          </cell>
          <cell r="Q256" t="str">
            <v>Sim</v>
          </cell>
          <cell r="R256" t="str">
            <v/>
          </cell>
          <cell r="S256" t="str">
            <v/>
          </cell>
          <cell r="T256" t="str">
            <v/>
          </cell>
          <cell r="U256" t="str">
            <v>Sim</v>
          </cell>
          <cell r="V256" t="str">
            <v>Sim</v>
          </cell>
          <cell r="W256" t="str">
            <v>Sim</v>
          </cell>
        </row>
        <row r="257">
          <cell r="D257" t="str">
            <v>Rondon do Pará/PA</v>
          </cell>
          <cell r="E257" t="str">
            <v>C</v>
          </cell>
          <cell r="F257">
            <v>2.6666539544701474E-2</v>
          </cell>
          <cell r="G257" t="str">
            <v>A</v>
          </cell>
          <cell r="H257">
            <v>0.95449048535122338</v>
          </cell>
          <cell r="I257" t="str">
            <v>C</v>
          </cell>
          <cell r="J257">
            <v>2.0555646124132489E-2</v>
          </cell>
          <cell r="K257" t="str">
            <v>B</v>
          </cell>
          <cell r="L257" t="str">
            <v>Bicf</v>
          </cell>
          <cell r="M257" t="str">
            <v/>
          </cell>
          <cell r="N257" t="str">
            <v>CAPAG Ano Base 2024</v>
          </cell>
          <cell r="O257" t="str">
            <v>Sim</v>
          </cell>
          <cell r="P257">
            <v>0.2750117800067548</v>
          </cell>
          <cell r="Q257" t="str">
            <v>Sim</v>
          </cell>
          <cell r="R257" t="str">
            <v/>
          </cell>
          <cell r="S257" t="str">
            <v/>
          </cell>
          <cell r="T257" t="str">
            <v/>
          </cell>
          <cell r="U257" t="str">
            <v/>
          </cell>
          <cell r="V257" t="str">
            <v>Sim</v>
          </cell>
          <cell r="W257" t="str">
            <v>Sim</v>
          </cell>
        </row>
        <row r="258">
          <cell r="D258" t="str">
            <v>Rurópolis/PA</v>
          </cell>
          <cell r="E258" t="str">
            <v>C</v>
          </cell>
          <cell r="F258">
            <v>8.2338402620583409E-2</v>
          </cell>
          <cell r="G258" t="str">
            <v>A</v>
          </cell>
          <cell r="H258">
            <v>1.032557166948022</v>
          </cell>
          <cell r="I258" t="str">
            <v>C</v>
          </cell>
          <cell r="J258">
            <v>-0.2469992940631551</v>
          </cell>
          <cell r="K258" t="str">
            <v>C</v>
          </cell>
          <cell r="L258" t="str">
            <v>Bicf</v>
          </cell>
          <cell r="M258" t="str">
            <v/>
          </cell>
          <cell r="N258" t="str">
            <v>CAPAG Ano Base 2023</v>
          </cell>
          <cell r="O258" t="str">
            <v>Não</v>
          </cell>
          <cell r="P258" t="str">
            <v/>
          </cell>
          <cell r="Q258" t="str">
            <v>Sim</v>
          </cell>
          <cell r="R258" t="str">
            <v/>
          </cell>
          <cell r="S258" t="str">
            <v/>
          </cell>
          <cell r="T258" t="str">
            <v/>
          </cell>
          <cell r="U258" t="str">
            <v/>
          </cell>
          <cell r="V258" t="str">
            <v>Sim</v>
          </cell>
          <cell r="W258" t="str">
            <v>Não</v>
          </cell>
        </row>
        <row r="259">
          <cell r="D259" t="str">
            <v>Salinópolis/PA</v>
          </cell>
          <cell r="E259" t="str">
            <v>C</v>
          </cell>
          <cell r="F259">
            <v>0.25766915565782073</v>
          </cell>
          <cell r="G259" t="str">
            <v>A</v>
          </cell>
          <cell r="H259">
            <v>0.97258195121797053</v>
          </cell>
          <cell r="I259" t="str">
            <v>C</v>
          </cell>
          <cell r="J259">
            <v>-0.28495298635714195</v>
          </cell>
          <cell r="K259" t="str">
            <v>C</v>
          </cell>
          <cell r="L259" t="str">
            <v>Bicf</v>
          </cell>
          <cell r="M259" t="str">
            <v/>
          </cell>
          <cell r="N259" t="str">
            <v>CAPAG Ano Base 2023</v>
          </cell>
          <cell r="O259" t="str">
            <v>Não</v>
          </cell>
          <cell r="P259" t="str">
            <v/>
          </cell>
          <cell r="Q259" t="str">
            <v>Sim</v>
          </cell>
          <cell r="R259" t="str">
            <v/>
          </cell>
          <cell r="S259" t="str">
            <v/>
          </cell>
          <cell r="T259" t="str">
            <v/>
          </cell>
          <cell r="U259" t="str">
            <v/>
          </cell>
          <cell r="V259" t="str">
            <v>Sim</v>
          </cell>
          <cell r="W259" t="str">
            <v>Sim</v>
          </cell>
        </row>
        <row r="260">
          <cell r="D260" t="str">
            <v>Salvaterra/PA</v>
          </cell>
          <cell r="E260" t="str">
            <v>n.d.</v>
          </cell>
          <cell r="F260" t="str">
            <v>n.d.</v>
          </cell>
          <cell r="G260" t="str">
            <v>n.d.</v>
          </cell>
          <cell r="H260" t="str">
            <v>n.d.</v>
          </cell>
          <cell r="I260" t="str">
            <v>n.d.</v>
          </cell>
          <cell r="J260" t="str">
            <v>n.d.</v>
          </cell>
          <cell r="K260" t="str">
            <v>n.d.</v>
          </cell>
          <cell r="L260" t="str">
            <v>Cicf</v>
          </cell>
          <cell r="M260" t="str">
            <v xml:space="preserve">Ente não publicou último RGF de 2024
Ente não publicou último RREO de 2024
</v>
          </cell>
          <cell r="N260" t="str">
            <v>CAPAG Ano Base 2023</v>
          </cell>
          <cell r="O260" t="str">
            <v>Não</v>
          </cell>
          <cell r="P260">
            <v>0.48790978747166558</v>
          </cell>
          <cell r="Q260" t="str">
            <v>Sim</v>
          </cell>
          <cell r="R260" t="str">
            <v>Sim</v>
          </cell>
          <cell r="S260" t="str">
            <v/>
          </cell>
          <cell r="T260" t="str">
            <v/>
          </cell>
          <cell r="U260" t="str">
            <v/>
          </cell>
          <cell r="V260" t="str">
            <v>Não</v>
          </cell>
          <cell r="W260" t="str">
            <v>Não</v>
          </cell>
        </row>
        <row r="261">
          <cell r="D261" t="str">
            <v>Santa Bárbara do Pará/PA</v>
          </cell>
          <cell r="E261" t="str">
            <v>C</v>
          </cell>
          <cell r="F261">
            <v>1.7217553018125324E-3</v>
          </cell>
          <cell r="G261" t="str">
            <v>A</v>
          </cell>
          <cell r="H261">
            <v>1.0165831892156136</v>
          </cell>
          <cell r="I261" t="str">
            <v>C</v>
          </cell>
          <cell r="J261">
            <v>-7.4549508154034175E-2</v>
          </cell>
          <cell r="K261" t="str">
            <v>C</v>
          </cell>
          <cell r="L261" t="str">
            <v>Bicf</v>
          </cell>
          <cell r="M261" t="str">
            <v/>
          </cell>
          <cell r="N261" t="str">
            <v>CAPAG Ano Base 2023</v>
          </cell>
          <cell r="O261" t="str">
            <v>Não</v>
          </cell>
          <cell r="P261" t="str">
            <v/>
          </cell>
          <cell r="Q261" t="str">
            <v>Sim</v>
          </cell>
          <cell r="R261" t="str">
            <v/>
          </cell>
          <cell r="S261" t="str">
            <v/>
          </cell>
          <cell r="T261" t="str">
            <v/>
          </cell>
          <cell r="U261" t="str">
            <v/>
          </cell>
          <cell r="V261" t="str">
            <v>Sim</v>
          </cell>
          <cell r="W261" t="str">
            <v>Não</v>
          </cell>
        </row>
        <row r="262">
          <cell r="D262" t="str">
            <v>Santa Cruz do Arari/PA</v>
          </cell>
          <cell r="E262" t="str">
            <v>n.e.</v>
          </cell>
          <cell r="F262" t="e">
            <v>#DIV/0!</v>
          </cell>
          <cell r="G262" t="str">
            <v>n.d.</v>
          </cell>
          <cell r="H262">
            <v>0.88974953517551181</v>
          </cell>
          <cell r="I262" t="str">
            <v>B</v>
          </cell>
          <cell r="J262" t="str">
            <v>n.d.</v>
          </cell>
          <cell r="K262" t="str">
            <v>n.d.</v>
          </cell>
          <cell r="L262" t="str">
            <v>Eicf</v>
          </cell>
          <cell r="M262" t="str">
            <v>Ente possui ranking da informação contábil Eicf</v>
          </cell>
          <cell r="N262" t="str">
            <v>CAPAG Ano Base 2023</v>
          </cell>
          <cell r="O262" t="str">
            <v>Não</v>
          </cell>
          <cell r="P262" t="str">
            <v/>
          </cell>
          <cell r="Q262" t="str">
            <v>Sim</v>
          </cell>
          <cell r="R262" t="str">
            <v/>
          </cell>
          <cell r="S262" t="str">
            <v/>
          </cell>
          <cell r="T262" t="str">
            <v/>
          </cell>
          <cell r="U262" t="str">
            <v/>
          </cell>
          <cell r="V262" t="str">
            <v>Não</v>
          </cell>
          <cell r="W262" t="str">
            <v>Não</v>
          </cell>
        </row>
        <row r="263">
          <cell r="D263" t="str">
            <v>Santa Izabel do Pará/PA</v>
          </cell>
          <cell r="E263" t="str">
            <v>C</v>
          </cell>
          <cell r="F263">
            <v>0.22336635009479358</v>
          </cell>
          <cell r="G263" t="str">
            <v>A</v>
          </cell>
          <cell r="H263">
            <v>0.91487720229205816</v>
          </cell>
          <cell r="I263" t="str">
            <v>B</v>
          </cell>
          <cell r="J263">
            <v>-4.3080940805645188E-2</v>
          </cell>
          <cell r="K263" t="str">
            <v>C</v>
          </cell>
          <cell r="L263" t="str">
            <v>Bicf</v>
          </cell>
          <cell r="M263" t="str">
            <v/>
          </cell>
          <cell r="N263" t="str">
            <v>CAPAG Ano Base 2023</v>
          </cell>
          <cell r="O263" t="str">
            <v>Não</v>
          </cell>
          <cell r="P263">
            <v>0.55784496949137696</v>
          </cell>
          <cell r="Q263" t="str">
            <v>Sim</v>
          </cell>
          <cell r="R263" t="str">
            <v>Sim</v>
          </cell>
          <cell r="S263" t="str">
            <v/>
          </cell>
          <cell r="T263" t="str">
            <v/>
          </cell>
          <cell r="U263" t="str">
            <v/>
          </cell>
          <cell r="V263" t="str">
            <v>Sim</v>
          </cell>
          <cell r="W263" t="str">
            <v>Sim</v>
          </cell>
        </row>
        <row r="264">
          <cell r="D264" t="str">
            <v>Santa Luzia do Pará/PA</v>
          </cell>
          <cell r="E264" t="str">
            <v>C</v>
          </cell>
          <cell r="F264">
            <v>2.1769210903145882E-2</v>
          </cell>
          <cell r="G264" t="str">
            <v>A</v>
          </cell>
          <cell r="H264">
            <v>0.96715274367389048</v>
          </cell>
          <cell r="I264" t="str">
            <v>C</v>
          </cell>
          <cell r="J264">
            <v>-0.12329154254341701</v>
          </cell>
          <cell r="K264" t="str">
            <v>C</v>
          </cell>
          <cell r="L264" t="str">
            <v>Bicf</v>
          </cell>
          <cell r="M264" t="str">
            <v/>
          </cell>
          <cell r="N264" t="str">
            <v>CAPAG Ano Base 2023</v>
          </cell>
          <cell r="O264" t="str">
            <v>Não</v>
          </cell>
          <cell r="P264" t="str">
            <v>n.d.</v>
          </cell>
          <cell r="Q264" t="str">
            <v>Sim</v>
          </cell>
          <cell r="R264" t="str">
            <v/>
          </cell>
          <cell r="S264" t="str">
            <v/>
          </cell>
          <cell r="T264" t="str">
            <v/>
          </cell>
          <cell r="U264" t="str">
            <v/>
          </cell>
          <cell r="V264" t="str">
            <v>Sim</v>
          </cell>
          <cell r="W264" t="str">
            <v>Sim</v>
          </cell>
        </row>
        <row r="265">
          <cell r="D265" t="str">
            <v>Santa Maria das Barreiras/PA</v>
          </cell>
          <cell r="E265" t="str">
            <v>C</v>
          </cell>
          <cell r="F265">
            <v>6.6462194911894701E-2</v>
          </cell>
          <cell r="G265" t="str">
            <v>A</v>
          </cell>
          <cell r="H265">
            <v>1.0076573270322378</v>
          </cell>
          <cell r="I265" t="str">
            <v>C</v>
          </cell>
          <cell r="J265">
            <v>-0.16886038705515041</v>
          </cell>
          <cell r="K265" t="str">
            <v>C</v>
          </cell>
          <cell r="L265" t="str">
            <v>Cicf</v>
          </cell>
          <cell r="M265" t="str">
            <v/>
          </cell>
          <cell r="N265" t="str">
            <v>CAPAG Ano Base 2023</v>
          </cell>
          <cell r="O265" t="str">
            <v>Não</v>
          </cell>
          <cell r="P265" t="str">
            <v/>
          </cell>
          <cell r="Q265" t="str">
            <v>Sim</v>
          </cell>
          <cell r="R265" t="str">
            <v/>
          </cell>
          <cell r="S265" t="str">
            <v/>
          </cell>
          <cell r="T265" t="str">
            <v/>
          </cell>
          <cell r="U265" t="str">
            <v/>
          </cell>
          <cell r="V265" t="str">
            <v>Sim</v>
          </cell>
          <cell r="W265" t="str">
            <v>Não</v>
          </cell>
        </row>
        <row r="266">
          <cell r="D266" t="str">
            <v>Santa Maria do Pará/PA</v>
          </cell>
          <cell r="E266" t="str">
            <v>C</v>
          </cell>
          <cell r="F266">
            <v>0</v>
          </cell>
          <cell r="G266" t="str">
            <v>A</v>
          </cell>
          <cell r="H266">
            <v>0.95757059850476811</v>
          </cell>
          <cell r="I266" t="str">
            <v>C</v>
          </cell>
          <cell r="J266">
            <v>-0.28873111130380158</v>
          </cell>
          <cell r="K266" t="str">
            <v>C</v>
          </cell>
          <cell r="L266" t="str">
            <v>Cicf</v>
          </cell>
          <cell r="M266" t="str">
            <v/>
          </cell>
          <cell r="N266" t="str">
            <v>CAPAG Ano Base 2023</v>
          </cell>
          <cell r="O266" t="str">
            <v>Não</v>
          </cell>
          <cell r="P266" t="str">
            <v>n.d.</v>
          </cell>
          <cell r="Q266" t="str">
            <v>Sim</v>
          </cell>
          <cell r="R266" t="str">
            <v/>
          </cell>
          <cell r="S266" t="str">
            <v/>
          </cell>
          <cell r="T266" t="str">
            <v/>
          </cell>
          <cell r="U266" t="str">
            <v/>
          </cell>
          <cell r="V266" t="str">
            <v>Sim</v>
          </cell>
          <cell r="W266" t="str">
            <v>Não</v>
          </cell>
        </row>
        <row r="267">
          <cell r="D267" t="str">
            <v>Santana do Araguaia/PA</v>
          </cell>
          <cell r="E267" t="str">
            <v>n.e.</v>
          </cell>
          <cell r="F267">
            <v>3.372337052687469E-3</v>
          </cell>
          <cell r="G267" t="str">
            <v>A</v>
          </cell>
          <cell r="H267">
            <v>0.97006351734613028</v>
          </cell>
          <cell r="I267" t="str">
            <v>C</v>
          </cell>
          <cell r="J267">
            <v>-2.5252709029209341E-2</v>
          </cell>
          <cell r="K267" t="str">
            <v>C</v>
          </cell>
          <cell r="L267" t="str">
            <v>Eicf</v>
          </cell>
          <cell r="M267" t="str">
            <v>Ente possui ranking da informação contábil Eicf</v>
          </cell>
          <cell r="N267" t="str">
            <v>CAPAG Ano Base 2023</v>
          </cell>
          <cell r="O267" t="str">
            <v>Não</v>
          </cell>
          <cell r="P267" t="str">
            <v/>
          </cell>
          <cell r="Q267" t="str">
            <v>Sim</v>
          </cell>
          <cell r="R267" t="str">
            <v/>
          </cell>
          <cell r="S267" t="str">
            <v/>
          </cell>
          <cell r="T267" t="str">
            <v/>
          </cell>
          <cell r="U267" t="str">
            <v/>
          </cell>
          <cell r="V267" t="str">
            <v>Sim</v>
          </cell>
          <cell r="W267" t="str">
            <v>Não</v>
          </cell>
        </row>
        <row r="268">
          <cell r="D268" t="str">
            <v>Santarém/PA</v>
          </cell>
          <cell r="E268" t="str">
            <v>C</v>
          </cell>
          <cell r="F268">
            <v>0.1531420848319065</v>
          </cell>
          <cell r="G268" t="str">
            <v>A</v>
          </cell>
          <cell r="H268">
            <v>0.85357258805588287</v>
          </cell>
          <cell r="I268" t="str">
            <v>B</v>
          </cell>
          <cell r="J268">
            <v>-5.0580429249598409E-3</v>
          </cell>
          <cell r="K268" t="str">
            <v>C</v>
          </cell>
          <cell r="L268" t="str">
            <v>Bicf</v>
          </cell>
          <cell r="M268" t="str">
            <v/>
          </cell>
          <cell r="N268" t="str">
            <v>CAPAG Ano Base 2023</v>
          </cell>
          <cell r="O268" t="str">
            <v>Não</v>
          </cell>
          <cell r="P268">
            <v>1.627605473153116</v>
          </cell>
          <cell r="Q268" t="str">
            <v>Sim</v>
          </cell>
          <cell r="R268" t="str">
            <v/>
          </cell>
          <cell r="S268" t="str">
            <v/>
          </cell>
          <cell r="T268" t="str">
            <v/>
          </cell>
          <cell r="U268" t="str">
            <v/>
          </cell>
          <cell r="V268" t="str">
            <v>Sim</v>
          </cell>
          <cell r="W268" t="str">
            <v>Sim</v>
          </cell>
        </row>
        <row r="269">
          <cell r="D269" t="str">
            <v>Santarém Novo/PA</v>
          </cell>
          <cell r="E269" t="str">
            <v>n.e.</v>
          </cell>
          <cell r="F269">
            <v>0.56655005439275918</v>
          </cell>
          <cell r="G269" t="str">
            <v>A</v>
          </cell>
          <cell r="H269" t="str">
            <v>n.d.</v>
          </cell>
          <cell r="I269" t="str">
            <v>n.d.</v>
          </cell>
          <cell r="J269">
            <v>-0.24353367629831671</v>
          </cell>
          <cell r="K269" t="str">
            <v>C</v>
          </cell>
          <cell r="L269" t="str">
            <v>Eicf</v>
          </cell>
          <cell r="M269" t="str">
            <v>Ente possui ranking da informação contábil Eicf</v>
          </cell>
          <cell r="N269" t="str">
            <v>CAPAG Ano Base 2023</v>
          </cell>
          <cell r="O269" t="str">
            <v>Não</v>
          </cell>
          <cell r="P269" t="str">
            <v/>
          </cell>
          <cell r="Q269" t="str">
            <v>Não</v>
          </cell>
          <cell r="R269" t="str">
            <v/>
          </cell>
          <cell r="S269" t="str">
            <v/>
          </cell>
          <cell r="T269" t="str">
            <v/>
          </cell>
          <cell r="U269" t="str">
            <v/>
          </cell>
          <cell r="V269" t="str">
            <v>Sim</v>
          </cell>
          <cell r="W269" t="str">
            <v>Não</v>
          </cell>
        </row>
        <row r="270">
          <cell r="D270" t="str">
            <v>Santo Antônio do Tauá/PA</v>
          </cell>
          <cell r="E270" t="str">
            <v>C</v>
          </cell>
          <cell r="F270">
            <v>0</v>
          </cell>
          <cell r="G270" t="str">
            <v>A</v>
          </cell>
          <cell r="H270">
            <v>0.99602721026879371</v>
          </cell>
          <cell r="I270" t="str">
            <v>C</v>
          </cell>
          <cell r="J270">
            <v>-2.4799965924472277E-2</v>
          </cell>
          <cell r="K270" t="str">
            <v>C</v>
          </cell>
          <cell r="L270" t="str">
            <v>Bicf</v>
          </cell>
          <cell r="M270" t="str">
            <v/>
          </cell>
          <cell r="N270" t="str">
            <v>CAPAG Ano Base 2023</v>
          </cell>
          <cell r="O270" t="str">
            <v>Não</v>
          </cell>
          <cell r="P270">
            <v>4.7504580894180304</v>
          </cell>
          <cell r="Q270" t="str">
            <v>Sim</v>
          </cell>
          <cell r="R270" t="str">
            <v/>
          </cell>
          <cell r="S270" t="str">
            <v/>
          </cell>
          <cell r="T270" t="str">
            <v/>
          </cell>
          <cell r="U270" t="str">
            <v/>
          </cell>
          <cell r="V270" t="str">
            <v>Sim</v>
          </cell>
          <cell r="W270" t="str">
            <v>Não</v>
          </cell>
        </row>
        <row r="271">
          <cell r="D271" t="str">
            <v>São Caetano de Odivelas/PA</v>
          </cell>
          <cell r="E271" t="str">
            <v>C</v>
          </cell>
          <cell r="F271">
            <v>3.2621504855190914E-2</v>
          </cell>
          <cell r="G271" t="str">
            <v>A</v>
          </cell>
          <cell r="H271">
            <v>1.2277340865724502</v>
          </cell>
          <cell r="I271" t="str">
            <v>C</v>
          </cell>
          <cell r="J271">
            <v>-0.3522977468351049</v>
          </cell>
          <cell r="K271" t="str">
            <v>C</v>
          </cell>
          <cell r="L271" t="str">
            <v>Bicf</v>
          </cell>
          <cell r="M271" t="str">
            <v/>
          </cell>
          <cell r="N271" t="str">
            <v>CAPAG Ano Base 2023</v>
          </cell>
          <cell r="O271" t="str">
            <v>Não</v>
          </cell>
          <cell r="P271" t="str">
            <v/>
          </cell>
          <cell r="Q271" t="str">
            <v>Sim</v>
          </cell>
          <cell r="R271" t="str">
            <v/>
          </cell>
          <cell r="S271" t="str">
            <v/>
          </cell>
          <cell r="T271" t="str">
            <v/>
          </cell>
          <cell r="U271" t="str">
            <v/>
          </cell>
          <cell r="V271" t="str">
            <v>Sim</v>
          </cell>
          <cell r="W271" t="str">
            <v>Não</v>
          </cell>
        </row>
        <row r="272">
          <cell r="D272" t="str">
            <v>São Domingos do Araguaia/PA</v>
          </cell>
          <cell r="E272" t="str">
            <v>C</v>
          </cell>
          <cell r="F272">
            <v>0.63989643401837326</v>
          </cell>
          <cell r="G272" t="str">
            <v>B</v>
          </cell>
          <cell r="H272">
            <v>1.0446722171260987</v>
          </cell>
          <cell r="I272" t="str">
            <v>C</v>
          </cell>
          <cell r="J272">
            <v>-0.21347198772076967</v>
          </cell>
          <cell r="K272" t="str">
            <v>C</v>
          </cell>
          <cell r="L272" t="str">
            <v>Bicf</v>
          </cell>
          <cell r="M272" t="str">
            <v/>
          </cell>
          <cell r="N272" t="str">
            <v>CAPAG Ano Base 2023</v>
          </cell>
          <cell r="O272" t="str">
            <v>Não</v>
          </cell>
          <cell r="P272" t="str">
            <v/>
          </cell>
          <cell r="Q272" t="str">
            <v>Sim</v>
          </cell>
          <cell r="R272" t="str">
            <v/>
          </cell>
          <cell r="S272" t="str">
            <v/>
          </cell>
          <cell r="T272" t="str">
            <v/>
          </cell>
          <cell r="U272" t="str">
            <v/>
          </cell>
          <cell r="V272" t="str">
            <v>Sim</v>
          </cell>
          <cell r="W272" t="str">
            <v>Sim</v>
          </cell>
        </row>
        <row r="273">
          <cell r="D273" t="str">
            <v>São Domingos do Capim/PA</v>
          </cell>
          <cell r="E273" t="str">
            <v>n.d.</v>
          </cell>
          <cell r="F273" t="str">
            <v>n.d.</v>
          </cell>
          <cell r="G273" t="str">
            <v>n.d.</v>
          </cell>
          <cell r="H273" t="str">
            <v>n.d.</v>
          </cell>
          <cell r="I273" t="str">
            <v>n.d.</v>
          </cell>
          <cell r="J273" t="str">
            <v>n.d.</v>
          </cell>
          <cell r="K273" t="str">
            <v>n.d.</v>
          </cell>
          <cell r="L273" t="str">
            <v>Bicf</v>
          </cell>
          <cell r="M273" t="str">
            <v xml:space="preserve">Ente não publicou último RGF de 2024
Ente não publicou último RREO de 2024
</v>
          </cell>
          <cell r="N273" t="str">
            <v>CAPAG Ano Base 2023</v>
          </cell>
          <cell r="O273" t="str">
            <v>Não</v>
          </cell>
          <cell r="P273">
            <v>0.1216013940554945</v>
          </cell>
          <cell r="Q273" t="str">
            <v>Sim</v>
          </cell>
          <cell r="R273" t="str">
            <v>Sim</v>
          </cell>
          <cell r="S273" t="str">
            <v/>
          </cell>
          <cell r="T273" t="str">
            <v/>
          </cell>
          <cell r="U273" t="str">
            <v/>
          </cell>
          <cell r="V273" t="str">
            <v>Não</v>
          </cell>
          <cell r="W273" t="str">
            <v>Não</v>
          </cell>
        </row>
        <row r="274">
          <cell r="D274" t="str">
            <v>São Félix do Xingu/PA</v>
          </cell>
          <cell r="E274" t="str">
            <v>C</v>
          </cell>
          <cell r="F274">
            <v>0</v>
          </cell>
          <cell r="G274" t="str">
            <v>A</v>
          </cell>
          <cell r="H274">
            <v>0.95361429544807286</v>
          </cell>
          <cell r="I274" t="str">
            <v>C</v>
          </cell>
          <cell r="J274">
            <v>-5.6567330023282646E-2</v>
          </cell>
          <cell r="K274" t="str">
            <v>C</v>
          </cell>
          <cell r="L274" t="str">
            <v>Bicf</v>
          </cell>
          <cell r="M274" t="str">
            <v/>
          </cell>
          <cell r="N274" t="str">
            <v>CAPAG Ano Base 2023</v>
          </cell>
          <cell r="O274" t="str">
            <v>Não</v>
          </cell>
          <cell r="P274" t="str">
            <v>n.d.</v>
          </cell>
          <cell r="Q274" t="str">
            <v>Sim</v>
          </cell>
          <cell r="R274" t="str">
            <v/>
          </cell>
          <cell r="S274" t="str">
            <v/>
          </cell>
          <cell r="T274" t="str">
            <v/>
          </cell>
          <cell r="U274" t="str">
            <v/>
          </cell>
          <cell r="V274" t="str">
            <v>Sim</v>
          </cell>
          <cell r="W274" t="str">
            <v>Não</v>
          </cell>
        </row>
        <row r="275">
          <cell r="D275" t="str">
            <v>São Francisco do Pará/PA</v>
          </cell>
          <cell r="E275" t="str">
            <v>C</v>
          </cell>
          <cell r="F275">
            <v>7.6939292023021008E-3</v>
          </cell>
          <cell r="G275" t="str">
            <v>A</v>
          </cell>
          <cell r="H275">
            <v>0.93958081604343424</v>
          </cell>
          <cell r="I275" t="str">
            <v>B</v>
          </cell>
          <cell r="J275">
            <v>-0.16009917284944061</v>
          </cell>
          <cell r="K275" t="str">
            <v>C</v>
          </cell>
          <cell r="L275" t="str">
            <v>Bicf</v>
          </cell>
          <cell r="M275" t="str">
            <v/>
          </cell>
          <cell r="N275" t="str">
            <v>CAPAG Ano Base 2023</v>
          </cell>
          <cell r="O275" t="str">
            <v>Não</v>
          </cell>
          <cell r="P275" t="str">
            <v>n.d.</v>
          </cell>
          <cell r="Q275" t="str">
            <v>Sim</v>
          </cell>
          <cell r="R275" t="str">
            <v/>
          </cell>
          <cell r="S275" t="str">
            <v/>
          </cell>
          <cell r="T275" t="str">
            <v/>
          </cell>
          <cell r="U275" t="str">
            <v/>
          </cell>
          <cell r="V275" t="str">
            <v>Sim</v>
          </cell>
          <cell r="W275" t="str">
            <v>Não</v>
          </cell>
        </row>
        <row r="276">
          <cell r="D276" t="str">
            <v>São Geraldo do Araguaia/PA</v>
          </cell>
          <cell r="E276" t="str">
            <v>C</v>
          </cell>
          <cell r="F276">
            <v>0</v>
          </cell>
          <cell r="G276" t="str">
            <v>A</v>
          </cell>
          <cell r="H276">
            <v>0.98986672650589447</v>
          </cell>
          <cell r="I276" t="str">
            <v>C</v>
          </cell>
          <cell r="J276">
            <v>-7.1764249735175048E-2</v>
          </cell>
          <cell r="K276" t="str">
            <v>C</v>
          </cell>
          <cell r="L276" t="str">
            <v>Bicf</v>
          </cell>
          <cell r="M276" t="str">
            <v/>
          </cell>
          <cell r="N276" t="str">
            <v>CAPAG Ano Base 2023</v>
          </cell>
          <cell r="O276" t="str">
            <v>Não</v>
          </cell>
          <cell r="P276" t="str">
            <v/>
          </cell>
          <cell r="Q276" t="str">
            <v>Sim</v>
          </cell>
          <cell r="R276" t="str">
            <v/>
          </cell>
          <cell r="S276" t="str">
            <v/>
          </cell>
          <cell r="T276" t="str">
            <v/>
          </cell>
          <cell r="U276" t="str">
            <v/>
          </cell>
          <cell r="V276" t="str">
            <v>Sim</v>
          </cell>
          <cell r="W276" t="str">
            <v>Sim</v>
          </cell>
        </row>
        <row r="277">
          <cell r="D277" t="str">
            <v>São João da Ponta/PA</v>
          </cell>
          <cell r="E277" t="str">
            <v>n.e.</v>
          </cell>
          <cell r="F277" t="e">
            <v>#DIV/0!</v>
          </cell>
          <cell r="G277" t="str">
            <v>n.d.</v>
          </cell>
          <cell r="H277">
            <v>0.95547653276360356</v>
          </cell>
          <cell r="I277" t="str">
            <v>C</v>
          </cell>
          <cell r="J277" t="str">
            <v>n.d.</v>
          </cell>
          <cell r="K277" t="str">
            <v>n.d.</v>
          </cell>
          <cell r="L277" t="str">
            <v>Eicf</v>
          </cell>
          <cell r="M277" t="str">
            <v>Ente possui ranking da informação contábil Eicf</v>
          </cell>
          <cell r="N277" t="str">
            <v>CAPAG Ano Base 2023</v>
          </cell>
          <cell r="O277" t="str">
            <v>Não</v>
          </cell>
          <cell r="P277" t="str">
            <v/>
          </cell>
          <cell r="Q277" t="str">
            <v>Sim</v>
          </cell>
          <cell r="R277" t="str">
            <v/>
          </cell>
          <cell r="S277" t="str">
            <v/>
          </cell>
          <cell r="T277" t="str">
            <v/>
          </cell>
          <cell r="U277" t="str">
            <v/>
          </cell>
          <cell r="V277" t="str">
            <v>Não</v>
          </cell>
          <cell r="W277" t="str">
            <v>Não</v>
          </cell>
        </row>
        <row r="278">
          <cell r="D278" t="str">
            <v>São João de Pirabas/PA</v>
          </cell>
          <cell r="E278" t="str">
            <v>C</v>
          </cell>
          <cell r="F278">
            <v>0.53471430403953402</v>
          </cell>
          <cell r="G278" t="str">
            <v>A</v>
          </cell>
          <cell r="H278">
            <v>1.002105913401437</v>
          </cell>
          <cell r="I278" t="str">
            <v>C</v>
          </cell>
          <cell r="J278">
            <v>-1.4171094555046166</v>
          </cell>
          <cell r="K278" t="str">
            <v>C</v>
          </cell>
          <cell r="L278" t="str">
            <v>Cicf</v>
          </cell>
          <cell r="M278" t="str">
            <v/>
          </cell>
          <cell r="N278" t="str">
            <v>CAPAG Ano Base 2023</v>
          </cell>
          <cell r="O278" t="str">
            <v>Não</v>
          </cell>
          <cell r="P278" t="str">
            <v>n.d.</v>
          </cell>
          <cell r="Q278" t="str">
            <v>Sim</v>
          </cell>
          <cell r="R278" t="str">
            <v/>
          </cell>
          <cell r="S278" t="str">
            <v/>
          </cell>
          <cell r="T278" t="str">
            <v/>
          </cell>
          <cell r="U278" t="str">
            <v/>
          </cell>
          <cell r="V278" t="str">
            <v>Sim</v>
          </cell>
          <cell r="W278" t="str">
            <v>Sim</v>
          </cell>
        </row>
        <row r="279">
          <cell r="D279" t="str">
            <v>São João do Araguaia/PA</v>
          </cell>
          <cell r="E279" t="str">
            <v>n.d.</v>
          </cell>
          <cell r="F279">
            <v>0.14200144790622571</v>
          </cell>
          <cell r="G279" t="str">
            <v>A</v>
          </cell>
          <cell r="H279">
            <v>1.0331586602174467</v>
          </cell>
          <cell r="I279" t="str">
            <v>C</v>
          </cell>
          <cell r="J279" t="str">
            <v>n.d.</v>
          </cell>
          <cell r="K279" t="str">
            <v>n.d.</v>
          </cell>
          <cell r="L279" t="str">
            <v>Bicf</v>
          </cell>
          <cell r="M2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9" t="str">
            <v>CAPAG Ano Base 2023</v>
          </cell>
          <cell r="O279" t="str">
            <v>Não</v>
          </cell>
          <cell r="P279" t="str">
            <v>n.d.</v>
          </cell>
          <cell r="Q279" t="str">
            <v>Sim</v>
          </cell>
          <cell r="R279" t="str">
            <v/>
          </cell>
          <cell r="S279" t="str">
            <v/>
          </cell>
          <cell r="T279" t="str">
            <v/>
          </cell>
          <cell r="U279" t="str">
            <v>Sim</v>
          </cell>
          <cell r="V279" t="str">
            <v>Sim</v>
          </cell>
          <cell r="W279" t="str">
            <v>Sim</v>
          </cell>
        </row>
        <row r="280">
          <cell r="D280" t="str">
            <v>São Miguel do Guamá/PA</v>
          </cell>
          <cell r="E280" t="str">
            <v>C</v>
          </cell>
          <cell r="F280">
            <v>2.6480934899738877E-3</v>
          </cell>
          <cell r="G280" t="str">
            <v>A</v>
          </cell>
          <cell r="H280">
            <v>0.9528608003446043</v>
          </cell>
          <cell r="I280" t="str">
            <v>C</v>
          </cell>
          <cell r="J280">
            <v>-0.13421690929630839</v>
          </cell>
          <cell r="K280" t="str">
            <v>C</v>
          </cell>
          <cell r="L280" t="str">
            <v>Bicf</v>
          </cell>
          <cell r="M280" t="str">
            <v/>
          </cell>
          <cell r="N280" t="str">
            <v>CAPAG Ano Base 2023</v>
          </cell>
          <cell r="O280" t="str">
            <v>Não</v>
          </cell>
          <cell r="P280" t="str">
            <v/>
          </cell>
          <cell r="Q280" t="str">
            <v>Sim</v>
          </cell>
          <cell r="R280" t="str">
            <v/>
          </cell>
          <cell r="S280" t="str">
            <v/>
          </cell>
          <cell r="T280" t="str">
            <v/>
          </cell>
          <cell r="U280" t="str">
            <v/>
          </cell>
          <cell r="V280" t="str">
            <v>Sim</v>
          </cell>
          <cell r="W280" t="str">
            <v>Sim</v>
          </cell>
        </row>
        <row r="281">
          <cell r="D281" t="str">
            <v>São Sebastião da Boa Vista/PA</v>
          </cell>
          <cell r="E281" t="str">
            <v>C</v>
          </cell>
          <cell r="F281">
            <v>6.8890288983825265E-2</v>
          </cell>
          <cell r="G281" t="str">
            <v>A</v>
          </cell>
          <cell r="H281">
            <v>0.91487038891647043</v>
          </cell>
          <cell r="I281" t="str">
            <v>B</v>
          </cell>
          <cell r="J281">
            <v>-1.0318928581760018E-4</v>
          </cell>
          <cell r="K281" t="str">
            <v>C</v>
          </cell>
          <cell r="L281" t="str">
            <v>Bicf</v>
          </cell>
          <cell r="M281" t="str">
            <v/>
          </cell>
          <cell r="N281" t="str">
            <v>CAPAG Ano Base 2023</v>
          </cell>
          <cell r="O281" t="str">
            <v>Não</v>
          </cell>
          <cell r="P281">
            <v>1.0017392070547979</v>
          </cell>
          <cell r="Q281" t="str">
            <v>Sim</v>
          </cell>
          <cell r="R281" t="str">
            <v/>
          </cell>
          <cell r="S281" t="str">
            <v/>
          </cell>
          <cell r="T281" t="str">
            <v/>
          </cell>
          <cell r="U281" t="str">
            <v/>
          </cell>
          <cell r="V281" t="str">
            <v>Sim</v>
          </cell>
          <cell r="W281" t="str">
            <v>Não</v>
          </cell>
        </row>
        <row r="282">
          <cell r="D282" t="str">
            <v>Sapucaia/PA</v>
          </cell>
          <cell r="E282" t="str">
            <v>C</v>
          </cell>
          <cell r="F282">
            <v>4.9594909834489729E-3</v>
          </cell>
          <cell r="G282" t="str">
            <v>A</v>
          </cell>
          <cell r="H282">
            <v>0.96482044015382384</v>
          </cell>
          <cell r="I282" t="str">
            <v>C</v>
          </cell>
          <cell r="J282">
            <v>-9.7276232381525177E-2</v>
          </cell>
          <cell r="K282" t="str">
            <v>C</v>
          </cell>
          <cell r="L282" t="str">
            <v>Dicf</v>
          </cell>
          <cell r="M282" t="str">
            <v/>
          </cell>
          <cell r="N282" t="str">
            <v>CAPAG Ano Base 2023</v>
          </cell>
          <cell r="O282" t="str">
            <v>Não</v>
          </cell>
          <cell r="P282" t="str">
            <v/>
          </cell>
          <cell r="Q282" t="str">
            <v>Sim</v>
          </cell>
          <cell r="R282" t="str">
            <v/>
          </cell>
          <cell r="S282" t="str">
            <v/>
          </cell>
          <cell r="T282" t="str">
            <v/>
          </cell>
          <cell r="U282" t="str">
            <v/>
          </cell>
          <cell r="V282" t="str">
            <v>Sim</v>
          </cell>
          <cell r="W282" t="str">
            <v>Sim</v>
          </cell>
        </row>
        <row r="283">
          <cell r="D283" t="str">
            <v>Senador José Porfírio/PA</v>
          </cell>
          <cell r="E283" t="str">
            <v>C</v>
          </cell>
          <cell r="F283">
            <v>8.1402846473721244E-2</v>
          </cell>
          <cell r="G283" t="str">
            <v>A</v>
          </cell>
          <cell r="H283">
            <v>0.90487528956735785</v>
          </cell>
          <cell r="I283" t="str">
            <v>B</v>
          </cell>
          <cell r="J283">
            <v>-9.5224063093704153E-3</v>
          </cell>
          <cell r="K283" t="str">
            <v>C</v>
          </cell>
          <cell r="L283" t="str">
            <v>Bicf</v>
          </cell>
          <cell r="M283" t="str">
            <v/>
          </cell>
          <cell r="N283" t="str">
            <v>CAPAG Ano Base 2023</v>
          </cell>
          <cell r="O283" t="str">
            <v>Não</v>
          </cell>
          <cell r="P283">
            <v>0.27237577853007083</v>
          </cell>
          <cell r="Q283" t="str">
            <v>Sim</v>
          </cell>
          <cell r="R283" t="str">
            <v>Sim</v>
          </cell>
          <cell r="S283" t="str">
            <v/>
          </cell>
          <cell r="T283" t="str">
            <v/>
          </cell>
          <cell r="U283" t="str">
            <v/>
          </cell>
          <cell r="V283" t="str">
            <v>Sim</v>
          </cell>
          <cell r="W283" t="str">
            <v>Sim</v>
          </cell>
        </row>
        <row r="284">
          <cell r="D284" t="str">
            <v>Soure/PA</v>
          </cell>
          <cell r="E284" t="str">
            <v>n.d.</v>
          </cell>
          <cell r="F284" t="str">
            <v>n.d.</v>
          </cell>
          <cell r="G284" t="str">
            <v>n.d.</v>
          </cell>
          <cell r="H284" t="str">
            <v>n.d.</v>
          </cell>
          <cell r="I284" t="str">
            <v>n.d.</v>
          </cell>
          <cell r="J284" t="str">
            <v>n.d.</v>
          </cell>
          <cell r="K284" t="str">
            <v>n.d.</v>
          </cell>
          <cell r="L284" t="str">
            <v>Cicf</v>
          </cell>
          <cell r="M284" t="str">
            <v xml:space="preserve">Ente não publicou último RGF de 2024
Ente não publicou último RREO de 2024
</v>
          </cell>
          <cell r="N284" t="str">
            <v>CAPAG Ano Base 2023</v>
          </cell>
          <cell r="O284" t="str">
            <v>Não</v>
          </cell>
          <cell r="P284">
            <v>0.22126971057074396</v>
          </cell>
          <cell r="Q284" t="str">
            <v>Sim</v>
          </cell>
          <cell r="R284" t="str">
            <v>Sim</v>
          </cell>
          <cell r="S284" t="str">
            <v/>
          </cell>
          <cell r="T284" t="str">
            <v/>
          </cell>
          <cell r="U284" t="str">
            <v/>
          </cell>
          <cell r="V284" t="str">
            <v>Não</v>
          </cell>
          <cell r="W284" t="str">
            <v>Não</v>
          </cell>
        </row>
        <row r="285">
          <cell r="D285" t="str">
            <v>Tailândia/PA</v>
          </cell>
          <cell r="E285" t="str">
            <v>C</v>
          </cell>
          <cell r="F285">
            <v>0.3771635013449775</v>
          </cell>
          <cell r="G285" t="str">
            <v>A</v>
          </cell>
          <cell r="H285">
            <v>1.0009573482819702</v>
          </cell>
          <cell r="I285" t="str">
            <v>C</v>
          </cell>
          <cell r="J285">
            <v>-0.21551453260016742</v>
          </cell>
          <cell r="K285" t="str">
            <v>C</v>
          </cell>
          <cell r="L285" t="str">
            <v>Bicf</v>
          </cell>
          <cell r="M285" t="str">
            <v/>
          </cell>
          <cell r="N285" t="str">
            <v>CAPAG Ano Base 2023</v>
          </cell>
          <cell r="O285" t="str">
            <v>Não</v>
          </cell>
          <cell r="P285" t="str">
            <v/>
          </cell>
          <cell r="Q285" t="str">
            <v>Sim</v>
          </cell>
          <cell r="R285" t="str">
            <v/>
          </cell>
          <cell r="S285" t="str">
            <v/>
          </cell>
          <cell r="T285" t="str">
            <v/>
          </cell>
          <cell r="U285" t="str">
            <v/>
          </cell>
          <cell r="V285" t="str">
            <v>Sim</v>
          </cell>
          <cell r="W285" t="str">
            <v>Não</v>
          </cell>
        </row>
        <row r="286">
          <cell r="D286" t="str">
            <v>Terra Alta/PA</v>
          </cell>
          <cell r="E286" t="str">
            <v>n.e.</v>
          </cell>
          <cell r="F286" t="e">
            <v>#DIV/0!</v>
          </cell>
          <cell r="G286" t="str">
            <v>n.d.</v>
          </cell>
          <cell r="H286">
            <v>0.98686671031996709</v>
          </cell>
          <cell r="I286" t="str">
            <v>C</v>
          </cell>
          <cell r="J286" t="str">
            <v>n.d.</v>
          </cell>
          <cell r="K286" t="str">
            <v>n.d.</v>
          </cell>
          <cell r="L286" t="str">
            <v>Eicf</v>
          </cell>
          <cell r="M286" t="str">
            <v>Ente possui ranking da informação contábil Eicf</v>
          </cell>
          <cell r="N286" t="str">
            <v>CAPAG Ano Base 2023</v>
          </cell>
          <cell r="O286" t="str">
            <v>Não</v>
          </cell>
          <cell r="P286" t="str">
            <v/>
          </cell>
          <cell r="Q286" t="str">
            <v>Sim</v>
          </cell>
          <cell r="R286" t="str">
            <v/>
          </cell>
          <cell r="S286" t="str">
            <v/>
          </cell>
          <cell r="T286" t="str">
            <v/>
          </cell>
          <cell r="U286" t="str">
            <v/>
          </cell>
          <cell r="V286" t="str">
            <v>Não</v>
          </cell>
          <cell r="W286" t="str">
            <v>Não</v>
          </cell>
        </row>
        <row r="287">
          <cell r="D287" t="str">
            <v>Terra Santa/PA</v>
          </cell>
          <cell r="E287" t="str">
            <v>C</v>
          </cell>
          <cell r="F287">
            <v>6.331289986578488E-2</v>
          </cell>
          <cell r="G287" t="str">
            <v>A</v>
          </cell>
          <cell r="H287">
            <v>0.92225439091664008</v>
          </cell>
          <cell r="I287" t="str">
            <v>B</v>
          </cell>
          <cell r="J287">
            <v>0</v>
          </cell>
          <cell r="K287" t="str">
            <v>C</v>
          </cell>
          <cell r="L287" t="str">
            <v>Bicf</v>
          </cell>
          <cell r="M287" t="str">
            <v/>
          </cell>
          <cell r="N287" t="str">
            <v>CAPAG Ano Base 2023</v>
          </cell>
          <cell r="O287" t="str">
            <v>Não</v>
          </cell>
          <cell r="P287" t="str">
            <v>n.d.</v>
          </cell>
          <cell r="Q287" t="str">
            <v>Sim</v>
          </cell>
          <cell r="R287" t="str">
            <v/>
          </cell>
          <cell r="S287" t="str">
            <v/>
          </cell>
          <cell r="T287" t="str">
            <v/>
          </cell>
          <cell r="U287" t="str">
            <v/>
          </cell>
          <cell r="V287" t="str">
            <v>Sim</v>
          </cell>
          <cell r="W287" t="str">
            <v>Sim</v>
          </cell>
        </row>
        <row r="288">
          <cell r="D288" t="str">
            <v>Tomé-Açu/PA</v>
          </cell>
          <cell r="E288" t="str">
            <v>C</v>
          </cell>
          <cell r="F288">
            <v>9.2898720811790139E-2</v>
          </cell>
          <cell r="G288" t="str">
            <v>A</v>
          </cell>
          <cell r="H288">
            <v>0.91492183151558248</v>
          </cell>
          <cell r="I288" t="str">
            <v>B</v>
          </cell>
          <cell r="J288">
            <v>-3.4109861845307275E-3</v>
          </cell>
          <cell r="K288" t="str">
            <v>C</v>
          </cell>
          <cell r="L288" t="str">
            <v>Bicf</v>
          </cell>
          <cell r="M288" t="str">
            <v/>
          </cell>
          <cell r="N288" t="str">
            <v>CAPAG Ano Base 2023</v>
          </cell>
          <cell r="O288" t="str">
            <v>Não</v>
          </cell>
          <cell r="P288">
            <v>1.5984450549447422</v>
          </cell>
          <cell r="Q288" t="str">
            <v>Sim</v>
          </cell>
          <cell r="R288" t="str">
            <v/>
          </cell>
          <cell r="S288" t="str">
            <v/>
          </cell>
          <cell r="T288" t="str">
            <v/>
          </cell>
          <cell r="U288" t="str">
            <v/>
          </cell>
          <cell r="V288" t="str">
            <v>Sim</v>
          </cell>
          <cell r="W288" t="str">
            <v>Sim</v>
          </cell>
        </row>
        <row r="289">
          <cell r="D289" t="str">
            <v>Tracuateua/PA</v>
          </cell>
          <cell r="E289" t="str">
            <v>C</v>
          </cell>
          <cell r="F289">
            <v>4.4457345409128724E-3</v>
          </cell>
          <cell r="G289" t="str">
            <v>A</v>
          </cell>
          <cell r="H289">
            <v>0.9740447859309409</v>
          </cell>
          <cell r="I289" t="str">
            <v>C</v>
          </cell>
          <cell r="J289">
            <v>-0.20842538215789563</v>
          </cell>
          <cell r="K289" t="str">
            <v>C</v>
          </cell>
          <cell r="L289" t="str">
            <v>Bicf</v>
          </cell>
          <cell r="M289" t="str">
            <v/>
          </cell>
          <cell r="N289" t="str">
            <v>CAPAG Ano Base 2023</v>
          </cell>
          <cell r="O289" t="str">
            <v>Não</v>
          </cell>
          <cell r="P289" t="str">
            <v/>
          </cell>
          <cell r="Q289" t="str">
            <v>Sim</v>
          </cell>
          <cell r="R289" t="str">
            <v/>
          </cell>
          <cell r="S289" t="str">
            <v/>
          </cell>
          <cell r="T289" t="str">
            <v/>
          </cell>
          <cell r="U289" t="str">
            <v/>
          </cell>
          <cell r="V289" t="str">
            <v>Sim</v>
          </cell>
          <cell r="W289" t="str">
            <v>Sim</v>
          </cell>
        </row>
        <row r="290">
          <cell r="D290" t="str">
            <v>Trairão/PA</v>
          </cell>
          <cell r="E290" t="str">
            <v>B</v>
          </cell>
          <cell r="F290">
            <v>0.11479637615701072</v>
          </cell>
          <cell r="G290" t="str">
            <v>A</v>
          </cell>
          <cell r="H290">
            <v>0.93854386006610047</v>
          </cell>
          <cell r="I290" t="str">
            <v>B</v>
          </cell>
          <cell r="J290">
            <v>8.0740910189105314E-3</v>
          </cell>
          <cell r="K290" t="str">
            <v>B</v>
          </cell>
          <cell r="L290" t="str">
            <v>Bicf</v>
          </cell>
          <cell r="M290" t="str">
            <v/>
          </cell>
          <cell r="N290" t="str">
            <v>CAPAG Ano Base 2023</v>
          </cell>
          <cell r="O290" t="str">
            <v>Não</v>
          </cell>
          <cell r="P290">
            <v>9.5324452372684512E-2</v>
          </cell>
          <cell r="Q290" t="str">
            <v>Sim</v>
          </cell>
          <cell r="R290" t="str">
            <v/>
          </cell>
          <cell r="S290" t="str">
            <v/>
          </cell>
          <cell r="T290" t="str">
            <v/>
          </cell>
          <cell r="U290" t="str">
            <v/>
          </cell>
          <cell r="V290" t="str">
            <v>Sim</v>
          </cell>
          <cell r="W290" t="str">
            <v>Sim</v>
          </cell>
        </row>
        <row r="291">
          <cell r="D291" t="str">
            <v>Tucumã/PA</v>
          </cell>
          <cell r="E291" t="str">
            <v>A</v>
          </cell>
          <cell r="F291">
            <v>2.9747197909955427E-3</v>
          </cell>
          <cell r="G291" t="str">
            <v>A</v>
          </cell>
          <cell r="H291">
            <v>0.8124495086766943</v>
          </cell>
          <cell r="I291" t="str">
            <v>A</v>
          </cell>
          <cell r="J291">
            <v>0.67324356468337598</v>
          </cell>
          <cell r="K291" t="str">
            <v>A</v>
          </cell>
          <cell r="L291" t="str">
            <v>Bicf</v>
          </cell>
          <cell r="M291" t="str">
            <v/>
          </cell>
          <cell r="N291" t="str">
            <v>CAPAG Ano Base 2023</v>
          </cell>
          <cell r="O291" t="str">
            <v>Não</v>
          </cell>
          <cell r="P291">
            <v>3.3503604268768958E-2</v>
          </cell>
          <cell r="Q291" t="str">
            <v>Sim</v>
          </cell>
          <cell r="R291" t="str">
            <v/>
          </cell>
          <cell r="S291" t="str">
            <v/>
          </cell>
          <cell r="T291" t="str">
            <v/>
          </cell>
          <cell r="U291" t="str">
            <v/>
          </cell>
          <cell r="V291" t="str">
            <v>Sim</v>
          </cell>
          <cell r="W291" t="str">
            <v>Sim</v>
          </cell>
        </row>
        <row r="292">
          <cell r="D292" t="str">
            <v>Tucuruí/PA</v>
          </cell>
          <cell r="E292" t="str">
            <v>C</v>
          </cell>
          <cell r="F292">
            <v>6.9146163683914252E-3</v>
          </cell>
          <cell r="G292" t="str">
            <v>A</v>
          </cell>
          <cell r="H292">
            <v>0.88772734417629828</v>
          </cell>
          <cell r="I292" t="str">
            <v>B</v>
          </cell>
          <cell r="J292">
            <v>0</v>
          </cell>
          <cell r="K292" t="str">
            <v>C</v>
          </cell>
          <cell r="L292" t="str">
            <v>Bicf</v>
          </cell>
          <cell r="M292" t="str">
            <v/>
          </cell>
          <cell r="N292" t="str">
            <v>CAPAG Ano Base 2023</v>
          </cell>
          <cell r="O292" t="str">
            <v>Não</v>
          </cell>
          <cell r="P292" t="str">
            <v>n.d.</v>
          </cell>
          <cell r="Q292" t="str">
            <v>Sim</v>
          </cell>
          <cell r="R292" t="str">
            <v/>
          </cell>
          <cell r="S292" t="str">
            <v/>
          </cell>
          <cell r="T292" t="str">
            <v/>
          </cell>
          <cell r="U292" t="str">
            <v/>
          </cell>
          <cell r="V292" t="str">
            <v>Sim</v>
          </cell>
          <cell r="W292" t="str">
            <v>Sim</v>
          </cell>
        </row>
        <row r="293">
          <cell r="D293" t="str">
            <v>Ulianópolis/PA</v>
          </cell>
          <cell r="E293" t="str">
            <v>C</v>
          </cell>
          <cell r="F293">
            <v>1.5428945660982497E-2</v>
          </cell>
          <cell r="G293" t="str">
            <v>A</v>
          </cell>
          <cell r="H293">
            <v>1.0183460684682586</v>
          </cell>
          <cell r="I293" t="str">
            <v>C</v>
          </cell>
          <cell r="J293">
            <v>-0.16363015803300929</v>
          </cell>
          <cell r="K293" t="str">
            <v>C</v>
          </cell>
          <cell r="L293" t="str">
            <v>Bicf</v>
          </cell>
          <cell r="M293" t="str">
            <v/>
          </cell>
          <cell r="N293" t="str">
            <v>CAPAG Ano Base 2023</v>
          </cell>
          <cell r="O293" t="str">
            <v>Não</v>
          </cell>
          <cell r="P293" t="str">
            <v/>
          </cell>
          <cell r="Q293" t="str">
            <v>Sim</v>
          </cell>
          <cell r="R293" t="str">
            <v/>
          </cell>
          <cell r="S293" t="str">
            <v/>
          </cell>
          <cell r="T293" t="str">
            <v/>
          </cell>
          <cell r="U293" t="str">
            <v/>
          </cell>
          <cell r="V293" t="str">
            <v>Sim</v>
          </cell>
          <cell r="W293" t="str">
            <v>Sim</v>
          </cell>
        </row>
        <row r="294">
          <cell r="D294" t="str">
            <v>Uruará/PA</v>
          </cell>
          <cell r="E294" t="str">
            <v>C</v>
          </cell>
          <cell r="F294">
            <v>0.37598499838065241</v>
          </cell>
          <cell r="G294" t="str">
            <v>A</v>
          </cell>
          <cell r="H294">
            <v>0.94304207961206177</v>
          </cell>
          <cell r="I294" t="str">
            <v>B</v>
          </cell>
          <cell r="J294">
            <v>-0.10701027282932567</v>
          </cell>
          <cell r="K294" t="str">
            <v>C</v>
          </cell>
          <cell r="L294" t="str">
            <v>Bicf</v>
          </cell>
          <cell r="M294" t="str">
            <v/>
          </cell>
          <cell r="N294" t="str">
            <v>CAPAG Ano Base 2023</v>
          </cell>
          <cell r="O294" t="str">
            <v>Não</v>
          </cell>
          <cell r="P294" t="str">
            <v>n.d.</v>
          </cell>
          <cell r="Q294" t="str">
            <v>Sim</v>
          </cell>
          <cell r="R294" t="str">
            <v/>
          </cell>
          <cell r="S294" t="str">
            <v/>
          </cell>
          <cell r="T294" t="str">
            <v/>
          </cell>
          <cell r="U294" t="str">
            <v/>
          </cell>
          <cell r="V294" t="str">
            <v>Sim</v>
          </cell>
          <cell r="W294" t="str">
            <v>Sim</v>
          </cell>
        </row>
        <row r="295">
          <cell r="D295" t="str">
            <v>Vigia/PA</v>
          </cell>
          <cell r="E295" t="str">
            <v>n.d.</v>
          </cell>
          <cell r="F295">
            <v>0.11481789009932857</v>
          </cell>
          <cell r="G295" t="str">
            <v>A</v>
          </cell>
          <cell r="H295">
            <v>0.92248685343122361</v>
          </cell>
          <cell r="I295" t="str">
            <v>B</v>
          </cell>
          <cell r="J295" t="str">
            <v>n.d.</v>
          </cell>
          <cell r="K295" t="str">
            <v>n.d.</v>
          </cell>
          <cell r="L295" t="str">
            <v>Cicf</v>
          </cell>
          <cell r="M29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95" t="str">
            <v>CAPAG Ano Base 2023</v>
          </cell>
          <cell r="O295" t="str">
            <v>Não</v>
          </cell>
          <cell r="P295" t="str">
            <v>n.d.</v>
          </cell>
          <cell r="Q295" t="str">
            <v>Sim</v>
          </cell>
          <cell r="R295" t="str">
            <v/>
          </cell>
          <cell r="S295" t="str">
            <v/>
          </cell>
          <cell r="T295" t="str">
            <v>Negativa</v>
          </cell>
          <cell r="U295" t="str">
            <v/>
          </cell>
          <cell r="V295" t="str">
            <v>Sim</v>
          </cell>
          <cell r="W295" t="str">
            <v>Não</v>
          </cell>
        </row>
        <row r="296">
          <cell r="D296" t="str">
            <v>Viseu/PA</v>
          </cell>
          <cell r="E296" t="str">
            <v>C</v>
          </cell>
          <cell r="F296">
            <v>0.53937376999816122</v>
          </cell>
          <cell r="G296" t="str">
            <v>A</v>
          </cell>
          <cell r="H296">
            <v>0.9047723079016472</v>
          </cell>
          <cell r="I296" t="str">
            <v>B</v>
          </cell>
          <cell r="J296">
            <v>-0.18779466932757144</v>
          </cell>
          <cell r="K296" t="str">
            <v>C</v>
          </cell>
          <cell r="L296" t="str">
            <v>Bicf</v>
          </cell>
          <cell r="M296" t="str">
            <v/>
          </cell>
          <cell r="N296" t="str">
            <v>CAPAG Ano Base 2023</v>
          </cell>
          <cell r="O296" t="str">
            <v>Não</v>
          </cell>
          <cell r="P296" t="str">
            <v>n.d.</v>
          </cell>
          <cell r="Q296" t="str">
            <v>Sim</v>
          </cell>
          <cell r="R296" t="str">
            <v/>
          </cell>
          <cell r="S296" t="str">
            <v/>
          </cell>
          <cell r="T296" t="str">
            <v/>
          </cell>
          <cell r="U296" t="str">
            <v/>
          </cell>
          <cell r="V296" t="str">
            <v>Sim</v>
          </cell>
          <cell r="W296" t="str">
            <v>Sim</v>
          </cell>
        </row>
        <row r="297">
          <cell r="D297" t="str">
            <v>Vitória do Xingu/PA</v>
          </cell>
          <cell r="E297" t="str">
            <v>n.e.</v>
          </cell>
          <cell r="F297">
            <v>0.201052151279657</v>
          </cell>
          <cell r="G297" t="str">
            <v>A</v>
          </cell>
          <cell r="H297" t="str">
            <v>n.d.</v>
          </cell>
          <cell r="I297" t="str">
            <v>n.d.</v>
          </cell>
          <cell r="J297">
            <v>-0.11276142897246517</v>
          </cell>
          <cell r="K297" t="str">
            <v>C</v>
          </cell>
          <cell r="L297" t="str">
            <v>Eicf</v>
          </cell>
          <cell r="M297" t="str">
            <v>Ente possui ranking da informação contábil Eicf</v>
          </cell>
          <cell r="N297" t="str">
            <v>CAPAG Ano Base 2023</v>
          </cell>
          <cell r="O297" t="str">
            <v>Não</v>
          </cell>
          <cell r="P297" t="str">
            <v/>
          </cell>
          <cell r="Q297" t="str">
            <v>Não</v>
          </cell>
          <cell r="R297" t="str">
            <v/>
          </cell>
          <cell r="S297" t="str">
            <v/>
          </cell>
          <cell r="T297" t="str">
            <v/>
          </cell>
          <cell r="U297" t="str">
            <v/>
          </cell>
          <cell r="V297" t="str">
            <v>Sim</v>
          </cell>
          <cell r="W297" t="str">
            <v>Sim</v>
          </cell>
        </row>
        <row r="298">
          <cell r="D298" t="str">
            <v>Xinguara/PA</v>
          </cell>
          <cell r="E298" t="str">
            <v>C</v>
          </cell>
          <cell r="F298">
            <v>0.18088547726790508</v>
          </cell>
          <cell r="G298" t="str">
            <v>A</v>
          </cell>
          <cell r="H298">
            <v>0.95750350638903825</v>
          </cell>
          <cell r="I298" t="str">
            <v>C</v>
          </cell>
          <cell r="J298">
            <v>-4.4754517133261215E-2</v>
          </cell>
          <cell r="K298" t="str">
            <v>C</v>
          </cell>
          <cell r="L298" t="str">
            <v>Cicf</v>
          </cell>
          <cell r="M298" t="str">
            <v/>
          </cell>
          <cell r="N298" t="str">
            <v>CAPAG Ano Base 2023</v>
          </cell>
          <cell r="O298" t="str">
            <v>Não</v>
          </cell>
          <cell r="P298" t="str">
            <v/>
          </cell>
          <cell r="Q298" t="str">
            <v>Sim</v>
          </cell>
          <cell r="R298" t="str">
            <v/>
          </cell>
          <cell r="S298" t="str">
            <v/>
          </cell>
          <cell r="T298" t="str">
            <v/>
          </cell>
          <cell r="U298" t="str">
            <v/>
          </cell>
          <cell r="V298" t="str">
            <v>Sim</v>
          </cell>
          <cell r="W298" t="str">
            <v>Sim</v>
          </cell>
        </row>
        <row r="299">
          <cell r="D299" t="str">
            <v>Serra do Navio/AP</v>
          </cell>
          <cell r="E299" t="str">
            <v>C</v>
          </cell>
          <cell r="F299">
            <v>0.45122980369579468</v>
          </cell>
          <cell r="G299" t="str">
            <v>A</v>
          </cell>
          <cell r="H299">
            <v>1.1876085140096124</v>
          </cell>
          <cell r="I299" t="str">
            <v>C</v>
          </cell>
          <cell r="J299">
            <v>-0.40586846011283906</v>
          </cell>
          <cell r="K299" t="str">
            <v>C</v>
          </cell>
          <cell r="L299" t="str">
            <v>Bicf</v>
          </cell>
          <cell r="M299" t="str">
            <v/>
          </cell>
          <cell r="N299" t="str">
            <v>CAPAG Ano Base 2023</v>
          </cell>
          <cell r="O299" t="str">
            <v>Não</v>
          </cell>
          <cell r="P299" t="str">
            <v/>
          </cell>
          <cell r="Q299" t="str">
            <v>Sim</v>
          </cell>
          <cell r="R299" t="str">
            <v/>
          </cell>
          <cell r="S299" t="str">
            <v/>
          </cell>
          <cell r="T299" t="str">
            <v/>
          </cell>
          <cell r="U299" t="str">
            <v/>
          </cell>
          <cell r="V299" t="str">
            <v>Sim</v>
          </cell>
          <cell r="W299" t="str">
            <v>Não</v>
          </cell>
        </row>
        <row r="300">
          <cell r="D300" t="str">
            <v>Amapá/AP</v>
          </cell>
          <cell r="E300" t="str">
            <v>n.e.</v>
          </cell>
          <cell r="F300">
            <v>0.27806528212641102</v>
          </cell>
          <cell r="G300" t="str">
            <v>A</v>
          </cell>
          <cell r="H300" t="str">
            <v>n.d.</v>
          </cell>
          <cell r="I300" t="str">
            <v>n.d.</v>
          </cell>
          <cell r="J300">
            <v>3.6353714243788179E-4</v>
          </cell>
          <cell r="K300" t="str">
            <v>B</v>
          </cell>
          <cell r="L300" t="str">
            <v>Eicf</v>
          </cell>
          <cell r="M300" t="str">
            <v>Ente possui ranking da informação contábil Eicf</v>
          </cell>
          <cell r="N300" t="str">
            <v>CAPAG Ano Base 2023</v>
          </cell>
          <cell r="O300" t="str">
            <v>Não</v>
          </cell>
          <cell r="P300">
            <v>0.9966841990253309</v>
          </cell>
          <cell r="Q300" t="str">
            <v>Não</v>
          </cell>
          <cell r="R300" t="str">
            <v/>
          </cell>
          <cell r="S300" t="str">
            <v/>
          </cell>
          <cell r="T300" t="str">
            <v/>
          </cell>
          <cell r="U300" t="str">
            <v/>
          </cell>
          <cell r="V300" t="str">
            <v>Sim</v>
          </cell>
          <cell r="W300" t="str">
            <v>Não</v>
          </cell>
        </row>
        <row r="301">
          <cell r="D301" t="str">
            <v>Pedra Branca do Amapari/AP</v>
          </cell>
          <cell r="E301" t="str">
            <v>n.d.</v>
          </cell>
          <cell r="F301" t="str">
            <v>n.d.</v>
          </cell>
          <cell r="G301" t="str">
            <v>n.d.</v>
          </cell>
          <cell r="H301" t="str">
            <v>n.d.</v>
          </cell>
          <cell r="I301" t="str">
            <v>n.d.</v>
          </cell>
          <cell r="J301" t="str">
            <v>n.d.</v>
          </cell>
          <cell r="K301" t="str">
            <v>n.d.</v>
          </cell>
          <cell r="L301" t="str">
            <v>Bicf</v>
          </cell>
          <cell r="M301" t="str">
            <v xml:space="preserve">Ente não publicou último RGF de 2024
Ente não publicou último RREO de 2024
</v>
          </cell>
          <cell r="N301" t="str">
            <v>CAPAG Ano Base 2023</v>
          </cell>
          <cell r="O301" t="str">
            <v>Não</v>
          </cell>
          <cell r="P301">
            <v>0.44410504557605412</v>
          </cell>
          <cell r="Q301" t="str">
            <v>Sim</v>
          </cell>
          <cell r="R301" t="str">
            <v>Sim</v>
          </cell>
          <cell r="S301" t="str">
            <v/>
          </cell>
          <cell r="T301" t="str">
            <v/>
          </cell>
          <cell r="U301" t="str">
            <v/>
          </cell>
          <cell r="V301" t="str">
            <v>Não</v>
          </cell>
          <cell r="W301" t="str">
            <v>Não</v>
          </cell>
        </row>
        <row r="302">
          <cell r="D302" t="str">
            <v>Calçoene/AP</v>
          </cell>
          <cell r="E302" t="e">
            <v>#N/A</v>
          </cell>
          <cell r="F302" t="e">
            <v>#N/A</v>
          </cell>
          <cell r="G302" t="e">
            <v>#N/A</v>
          </cell>
          <cell r="H302" t="e">
            <v>#N/A</v>
          </cell>
          <cell r="I302" t="e">
            <v>#N/A</v>
          </cell>
          <cell r="J302" t="e">
            <v>#N/A</v>
          </cell>
          <cell r="K302" t="e">
            <v>#N/A</v>
          </cell>
          <cell r="L302" t="str">
            <v>Eicf</v>
          </cell>
          <cell r="M302" t="str">
            <v>Ente possui ranking da informação contábil Eicf</v>
          </cell>
          <cell r="N302" t="str">
            <v>CAPAG Ano Base 2023</v>
          </cell>
          <cell r="O302" t="str">
            <v>Não</v>
          </cell>
          <cell r="P302" t="e">
            <v>#N/A</v>
          </cell>
          <cell r="Q302" t="str">
            <v>Não</v>
          </cell>
          <cell r="R302" t="e">
            <v>#N/A</v>
          </cell>
          <cell r="S302" t="e">
            <v>#N/A</v>
          </cell>
          <cell r="T302" t="e">
            <v>#N/A</v>
          </cell>
          <cell r="U302" t="e">
            <v>#N/A</v>
          </cell>
          <cell r="V302" t="e">
            <v>#N/A</v>
          </cell>
          <cell r="W302" t="str">
            <v>Não</v>
          </cell>
        </row>
        <row r="303">
          <cell r="D303" t="str">
            <v>Cutias/AP</v>
          </cell>
          <cell r="E303" t="e">
            <v>#N/A</v>
          </cell>
          <cell r="F303" t="e">
            <v>#N/A</v>
          </cell>
          <cell r="G303" t="e">
            <v>#N/A</v>
          </cell>
          <cell r="H303" t="e">
            <v>#N/A</v>
          </cell>
          <cell r="I303" t="e">
            <v>#N/A</v>
          </cell>
          <cell r="J303" t="e">
            <v>#N/A</v>
          </cell>
          <cell r="K303" t="e">
            <v>#N/A</v>
          </cell>
          <cell r="L303" t="str">
            <v>Eicf</v>
          </cell>
          <cell r="M303" t="str">
            <v>Ente possui ranking da informação contábil Eicf</v>
          </cell>
          <cell r="N303" t="str">
            <v>CAPAG Ano Base 2023</v>
          </cell>
          <cell r="O303" t="str">
            <v>Não</v>
          </cell>
          <cell r="P303" t="e">
            <v>#N/A</v>
          </cell>
          <cell r="Q303" t="str">
            <v>Não</v>
          </cell>
          <cell r="R303" t="e">
            <v>#N/A</v>
          </cell>
          <cell r="S303" t="str">
            <v/>
          </cell>
          <cell r="T303" t="e">
            <v>#N/A</v>
          </cell>
          <cell r="U303" t="e">
            <v>#N/A</v>
          </cell>
          <cell r="V303" t="e">
            <v>#N/A</v>
          </cell>
          <cell r="W303" t="str">
            <v>Não</v>
          </cell>
        </row>
        <row r="304">
          <cell r="D304" t="str">
            <v>Ferreira Gomes/AP</v>
          </cell>
          <cell r="E304" t="str">
            <v>n.d.</v>
          </cell>
          <cell r="F304">
            <v>0.2316586211441031</v>
          </cell>
          <cell r="G304" t="str">
            <v>A</v>
          </cell>
          <cell r="H304">
            <v>0.91898007113094793</v>
          </cell>
          <cell r="I304" t="str">
            <v>B</v>
          </cell>
          <cell r="J304" t="str">
            <v>n.d.</v>
          </cell>
          <cell r="K304" t="str">
            <v>n.d.</v>
          </cell>
          <cell r="L304" t="str">
            <v>Dicf</v>
          </cell>
          <cell r="M30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04" t="str">
            <v>CAPAG Ano Base 2023</v>
          </cell>
          <cell r="O304" t="str">
            <v>Não</v>
          </cell>
          <cell r="P304" t="str">
            <v>n.d.</v>
          </cell>
          <cell r="Q304" t="str">
            <v>Sim</v>
          </cell>
          <cell r="R304" t="str">
            <v/>
          </cell>
          <cell r="S304" t="str">
            <v/>
          </cell>
          <cell r="T304" t="str">
            <v>Negativa</v>
          </cell>
          <cell r="U304" t="str">
            <v/>
          </cell>
          <cell r="V304" t="str">
            <v>Sim</v>
          </cell>
          <cell r="W304" t="str">
            <v>Não</v>
          </cell>
        </row>
        <row r="305">
          <cell r="D305" t="str">
            <v>Itaubal/AP</v>
          </cell>
          <cell r="E305" t="str">
            <v>n.d.</v>
          </cell>
          <cell r="F305">
            <v>0.43454968308626873</v>
          </cell>
          <cell r="G305" t="str">
            <v>A</v>
          </cell>
          <cell r="H305">
            <v>1.0064419606188051</v>
          </cell>
          <cell r="I305" t="str">
            <v>C</v>
          </cell>
          <cell r="J305" t="str">
            <v>n.d.</v>
          </cell>
          <cell r="K305" t="str">
            <v>n.d.</v>
          </cell>
          <cell r="L305" t="str">
            <v>Cicf</v>
          </cell>
          <cell r="M30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05" t="str">
            <v>CAPAG Ano Base 2023</v>
          </cell>
          <cell r="O305" t="str">
            <v>Não</v>
          </cell>
          <cell r="P305" t="str">
            <v>n.d.</v>
          </cell>
          <cell r="Q305" t="str">
            <v>Sim</v>
          </cell>
          <cell r="R305" t="str">
            <v/>
          </cell>
          <cell r="S305" t="str">
            <v/>
          </cell>
          <cell r="T305" t="str">
            <v>Negativa</v>
          </cell>
          <cell r="U305" t="str">
            <v/>
          </cell>
          <cell r="V305" t="str">
            <v>Sim</v>
          </cell>
          <cell r="W305" t="str">
            <v>Não</v>
          </cell>
        </row>
        <row r="306">
          <cell r="D306" t="str">
            <v>Laranjal do Jari/AP</v>
          </cell>
          <cell r="E306" t="str">
            <v>n.e.</v>
          </cell>
          <cell r="F306" t="e">
            <v>#DIV/0!</v>
          </cell>
          <cell r="G306" t="str">
            <v>n.d.</v>
          </cell>
          <cell r="H306" t="str">
            <v>n.d.</v>
          </cell>
          <cell r="I306" t="str">
            <v>n.d.</v>
          </cell>
          <cell r="J306" t="str">
            <v>n.d.</v>
          </cell>
          <cell r="K306" t="str">
            <v>n.d.</v>
          </cell>
          <cell r="L306" t="str">
            <v>Eicf</v>
          </cell>
          <cell r="M306" t="str">
            <v>Ente possui ranking da informação contábil Eicf</v>
          </cell>
          <cell r="N306" t="str">
            <v>CAPAG Ano Base 2023</v>
          </cell>
          <cell r="O306" t="str">
            <v>Não</v>
          </cell>
          <cell r="P306" t="str">
            <v/>
          </cell>
          <cell r="Q306" t="str">
            <v>Não</v>
          </cell>
          <cell r="R306" t="str">
            <v/>
          </cell>
          <cell r="S306" t="str">
            <v/>
          </cell>
          <cell r="T306" t="str">
            <v/>
          </cell>
          <cell r="U306" t="str">
            <v/>
          </cell>
          <cell r="V306" t="str">
            <v>Não</v>
          </cell>
          <cell r="W306" t="str">
            <v>Não</v>
          </cell>
        </row>
        <row r="307">
          <cell r="D307" t="str">
            <v>Macapá/AP</v>
          </cell>
          <cell r="E307" t="str">
            <v>C</v>
          </cell>
          <cell r="F307">
            <v>0.25895056681155149</v>
          </cell>
          <cell r="G307" t="str">
            <v>A</v>
          </cell>
          <cell r="H307">
            <v>0.88544066932116394</v>
          </cell>
          <cell r="I307" t="str">
            <v>B</v>
          </cell>
          <cell r="J307">
            <v>-0.14360029822757153</v>
          </cell>
          <cell r="K307" t="str">
            <v>C</v>
          </cell>
          <cell r="L307" t="str">
            <v>Bicf</v>
          </cell>
          <cell r="M307" t="str">
            <v/>
          </cell>
          <cell r="N307" t="str">
            <v>CAPAG Ano Base 2023</v>
          </cell>
          <cell r="O307" t="str">
            <v>Não</v>
          </cell>
          <cell r="P307" t="str">
            <v/>
          </cell>
          <cell r="Q307" t="str">
            <v>Sim</v>
          </cell>
          <cell r="R307" t="str">
            <v/>
          </cell>
          <cell r="S307" t="str">
            <v/>
          </cell>
          <cell r="T307" t="str">
            <v/>
          </cell>
          <cell r="U307" t="str">
            <v/>
          </cell>
          <cell r="V307" t="str">
            <v>Sim</v>
          </cell>
          <cell r="W307" t="str">
            <v>Não</v>
          </cell>
        </row>
        <row r="308">
          <cell r="D308" t="str">
            <v>Mazagão/AP</v>
          </cell>
          <cell r="E308" t="str">
            <v>C</v>
          </cell>
          <cell r="F308">
            <v>6.7359098975938577E-3</v>
          </cell>
          <cell r="G308" t="str">
            <v>A</v>
          </cell>
          <cell r="H308">
            <v>0.83937051278371277</v>
          </cell>
          <cell r="I308" t="str">
            <v>A</v>
          </cell>
          <cell r="J308">
            <v>-5.414166471474921E-2</v>
          </cell>
          <cell r="K308" t="str">
            <v>C</v>
          </cell>
          <cell r="L308" t="str">
            <v>Bicf</v>
          </cell>
          <cell r="M308" t="str">
            <v/>
          </cell>
          <cell r="N308" t="str">
            <v>CAPAG Ano Base 2023</v>
          </cell>
          <cell r="O308" t="str">
            <v>Não</v>
          </cell>
          <cell r="P308">
            <v>1.5639625875686225</v>
          </cell>
          <cell r="Q308" t="str">
            <v>Sim</v>
          </cell>
          <cell r="R308" t="str">
            <v/>
          </cell>
          <cell r="S308" t="str">
            <v/>
          </cell>
          <cell r="T308" t="str">
            <v/>
          </cell>
          <cell r="U308" t="str">
            <v/>
          </cell>
          <cell r="V308" t="str">
            <v>Sim</v>
          </cell>
          <cell r="W308" t="str">
            <v>Não</v>
          </cell>
        </row>
        <row r="309">
          <cell r="D309" t="str">
            <v>Oiapoque/AP</v>
          </cell>
          <cell r="E309" t="str">
            <v>n.e.</v>
          </cell>
          <cell r="F309" t="e">
            <v>#DIV/0!</v>
          </cell>
          <cell r="G309" t="str">
            <v>n.d.</v>
          </cell>
          <cell r="H309" t="str">
            <v>n.d.</v>
          </cell>
          <cell r="I309" t="str">
            <v>n.d.</v>
          </cell>
          <cell r="J309" t="str">
            <v>n.d.</v>
          </cell>
          <cell r="K309" t="str">
            <v>n.d.</v>
          </cell>
          <cell r="L309" t="str">
            <v>Eicf</v>
          </cell>
          <cell r="M309" t="str">
            <v>Ente possui ranking da informação contábil Eicf</v>
          </cell>
          <cell r="N309" t="str">
            <v>CAPAG Ano Base 2023</v>
          </cell>
          <cell r="O309" t="str">
            <v>Não</v>
          </cell>
          <cell r="P309" t="str">
            <v/>
          </cell>
          <cell r="Q309" t="str">
            <v>Não</v>
          </cell>
          <cell r="R309" t="str">
            <v/>
          </cell>
          <cell r="S309" t="str">
            <v/>
          </cell>
          <cell r="T309" t="str">
            <v/>
          </cell>
          <cell r="U309" t="str">
            <v/>
          </cell>
          <cell r="V309" t="str">
            <v>Não</v>
          </cell>
          <cell r="W309" t="str">
            <v>Não</v>
          </cell>
        </row>
        <row r="310">
          <cell r="D310" t="str">
            <v>Porto Grande/AP</v>
          </cell>
          <cell r="E310" t="str">
            <v>C</v>
          </cell>
          <cell r="F310">
            <v>7.5787525215454316E-2</v>
          </cell>
          <cell r="G310" t="str">
            <v>A</v>
          </cell>
          <cell r="H310">
            <v>1.1629706878678243</v>
          </cell>
          <cell r="I310" t="str">
            <v>C</v>
          </cell>
          <cell r="J310">
            <v>-8.9158823273962309E-2</v>
          </cell>
          <cell r="K310" t="str">
            <v>C</v>
          </cell>
          <cell r="L310" t="str">
            <v>Cicf</v>
          </cell>
          <cell r="M310" t="str">
            <v/>
          </cell>
          <cell r="N310" t="str">
            <v>CAPAG Ano Base 2023</v>
          </cell>
          <cell r="O310" t="str">
            <v>Não</v>
          </cell>
          <cell r="P310">
            <v>16.175944059577635</v>
          </cell>
          <cell r="Q310" t="str">
            <v>Sim</v>
          </cell>
          <cell r="R310" t="str">
            <v/>
          </cell>
          <cell r="S310" t="str">
            <v/>
          </cell>
          <cell r="T310" t="str">
            <v/>
          </cell>
          <cell r="U310" t="str">
            <v/>
          </cell>
          <cell r="V310" t="str">
            <v>Sim</v>
          </cell>
          <cell r="W310" t="str">
            <v>Não</v>
          </cell>
        </row>
        <row r="311">
          <cell r="D311" t="str">
            <v>Pracuúba/AP</v>
          </cell>
          <cell r="E311" t="str">
            <v>C</v>
          </cell>
          <cell r="F311">
            <v>0.32235103408522597</v>
          </cell>
          <cell r="G311" t="str">
            <v>A</v>
          </cell>
          <cell r="H311">
            <v>0.94578516159360548</v>
          </cell>
          <cell r="I311" t="str">
            <v>B</v>
          </cell>
          <cell r="J311">
            <v>-0.32630674484028266</v>
          </cell>
          <cell r="K311" t="str">
            <v>C</v>
          </cell>
          <cell r="L311" t="str">
            <v>Bicf</v>
          </cell>
          <cell r="M311" t="str">
            <v/>
          </cell>
          <cell r="N311" t="str">
            <v>CAPAG Ano Base 2023</v>
          </cell>
          <cell r="O311" t="str">
            <v>Não</v>
          </cell>
          <cell r="P311" t="str">
            <v/>
          </cell>
          <cell r="Q311" t="str">
            <v>Sim</v>
          </cell>
          <cell r="R311" t="str">
            <v/>
          </cell>
          <cell r="S311" t="str">
            <v/>
          </cell>
          <cell r="T311" t="str">
            <v/>
          </cell>
          <cell r="U311" t="str">
            <v/>
          </cell>
          <cell r="V311" t="str">
            <v>Sim</v>
          </cell>
          <cell r="W311" t="str">
            <v>Não</v>
          </cell>
        </row>
        <row r="312">
          <cell r="D312" t="str">
            <v>Santana/AP</v>
          </cell>
          <cell r="E312" t="str">
            <v>n.d.</v>
          </cell>
          <cell r="F312" t="str">
            <v>n.d.</v>
          </cell>
          <cell r="G312" t="str">
            <v>n.d.</v>
          </cell>
          <cell r="H312" t="str">
            <v>n.d.</v>
          </cell>
          <cell r="I312" t="str">
            <v>n.d.</v>
          </cell>
          <cell r="J312" t="str">
            <v>n.d.</v>
          </cell>
          <cell r="K312" t="str">
            <v>n.d.</v>
          </cell>
          <cell r="L312" t="str">
            <v>Bicf</v>
          </cell>
          <cell r="M312" t="str">
            <v xml:space="preserve">Ente não publicou último RGF de 2024
Ente não publicou último RREO de 2024
</v>
          </cell>
          <cell r="N312" t="str">
            <v>CAPAG Ano Base 2023</v>
          </cell>
          <cell r="O312" t="str">
            <v>Não</v>
          </cell>
          <cell r="P312">
            <v>0.51509230060650646</v>
          </cell>
          <cell r="Q312" t="str">
            <v>Sim</v>
          </cell>
          <cell r="R312" t="str">
            <v>Sim</v>
          </cell>
          <cell r="S312" t="str">
            <v/>
          </cell>
          <cell r="T312" t="str">
            <v/>
          </cell>
          <cell r="U312" t="str">
            <v/>
          </cell>
          <cell r="V312" t="str">
            <v>Não</v>
          </cell>
          <cell r="W312" t="str">
            <v>Não</v>
          </cell>
        </row>
        <row r="313">
          <cell r="D313" t="str">
            <v>Tartarugalzinho/AP</v>
          </cell>
          <cell r="E313" t="str">
            <v>n.d.</v>
          </cell>
          <cell r="F313">
            <v>0</v>
          </cell>
          <cell r="G313" t="str">
            <v>A</v>
          </cell>
          <cell r="H313" t="str">
            <v>n.d.</v>
          </cell>
          <cell r="I313" t="str">
            <v>n.d.</v>
          </cell>
          <cell r="J313" t="str">
            <v>n.d.</v>
          </cell>
          <cell r="K313" t="str">
            <v>n.d.</v>
          </cell>
          <cell r="L313" t="str">
            <v>Cicf</v>
          </cell>
          <cell r="M31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13" t="str">
            <v>CAPAG Ano Base 2023</v>
          </cell>
          <cell r="O313" t="str">
            <v>Não</v>
          </cell>
          <cell r="P313" t="str">
            <v>n.d.</v>
          </cell>
          <cell r="Q313" t="str">
            <v>Sim</v>
          </cell>
          <cell r="R313" t="str">
            <v/>
          </cell>
          <cell r="S313" t="str">
            <v/>
          </cell>
          <cell r="T313" t="str">
            <v>Negativa</v>
          </cell>
          <cell r="U313" t="str">
            <v/>
          </cell>
          <cell r="V313" t="str">
            <v>Sim</v>
          </cell>
          <cell r="W313" t="str">
            <v>Não</v>
          </cell>
        </row>
        <row r="314">
          <cell r="D314" t="str">
            <v>Vitória do Jari/AP</v>
          </cell>
          <cell r="E314" t="str">
            <v>n.d.</v>
          </cell>
          <cell r="F314">
            <v>0.45080529501981215</v>
          </cell>
          <cell r="G314" t="str">
            <v>A</v>
          </cell>
          <cell r="H314">
            <v>0.99717127395362937</v>
          </cell>
          <cell r="I314" t="str">
            <v>C</v>
          </cell>
          <cell r="J314" t="str">
            <v>n.d.</v>
          </cell>
          <cell r="K314" t="str">
            <v>n.d.</v>
          </cell>
          <cell r="L314" t="str">
            <v>Cicf</v>
          </cell>
          <cell r="M31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14" t="str">
            <v>CAPAG Ano Base 2023</v>
          </cell>
          <cell r="O314" t="str">
            <v>Não</v>
          </cell>
          <cell r="P314" t="str">
            <v>n.d.</v>
          </cell>
          <cell r="Q314" t="str">
            <v>Sim</v>
          </cell>
          <cell r="R314" t="str">
            <v/>
          </cell>
          <cell r="S314" t="str">
            <v/>
          </cell>
          <cell r="T314" t="str">
            <v>Negativa</v>
          </cell>
          <cell r="U314" t="str">
            <v/>
          </cell>
          <cell r="V314" t="str">
            <v>Sim</v>
          </cell>
          <cell r="W314" t="str">
            <v>Não</v>
          </cell>
        </row>
        <row r="315">
          <cell r="D315" t="str">
            <v>Abreulândia/TO</v>
          </cell>
          <cell r="E315" t="str">
            <v>n.d.</v>
          </cell>
          <cell r="F315">
            <v>0.11271691746852057</v>
          </cell>
          <cell r="G315" t="str">
            <v>A</v>
          </cell>
          <cell r="H315" t="str">
            <v>n.d.</v>
          </cell>
          <cell r="I315" t="str">
            <v>n.d.</v>
          </cell>
          <cell r="J315">
            <v>-1.9189993825527874E-2</v>
          </cell>
          <cell r="K315" t="str">
            <v>C</v>
          </cell>
          <cell r="L315" t="str">
            <v>Bicf</v>
          </cell>
          <cell r="M31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15" t="str">
            <v>CAPAG Ano Base 2023</v>
          </cell>
          <cell r="O315" t="str">
            <v>Não</v>
          </cell>
          <cell r="P315">
            <v>1.7717723702267263</v>
          </cell>
          <cell r="Q315" t="str">
            <v>Sim</v>
          </cell>
          <cell r="R315" t="str">
            <v/>
          </cell>
          <cell r="S315" t="str">
            <v>Sim</v>
          </cell>
          <cell r="T315" t="str">
            <v/>
          </cell>
          <cell r="U315" t="str">
            <v/>
          </cell>
          <cell r="V315" t="str">
            <v>Sim</v>
          </cell>
          <cell r="W315" t="str">
            <v>Sim</v>
          </cell>
        </row>
        <row r="316">
          <cell r="D316" t="str">
            <v>Aguiarnópolis/TO</v>
          </cell>
          <cell r="E316" t="str">
            <v>C</v>
          </cell>
          <cell r="F316">
            <v>5.4318648376956186E-2</v>
          </cell>
          <cell r="G316" t="str">
            <v>A</v>
          </cell>
          <cell r="H316">
            <v>0.96039582478837904</v>
          </cell>
          <cell r="I316" t="str">
            <v>C</v>
          </cell>
          <cell r="J316">
            <v>-9.329685413474436E-3</v>
          </cell>
          <cell r="K316" t="str">
            <v>C</v>
          </cell>
          <cell r="L316" t="str">
            <v>Cicf</v>
          </cell>
          <cell r="M316" t="str">
            <v/>
          </cell>
          <cell r="N316" t="str">
            <v>CAPAG Ano Base 2023</v>
          </cell>
          <cell r="O316" t="str">
            <v>Não</v>
          </cell>
          <cell r="P316" t="str">
            <v>n.d.</v>
          </cell>
          <cell r="Q316" t="str">
            <v>Sim</v>
          </cell>
          <cell r="R316" t="str">
            <v/>
          </cell>
          <cell r="S316" t="str">
            <v/>
          </cell>
          <cell r="T316" t="str">
            <v/>
          </cell>
          <cell r="U316" t="str">
            <v/>
          </cell>
          <cell r="V316" t="str">
            <v>Sim</v>
          </cell>
          <cell r="W316" t="str">
            <v>Sim</v>
          </cell>
        </row>
        <row r="317">
          <cell r="D317" t="str">
            <v>Aliança do Tocantins/TO</v>
          </cell>
          <cell r="E317" t="str">
            <v>C</v>
          </cell>
          <cell r="F317">
            <v>0</v>
          </cell>
          <cell r="G317" t="str">
            <v>A</v>
          </cell>
          <cell r="H317">
            <v>1.0661878142602572</v>
          </cell>
          <cell r="I317" t="str">
            <v>C</v>
          </cell>
          <cell r="J317">
            <v>3.4525941586183252E-2</v>
          </cell>
          <cell r="K317" t="str">
            <v>B</v>
          </cell>
          <cell r="L317" t="str">
            <v>Cicf</v>
          </cell>
          <cell r="M317" t="str">
            <v/>
          </cell>
          <cell r="N317" t="str">
            <v>CAPAG Ano Base 2023</v>
          </cell>
          <cell r="O317" t="str">
            <v>Não</v>
          </cell>
          <cell r="P317">
            <v>0.14059606225607607</v>
          </cell>
          <cell r="Q317" t="str">
            <v>Sim</v>
          </cell>
          <cell r="R317" t="str">
            <v/>
          </cell>
          <cell r="S317" t="str">
            <v/>
          </cell>
          <cell r="T317" t="str">
            <v/>
          </cell>
          <cell r="U317" t="str">
            <v/>
          </cell>
          <cell r="V317" t="str">
            <v>Sim</v>
          </cell>
          <cell r="W317" t="str">
            <v>Sim</v>
          </cell>
        </row>
        <row r="318">
          <cell r="D318" t="str">
            <v>Almas/TO</v>
          </cell>
          <cell r="E318" t="str">
            <v>n.d.</v>
          </cell>
          <cell r="F318" t="str">
            <v>n.d.</v>
          </cell>
          <cell r="G318" t="str">
            <v>n.d.</v>
          </cell>
          <cell r="H318" t="str">
            <v>n.d.</v>
          </cell>
          <cell r="I318" t="str">
            <v>n.d.</v>
          </cell>
          <cell r="J318" t="str">
            <v>n.d.</v>
          </cell>
          <cell r="K318" t="str">
            <v>n.d.</v>
          </cell>
          <cell r="L318" t="str">
            <v>Cicf</v>
          </cell>
          <cell r="M318" t="str">
            <v xml:space="preserve">Ente não publicou último RGF de 2024
Ente não publicou último RREO de 2024
</v>
          </cell>
          <cell r="N318" t="str">
            <v>CAPAG Ano Base 2023</v>
          </cell>
          <cell r="O318" t="str">
            <v>Não</v>
          </cell>
          <cell r="P318">
            <v>0.60436112976048428</v>
          </cell>
          <cell r="Q318" t="str">
            <v>Sim</v>
          </cell>
          <cell r="R318" t="str">
            <v>Sim</v>
          </cell>
          <cell r="S318" t="str">
            <v/>
          </cell>
          <cell r="T318" t="str">
            <v/>
          </cell>
          <cell r="U318" t="str">
            <v/>
          </cell>
          <cell r="V318" t="str">
            <v>Não</v>
          </cell>
          <cell r="W318" t="str">
            <v>Não</v>
          </cell>
        </row>
        <row r="319">
          <cell r="D319" t="str">
            <v>Alvorada/TO</v>
          </cell>
          <cell r="E319" t="str">
            <v>C</v>
          </cell>
          <cell r="F319">
            <v>0.14734692747046704</v>
          </cell>
          <cell r="G319" t="str">
            <v>A</v>
          </cell>
          <cell r="H319">
            <v>0.98407440891849773</v>
          </cell>
          <cell r="I319" t="str">
            <v>C</v>
          </cell>
          <cell r="J319">
            <v>0</v>
          </cell>
          <cell r="K319" t="str">
            <v>C</v>
          </cell>
          <cell r="L319" t="str">
            <v>Dicf</v>
          </cell>
          <cell r="M319" t="str">
            <v/>
          </cell>
          <cell r="N319" t="str">
            <v>CAPAG Ano Base 2023</v>
          </cell>
          <cell r="O319" t="str">
            <v>Não</v>
          </cell>
          <cell r="P319" t="str">
            <v>n.d.</v>
          </cell>
          <cell r="Q319" t="str">
            <v>Sim</v>
          </cell>
          <cell r="R319" t="str">
            <v/>
          </cell>
          <cell r="S319" t="str">
            <v/>
          </cell>
          <cell r="T319" t="str">
            <v/>
          </cell>
          <cell r="U319" t="str">
            <v/>
          </cell>
          <cell r="V319" t="str">
            <v>Sim</v>
          </cell>
          <cell r="W319" t="str">
            <v>Sim</v>
          </cell>
        </row>
        <row r="320">
          <cell r="D320" t="str">
            <v>Ananás/TO</v>
          </cell>
          <cell r="E320" t="str">
            <v>n.d.</v>
          </cell>
          <cell r="F320">
            <v>0.14556548778320541</v>
          </cell>
          <cell r="G320" t="str">
            <v>A</v>
          </cell>
          <cell r="H320" t="str">
            <v>n.d.</v>
          </cell>
          <cell r="I320" t="str">
            <v>n.d.</v>
          </cell>
          <cell r="J320" t="str">
            <v>n.d.</v>
          </cell>
          <cell r="K320" t="str">
            <v>n.d.</v>
          </cell>
          <cell r="L320" t="str">
            <v>Cicf</v>
          </cell>
          <cell r="M320"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a Disponibilidade Bruta de Caixa de Recursos não Vinculados com valor negativo. Verifique a coluna Disponibilidade Bruta de Caixa da rubrica Total dos Recursos Não Vinculados do Anexo V do RGF do 2º Semestre/3º Quadrimestre. 
</v>
          </cell>
          <cell r="N320" t="str">
            <v>CAPAG Ano Base 2023</v>
          </cell>
          <cell r="O320" t="str">
            <v>Não</v>
          </cell>
          <cell r="P320" t="str">
            <v>n.d.</v>
          </cell>
          <cell r="Q320" t="str">
            <v>Sim</v>
          </cell>
          <cell r="R320" t="str">
            <v/>
          </cell>
          <cell r="S320" t="str">
            <v>Sim</v>
          </cell>
          <cell r="T320" t="str">
            <v>Negativa</v>
          </cell>
          <cell r="U320" t="str">
            <v/>
          </cell>
          <cell r="V320" t="str">
            <v>Sim</v>
          </cell>
          <cell r="W320" t="str">
            <v>Não</v>
          </cell>
        </row>
        <row r="321">
          <cell r="D321" t="str">
            <v>Angico/TO</v>
          </cell>
          <cell r="E321" t="str">
            <v>n.d.</v>
          </cell>
          <cell r="F321">
            <v>0.13401996070601035</v>
          </cell>
          <cell r="G321" t="str">
            <v>A</v>
          </cell>
          <cell r="H321" t="str">
            <v>n.d.</v>
          </cell>
          <cell r="I321" t="str">
            <v>n.d.</v>
          </cell>
          <cell r="J321">
            <v>0</v>
          </cell>
          <cell r="K321" t="str">
            <v>C</v>
          </cell>
          <cell r="L321" t="str">
            <v>Cicf</v>
          </cell>
          <cell r="M32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21" t="str">
            <v>CAPAG Ano Base 2023</v>
          </cell>
          <cell r="O321" t="str">
            <v>Não</v>
          </cell>
          <cell r="P321" t="str">
            <v>n.d.</v>
          </cell>
          <cell r="Q321" t="str">
            <v>Sim</v>
          </cell>
          <cell r="R321" t="str">
            <v/>
          </cell>
          <cell r="S321" t="str">
            <v>Sim</v>
          </cell>
          <cell r="T321" t="str">
            <v/>
          </cell>
          <cell r="U321" t="str">
            <v/>
          </cell>
          <cell r="V321" t="str">
            <v>Sim</v>
          </cell>
          <cell r="W321" t="str">
            <v>Sim</v>
          </cell>
        </row>
        <row r="322">
          <cell r="D322" t="str">
            <v>Aparecida do Rio Negro/TO</v>
          </cell>
          <cell r="E322" t="str">
            <v>n.d.</v>
          </cell>
          <cell r="F322">
            <v>0.13965322476982239</v>
          </cell>
          <cell r="G322" t="str">
            <v>A</v>
          </cell>
          <cell r="H322" t="str">
            <v>n.d.</v>
          </cell>
          <cell r="I322" t="str">
            <v>n.d.</v>
          </cell>
          <cell r="J322">
            <v>1.8494692261206799E-2</v>
          </cell>
          <cell r="K322" t="str">
            <v>B</v>
          </cell>
          <cell r="L322" t="str">
            <v>Cicf</v>
          </cell>
          <cell r="M32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22" t="str">
            <v>CAPAG Ano Base 2023</v>
          </cell>
          <cell r="O322" t="str">
            <v>Não</v>
          </cell>
          <cell r="P322">
            <v>0.49461209298149028</v>
          </cell>
          <cell r="Q322" t="str">
            <v>Sim</v>
          </cell>
          <cell r="R322" t="str">
            <v/>
          </cell>
          <cell r="S322" t="str">
            <v>Sim</v>
          </cell>
          <cell r="T322" t="str">
            <v/>
          </cell>
          <cell r="U322" t="str">
            <v/>
          </cell>
          <cell r="V322" t="str">
            <v>Sim</v>
          </cell>
          <cell r="W322" t="str">
            <v>Não</v>
          </cell>
        </row>
        <row r="323">
          <cell r="D323" t="str">
            <v>Aragominas/TO</v>
          </cell>
          <cell r="E323" t="str">
            <v>n.d.</v>
          </cell>
          <cell r="F323">
            <v>0.1716465722671493</v>
          </cell>
          <cell r="G323" t="str">
            <v>A</v>
          </cell>
          <cell r="H323">
            <v>0.93758746316551211</v>
          </cell>
          <cell r="I323" t="str">
            <v>B</v>
          </cell>
          <cell r="J323" t="str">
            <v>n.d.</v>
          </cell>
          <cell r="K323" t="str">
            <v>n.d.</v>
          </cell>
          <cell r="L323" t="str">
            <v>Bicf</v>
          </cell>
          <cell r="M323"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3" t="str">
            <v>CAPAG Ano Base 2023</v>
          </cell>
          <cell r="O323" t="str">
            <v>Não</v>
          </cell>
          <cell r="P323" t="str">
            <v>n.d.</v>
          </cell>
          <cell r="Q323" t="str">
            <v>Sim</v>
          </cell>
          <cell r="R323" t="str">
            <v/>
          </cell>
          <cell r="S323" t="str">
            <v/>
          </cell>
          <cell r="T323" t="str">
            <v>Negativa</v>
          </cell>
          <cell r="U323" t="str">
            <v>Sim</v>
          </cell>
          <cell r="V323" t="str">
            <v>Sim</v>
          </cell>
          <cell r="W323" t="str">
            <v>Não</v>
          </cell>
        </row>
        <row r="324">
          <cell r="D324" t="str">
            <v>Araguacema/TO</v>
          </cell>
          <cell r="E324" t="str">
            <v>C</v>
          </cell>
          <cell r="F324">
            <v>0.12532160960698729</v>
          </cell>
          <cell r="G324" t="str">
            <v>A</v>
          </cell>
          <cell r="H324">
            <v>0.95811696255276602</v>
          </cell>
          <cell r="I324" t="str">
            <v>C</v>
          </cell>
          <cell r="J324">
            <v>0</v>
          </cell>
          <cell r="K324" t="str">
            <v>C</v>
          </cell>
          <cell r="L324" t="str">
            <v>Cicf</v>
          </cell>
          <cell r="M324" t="str">
            <v/>
          </cell>
          <cell r="N324" t="str">
            <v>CAPAG Ano Base 2023</v>
          </cell>
          <cell r="O324" t="str">
            <v>Não</v>
          </cell>
          <cell r="P324" t="str">
            <v>n.d.</v>
          </cell>
          <cell r="Q324" t="str">
            <v>Sim</v>
          </cell>
          <cell r="R324" t="str">
            <v/>
          </cell>
          <cell r="S324" t="str">
            <v/>
          </cell>
          <cell r="T324" t="str">
            <v/>
          </cell>
          <cell r="U324" t="str">
            <v/>
          </cell>
          <cell r="V324" t="str">
            <v>Sim</v>
          </cell>
          <cell r="W324" t="str">
            <v>Não</v>
          </cell>
        </row>
        <row r="325">
          <cell r="D325" t="str">
            <v>Araguaçu/TO</v>
          </cell>
          <cell r="E325" t="str">
            <v>n.d.</v>
          </cell>
          <cell r="F325">
            <v>0.17758300046939735</v>
          </cell>
          <cell r="G325" t="str">
            <v>A</v>
          </cell>
          <cell r="H325">
            <v>0.89611224094478192</v>
          </cell>
          <cell r="I325" t="str">
            <v>B</v>
          </cell>
          <cell r="J325" t="str">
            <v>n.d.</v>
          </cell>
          <cell r="K325" t="str">
            <v>n.d.</v>
          </cell>
          <cell r="L325" t="str">
            <v>Cicf</v>
          </cell>
          <cell r="M32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5" t="str">
            <v>CAPAG Ano Base 2023</v>
          </cell>
          <cell r="O325" t="str">
            <v>Não</v>
          </cell>
          <cell r="P325" t="str">
            <v>n.d.</v>
          </cell>
          <cell r="Q325" t="str">
            <v>Sim</v>
          </cell>
          <cell r="R325" t="str">
            <v/>
          </cell>
          <cell r="S325" t="str">
            <v/>
          </cell>
          <cell r="T325" t="str">
            <v/>
          </cell>
          <cell r="U325" t="str">
            <v>Sim</v>
          </cell>
          <cell r="V325" t="str">
            <v>Sim</v>
          </cell>
          <cell r="W325" t="str">
            <v>Não</v>
          </cell>
        </row>
        <row r="326">
          <cell r="D326" t="str">
            <v>Araguaína/TO</v>
          </cell>
          <cell r="E326" t="str">
            <v>A</v>
          </cell>
          <cell r="F326">
            <v>0.27779799706601294</v>
          </cell>
          <cell r="G326" t="str">
            <v>A</v>
          </cell>
          <cell r="H326">
            <v>0.8875943892309841</v>
          </cell>
          <cell r="I326" t="str">
            <v>B</v>
          </cell>
          <cell r="J326">
            <v>0.18398643109491206</v>
          </cell>
          <cell r="K326" t="str">
            <v>A</v>
          </cell>
          <cell r="L326" t="str">
            <v>Dicf</v>
          </cell>
          <cell r="M326" t="str">
            <v/>
          </cell>
          <cell r="N326" t="str">
            <v>CAPAG Ano Base 2023</v>
          </cell>
          <cell r="O326" t="str">
            <v>Não</v>
          </cell>
          <cell r="P326">
            <v>0.2241027793026529</v>
          </cell>
          <cell r="Q326" t="str">
            <v>Sim</v>
          </cell>
          <cell r="R326" t="str">
            <v/>
          </cell>
          <cell r="S326" t="str">
            <v/>
          </cell>
          <cell r="T326" t="str">
            <v/>
          </cell>
          <cell r="U326" t="str">
            <v/>
          </cell>
          <cell r="V326" t="str">
            <v>Sim</v>
          </cell>
          <cell r="W326" t="str">
            <v>Sim</v>
          </cell>
        </row>
        <row r="327">
          <cell r="D327" t="str">
            <v>Araguanã/TO</v>
          </cell>
          <cell r="E327" t="str">
            <v>n.d.</v>
          </cell>
          <cell r="F327" t="str">
            <v>n.d.</v>
          </cell>
          <cell r="G327" t="str">
            <v>n.d.</v>
          </cell>
          <cell r="H327" t="str">
            <v>n.d.</v>
          </cell>
          <cell r="I327" t="str">
            <v>n.d.</v>
          </cell>
          <cell r="J327" t="str">
            <v>n.d.</v>
          </cell>
          <cell r="K327" t="str">
            <v>n.d.</v>
          </cell>
          <cell r="L327" t="str">
            <v>Bicf</v>
          </cell>
          <cell r="M327" t="str">
            <v xml:space="preserve">Ente não publicou último RGF de 2024
Ente não publicou último RREO de 2024
</v>
          </cell>
          <cell r="N327" t="str">
            <v>CAPAG Ano Base 2023</v>
          </cell>
          <cell r="O327" t="str">
            <v>Não</v>
          </cell>
          <cell r="P327">
            <v>0.91495533590879763</v>
          </cell>
          <cell r="Q327" t="str">
            <v>Sim</v>
          </cell>
          <cell r="R327" t="str">
            <v>Sim</v>
          </cell>
          <cell r="S327" t="str">
            <v/>
          </cell>
          <cell r="T327" t="str">
            <v/>
          </cell>
          <cell r="U327" t="str">
            <v/>
          </cell>
          <cell r="V327" t="str">
            <v>Não</v>
          </cell>
          <cell r="W327" t="str">
            <v>Não</v>
          </cell>
        </row>
        <row r="328">
          <cell r="D328" t="str">
            <v>Araguatins/TO</v>
          </cell>
          <cell r="E328" t="str">
            <v>n.d.</v>
          </cell>
          <cell r="F328">
            <v>0.28569538066435884</v>
          </cell>
          <cell r="G328" t="str">
            <v>A</v>
          </cell>
          <cell r="H328">
            <v>0.87159941503927685</v>
          </cell>
          <cell r="I328" t="str">
            <v>B</v>
          </cell>
          <cell r="J328" t="str">
            <v>n.d.</v>
          </cell>
          <cell r="K328" t="str">
            <v>n.d.</v>
          </cell>
          <cell r="L328" t="str">
            <v>Cicf</v>
          </cell>
          <cell r="M32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28" t="str">
            <v>CAPAG Ano Base 2023</v>
          </cell>
          <cell r="O328" t="str">
            <v>Não</v>
          </cell>
          <cell r="P328" t="str">
            <v>n.d.</v>
          </cell>
          <cell r="Q328" t="str">
            <v>Sim</v>
          </cell>
          <cell r="R328" t="str">
            <v/>
          </cell>
          <cell r="S328" t="str">
            <v/>
          </cell>
          <cell r="T328" t="str">
            <v>Negativa</v>
          </cell>
          <cell r="U328" t="str">
            <v/>
          </cell>
          <cell r="V328" t="str">
            <v>Sim</v>
          </cell>
          <cell r="W328" t="str">
            <v>Não</v>
          </cell>
        </row>
        <row r="329">
          <cell r="D329" t="str">
            <v>Arapoema/TO</v>
          </cell>
          <cell r="E329" t="str">
            <v>n.d.</v>
          </cell>
          <cell r="F329">
            <v>0.34223593610577413</v>
          </cell>
          <cell r="G329" t="str">
            <v>A</v>
          </cell>
          <cell r="H329" t="str">
            <v>n.d.</v>
          </cell>
          <cell r="I329" t="str">
            <v>n.d.</v>
          </cell>
          <cell r="J329">
            <v>-6.565834294828066E-4</v>
          </cell>
          <cell r="K329" t="str">
            <v>C</v>
          </cell>
          <cell r="L329" t="str">
            <v>Cicf</v>
          </cell>
          <cell r="M32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29" t="str">
            <v>CAPAG Ano Base 2023</v>
          </cell>
          <cell r="O329" t="str">
            <v>Não</v>
          </cell>
          <cell r="P329" t="str">
            <v>n.d.</v>
          </cell>
          <cell r="Q329" t="str">
            <v>Sim</v>
          </cell>
          <cell r="R329" t="str">
            <v/>
          </cell>
          <cell r="S329" t="str">
            <v>Sim</v>
          </cell>
          <cell r="T329" t="str">
            <v/>
          </cell>
          <cell r="U329" t="str">
            <v/>
          </cell>
          <cell r="V329" t="str">
            <v>Sim</v>
          </cell>
          <cell r="W329" t="str">
            <v>Não</v>
          </cell>
        </row>
        <row r="330">
          <cell r="D330" t="str">
            <v>Arraias/TO</v>
          </cell>
          <cell r="E330" t="str">
            <v>n.d.</v>
          </cell>
          <cell r="F330" t="str">
            <v>n.d.</v>
          </cell>
          <cell r="G330" t="str">
            <v>n.d.</v>
          </cell>
          <cell r="H330" t="str">
            <v>n.d.</v>
          </cell>
          <cell r="I330" t="str">
            <v>n.d.</v>
          </cell>
          <cell r="J330" t="str">
            <v>n.d.</v>
          </cell>
          <cell r="K330" t="str">
            <v>n.d.</v>
          </cell>
          <cell r="L330" t="str">
            <v>Dicf</v>
          </cell>
          <cell r="M330" t="str">
            <v xml:space="preserve">Ente não publicou último RGF de 2024
Ente não publicou último RREO de 2024
</v>
          </cell>
          <cell r="N330" t="str">
            <v>CAPAG Ano Base 2023</v>
          </cell>
          <cell r="O330" t="str">
            <v>Não</v>
          </cell>
          <cell r="P330">
            <v>0.51974268038108684</v>
          </cell>
          <cell r="Q330" t="str">
            <v>Sim</v>
          </cell>
          <cell r="R330" t="str">
            <v>Sim</v>
          </cell>
          <cell r="S330" t="str">
            <v/>
          </cell>
          <cell r="T330" t="str">
            <v/>
          </cell>
          <cell r="U330" t="str">
            <v/>
          </cell>
          <cell r="V330" t="str">
            <v>Não</v>
          </cell>
          <cell r="W330" t="str">
            <v>Não</v>
          </cell>
        </row>
        <row r="331">
          <cell r="D331" t="str">
            <v>Augustinópolis/TO</v>
          </cell>
          <cell r="E331" t="str">
            <v>C</v>
          </cell>
          <cell r="F331">
            <v>9.1615312559717429E-2</v>
          </cell>
          <cell r="G331" t="str">
            <v>A</v>
          </cell>
          <cell r="H331">
            <v>0.9600318722932849</v>
          </cell>
          <cell r="I331" t="str">
            <v>C</v>
          </cell>
          <cell r="J331">
            <v>3.9465962201646422E-2</v>
          </cell>
          <cell r="K331" t="str">
            <v>B</v>
          </cell>
          <cell r="L331" t="str">
            <v>Bicf</v>
          </cell>
          <cell r="M331" t="str">
            <v/>
          </cell>
          <cell r="N331" t="str">
            <v>CAPAG Ano Base 2023</v>
          </cell>
          <cell r="O331" t="str">
            <v>Não</v>
          </cell>
          <cell r="P331">
            <v>5.0768272537639589E-2</v>
          </cell>
          <cell r="Q331" t="str">
            <v>Sim</v>
          </cell>
          <cell r="R331" t="str">
            <v/>
          </cell>
          <cell r="S331" t="str">
            <v/>
          </cell>
          <cell r="T331" t="str">
            <v/>
          </cell>
          <cell r="U331" t="str">
            <v/>
          </cell>
          <cell r="V331" t="str">
            <v>Sim</v>
          </cell>
          <cell r="W331" t="str">
            <v>Sim</v>
          </cell>
        </row>
        <row r="332">
          <cell r="D332" t="str">
            <v>Aurora do Tocantins/TO</v>
          </cell>
          <cell r="E332" t="str">
            <v>C</v>
          </cell>
          <cell r="F332">
            <v>0</v>
          </cell>
          <cell r="G332" t="str">
            <v>A</v>
          </cell>
          <cell r="H332">
            <v>0.96044996551924411</v>
          </cell>
          <cell r="I332" t="str">
            <v>C</v>
          </cell>
          <cell r="J332">
            <v>-3.5854281281317513E-2</v>
          </cell>
          <cell r="K332" t="str">
            <v>C</v>
          </cell>
          <cell r="L332" t="str">
            <v>Cicf</v>
          </cell>
          <cell r="M332" t="str">
            <v/>
          </cell>
          <cell r="N332" t="str">
            <v>CAPAG Ano Base 2023</v>
          </cell>
          <cell r="O332" t="str">
            <v>Não</v>
          </cell>
          <cell r="P332">
            <v>2.4626373114565197</v>
          </cell>
          <cell r="Q332" t="str">
            <v>Sim</v>
          </cell>
          <cell r="R332" t="str">
            <v/>
          </cell>
          <cell r="S332" t="str">
            <v/>
          </cell>
          <cell r="T332" t="str">
            <v/>
          </cell>
          <cell r="U332" t="str">
            <v/>
          </cell>
          <cell r="V332" t="str">
            <v>Sim</v>
          </cell>
          <cell r="W332" t="str">
            <v>Não</v>
          </cell>
        </row>
        <row r="333">
          <cell r="D333" t="str">
            <v>Axixá do Tocantins/TO</v>
          </cell>
          <cell r="E333" t="str">
            <v>C</v>
          </cell>
          <cell r="F333">
            <v>0.3009933347589489</v>
          </cell>
          <cell r="G333" t="str">
            <v>A</v>
          </cell>
          <cell r="H333">
            <v>0.88369445014210246</v>
          </cell>
          <cell r="I333" t="str">
            <v>B</v>
          </cell>
          <cell r="J333">
            <v>-0.83208962474745718</v>
          </cell>
          <cell r="K333" t="str">
            <v>C</v>
          </cell>
          <cell r="L333" t="str">
            <v>Bicf</v>
          </cell>
          <cell r="M333" t="str">
            <v/>
          </cell>
          <cell r="N333" t="str">
            <v>CAPAG Ano Base 2023</v>
          </cell>
          <cell r="O333" t="str">
            <v>Não</v>
          </cell>
          <cell r="P333" t="str">
            <v/>
          </cell>
          <cell r="Q333" t="str">
            <v>Sim</v>
          </cell>
          <cell r="R333" t="str">
            <v/>
          </cell>
          <cell r="S333" t="str">
            <v/>
          </cell>
          <cell r="T333" t="str">
            <v/>
          </cell>
          <cell r="U333" t="str">
            <v/>
          </cell>
          <cell r="V333" t="str">
            <v>Sim</v>
          </cell>
          <cell r="W333" t="str">
            <v>Não</v>
          </cell>
        </row>
        <row r="334">
          <cell r="D334" t="str">
            <v>Babaçulândia/TO</v>
          </cell>
          <cell r="E334" t="str">
            <v>n.d.</v>
          </cell>
          <cell r="F334">
            <v>0.16541901479698373</v>
          </cell>
          <cell r="G334" t="str">
            <v>A</v>
          </cell>
          <cell r="H334" t="str">
            <v>n.d.</v>
          </cell>
          <cell r="I334" t="str">
            <v>n.d.</v>
          </cell>
          <cell r="J334">
            <v>-1.3658607706927773E-2</v>
          </cell>
          <cell r="K334" t="str">
            <v>C</v>
          </cell>
          <cell r="L334" t="str">
            <v>Bicf</v>
          </cell>
          <cell r="M33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4" t="str">
            <v>CAPAG Ano Base 2023</v>
          </cell>
          <cell r="O334" t="str">
            <v>Não</v>
          </cell>
          <cell r="P334">
            <v>2.0796651843138876</v>
          </cell>
          <cell r="Q334" t="str">
            <v>Sim</v>
          </cell>
          <cell r="R334" t="str">
            <v/>
          </cell>
          <cell r="S334" t="str">
            <v>Sim</v>
          </cell>
          <cell r="T334" t="str">
            <v/>
          </cell>
          <cell r="U334" t="str">
            <v/>
          </cell>
          <cell r="V334" t="str">
            <v>Sim</v>
          </cell>
          <cell r="W334" t="str">
            <v>Não</v>
          </cell>
        </row>
        <row r="335">
          <cell r="D335" t="str">
            <v>Bandeirantes do Tocantins/TO</v>
          </cell>
          <cell r="E335" t="str">
            <v>n.d.</v>
          </cell>
          <cell r="F335">
            <v>0.23356225499902747</v>
          </cell>
          <cell r="G335" t="str">
            <v>A</v>
          </cell>
          <cell r="H335" t="str">
            <v>n.d.</v>
          </cell>
          <cell r="I335" t="str">
            <v>n.d.</v>
          </cell>
          <cell r="J335">
            <v>4.8053183315788693E-2</v>
          </cell>
          <cell r="K335" t="str">
            <v>B</v>
          </cell>
          <cell r="L335" t="str">
            <v>Cicf</v>
          </cell>
          <cell r="M33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5" t="str">
            <v>CAPAG Ano Base 2023</v>
          </cell>
          <cell r="O335" t="str">
            <v>Não</v>
          </cell>
          <cell r="P335">
            <v>6.5218213097039263E-2</v>
          </cell>
          <cell r="Q335" t="str">
            <v>Sim</v>
          </cell>
          <cell r="R335" t="str">
            <v/>
          </cell>
          <cell r="S335" t="str">
            <v>Sim</v>
          </cell>
          <cell r="T335" t="str">
            <v/>
          </cell>
          <cell r="U335" t="str">
            <v/>
          </cell>
          <cell r="V335" t="str">
            <v>Sim</v>
          </cell>
          <cell r="W335" t="str">
            <v>Sim</v>
          </cell>
        </row>
        <row r="336">
          <cell r="D336" t="str">
            <v>Barra do Ouro/TO</v>
          </cell>
          <cell r="E336" t="str">
            <v>n.d.</v>
          </cell>
          <cell r="F336">
            <v>0.10522335103859137</v>
          </cell>
          <cell r="G336" t="str">
            <v>A</v>
          </cell>
          <cell r="H336" t="str">
            <v>n.d.</v>
          </cell>
          <cell r="I336" t="str">
            <v>n.d.</v>
          </cell>
          <cell r="J336">
            <v>1.0235087659453141E-3</v>
          </cell>
          <cell r="K336" t="str">
            <v>B</v>
          </cell>
          <cell r="L336" t="str">
            <v>Cicf</v>
          </cell>
          <cell r="M33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6" t="str">
            <v>CAPAG Ano Base 2023</v>
          </cell>
          <cell r="O336" t="str">
            <v>Não</v>
          </cell>
          <cell r="P336">
            <v>0.95689107413606389</v>
          </cell>
          <cell r="Q336" t="str">
            <v>Sim</v>
          </cell>
          <cell r="R336" t="str">
            <v/>
          </cell>
          <cell r="S336" t="str">
            <v>Sim</v>
          </cell>
          <cell r="T336" t="str">
            <v/>
          </cell>
          <cell r="U336" t="str">
            <v/>
          </cell>
          <cell r="V336" t="str">
            <v>Sim</v>
          </cell>
          <cell r="W336" t="str">
            <v>Sim</v>
          </cell>
        </row>
        <row r="337">
          <cell r="D337" t="str">
            <v>Barrolândia/TO</v>
          </cell>
          <cell r="E337" t="str">
            <v>n.d.</v>
          </cell>
          <cell r="F337">
            <v>0.158991612276736</v>
          </cell>
          <cell r="G337" t="str">
            <v>A</v>
          </cell>
          <cell r="H337" t="str">
            <v>n.d.</v>
          </cell>
          <cell r="I337" t="str">
            <v>n.d.</v>
          </cell>
          <cell r="J337">
            <v>1.4327915572859609E-2</v>
          </cell>
          <cell r="K337" t="str">
            <v>B</v>
          </cell>
          <cell r="L337" t="str">
            <v>Bicf</v>
          </cell>
          <cell r="M33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7" t="str">
            <v>CAPAG Ano Base 2023</v>
          </cell>
          <cell r="O337" t="str">
            <v>Não</v>
          </cell>
          <cell r="P337">
            <v>0.64062162512164655</v>
          </cell>
          <cell r="Q337" t="str">
            <v>Sim</v>
          </cell>
          <cell r="R337" t="str">
            <v/>
          </cell>
          <cell r="S337" t="str">
            <v>Sim</v>
          </cell>
          <cell r="T337" t="str">
            <v/>
          </cell>
          <cell r="U337" t="str">
            <v/>
          </cell>
          <cell r="V337" t="str">
            <v>Sim</v>
          </cell>
          <cell r="W337" t="str">
            <v>Não</v>
          </cell>
        </row>
        <row r="338">
          <cell r="D338" t="str">
            <v>Bernardo Sayão/TO</v>
          </cell>
          <cell r="E338" t="str">
            <v>B</v>
          </cell>
          <cell r="F338">
            <v>1.043033903589965E-2</v>
          </cell>
          <cell r="G338" t="str">
            <v>A</v>
          </cell>
          <cell r="H338">
            <v>0.93452950875399854</v>
          </cell>
          <cell r="I338" t="str">
            <v>B</v>
          </cell>
          <cell r="J338">
            <v>1.8688287112355165E-2</v>
          </cell>
          <cell r="K338" t="str">
            <v>B</v>
          </cell>
          <cell r="L338" t="str">
            <v>Bicf</v>
          </cell>
          <cell r="M338" t="str">
            <v/>
          </cell>
          <cell r="N338" t="str">
            <v>CAPAG Ano Base 2023</v>
          </cell>
          <cell r="O338" t="str">
            <v>Não</v>
          </cell>
          <cell r="P338">
            <v>0.42372664721483266</v>
          </cell>
          <cell r="Q338" t="str">
            <v>Sim</v>
          </cell>
          <cell r="R338" t="str">
            <v/>
          </cell>
          <cell r="S338" t="str">
            <v/>
          </cell>
          <cell r="T338" t="str">
            <v/>
          </cell>
          <cell r="U338" t="str">
            <v/>
          </cell>
          <cell r="V338" t="str">
            <v>Sim</v>
          </cell>
          <cell r="W338" t="str">
            <v>Sim</v>
          </cell>
        </row>
        <row r="339">
          <cell r="D339" t="str">
            <v>Bom Jesus do Tocantins/TO</v>
          </cell>
          <cell r="E339" t="str">
            <v>n.d.</v>
          </cell>
          <cell r="F339">
            <v>0.13853082865338026</v>
          </cell>
          <cell r="G339" t="str">
            <v>A</v>
          </cell>
          <cell r="H339" t="str">
            <v>n.d.</v>
          </cell>
          <cell r="I339" t="str">
            <v>n.d.</v>
          </cell>
          <cell r="J339">
            <v>-1.4518690812735168E-2</v>
          </cell>
          <cell r="K339" t="str">
            <v>C</v>
          </cell>
          <cell r="L339" t="str">
            <v>Bicf</v>
          </cell>
          <cell r="M33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9" t="str">
            <v>CAPAG Ano Base 2023</v>
          </cell>
          <cell r="O339" t="str">
            <v>Não</v>
          </cell>
          <cell r="P339">
            <v>2.1366262541160386</v>
          </cell>
          <cell r="Q339" t="str">
            <v>Sim</v>
          </cell>
          <cell r="R339" t="str">
            <v/>
          </cell>
          <cell r="S339" t="str">
            <v>Sim</v>
          </cell>
          <cell r="T339" t="str">
            <v/>
          </cell>
          <cell r="U339" t="str">
            <v/>
          </cell>
          <cell r="V339" t="str">
            <v>Sim</v>
          </cell>
          <cell r="W339" t="str">
            <v>Não</v>
          </cell>
        </row>
        <row r="340">
          <cell r="D340" t="str">
            <v>Brasilândia do Tocantins/TO</v>
          </cell>
          <cell r="E340" t="str">
            <v>C</v>
          </cell>
          <cell r="F340">
            <v>9.1886560574827691E-2</v>
          </cell>
          <cell r="G340" t="str">
            <v>A</v>
          </cell>
          <cell r="H340">
            <v>0.87531587134592326</v>
          </cell>
          <cell r="I340" t="str">
            <v>B</v>
          </cell>
          <cell r="J340">
            <v>-4.0329653218360685E-3</v>
          </cell>
          <cell r="K340" t="str">
            <v>C</v>
          </cell>
          <cell r="L340" t="str">
            <v>Cicf</v>
          </cell>
          <cell r="M340" t="str">
            <v/>
          </cell>
          <cell r="N340" t="str">
            <v>CAPAG Ano Base 2023</v>
          </cell>
          <cell r="O340" t="str">
            <v>Não</v>
          </cell>
          <cell r="P340">
            <v>0.20372121835586518</v>
          </cell>
          <cell r="Q340" t="str">
            <v>Sim</v>
          </cell>
          <cell r="R340" t="str">
            <v>Sim</v>
          </cell>
          <cell r="S340" t="str">
            <v/>
          </cell>
          <cell r="T340" t="str">
            <v/>
          </cell>
          <cell r="U340" t="str">
            <v/>
          </cell>
          <cell r="V340" t="str">
            <v>Sim</v>
          </cell>
          <cell r="W340" t="str">
            <v>Sim</v>
          </cell>
        </row>
        <row r="341">
          <cell r="D341" t="str">
            <v>Brejinho de Nazaré/TO</v>
          </cell>
          <cell r="E341" t="str">
            <v>C</v>
          </cell>
          <cell r="F341">
            <v>0.13651557881152038</v>
          </cell>
          <cell r="G341" t="str">
            <v>A</v>
          </cell>
          <cell r="H341">
            <v>0.99995754173859142</v>
          </cell>
          <cell r="I341" t="str">
            <v>C</v>
          </cell>
          <cell r="J341">
            <v>0</v>
          </cell>
          <cell r="K341" t="str">
            <v>C</v>
          </cell>
          <cell r="L341" t="str">
            <v>Cicf</v>
          </cell>
          <cell r="M341" t="str">
            <v/>
          </cell>
          <cell r="N341" t="str">
            <v>CAPAG Ano Base 2023</v>
          </cell>
          <cell r="O341" t="str">
            <v>Não</v>
          </cell>
          <cell r="P341" t="str">
            <v>n.d.</v>
          </cell>
          <cell r="Q341" t="str">
            <v>Sim</v>
          </cell>
          <cell r="R341" t="str">
            <v/>
          </cell>
          <cell r="S341" t="str">
            <v/>
          </cell>
          <cell r="T341" t="str">
            <v/>
          </cell>
          <cell r="U341" t="str">
            <v/>
          </cell>
          <cell r="V341" t="str">
            <v>Sim</v>
          </cell>
          <cell r="W341" t="str">
            <v>Não</v>
          </cell>
        </row>
        <row r="342">
          <cell r="D342" t="str">
            <v>Buriti do Tocantins/TO</v>
          </cell>
          <cell r="E342" t="str">
            <v>C</v>
          </cell>
          <cell r="F342">
            <v>0.29671812933239639</v>
          </cell>
          <cell r="G342" t="str">
            <v>A</v>
          </cell>
          <cell r="H342">
            <v>0.96382151020110696</v>
          </cell>
          <cell r="I342" t="str">
            <v>C</v>
          </cell>
          <cell r="J342">
            <v>3.0645881573993811E-2</v>
          </cell>
          <cell r="K342" t="str">
            <v>B</v>
          </cell>
          <cell r="L342" t="str">
            <v>Bicf</v>
          </cell>
          <cell r="M342" t="str">
            <v/>
          </cell>
          <cell r="N342" t="str">
            <v>CAPAG Ano Base 2023</v>
          </cell>
          <cell r="O342" t="str">
            <v>Não</v>
          </cell>
          <cell r="P342">
            <v>9.1035916332232486E-2</v>
          </cell>
          <cell r="Q342" t="str">
            <v>Sim</v>
          </cell>
          <cell r="R342" t="str">
            <v/>
          </cell>
          <cell r="S342" t="str">
            <v/>
          </cell>
          <cell r="T342" t="str">
            <v/>
          </cell>
          <cell r="U342" t="str">
            <v/>
          </cell>
          <cell r="V342" t="str">
            <v>Sim</v>
          </cell>
          <cell r="W342" t="str">
            <v>Não</v>
          </cell>
        </row>
        <row r="343">
          <cell r="D343" t="str">
            <v>Cachoeirinha/TO</v>
          </cell>
          <cell r="E343" t="str">
            <v>C</v>
          </cell>
          <cell r="F343">
            <v>0.20390898573936983</v>
          </cell>
          <cell r="G343" t="str">
            <v>A</v>
          </cell>
          <cell r="H343">
            <v>0.94811676643400977</v>
          </cell>
          <cell r="I343" t="str">
            <v>B</v>
          </cell>
          <cell r="J343">
            <v>-1.3801986991930168E-4</v>
          </cell>
          <cell r="K343" t="str">
            <v>C</v>
          </cell>
          <cell r="L343" t="str">
            <v>Bicf</v>
          </cell>
          <cell r="M343" t="str">
            <v/>
          </cell>
          <cell r="N343" t="str">
            <v>CAPAG Ano Base 2023</v>
          </cell>
          <cell r="O343" t="str">
            <v>Não</v>
          </cell>
          <cell r="P343">
            <v>2.6543601624162845</v>
          </cell>
          <cell r="Q343" t="str">
            <v>Sim</v>
          </cell>
          <cell r="R343" t="str">
            <v/>
          </cell>
          <cell r="S343" t="str">
            <v/>
          </cell>
          <cell r="T343" t="str">
            <v/>
          </cell>
          <cell r="U343" t="str">
            <v/>
          </cell>
          <cell r="V343" t="str">
            <v>Sim</v>
          </cell>
          <cell r="W343" t="str">
            <v>Sim</v>
          </cell>
        </row>
        <row r="344">
          <cell r="D344" t="str">
            <v>Campos Lindos/TO</v>
          </cell>
          <cell r="E344" t="str">
            <v>n.d.</v>
          </cell>
          <cell r="F344">
            <v>4.6373825737213929E-2</v>
          </cell>
          <cell r="G344" t="str">
            <v>A</v>
          </cell>
          <cell r="H344" t="str">
            <v>n.d.</v>
          </cell>
          <cell r="I344" t="str">
            <v>n.d.</v>
          </cell>
          <cell r="J344">
            <v>1.1771308388097951E-2</v>
          </cell>
          <cell r="K344" t="str">
            <v>B</v>
          </cell>
          <cell r="L344" t="str">
            <v>Bicf</v>
          </cell>
          <cell r="M34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44" t="str">
            <v>CAPAG Ano Base 2023</v>
          </cell>
          <cell r="O344" t="str">
            <v>Não</v>
          </cell>
          <cell r="P344">
            <v>0.71420988071926172</v>
          </cell>
          <cell r="Q344" t="str">
            <v>Sim</v>
          </cell>
          <cell r="R344" t="str">
            <v/>
          </cell>
          <cell r="S344" t="str">
            <v>Sim</v>
          </cell>
          <cell r="T344" t="str">
            <v/>
          </cell>
          <cell r="U344" t="str">
            <v/>
          </cell>
          <cell r="V344" t="str">
            <v>Sim</v>
          </cell>
          <cell r="W344" t="str">
            <v>Não</v>
          </cell>
        </row>
        <row r="345">
          <cell r="D345" t="str">
            <v>Cariri do Tocantins/TO</v>
          </cell>
          <cell r="E345" t="str">
            <v>n.e.</v>
          </cell>
          <cell r="F345">
            <v>3.4067819770781192E-3</v>
          </cell>
          <cell r="G345" t="str">
            <v>A</v>
          </cell>
          <cell r="H345">
            <v>1.4983939183590671</v>
          </cell>
          <cell r="I345" t="str">
            <v>C</v>
          </cell>
          <cell r="J345">
            <v>1.8899580535709282E-2</v>
          </cell>
          <cell r="K345" t="str">
            <v>B</v>
          </cell>
          <cell r="L345" t="str">
            <v>Eicf</v>
          </cell>
          <cell r="M345" t="str">
            <v>Ente possui ranking da informação contábil Eicf</v>
          </cell>
          <cell r="N345" t="str">
            <v>CAPAG Ano Base 2023</v>
          </cell>
          <cell r="O345" t="str">
            <v>Não</v>
          </cell>
          <cell r="P345">
            <v>0.77318765638476161</v>
          </cell>
          <cell r="Q345" t="str">
            <v>Sim</v>
          </cell>
          <cell r="R345" t="str">
            <v/>
          </cell>
          <cell r="S345" t="str">
            <v/>
          </cell>
          <cell r="T345" t="str">
            <v/>
          </cell>
          <cell r="U345" t="str">
            <v/>
          </cell>
          <cell r="V345" t="str">
            <v>Sim</v>
          </cell>
          <cell r="W345" t="str">
            <v>Sim</v>
          </cell>
        </row>
        <row r="346">
          <cell r="D346" t="str">
            <v>Carmolândia/TO</v>
          </cell>
          <cell r="E346" t="str">
            <v>n.e.</v>
          </cell>
          <cell r="F346" t="e">
            <v>#DIV/0!</v>
          </cell>
          <cell r="G346" t="str">
            <v>n.d.</v>
          </cell>
          <cell r="H346" t="str">
            <v>n.d.</v>
          </cell>
          <cell r="I346" t="str">
            <v>n.d.</v>
          </cell>
          <cell r="J346" t="str">
            <v>n.d.</v>
          </cell>
          <cell r="K346" t="str">
            <v>n.d.</v>
          </cell>
          <cell r="L346" t="str">
            <v>Eicf</v>
          </cell>
          <cell r="M346" t="str">
            <v>Ente possui ranking da informação contábil Eicf</v>
          </cell>
          <cell r="N346" t="str">
            <v>CAPAG Ano Base 2023</v>
          </cell>
          <cell r="O346" t="str">
            <v>Não</v>
          </cell>
          <cell r="P346" t="str">
            <v/>
          </cell>
          <cell r="Q346" t="str">
            <v>Não</v>
          </cell>
          <cell r="R346" t="str">
            <v/>
          </cell>
          <cell r="S346" t="str">
            <v>Sim</v>
          </cell>
          <cell r="T346" t="str">
            <v/>
          </cell>
          <cell r="U346" t="str">
            <v/>
          </cell>
          <cell r="V346" t="str">
            <v>Não</v>
          </cell>
          <cell r="W346" t="str">
            <v>Não</v>
          </cell>
        </row>
        <row r="347">
          <cell r="D347" t="str">
            <v>Carrasco Bonito/TO</v>
          </cell>
          <cell r="E347" t="str">
            <v>n.d.</v>
          </cell>
          <cell r="F347">
            <v>0.31364539047163048</v>
          </cell>
          <cell r="G347" t="str">
            <v>A</v>
          </cell>
          <cell r="H347">
            <v>0.96950311640172959</v>
          </cell>
          <cell r="I347" t="str">
            <v>C</v>
          </cell>
          <cell r="J347" t="str">
            <v>n.d.</v>
          </cell>
          <cell r="K347" t="str">
            <v>n.d.</v>
          </cell>
          <cell r="L347" t="str">
            <v>Bicf</v>
          </cell>
          <cell r="M34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7" t="str">
            <v>CAPAG Ano Base 2023</v>
          </cell>
          <cell r="O347" t="str">
            <v>Não</v>
          </cell>
          <cell r="P347" t="str">
            <v>n.d.</v>
          </cell>
          <cell r="Q347" t="str">
            <v>Sim</v>
          </cell>
          <cell r="R347" t="str">
            <v/>
          </cell>
          <cell r="S347" t="str">
            <v/>
          </cell>
          <cell r="T347" t="str">
            <v/>
          </cell>
          <cell r="U347" t="str">
            <v>Sim</v>
          </cell>
          <cell r="V347" t="str">
            <v>Sim</v>
          </cell>
          <cell r="W347" t="str">
            <v>Não</v>
          </cell>
        </row>
        <row r="348">
          <cell r="D348" t="str">
            <v>Caseara/TO</v>
          </cell>
          <cell r="E348" t="str">
            <v>n.d.</v>
          </cell>
          <cell r="F348">
            <v>3.9054957767171376E-2</v>
          </cell>
          <cell r="G348" t="str">
            <v>A</v>
          </cell>
          <cell r="H348" t="str">
            <v>n.d.</v>
          </cell>
          <cell r="I348" t="str">
            <v>n.d.</v>
          </cell>
          <cell r="J348">
            <v>1.2783703458324549E-3</v>
          </cell>
          <cell r="K348" t="str">
            <v>B</v>
          </cell>
          <cell r="L348" t="str">
            <v>Bicf</v>
          </cell>
          <cell r="M34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48" t="str">
            <v>CAPAG Ano Base 2023</v>
          </cell>
          <cell r="O348" t="str">
            <v>Não</v>
          </cell>
          <cell r="P348">
            <v>0</v>
          </cell>
          <cell r="Q348" t="str">
            <v>Sim</v>
          </cell>
          <cell r="R348" t="str">
            <v/>
          </cell>
          <cell r="S348" t="str">
            <v>Sim</v>
          </cell>
          <cell r="T348" t="str">
            <v/>
          </cell>
          <cell r="U348" t="str">
            <v/>
          </cell>
          <cell r="V348" t="str">
            <v>Sim</v>
          </cell>
          <cell r="W348" t="str">
            <v>Não</v>
          </cell>
        </row>
        <row r="349">
          <cell r="D349" t="str">
            <v>Centenário/TO</v>
          </cell>
          <cell r="E349" t="str">
            <v>n.e.</v>
          </cell>
          <cell r="F349">
            <v>0.22171009728460164</v>
          </cell>
          <cell r="G349" t="str">
            <v>A</v>
          </cell>
          <cell r="H349" t="str">
            <v>n.d.</v>
          </cell>
          <cell r="I349" t="str">
            <v>n.d.</v>
          </cell>
          <cell r="J349">
            <v>2.5888974664047656E-2</v>
          </cell>
          <cell r="K349" t="str">
            <v>B</v>
          </cell>
          <cell r="L349" t="str">
            <v>Eicf</v>
          </cell>
          <cell r="M349" t="str">
            <v>Ente possui ranking da informação contábil Eicf</v>
          </cell>
          <cell r="N349" t="str">
            <v>CAPAG Ano Base 2023</v>
          </cell>
          <cell r="O349" t="str">
            <v>Não</v>
          </cell>
          <cell r="P349">
            <v>0.55598951266724617</v>
          </cell>
          <cell r="Q349" t="str">
            <v>Não</v>
          </cell>
          <cell r="R349" t="str">
            <v/>
          </cell>
          <cell r="S349" t="str">
            <v/>
          </cell>
          <cell r="T349" t="str">
            <v/>
          </cell>
          <cell r="U349" t="str">
            <v/>
          </cell>
          <cell r="V349" t="str">
            <v>Sim</v>
          </cell>
          <cell r="W349" t="str">
            <v>Não</v>
          </cell>
        </row>
        <row r="350">
          <cell r="D350" t="str">
            <v>Chapada de Areia/TO</v>
          </cell>
          <cell r="E350" t="str">
            <v>C</v>
          </cell>
          <cell r="F350">
            <v>1.3606127594274148E-3</v>
          </cell>
          <cell r="G350" t="str">
            <v>A</v>
          </cell>
          <cell r="H350">
            <v>1.0397142880068209</v>
          </cell>
          <cell r="I350" t="str">
            <v>C</v>
          </cell>
          <cell r="J350">
            <v>1.9697417001393019E-2</v>
          </cell>
          <cell r="K350" t="str">
            <v>B</v>
          </cell>
          <cell r="L350" t="str">
            <v>Cicf</v>
          </cell>
          <cell r="M350" t="str">
            <v/>
          </cell>
          <cell r="N350" t="str">
            <v>CAPAG Ano Base 2023</v>
          </cell>
          <cell r="O350" t="str">
            <v>Não</v>
          </cell>
          <cell r="P350">
            <v>0.46956559699538197</v>
          </cell>
          <cell r="Q350" t="str">
            <v>Sim</v>
          </cell>
          <cell r="R350" t="str">
            <v/>
          </cell>
          <cell r="S350" t="str">
            <v/>
          </cell>
          <cell r="T350" t="str">
            <v/>
          </cell>
          <cell r="U350" t="str">
            <v/>
          </cell>
          <cell r="V350" t="str">
            <v>Sim</v>
          </cell>
          <cell r="W350" t="str">
            <v>Não</v>
          </cell>
        </row>
        <row r="351">
          <cell r="D351" t="str">
            <v>Chapada da Natividade/TO</v>
          </cell>
          <cell r="E351" t="str">
            <v>n.d.</v>
          </cell>
          <cell r="F351">
            <v>0.16134982809930151</v>
          </cell>
          <cell r="G351" t="str">
            <v>A</v>
          </cell>
          <cell r="H351">
            <v>0.99924330592047461</v>
          </cell>
          <cell r="I351" t="str">
            <v>C</v>
          </cell>
          <cell r="J351" t="str">
            <v>n.d.</v>
          </cell>
          <cell r="K351" t="str">
            <v>n.d.</v>
          </cell>
          <cell r="L351" t="str">
            <v>Dicf</v>
          </cell>
          <cell r="M35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51" t="str">
            <v>CAPAG Ano Base 2023</v>
          </cell>
          <cell r="O351" t="str">
            <v>Não</v>
          </cell>
          <cell r="P351" t="str">
            <v>n.d.</v>
          </cell>
          <cell r="Q351" t="str">
            <v>Sim</v>
          </cell>
          <cell r="R351" t="str">
            <v/>
          </cell>
          <cell r="S351" t="str">
            <v/>
          </cell>
          <cell r="T351" t="str">
            <v>Negativa</v>
          </cell>
          <cell r="U351" t="str">
            <v/>
          </cell>
          <cell r="V351" t="str">
            <v>Sim</v>
          </cell>
          <cell r="W351" t="str">
            <v>Não</v>
          </cell>
        </row>
        <row r="352">
          <cell r="D352" t="str">
            <v>Colinas do Tocantins/TO</v>
          </cell>
          <cell r="E352" t="str">
            <v>n.d.</v>
          </cell>
          <cell r="F352">
            <v>0.35375932873456567</v>
          </cell>
          <cell r="G352" t="str">
            <v>A</v>
          </cell>
          <cell r="H352" t="str">
            <v>n.d.</v>
          </cell>
          <cell r="I352" t="str">
            <v>n.d.</v>
          </cell>
          <cell r="J352">
            <v>1.6933626872119269E-2</v>
          </cell>
          <cell r="K352" t="str">
            <v>B</v>
          </cell>
          <cell r="L352" t="str">
            <v>Dicf</v>
          </cell>
          <cell r="M35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52" t="str">
            <v>CAPAG Ano Base 2023</v>
          </cell>
          <cell r="O352" t="str">
            <v>Não</v>
          </cell>
          <cell r="P352">
            <v>0.56132949730601722</v>
          </cell>
          <cell r="Q352" t="str">
            <v>Sim</v>
          </cell>
          <cell r="R352" t="str">
            <v/>
          </cell>
          <cell r="S352" t="str">
            <v>Sim</v>
          </cell>
          <cell r="T352" t="str">
            <v/>
          </cell>
          <cell r="U352" t="str">
            <v/>
          </cell>
          <cell r="V352" t="str">
            <v>Sim</v>
          </cell>
          <cell r="W352" t="str">
            <v>Sim</v>
          </cell>
        </row>
        <row r="353">
          <cell r="D353" t="str">
            <v>Combinado/TO</v>
          </cell>
          <cell r="E353" t="str">
            <v>A</v>
          </cell>
          <cell r="F353">
            <v>1.2055710324530122E-2</v>
          </cell>
          <cell r="G353" t="str">
            <v>A</v>
          </cell>
          <cell r="H353">
            <v>0.94473794005582989</v>
          </cell>
          <cell r="I353" t="str">
            <v>B</v>
          </cell>
          <cell r="J353">
            <v>5.4344296177095096E-2</v>
          </cell>
          <cell r="K353" t="str">
            <v>A</v>
          </cell>
          <cell r="L353" t="str">
            <v>Cicf</v>
          </cell>
          <cell r="M353" t="str">
            <v/>
          </cell>
          <cell r="N353" t="str">
            <v>CAPAG Ano Base 2023</v>
          </cell>
          <cell r="O353" t="str">
            <v>Não</v>
          </cell>
          <cell r="P353">
            <v>0.10492901312368184</v>
          </cell>
          <cell r="Q353" t="str">
            <v>Sim</v>
          </cell>
          <cell r="R353" t="str">
            <v/>
          </cell>
          <cell r="S353" t="str">
            <v/>
          </cell>
          <cell r="T353" t="str">
            <v/>
          </cell>
          <cell r="U353" t="str">
            <v/>
          </cell>
          <cell r="V353" t="str">
            <v>Sim</v>
          </cell>
          <cell r="W353" t="str">
            <v>Sim</v>
          </cell>
        </row>
        <row r="354">
          <cell r="D354" t="str">
            <v>Conceição do Tocantins/TO</v>
          </cell>
          <cell r="E354" t="str">
            <v>n.d.</v>
          </cell>
          <cell r="F354" t="str">
            <v>n.d.</v>
          </cell>
          <cell r="G354" t="str">
            <v>n.d.</v>
          </cell>
          <cell r="H354" t="str">
            <v>n.d.</v>
          </cell>
          <cell r="I354" t="str">
            <v>n.d.</v>
          </cell>
          <cell r="J354" t="str">
            <v>n.d.</v>
          </cell>
          <cell r="K354" t="str">
            <v>n.d.</v>
          </cell>
          <cell r="L354" t="str">
            <v>Dicf</v>
          </cell>
          <cell r="M354" t="str">
            <v xml:space="preserve">Ente não publicou último RGF de 2024
Ente não publicou último RREO de 2024
</v>
          </cell>
          <cell r="N354" t="str">
            <v>CAPAG Ano Base 2023</v>
          </cell>
          <cell r="O354" t="str">
            <v>Não</v>
          </cell>
          <cell r="P354">
            <v>0.28247940459573812</v>
          </cell>
          <cell r="Q354" t="str">
            <v>Sim</v>
          </cell>
          <cell r="R354" t="str">
            <v>Sim</v>
          </cell>
          <cell r="S354" t="str">
            <v/>
          </cell>
          <cell r="T354" t="str">
            <v/>
          </cell>
          <cell r="U354" t="str">
            <v/>
          </cell>
          <cell r="V354" t="str">
            <v>Não</v>
          </cell>
          <cell r="W354" t="str">
            <v>Não</v>
          </cell>
        </row>
        <row r="355">
          <cell r="D355" t="str">
            <v>Couto Magalhães/TO</v>
          </cell>
          <cell r="E355" t="str">
            <v>n.d.</v>
          </cell>
          <cell r="F355">
            <v>0.11136794531829153</v>
          </cell>
          <cell r="G355" t="str">
            <v>A</v>
          </cell>
          <cell r="H355">
            <v>0.87034061293830289</v>
          </cell>
          <cell r="I355" t="str">
            <v>B</v>
          </cell>
          <cell r="J355" t="str">
            <v>n.d.</v>
          </cell>
          <cell r="K355" t="str">
            <v>n.d.</v>
          </cell>
          <cell r="L355" t="str">
            <v>Bicf</v>
          </cell>
          <cell r="M35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5" t="str">
            <v>CAPAG Ano Base 2023</v>
          </cell>
          <cell r="O355" t="str">
            <v>Não</v>
          </cell>
          <cell r="P355">
            <v>0.38567999258639873</v>
          </cell>
          <cell r="Q355" t="str">
            <v>Sim</v>
          </cell>
          <cell r="R355" t="str">
            <v>Sim</v>
          </cell>
          <cell r="S355" t="str">
            <v/>
          </cell>
          <cell r="T355" t="str">
            <v/>
          </cell>
          <cell r="U355" t="str">
            <v>Sim</v>
          </cell>
          <cell r="V355" t="str">
            <v>Sim</v>
          </cell>
          <cell r="W355" t="str">
            <v>Sim</v>
          </cell>
        </row>
        <row r="356">
          <cell r="D356" t="str">
            <v>Cristalândia/TO</v>
          </cell>
          <cell r="E356" t="str">
            <v>C</v>
          </cell>
          <cell r="F356">
            <v>2.77171375289729E-2</v>
          </cell>
          <cell r="G356" t="str">
            <v>A</v>
          </cell>
          <cell r="H356">
            <v>0.93575978067846433</v>
          </cell>
          <cell r="I356" t="str">
            <v>B</v>
          </cell>
          <cell r="J356">
            <v>-1.914546707357704E-2</v>
          </cell>
          <cell r="K356" t="str">
            <v>C</v>
          </cell>
          <cell r="L356" t="str">
            <v>Cicf</v>
          </cell>
          <cell r="M356" t="str">
            <v/>
          </cell>
          <cell r="N356" t="str">
            <v>CAPAG Ano Base 2023</v>
          </cell>
          <cell r="O356" t="str">
            <v>Não</v>
          </cell>
          <cell r="P356">
            <v>2.2036519026379877</v>
          </cell>
          <cell r="Q356" t="str">
            <v>Sim</v>
          </cell>
          <cell r="R356" t="str">
            <v/>
          </cell>
          <cell r="S356" t="str">
            <v/>
          </cell>
          <cell r="T356" t="str">
            <v/>
          </cell>
          <cell r="U356" t="str">
            <v/>
          </cell>
          <cell r="V356" t="str">
            <v>Sim</v>
          </cell>
          <cell r="W356" t="str">
            <v>Não</v>
          </cell>
        </row>
        <row r="357">
          <cell r="D357" t="str">
            <v>Crixás do Tocantins/TO</v>
          </cell>
          <cell r="E357" t="str">
            <v>C</v>
          </cell>
          <cell r="F357">
            <v>7.2828650995675953E-2</v>
          </cell>
          <cell r="G357" t="str">
            <v>A</v>
          </cell>
          <cell r="H357">
            <v>0.98523198681699564</v>
          </cell>
          <cell r="I357" t="str">
            <v>C</v>
          </cell>
          <cell r="J357">
            <v>-2.9240331204514133E-2</v>
          </cell>
          <cell r="K357" t="str">
            <v>C</v>
          </cell>
          <cell r="L357" t="str">
            <v>Cicf</v>
          </cell>
          <cell r="M357" t="str">
            <v/>
          </cell>
          <cell r="N357" t="str">
            <v>CAPAG Ano Base 2023</v>
          </cell>
          <cell r="O357" t="str">
            <v>Não</v>
          </cell>
          <cell r="P357">
            <v>2.8643443418935703</v>
          </cell>
          <cell r="Q357" t="str">
            <v>Sim</v>
          </cell>
          <cell r="R357" t="str">
            <v/>
          </cell>
          <cell r="S357" t="str">
            <v/>
          </cell>
          <cell r="T357" t="str">
            <v/>
          </cell>
          <cell r="U357" t="str">
            <v/>
          </cell>
          <cell r="V357" t="str">
            <v>Sim</v>
          </cell>
          <cell r="W357" t="str">
            <v>Não</v>
          </cell>
        </row>
        <row r="358">
          <cell r="D358" t="str">
            <v>Darcinópolis/TO</v>
          </cell>
          <cell r="E358" t="str">
            <v>n.e.</v>
          </cell>
          <cell r="F358" t="e">
            <v>#DIV/0!</v>
          </cell>
          <cell r="G358" t="str">
            <v>n.d.</v>
          </cell>
          <cell r="H358" t="str">
            <v>n.d.</v>
          </cell>
          <cell r="I358" t="str">
            <v>n.d.</v>
          </cell>
          <cell r="J358" t="str">
            <v>n.d.</v>
          </cell>
          <cell r="K358" t="str">
            <v>n.d.</v>
          </cell>
          <cell r="L358" t="str">
            <v>Eicf</v>
          </cell>
          <cell r="M358" t="str">
            <v>Ente possui ranking da informação contábil Eicf</v>
          </cell>
          <cell r="N358" t="str">
            <v>CAPAG Ano Base 2023</v>
          </cell>
          <cell r="O358" t="str">
            <v>Não</v>
          </cell>
          <cell r="P358" t="str">
            <v/>
          </cell>
          <cell r="Q358" t="str">
            <v>Não</v>
          </cell>
          <cell r="R358" t="str">
            <v/>
          </cell>
          <cell r="S358" t="str">
            <v>Sim</v>
          </cell>
          <cell r="T358" t="str">
            <v/>
          </cell>
          <cell r="U358" t="str">
            <v/>
          </cell>
          <cell r="V358" t="str">
            <v>Não</v>
          </cell>
          <cell r="W358" t="str">
            <v>Não</v>
          </cell>
        </row>
        <row r="359">
          <cell r="D359" t="str">
            <v>Dianópolis/TO</v>
          </cell>
          <cell r="E359" t="str">
            <v>n.d.</v>
          </cell>
          <cell r="F359">
            <v>8.1703077166764768E-2</v>
          </cell>
          <cell r="G359" t="str">
            <v>A</v>
          </cell>
          <cell r="H359">
            <v>0.89419890037179228</v>
          </cell>
          <cell r="I359" t="str">
            <v>B</v>
          </cell>
          <cell r="J359" t="str">
            <v>n.d.</v>
          </cell>
          <cell r="K359" t="str">
            <v>n.d.</v>
          </cell>
          <cell r="L359" t="str">
            <v>Cicf</v>
          </cell>
          <cell r="M35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9" t="str">
            <v>CAPAG Ano Base 2023</v>
          </cell>
          <cell r="O359" t="str">
            <v>Não</v>
          </cell>
          <cell r="P359">
            <v>1.1551052726202606E-2</v>
          </cell>
          <cell r="Q359" t="str">
            <v>Sim</v>
          </cell>
          <cell r="R359" t="str">
            <v>Sim</v>
          </cell>
          <cell r="S359" t="str">
            <v/>
          </cell>
          <cell r="T359" t="str">
            <v/>
          </cell>
          <cell r="U359" t="str">
            <v>Sim</v>
          </cell>
          <cell r="V359" t="str">
            <v>Sim</v>
          </cell>
          <cell r="W359" t="str">
            <v>Sim</v>
          </cell>
        </row>
        <row r="360">
          <cell r="D360" t="str">
            <v>Divinópolis do Tocantins/TO</v>
          </cell>
          <cell r="E360" t="str">
            <v>C</v>
          </cell>
          <cell r="F360">
            <v>0.16760578410443738</v>
          </cell>
          <cell r="G360" t="str">
            <v>A</v>
          </cell>
          <cell r="H360">
            <v>0.97553664149940833</v>
          </cell>
          <cell r="I360" t="str">
            <v>C</v>
          </cell>
          <cell r="J360">
            <v>1.8387702717603486E-3</v>
          </cell>
          <cell r="K360" t="str">
            <v>B</v>
          </cell>
          <cell r="L360" t="str">
            <v>Cicf</v>
          </cell>
          <cell r="M360" t="str">
            <v/>
          </cell>
          <cell r="N360" t="str">
            <v>CAPAG Ano Base 2023</v>
          </cell>
          <cell r="O360" t="str">
            <v>Não</v>
          </cell>
          <cell r="P360">
            <v>6.5494249735861695E-2</v>
          </cell>
          <cell r="Q360" t="str">
            <v>Sim</v>
          </cell>
          <cell r="R360" t="str">
            <v/>
          </cell>
          <cell r="S360" t="str">
            <v/>
          </cell>
          <cell r="T360" t="str">
            <v/>
          </cell>
          <cell r="U360" t="str">
            <v/>
          </cell>
          <cell r="V360" t="str">
            <v>Sim</v>
          </cell>
          <cell r="W360" t="str">
            <v>Sim</v>
          </cell>
        </row>
        <row r="361">
          <cell r="D361" t="str">
            <v>Dois Irmãos do Tocantins/TO</v>
          </cell>
          <cell r="E361" t="str">
            <v>n.d.</v>
          </cell>
          <cell r="F361">
            <v>1.2899761296832232E-2</v>
          </cell>
          <cell r="G361" t="str">
            <v>A</v>
          </cell>
          <cell r="H361">
            <v>0.70115994795291914</v>
          </cell>
          <cell r="I361" t="str">
            <v>A</v>
          </cell>
          <cell r="J361" t="str">
            <v>n.d.</v>
          </cell>
          <cell r="K361" t="str">
            <v>n.d.</v>
          </cell>
          <cell r="L361" t="str">
            <v>Cicf</v>
          </cell>
          <cell r="M36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61" t="str">
            <v>CAPAG Ano Base 2023</v>
          </cell>
          <cell r="O361" t="str">
            <v>Não</v>
          </cell>
          <cell r="P361" t="str">
            <v>n.d.</v>
          </cell>
          <cell r="Q361" t="str">
            <v>Sim</v>
          </cell>
          <cell r="R361" t="str">
            <v/>
          </cell>
          <cell r="S361" t="str">
            <v/>
          </cell>
          <cell r="T361" t="str">
            <v>Negativa</v>
          </cell>
          <cell r="U361" t="str">
            <v/>
          </cell>
          <cell r="V361" t="str">
            <v>Sim</v>
          </cell>
          <cell r="W361" t="str">
            <v>Não</v>
          </cell>
        </row>
        <row r="362">
          <cell r="D362" t="str">
            <v>Dueré/TO</v>
          </cell>
          <cell r="E362" t="str">
            <v>C</v>
          </cell>
          <cell r="F362">
            <v>6.2083062849777576E-2</v>
          </cell>
          <cell r="G362" t="str">
            <v>A</v>
          </cell>
          <cell r="H362">
            <v>0.98684622420265788</v>
          </cell>
          <cell r="I362" t="str">
            <v>C</v>
          </cell>
          <cell r="J362">
            <v>8.2643212519113385E-2</v>
          </cell>
          <cell r="K362" t="str">
            <v>A</v>
          </cell>
          <cell r="L362" t="str">
            <v>Dicf</v>
          </cell>
          <cell r="M362" t="str">
            <v/>
          </cell>
          <cell r="N362" t="str">
            <v>CAPAG Ano Base 2023</v>
          </cell>
          <cell r="O362" t="str">
            <v>Não</v>
          </cell>
          <cell r="P362">
            <v>6.4469289815723307E-2</v>
          </cell>
          <cell r="Q362" t="str">
            <v>Sim</v>
          </cell>
          <cell r="R362" t="str">
            <v/>
          </cell>
          <cell r="S362" t="str">
            <v/>
          </cell>
          <cell r="T362" t="str">
            <v/>
          </cell>
          <cell r="U362" t="str">
            <v/>
          </cell>
          <cell r="V362" t="str">
            <v>Sim</v>
          </cell>
          <cell r="W362" t="str">
            <v>Sim</v>
          </cell>
        </row>
        <row r="363">
          <cell r="D363" t="str">
            <v>Esperantina/TO</v>
          </cell>
          <cell r="E363" t="str">
            <v>C</v>
          </cell>
          <cell r="F363">
            <v>0.88917711351976303</v>
          </cell>
          <cell r="G363" t="str">
            <v>B</v>
          </cell>
          <cell r="H363">
            <v>0.99517344393799723</v>
          </cell>
          <cell r="I363" t="str">
            <v>C</v>
          </cell>
          <cell r="J363">
            <v>3.2484164629217036E-3</v>
          </cell>
          <cell r="K363" t="str">
            <v>B</v>
          </cell>
          <cell r="L363" t="str">
            <v>Cicf</v>
          </cell>
          <cell r="M363" t="str">
            <v/>
          </cell>
          <cell r="N363" t="str">
            <v>CAPAG Ano Base 2023</v>
          </cell>
          <cell r="O363" t="str">
            <v>Não</v>
          </cell>
          <cell r="P363">
            <v>0.12960967300032414</v>
          </cell>
          <cell r="Q363" t="str">
            <v>Sim</v>
          </cell>
          <cell r="R363" t="str">
            <v/>
          </cell>
          <cell r="S363" t="str">
            <v/>
          </cell>
          <cell r="T363" t="str">
            <v/>
          </cell>
          <cell r="U363" t="str">
            <v/>
          </cell>
          <cell r="V363" t="str">
            <v>Sim</v>
          </cell>
          <cell r="W363" t="str">
            <v>Sim</v>
          </cell>
        </row>
        <row r="364">
          <cell r="D364" t="str">
            <v>Fátima/TO</v>
          </cell>
          <cell r="E364" t="str">
            <v>n.d.</v>
          </cell>
          <cell r="F364">
            <v>2.1260935757835449E-2</v>
          </cell>
          <cell r="G364" t="str">
            <v>A</v>
          </cell>
          <cell r="H364" t="str">
            <v>n.d.</v>
          </cell>
          <cell r="I364" t="str">
            <v>n.d.</v>
          </cell>
          <cell r="J364">
            <v>3.4300129497506944E-2</v>
          </cell>
          <cell r="K364" t="str">
            <v>B</v>
          </cell>
          <cell r="L364" t="str">
            <v>Bicf</v>
          </cell>
          <cell r="M36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4" t="str">
            <v>CAPAG Ano Base 2023</v>
          </cell>
          <cell r="O364" t="str">
            <v>Não</v>
          </cell>
          <cell r="P364">
            <v>0.57910261876685798</v>
          </cell>
          <cell r="Q364" t="str">
            <v>Sim</v>
          </cell>
          <cell r="R364" t="str">
            <v/>
          </cell>
          <cell r="S364" t="str">
            <v>Sim</v>
          </cell>
          <cell r="T364" t="str">
            <v/>
          </cell>
          <cell r="U364" t="str">
            <v/>
          </cell>
          <cell r="V364" t="str">
            <v>Sim</v>
          </cell>
          <cell r="W364" t="str">
            <v>Sim</v>
          </cell>
        </row>
        <row r="365">
          <cell r="D365" t="str">
            <v>Figueirópolis/TO</v>
          </cell>
          <cell r="E365" t="str">
            <v>n.d.</v>
          </cell>
          <cell r="F365">
            <v>0.10209952273670829</v>
          </cell>
          <cell r="G365" t="str">
            <v>A</v>
          </cell>
          <cell r="H365">
            <v>0.95115360580275998</v>
          </cell>
          <cell r="I365" t="str">
            <v>C</v>
          </cell>
          <cell r="J365" t="str">
            <v>n.d.</v>
          </cell>
          <cell r="K365" t="str">
            <v>n.d.</v>
          </cell>
          <cell r="L365" t="str">
            <v>Cicf</v>
          </cell>
          <cell r="M3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5" t="str">
            <v>CAPAG Ano Base 2023</v>
          </cell>
          <cell r="O365" t="str">
            <v>Não</v>
          </cell>
          <cell r="P365" t="str">
            <v>n.d.</v>
          </cell>
          <cell r="Q365" t="str">
            <v>Sim</v>
          </cell>
          <cell r="R365" t="str">
            <v/>
          </cell>
          <cell r="S365" t="str">
            <v/>
          </cell>
          <cell r="T365" t="str">
            <v/>
          </cell>
          <cell r="U365" t="str">
            <v>Sim</v>
          </cell>
          <cell r="V365" t="str">
            <v>Sim</v>
          </cell>
          <cell r="W365" t="str">
            <v>Não</v>
          </cell>
        </row>
        <row r="366">
          <cell r="D366" t="str">
            <v>Filadélfia/TO</v>
          </cell>
          <cell r="E366" t="str">
            <v>C</v>
          </cell>
          <cell r="F366">
            <v>2.4021146602208977E-2</v>
          </cell>
          <cell r="G366" t="str">
            <v>A</v>
          </cell>
          <cell r="H366">
            <v>0.97867612986491559</v>
          </cell>
          <cell r="I366" t="str">
            <v>C</v>
          </cell>
          <cell r="J366">
            <v>1.4914589510418057E-2</v>
          </cell>
          <cell r="K366" t="str">
            <v>B</v>
          </cell>
          <cell r="L366" t="str">
            <v>Bicf</v>
          </cell>
          <cell r="M366" t="str">
            <v/>
          </cell>
          <cell r="N366" t="str">
            <v>CAPAG Ano Base 2023</v>
          </cell>
          <cell r="O366" t="str">
            <v>Não</v>
          </cell>
          <cell r="P366">
            <v>0.62691939234949423</v>
          </cell>
          <cell r="Q366" t="str">
            <v>Sim</v>
          </cell>
          <cell r="R366" t="str">
            <v/>
          </cell>
          <cell r="S366" t="str">
            <v/>
          </cell>
          <cell r="T366" t="str">
            <v/>
          </cell>
          <cell r="U366" t="str">
            <v/>
          </cell>
          <cell r="V366" t="str">
            <v>Sim</v>
          </cell>
          <cell r="W366" t="str">
            <v>Não</v>
          </cell>
        </row>
        <row r="367">
          <cell r="D367" t="str">
            <v>Formoso do Araguaia/TO</v>
          </cell>
          <cell r="E367" t="str">
            <v>n.d.</v>
          </cell>
          <cell r="F367" t="str">
            <v>n.d.</v>
          </cell>
          <cell r="G367" t="str">
            <v>n.d.</v>
          </cell>
          <cell r="H367" t="str">
            <v>n.d.</v>
          </cell>
          <cell r="I367" t="str">
            <v>n.d.</v>
          </cell>
          <cell r="J367" t="str">
            <v>n.d.</v>
          </cell>
          <cell r="K367" t="str">
            <v>n.d.</v>
          </cell>
          <cell r="L367" t="str">
            <v>Cicf</v>
          </cell>
          <cell r="M367" t="str">
            <v xml:space="preserve">Ente não publicou último RGF de 2024
Ente não publicou último RREO de 2024
</v>
          </cell>
          <cell r="N367" t="str">
            <v>CAPAG Ano Base 2023</v>
          </cell>
          <cell r="O367" t="str">
            <v>Não</v>
          </cell>
          <cell r="P367">
            <v>0.10338243181616685</v>
          </cell>
          <cell r="Q367" t="str">
            <v>Sim</v>
          </cell>
          <cell r="R367" t="str">
            <v>Sim</v>
          </cell>
          <cell r="S367" t="str">
            <v/>
          </cell>
          <cell r="T367" t="str">
            <v/>
          </cell>
          <cell r="U367" t="str">
            <v/>
          </cell>
          <cell r="V367" t="str">
            <v>Não</v>
          </cell>
          <cell r="W367" t="str">
            <v>Não</v>
          </cell>
        </row>
        <row r="368">
          <cell r="D368" t="str">
            <v>Tabocão/TO</v>
          </cell>
          <cell r="E368" t="str">
            <v>n.d.</v>
          </cell>
          <cell r="F368">
            <v>1.9662928683625666E-2</v>
          </cell>
          <cell r="G368" t="str">
            <v>A</v>
          </cell>
          <cell r="H368" t="str">
            <v>n.d.</v>
          </cell>
          <cell r="I368" t="str">
            <v>n.d.</v>
          </cell>
          <cell r="J368">
            <v>-2.027919543575138E-3</v>
          </cell>
          <cell r="K368" t="str">
            <v>C</v>
          </cell>
          <cell r="L368" t="str">
            <v>Cicf</v>
          </cell>
          <cell r="M36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8" t="str">
            <v>CAPAG Ano Base 2023</v>
          </cell>
          <cell r="O368" t="str">
            <v>Não</v>
          </cell>
          <cell r="P368" t="str">
            <v>n.d.</v>
          </cell>
          <cell r="Q368" t="str">
            <v>Sim</v>
          </cell>
          <cell r="R368" t="str">
            <v/>
          </cell>
          <cell r="S368" t="str">
            <v>Sim</v>
          </cell>
          <cell r="T368" t="str">
            <v/>
          </cell>
          <cell r="U368" t="str">
            <v/>
          </cell>
          <cell r="V368" t="str">
            <v>Sim</v>
          </cell>
          <cell r="W368" t="str">
            <v>Não</v>
          </cell>
        </row>
        <row r="369">
          <cell r="D369" t="str">
            <v>Goianorte/TO</v>
          </cell>
          <cell r="E369" t="str">
            <v>n.d.</v>
          </cell>
          <cell r="F369">
            <v>8.714746290651515E-2</v>
          </cell>
          <cell r="G369" t="str">
            <v>A</v>
          </cell>
          <cell r="H369" t="str">
            <v>n.d.</v>
          </cell>
          <cell r="I369" t="str">
            <v>n.d.</v>
          </cell>
          <cell r="J369">
            <v>1.9987221580326394E-2</v>
          </cell>
          <cell r="K369" t="str">
            <v>B</v>
          </cell>
          <cell r="L369" t="str">
            <v>Cicf</v>
          </cell>
          <cell r="M36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9" t="str">
            <v>CAPAG Ano Base 2023</v>
          </cell>
          <cell r="O369" t="str">
            <v>Não</v>
          </cell>
          <cell r="P369">
            <v>0.29078989104485803</v>
          </cell>
          <cell r="Q369" t="str">
            <v>Sim</v>
          </cell>
          <cell r="R369" t="str">
            <v/>
          </cell>
          <cell r="S369" t="str">
            <v>Sim</v>
          </cell>
          <cell r="T369" t="str">
            <v/>
          </cell>
          <cell r="U369" t="str">
            <v/>
          </cell>
          <cell r="V369" t="str">
            <v>Sim</v>
          </cell>
          <cell r="W369" t="str">
            <v>Sim</v>
          </cell>
        </row>
        <row r="370">
          <cell r="D370" t="str">
            <v>Goiatins/TO</v>
          </cell>
          <cell r="E370" t="str">
            <v>n.d.</v>
          </cell>
          <cell r="F370">
            <v>0.69251614511580362</v>
          </cell>
          <cell r="G370" t="str">
            <v>B</v>
          </cell>
          <cell r="H370" t="str">
            <v>n.d.</v>
          </cell>
          <cell r="I370" t="str">
            <v>n.d.</v>
          </cell>
          <cell r="J370">
            <v>5.8980285224105797E-2</v>
          </cell>
          <cell r="K370" t="str">
            <v>A</v>
          </cell>
          <cell r="L370" t="str">
            <v>Cicf</v>
          </cell>
          <cell r="M37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0" t="str">
            <v>CAPAG Ano Base 2023</v>
          </cell>
          <cell r="O370" t="str">
            <v>Não</v>
          </cell>
          <cell r="P370">
            <v>4.5301183155646164E-2</v>
          </cell>
          <cell r="Q370" t="str">
            <v>Sim</v>
          </cell>
          <cell r="R370" t="str">
            <v/>
          </cell>
          <cell r="S370" t="str">
            <v>Sim</v>
          </cell>
          <cell r="T370" t="str">
            <v/>
          </cell>
          <cell r="U370" t="str">
            <v/>
          </cell>
          <cell r="V370" t="str">
            <v>Sim</v>
          </cell>
          <cell r="W370" t="str">
            <v>Sim</v>
          </cell>
        </row>
        <row r="371">
          <cell r="D371" t="str">
            <v>Guaraí/TO</v>
          </cell>
          <cell r="E371" t="str">
            <v>n.d.</v>
          </cell>
          <cell r="F371">
            <v>0.12815792811431276</v>
          </cell>
          <cell r="G371" t="str">
            <v>A</v>
          </cell>
          <cell r="H371" t="str">
            <v>n.d.</v>
          </cell>
          <cell r="I371" t="str">
            <v>n.d.</v>
          </cell>
          <cell r="J371">
            <v>2.3489952156796522E-2</v>
          </cell>
          <cell r="K371" t="str">
            <v>B</v>
          </cell>
          <cell r="L371" t="str">
            <v>Cicf</v>
          </cell>
          <cell r="M37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1" t="str">
            <v>CAPAG Ano Base 2023</v>
          </cell>
          <cell r="O371" t="str">
            <v>Não</v>
          </cell>
          <cell r="P371">
            <v>0.56396150020279101</v>
          </cell>
          <cell r="Q371" t="str">
            <v>Sim</v>
          </cell>
          <cell r="R371" t="str">
            <v/>
          </cell>
          <cell r="S371" t="str">
            <v>Sim</v>
          </cell>
          <cell r="T371" t="str">
            <v/>
          </cell>
          <cell r="U371" t="str">
            <v/>
          </cell>
          <cell r="V371" t="str">
            <v>Sim</v>
          </cell>
          <cell r="W371" t="str">
            <v>Sim</v>
          </cell>
        </row>
        <row r="372">
          <cell r="D372" t="str">
            <v>Gurupi/TO</v>
          </cell>
          <cell r="E372" t="str">
            <v>n.d.</v>
          </cell>
          <cell r="F372">
            <v>5.3983271455925255E-2</v>
          </cell>
          <cell r="G372" t="str">
            <v>A</v>
          </cell>
          <cell r="H372">
            <v>0.85308662209400388</v>
          </cell>
          <cell r="I372" t="str">
            <v>B</v>
          </cell>
          <cell r="J372" t="str">
            <v>n.d.</v>
          </cell>
          <cell r="K372" t="str">
            <v>n.d.</v>
          </cell>
          <cell r="L372" t="str">
            <v>Dicf</v>
          </cell>
          <cell r="M37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2" t="str">
            <v>CAPAG Ano Base 2023</v>
          </cell>
          <cell r="O372" t="str">
            <v>Não</v>
          </cell>
          <cell r="P372" t="str">
            <v>n.d.</v>
          </cell>
          <cell r="Q372" t="str">
            <v>Sim</v>
          </cell>
          <cell r="R372" t="str">
            <v/>
          </cell>
          <cell r="S372" t="str">
            <v/>
          </cell>
          <cell r="T372" t="str">
            <v/>
          </cell>
          <cell r="U372" t="str">
            <v>Sim</v>
          </cell>
          <cell r="V372" t="str">
            <v>Sim</v>
          </cell>
          <cell r="W372" t="str">
            <v>Não</v>
          </cell>
        </row>
        <row r="373">
          <cell r="D373" t="str">
            <v>Ipueiras/TO</v>
          </cell>
          <cell r="E373" t="str">
            <v>n.e.</v>
          </cell>
          <cell r="F373">
            <v>8.2960153649932492E-2</v>
          </cell>
          <cell r="G373" t="str">
            <v>A</v>
          </cell>
          <cell r="H373" t="str">
            <v>n.d.</v>
          </cell>
          <cell r="I373" t="str">
            <v>n.d.</v>
          </cell>
          <cell r="J373">
            <v>-7.1836777106620772E-2</v>
          </cell>
          <cell r="K373" t="str">
            <v>C</v>
          </cell>
          <cell r="L373" t="str">
            <v>Eicf</v>
          </cell>
          <cell r="M373" t="str">
            <v>Ente possui ranking da informação contábil Eicf</v>
          </cell>
          <cell r="N373" t="str">
            <v>CAPAG Ano Base 2023</v>
          </cell>
          <cell r="O373" t="str">
            <v>Não</v>
          </cell>
          <cell r="P373" t="str">
            <v/>
          </cell>
          <cell r="Q373" t="str">
            <v>Não</v>
          </cell>
          <cell r="R373" t="str">
            <v/>
          </cell>
          <cell r="S373" t="str">
            <v/>
          </cell>
          <cell r="T373" t="str">
            <v/>
          </cell>
          <cell r="U373" t="str">
            <v/>
          </cell>
          <cell r="V373" t="str">
            <v>Sim</v>
          </cell>
          <cell r="W373" t="str">
            <v>Não</v>
          </cell>
        </row>
        <row r="374">
          <cell r="D374" t="str">
            <v>Itacajá/TO</v>
          </cell>
          <cell r="E374" t="str">
            <v>n.d.</v>
          </cell>
          <cell r="F374">
            <v>0.29939890945304015</v>
          </cell>
          <cell r="G374" t="str">
            <v>A</v>
          </cell>
          <cell r="H374" t="str">
            <v>n.d.</v>
          </cell>
          <cell r="I374" t="str">
            <v>n.d.</v>
          </cell>
          <cell r="J374">
            <v>-1.8155391324509263E-2</v>
          </cell>
          <cell r="K374" t="str">
            <v>C</v>
          </cell>
          <cell r="L374" t="str">
            <v>Cicf</v>
          </cell>
          <cell r="M37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4" t="str">
            <v>CAPAG Ano Base 2023</v>
          </cell>
          <cell r="O374" t="str">
            <v>Não</v>
          </cell>
          <cell r="P374">
            <v>2.6780683615598453</v>
          </cell>
          <cell r="Q374" t="str">
            <v>Sim</v>
          </cell>
          <cell r="R374" t="str">
            <v/>
          </cell>
          <cell r="S374" t="str">
            <v>Sim</v>
          </cell>
          <cell r="T374" t="str">
            <v/>
          </cell>
          <cell r="U374" t="str">
            <v/>
          </cell>
          <cell r="V374" t="str">
            <v>Sim</v>
          </cell>
          <cell r="W374" t="str">
            <v>Sim</v>
          </cell>
        </row>
        <row r="375">
          <cell r="D375" t="str">
            <v>Itaguatins/TO</v>
          </cell>
          <cell r="E375" t="str">
            <v>n.d.</v>
          </cell>
          <cell r="F375">
            <v>8.7976657953571985E-2</v>
          </cell>
          <cell r="G375" t="str">
            <v>A</v>
          </cell>
          <cell r="H375" t="str">
            <v>n.d.</v>
          </cell>
          <cell r="I375" t="str">
            <v>n.d.</v>
          </cell>
          <cell r="J375">
            <v>-0.22887733405534788</v>
          </cell>
          <cell r="K375" t="str">
            <v>C</v>
          </cell>
          <cell r="L375" t="str">
            <v>Bicf</v>
          </cell>
          <cell r="M37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5" t="str">
            <v>CAPAG Ano Base 2023</v>
          </cell>
          <cell r="O375" t="str">
            <v>Não</v>
          </cell>
          <cell r="P375" t="str">
            <v/>
          </cell>
          <cell r="Q375" t="str">
            <v>Sim</v>
          </cell>
          <cell r="R375" t="str">
            <v/>
          </cell>
          <cell r="S375" t="str">
            <v>Sim</v>
          </cell>
          <cell r="T375" t="str">
            <v/>
          </cell>
          <cell r="U375" t="str">
            <v/>
          </cell>
          <cell r="V375" t="str">
            <v>Sim</v>
          </cell>
          <cell r="W375" t="str">
            <v>Sim</v>
          </cell>
        </row>
        <row r="376">
          <cell r="D376" t="str">
            <v>Itapiratins/TO</v>
          </cell>
          <cell r="E376" t="str">
            <v>n.d.</v>
          </cell>
          <cell r="F376">
            <v>0.23743442869798459</v>
          </cell>
          <cell r="G376" t="str">
            <v>A</v>
          </cell>
          <cell r="H376" t="str">
            <v>n.d.</v>
          </cell>
          <cell r="I376" t="str">
            <v>n.d.</v>
          </cell>
          <cell r="J376">
            <v>2.1228810010576494E-4</v>
          </cell>
          <cell r="K376" t="str">
            <v>B</v>
          </cell>
          <cell r="L376" t="str">
            <v>Bicf</v>
          </cell>
          <cell r="M37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6" t="str">
            <v>CAPAG Ano Base 2023</v>
          </cell>
          <cell r="O376" t="str">
            <v>Não</v>
          </cell>
          <cell r="P376">
            <v>0.98226569811575659</v>
          </cell>
          <cell r="Q376" t="str">
            <v>Sim</v>
          </cell>
          <cell r="R376" t="str">
            <v/>
          </cell>
          <cell r="S376" t="str">
            <v>Sim</v>
          </cell>
          <cell r="T376" t="str">
            <v/>
          </cell>
          <cell r="U376" t="str">
            <v/>
          </cell>
          <cell r="V376" t="str">
            <v>Sim</v>
          </cell>
          <cell r="W376" t="str">
            <v>Sim</v>
          </cell>
        </row>
        <row r="377">
          <cell r="D377" t="str">
            <v>Itaporã do Tocantins/TO</v>
          </cell>
          <cell r="E377" t="str">
            <v>n.d.</v>
          </cell>
          <cell r="F377">
            <v>1.3034406473368941E-2</v>
          </cell>
          <cell r="G377" t="str">
            <v>A</v>
          </cell>
          <cell r="H377" t="str">
            <v>n.d.</v>
          </cell>
          <cell r="I377" t="str">
            <v>n.d.</v>
          </cell>
          <cell r="J377">
            <v>-3.3445652126146766E-2</v>
          </cell>
          <cell r="K377" t="str">
            <v>C</v>
          </cell>
          <cell r="L377" t="str">
            <v>Cicf</v>
          </cell>
          <cell r="M37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7" t="str">
            <v>CAPAG Ano Base 2023</v>
          </cell>
          <cell r="O377" t="str">
            <v>Não</v>
          </cell>
          <cell r="P377">
            <v>2.9222533553482326</v>
          </cell>
          <cell r="Q377" t="str">
            <v>Sim</v>
          </cell>
          <cell r="R377" t="str">
            <v/>
          </cell>
          <cell r="S377" t="str">
            <v>Sim</v>
          </cell>
          <cell r="T377" t="str">
            <v/>
          </cell>
          <cell r="U377" t="str">
            <v/>
          </cell>
          <cell r="V377" t="str">
            <v>Sim</v>
          </cell>
          <cell r="W377" t="str">
            <v>Não</v>
          </cell>
        </row>
        <row r="378">
          <cell r="D378" t="str">
            <v>Jaú do Tocantins/TO</v>
          </cell>
          <cell r="E378" t="str">
            <v>C</v>
          </cell>
          <cell r="F378">
            <v>0</v>
          </cell>
          <cell r="G378" t="str">
            <v>A</v>
          </cell>
          <cell r="H378">
            <v>0.95730142709660571</v>
          </cell>
          <cell r="I378" t="str">
            <v>C</v>
          </cell>
          <cell r="J378">
            <v>7.8893957046491728E-3</v>
          </cell>
          <cell r="K378" t="str">
            <v>B</v>
          </cell>
          <cell r="L378" t="str">
            <v>Dicf</v>
          </cell>
          <cell r="M378" t="str">
            <v/>
          </cell>
          <cell r="N378" t="str">
            <v>CAPAG Ano Base 2023</v>
          </cell>
          <cell r="O378" t="str">
            <v>Não</v>
          </cell>
          <cell r="P378">
            <v>0.19735242430078542</v>
          </cell>
          <cell r="Q378" t="str">
            <v>Sim</v>
          </cell>
          <cell r="R378" t="str">
            <v/>
          </cell>
          <cell r="S378" t="str">
            <v/>
          </cell>
          <cell r="T378" t="str">
            <v/>
          </cell>
          <cell r="U378" t="str">
            <v/>
          </cell>
          <cell r="V378" t="str">
            <v>Sim</v>
          </cell>
          <cell r="W378" t="str">
            <v>Não</v>
          </cell>
        </row>
        <row r="379">
          <cell r="D379" t="str">
            <v>Juarina/TO</v>
          </cell>
          <cell r="E379" t="str">
            <v>C</v>
          </cell>
          <cell r="F379">
            <v>5.1135005516407199E-2</v>
          </cell>
          <cell r="G379" t="str">
            <v>A</v>
          </cell>
          <cell r="H379">
            <v>0.94412903391037184</v>
          </cell>
          <cell r="I379" t="str">
            <v>B</v>
          </cell>
          <cell r="J379">
            <v>-3.9511852656127023E-3</v>
          </cell>
          <cell r="K379" t="str">
            <v>C</v>
          </cell>
          <cell r="L379" t="str">
            <v>Bicf</v>
          </cell>
          <cell r="M379" t="str">
            <v/>
          </cell>
          <cell r="N379" t="str">
            <v>CAPAG Ano Base 2023</v>
          </cell>
          <cell r="O379" t="str">
            <v>Não</v>
          </cell>
          <cell r="P379">
            <v>8.9956811680936222E-2</v>
          </cell>
          <cell r="Q379" t="str">
            <v>Sim</v>
          </cell>
          <cell r="R379" t="str">
            <v>Sim</v>
          </cell>
          <cell r="S379" t="str">
            <v/>
          </cell>
          <cell r="T379" t="str">
            <v/>
          </cell>
          <cell r="U379" t="str">
            <v/>
          </cell>
          <cell r="V379" t="str">
            <v>Sim</v>
          </cell>
          <cell r="W379" t="str">
            <v>Sim</v>
          </cell>
        </row>
        <row r="380">
          <cell r="D380" t="str">
            <v>Lagoa da Confusão/TO</v>
          </cell>
          <cell r="E380" t="str">
            <v>n.d.</v>
          </cell>
          <cell r="F380">
            <v>1.3559465937010084E-2</v>
          </cell>
          <cell r="G380" t="str">
            <v>A</v>
          </cell>
          <cell r="H380" t="str">
            <v>n.d.</v>
          </cell>
          <cell r="I380" t="str">
            <v>n.d.</v>
          </cell>
          <cell r="J380">
            <v>-3.665861872561918E-2</v>
          </cell>
          <cell r="K380" t="str">
            <v>C</v>
          </cell>
          <cell r="L380" t="str">
            <v>Cicf</v>
          </cell>
          <cell r="M38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0" t="str">
            <v>CAPAG Ano Base 2023</v>
          </cell>
          <cell r="O380" t="str">
            <v>Não</v>
          </cell>
          <cell r="P380">
            <v>3.0572771459504118</v>
          </cell>
          <cell r="Q380" t="str">
            <v>Sim</v>
          </cell>
          <cell r="R380" t="str">
            <v/>
          </cell>
          <cell r="S380" t="str">
            <v>Sim</v>
          </cell>
          <cell r="T380" t="str">
            <v/>
          </cell>
          <cell r="U380" t="str">
            <v/>
          </cell>
          <cell r="V380" t="str">
            <v>Sim</v>
          </cell>
          <cell r="W380" t="str">
            <v>Sim</v>
          </cell>
        </row>
        <row r="381">
          <cell r="D381" t="str">
            <v>Lagoa do Tocantins/TO</v>
          </cell>
          <cell r="E381" t="str">
            <v>C</v>
          </cell>
          <cell r="F381">
            <v>0.30943665770112316</v>
          </cell>
          <cell r="G381" t="str">
            <v>A</v>
          </cell>
          <cell r="H381">
            <v>0.97829261894371711</v>
          </cell>
          <cell r="I381" t="str">
            <v>C</v>
          </cell>
          <cell r="J381">
            <v>7.993697731906441E-3</v>
          </cell>
          <cell r="K381" t="str">
            <v>B</v>
          </cell>
          <cell r="L381" t="str">
            <v>Cicf</v>
          </cell>
          <cell r="M381" t="str">
            <v/>
          </cell>
          <cell r="N381" t="str">
            <v>CAPAG Ano Base 2023</v>
          </cell>
          <cell r="O381" t="str">
            <v>Não</v>
          </cell>
          <cell r="P381">
            <v>0.14828889485067862</v>
          </cell>
          <cell r="Q381" t="str">
            <v>Sim</v>
          </cell>
          <cell r="R381" t="str">
            <v/>
          </cell>
          <cell r="S381" t="str">
            <v/>
          </cell>
          <cell r="T381" t="str">
            <v/>
          </cell>
          <cell r="U381" t="str">
            <v/>
          </cell>
          <cell r="V381" t="str">
            <v>Sim</v>
          </cell>
          <cell r="W381" t="str">
            <v>Sim</v>
          </cell>
        </row>
        <row r="382">
          <cell r="D382" t="str">
            <v>Lajeado/TO</v>
          </cell>
          <cell r="E382" t="str">
            <v>n.d.</v>
          </cell>
          <cell r="F382" t="str">
            <v>n.d.</v>
          </cell>
          <cell r="G382" t="str">
            <v>n.d.</v>
          </cell>
          <cell r="H382" t="str">
            <v>n.d.</v>
          </cell>
          <cell r="I382" t="str">
            <v>n.d.</v>
          </cell>
          <cell r="J382" t="str">
            <v>n.d.</v>
          </cell>
          <cell r="K382" t="str">
            <v>n.d.</v>
          </cell>
          <cell r="L382" t="str">
            <v>Cicf</v>
          </cell>
          <cell r="M382" t="str">
            <v xml:space="preserve">Ente não publicou último RGF de 2024
Ente não publicou último RREO de 2024
</v>
          </cell>
          <cell r="N382" t="str">
            <v>CAPAG Ano Base 2023</v>
          </cell>
          <cell r="O382" t="str">
            <v>Não</v>
          </cell>
          <cell r="P382">
            <v>0.41674360454963677</v>
          </cell>
          <cell r="Q382" t="str">
            <v>Sim</v>
          </cell>
          <cell r="R382" t="str">
            <v>Sim</v>
          </cell>
          <cell r="S382" t="str">
            <v/>
          </cell>
          <cell r="T382" t="str">
            <v/>
          </cell>
          <cell r="U382" t="str">
            <v/>
          </cell>
          <cell r="V382" t="str">
            <v>Não</v>
          </cell>
          <cell r="W382" t="str">
            <v>Não</v>
          </cell>
        </row>
        <row r="383">
          <cell r="D383" t="str">
            <v>Lavandeira/TO</v>
          </cell>
          <cell r="E383" t="str">
            <v>n.d.</v>
          </cell>
          <cell r="F383">
            <v>0.10325183881285094</v>
          </cell>
          <cell r="G383" t="str">
            <v>A</v>
          </cell>
          <cell r="H383" t="str">
            <v>n.d.</v>
          </cell>
          <cell r="I383" t="str">
            <v>n.d.</v>
          </cell>
          <cell r="J383">
            <v>1.4498750442830683E-2</v>
          </cell>
          <cell r="K383" t="str">
            <v>B</v>
          </cell>
          <cell r="L383" t="str">
            <v>Cicf</v>
          </cell>
          <cell r="M38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3" t="str">
            <v>CAPAG Ano Base 2023</v>
          </cell>
          <cell r="O383" t="str">
            <v>Não</v>
          </cell>
          <cell r="P383">
            <v>0.76855854694978787</v>
          </cell>
          <cell r="Q383" t="str">
            <v>Sim</v>
          </cell>
          <cell r="R383" t="str">
            <v/>
          </cell>
          <cell r="S383" t="str">
            <v>Sim</v>
          </cell>
          <cell r="T383" t="str">
            <v/>
          </cell>
          <cell r="U383" t="str">
            <v/>
          </cell>
          <cell r="V383" t="str">
            <v>Sim</v>
          </cell>
          <cell r="W383" t="str">
            <v>Sim</v>
          </cell>
        </row>
        <row r="384">
          <cell r="D384" t="str">
            <v>Lizarda/TO</v>
          </cell>
          <cell r="E384" t="str">
            <v>C</v>
          </cell>
          <cell r="F384">
            <v>9.1708384756990322E-2</v>
          </cell>
          <cell r="G384" t="str">
            <v>A</v>
          </cell>
          <cell r="H384">
            <v>0.97571593431948389</v>
          </cell>
          <cell r="I384" t="str">
            <v>C</v>
          </cell>
          <cell r="J384">
            <v>-6.4450872748988497E-3</v>
          </cell>
          <cell r="K384" t="str">
            <v>C</v>
          </cell>
          <cell r="L384" t="str">
            <v>Bicf</v>
          </cell>
          <cell r="M384" t="str">
            <v/>
          </cell>
          <cell r="N384" t="str">
            <v>CAPAG Ano Base 2023</v>
          </cell>
          <cell r="O384" t="str">
            <v>Não</v>
          </cell>
          <cell r="P384">
            <v>9.6092282489577505E-2</v>
          </cell>
          <cell r="Q384" t="str">
            <v>Sim</v>
          </cell>
          <cell r="R384" t="str">
            <v>Sim</v>
          </cell>
          <cell r="S384" t="str">
            <v/>
          </cell>
          <cell r="T384" t="str">
            <v/>
          </cell>
          <cell r="U384" t="str">
            <v/>
          </cell>
          <cell r="V384" t="str">
            <v>Sim</v>
          </cell>
          <cell r="W384" t="str">
            <v>Sim</v>
          </cell>
        </row>
        <row r="385">
          <cell r="D385" t="str">
            <v>Luzinópolis/TO</v>
          </cell>
          <cell r="E385" t="str">
            <v>C</v>
          </cell>
          <cell r="F385">
            <v>0.11678689667137369</v>
          </cell>
          <cell r="G385" t="str">
            <v>A</v>
          </cell>
          <cell r="H385">
            <v>1.0962996590920304</v>
          </cell>
          <cell r="I385" t="str">
            <v>C</v>
          </cell>
          <cell r="J385">
            <v>0</v>
          </cell>
          <cell r="K385" t="str">
            <v>C</v>
          </cell>
          <cell r="L385" t="str">
            <v>Cicf</v>
          </cell>
          <cell r="M385" t="str">
            <v/>
          </cell>
          <cell r="N385" t="str">
            <v>CAPAG Ano Base 2023</v>
          </cell>
          <cell r="O385" t="str">
            <v>Não</v>
          </cell>
          <cell r="P385" t="str">
            <v>n.d.</v>
          </cell>
          <cell r="Q385" t="str">
            <v>Sim</v>
          </cell>
          <cell r="R385" t="str">
            <v/>
          </cell>
          <cell r="S385" t="str">
            <v/>
          </cell>
          <cell r="T385" t="str">
            <v/>
          </cell>
          <cell r="U385" t="str">
            <v/>
          </cell>
          <cell r="V385" t="str">
            <v>Sim</v>
          </cell>
          <cell r="W385" t="str">
            <v>Não</v>
          </cell>
        </row>
        <row r="386">
          <cell r="D386" t="str">
            <v>Marianópolis do Tocantins/TO</v>
          </cell>
          <cell r="E386" t="str">
            <v>n.d.</v>
          </cell>
          <cell r="F386">
            <v>1.0837795922778714E-2</v>
          </cell>
          <cell r="G386" t="str">
            <v>A</v>
          </cell>
          <cell r="H386">
            <v>0.91077137291232557</v>
          </cell>
          <cell r="I386" t="str">
            <v>B</v>
          </cell>
          <cell r="J386" t="str">
            <v>n.d.</v>
          </cell>
          <cell r="K386" t="str">
            <v>n.d.</v>
          </cell>
          <cell r="L386" t="str">
            <v>Bicf</v>
          </cell>
          <cell r="M38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86" t="str">
            <v>CAPAG Ano Base 2023</v>
          </cell>
          <cell r="O386" t="str">
            <v>Não</v>
          </cell>
          <cell r="P386" t="str">
            <v>n.d.</v>
          </cell>
          <cell r="Q386" t="str">
            <v>Sim</v>
          </cell>
          <cell r="R386" t="str">
            <v/>
          </cell>
          <cell r="S386" t="str">
            <v/>
          </cell>
          <cell r="T386" t="str">
            <v>Negativa</v>
          </cell>
          <cell r="U386" t="str">
            <v/>
          </cell>
          <cell r="V386" t="str">
            <v>Sim</v>
          </cell>
          <cell r="W386" t="str">
            <v>Não</v>
          </cell>
        </row>
        <row r="387">
          <cell r="D387" t="str">
            <v>Mateiros/TO</v>
          </cell>
          <cell r="E387" t="str">
            <v>B</v>
          </cell>
          <cell r="F387">
            <v>2.9970035309134684E-3</v>
          </cell>
          <cell r="G387" t="str">
            <v>A</v>
          </cell>
          <cell r="H387">
            <v>0.93393201176843865</v>
          </cell>
          <cell r="I387" t="str">
            <v>B</v>
          </cell>
          <cell r="J387">
            <v>2.9120267977355504E-2</v>
          </cell>
          <cell r="K387" t="str">
            <v>B</v>
          </cell>
          <cell r="L387" t="str">
            <v>Bicf</v>
          </cell>
          <cell r="M387" t="str">
            <v/>
          </cell>
          <cell r="N387" t="str">
            <v>CAPAG Ano Base 2023</v>
          </cell>
          <cell r="O387" t="str">
            <v>Não</v>
          </cell>
          <cell r="P387">
            <v>0.3801840091307227</v>
          </cell>
          <cell r="Q387" t="str">
            <v>Sim</v>
          </cell>
          <cell r="R387" t="str">
            <v/>
          </cell>
          <cell r="S387" t="str">
            <v/>
          </cell>
          <cell r="T387" t="str">
            <v/>
          </cell>
          <cell r="U387" t="str">
            <v/>
          </cell>
          <cell r="V387" t="str">
            <v>Sim</v>
          </cell>
          <cell r="W387" t="str">
            <v>Sim</v>
          </cell>
        </row>
        <row r="388">
          <cell r="D388" t="str">
            <v>Maurilândia do Tocantins/TO</v>
          </cell>
          <cell r="E388" t="str">
            <v>C</v>
          </cell>
          <cell r="F388">
            <v>0.23886803382341443</v>
          </cell>
          <cell r="G388" t="str">
            <v>A</v>
          </cell>
          <cell r="H388">
            <v>0.92793526380561075</v>
          </cell>
          <cell r="I388" t="str">
            <v>B</v>
          </cell>
          <cell r="J388">
            <v>0</v>
          </cell>
          <cell r="K388" t="str">
            <v>C</v>
          </cell>
          <cell r="L388" t="str">
            <v>Cicf</v>
          </cell>
          <cell r="M388" t="str">
            <v/>
          </cell>
          <cell r="N388" t="str">
            <v>CAPAG Ano Base 2023</v>
          </cell>
          <cell r="O388" t="str">
            <v>Não</v>
          </cell>
          <cell r="P388" t="str">
            <v>n.d.</v>
          </cell>
          <cell r="Q388" t="str">
            <v>Sim</v>
          </cell>
          <cell r="R388" t="str">
            <v/>
          </cell>
          <cell r="S388" t="str">
            <v/>
          </cell>
          <cell r="T388" t="str">
            <v/>
          </cell>
          <cell r="U388" t="str">
            <v/>
          </cell>
          <cell r="V388" t="str">
            <v>Sim</v>
          </cell>
          <cell r="W388" t="str">
            <v>Sim</v>
          </cell>
        </row>
        <row r="389">
          <cell r="D389" t="str">
            <v>Miracema do Tocantins/TO</v>
          </cell>
          <cell r="E389" t="str">
            <v>C</v>
          </cell>
          <cell r="F389">
            <v>0.31969422213989795</v>
          </cell>
          <cell r="G389" t="str">
            <v>A</v>
          </cell>
          <cell r="H389">
            <v>0.83264634437400153</v>
          </cell>
          <cell r="I389" t="str">
            <v>A</v>
          </cell>
          <cell r="J389">
            <v>-6.9226957934904951E-2</v>
          </cell>
          <cell r="K389" t="str">
            <v>C</v>
          </cell>
          <cell r="L389" t="str">
            <v>Cicf</v>
          </cell>
          <cell r="M389" t="str">
            <v/>
          </cell>
          <cell r="N389" t="str">
            <v>CAPAG Ano Base 2023</v>
          </cell>
          <cell r="O389" t="str">
            <v>Não</v>
          </cell>
          <cell r="P389">
            <v>19.791679269850121</v>
          </cell>
          <cell r="Q389" t="str">
            <v>Sim</v>
          </cell>
          <cell r="R389" t="str">
            <v/>
          </cell>
          <cell r="S389" t="str">
            <v/>
          </cell>
          <cell r="T389" t="str">
            <v/>
          </cell>
          <cell r="U389" t="str">
            <v/>
          </cell>
          <cell r="V389" t="str">
            <v>Sim</v>
          </cell>
          <cell r="W389" t="str">
            <v>Não</v>
          </cell>
        </row>
        <row r="390">
          <cell r="D390" t="str">
            <v>Miranorte/TO</v>
          </cell>
          <cell r="E390" t="str">
            <v>n.d.</v>
          </cell>
          <cell r="F390" t="str">
            <v>n.d.</v>
          </cell>
          <cell r="G390" t="str">
            <v>n.d.</v>
          </cell>
          <cell r="H390" t="str">
            <v>n.d.</v>
          </cell>
          <cell r="I390" t="str">
            <v>n.d.</v>
          </cell>
          <cell r="J390" t="str">
            <v>n.d.</v>
          </cell>
          <cell r="K390" t="str">
            <v>n.d.</v>
          </cell>
          <cell r="L390" t="str">
            <v>Dicf</v>
          </cell>
          <cell r="M390" t="str">
            <v xml:space="preserve">Ente não publicou último RGF de 2024
Ente não publicou último RREO de 2024
</v>
          </cell>
          <cell r="N390" t="str">
            <v>CAPAG Ano Base 2023</v>
          </cell>
          <cell r="O390" t="str">
            <v>Não</v>
          </cell>
          <cell r="P390">
            <v>0.89876542150365124</v>
          </cell>
          <cell r="Q390" t="str">
            <v>Sim</v>
          </cell>
          <cell r="R390" t="str">
            <v>Sim</v>
          </cell>
          <cell r="S390" t="str">
            <v/>
          </cell>
          <cell r="T390" t="str">
            <v/>
          </cell>
          <cell r="U390" t="str">
            <v/>
          </cell>
          <cell r="V390" t="str">
            <v>Não</v>
          </cell>
          <cell r="W390" t="str">
            <v>Não</v>
          </cell>
        </row>
        <row r="391">
          <cell r="D391" t="str">
            <v>Monte do Carmo/TO</v>
          </cell>
          <cell r="E391" t="str">
            <v>n.d.</v>
          </cell>
          <cell r="F391">
            <v>3.5393024000368964E-2</v>
          </cell>
          <cell r="G391" t="str">
            <v>A</v>
          </cell>
          <cell r="H391">
            <v>0.91408675514600435</v>
          </cell>
          <cell r="I391" t="str">
            <v>B</v>
          </cell>
          <cell r="J391" t="str">
            <v>n.d.</v>
          </cell>
          <cell r="K391" t="str">
            <v>n.d.</v>
          </cell>
          <cell r="L391" t="str">
            <v>Cicf</v>
          </cell>
          <cell r="M39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91" t="str">
            <v>CAPAG Ano Base 2023</v>
          </cell>
          <cell r="O391" t="str">
            <v>Não</v>
          </cell>
          <cell r="P391" t="str">
            <v>n.d.</v>
          </cell>
          <cell r="Q391" t="str">
            <v>Sim</v>
          </cell>
          <cell r="R391" t="str">
            <v/>
          </cell>
          <cell r="S391" t="str">
            <v/>
          </cell>
          <cell r="T391" t="str">
            <v>Negativa</v>
          </cell>
          <cell r="U391" t="str">
            <v/>
          </cell>
          <cell r="V391" t="str">
            <v>Sim</v>
          </cell>
          <cell r="W391" t="str">
            <v>Sim</v>
          </cell>
        </row>
        <row r="392">
          <cell r="D392" t="str">
            <v>Monte Santo do Tocantins/TO</v>
          </cell>
          <cell r="E392" t="str">
            <v>C</v>
          </cell>
          <cell r="F392">
            <v>0.218569928343125</v>
          </cell>
          <cell r="G392" t="str">
            <v>A</v>
          </cell>
          <cell r="H392">
            <v>0.96185097253350471</v>
          </cell>
          <cell r="I392" t="str">
            <v>C</v>
          </cell>
          <cell r="J392">
            <v>-4.3454076319319267E-2</v>
          </cell>
          <cell r="K392" t="str">
            <v>C</v>
          </cell>
          <cell r="L392" t="str">
            <v>Cicf</v>
          </cell>
          <cell r="M392" t="str">
            <v/>
          </cell>
          <cell r="N392" t="str">
            <v>CAPAG Ano Base 2023</v>
          </cell>
          <cell r="O392" t="str">
            <v>Não</v>
          </cell>
          <cell r="P392" t="str">
            <v/>
          </cell>
          <cell r="Q392" t="str">
            <v>Sim</v>
          </cell>
          <cell r="R392" t="str">
            <v/>
          </cell>
          <cell r="S392" t="str">
            <v/>
          </cell>
          <cell r="T392" t="str">
            <v/>
          </cell>
          <cell r="U392" t="str">
            <v/>
          </cell>
          <cell r="V392" t="str">
            <v>Sim</v>
          </cell>
          <cell r="W392" t="str">
            <v>Não</v>
          </cell>
        </row>
        <row r="393">
          <cell r="D393" t="str">
            <v>Palmeiras do Tocantins/TO</v>
          </cell>
          <cell r="E393" t="str">
            <v>n.d.</v>
          </cell>
          <cell r="F393">
            <v>5.0207241961112738E-2</v>
          </cell>
          <cell r="G393" t="str">
            <v>A</v>
          </cell>
          <cell r="H393">
            <v>0.90531618824219096</v>
          </cell>
          <cell r="I393" t="str">
            <v>B</v>
          </cell>
          <cell r="J393" t="str">
            <v>n.d.</v>
          </cell>
          <cell r="K393" t="str">
            <v>n.d.</v>
          </cell>
          <cell r="L393" t="str">
            <v>Bicf</v>
          </cell>
          <cell r="M39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3" t="str">
            <v>CAPAG Ano Base 2023</v>
          </cell>
          <cell r="O393" t="str">
            <v>Não</v>
          </cell>
          <cell r="P393">
            <v>8.7485508620121652E-2</v>
          </cell>
          <cell r="Q393" t="str">
            <v>Sim</v>
          </cell>
          <cell r="R393" t="str">
            <v>Sim</v>
          </cell>
          <cell r="S393" t="str">
            <v/>
          </cell>
          <cell r="T393" t="str">
            <v/>
          </cell>
          <cell r="U393" t="str">
            <v>Sim</v>
          </cell>
          <cell r="V393" t="str">
            <v>Sim</v>
          </cell>
          <cell r="W393" t="str">
            <v>Sim</v>
          </cell>
        </row>
        <row r="394">
          <cell r="D394" t="str">
            <v>Muricilândia/TO</v>
          </cell>
          <cell r="E394" t="str">
            <v>n.e.</v>
          </cell>
          <cell r="F394" t="e">
            <v>#DIV/0!</v>
          </cell>
          <cell r="G394" t="str">
            <v>n.d.</v>
          </cell>
          <cell r="H394" t="str">
            <v>n.d.</v>
          </cell>
          <cell r="I394" t="str">
            <v>n.d.</v>
          </cell>
          <cell r="J394" t="str">
            <v>n.d.</v>
          </cell>
          <cell r="K394" t="str">
            <v>n.d.</v>
          </cell>
          <cell r="L394" t="str">
            <v>Eicf</v>
          </cell>
          <cell r="M394" t="str">
            <v>Ente possui ranking da informação contábil Eicf</v>
          </cell>
          <cell r="N394" t="str">
            <v>CAPAG Ano Base 2023</v>
          </cell>
          <cell r="O394" t="str">
            <v>Não</v>
          </cell>
          <cell r="P394" t="str">
            <v/>
          </cell>
          <cell r="Q394" t="str">
            <v>Não</v>
          </cell>
          <cell r="R394" t="str">
            <v/>
          </cell>
          <cell r="S394" t="str">
            <v/>
          </cell>
          <cell r="T394" t="str">
            <v/>
          </cell>
          <cell r="U394" t="str">
            <v/>
          </cell>
          <cell r="V394" t="str">
            <v>Não</v>
          </cell>
          <cell r="W394" t="str">
            <v>Não</v>
          </cell>
        </row>
        <row r="395">
          <cell r="D395" t="str">
            <v>Natividade/TO</v>
          </cell>
          <cell r="E395" t="str">
            <v>n.d.</v>
          </cell>
          <cell r="F395" t="str">
            <v>n.d.</v>
          </cell>
          <cell r="G395" t="str">
            <v>n.d.</v>
          </cell>
          <cell r="H395" t="str">
            <v>n.d.</v>
          </cell>
          <cell r="I395" t="str">
            <v>n.d.</v>
          </cell>
          <cell r="J395" t="str">
            <v>n.d.</v>
          </cell>
          <cell r="K395" t="str">
            <v>n.d.</v>
          </cell>
          <cell r="L395" t="str">
            <v>Bicf</v>
          </cell>
          <cell r="M395" t="str">
            <v xml:space="preserve">Ente não publicou último RGF de 2024
Ente não publicou último RREO de 2024
</v>
          </cell>
          <cell r="N395" t="str">
            <v>CAPAG Ano Base 2023</v>
          </cell>
          <cell r="O395" t="str">
            <v>Não</v>
          </cell>
          <cell r="P395">
            <v>0.6858087490357011</v>
          </cell>
          <cell r="Q395" t="str">
            <v>Sim</v>
          </cell>
          <cell r="R395" t="str">
            <v>Sim</v>
          </cell>
          <cell r="S395" t="str">
            <v/>
          </cell>
          <cell r="T395" t="str">
            <v/>
          </cell>
          <cell r="U395" t="str">
            <v/>
          </cell>
          <cell r="V395" t="str">
            <v>Não</v>
          </cell>
          <cell r="W395" t="str">
            <v>Não</v>
          </cell>
        </row>
        <row r="396">
          <cell r="D396" t="str">
            <v>Nazaré/TO</v>
          </cell>
          <cell r="E396" t="str">
            <v>n.d.</v>
          </cell>
          <cell r="F396">
            <v>7.4331996577927884E-2</v>
          </cell>
          <cell r="G396" t="str">
            <v>A</v>
          </cell>
          <cell r="H396" t="str">
            <v>n.d.</v>
          </cell>
          <cell r="I396" t="str">
            <v>n.d.</v>
          </cell>
          <cell r="J396" t="str">
            <v>n.d.</v>
          </cell>
          <cell r="K396" t="str">
            <v>n.d.</v>
          </cell>
          <cell r="L396" t="str">
            <v>Cicf</v>
          </cell>
          <cell r="M396"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a Disponibilidade Bruta de Caixa de Recursos não Vinculados com valor negativo. Verifique a coluna Disponibilidade Bruta de Caixa da rubrica Total dos Recursos Não Vinculados do Anexo V do RGF do 2º Semestre/3º Quadrimestre. 
</v>
          </cell>
          <cell r="N396" t="str">
            <v>CAPAG Ano Base 2023</v>
          </cell>
          <cell r="O396" t="str">
            <v>Não</v>
          </cell>
          <cell r="P396" t="str">
            <v>n.d.</v>
          </cell>
          <cell r="Q396" t="str">
            <v>Sim</v>
          </cell>
          <cell r="R396" t="str">
            <v/>
          </cell>
          <cell r="S396" t="str">
            <v>Sim</v>
          </cell>
          <cell r="T396" t="str">
            <v>Negativa</v>
          </cell>
          <cell r="U396" t="str">
            <v/>
          </cell>
          <cell r="V396" t="str">
            <v>Sim</v>
          </cell>
          <cell r="W396" t="str">
            <v>Sim</v>
          </cell>
        </row>
        <row r="397">
          <cell r="D397" t="str">
            <v>Nova Olinda/TO</v>
          </cell>
          <cell r="E397" t="str">
            <v>B</v>
          </cell>
          <cell r="F397">
            <v>3.6329914559544131E-2</v>
          </cell>
          <cell r="G397" t="str">
            <v>A</v>
          </cell>
          <cell r="H397">
            <v>0.86376226778348419</v>
          </cell>
          <cell r="I397" t="str">
            <v>B</v>
          </cell>
          <cell r="J397">
            <v>3.7014815059039724E-2</v>
          </cell>
          <cell r="K397" t="str">
            <v>B</v>
          </cell>
          <cell r="L397" t="str">
            <v>Cicf</v>
          </cell>
          <cell r="M397" t="str">
            <v/>
          </cell>
          <cell r="N397" t="str">
            <v>CAPAG Ano Base 2023</v>
          </cell>
          <cell r="O397" t="str">
            <v>Não</v>
          </cell>
          <cell r="P397">
            <v>0.4426565509224783</v>
          </cell>
          <cell r="Q397" t="str">
            <v>Sim</v>
          </cell>
          <cell r="R397" t="str">
            <v/>
          </cell>
          <cell r="S397" t="str">
            <v/>
          </cell>
          <cell r="T397" t="str">
            <v/>
          </cell>
          <cell r="U397" t="str">
            <v/>
          </cell>
          <cell r="V397" t="str">
            <v>Sim</v>
          </cell>
          <cell r="W397" t="str">
            <v>Sim</v>
          </cell>
        </row>
        <row r="398">
          <cell r="D398" t="str">
            <v>Nova Rosalândia/TO</v>
          </cell>
          <cell r="E398" t="str">
            <v>n.d.</v>
          </cell>
          <cell r="F398">
            <v>7.7550301773053901E-2</v>
          </cell>
          <cell r="G398" t="str">
            <v>A</v>
          </cell>
          <cell r="H398" t="str">
            <v>n.d.</v>
          </cell>
          <cell r="I398" t="str">
            <v>n.d.</v>
          </cell>
          <cell r="J398">
            <v>0.2053561080614901</v>
          </cell>
          <cell r="K398" t="str">
            <v>A</v>
          </cell>
          <cell r="L398" t="str">
            <v>Bicf</v>
          </cell>
          <cell r="M39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98" t="str">
            <v>CAPAG Ano Base 2023</v>
          </cell>
          <cell r="O398" t="str">
            <v>Não</v>
          </cell>
          <cell r="P398">
            <v>0.18996605707125669</v>
          </cell>
          <cell r="Q398" t="str">
            <v>Sim</v>
          </cell>
          <cell r="R398" t="str">
            <v/>
          </cell>
          <cell r="S398" t="str">
            <v>Sim</v>
          </cell>
          <cell r="T398" t="str">
            <v/>
          </cell>
          <cell r="U398" t="str">
            <v/>
          </cell>
          <cell r="V398" t="str">
            <v>Sim</v>
          </cell>
          <cell r="W398" t="str">
            <v>Sim</v>
          </cell>
        </row>
        <row r="399">
          <cell r="D399" t="str">
            <v>Novo Acordo/TO</v>
          </cell>
          <cell r="E399" t="str">
            <v>n.d.</v>
          </cell>
          <cell r="F399" t="str">
            <v>n.d.</v>
          </cell>
          <cell r="G399" t="str">
            <v>n.d.</v>
          </cell>
          <cell r="H399" t="str">
            <v>n.d.</v>
          </cell>
          <cell r="I399" t="str">
            <v>n.d.</v>
          </cell>
          <cell r="J399" t="str">
            <v>n.d.</v>
          </cell>
          <cell r="K399" t="str">
            <v>n.d.</v>
          </cell>
          <cell r="L399" t="str">
            <v>Bicf</v>
          </cell>
          <cell r="M399" t="str">
            <v xml:space="preserve">Ente não publicou último RGF de 2024
Ente não publicou último RREO de 2024
</v>
          </cell>
          <cell r="N399" t="str">
            <v>CAPAG Ano Base 2023</v>
          </cell>
          <cell r="O399" t="str">
            <v>Não</v>
          </cell>
          <cell r="P399">
            <v>0.23745635131186946</v>
          </cell>
          <cell r="Q399" t="str">
            <v>Sim</v>
          </cell>
          <cell r="R399" t="str">
            <v>Sim</v>
          </cell>
          <cell r="S399" t="str">
            <v/>
          </cell>
          <cell r="T399" t="str">
            <v/>
          </cell>
          <cell r="U399" t="str">
            <v/>
          </cell>
          <cell r="V399" t="str">
            <v>Não</v>
          </cell>
          <cell r="W399" t="str">
            <v>Não</v>
          </cell>
        </row>
        <row r="400">
          <cell r="D400" t="str">
            <v>Novo Alegre/TO</v>
          </cell>
          <cell r="E400" t="str">
            <v>C</v>
          </cell>
          <cell r="F400">
            <v>2.8087700032555429E-3</v>
          </cell>
          <cell r="G400" t="str">
            <v>A</v>
          </cell>
          <cell r="H400">
            <v>0.96465035707330837</v>
          </cell>
          <cell r="I400" t="str">
            <v>C</v>
          </cell>
          <cell r="J400">
            <v>-3.2508070488806835E-2</v>
          </cell>
          <cell r="K400" t="str">
            <v>C</v>
          </cell>
          <cell r="L400" t="str">
            <v>Cicf</v>
          </cell>
          <cell r="M400" t="str">
            <v/>
          </cell>
          <cell r="N400" t="str">
            <v>CAPAG Ano Base 2023</v>
          </cell>
          <cell r="O400" t="str">
            <v>Não</v>
          </cell>
          <cell r="P400" t="str">
            <v/>
          </cell>
          <cell r="Q400" t="str">
            <v>Sim</v>
          </cell>
          <cell r="R400" t="str">
            <v/>
          </cell>
          <cell r="S400" t="str">
            <v/>
          </cell>
          <cell r="T400" t="str">
            <v/>
          </cell>
          <cell r="U400" t="str">
            <v/>
          </cell>
          <cell r="V400" t="str">
            <v>Sim</v>
          </cell>
          <cell r="W400" t="str">
            <v>Não</v>
          </cell>
        </row>
        <row r="401">
          <cell r="D401" t="str">
            <v>Novo Jardim/TO</v>
          </cell>
          <cell r="E401" t="str">
            <v>n.d.</v>
          </cell>
          <cell r="F401">
            <v>7.3110634207723905E-3</v>
          </cell>
          <cell r="G401" t="str">
            <v>A</v>
          </cell>
          <cell r="H401" t="str">
            <v>n.d.</v>
          </cell>
          <cell r="I401" t="str">
            <v>n.d.</v>
          </cell>
          <cell r="J401">
            <v>-4.2471060132621922E-3</v>
          </cell>
          <cell r="K401" t="str">
            <v>C</v>
          </cell>
          <cell r="L401" t="str">
            <v>Cicf</v>
          </cell>
          <cell r="M40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01" t="str">
            <v>CAPAG Ano Base 2023</v>
          </cell>
          <cell r="O401" t="str">
            <v>Não</v>
          </cell>
          <cell r="P401">
            <v>1.1971069428953962</v>
          </cell>
          <cell r="Q401" t="str">
            <v>Sim</v>
          </cell>
          <cell r="R401" t="str">
            <v/>
          </cell>
          <cell r="S401" t="str">
            <v>Sim</v>
          </cell>
          <cell r="T401" t="str">
            <v/>
          </cell>
          <cell r="U401" t="str">
            <v/>
          </cell>
          <cell r="V401" t="str">
            <v>Sim</v>
          </cell>
          <cell r="W401" t="str">
            <v>Não</v>
          </cell>
        </row>
        <row r="402">
          <cell r="D402" t="str">
            <v>Oliveira de Fátima/TO</v>
          </cell>
          <cell r="E402" t="str">
            <v>n.e.</v>
          </cell>
          <cell r="F402">
            <v>0.14974118397469885</v>
          </cell>
          <cell r="G402" t="str">
            <v>A</v>
          </cell>
          <cell r="H402" t="str">
            <v>n.d.</v>
          </cell>
          <cell r="I402" t="str">
            <v>n.d.</v>
          </cell>
          <cell r="J402">
            <v>-2.1903147403949945E-3</v>
          </cell>
          <cell r="K402" t="str">
            <v>C</v>
          </cell>
          <cell r="L402" t="str">
            <v>Eicf</v>
          </cell>
          <cell r="M402" t="str">
            <v>Ente possui ranking da informação contábil Eicf</v>
          </cell>
          <cell r="N402" t="str">
            <v>CAPAG Ano Base 2023</v>
          </cell>
          <cell r="O402" t="str">
            <v>Não</v>
          </cell>
          <cell r="P402">
            <v>1.050739134686935</v>
          </cell>
          <cell r="Q402" t="str">
            <v>Não</v>
          </cell>
          <cell r="R402" t="str">
            <v/>
          </cell>
          <cell r="S402" t="str">
            <v/>
          </cell>
          <cell r="T402" t="str">
            <v/>
          </cell>
          <cell r="U402" t="str">
            <v/>
          </cell>
          <cell r="V402" t="str">
            <v>Sim</v>
          </cell>
          <cell r="W402" t="str">
            <v>Não</v>
          </cell>
        </row>
        <row r="403">
          <cell r="D403" t="str">
            <v>Palmeirante/TO</v>
          </cell>
          <cell r="E403" t="str">
            <v>C</v>
          </cell>
          <cell r="F403">
            <v>0.14283750783115612</v>
          </cell>
          <cell r="G403" t="str">
            <v>A</v>
          </cell>
          <cell r="H403">
            <v>1.026152902551515</v>
          </cell>
          <cell r="I403" t="str">
            <v>C</v>
          </cell>
          <cell r="J403">
            <v>-5.3046601129729531E-3</v>
          </cell>
          <cell r="K403" t="str">
            <v>C</v>
          </cell>
          <cell r="L403" t="str">
            <v>Bicf</v>
          </cell>
          <cell r="M403" t="str">
            <v/>
          </cell>
          <cell r="N403" t="str">
            <v>CAPAG Ano Base 2023</v>
          </cell>
          <cell r="O403" t="str">
            <v>Não</v>
          </cell>
          <cell r="P403">
            <v>1.0548208866024207</v>
          </cell>
          <cell r="Q403" t="str">
            <v>Sim</v>
          </cell>
          <cell r="R403" t="str">
            <v/>
          </cell>
          <cell r="S403" t="str">
            <v/>
          </cell>
          <cell r="T403" t="str">
            <v/>
          </cell>
          <cell r="U403" t="str">
            <v/>
          </cell>
          <cell r="V403" t="str">
            <v>Sim</v>
          </cell>
          <cell r="W403" t="str">
            <v>Sim</v>
          </cell>
        </row>
        <row r="404">
          <cell r="D404" t="str">
            <v>Palmeirópolis/TO</v>
          </cell>
          <cell r="E404" t="str">
            <v>C</v>
          </cell>
          <cell r="F404">
            <v>6.5570236963434267E-2</v>
          </cell>
          <cell r="G404" t="str">
            <v>A</v>
          </cell>
          <cell r="H404">
            <v>0.87740187208606146</v>
          </cell>
          <cell r="I404" t="str">
            <v>B</v>
          </cell>
          <cell r="J404">
            <v>-5.0013914294114352E-3</v>
          </cell>
          <cell r="K404" t="str">
            <v>C</v>
          </cell>
          <cell r="L404" t="str">
            <v>Cicf</v>
          </cell>
          <cell r="M404" t="str">
            <v/>
          </cell>
          <cell r="N404" t="str">
            <v>CAPAG Ano Base 2023</v>
          </cell>
          <cell r="O404" t="str">
            <v>Não</v>
          </cell>
          <cell r="P404">
            <v>1.0548208866024207</v>
          </cell>
          <cell r="Q404" t="str">
            <v>Sim</v>
          </cell>
          <cell r="R404" t="str">
            <v/>
          </cell>
          <cell r="S404" t="str">
            <v/>
          </cell>
          <cell r="T404" t="str">
            <v/>
          </cell>
          <cell r="U404" t="str">
            <v/>
          </cell>
          <cell r="V404" t="str">
            <v>Sim</v>
          </cell>
          <cell r="W404" t="str">
            <v>Não</v>
          </cell>
        </row>
        <row r="405">
          <cell r="D405" t="str">
            <v>Paraíso do Tocantins/TO</v>
          </cell>
          <cell r="E405" t="str">
            <v>n.d.</v>
          </cell>
          <cell r="F405" t="str">
            <v>n.d.</v>
          </cell>
          <cell r="G405" t="str">
            <v>n.d.</v>
          </cell>
          <cell r="H405" t="str">
            <v>n.d.</v>
          </cell>
          <cell r="I405" t="str">
            <v>n.d.</v>
          </cell>
          <cell r="J405" t="str">
            <v>n.d.</v>
          </cell>
          <cell r="K405" t="str">
            <v>n.d.</v>
          </cell>
          <cell r="L405" t="str">
            <v>Cicf</v>
          </cell>
          <cell r="M405" t="str">
            <v xml:space="preserve">Ente não publicou último RGF de 2024
Ente não publicou último RREO de 2024
</v>
          </cell>
          <cell r="N405" t="str">
            <v>CAPAG Ano Base 2023</v>
          </cell>
          <cell r="O405" t="str">
            <v>Não</v>
          </cell>
          <cell r="P405">
            <v>0.20403344985250454</v>
          </cell>
          <cell r="Q405" t="str">
            <v>Sim</v>
          </cell>
          <cell r="R405" t="str">
            <v>Sim</v>
          </cell>
          <cell r="S405" t="str">
            <v/>
          </cell>
          <cell r="T405" t="str">
            <v/>
          </cell>
          <cell r="U405" t="str">
            <v/>
          </cell>
          <cell r="V405" t="str">
            <v>Não</v>
          </cell>
          <cell r="W405" t="str">
            <v>Não</v>
          </cell>
        </row>
        <row r="406">
          <cell r="D406" t="str">
            <v>Paranã/TO</v>
          </cell>
          <cell r="E406" t="str">
            <v>n.e.</v>
          </cell>
          <cell r="F406">
            <v>0.30392536422564292</v>
          </cell>
          <cell r="G406" t="str">
            <v>A</v>
          </cell>
          <cell r="H406" t="str">
            <v>n.d.</v>
          </cell>
          <cell r="I406" t="str">
            <v>n.d.</v>
          </cell>
          <cell r="J406">
            <v>-1.032920518938771E-2</v>
          </cell>
          <cell r="K406" t="str">
            <v>C</v>
          </cell>
          <cell r="L406" t="str">
            <v>Eicf</v>
          </cell>
          <cell r="M406" t="str">
            <v>Ente possui ranking da informação contábil Eicf</v>
          </cell>
          <cell r="N406" t="str">
            <v>CAPAG Ano Base 2023</v>
          </cell>
          <cell r="O406" t="str">
            <v>Não</v>
          </cell>
          <cell r="P406">
            <v>1.3903417462963246</v>
          </cell>
          <cell r="Q406" t="str">
            <v>Não</v>
          </cell>
          <cell r="R406" t="str">
            <v/>
          </cell>
          <cell r="S406" t="str">
            <v/>
          </cell>
          <cell r="T406" t="str">
            <v/>
          </cell>
          <cell r="U406" t="str">
            <v/>
          </cell>
          <cell r="V406" t="str">
            <v>Sim</v>
          </cell>
          <cell r="W406" t="str">
            <v>Não</v>
          </cell>
        </row>
        <row r="407">
          <cell r="D407" t="str">
            <v>Pau D'Arco/TO</v>
          </cell>
          <cell r="E407" t="str">
            <v>n.d.</v>
          </cell>
          <cell r="F407">
            <v>3.912652856693595E-2</v>
          </cell>
          <cell r="G407" t="str">
            <v>A</v>
          </cell>
          <cell r="H407" t="str">
            <v>n.d.</v>
          </cell>
          <cell r="I407" t="str">
            <v>n.d.</v>
          </cell>
          <cell r="J407">
            <v>0</v>
          </cell>
          <cell r="K407" t="str">
            <v>C</v>
          </cell>
          <cell r="L407" t="str">
            <v>Bicf</v>
          </cell>
          <cell r="M40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07" t="str">
            <v>CAPAG Ano Base 2023</v>
          </cell>
          <cell r="O407" t="str">
            <v>Não</v>
          </cell>
          <cell r="P407" t="str">
            <v>n.d.</v>
          </cell>
          <cell r="Q407" t="str">
            <v>Sim</v>
          </cell>
          <cell r="R407" t="str">
            <v/>
          </cell>
          <cell r="S407" t="str">
            <v>Sim</v>
          </cell>
          <cell r="T407" t="str">
            <v/>
          </cell>
          <cell r="U407" t="str">
            <v/>
          </cell>
          <cell r="V407" t="str">
            <v>Sim</v>
          </cell>
          <cell r="W407" t="str">
            <v>Não</v>
          </cell>
        </row>
        <row r="408">
          <cell r="D408" t="str">
            <v>Pedro Afonso/TO</v>
          </cell>
          <cell r="E408" t="str">
            <v>n.d.</v>
          </cell>
          <cell r="F408">
            <v>0.16156440845908293</v>
          </cell>
          <cell r="G408" t="str">
            <v>A</v>
          </cell>
          <cell r="H408" t="str">
            <v>n.d.</v>
          </cell>
          <cell r="I408" t="str">
            <v>n.d.</v>
          </cell>
          <cell r="J408">
            <v>2.3753350878331483E-2</v>
          </cell>
          <cell r="K408" t="str">
            <v>B</v>
          </cell>
          <cell r="L408" t="str">
            <v>Cicf</v>
          </cell>
          <cell r="M40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08" t="str">
            <v>CAPAG Ano Base 2023</v>
          </cell>
          <cell r="O408" t="str">
            <v>Não</v>
          </cell>
          <cell r="P408">
            <v>0.35782191515594275</v>
          </cell>
          <cell r="Q408" t="str">
            <v>Sim</v>
          </cell>
          <cell r="R408" t="str">
            <v/>
          </cell>
          <cell r="S408" t="str">
            <v>Sim</v>
          </cell>
          <cell r="T408" t="str">
            <v/>
          </cell>
          <cell r="U408" t="str">
            <v/>
          </cell>
          <cell r="V408" t="str">
            <v>Sim</v>
          </cell>
          <cell r="W408" t="str">
            <v>Não</v>
          </cell>
        </row>
        <row r="409">
          <cell r="D409" t="str">
            <v>Peixe/TO</v>
          </cell>
          <cell r="E409" t="str">
            <v>n.d.</v>
          </cell>
          <cell r="F409" t="str">
            <v>n.d.</v>
          </cell>
          <cell r="G409" t="str">
            <v>n.d.</v>
          </cell>
          <cell r="H409" t="str">
            <v>n.d.</v>
          </cell>
          <cell r="I409" t="str">
            <v>n.d.</v>
          </cell>
          <cell r="J409" t="str">
            <v>n.d.</v>
          </cell>
          <cell r="K409" t="str">
            <v>n.d.</v>
          </cell>
          <cell r="L409" t="str">
            <v>Bicf</v>
          </cell>
          <cell r="M409" t="str">
            <v xml:space="preserve">Ente não publicou último RGF de 2024
Ente não publicou último RREO de 2024
</v>
          </cell>
          <cell r="N409" t="str">
            <v>CAPAG Ano Base 2023</v>
          </cell>
          <cell r="O409" t="str">
            <v>Não</v>
          </cell>
          <cell r="P409">
            <v>0.80473574066436793</v>
          </cell>
          <cell r="Q409" t="str">
            <v>Sim</v>
          </cell>
          <cell r="R409" t="str">
            <v>Sim</v>
          </cell>
          <cell r="S409" t="str">
            <v/>
          </cell>
          <cell r="T409" t="str">
            <v/>
          </cell>
          <cell r="U409" t="str">
            <v/>
          </cell>
          <cell r="V409" t="str">
            <v>Não</v>
          </cell>
          <cell r="W409" t="str">
            <v>Não</v>
          </cell>
        </row>
        <row r="410">
          <cell r="D410" t="str">
            <v>Pequizeiro/TO</v>
          </cell>
          <cell r="E410" t="str">
            <v>C</v>
          </cell>
          <cell r="F410">
            <v>6.1618530238280969E-2</v>
          </cell>
          <cell r="G410" t="str">
            <v>A</v>
          </cell>
          <cell r="H410">
            <v>0.99136754282580353</v>
          </cell>
          <cell r="I410" t="str">
            <v>C</v>
          </cell>
          <cell r="J410">
            <v>-5.7245979157294707E-2</v>
          </cell>
          <cell r="K410" t="str">
            <v>C</v>
          </cell>
          <cell r="L410" t="str">
            <v>Cicf</v>
          </cell>
          <cell r="M410" t="str">
            <v/>
          </cell>
          <cell r="N410" t="str">
            <v>CAPAG Ano Base 2023</v>
          </cell>
          <cell r="O410" t="str">
            <v>Não</v>
          </cell>
          <cell r="P410">
            <v>3.5154736052320406</v>
          </cell>
          <cell r="Q410" t="str">
            <v>Sim</v>
          </cell>
          <cell r="R410" t="str">
            <v/>
          </cell>
          <cell r="S410" t="str">
            <v/>
          </cell>
          <cell r="T410" t="str">
            <v/>
          </cell>
          <cell r="U410" t="str">
            <v/>
          </cell>
          <cell r="V410" t="str">
            <v>Sim</v>
          </cell>
          <cell r="W410" t="str">
            <v>Não</v>
          </cell>
        </row>
        <row r="411">
          <cell r="D411" t="str">
            <v>Colméia/TO</v>
          </cell>
          <cell r="E411" t="str">
            <v>n.d.</v>
          </cell>
          <cell r="F411">
            <v>6.5855363268874603E-2</v>
          </cell>
          <cell r="G411" t="str">
            <v>A</v>
          </cell>
          <cell r="H411" t="str">
            <v>n.d.</v>
          </cell>
          <cell r="I411" t="str">
            <v>n.d.</v>
          </cell>
          <cell r="J411">
            <v>-1.0118917052070663E-4</v>
          </cell>
          <cell r="K411" t="str">
            <v>C</v>
          </cell>
          <cell r="L411" t="str">
            <v>Dicf</v>
          </cell>
          <cell r="M41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11" t="str">
            <v>CAPAG Ano Base 2023</v>
          </cell>
          <cell r="O411" t="str">
            <v>Não</v>
          </cell>
          <cell r="P411" t="str">
            <v>n.d.</v>
          </cell>
          <cell r="Q411" t="str">
            <v>Sim</v>
          </cell>
          <cell r="R411" t="str">
            <v/>
          </cell>
          <cell r="S411" t="str">
            <v>Sim</v>
          </cell>
          <cell r="T411" t="str">
            <v/>
          </cell>
          <cell r="U411" t="str">
            <v/>
          </cell>
          <cell r="V411" t="str">
            <v>Sim</v>
          </cell>
          <cell r="W411" t="str">
            <v>Não</v>
          </cell>
        </row>
        <row r="412">
          <cell r="D412" t="str">
            <v>Pindorama do Tocantins/TO</v>
          </cell>
          <cell r="E412" t="str">
            <v>n.d.</v>
          </cell>
          <cell r="F412">
            <v>5.4207030410018321E-2</v>
          </cell>
          <cell r="G412" t="str">
            <v>A</v>
          </cell>
          <cell r="H412" t="str">
            <v>n.d.</v>
          </cell>
          <cell r="I412" t="str">
            <v>n.d.</v>
          </cell>
          <cell r="J412">
            <v>0</v>
          </cell>
          <cell r="K412" t="str">
            <v>C</v>
          </cell>
          <cell r="L412" t="str">
            <v>Bicf</v>
          </cell>
          <cell r="M41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12" t="str">
            <v>CAPAG Ano Base 2023</v>
          </cell>
          <cell r="O412" t="str">
            <v>Não</v>
          </cell>
          <cell r="P412" t="str">
            <v>n.d.</v>
          </cell>
          <cell r="Q412" t="str">
            <v>Sim</v>
          </cell>
          <cell r="R412" t="str">
            <v/>
          </cell>
          <cell r="S412" t="str">
            <v>Sim</v>
          </cell>
          <cell r="T412" t="str">
            <v/>
          </cell>
          <cell r="U412" t="str">
            <v/>
          </cell>
          <cell r="V412" t="str">
            <v>Sim</v>
          </cell>
          <cell r="W412" t="str">
            <v>Não</v>
          </cell>
        </row>
        <row r="413">
          <cell r="D413" t="str">
            <v>Piraquê/TO</v>
          </cell>
          <cell r="E413" t="str">
            <v>n.d.</v>
          </cell>
          <cell r="F413">
            <v>0.11627264679255772</v>
          </cell>
          <cell r="G413" t="str">
            <v>A</v>
          </cell>
          <cell r="H413" t="str">
            <v>n.d.</v>
          </cell>
          <cell r="I413" t="str">
            <v>n.d.</v>
          </cell>
          <cell r="J413" t="str">
            <v>n.d.</v>
          </cell>
          <cell r="K413" t="str">
            <v>n.d.</v>
          </cell>
          <cell r="L413" t="str">
            <v>Bicf</v>
          </cell>
          <cell r="M413"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a Disponibilidade Bruta de Caixa de Recursos não Vinculados com valor negativo. Verifique a coluna Disponibilidade Bruta de Caixa da rubrica Total dos Recursos Não Vinculados do Anexo V do RGF do 2º Semestre/3º Quadrimestre. 
</v>
          </cell>
          <cell r="N413" t="str">
            <v>CAPAG Ano Base 2023</v>
          </cell>
          <cell r="O413" t="str">
            <v>Não</v>
          </cell>
          <cell r="P413" t="str">
            <v>n.d.</v>
          </cell>
          <cell r="Q413" t="str">
            <v>Sim</v>
          </cell>
          <cell r="R413" t="str">
            <v/>
          </cell>
          <cell r="S413" t="str">
            <v>Sim</v>
          </cell>
          <cell r="T413" t="str">
            <v>Negativa</v>
          </cell>
          <cell r="U413" t="str">
            <v/>
          </cell>
          <cell r="V413" t="str">
            <v>Sim</v>
          </cell>
          <cell r="W413" t="str">
            <v>Sim</v>
          </cell>
        </row>
        <row r="414">
          <cell r="D414" t="str">
            <v>Pium/TO</v>
          </cell>
          <cell r="E414" t="str">
            <v>C</v>
          </cell>
          <cell r="F414">
            <v>0</v>
          </cell>
          <cell r="G414" t="str">
            <v>A</v>
          </cell>
          <cell r="H414">
            <v>1.0921887933036443</v>
          </cell>
          <cell r="I414" t="str">
            <v>C</v>
          </cell>
          <cell r="J414">
            <v>-2.8418572185507874E-3</v>
          </cell>
          <cell r="K414" t="str">
            <v>C</v>
          </cell>
          <cell r="L414" t="str">
            <v>Dicf</v>
          </cell>
          <cell r="M414" t="str">
            <v/>
          </cell>
          <cell r="N414" t="str">
            <v>CAPAG Ano Base 2023</v>
          </cell>
          <cell r="O414" t="str">
            <v>Não</v>
          </cell>
          <cell r="P414" t="str">
            <v/>
          </cell>
          <cell r="Q414" t="str">
            <v>Sim</v>
          </cell>
          <cell r="R414" t="str">
            <v/>
          </cell>
          <cell r="S414" t="str">
            <v/>
          </cell>
          <cell r="T414" t="str">
            <v/>
          </cell>
          <cell r="U414" t="str">
            <v/>
          </cell>
          <cell r="V414" t="str">
            <v>Sim</v>
          </cell>
          <cell r="W414" t="str">
            <v>Sim</v>
          </cell>
        </row>
        <row r="415">
          <cell r="D415" t="str">
            <v>Ponte Alta do Bom Jesus/TO</v>
          </cell>
          <cell r="E415" t="str">
            <v>C</v>
          </cell>
          <cell r="F415">
            <v>4.2317431059856456E-2</v>
          </cell>
          <cell r="G415" t="str">
            <v>A</v>
          </cell>
          <cell r="H415">
            <v>0.97221896653229478</v>
          </cell>
          <cell r="I415" t="str">
            <v>C</v>
          </cell>
          <cell r="J415">
            <v>-8.5751217102599475E-2</v>
          </cell>
          <cell r="K415" t="str">
            <v>C</v>
          </cell>
          <cell r="L415" t="str">
            <v>Cicf</v>
          </cell>
          <cell r="M415" t="str">
            <v/>
          </cell>
          <cell r="N415" t="str">
            <v>CAPAG Ano Base 2023</v>
          </cell>
          <cell r="O415" t="str">
            <v>Não</v>
          </cell>
          <cell r="P415" t="str">
            <v/>
          </cell>
          <cell r="Q415" t="str">
            <v>Sim</v>
          </cell>
          <cell r="R415" t="str">
            <v/>
          </cell>
          <cell r="S415" t="str">
            <v/>
          </cell>
          <cell r="T415" t="str">
            <v/>
          </cell>
          <cell r="U415" t="str">
            <v/>
          </cell>
          <cell r="V415" t="str">
            <v>Sim</v>
          </cell>
          <cell r="W415" t="str">
            <v>Não</v>
          </cell>
        </row>
        <row r="416">
          <cell r="D416" t="str">
            <v>Ponte Alta do Tocantins/TO</v>
          </cell>
          <cell r="E416" t="str">
            <v>n.d.</v>
          </cell>
          <cell r="F416">
            <v>1.3126236739463342E-2</v>
          </cell>
          <cell r="G416" t="str">
            <v>A</v>
          </cell>
          <cell r="H416">
            <v>0.88542479790234452</v>
          </cell>
          <cell r="I416" t="str">
            <v>B</v>
          </cell>
          <cell r="J416" t="str">
            <v>n.d.</v>
          </cell>
          <cell r="K416" t="str">
            <v>n.d.</v>
          </cell>
          <cell r="L416" t="str">
            <v>Cicf</v>
          </cell>
          <cell r="M41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6" t="str">
            <v>CAPAG Ano Base 2023</v>
          </cell>
          <cell r="O416" t="str">
            <v>Não</v>
          </cell>
          <cell r="P416" t="str">
            <v>n.d.</v>
          </cell>
          <cell r="Q416" t="str">
            <v>Sim</v>
          </cell>
          <cell r="R416" t="str">
            <v/>
          </cell>
          <cell r="S416" t="str">
            <v/>
          </cell>
          <cell r="T416" t="str">
            <v/>
          </cell>
          <cell r="U416" t="str">
            <v>Sim</v>
          </cell>
          <cell r="V416" t="str">
            <v>Sim</v>
          </cell>
          <cell r="W416" t="str">
            <v>Não</v>
          </cell>
        </row>
        <row r="417">
          <cell r="D417" t="str">
            <v>Porto Alegre do Tocantins/TO</v>
          </cell>
          <cell r="E417" t="str">
            <v>n.d.</v>
          </cell>
          <cell r="F417">
            <v>9.6496735788790464E-2</v>
          </cell>
          <cell r="G417" t="str">
            <v>A</v>
          </cell>
          <cell r="H417" t="str">
            <v>n.d.</v>
          </cell>
          <cell r="I417" t="str">
            <v>n.d.</v>
          </cell>
          <cell r="J417">
            <v>1.4119124367350562E-2</v>
          </cell>
          <cell r="K417" t="str">
            <v>B</v>
          </cell>
          <cell r="L417" t="str">
            <v>Bicf</v>
          </cell>
          <cell r="M41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17" t="str">
            <v>CAPAG Ano Base 2023</v>
          </cell>
          <cell r="O417" t="str">
            <v>Não</v>
          </cell>
          <cell r="P417">
            <v>0.378964884926557</v>
          </cell>
          <cell r="Q417" t="str">
            <v>Sim</v>
          </cell>
          <cell r="R417" t="str">
            <v/>
          </cell>
          <cell r="S417" t="str">
            <v>Sim</v>
          </cell>
          <cell r="T417" t="str">
            <v/>
          </cell>
          <cell r="U417" t="str">
            <v/>
          </cell>
          <cell r="V417" t="str">
            <v>Sim</v>
          </cell>
          <cell r="W417" t="str">
            <v>Não</v>
          </cell>
        </row>
        <row r="418">
          <cell r="D418" t="str">
            <v>Porto Nacional/TO</v>
          </cell>
          <cell r="E418" t="str">
            <v>n.e.</v>
          </cell>
          <cell r="F418">
            <v>0.20957659618586236</v>
          </cell>
          <cell r="G418" t="str">
            <v>A</v>
          </cell>
          <cell r="H418">
            <v>0.99548445685015741</v>
          </cell>
          <cell r="I418" t="str">
            <v>C</v>
          </cell>
          <cell r="J418">
            <v>1.0003507957400679</v>
          </cell>
          <cell r="K418" t="str">
            <v>A</v>
          </cell>
          <cell r="L418" t="str">
            <v>Eicf</v>
          </cell>
          <cell r="M418" t="str">
            <v>Ente possui ranking da informação contábil Eicf</v>
          </cell>
          <cell r="N418" t="str">
            <v>CAPAG Ano Base 2023</v>
          </cell>
          <cell r="O418" t="str">
            <v>Não</v>
          </cell>
          <cell r="P418">
            <v>0.15540583909955094</v>
          </cell>
          <cell r="Q418" t="str">
            <v>Sim</v>
          </cell>
          <cell r="R418" t="str">
            <v/>
          </cell>
          <cell r="S418" t="str">
            <v/>
          </cell>
          <cell r="T418" t="str">
            <v/>
          </cell>
          <cell r="U418" t="str">
            <v/>
          </cell>
          <cell r="V418" t="str">
            <v>Sim</v>
          </cell>
          <cell r="W418" t="str">
            <v>Não</v>
          </cell>
        </row>
        <row r="419">
          <cell r="D419" t="str">
            <v>Praia Norte/TO</v>
          </cell>
          <cell r="E419" t="str">
            <v>C</v>
          </cell>
          <cell r="F419">
            <v>7.7845484130446313E-2</v>
          </cell>
          <cell r="G419" t="str">
            <v>A</v>
          </cell>
          <cell r="H419">
            <v>0.93229291987591423</v>
          </cell>
          <cell r="I419" t="str">
            <v>B</v>
          </cell>
          <cell r="J419">
            <v>-5.036111883101755E-2</v>
          </cell>
          <cell r="K419" t="str">
            <v>C</v>
          </cell>
          <cell r="L419" t="str">
            <v>Cicf</v>
          </cell>
          <cell r="M419" t="str">
            <v/>
          </cell>
          <cell r="N419" t="str">
            <v>CAPAG Ano Base 2023</v>
          </cell>
          <cell r="O419" t="str">
            <v>Não</v>
          </cell>
          <cell r="P419" t="str">
            <v/>
          </cell>
          <cell r="Q419" t="str">
            <v>Sim</v>
          </cell>
          <cell r="R419" t="str">
            <v/>
          </cell>
          <cell r="S419" t="str">
            <v/>
          </cell>
          <cell r="T419" t="str">
            <v/>
          </cell>
          <cell r="U419" t="str">
            <v/>
          </cell>
          <cell r="V419" t="str">
            <v>Sim</v>
          </cell>
          <cell r="W419" t="str">
            <v>Não</v>
          </cell>
        </row>
        <row r="420">
          <cell r="D420" t="str">
            <v>Presidente Kennedy/TO</v>
          </cell>
          <cell r="E420" t="str">
            <v>B</v>
          </cell>
          <cell r="F420">
            <v>9.1974835395883706E-2</v>
          </cell>
          <cell r="G420" t="str">
            <v>A</v>
          </cell>
          <cell r="H420">
            <v>0.91846356995632039</v>
          </cell>
          <cell r="I420" t="str">
            <v>B</v>
          </cell>
          <cell r="J420">
            <v>4.8895258516354123E-2</v>
          </cell>
          <cell r="K420" t="str">
            <v>B</v>
          </cell>
          <cell r="L420" t="str">
            <v>Cicf</v>
          </cell>
          <cell r="M420" t="str">
            <v/>
          </cell>
          <cell r="N420" t="str">
            <v>CAPAG Ano Base 2023</v>
          </cell>
          <cell r="O420" t="str">
            <v>Não</v>
          </cell>
          <cell r="P420">
            <v>5.1530366717848566E-2</v>
          </cell>
          <cell r="Q420" t="str">
            <v>Sim</v>
          </cell>
          <cell r="R420" t="str">
            <v/>
          </cell>
          <cell r="S420" t="str">
            <v/>
          </cell>
          <cell r="T420" t="str">
            <v/>
          </cell>
          <cell r="U420" t="str">
            <v/>
          </cell>
          <cell r="V420" t="str">
            <v>Sim</v>
          </cell>
          <cell r="W420" t="str">
            <v>Sim</v>
          </cell>
        </row>
        <row r="421">
          <cell r="D421" t="str">
            <v>Pugmil/TO</v>
          </cell>
          <cell r="E421" t="str">
            <v>C</v>
          </cell>
          <cell r="F421">
            <v>0.18738878824736485</v>
          </cell>
          <cell r="G421" t="str">
            <v>A</v>
          </cell>
          <cell r="H421">
            <v>1.0866085708321271</v>
          </cell>
          <cell r="I421" t="str">
            <v>C</v>
          </cell>
          <cell r="J421">
            <v>-1.4455688447407387E-2</v>
          </cell>
          <cell r="K421" t="str">
            <v>C</v>
          </cell>
          <cell r="L421" t="str">
            <v>Cicf</v>
          </cell>
          <cell r="M421" t="str">
            <v/>
          </cell>
          <cell r="N421" t="str">
            <v>CAPAG Ano Base 2023</v>
          </cell>
          <cell r="O421" t="str">
            <v>Não</v>
          </cell>
          <cell r="P421">
            <v>3.1388111817175623</v>
          </cell>
          <cell r="Q421" t="str">
            <v>Sim</v>
          </cell>
          <cell r="R421" t="str">
            <v/>
          </cell>
          <cell r="S421" t="str">
            <v/>
          </cell>
          <cell r="T421" t="str">
            <v/>
          </cell>
          <cell r="U421" t="str">
            <v/>
          </cell>
          <cell r="V421" t="str">
            <v>Sim</v>
          </cell>
          <cell r="W421" t="str">
            <v>Sim</v>
          </cell>
        </row>
        <row r="422">
          <cell r="D422" t="str">
            <v>Recursolândia/TO</v>
          </cell>
          <cell r="E422" t="str">
            <v>n.d.</v>
          </cell>
          <cell r="F422">
            <v>2.0168143217656941E-2</v>
          </cell>
          <cell r="G422" t="str">
            <v>A</v>
          </cell>
          <cell r="H422" t="str">
            <v>n.d.</v>
          </cell>
          <cell r="I422" t="str">
            <v>n.d.</v>
          </cell>
          <cell r="J422">
            <v>-8.4096443693549943E-4</v>
          </cell>
          <cell r="K422" t="str">
            <v>C</v>
          </cell>
          <cell r="L422" t="str">
            <v>Cicf</v>
          </cell>
          <cell r="M42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22" t="str">
            <v>CAPAG Ano Base 2023</v>
          </cell>
          <cell r="O422" t="str">
            <v>Não</v>
          </cell>
          <cell r="P422" t="str">
            <v>n.d.</v>
          </cell>
          <cell r="Q422" t="str">
            <v>Sim</v>
          </cell>
          <cell r="R422" t="str">
            <v/>
          </cell>
          <cell r="S422" t="str">
            <v>Sim</v>
          </cell>
          <cell r="T422" t="str">
            <v/>
          </cell>
          <cell r="U422" t="str">
            <v/>
          </cell>
          <cell r="V422" t="str">
            <v>Sim</v>
          </cell>
          <cell r="W422" t="str">
            <v>Sim</v>
          </cell>
        </row>
        <row r="423">
          <cell r="D423" t="str">
            <v>Riachinho/TO</v>
          </cell>
          <cell r="E423" t="str">
            <v>n.d.</v>
          </cell>
          <cell r="F423">
            <v>9.7858476333008166E-4</v>
          </cell>
          <cell r="G423" t="str">
            <v>A</v>
          </cell>
          <cell r="H423">
            <v>0.88309880571959365</v>
          </cell>
          <cell r="I423" t="str">
            <v>B</v>
          </cell>
          <cell r="J423" t="str">
            <v>n.d.</v>
          </cell>
          <cell r="K423" t="str">
            <v>n.d.</v>
          </cell>
          <cell r="L423" t="str">
            <v>Bicf</v>
          </cell>
          <cell r="M423"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3" t="str">
            <v>CAPAG Ano Base 2023</v>
          </cell>
          <cell r="O423" t="str">
            <v>Não</v>
          </cell>
          <cell r="P423" t="str">
            <v>n.d.</v>
          </cell>
          <cell r="Q423" t="str">
            <v>Sim</v>
          </cell>
          <cell r="R423" t="str">
            <v/>
          </cell>
          <cell r="S423" t="str">
            <v/>
          </cell>
          <cell r="T423" t="str">
            <v>Negativa</v>
          </cell>
          <cell r="U423" t="str">
            <v>Sim</v>
          </cell>
          <cell r="V423" t="str">
            <v>Sim</v>
          </cell>
          <cell r="W423" t="str">
            <v>Não</v>
          </cell>
        </row>
        <row r="424">
          <cell r="D424" t="str">
            <v>Rio da Conceição/TO</v>
          </cell>
          <cell r="E424" t="str">
            <v>n.d.</v>
          </cell>
          <cell r="F424">
            <v>5.4816991238392045E-2</v>
          </cell>
          <cell r="G424" t="str">
            <v>A</v>
          </cell>
          <cell r="H424" t="str">
            <v>n.d.</v>
          </cell>
          <cell r="I424" t="str">
            <v>n.d.</v>
          </cell>
          <cell r="J424">
            <v>-7.469684343635665E-5</v>
          </cell>
          <cell r="K424" t="str">
            <v>C</v>
          </cell>
          <cell r="L424" t="str">
            <v>Cicf</v>
          </cell>
          <cell r="M42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24" t="str">
            <v>CAPAG Ano Base 2023</v>
          </cell>
          <cell r="O424" t="str">
            <v>Não</v>
          </cell>
          <cell r="P424">
            <v>1.2662250178061152</v>
          </cell>
          <cell r="Q424" t="str">
            <v>Sim</v>
          </cell>
          <cell r="R424" t="str">
            <v/>
          </cell>
          <cell r="S424" t="str">
            <v>Sim</v>
          </cell>
          <cell r="T424" t="str">
            <v/>
          </cell>
          <cell r="U424" t="str">
            <v/>
          </cell>
          <cell r="V424" t="str">
            <v>Sim</v>
          </cell>
          <cell r="W424" t="str">
            <v>Não</v>
          </cell>
        </row>
        <row r="425">
          <cell r="D425" t="str">
            <v>Rio dos Bois/TO</v>
          </cell>
          <cell r="E425" t="str">
            <v>n.d.</v>
          </cell>
          <cell r="F425">
            <v>9.087828102116699E-2</v>
          </cell>
          <cell r="G425" t="str">
            <v>A</v>
          </cell>
          <cell r="H425" t="str">
            <v>n.d.</v>
          </cell>
          <cell r="I425" t="str">
            <v>n.d.</v>
          </cell>
          <cell r="J425">
            <v>-1.2366809994050461E-3</v>
          </cell>
          <cell r="K425" t="str">
            <v>C</v>
          </cell>
          <cell r="L425" t="str">
            <v>Cicf</v>
          </cell>
          <cell r="M42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25" t="str">
            <v>CAPAG Ano Base 2023</v>
          </cell>
          <cell r="O425" t="str">
            <v>Não</v>
          </cell>
          <cell r="P425">
            <v>1.0242027117438217</v>
          </cell>
          <cell r="Q425" t="str">
            <v>Sim</v>
          </cell>
          <cell r="R425" t="str">
            <v/>
          </cell>
          <cell r="S425" t="str">
            <v>Sim</v>
          </cell>
          <cell r="T425" t="str">
            <v/>
          </cell>
          <cell r="U425" t="str">
            <v/>
          </cell>
          <cell r="V425" t="str">
            <v>Sim</v>
          </cell>
          <cell r="W425" t="str">
            <v>Sim</v>
          </cell>
        </row>
        <row r="426">
          <cell r="D426" t="str">
            <v>Rio Sono/TO</v>
          </cell>
          <cell r="E426" t="str">
            <v>n.d.</v>
          </cell>
          <cell r="F426">
            <v>0.20691457599955629</v>
          </cell>
          <cell r="G426" t="str">
            <v>A</v>
          </cell>
          <cell r="H426">
            <v>0.8986317003433697</v>
          </cell>
          <cell r="I426" t="str">
            <v>B</v>
          </cell>
          <cell r="J426" t="str">
            <v>n.d.</v>
          </cell>
          <cell r="K426" t="str">
            <v>n.d.</v>
          </cell>
          <cell r="L426" t="str">
            <v>Dicf</v>
          </cell>
          <cell r="M42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26" t="str">
            <v>CAPAG Ano Base 2023</v>
          </cell>
          <cell r="O426" t="str">
            <v>Não</v>
          </cell>
          <cell r="P426" t="str">
            <v>n.d.</v>
          </cell>
          <cell r="Q426" t="str">
            <v>Sim</v>
          </cell>
          <cell r="R426" t="str">
            <v/>
          </cell>
          <cell r="S426" t="str">
            <v/>
          </cell>
          <cell r="T426" t="str">
            <v>Negativa</v>
          </cell>
          <cell r="U426" t="str">
            <v/>
          </cell>
          <cell r="V426" t="str">
            <v>Sim</v>
          </cell>
          <cell r="W426" t="str">
            <v>Não</v>
          </cell>
        </row>
        <row r="427">
          <cell r="D427" t="str">
            <v>Sampaio/TO</v>
          </cell>
          <cell r="E427" t="str">
            <v>B</v>
          </cell>
          <cell r="F427">
            <v>0.16723791652549241</v>
          </cell>
          <cell r="G427" t="str">
            <v>A</v>
          </cell>
          <cell r="H427">
            <v>0.91541095809212936</v>
          </cell>
          <cell r="I427" t="str">
            <v>B</v>
          </cell>
          <cell r="J427">
            <v>2.6074179910801437E-2</v>
          </cell>
          <cell r="K427" t="str">
            <v>B</v>
          </cell>
          <cell r="L427" t="str">
            <v>Bicf</v>
          </cell>
          <cell r="M427" t="str">
            <v/>
          </cell>
          <cell r="N427" t="str">
            <v>CAPAG Ano Base 2023</v>
          </cell>
          <cell r="O427" t="str">
            <v>Não</v>
          </cell>
          <cell r="P427">
            <v>0</v>
          </cell>
          <cell r="Q427" t="str">
            <v>Sim</v>
          </cell>
          <cell r="R427" t="str">
            <v/>
          </cell>
          <cell r="S427" t="str">
            <v/>
          </cell>
          <cell r="T427" t="str">
            <v/>
          </cell>
          <cell r="U427" t="str">
            <v/>
          </cell>
          <cell r="V427" t="str">
            <v>Sim</v>
          </cell>
          <cell r="W427" t="str">
            <v>Sim</v>
          </cell>
        </row>
        <row r="428">
          <cell r="D428" t="str">
            <v>Sandolândia/TO</v>
          </cell>
          <cell r="E428" t="str">
            <v>C</v>
          </cell>
          <cell r="F428">
            <v>0.1685451508426819</v>
          </cell>
          <cell r="G428" t="str">
            <v>A</v>
          </cell>
          <cell r="H428">
            <v>1.0400330760796503</v>
          </cell>
          <cell r="I428" t="str">
            <v>C</v>
          </cell>
          <cell r="J428">
            <v>0</v>
          </cell>
          <cell r="K428" t="str">
            <v>C</v>
          </cell>
          <cell r="L428" t="str">
            <v>Dicf</v>
          </cell>
          <cell r="M428" t="str">
            <v/>
          </cell>
          <cell r="N428" t="str">
            <v>CAPAG Ano Base 2023</v>
          </cell>
          <cell r="O428" t="str">
            <v>Não</v>
          </cell>
          <cell r="P428" t="str">
            <v>n.d.</v>
          </cell>
          <cell r="Q428" t="str">
            <v>Sim</v>
          </cell>
          <cell r="R428" t="str">
            <v/>
          </cell>
          <cell r="S428" t="str">
            <v/>
          </cell>
          <cell r="T428" t="str">
            <v/>
          </cell>
          <cell r="U428" t="str">
            <v/>
          </cell>
          <cell r="V428" t="str">
            <v>Sim</v>
          </cell>
          <cell r="W428" t="str">
            <v>Não</v>
          </cell>
        </row>
        <row r="429">
          <cell r="D429" t="str">
            <v>Santa Fé do Araguaia/TO</v>
          </cell>
          <cell r="E429" t="str">
            <v>n.d.</v>
          </cell>
          <cell r="F429">
            <v>0.13584566485888219</v>
          </cell>
          <cell r="G429" t="str">
            <v>A</v>
          </cell>
          <cell r="H429" t="str">
            <v>n.d.</v>
          </cell>
          <cell r="I429" t="str">
            <v>n.d.</v>
          </cell>
          <cell r="J429">
            <v>-6.3585872485039004E-3</v>
          </cell>
          <cell r="K429" t="str">
            <v>C</v>
          </cell>
          <cell r="L429" t="str">
            <v>Cicf</v>
          </cell>
          <cell r="M42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29" t="str">
            <v>CAPAG Ano Base 2023</v>
          </cell>
          <cell r="O429" t="str">
            <v>Não</v>
          </cell>
          <cell r="P429">
            <v>1.8711410254299035</v>
          </cell>
          <cell r="Q429" t="str">
            <v>Sim</v>
          </cell>
          <cell r="R429" t="str">
            <v/>
          </cell>
          <cell r="S429" t="str">
            <v>Sim</v>
          </cell>
          <cell r="T429" t="str">
            <v/>
          </cell>
          <cell r="U429" t="str">
            <v/>
          </cell>
          <cell r="V429" t="str">
            <v>Sim</v>
          </cell>
          <cell r="W429" t="str">
            <v>Não</v>
          </cell>
        </row>
        <row r="430">
          <cell r="D430" t="str">
            <v>Santa Maria do Tocantins/TO</v>
          </cell>
          <cell r="E430" t="str">
            <v>n.d.</v>
          </cell>
          <cell r="F430">
            <v>3.4384296999054015E-2</v>
          </cell>
          <cell r="G430" t="str">
            <v>A</v>
          </cell>
          <cell r="H430" t="str">
            <v>n.d.</v>
          </cell>
          <cell r="I430" t="str">
            <v>n.d.</v>
          </cell>
          <cell r="J430">
            <v>6.5913070339823618E-2</v>
          </cell>
          <cell r="K430" t="str">
            <v>A</v>
          </cell>
          <cell r="L430" t="str">
            <v>Cicf</v>
          </cell>
          <cell r="M43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30" t="str">
            <v>CAPAG Ano Base 2023</v>
          </cell>
          <cell r="O430" t="str">
            <v>Não</v>
          </cell>
          <cell r="P430">
            <v>0.10434388272214463</v>
          </cell>
          <cell r="Q430" t="str">
            <v>Sim</v>
          </cell>
          <cell r="R430" t="str">
            <v/>
          </cell>
          <cell r="S430" t="str">
            <v>Sim</v>
          </cell>
          <cell r="T430" t="str">
            <v/>
          </cell>
          <cell r="U430" t="str">
            <v/>
          </cell>
          <cell r="V430" t="str">
            <v>Sim</v>
          </cell>
          <cell r="W430" t="str">
            <v>Não</v>
          </cell>
        </row>
        <row r="431">
          <cell r="D431" t="str">
            <v>Santa Rita do Tocantins/TO</v>
          </cell>
          <cell r="E431" t="str">
            <v>n.d.</v>
          </cell>
          <cell r="F431">
            <v>0.42645857996178349</v>
          </cell>
          <cell r="G431" t="str">
            <v>A</v>
          </cell>
          <cell r="H431" t="str">
            <v>n.d.</v>
          </cell>
          <cell r="I431" t="str">
            <v>n.d.</v>
          </cell>
          <cell r="J431">
            <v>1.5614838152673833E-2</v>
          </cell>
          <cell r="K431" t="str">
            <v>B</v>
          </cell>
          <cell r="L431" t="str">
            <v>Cicf</v>
          </cell>
          <cell r="M43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31" t="str">
            <v>CAPAG Ano Base 2023</v>
          </cell>
          <cell r="O431" t="str">
            <v>Não</v>
          </cell>
          <cell r="P431">
            <v>0.30092259556284578</v>
          </cell>
          <cell r="Q431" t="str">
            <v>Sim</v>
          </cell>
          <cell r="R431" t="str">
            <v/>
          </cell>
          <cell r="S431" t="str">
            <v>Sim</v>
          </cell>
          <cell r="T431" t="str">
            <v/>
          </cell>
          <cell r="U431" t="str">
            <v/>
          </cell>
          <cell r="V431" t="str">
            <v>Sim</v>
          </cell>
          <cell r="W431" t="str">
            <v>Sim</v>
          </cell>
        </row>
        <row r="432">
          <cell r="D432" t="str">
            <v>Santa Rosa do Tocantins/TO</v>
          </cell>
          <cell r="E432" t="str">
            <v>n.d.</v>
          </cell>
          <cell r="F432" t="str">
            <v>n.d.</v>
          </cell>
          <cell r="G432" t="str">
            <v>n.d.</v>
          </cell>
          <cell r="H432" t="str">
            <v>n.d.</v>
          </cell>
          <cell r="I432" t="str">
            <v>n.d.</v>
          </cell>
          <cell r="J432" t="str">
            <v>n.d.</v>
          </cell>
          <cell r="K432" t="str">
            <v>n.d.</v>
          </cell>
          <cell r="L432" t="str">
            <v>Cicf</v>
          </cell>
          <cell r="M432" t="str">
            <v xml:space="preserve">Ente não publicou último RGF de 2024
Ente não publicou último RREO de 2024
</v>
          </cell>
          <cell r="N432" t="str">
            <v>CAPAG Ano Base 2023</v>
          </cell>
          <cell r="O432" t="str">
            <v>Não</v>
          </cell>
          <cell r="P432">
            <v>0.41941633874604983</v>
          </cell>
          <cell r="Q432" t="str">
            <v>Sim</v>
          </cell>
          <cell r="R432" t="str">
            <v>Sim</v>
          </cell>
          <cell r="S432" t="str">
            <v/>
          </cell>
          <cell r="T432" t="str">
            <v/>
          </cell>
          <cell r="U432" t="str">
            <v/>
          </cell>
          <cell r="V432" t="str">
            <v>Não</v>
          </cell>
          <cell r="W432" t="str">
            <v>Não</v>
          </cell>
        </row>
        <row r="433">
          <cell r="D433" t="str">
            <v>Santa Tereza do Tocantins/TO</v>
          </cell>
          <cell r="E433" t="str">
            <v>C</v>
          </cell>
          <cell r="F433">
            <v>0.26872685035363003</v>
          </cell>
          <cell r="G433" t="str">
            <v>A</v>
          </cell>
          <cell r="H433">
            <v>1.0507674266725273</v>
          </cell>
          <cell r="I433" t="str">
            <v>C</v>
          </cell>
          <cell r="J433">
            <v>-8.217684708986428E-2</v>
          </cell>
          <cell r="K433" t="str">
            <v>C</v>
          </cell>
          <cell r="L433" t="str">
            <v>Dicf</v>
          </cell>
          <cell r="M433" t="str">
            <v/>
          </cell>
          <cell r="N433" t="str">
            <v>CAPAG Ano Base 2023</v>
          </cell>
          <cell r="O433" t="str">
            <v>Não</v>
          </cell>
          <cell r="P433" t="str">
            <v/>
          </cell>
          <cell r="Q433" t="str">
            <v>Sim</v>
          </cell>
          <cell r="R433" t="str">
            <v/>
          </cell>
          <cell r="S433" t="str">
            <v/>
          </cell>
          <cell r="T433" t="str">
            <v/>
          </cell>
          <cell r="U433" t="str">
            <v/>
          </cell>
          <cell r="V433" t="str">
            <v>Sim</v>
          </cell>
          <cell r="W433" t="str">
            <v>Não</v>
          </cell>
        </row>
        <row r="434">
          <cell r="D434" t="str">
            <v>Santa Terezinha do Tocantins/TO</v>
          </cell>
          <cell r="E434" t="str">
            <v>n.d.</v>
          </cell>
          <cell r="F434">
            <v>1.4498519014592299E-2</v>
          </cell>
          <cell r="G434" t="str">
            <v>A</v>
          </cell>
          <cell r="H434" t="str">
            <v>n.d.</v>
          </cell>
          <cell r="I434" t="str">
            <v>n.d.</v>
          </cell>
          <cell r="J434">
            <v>5.9280854777540651E-2</v>
          </cell>
          <cell r="K434" t="str">
            <v>A</v>
          </cell>
          <cell r="L434" t="str">
            <v>Bicf</v>
          </cell>
          <cell r="M43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34" t="str">
            <v>CAPAG Ano Base 2023</v>
          </cell>
          <cell r="O434" t="str">
            <v>Não</v>
          </cell>
          <cell r="P434">
            <v>0.15003235017492447</v>
          </cell>
          <cell r="Q434" t="str">
            <v>Sim</v>
          </cell>
          <cell r="R434" t="str">
            <v/>
          </cell>
          <cell r="S434" t="str">
            <v>Sim</v>
          </cell>
          <cell r="T434" t="str">
            <v/>
          </cell>
          <cell r="U434" t="str">
            <v/>
          </cell>
          <cell r="V434" t="str">
            <v>Sim</v>
          </cell>
          <cell r="W434" t="str">
            <v>Sim</v>
          </cell>
        </row>
        <row r="435">
          <cell r="D435" t="str">
            <v>São Bento do Tocantins/TO</v>
          </cell>
          <cell r="E435" t="str">
            <v>n.d.</v>
          </cell>
          <cell r="F435" t="str">
            <v>n.d.</v>
          </cell>
          <cell r="G435" t="str">
            <v>n.d.</v>
          </cell>
          <cell r="H435" t="str">
            <v>n.d.</v>
          </cell>
          <cell r="I435" t="str">
            <v>n.d.</v>
          </cell>
          <cell r="J435" t="str">
            <v>n.d.</v>
          </cell>
          <cell r="K435" t="str">
            <v>n.d.</v>
          </cell>
          <cell r="L435" t="str">
            <v>Cicf</v>
          </cell>
          <cell r="M435" t="str">
            <v xml:space="preserve">Ente não publicou último RGF de 2024
Ente não publicou último RREO de 2024
</v>
          </cell>
          <cell r="N435" t="str">
            <v>CAPAG Ano Base 2023</v>
          </cell>
          <cell r="O435" t="str">
            <v>Não</v>
          </cell>
          <cell r="P435">
            <v>0.11055209736819972</v>
          </cell>
          <cell r="Q435" t="str">
            <v>Sim</v>
          </cell>
          <cell r="R435" t="str">
            <v>Sim</v>
          </cell>
          <cell r="S435" t="str">
            <v/>
          </cell>
          <cell r="T435" t="str">
            <v/>
          </cell>
          <cell r="U435" t="str">
            <v/>
          </cell>
          <cell r="V435" t="str">
            <v>Não</v>
          </cell>
          <cell r="W435" t="str">
            <v>Não</v>
          </cell>
        </row>
        <row r="436">
          <cell r="D436" t="str">
            <v>São Félix do Tocantins/TO</v>
          </cell>
          <cell r="E436" t="str">
            <v>n.d.</v>
          </cell>
          <cell r="F436">
            <v>9.1698409174042719E-2</v>
          </cell>
          <cell r="G436" t="str">
            <v>A</v>
          </cell>
          <cell r="H436">
            <v>0.98045652366337932</v>
          </cell>
          <cell r="I436" t="str">
            <v>C</v>
          </cell>
          <cell r="J436" t="str">
            <v>n.d.</v>
          </cell>
          <cell r="K436" t="str">
            <v>n.d.</v>
          </cell>
          <cell r="L436" t="str">
            <v>Cicf</v>
          </cell>
          <cell r="M43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36" t="str">
            <v>CAPAG Ano Base 2023</v>
          </cell>
          <cell r="O436" t="str">
            <v>Não</v>
          </cell>
          <cell r="P436" t="str">
            <v>n.d.</v>
          </cell>
          <cell r="Q436" t="str">
            <v>Sim</v>
          </cell>
          <cell r="R436" t="str">
            <v/>
          </cell>
          <cell r="S436" t="str">
            <v/>
          </cell>
          <cell r="T436" t="str">
            <v>Negativa</v>
          </cell>
          <cell r="U436" t="str">
            <v/>
          </cell>
          <cell r="V436" t="str">
            <v>Sim</v>
          </cell>
          <cell r="W436" t="str">
            <v>Não</v>
          </cell>
        </row>
        <row r="437">
          <cell r="D437" t="str">
            <v>São Miguel do Tocantins/TO</v>
          </cell>
          <cell r="E437" t="str">
            <v>C</v>
          </cell>
          <cell r="F437">
            <v>0.27490944078232965</v>
          </cell>
          <cell r="G437" t="str">
            <v>A</v>
          </cell>
          <cell r="H437">
            <v>0.86814189824319188</v>
          </cell>
          <cell r="I437" t="str">
            <v>B</v>
          </cell>
          <cell r="J437">
            <v>-8.1290509253768644E-4</v>
          </cell>
          <cell r="K437" t="str">
            <v>C</v>
          </cell>
          <cell r="L437" t="str">
            <v>Bicf</v>
          </cell>
          <cell r="M437" t="str">
            <v/>
          </cell>
          <cell r="N437" t="str">
            <v>CAPAG Ano Base 2023</v>
          </cell>
          <cell r="O437" t="str">
            <v>Não</v>
          </cell>
          <cell r="P437">
            <v>9.4190650353473977E-3</v>
          </cell>
          <cell r="Q437" t="str">
            <v>Sim</v>
          </cell>
          <cell r="R437" t="str">
            <v>Sim</v>
          </cell>
          <cell r="S437" t="str">
            <v/>
          </cell>
          <cell r="T437" t="str">
            <v/>
          </cell>
          <cell r="U437" t="str">
            <v/>
          </cell>
          <cell r="V437" t="str">
            <v>Sim</v>
          </cell>
          <cell r="W437" t="str">
            <v>Sim</v>
          </cell>
        </row>
        <row r="438">
          <cell r="D438" t="str">
            <v>São Salvador do Tocantins/TO</v>
          </cell>
          <cell r="E438" t="str">
            <v>C</v>
          </cell>
          <cell r="F438">
            <v>0.10762520857898614</v>
          </cell>
          <cell r="G438" t="str">
            <v>A</v>
          </cell>
          <cell r="H438">
            <v>0.93812768842131078</v>
          </cell>
          <cell r="I438" t="str">
            <v>B</v>
          </cell>
          <cell r="J438">
            <v>-7.0731247845271336E-2</v>
          </cell>
          <cell r="K438" t="str">
            <v>C</v>
          </cell>
          <cell r="L438" t="str">
            <v>Bicf</v>
          </cell>
          <cell r="M438" t="str">
            <v/>
          </cell>
          <cell r="N438" t="str">
            <v>CAPAG Ano Base 2023</v>
          </cell>
          <cell r="O438" t="str">
            <v>Não</v>
          </cell>
          <cell r="P438" t="str">
            <v/>
          </cell>
          <cell r="Q438" t="str">
            <v>Sim</v>
          </cell>
          <cell r="R438" t="str">
            <v/>
          </cell>
          <cell r="S438" t="str">
            <v/>
          </cell>
          <cell r="T438" t="str">
            <v/>
          </cell>
          <cell r="U438" t="str">
            <v/>
          </cell>
          <cell r="V438" t="str">
            <v>Sim</v>
          </cell>
          <cell r="W438" t="str">
            <v>Não</v>
          </cell>
        </row>
        <row r="439">
          <cell r="D439" t="str">
            <v>São Sebastião do Tocantins/TO</v>
          </cell>
          <cell r="E439" t="str">
            <v>C</v>
          </cell>
          <cell r="F439">
            <v>0.11442732512551745</v>
          </cell>
          <cell r="G439" t="str">
            <v>A</v>
          </cell>
          <cell r="H439">
            <v>0.96334041724014197</v>
          </cell>
          <cell r="I439" t="str">
            <v>C</v>
          </cell>
          <cell r="J439">
            <v>7.1452587347005478E-4</v>
          </cell>
          <cell r="K439" t="str">
            <v>B</v>
          </cell>
          <cell r="L439" t="str">
            <v>Bicf</v>
          </cell>
          <cell r="M439" t="str">
            <v/>
          </cell>
          <cell r="N439" t="str">
            <v>CAPAG Ano Base 2023</v>
          </cell>
          <cell r="O439" t="str">
            <v>Não</v>
          </cell>
          <cell r="P439">
            <v>0.62821291345799035</v>
          </cell>
          <cell r="Q439" t="str">
            <v>Sim</v>
          </cell>
          <cell r="R439" t="str">
            <v/>
          </cell>
          <cell r="S439" t="str">
            <v/>
          </cell>
          <cell r="T439" t="str">
            <v/>
          </cell>
          <cell r="U439" t="str">
            <v/>
          </cell>
          <cell r="V439" t="str">
            <v>Sim</v>
          </cell>
          <cell r="W439" t="str">
            <v>Sim</v>
          </cell>
        </row>
        <row r="440">
          <cell r="D440" t="str">
            <v>São Valério/TO</v>
          </cell>
          <cell r="E440" t="str">
            <v>n.d.</v>
          </cell>
          <cell r="F440">
            <v>2.4767934024173426E-2</v>
          </cell>
          <cell r="G440" t="str">
            <v>A</v>
          </cell>
          <cell r="H440">
            <v>0.99014962390746553</v>
          </cell>
          <cell r="I440" t="str">
            <v>C</v>
          </cell>
          <cell r="J440" t="str">
            <v>n.d.</v>
          </cell>
          <cell r="K440" t="str">
            <v>n.d.</v>
          </cell>
          <cell r="L440" t="str">
            <v>Bicf</v>
          </cell>
          <cell r="M44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40" t="str">
            <v>CAPAG Ano Base 2023</v>
          </cell>
          <cell r="O440" t="str">
            <v>Não</v>
          </cell>
          <cell r="P440" t="str">
            <v>n.d.</v>
          </cell>
          <cell r="Q440" t="str">
            <v>Sim</v>
          </cell>
          <cell r="R440" t="str">
            <v/>
          </cell>
          <cell r="S440" t="str">
            <v/>
          </cell>
          <cell r="T440" t="str">
            <v/>
          </cell>
          <cell r="U440" t="str">
            <v>Sim</v>
          </cell>
          <cell r="V440" t="str">
            <v>Sim</v>
          </cell>
          <cell r="W440" t="str">
            <v>Não</v>
          </cell>
        </row>
        <row r="441">
          <cell r="D441" t="str">
            <v>Silvanópolis/TO</v>
          </cell>
          <cell r="E441" t="str">
            <v>n.d.</v>
          </cell>
          <cell r="F441">
            <v>0.23203358522299411</v>
          </cell>
          <cell r="G441" t="str">
            <v>A</v>
          </cell>
          <cell r="H441" t="str">
            <v>n.d.</v>
          </cell>
          <cell r="I441" t="str">
            <v>n.d.</v>
          </cell>
          <cell r="J441">
            <v>4.0030179249217228E-3</v>
          </cell>
          <cell r="K441" t="str">
            <v>B</v>
          </cell>
          <cell r="L441" t="str">
            <v>Cicf</v>
          </cell>
          <cell r="M44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41" t="str">
            <v>CAPAG Ano Base 2023</v>
          </cell>
          <cell r="O441" t="str">
            <v>Não</v>
          </cell>
          <cell r="P441">
            <v>0.75975099641211175</v>
          </cell>
          <cell r="Q441" t="str">
            <v>Sim</v>
          </cell>
          <cell r="R441" t="str">
            <v/>
          </cell>
          <cell r="S441" t="str">
            <v>Sim</v>
          </cell>
          <cell r="T441" t="str">
            <v/>
          </cell>
          <cell r="U441" t="str">
            <v/>
          </cell>
          <cell r="V441" t="str">
            <v>Sim</v>
          </cell>
          <cell r="W441" t="str">
            <v>Sim</v>
          </cell>
        </row>
        <row r="442">
          <cell r="D442" t="str">
            <v>Sítio Novo do Tocantins/TO</v>
          </cell>
          <cell r="E442" t="str">
            <v>C</v>
          </cell>
          <cell r="F442">
            <v>0.20275467605492953</v>
          </cell>
          <cell r="G442" t="str">
            <v>A</v>
          </cell>
          <cell r="H442">
            <v>1.0479566784488732</v>
          </cell>
          <cell r="I442" t="str">
            <v>C</v>
          </cell>
          <cell r="J442">
            <v>2.4262138670030401E-3</v>
          </cell>
          <cell r="K442" t="str">
            <v>B</v>
          </cell>
          <cell r="L442" t="str">
            <v>Cicf</v>
          </cell>
          <cell r="M442" t="str">
            <v/>
          </cell>
          <cell r="N442" t="str">
            <v>CAPAG Ano Base 2023</v>
          </cell>
          <cell r="O442" t="str">
            <v>Não</v>
          </cell>
          <cell r="P442">
            <v>0.7977752724017414</v>
          </cell>
          <cell r="Q442" t="str">
            <v>Sim</v>
          </cell>
          <cell r="R442" t="str">
            <v/>
          </cell>
          <cell r="S442" t="str">
            <v/>
          </cell>
          <cell r="T442" t="str">
            <v/>
          </cell>
          <cell r="U442" t="str">
            <v/>
          </cell>
          <cell r="V442" t="str">
            <v>Sim</v>
          </cell>
          <cell r="W442" t="str">
            <v>Não</v>
          </cell>
        </row>
        <row r="443">
          <cell r="D443" t="str">
            <v>Sucupira/TO</v>
          </cell>
          <cell r="E443" t="str">
            <v>n.d.</v>
          </cell>
          <cell r="F443" t="str">
            <v>n.d.</v>
          </cell>
          <cell r="G443" t="str">
            <v>n.d.</v>
          </cell>
          <cell r="H443" t="str">
            <v>n.d.</v>
          </cell>
          <cell r="I443" t="str">
            <v>n.d.</v>
          </cell>
          <cell r="J443" t="str">
            <v>n.d.</v>
          </cell>
          <cell r="K443" t="str">
            <v>n.d.</v>
          </cell>
          <cell r="L443" t="str">
            <v>Dicf</v>
          </cell>
          <cell r="M443" t="str">
            <v xml:space="preserve">Ente não publicou último RGF de 2024
Ente não publicou último RREO de 2024
</v>
          </cell>
          <cell r="N443" t="str">
            <v>CAPAG Ano Base 2023</v>
          </cell>
          <cell r="O443" t="str">
            <v>Não</v>
          </cell>
          <cell r="P443">
            <v>6.5501926430537871E-2</v>
          </cell>
          <cell r="Q443" t="str">
            <v>Sim</v>
          </cell>
          <cell r="R443" t="str">
            <v>Sim</v>
          </cell>
          <cell r="S443" t="str">
            <v/>
          </cell>
          <cell r="T443" t="str">
            <v/>
          </cell>
          <cell r="U443" t="str">
            <v/>
          </cell>
          <cell r="V443" t="str">
            <v>Não</v>
          </cell>
          <cell r="W443" t="str">
            <v>Não</v>
          </cell>
        </row>
        <row r="444">
          <cell r="D444" t="str">
            <v>Taguatinga/TO</v>
          </cell>
          <cell r="E444" t="str">
            <v>C</v>
          </cell>
          <cell r="F444">
            <v>5.2089340915806484E-2</v>
          </cell>
          <cell r="G444" t="str">
            <v>A</v>
          </cell>
          <cell r="H444">
            <v>0.95543473920442956</v>
          </cell>
          <cell r="I444" t="str">
            <v>C</v>
          </cell>
          <cell r="J444">
            <v>-0.10164032494471452</v>
          </cell>
          <cell r="K444" t="str">
            <v>C</v>
          </cell>
          <cell r="L444" t="str">
            <v>Cicf</v>
          </cell>
          <cell r="M444" t="str">
            <v/>
          </cell>
          <cell r="N444" t="str">
            <v>CAPAG Ano Base 2023</v>
          </cell>
          <cell r="O444" t="str">
            <v>Não</v>
          </cell>
          <cell r="P444" t="str">
            <v/>
          </cell>
          <cell r="Q444" t="str">
            <v>Sim</v>
          </cell>
          <cell r="R444" t="str">
            <v/>
          </cell>
          <cell r="S444" t="str">
            <v/>
          </cell>
          <cell r="T444" t="str">
            <v/>
          </cell>
          <cell r="U444" t="str">
            <v/>
          </cell>
          <cell r="V444" t="str">
            <v>Sim</v>
          </cell>
          <cell r="W444" t="str">
            <v>Sim</v>
          </cell>
        </row>
        <row r="445">
          <cell r="D445" t="str">
            <v>Taipas do Tocantins/TO</v>
          </cell>
          <cell r="E445" t="str">
            <v>C</v>
          </cell>
          <cell r="F445">
            <v>0.22300323786095017</v>
          </cell>
          <cell r="G445" t="str">
            <v>A</v>
          </cell>
          <cell r="H445">
            <v>0.82697969423052786</v>
          </cell>
          <cell r="I445" t="str">
            <v>A</v>
          </cell>
          <cell r="J445">
            <v>0</v>
          </cell>
          <cell r="K445" t="str">
            <v>C</v>
          </cell>
          <cell r="L445" t="str">
            <v>Cicf</v>
          </cell>
          <cell r="M445" t="str">
            <v/>
          </cell>
          <cell r="N445" t="str">
            <v>CAPAG Ano Base 2023</v>
          </cell>
          <cell r="O445" t="str">
            <v>Não</v>
          </cell>
          <cell r="P445" t="str">
            <v>n.d.</v>
          </cell>
          <cell r="Q445" t="str">
            <v>Sim</v>
          </cell>
          <cell r="R445" t="str">
            <v/>
          </cell>
          <cell r="S445" t="str">
            <v/>
          </cell>
          <cell r="T445" t="str">
            <v/>
          </cell>
          <cell r="U445" t="str">
            <v/>
          </cell>
          <cell r="V445" t="str">
            <v>Sim</v>
          </cell>
          <cell r="W445" t="str">
            <v>Sim</v>
          </cell>
        </row>
        <row r="446">
          <cell r="D446" t="str">
            <v>Talismã/TO</v>
          </cell>
          <cell r="E446" t="str">
            <v>C</v>
          </cell>
          <cell r="F446">
            <v>5.5018376155814369E-2</v>
          </cell>
          <cell r="G446" t="str">
            <v>A</v>
          </cell>
          <cell r="H446">
            <v>0.95642970561883289</v>
          </cell>
          <cell r="I446" t="str">
            <v>C</v>
          </cell>
          <cell r="J446">
            <v>0</v>
          </cell>
          <cell r="K446" t="str">
            <v>C</v>
          </cell>
          <cell r="L446" t="str">
            <v>Cicf</v>
          </cell>
          <cell r="M446" t="str">
            <v/>
          </cell>
          <cell r="N446" t="str">
            <v>CAPAG Ano Base 2023</v>
          </cell>
          <cell r="O446" t="str">
            <v>Não</v>
          </cell>
          <cell r="P446" t="str">
            <v>n.d.</v>
          </cell>
          <cell r="Q446" t="str">
            <v>Sim</v>
          </cell>
          <cell r="R446" t="str">
            <v/>
          </cell>
          <cell r="S446" t="str">
            <v/>
          </cell>
          <cell r="T446" t="str">
            <v/>
          </cell>
          <cell r="U446" t="str">
            <v/>
          </cell>
          <cell r="V446" t="str">
            <v>Sim</v>
          </cell>
          <cell r="W446" t="str">
            <v>Não</v>
          </cell>
        </row>
        <row r="447">
          <cell r="D447" t="str">
            <v>Palmas/TO</v>
          </cell>
          <cell r="E447" t="str">
            <v>A+</v>
          </cell>
          <cell r="F447">
            <v>0.17290653256877367</v>
          </cell>
          <cell r="G447" t="str">
            <v>A</v>
          </cell>
          <cell r="H447">
            <v>0.84960226531447613</v>
          </cell>
          <cell r="I447" t="str">
            <v>A</v>
          </cell>
          <cell r="J447">
            <v>5.1114151524470658E-2</v>
          </cell>
          <cell r="K447" t="str">
            <v>A</v>
          </cell>
          <cell r="L447" t="str">
            <v>Aicf</v>
          </cell>
          <cell r="M447" t="str">
            <v/>
          </cell>
          <cell r="N447" t="str">
            <v>CAPAG Ano Base 2023</v>
          </cell>
          <cell r="O447" t="str">
            <v>Não</v>
          </cell>
          <cell r="P447">
            <v>0.46535963777033934</v>
          </cell>
          <cell r="Q447" t="str">
            <v>Sim</v>
          </cell>
          <cell r="R447" t="str">
            <v/>
          </cell>
          <cell r="S447" t="str">
            <v/>
          </cell>
          <cell r="T447" t="str">
            <v/>
          </cell>
          <cell r="U447" t="str">
            <v/>
          </cell>
          <cell r="V447" t="str">
            <v>Sim</v>
          </cell>
          <cell r="W447" t="str">
            <v>Sim</v>
          </cell>
        </row>
        <row r="448">
          <cell r="D448" t="str">
            <v>Tocantínia/TO</v>
          </cell>
          <cell r="E448" t="str">
            <v>C</v>
          </cell>
          <cell r="F448">
            <v>0.19424479176826173</v>
          </cell>
          <cell r="G448" t="str">
            <v>A</v>
          </cell>
          <cell r="H448">
            <v>0.96167655527640339</v>
          </cell>
          <cell r="I448" t="str">
            <v>C</v>
          </cell>
          <cell r="J448">
            <v>1.3342520784086485E-2</v>
          </cell>
          <cell r="K448" t="str">
            <v>B</v>
          </cell>
          <cell r="L448" t="str">
            <v>Cicf</v>
          </cell>
          <cell r="M448" t="str">
            <v/>
          </cell>
          <cell r="N448" t="str">
            <v>CAPAG Ano Base 2023</v>
          </cell>
          <cell r="O448" t="str">
            <v>Não</v>
          </cell>
          <cell r="P448">
            <v>0.54191885576644994</v>
          </cell>
          <cell r="Q448" t="str">
            <v>Sim</v>
          </cell>
          <cell r="R448" t="str">
            <v/>
          </cell>
          <cell r="S448" t="str">
            <v/>
          </cell>
          <cell r="T448" t="str">
            <v/>
          </cell>
          <cell r="U448" t="str">
            <v/>
          </cell>
          <cell r="V448" t="str">
            <v>Sim</v>
          </cell>
          <cell r="W448" t="str">
            <v>Não</v>
          </cell>
        </row>
        <row r="449">
          <cell r="D449" t="str">
            <v>Tocantinópolis/TO</v>
          </cell>
          <cell r="E449" t="str">
            <v>n.d.</v>
          </cell>
          <cell r="F449">
            <v>0.13097881713157664</v>
          </cell>
          <cell r="G449" t="str">
            <v>A</v>
          </cell>
          <cell r="H449" t="str">
            <v>n.d.</v>
          </cell>
          <cell r="I449" t="str">
            <v>n.d.</v>
          </cell>
          <cell r="J449">
            <v>-1.2930044487125309E-2</v>
          </cell>
          <cell r="K449" t="str">
            <v>C</v>
          </cell>
          <cell r="L449" t="str">
            <v>Bicf</v>
          </cell>
          <cell r="M44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49" t="str">
            <v>CAPAG Ano Base 2023</v>
          </cell>
          <cell r="O449" t="str">
            <v>Não</v>
          </cell>
          <cell r="P449" t="str">
            <v/>
          </cell>
          <cell r="Q449" t="str">
            <v>Sim</v>
          </cell>
          <cell r="R449" t="str">
            <v/>
          </cell>
          <cell r="S449" t="str">
            <v>Sim</v>
          </cell>
          <cell r="T449" t="str">
            <v/>
          </cell>
          <cell r="U449" t="str">
            <v/>
          </cell>
          <cell r="V449" t="str">
            <v>Sim</v>
          </cell>
          <cell r="W449" t="str">
            <v>Não</v>
          </cell>
        </row>
        <row r="450">
          <cell r="D450" t="str">
            <v>Tupirama/TO</v>
          </cell>
          <cell r="E450" t="str">
            <v>C</v>
          </cell>
          <cell r="F450">
            <v>9.8725847748022219E-2</v>
          </cell>
          <cell r="G450" t="str">
            <v>A</v>
          </cell>
          <cell r="H450">
            <v>0.97035314885585666</v>
          </cell>
          <cell r="I450" t="str">
            <v>C</v>
          </cell>
          <cell r="J450">
            <v>-6.8137236154114942E-3</v>
          </cell>
          <cell r="K450" t="str">
            <v>C</v>
          </cell>
          <cell r="L450" t="str">
            <v>Cicf</v>
          </cell>
          <cell r="M450" t="str">
            <v/>
          </cell>
          <cell r="N450" t="str">
            <v>CAPAG Ano Base 2023</v>
          </cell>
          <cell r="O450" t="str">
            <v>Não</v>
          </cell>
          <cell r="P450">
            <v>2.2345720498085258</v>
          </cell>
          <cell r="Q450" t="str">
            <v>Sim</v>
          </cell>
          <cell r="R450" t="str">
            <v/>
          </cell>
          <cell r="S450" t="str">
            <v/>
          </cell>
          <cell r="T450" t="str">
            <v/>
          </cell>
          <cell r="U450" t="str">
            <v/>
          </cell>
          <cell r="V450" t="str">
            <v>Sim</v>
          </cell>
          <cell r="W450" t="str">
            <v>Não</v>
          </cell>
        </row>
        <row r="451">
          <cell r="D451" t="str">
            <v>Tupiratins/TO</v>
          </cell>
          <cell r="E451" t="str">
            <v>C</v>
          </cell>
          <cell r="F451">
            <v>0</v>
          </cell>
          <cell r="G451" t="str">
            <v>A</v>
          </cell>
          <cell r="H451">
            <v>0.99529534132447772</v>
          </cell>
          <cell r="I451" t="str">
            <v>C</v>
          </cell>
          <cell r="J451">
            <v>1.1224158899471032E-2</v>
          </cell>
          <cell r="K451" t="str">
            <v>B</v>
          </cell>
          <cell r="L451" t="str">
            <v>Cicf</v>
          </cell>
          <cell r="M451" t="str">
            <v/>
          </cell>
          <cell r="N451" t="str">
            <v>CAPAG Ano Base 2023</v>
          </cell>
          <cell r="O451" t="str">
            <v>Não</v>
          </cell>
          <cell r="P451">
            <v>0.39401112047001507</v>
          </cell>
          <cell r="Q451" t="str">
            <v>Sim</v>
          </cell>
          <cell r="R451" t="str">
            <v/>
          </cell>
          <cell r="S451" t="str">
            <v/>
          </cell>
          <cell r="T451" t="str">
            <v/>
          </cell>
          <cell r="U451" t="str">
            <v/>
          </cell>
          <cell r="V451" t="str">
            <v>Sim</v>
          </cell>
          <cell r="W451" t="str">
            <v>Não</v>
          </cell>
        </row>
        <row r="452">
          <cell r="D452" t="str">
            <v>Wanderlândia/TO</v>
          </cell>
          <cell r="E452" t="str">
            <v>n.d.</v>
          </cell>
          <cell r="F452">
            <v>0.13441087120274667</v>
          </cell>
          <cell r="G452" t="str">
            <v>A</v>
          </cell>
          <cell r="H452">
            <v>0.92110887960251941</v>
          </cell>
          <cell r="I452" t="str">
            <v>B</v>
          </cell>
          <cell r="J452" t="str">
            <v>n.d.</v>
          </cell>
          <cell r="K452" t="str">
            <v>n.d.</v>
          </cell>
          <cell r="L452" t="str">
            <v>Bicf</v>
          </cell>
          <cell r="M45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52" t="str">
            <v>CAPAG Ano Base 2023</v>
          </cell>
          <cell r="O452" t="str">
            <v>Não</v>
          </cell>
          <cell r="P452" t="str">
            <v>n.d.</v>
          </cell>
          <cell r="Q452" t="str">
            <v>Sim</v>
          </cell>
          <cell r="R452" t="str">
            <v/>
          </cell>
          <cell r="S452" t="str">
            <v/>
          </cell>
          <cell r="T452" t="str">
            <v>Negativa</v>
          </cell>
          <cell r="U452" t="str">
            <v/>
          </cell>
          <cell r="V452" t="str">
            <v>Sim</v>
          </cell>
          <cell r="W452" t="str">
            <v>Não</v>
          </cell>
        </row>
        <row r="453">
          <cell r="D453" t="str">
            <v>Xambioá/TO</v>
          </cell>
          <cell r="E453" t="str">
            <v>C</v>
          </cell>
          <cell r="F453">
            <v>0.17408008574543254</v>
          </cell>
          <cell r="G453" t="str">
            <v>A</v>
          </cell>
          <cell r="H453">
            <v>0.89442825680471449</v>
          </cell>
          <cell r="I453" t="str">
            <v>B</v>
          </cell>
          <cell r="J453">
            <v>0</v>
          </cell>
          <cell r="K453" t="str">
            <v>C</v>
          </cell>
          <cell r="L453" t="str">
            <v>Dicf</v>
          </cell>
          <cell r="M453" t="str">
            <v/>
          </cell>
          <cell r="N453" t="str">
            <v>CAPAG Ano Base 2023</v>
          </cell>
          <cell r="O453" t="str">
            <v>Não</v>
          </cell>
          <cell r="P453" t="str">
            <v>n.d.</v>
          </cell>
          <cell r="Q453" t="str">
            <v>Sim</v>
          </cell>
          <cell r="R453" t="str">
            <v/>
          </cell>
          <cell r="S453" t="str">
            <v/>
          </cell>
          <cell r="T453" t="str">
            <v/>
          </cell>
          <cell r="U453" t="str">
            <v/>
          </cell>
          <cell r="V453" t="str">
            <v>Sim</v>
          </cell>
          <cell r="W453" t="str">
            <v>Não</v>
          </cell>
        </row>
        <row r="454">
          <cell r="D454" t="str">
            <v>Açailândia/MA</v>
          </cell>
          <cell r="E454" t="str">
            <v>n.d.</v>
          </cell>
          <cell r="F454">
            <v>9.3449357033143735E-2</v>
          </cell>
          <cell r="G454" t="str">
            <v>A</v>
          </cell>
          <cell r="H454">
            <v>0.88271774672470849</v>
          </cell>
          <cell r="I454" t="str">
            <v>B</v>
          </cell>
          <cell r="J454" t="str">
            <v>n.d.</v>
          </cell>
          <cell r="K454" t="str">
            <v>n.d.</v>
          </cell>
          <cell r="L454" t="str">
            <v>Cicf</v>
          </cell>
          <cell r="M454" t="str">
            <v/>
          </cell>
          <cell r="N454" t="str">
            <v>CAPAG Ano Base 2023</v>
          </cell>
          <cell r="O454" t="str">
            <v>Não</v>
          </cell>
          <cell r="P454">
            <v>0.887450788080133</v>
          </cell>
          <cell r="Q454" t="str">
            <v>Sim</v>
          </cell>
          <cell r="R454" t="str">
            <v>Sim</v>
          </cell>
          <cell r="S454" t="str">
            <v/>
          </cell>
          <cell r="T454" t="str">
            <v/>
          </cell>
          <cell r="U454" t="str">
            <v/>
          </cell>
          <cell r="V454" t="str">
            <v>Sim</v>
          </cell>
          <cell r="W454" t="str">
            <v>Sim</v>
          </cell>
        </row>
        <row r="455">
          <cell r="D455" t="str">
            <v>Afonso Cunha/MA</v>
          </cell>
          <cell r="E455" t="str">
            <v>n.d.</v>
          </cell>
          <cell r="F455" t="str">
            <v>n.d.</v>
          </cell>
          <cell r="G455" t="str">
            <v>n.d.</v>
          </cell>
          <cell r="H455" t="str">
            <v>n.d.</v>
          </cell>
          <cell r="I455" t="str">
            <v>n.d.</v>
          </cell>
          <cell r="J455" t="str">
            <v>n.d.</v>
          </cell>
          <cell r="K455" t="str">
            <v>n.d.</v>
          </cell>
          <cell r="L455" t="str">
            <v>Bicf</v>
          </cell>
          <cell r="M455" t="str">
            <v xml:space="preserve">Ente não publicou último RGF de 2024
Ente não publicou último RREO de 2024
</v>
          </cell>
          <cell r="N455" t="str">
            <v>CAPAG Ano Base 2023</v>
          </cell>
          <cell r="O455" t="str">
            <v>Não</v>
          </cell>
          <cell r="P455">
            <v>0</v>
          </cell>
          <cell r="Q455" t="str">
            <v>Sim</v>
          </cell>
          <cell r="R455" t="str">
            <v>Sim</v>
          </cell>
          <cell r="S455" t="str">
            <v/>
          </cell>
          <cell r="T455" t="str">
            <v/>
          </cell>
          <cell r="U455" t="str">
            <v/>
          </cell>
          <cell r="V455" t="str">
            <v>Não</v>
          </cell>
          <cell r="W455" t="str">
            <v>Não</v>
          </cell>
        </row>
        <row r="456">
          <cell r="D456" t="str">
            <v>Água Doce do Maranhão/MA</v>
          </cell>
          <cell r="E456" t="str">
            <v>D</v>
          </cell>
          <cell r="F456">
            <v>1.2313578194145203</v>
          </cell>
          <cell r="G456" t="str">
            <v>C</v>
          </cell>
          <cell r="H456">
            <v>0.98903989720324881</v>
          </cell>
          <cell r="I456" t="str">
            <v>C</v>
          </cell>
          <cell r="J456">
            <v>-0.16401567615151535</v>
          </cell>
          <cell r="K456" t="str">
            <v>C</v>
          </cell>
          <cell r="L456" t="str">
            <v>Cicf</v>
          </cell>
          <cell r="M456" t="str">
            <v/>
          </cell>
          <cell r="N456" t="str">
            <v>CAPAG Ano Base 2023</v>
          </cell>
          <cell r="O456" t="str">
            <v>Não</v>
          </cell>
          <cell r="P456" t="str">
            <v/>
          </cell>
          <cell r="Q456" t="str">
            <v>Sim</v>
          </cell>
          <cell r="R456" t="str">
            <v/>
          </cell>
          <cell r="S456" t="str">
            <v/>
          </cell>
          <cell r="T456" t="str">
            <v/>
          </cell>
          <cell r="U456" t="str">
            <v/>
          </cell>
          <cell r="V456" t="str">
            <v>Sim</v>
          </cell>
          <cell r="W456" t="str">
            <v>Sim</v>
          </cell>
        </row>
        <row r="457">
          <cell r="D457" t="str">
            <v>Alcântara/MA</v>
          </cell>
          <cell r="E457" t="str">
            <v>C</v>
          </cell>
          <cell r="F457">
            <v>0</v>
          </cell>
          <cell r="G457" t="str">
            <v>A</v>
          </cell>
          <cell r="H457">
            <v>0.9978487769957749</v>
          </cell>
          <cell r="I457" t="str">
            <v>C</v>
          </cell>
          <cell r="J457">
            <v>-0.10807707715342262</v>
          </cell>
          <cell r="K457" t="str">
            <v>C</v>
          </cell>
          <cell r="L457" t="str">
            <v>Bicf</v>
          </cell>
          <cell r="M457" t="str">
            <v/>
          </cell>
          <cell r="N457" t="str">
            <v>CAPAG Ano Base 2023</v>
          </cell>
          <cell r="O457" t="str">
            <v>Não</v>
          </cell>
          <cell r="P457" t="str">
            <v/>
          </cell>
          <cell r="Q457" t="str">
            <v>Sim</v>
          </cell>
          <cell r="R457" t="str">
            <v/>
          </cell>
          <cell r="S457" t="str">
            <v/>
          </cell>
          <cell r="T457" t="str">
            <v/>
          </cell>
          <cell r="U457" t="str">
            <v/>
          </cell>
          <cell r="V457" t="str">
            <v>Sim</v>
          </cell>
          <cell r="W457" t="str">
            <v>Sim</v>
          </cell>
        </row>
        <row r="458">
          <cell r="D458" t="str">
            <v>Aldeias Altas/MA</v>
          </cell>
          <cell r="E458" t="str">
            <v>C</v>
          </cell>
          <cell r="F458">
            <v>0.21747367204764176</v>
          </cell>
          <cell r="G458" t="str">
            <v>A</v>
          </cell>
          <cell r="H458">
            <v>0.95131900056464924</v>
          </cell>
          <cell r="I458" t="str">
            <v>C</v>
          </cell>
          <cell r="J458">
            <v>-4.8809023053486007E-2</v>
          </cell>
          <cell r="K458" t="str">
            <v>C</v>
          </cell>
          <cell r="L458" t="str">
            <v>Bicf</v>
          </cell>
          <cell r="M458" t="str">
            <v/>
          </cell>
          <cell r="N458" t="str">
            <v>CAPAG Ano Base 2023</v>
          </cell>
          <cell r="O458" t="str">
            <v>Não</v>
          </cell>
          <cell r="P458" t="str">
            <v/>
          </cell>
          <cell r="Q458" t="str">
            <v>Sim</v>
          </cell>
          <cell r="R458" t="str">
            <v/>
          </cell>
          <cell r="S458" t="str">
            <v/>
          </cell>
          <cell r="T458" t="str">
            <v/>
          </cell>
          <cell r="U458" t="str">
            <v/>
          </cell>
          <cell r="V458" t="str">
            <v>Sim</v>
          </cell>
          <cell r="W458" t="str">
            <v>Sim</v>
          </cell>
        </row>
        <row r="459">
          <cell r="D459" t="str">
            <v>Altamira do Maranhão/MA</v>
          </cell>
          <cell r="E459" t="str">
            <v>C</v>
          </cell>
          <cell r="F459">
            <v>6.1844221923209881E-2</v>
          </cell>
          <cell r="G459" t="str">
            <v>A</v>
          </cell>
          <cell r="H459">
            <v>0.99300715038649767</v>
          </cell>
          <cell r="I459" t="str">
            <v>C</v>
          </cell>
          <cell r="J459">
            <v>7.0536389734472042E-4</v>
          </cell>
          <cell r="K459" t="str">
            <v>B</v>
          </cell>
          <cell r="L459" t="str">
            <v>Cicf</v>
          </cell>
          <cell r="M459" t="str">
            <v/>
          </cell>
          <cell r="N459" t="str">
            <v>CAPAG Ano Base 2023</v>
          </cell>
          <cell r="O459" t="str">
            <v>Não</v>
          </cell>
          <cell r="P459">
            <v>0.97684315726616688</v>
          </cell>
          <cell r="Q459" t="str">
            <v>Sim</v>
          </cell>
          <cell r="R459" t="str">
            <v/>
          </cell>
          <cell r="S459" t="str">
            <v/>
          </cell>
          <cell r="T459" t="str">
            <v/>
          </cell>
          <cell r="U459" t="str">
            <v/>
          </cell>
          <cell r="V459" t="str">
            <v>Sim</v>
          </cell>
          <cell r="W459" t="str">
            <v>Sim</v>
          </cell>
        </row>
        <row r="460">
          <cell r="D460" t="str">
            <v>Alto Alegre do Maranhão/MA</v>
          </cell>
          <cell r="E460" t="str">
            <v>C</v>
          </cell>
          <cell r="F460">
            <v>5.5051480944871098E-2</v>
          </cell>
          <cell r="G460" t="str">
            <v>A</v>
          </cell>
          <cell r="H460">
            <v>0.98788223044245593</v>
          </cell>
          <cell r="I460" t="str">
            <v>C</v>
          </cell>
          <cell r="J460">
            <v>-0.10461944149026954</v>
          </cell>
          <cell r="K460" t="str">
            <v>C</v>
          </cell>
          <cell r="L460" t="str">
            <v>Dicf</v>
          </cell>
          <cell r="M460" t="str">
            <v/>
          </cell>
          <cell r="N460" t="str">
            <v>CAPAG Ano Base 2023</v>
          </cell>
          <cell r="O460" t="str">
            <v>Não</v>
          </cell>
          <cell r="P460" t="str">
            <v/>
          </cell>
          <cell r="Q460" t="str">
            <v>Sim</v>
          </cell>
          <cell r="R460" t="str">
            <v/>
          </cell>
          <cell r="S460" t="str">
            <v/>
          </cell>
          <cell r="T460" t="str">
            <v/>
          </cell>
          <cell r="U460" t="str">
            <v/>
          </cell>
          <cell r="V460" t="str">
            <v>Sim</v>
          </cell>
          <cell r="W460" t="str">
            <v>Sim</v>
          </cell>
        </row>
        <row r="461">
          <cell r="D461" t="str">
            <v>Alto Alegre do Pindaré/MA</v>
          </cell>
          <cell r="E461" t="str">
            <v>n.d.</v>
          </cell>
          <cell r="F461">
            <v>0</v>
          </cell>
          <cell r="G461" t="str">
            <v>A</v>
          </cell>
          <cell r="H461">
            <v>0.86860542801557328</v>
          </cell>
          <cell r="I461" t="str">
            <v>B</v>
          </cell>
          <cell r="J461" t="str">
            <v>n.d.</v>
          </cell>
          <cell r="K461" t="str">
            <v>n.d.</v>
          </cell>
          <cell r="L461" t="str">
            <v>Cicf</v>
          </cell>
          <cell r="M46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61" t="str">
            <v>CAPAG Ano Base 2023</v>
          </cell>
          <cell r="O461" t="str">
            <v>Não</v>
          </cell>
          <cell r="P461" t="str">
            <v>n.d.</v>
          </cell>
          <cell r="Q461" t="str">
            <v>Sim</v>
          </cell>
          <cell r="R461" t="str">
            <v/>
          </cell>
          <cell r="S461" t="str">
            <v/>
          </cell>
          <cell r="T461" t="str">
            <v>Negativa</v>
          </cell>
          <cell r="U461" t="str">
            <v/>
          </cell>
          <cell r="V461" t="str">
            <v>Sim</v>
          </cell>
          <cell r="W461" t="str">
            <v>Sim</v>
          </cell>
        </row>
        <row r="462">
          <cell r="D462" t="str">
            <v>Alto Parnaíba/MA</v>
          </cell>
          <cell r="E462" t="str">
            <v>n.d.</v>
          </cell>
          <cell r="F462">
            <v>0</v>
          </cell>
          <cell r="G462" t="str">
            <v>A</v>
          </cell>
          <cell r="H462">
            <v>0.96939567393768233</v>
          </cell>
          <cell r="I462" t="str">
            <v>C</v>
          </cell>
          <cell r="J462" t="str">
            <v>n.d.</v>
          </cell>
          <cell r="K462" t="str">
            <v>n.d.</v>
          </cell>
          <cell r="L462" t="str">
            <v>Cicf</v>
          </cell>
          <cell r="M46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62" t="str">
            <v>CAPAG Ano Base 2023</v>
          </cell>
          <cell r="O462" t="str">
            <v>Não</v>
          </cell>
          <cell r="P462" t="str">
            <v>n.d.</v>
          </cell>
          <cell r="Q462" t="str">
            <v>Sim</v>
          </cell>
          <cell r="R462" t="str">
            <v/>
          </cell>
          <cell r="S462" t="str">
            <v/>
          </cell>
          <cell r="T462" t="str">
            <v>Negativa</v>
          </cell>
          <cell r="U462" t="str">
            <v/>
          </cell>
          <cell r="V462" t="str">
            <v>Sim</v>
          </cell>
          <cell r="W462" t="str">
            <v>Sim</v>
          </cell>
        </row>
        <row r="463">
          <cell r="D463" t="str">
            <v>Amapá do Maranhão/MA</v>
          </cell>
          <cell r="E463" t="str">
            <v>C</v>
          </cell>
          <cell r="F463">
            <v>0.11586402306862312</v>
          </cell>
          <cell r="G463" t="str">
            <v>A</v>
          </cell>
          <cell r="H463">
            <v>0.89381591033074703</v>
          </cell>
          <cell r="I463" t="str">
            <v>B</v>
          </cell>
          <cell r="J463">
            <v>-4.5728877830099202E-3</v>
          </cell>
          <cell r="K463" t="str">
            <v>C</v>
          </cell>
          <cell r="L463" t="str">
            <v>Bicf</v>
          </cell>
          <cell r="M463" t="str">
            <v/>
          </cell>
          <cell r="N463" t="str">
            <v>CAPAG Ano Base 2023</v>
          </cell>
          <cell r="O463" t="str">
            <v>Não</v>
          </cell>
          <cell r="P463">
            <v>10.446955048961573</v>
          </cell>
          <cell r="Q463" t="str">
            <v>Sim</v>
          </cell>
          <cell r="R463" t="str">
            <v/>
          </cell>
          <cell r="S463" t="str">
            <v/>
          </cell>
          <cell r="T463" t="str">
            <v/>
          </cell>
          <cell r="U463" t="str">
            <v/>
          </cell>
          <cell r="V463" t="str">
            <v>Sim</v>
          </cell>
          <cell r="W463" t="str">
            <v>Sim</v>
          </cell>
        </row>
        <row r="464">
          <cell r="D464" t="str">
            <v>Amarante do Maranhão/MA</v>
          </cell>
          <cell r="E464" t="str">
            <v>C</v>
          </cell>
          <cell r="F464">
            <v>2.0097670593054961E-2</v>
          </cell>
          <cell r="G464" t="str">
            <v>A</v>
          </cell>
          <cell r="H464">
            <v>0.97433603965104232</v>
          </cell>
          <cell r="I464" t="str">
            <v>C</v>
          </cell>
          <cell r="J464">
            <v>-9.0625070940212354E-2</v>
          </cell>
          <cell r="K464" t="str">
            <v>C</v>
          </cell>
          <cell r="L464" t="str">
            <v>Cicf</v>
          </cell>
          <cell r="M464" t="str">
            <v/>
          </cell>
          <cell r="N464" t="str">
            <v>CAPAG Ano Base 2023</v>
          </cell>
          <cell r="O464" t="str">
            <v>Não</v>
          </cell>
          <cell r="P464" t="str">
            <v/>
          </cell>
          <cell r="Q464" t="str">
            <v>Sim</v>
          </cell>
          <cell r="R464" t="str">
            <v/>
          </cell>
          <cell r="S464" t="str">
            <v/>
          </cell>
          <cell r="T464" t="str">
            <v/>
          </cell>
          <cell r="U464" t="str">
            <v/>
          </cell>
          <cell r="V464" t="str">
            <v>Sim</v>
          </cell>
          <cell r="W464" t="str">
            <v>Sim</v>
          </cell>
        </row>
        <row r="465">
          <cell r="D465" t="str">
            <v>Anajatuba/MA</v>
          </cell>
          <cell r="E465" t="str">
            <v>n.d.</v>
          </cell>
          <cell r="F465">
            <v>2.2594326538898952E-5</v>
          </cell>
          <cell r="G465" t="str">
            <v>A</v>
          </cell>
          <cell r="H465">
            <v>0.84706191347251814</v>
          </cell>
          <cell r="I465" t="str">
            <v>A</v>
          </cell>
          <cell r="J465" t="str">
            <v>n.d.</v>
          </cell>
          <cell r="K465" t="str">
            <v>n.d.</v>
          </cell>
          <cell r="L465" t="str">
            <v>Dicf</v>
          </cell>
          <cell r="M4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65" t="str">
            <v>CAPAG Ano Base 2023</v>
          </cell>
          <cell r="O465" t="str">
            <v>Não</v>
          </cell>
          <cell r="P465">
            <v>0</v>
          </cell>
          <cell r="Q465" t="str">
            <v>Sim</v>
          </cell>
          <cell r="R465" t="str">
            <v>Sim</v>
          </cell>
          <cell r="S465" t="str">
            <v/>
          </cell>
          <cell r="T465" t="str">
            <v/>
          </cell>
          <cell r="U465" t="str">
            <v>Sim</v>
          </cell>
          <cell r="V465" t="str">
            <v>Sim</v>
          </cell>
          <cell r="W465" t="str">
            <v>Sim</v>
          </cell>
        </row>
        <row r="466">
          <cell r="D466" t="str">
            <v>Anapurus/MA</v>
          </cell>
          <cell r="E466" t="str">
            <v>C</v>
          </cell>
          <cell r="F466">
            <v>0</v>
          </cell>
          <cell r="G466" t="str">
            <v>A</v>
          </cell>
          <cell r="H466">
            <v>0.95360462070785879</v>
          </cell>
          <cell r="I466" t="str">
            <v>C</v>
          </cell>
          <cell r="J466">
            <v>-0.58804247805470167</v>
          </cell>
          <cell r="K466" t="str">
            <v>C</v>
          </cell>
          <cell r="L466" t="str">
            <v>Dicf</v>
          </cell>
          <cell r="M466" t="str">
            <v/>
          </cell>
          <cell r="N466" t="str">
            <v>CAPAG Ano Base 2023</v>
          </cell>
          <cell r="O466" t="str">
            <v>Não</v>
          </cell>
          <cell r="P466" t="str">
            <v/>
          </cell>
          <cell r="Q466" t="str">
            <v>Sim</v>
          </cell>
          <cell r="R466" t="str">
            <v/>
          </cell>
          <cell r="S466" t="str">
            <v/>
          </cell>
          <cell r="T466" t="str">
            <v/>
          </cell>
          <cell r="U466" t="str">
            <v/>
          </cell>
          <cell r="V466" t="str">
            <v>Sim</v>
          </cell>
          <cell r="W466" t="str">
            <v>Não</v>
          </cell>
        </row>
        <row r="467">
          <cell r="D467" t="str">
            <v>Apicum-Açu/MA</v>
          </cell>
          <cell r="E467" t="str">
            <v>C</v>
          </cell>
          <cell r="F467">
            <v>8.0251979747845231E-2</v>
          </cell>
          <cell r="G467" t="str">
            <v>A</v>
          </cell>
          <cell r="H467">
            <v>0.97047140945378141</v>
          </cell>
          <cell r="I467" t="str">
            <v>C</v>
          </cell>
          <cell r="J467">
            <v>-9.4054418842631049E-2</v>
          </cell>
          <cell r="K467" t="str">
            <v>C</v>
          </cell>
          <cell r="L467" t="str">
            <v>Cicf</v>
          </cell>
          <cell r="M467" t="str">
            <v/>
          </cell>
          <cell r="N467" t="str">
            <v>CAPAG Ano Base 2023</v>
          </cell>
          <cell r="O467" t="str">
            <v>Não</v>
          </cell>
          <cell r="P467" t="str">
            <v/>
          </cell>
          <cell r="Q467" t="str">
            <v>Sim</v>
          </cell>
          <cell r="R467" t="str">
            <v/>
          </cell>
          <cell r="S467" t="str">
            <v/>
          </cell>
          <cell r="T467" t="str">
            <v/>
          </cell>
          <cell r="U467" t="str">
            <v/>
          </cell>
          <cell r="V467" t="str">
            <v>Sim</v>
          </cell>
          <cell r="W467" t="str">
            <v>Sim</v>
          </cell>
        </row>
        <row r="468">
          <cell r="D468" t="str">
            <v>Araguanã/MA</v>
          </cell>
          <cell r="E468" t="str">
            <v>C</v>
          </cell>
          <cell r="F468">
            <v>0.25598282042385617</v>
          </cell>
          <cell r="G468" t="str">
            <v>A</v>
          </cell>
          <cell r="H468">
            <v>0.95094972097779795</v>
          </cell>
          <cell r="I468" t="str">
            <v>C</v>
          </cell>
          <cell r="J468">
            <v>2.5773933659073399E-2</v>
          </cell>
          <cell r="K468" t="str">
            <v>B</v>
          </cell>
          <cell r="L468" t="str">
            <v>Dicf</v>
          </cell>
          <cell r="M468" t="str">
            <v/>
          </cell>
          <cell r="N468" t="str">
            <v>CAPAG Ano Base 2023</v>
          </cell>
          <cell r="O468" t="str">
            <v>Não</v>
          </cell>
          <cell r="P468">
            <v>0.3808749779436828</v>
          </cell>
          <cell r="Q468" t="str">
            <v>Sim</v>
          </cell>
          <cell r="R468" t="str">
            <v/>
          </cell>
          <cell r="S468" t="str">
            <v/>
          </cell>
          <cell r="T468" t="str">
            <v/>
          </cell>
          <cell r="U468" t="str">
            <v/>
          </cell>
          <cell r="V468" t="str">
            <v>Sim</v>
          </cell>
          <cell r="W468" t="str">
            <v>Sim</v>
          </cell>
        </row>
        <row r="469">
          <cell r="D469" t="str">
            <v>Araioses/MA</v>
          </cell>
          <cell r="E469" t="str">
            <v>A</v>
          </cell>
          <cell r="F469">
            <v>3.3610510359446323E-2</v>
          </cell>
          <cell r="G469" t="str">
            <v>A</v>
          </cell>
          <cell r="H469">
            <v>0.79273012431669732</v>
          </cell>
          <cell r="I469" t="str">
            <v>A</v>
          </cell>
          <cell r="J469">
            <v>4.1676694647809815E-4</v>
          </cell>
          <cell r="K469" t="str">
            <v>B</v>
          </cell>
          <cell r="L469" t="str">
            <v>Bicf</v>
          </cell>
          <cell r="M469" t="str">
            <v/>
          </cell>
          <cell r="N469" t="str">
            <v>CAPAG Ano Base 2023</v>
          </cell>
          <cell r="O469" t="str">
            <v>Não</v>
          </cell>
          <cell r="P469">
            <v>0.99261980068416256</v>
          </cell>
          <cell r="Q469" t="str">
            <v>Sim</v>
          </cell>
          <cell r="R469" t="str">
            <v/>
          </cell>
          <cell r="S469" t="str">
            <v/>
          </cell>
          <cell r="T469" t="str">
            <v/>
          </cell>
          <cell r="U469" t="str">
            <v/>
          </cell>
          <cell r="V469" t="str">
            <v>Sim</v>
          </cell>
          <cell r="W469" t="str">
            <v>Sim</v>
          </cell>
        </row>
        <row r="470">
          <cell r="D470" t="str">
            <v>Arame/MA</v>
          </cell>
          <cell r="E470" t="str">
            <v>C</v>
          </cell>
          <cell r="F470">
            <v>1.2901090573510647E-2</v>
          </cell>
          <cell r="G470" t="str">
            <v>A</v>
          </cell>
          <cell r="H470">
            <v>0.94287486895477102</v>
          </cell>
          <cell r="I470" t="str">
            <v>B</v>
          </cell>
          <cell r="J470">
            <v>-0.17601273702808315</v>
          </cell>
          <cell r="K470" t="str">
            <v>C</v>
          </cell>
          <cell r="L470" t="str">
            <v>Bicf</v>
          </cell>
          <cell r="M470" t="str">
            <v/>
          </cell>
          <cell r="N470" t="str">
            <v>CAPAG Ano Base 2023</v>
          </cell>
          <cell r="O470" t="str">
            <v>Não</v>
          </cell>
          <cell r="P470" t="str">
            <v/>
          </cell>
          <cell r="Q470" t="str">
            <v>Sim</v>
          </cell>
          <cell r="R470" t="str">
            <v/>
          </cell>
          <cell r="S470" t="str">
            <v/>
          </cell>
          <cell r="T470" t="str">
            <v/>
          </cell>
          <cell r="U470" t="str">
            <v/>
          </cell>
          <cell r="V470" t="str">
            <v>Sim</v>
          </cell>
          <cell r="W470" t="str">
            <v>Sim</v>
          </cell>
        </row>
        <row r="471">
          <cell r="D471" t="str">
            <v>Arari/MA</v>
          </cell>
          <cell r="E471" t="str">
            <v>C</v>
          </cell>
          <cell r="F471">
            <v>0.23687955847668105</v>
          </cell>
          <cell r="G471" t="str">
            <v>A</v>
          </cell>
          <cell r="H471">
            <v>0.93868228080209226</v>
          </cell>
          <cell r="I471" t="str">
            <v>B</v>
          </cell>
          <cell r="J471">
            <v>-3.8917019263983998E-2</v>
          </cell>
          <cell r="K471" t="str">
            <v>C</v>
          </cell>
          <cell r="L471" t="str">
            <v>Bicf</v>
          </cell>
          <cell r="M471" t="str">
            <v/>
          </cell>
          <cell r="N471" t="str">
            <v>CAPAG Ano Base 2023</v>
          </cell>
          <cell r="O471" t="str">
            <v>Não</v>
          </cell>
          <cell r="P471">
            <v>0.59004456483315626</v>
          </cell>
          <cell r="Q471" t="str">
            <v>Sim</v>
          </cell>
          <cell r="R471" t="str">
            <v>Sim</v>
          </cell>
          <cell r="S471" t="str">
            <v/>
          </cell>
          <cell r="T471" t="str">
            <v/>
          </cell>
          <cell r="U471" t="str">
            <v/>
          </cell>
          <cell r="V471" t="str">
            <v>Sim</v>
          </cell>
          <cell r="W471" t="str">
            <v>Sim</v>
          </cell>
        </row>
        <row r="472">
          <cell r="D472" t="str">
            <v>Axixá/MA</v>
          </cell>
          <cell r="E472" t="str">
            <v>C</v>
          </cell>
          <cell r="F472">
            <v>5.5928729812679896E-4</v>
          </cell>
          <cell r="G472" t="str">
            <v>A</v>
          </cell>
          <cell r="H472">
            <v>0.96887684511538263</v>
          </cell>
          <cell r="I472" t="str">
            <v>C</v>
          </cell>
          <cell r="J472">
            <v>0</v>
          </cell>
          <cell r="K472" t="str">
            <v>C</v>
          </cell>
          <cell r="L472" t="str">
            <v>Dicf</v>
          </cell>
          <cell r="M472" t="str">
            <v/>
          </cell>
          <cell r="N472" t="str">
            <v>CAPAG Ano Base 2023</v>
          </cell>
          <cell r="O472" t="str">
            <v>Não</v>
          </cell>
          <cell r="P472" t="str">
            <v>n.d.</v>
          </cell>
          <cell r="Q472" t="str">
            <v>Sim</v>
          </cell>
          <cell r="R472" t="str">
            <v/>
          </cell>
          <cell r="S472" t="str">
            <v/>
          </cell>
          <cell r="T472" t="str">
            <v/>
          </cell>
          <cell r="U472" t="str">
            <v/>
          </cell>
          <cell r="V472" t="str">
            <v>Sim</v>
          </cell>
          <cell r="W472" t="str">
            <v>Sim</v>
          </cell>
        </row>
        <row r="473">
          <cell r="D473" t="str">
            <v>Bacabal/MA</v>
          </cell>
          <cell r="E473" t="str">
            <v>n.d.</v>
          </cell>
          <cell r="F473" t="str">
            <v>n.d.</v>
          </cell>
          <cell r="G473" t="str">
            <v>n.d.</v>
          </cell>
          <cell r="H473" t="str">
            <v>n.d.</v>
          </cell>
          <cell r="I473" t="str">
            <v>n.d.</v>
          </cell>
          <cell r="J473" t="str">
            <v>n.d.</v>
          </cell>
          <cell r="K473" t="str">
            <v>n.d.</v>
          </cell>
          <cell r="L473" t="str">
            <v>Cicf</v>
          </cell>
          <cell r="M473" t="str">
            <v xml:space="preserve">Ente não publicou último RGF de 2024
Ente não publicou último RREO de 2024
</v>
          </cell>
          <cell r="N473" t="str">
            <v>CAPAG Ano Base 2023</v>
          </cell>
          <cell r="O473" t="str">
            <v>Não</v>
          </cell>
          <cell r="P473">
            <v>0.50441715632932493</v>
          </cell>
          <cell r="Q473" t="str">
            <v>Sim</v>
          </cell>
          <cell r="R473" t="str">
            <v>Sim</v>
          </cell>
          <cell r="S473" t="str">
            <v/>
          </cell>
          <cell r="T473" t="str">
            <v/>
          </cell>
          <cell r="U473" t="str">
            <v/>
          </cell>
          <cell r="V473" t="str">
            <v>Não</v>
          </cell>
          <cell r="W473" t="str">
            <v>Não</v>
          </cell>
        </row>
        <row r="474">
          <cell r="D474" t="str">
            <v>Bacabeira/MA</v>
          </cell>
          <cell r="E474" t="str">
            <v>A</v>
          </cell>
          <cell r="F474">
            <v>0</v>
          </cell>
          <cell r="G474" t="str">
            <v>A</v>
          </cell>
          <cell r="H474">
            <v>0.93604062396624621</v>
          </cell>
          <cell r="I474" t="str">
            <v>B</v>
          </cell>
          <cell r="J474">
            <v>7.8190123257927985E-2</v>
          </cell>
          <cell r="K474" t="str">
            <v>A</v>
          </cell>
          <cell r="L474" t="str">
            <v>Dicf</v>
          </cell>
          <cell r="M474" t="str">
            <v/>
          </cell>
          <cell r="N474" t="str">
            <v>CAPAG Ano Base 2023</v>
          </cell>
          <cell r="O474" t="str">
            <v>Não</v>
          </cell>
          <cell r="P474">
            <v>0.14116366211744241</v>
          </cell>
          <cell r="Q474" t="str">
            <v>Sim</v>
          </cell>
          <cell r="R474" t="str">
            <v/>
          </cell>
          <cell r="S474" t="str">
            <v/>
          </cell>
          <cell r="T474" t="str">
            <v/>
          </cell>
          <cell r="U474" t="str">
            <v/>
          </cell>
          <cell r="V474" t="str">
            <v>Sim</v>
          </cell>
          <cell r="W474" t="str">
            <v>Sim</v>
          </cell>
        </row>
        <row r="475">
          <cell r="D475" t="str">
            <v>Bacuri/MA</v>
          </cell>
          <cell r="E475" t="str">
            <v>C</v>
          </cell>
          <cell r="F475">
            <v>0.15638372747877941</v>
          </cell>
          <cell r="G475" t="str">
            <v>A</v>
          </cell>
          <cell r="H475">
            <v>0.92778794883117466</v>
          </cell>
          <cell r="I475" t="str">
            <v>B</v>
          </cell>
          <cell r="J475">
            <v>0</v>
          </cell>
          <cell r="K475" t="str">
            <v>C</v>
          </cell>
          <cell r="L475" t="str">
            <v>Dicf</v>
          </cell>
          <cell r="M475" t="str">
            <v/>
          </cell>
          <cell r="N475" t="str">
            <v>CAPAG Ano Base 2023</v>
          </cell>
          <cell r="O475" t="str">
            <v>Não</v>
          </cell>
          <cell r="P475" t="str">
            <v>n.d.</v>
          </cell>
          <cell r="Q475" t="str">
            <v>Sim</v>
          </cell>
          <cell r="R475" t="str">
            <v/>
          </cell>
          <cell r="S475" t="str">
            <v/>
          </cell>
          <cell r="T475" t="str">
            <v/>
          </cell>
          <cell r="U475" t="str">
            <v/>
          </cell>
          <cell r="V475" t="str">
            <v>Sim</v>
          </cell>
          <cell r="W475" t="str">
            <v>Sim</v>
          </cell>
        </row>
        <row r="476">
          <cell r="D476" t="str">
            <v>Bacurituba/MA</v>
          </cell>
          <cell r="E476" t="str">
            <v>C</v>
          </cell>
          <cell r="F476">
            <v>2.0697376873778177E-3</v>
          </cell>
          <cell r="G476" t="str">
            <v>A</v>
          </cell>
          <cell r="H476">
            <v>0.90695833357986766</v>
          </cell>
          <cell r="I476" t="str">
            <v>B</v>
          </cell>
          <cell r="J476">
            <v>-5.7748388918491635E-2</v>
          </cell>
          <cell r="K476" t="str">
            <v>C</v>
          </cell>
          <cell r="L476" t="str">
            <v>Cicf</v>
          </cell>
          <cell r="M476" t="str">
            <v/>
          </cell>
          <cell r="N476" t="str">
            <v>CAPAG Ano Base 2023</v>
          </cell>
          <cell r="O476" t="str">
            <v>Não</v>
          </cell>
          <cell r="P476">
            <v>0.55068776686982113</v>
          </cell>
          <cell r="Q476" t="str">
            <v>Sim</v>
          </cell>
          <cell r="R476" t="str">
            <v>Sim</v>
          </cell>
          <cell r="S476" t="str">
            <v/>
          </cell>
          <cell r="T476" t="str">
            <v/>
          </cell>
          <cell r="U476" t="str">
            <v/>
          </cell>
          <cell r="V476" t="str">
            <v>Sim</v>
          </cell>
          <cell r="W476" t="str">
            <v>Sim</v>
          </cell>
        </row>
        <row r="477">
          <cell r="D477" t="str">
            <v>Balsas/MA</v>
          </cell>
          <cell r="E477" t="str">
            <v>C</v>
          </cell>
          <cell r="F477">
            <v>9.6604130899573121E-2</v>
          </cell>
          <cell r="G477" t="str">
            <v>A</v>
          </cell>
          <cell r="H477">
            <v>0.91796323284402304</v>
          </cell>
          <cell r="I477" t="str">
            <v>B</v>
          </cell>
          <cell r="J477">
            <v>-1.0183307532452222E-2</v>
          </cell>
          <cell r="K477" t="str">
            <v>C</v>
          </cell>
          <cell r="L477" t="str">
            <v>Cicf</v>
          </cell>
          <cell r="M477" t="str">
            <v/>
          </cell>
          <cell r="N477" t="str">
            <v>CAPAG Ano Base 2024</v>
          </cell>
          <cell r="O477" t="str">
            <v>Sim</v>
          </cell>
          <cell r="P477" t="str">
            <v/>
          </cell>
          <cell r="Q477" t="str">
            <v>Sim</v>
          </cell>
          <cell r="R477" t="str">
            <v/>
          </cell>
          <cell r="S477" t="str">
            <v/>
          </cell>
          <cell r="T477" t="str">
            <v/>
          </cell>
          <cell r="U477" t="str">
            <v/>
          </cell>
          <cell r="V477" t="str">
            <v>Sim</v>
          </cell>
          <cell r="W477" t="str">
            <v>Sim</v>
          </cell>
        </row>
        <row r="478">
          <cell r="D478" t="str">
            <v>Barão de Grajaú/MA</v>
          </cell>
          <cell r="E478" t="str">
            <v>C</v>
          </cell>
          <cell r="F478">
            <v>0.14441714565385769</v>
          </cell>
          <cell r="G478" t="str">
            <v>A</v>
          </cell>
          <cell r="H478">
            <v>0.91386765107274215</v>
          </cell>
          <cell r="I478" t="str">
            <v>B</v>
          </cell>
          <cell r="J478">
            <v>-1.8812788633370076E-2</v>
          </cell>
          <cell r="K478" t="str">
            <v>C</v>
          </cell>
          <cell r="L478" t="str">
            <v>Cicf</v>
          </cell>
          <cell r="M478" t="str">
            <v/>
          </cell>
          <cell r="N478" t="str">
            <v>CAPAG Ano Base 2023</v>
          </cell>
          <cell r="O478" t="str">
            <v>Não</v>
          </cell>
          <cell r="P478" t="str">
            <v/>
          </cell>
          <cell r="Q478" t="str">
            <v>Sim</v>
          </cell>
          <cell r="R478" t="str">
            <v/>
          </cell>
          <cell r="S478" t="str">
            <v/>
          </cell>
          <cell r="T478" t="str">
            <v/>
          </cell>
          <cell r="U478" t="str">
            <v/>
          </cell>
          <cell r="V478" t="str">
            <v>Sim</v>
          </cell>
          <cell r="W478" t="str">
            <v>Sim</v>
          </cell>
        </row>
        <row r="479">
          <cell r="D479" t="str">
            <v>Barra do Corda/MA</v>
          </cell>
          <cell r="E479" t="str">
            <v>C</v>
          </cell>
          <cell r="F479">
            <v>0</v>
          </cell>
          <cell r="G479" t="str">
            <v>A</v>
          </cell>
          <cell r="H479">
            <v>0.95346735187569465</v>
          </cell>
          <cell r="I479" t="str">
            <v>C</v>
          </cell>
          <cell r="J479">
            <v>-0.17741256442149478</v>
          </cell>
          <cell r="K479" t="str">
            <v>C</v>
          </cell>
          <cell r="L479" t="str">
            <v>Bicf</v>
          </cell>
          <cell r="M479" t="str">
            <v/>
          </cell>
          <cell r="N479" t="str">
            <v>CAPAG Ano Base 2023</v>
          </cell>
          <cell r="O479" t="str">
            <v>Não</v>
          </cell>
          <cell r="P479" t="str">
            <v/>
          </cell>
          <cell r="Q479" t="str">
            <v>Sim</v>
          </cell>
          <cell r="R479" t="str">
            <v/>
          </cell>
          <cell r="S479" t="str">
            <v/>
          </cell>
          <cell r="T479" t="str">
            <v/>
          </cell>
          <cell r="U479" t="str">
            <v/>
          </cell>
          <cell r="V479" t="str">
            <v>Sim</v>
          </cell>
          <cell r="W479" t="str">
            <v>Sim</v>
          </cell>
        </row>
        <row r="480">
          <cell r="D480" t="str">
            <v>Barreirinhas/MA</v>
          </cell>
          <cell r="E480" t="str">
            <v>C</v>
          </cell>
          <cell r="F480">
            <v>0</v>
          </cell>
          <cell r="G480" t="str">
            <v>A</v>
          </cell>
          <cell r="H480">
            <v>0.94484341111393433</v>
          </cell>
          <cell r="I480" t="str">
            <v>B</v>
          </cell>
          <cell r="J480">
            <v>-4.4761019199712447E-2</v>
          </cell>
          <cell r="K480" t="str">
            <v>C</v>
          </cell>
          <cell r="L480" t="str">
            <v>Dicf</v>
          </cell>
          <cell r="M480" t="str">
            <v/>
          </cell>
          <cell r="N480" t="str">
            <v>CAPAG Ano Base 2023</v>
          </cell>
          <cell r="O480" t="str">
            <v>Não</v>
          </cell>
          <cell r="P480">
            <v>4.0377501045470637E-2</v>
          </cell>
          <cell r="Q480" t="str">
            <v>Sim</v>
          </cell>
          <cell r="R480" t="str">
            <v>Sim</v>
          </cell>
          <cell r="S480" t="str">
            <v/>
          </cell>
          <cell r="T480" t="str">
            <v/>
          </cell>
          <cell r="U480" t="str">
            <v/>
          </cell>
          <cell r="V480" t="str">
            <v>Sim</v>
          </cell>
          <cell r="W480" t="str">
            <v>Sim</v>
          </cell>
        </row>
        <row r="481">
          <cell r="D481" t="str">
            <v>Belágua/MA</v>
          </cell>
          <cell r="E481" t="str">
            <v>n.d.</v>
          </cell>
          <cell r="F481">
            <v>0.16793673757980396</v>
          </cell>
          <cell r="G481" t="str">
            <v>A</v>
          </cell>
          <cell r="H481">
            <v>0.99160147307513458</v>
          </cell>
          <cell r="I481" t="str">
            <v>C</v>
          </cell>
          <cell r="J481" t="str">
            <v>n.d.</v>
          </cell>
          <cell r="K481" t="str">
            <v>n.d.</v>
          </cell>
          <cell r="L481" t="str">
            <v>Cicf</v>
          </cell>
          <cell r="M4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81" t="str">
            <v>CAPAG Ano Base 2023</v>
          </cell>
          <cell r="O481" t="str">
            <v>Não</v>
          </cell>
          <cell r="P481" t="str">
            <v>n.d.</v>
          </cell>
          <cell r="Q481" t="str">
            <v>Sim</v>
          </cell>
          <cell r="R481" t="str">
            <v/>
          </cell>
          <cell r="S481" t="str">
            <v/>
          </cell>
          <cell r="T481" t="str">
            <v/>
          </cell>
          <cell r="U481" t="str">
            <v>Sim</v>
          </cell>
          <cell r="V481" t="str">
            <v>Sim</v>
          </cell>
          <cell r="W481" t="str">
            <v>Sim</v>
          </cell>
        </row>
        <row r="482">
          <cell r="D482" t="str">
            <v>Bela Vista do Maranhão/MA</v>
          </cell>
          <cell r="E482" t="str">
            <v>C</v>
          </cell>
          <cell r="F482">
            <v>3.0903051419360637E-2</v>
          </cell>
          <cell r="G482" t="str">
            <v>A</v>
          </cell>
          <cell r="H482">
            <v>0.90067817561390551</v>
          </cell>
          <cell r="I482" t="str">
            <v>B</v>
          </cell>
          <cell r="J482">
            <v>-0.10638334890742014</v>
          </cell>
          <cell r="K482" t="str">
            <v>C</v>
          </cell>
          <cell r="L482" t="str">
            <v>Dicf</v>
          </cell>
          <cell r="M482" t="str">
            <v/>
          </cell>
          <cell r="N482" t="str">
            <v>CAPAG Ano Base 2023</v>
          </cell>
          <cell r="O482" t="str">
            <v>Não</v>
          </cell>
          <cell r="P482" t="str">
            <v/>
          </cell>
          <cell r="Q482" t="str">
            <v>Sim</v>
          </cell>
          <cell r="R482" t="str">
            <v/>
          </cell>
          <cell r="S482" t="str">
            <v/>
          </cell>
          <cell r="T482" t="str">
            <v/>
          </cell>
          <cell r="U482" t="str">
            <v/>
          </cell>
          <cell r="V482" t="str">
            <v>Sim</v>
          </cell>
          <cell r="W482" t="str">
            <v>Sim</v>
          </cell>
        </row>
        <row r="483">
          <cell r="D483" t="str">
            <v>Benedito Leite/MA</v>
          </cell>
          <cell r="E483" t="str">
            <v>C</v>
          </cell>
          <cell r="F483">
            <v>3.499518535115269E-3</v>
          </cell>
          <cell r="G483" t="str">
            <v>A</v>
          </cell>
          <cell r="H483">
            <v>0.94879547238016559</v>
          </cell>
          <cell r="I483" t="str">
            <v>B</v>
          </cell>
          <cell r="J483">
            <v>-1.5949010636187807E-2</v>
          </cell>
          <cell r="K483" t="str">
            <v>C</v>
          </cell>
          <cell r="L483" t="str">
            <v>Bicf</v>
          </cell>
          <cell r="M483" t="str">
            <v/>
          </cell>
          <cell r="N483" t="str">
            <v>CAPAG Ano Base 2023</v>
          </cell>
          <cell r="O483" t="str">
            <v>Não</v>
          </cell>
          <cell r="P483">
            <v>12.72072385076126</v>
          </cell>
          <cell r="Q483" t="str">
            <v>Sim</v>
          </cell>
          <cell r="R483" t="str">
            <v/>
          </cell>
          <cell r="S483" t="str">
            <v/>
          </cell>
          <cell r="T483" t="str">
            <v/>
          </cell>
          <cell r="U483" t="str">
            <v/>
          </cell>
          <cell r="V483" t="str">
            <v>Sim</v>
          </cell>
          <cell r="W483" t="str">
            <v>Sim</v>
          </cell>
        </row>
        <row r="484">
          <cell r="D484" t="str">
            <v>Bequimão/MA</v>
          </cell>
          <cell r="E484" t="str">
            <v>C</v>
          </cell>
          <cell r="F484">
            <v>4.8173108971607696E-4</v>
          </cell>
          <cell r="G484" t="str">
            <v>A</v>
          </cell>
          <cell r="H484">
            <v>1.0213552693834278</v>
          </cell>
          <cell r="I484" t="str">
            <v>C</v>
          </cell>
          <cell r="J484">
            <v>-0.17580021263775325</v>
          </cell>
          <cell r="K484" t="str">
            <v>C</v>
          </cell>
          <cell r="L484" t="str">
            <v>Cicf</v>
          </cell>
          <cell r="M484" t="str">
            <v/>
          </cell>
          <cell r="N484" t="str">
            <v>CAPAG Ano Base 2023</v>
          </cell>
          <cell r="O484" t="str">
            <v>Não</v>
          </cell>
          <cell r="P484" t="str">
            <v/>
          </cell>
          <cell r="Q484" t="str">
            <v>Sim</v>
          </cell>
          <cell r="R484" t="str">
            <v/>
          </cell>
          <cell r="S484" t="str">
            <v/>
          </cell>
          <cell r="T484" t="str">
            <v/>
          </cell>
          <cell r="U484" t="str">
            <v/>
          </cell>
          <cell r="V484" t="str">
            <v>Sim</v>
          </cell>
          <cell r="W484" t="str">
            <v>Sim</v>
          </cell>
        </row>
        <row r="485">
          <cell r="D485" t="str">
            <v>Bernardo do Mearim/MA</v>
          </cell>
          <cell r="E485" t="str">
            <v>C</v>
          </cell>
          <cell r="F485">
            <v>0</v>
          </cell>
          <cell r="G485" t="str">
            <v>A</v>
          </cell>
          <cell r="H485">
            <v>0.64748613605581173</v>
          </cell>
          <cell r="I485" t="str">
            <v>A</v>
          </cell>
          <cell r="J485">
            <v>-3.3428568773810106E-5</v>
          </cell>
          <cell r="K485" t="str">
            <v>C</v>
          </cell>
          <cell r="L485" t="str">
            <v>Cicf</v>
          </cell>
          <cell r="M485" t="str">
            <v/>
          </cell>
          <cell r="N485" t="str">
            <v>CAPAG Ano Base 2023</v>
          </cell>
          <cell r="O485" t="str">
            <v>Não</v>
          </cell>
          <cell r="P485">
            <v>1.0023045018840224</v>
          </cell>
          <cell r="Q485" t="str">
            <v>Sim</v>
          </cell>
          <cell r="R485" t="str">
            <v/>
          </cell>
          <cell r="S485" t="str">
            <v/>
          </cell>
          <cell r="T485" t="str">
            <v/>
          </cell>
          <cell r="U485" t="str">
            <v/>
          </cell>
          <cell r="V485" t="str">
            <v>Sim</v>
          </cell>
          <cell r="W485" t="str">
            <v>Sim</v>
          </cell>
        </row>
        <row r="486">
          <cell r="D486" t="str">
            <v>Boa Vista do Gurupi/MA</v>
          </cell>
          <cell r="E486" t="str">
            <v>C</v>
          </cell>
          <cell r="F486">
            <v>0.37392014003767199</v>
          </cell>
          <cell r="G486" t="str">
            <v>A</v>
          </cell>
          <cell r="H486">
            <v>0.85296759061532235</v>
          </cell>
          <cell r="I486" t="str">
            <v>B</v>
          </cell>
          <cell r="J486">
            <v>-3.4115825085348009E-2</v>
          </cell>
          <cell r="K486" t="str">
            <v>C</v>
          </cell>
          <cell r="L486" t="str">
            <v>Cicf</v>
          </cell>
          <cell r="M486" t="str">
            <v/>
          </cell>
          <cell r="N486" t="str">
            <v>CAPAG Ano Base 2023</v>
          </cell>
          <cell r="O486" t="str">
            <v>Não</v>
          </cell>
          <cell r="P486">
            <v>0.52881701081002819</v>
          </cell>
          <cell r="Q486" t="str">
            <v>Sim</v>
          </cell>
          <cell r="R486" t="str">
            <v>Sim</v>
          </cell>
          <cell r="S486" t="str">
            <v/>
          </cell>
          <cell r="T486" t="str">
            <v/>
          </cell>
          <cell r="U486" t="str">
            <v/>
          </cell>
          <cell r="V486" t="str">
            <v>Sim</v>
          </cell>
          <cell r="W486" t="str">
            <v>Sim</v>
          </cell>
        </row>
        <row r="487">
          <cell r="D487" t="str">
            <v>Bom Jardim/MA</v>
          </cell>
          <cell r="E487" t="str">
            <v>C</v>
          </cell>
          <cell r="F487">
            <v>0.24670776839315522</v>
          </cell>
          <cell r="G487" t="str">
            <v>A</v>
          </cell>
          <cell r="H487">
            <v>0.94372345039421701</v>
          </cell>
          <cell r="I487" t="str">
            <v>B</v>
          </cell>
          <cell r="J487">
            <v>-0.13321565364895088</v>
          </cell>
          <cell r="K487" t="str">
            <v>C</v>
          </cell>
          <cell r="L487" t="str">
            <v>Bicf</v>
          </cell>
          <cell r="M487" t="str">
            <v/>
          </cell>
          <cell r="N487" t="str">
            <v>CAPAG Ano Base 2023</v>
          </cell>
          <cell r="O487" t="str">
            <v>Não</v>
          </cell>
          <cell r="P487" t="str">
            <v/>
          </cell>
          <cell r="Q487" t="str">
            <v>Sim</v>
          </cell>
          <cell r="R487" t="str">
            <v/>
          </cell>
          <cell r="S487" t="str">
            <v/>
          </cell>
          <cell r="T487" t="str">
            <v/>
          </cell>
          <cell r="U487" t="str">
            <v/>
          </cell>
          <cell r="V487" t="str">
            <v>Sim</v>
          </cell>
          <cell r="W487" t="str">
            <v>Sim</v>
          </cell>
        </row>
        <row r="488">
          <cell r="D488" t="str">
            <v>Bom Jesus das Selvas/MA</v>
          </cell>
          <cell r="E488" t="str">
            <v>C</v>
          </cell>
          <cell r="F488">
            <v>0.25324824031125515</v>
          </cell>
          <cell r="G488" t="str">
            <v>A</v>
          </cell>
          <cell r="H488">
            <v>1.0047266309837779</v>
          </cell>
          <cell r="I488" t="str">
            <v>C</v>
          </cell>
          <cell r="J488">
            <v>-0.20333936207434589</v>
          </cell>
          <cell r="K488" t="str">
            <v>C</v>
          </cell>
          <cell r="L488" t="str">
            <v>Bicf</v>
          </cell>
          <cell r="M488" t="str">
            <v/>
          </cell>
          <cell r="N488" t="str">
            <v>CAPAG Ano Base 2023</v>
          </cell>
          <cell r="O488" t="str">
            <v>Não</v>
          </cell>
          <cell r="P488" t="str">
            <v/>
          </cell>
          <cell r="Q488" t="str">
            <v>Sim</v>
          </cell>
          <cell r="R488" t="str">
            <v/>
          </cell>
          <cell r="S488" t="str">
            <v/>
          </cell>
          <cell r="T488" t="str">
            <v/>
          </cell>
          <cell r="U488" t="str">
            <v/>
          </cell>
          <cell r="V488" t="str">
            <v>Sim</v>
          </cell>
          <cell r="W488" t="str">
            <v>Sim</v>
          </cell>
        </row>
        <row r="489">
          <cell r="D489" t="str">
            <v>Bom Lugar/MA</v>
          </cell>
          <cell r="E489" t="str">
            <v>C</v>
          </cell>
          <cell r="F489">
            <v>0</v>
          </cell>
          <cell r="G489" t="str">
            <v>A</v>
          </cell>
          <cell r="H489">
            <v>0.80355221286070555</v>
          </cell>
          <cell r="I489" t="str">
            <v>A</v>
          </cell>
          <cell r="J489">
            <v>0</v>
          </cell>
          <cell r="K489" t="str">
            <v>C</v>
          </cell>
          <cell r="L489" t="str">
            <v>Cicf</v>
          </cell>
          <cell r="M489" t="str">
            <v/>
          </cell>
          <cell r="N489" t="str">
            <v>CAPAG Ano Base 2023</v>
          </cell>
          <cell r="O489" t="str">
            <v>Não</v>
          </cell>
          <cell r="P489" t="str">
            <v>n.d.</v>
          </cell>
          <cell r="Q489" t="str">
            <v>Sim</v>
          </cell>
          <cell r="R489" t="str">
            <v/>
          </cell>
          <cell r="S489" t="str">
            <v/>
          </cell>
          <cell r="T489" t="str">
            <v/>
          </cell>
          <cell r="U489" t="str">
            <v/>
          </cell>
          <cell r="V489" t="str">
            <v>Sim</v>
          </cell>
          <cell r="W489" t="str">
            <v>Sim</v>
          </cell>
        </row>
        <row r="490">
          <cell r="D490" t="str">
            <v>Brejo/MA</v>
          </cell>
          <cell r="E490" t="str">
            <v>n.d.</v>
          </cell>
          <cell r="F490">
            <v>8.0301123349858422E-2</v>
          </cell>
          <cell r="G490" t="str">
            <v>A</v>
          </cell>
          <cell r="H490">
            <v>0.94440014068329514</v>
          </cell>
          <cell r="I490" t="str">
            <v>B</v>
          </cell>
          <cell r="J490" t="str">
            <v>n.d.</v>
          </cell>
          <cell r="K490" t="str">
            <v>n.d.</v>
          </cell>
          <cell r="L490" t="str">
            <v>Bicf</v>
          </cell>
          <cell r="M49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90" t="str">
            <v>CAPAG Ano Base 2023</v>
          </cell>
          <cell r="O490" t="str">
            <v>Não</v>
          </cell>
          <cell r="P490" t="str">
            <v>n.d.</v>
          </cell>
          <cell r="Q490" t="str">
            <v>Sim</v>
          </cell>
          <cell r="R490" t="str">
            <v/>
          </cell>
          <cell r="S490" t="str">
            <v/>
          </cell>
          <cell r="T490" t="str">
            <v>Negativa</v>
          </cell>
          <cell r="U490" t="str">
            <v/>
          </cell>
          <cell r="V490" t="str">
            <v>Sim</v>
          </cell>
          <cell r="W490" t="str">
            <v>Sim</v>
          </cell>
        </row>
        <row r="491">
          <cell r="D491" t="str">
            <v>Brejo de Areia/MA</v>
          </cell>
          <cell r="E491" t="str">
            <v>C</v>
          </cell>
          <cell r="F491">
            <v>2.9464562658550925E-2</v>
          </cell>
          <cell r="G491" t="str">
            <v>A</v>
          </cell>
          <cell r="H491">
            <v>0.97636239677968228</v>
          </cell>
          <cell r="I491" t="str">
            <v>C</v>
          </cell>
          <cell r="J491">
            <v>-5.3549471989217882E-2</v>
          </cell>
          <cell r="K491" t="str">
            <v>C</v>
          </cell>
          <cell r="L491" t="str">
            <v>Dicf</v>
          </cell>
          <cell r="M491" t="str">
            <v/>
          </cell>
          <cell r="N491" t="str">
            <v>CAPAG Ano Base 2023</v>
          </cell>
          <cell r="O491" t="str">
            <v>Não</v>
          </cell>
          <cell r="P491" t="str">
            <v/>
          </cell>
          <cell r="Q491" t="str">
            <v>Sim</v>
          </cell>
          <cell r="R491" t="str">
            <v/>
          </cell>
          <cell r="S491" t="str">
            <v/>
          </cell>
          <cell r="T491" t="str">
            <v/>
          </cell>
          <cell r="U491" t="str">
            <v/>
          </cell>
          <cell r="V491" t="str">
            <v>Sim</v>
          </cell>
          <cell r="W491" t="str">
            <v>Sim</v>
          </cell>
        </row>
        <row r="492">
          <cell r="D492" t="str">
            <v>Buriti/MA</v>
          </cell>
          <cell r="E492" t="str">
            <v>n.d.</v>
          </cell>
          <cell r="F492">
            <v>0.13234167284265896</v>
          </cell>
          <cell r="G492" t="str">
            <v>A</v>
          </cell>
          <cell r="H492">
            <v>0.99846447725830156</v>
          </cell>
          <cell r="I492" t="str">
            <v>C</v>
          </cell>
          <cell r="J492" t="str">
            <v>n.d.</v>
          </cell>
          <cell r="K492" t="str">
            <v>n.d.</v>
          </cell>
          <cell r="L492" t="str">
            <v>Cicf</v>
          </cell>
          <cell r="M49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92" t="str">
            <v>CAPAG Ano Base 2023</v>
          </cell>
          <cell r="O492" t="str">
            <v>Não</v>
          </cell>
          <cell r="P492" t="str">
            <v>n.d.</v>
          </cell>
          <cell r="Q492" t="str">
            <v>Sim</v>
          </cell>
          <cell r="R492" t="str">
            <v/>
          </cell>
          <cell r="S492" t="str">
            <v/>
          </cell>
          <cell r="T492" t="str">
            <v>Negativa</v>
          </cell>
          <cell r="U492" t="str">
            <v/>
          </cell>
          <cell r="V492" t="str">
            <v>Sim</v>
          </cell>
          <cell r="W492" t="str">
            <v>Não</v>
          </cell>
        </row>
        <row r="493">
          <cell r="D493" t="str">
            <v>Buriti Bravo/MA</v>
          </cell>
          <cell r="E493" t="str">
            <v>C</v>
          </cell>
          <cell r="F493">
            <v>0.13494946303038244</v>
          </cell>
          <cell r="G493" t="str">
            <v>A</v>
          </cell>
          <cell r="H493">
            <v>0.94343205317724999</v>
          </cell>
          <cell r="I493" t="str">
            <v>B</v>
          </cell>
          <cell r="J493">
            <v>-0.22527795495012834</v>
          </cell>
          <cell r="K493" t="str">
            <v>C</v>
          </cell>
          <cell r="L493" t="str">
            <v>Bicf</v>
          </cell>
          <cell r="M493" t="str">
            <v/>
          </cell>
          <cell r="N493" t="str">
            <v>CAPAG Ano Base 2023</v>
          </cell>
          <cell r="O493" t="str">
            <v>Não</v>
          </cell>
          <cell r="P493" t="str">
            <v/>
          </cell>
          <cell r="Q493" t="str">
            <v>Sim</v>
          </cell>
          <cell r="R493" t="str">
            <v/>
          </cell>
          <cell r="S493" t="str">
            <v/>
          </cell>
          <cell r="T493" t="str">
            <v/>
          </cell>
          <cell r="U493" t="str">
            <v/>
          </cell>
          <cell r="V493" t="str">
            <v>Sim</v>
          </cell>
          <cell r="W493" t="str">
            <v>Sim</v>
          </cell>
        </row>
        <row r="494">
          <cell r="D494" t="str">
            <v>Buriticupu/MA</v>
          </cell>
          <cell r="E494" t="str">
            <v>C</v>
          </cell>
          <cell r="F494">
            <v>0.14202777121925542</v>
          </cell>
          <cell r="G494" t="str">
            <v>A</v>
          </cell>
          <cell r="H494">
            <v>0.92862021343681156</v>
          </cell>
          <cell r="I494" t="str">
            <v>B</v>
          </cell>
          <cell r="J494">
            <v>-0.12842711956459821</v>
          </cell>
          <cell r="K494" t="str">
            <v>C</v>
          </cell>
          <cell r="L494" t="str">
            <v>Cicf</v>
          </cell>
          <cell r="M494" t="str">
            <v/>
          </cell>
          <cell r="N494" t="str">
            <v>CAPAG Ano Base 2023</v>
          </cell>
          <cell r="O494" t="str">
            <v>Não</v>
          </cell>
          <cell r="P494">
            <v>0.12100456467367098</v>
          </cell>
          <cell r="Q494" t="str">
            <v>Sim</v>
          </cell>
          <cell r="R494" t="str">
            <v>Sim</v>
          </cell>
          <cell r="S494" t="str">
            <v/>
          </cell>
          <cell r="T494" t="str">
            <v/>
          </cell>
          <cell r="U494" t="str">
            <v/>
          </cell>
          <cell r="V494" t="str">
            <v>Sim</v>
          </cell>
          <cell r="W494" t="str">
            <v>Sim</v>
          </cell>
        </row>
        <row r="495">
          <cell r="D495" t="str">
            <v>Buritirana/MA</v>
          </cell>
          <cell r="E495" t="str">
            <v>B</v>
          </cell>
          <cell r="F495">
            <v>0</v>
          </cell>
          <cell r="G495" t="str">
            <v>A</v>
          </cell>
          <cell r="H495">
            <v>0.94254319798705311</v>
          </cell>
          <cell r="I495" t="str">
            <v>B</v>
          </cell>
          <cell r="J495">
            <v>3.7082691617162968E-2</v>
          </cell>
          <cell r="K495" t="str">
            <v>B</v>
          </cell>
          <cell r="L495" t="str">
            <v>Cicf</v>
          </cell>
          <cell r="M495" t="str">
            <v/>
          </cell>
          <cell r="N495" t="str">
            <v>CAPAG Ano Base 2023</v>
          </cell>
          <cell r="O495" t="str">
            <v>Não</v>
          </cell>
          <cell r="P495">
            <v>0.70204202873125243</v>
          </cell>
          <cell r="Q495" t="str">
            <v>Sim</v>
          </cell>
          <cell r="R495" t="str">
            <v/>
          </cell>
          <cell r="S495" t="str">
            <v/>
          </cell>
          <cell r="T495" t="str">
            <v/>
          </cell>
          <cell r="U495" t="str">
            <v/>
          </cell>
          <cell r="V495" t="str">
            <v>Sim</v>
          </cell>
          <cell r="W495" t="str">
            <v>Sim</v>
          </cell>
        </row>
        <row r="496">
          <cell r="D496" t="str">
            <v>Cachoeira Grande/MA</v>
          </cell>
          <cell r="E496" t="str">
            <v>C</v>
          </cell>
          <cell r="F496">
            <v>6.4076014426798986E-2</v>
          </cell>
          <cell r="G496" t="str">
            <v>A</v>
          </cell>
          <cell r="H496">
            <v>0.52642575390141766</v>
          </cell>
          <cell r="I496" t="str">
            <v>A</v>
          </cell>
          <cell r="J496">
            <v>0</v>
          </cell>
          <cell r="K496" t="str">
            <v>C</v>
          </cell>
          <cell r="L496" t="str">
            <v>Dicf</v>
          </cell>
          <cell r="M496" t="str">
            <v/>
          </cell>
          <cell r="N496" t="str">
            <v>CAPAG Ano Base 2023</v>
          </cell>
          <cell r="O496" t="str">
            <v>Não</v>
          </cell>
          <cell r="P496">
            <v>0.12095970639074369</v>
          </cell>
          <cell r="Q496" t="str">
            <v>Sim</v>
          </cell>
          <cell r="R496" t="str">
            <v>Sim</v>
          </cell>
          <cell r="S496" t="str">
            <v/>
          </cell>
          <cell r="T496" t="str">
            <v/>
          </cell>
          <cell r="U496" t="str">
            <v/>
          </cell>
          <cell r="V496" t="str">
            <v>Sim</v>
          </cell>
          <cell r="W496" t="str">
            <v>Sim</v>
          </cell>
        </row>
        <row r="497">
          <cell r="D497" t="str">
            <v>Cajapió/MA</v>
          </cell>
          <cell r="E497" t="str">
            <v>C</v>
          </cell>
          <cell r="F497">
            <v>0.22351708984458082</v>
          </cell>
          <cell r="G497" t="str">
            <v>A</v>
          </cell>
          <cell r="H497">
            <v>0.92800859536794811</v>
          </cell>
          <cell r="I497" t="str">
            <v>B</v>
          </cell>
          <cell r="J497">
            <v>-2.0677833856642966E-3</v>
          </cell>
          <cell r="K497" t="str">
            <v>C</v>
          </cell>
          <cell r="L497" t="str">
            <v>Cicf</v>
          </cell>
          <cell r="M497" t="str">
            <v/>
          </cell>
          <cell r="N497" t="str">
            <v>CAPAG Ano Base 2023</v>
          </cell>
          <cell r="O497" t="str">
            <v>Não</v>
          </cell>
          <cell r="P497">
            <v>1.2420261041204486</v>
          </cell>
          <cell r="Q497" t="str">
            <v>Sim</v>
          </cell>
          <cell r="R497" t="str">
            <v/>
          </cell>
          <cell r="S497" t="str">
            <v/>
          </cell>
          <cell r="T497" t="str">
            <v/>
          </cell>
          <cell r="U497" t="str">
            <v/>
          </cell>
          <cell r="V497" t="str">
            <v>Sim</v>
          </cell>
          <cell r="W497" t="str">
            <v>Sim</v>
          </cell>
        </row>
        <row r="498">
          <cell r="D498" t="str">
            <v>Cajari/MA</v>
          </cell>
          <cell r="E498" t="str">
            <v>C</v>
          </cell>
          <cell r="F498">
            <v>2.9434705341756552E-3</v>
          </cell>
          <cell r="G498" t="str">
            <v>A</v>
          </cell>
          <cell r="H498">
            <v>0.96415902192599034</v>
          </cell>
          <cell r="I498" t="str">
            <v>C</v>
          </cell>
          <cell r="J498">
            <v>5.234152552048995E-2</v>
          </cell>
          <cell r="K498" t="str">
            <v>A</v>
          </cell>
          <cell r="L498" t="str">
            <v>Cicf</v>
          </cell>
          <cell r="M498" t="str">
            <v/>
          </cell>
          <cell r="N498" t="str">
            <v>CAPAG Ano Base 2023</v>
          </cell>
          <cell r="O498" t="str">
            <v>Não</v>
          </cell>
          <cell r="P498">
            <v>0.22090869668680696</v>
          </cell>
          <cell r="Q498" t="str">
            <v>Sim</v>
          </cell>
          <cell r="R498" t="str">
            <v/>
          </cell>
          <cell r="S498" t="str">
            <v/>
          </cell>
          <cell r="T498" t="str">
            <v/>
          </cell>
          <cell r="U498" t="str">
            <v/>
          </cell>
          <cell r="V498" t="str">
            <v>Sim</v>
          </cell>
          <cell r="W498" t="str">
            <v>Sim</v>
          </cell>
        </row>
        <row r="499">
          <cell r="D499" t="str">
            <v>Campestre do Maranhão/MA</v>
          </cell>
          <cell r="E499" t="str">
            <v>C</v>
          </cell>
          <cell r="F499">
            <v>0.22043592442484178</v>
          </cell>
          <cell r="G499" t="str">
            <v>A</v>
          </cell>
          <cell r="H499">
            <v>0.99038904642752779</v>
          </cell>
          <cell r="I499" t="str">
            <v>C</v>
          </cell>
          <cell r="J499">
            <v>-1.9035208984768848E-2</v>
          </cell>
          <cell r="K499" t="str">
            <v>C</v>
          </cell>
          <cell r="L499" t="str">
            <v>Cicf</v>
          </cell>
          <cell r="M499" t="str">
            <v/>
          </cell>
          <cell r="N499" t="str">
            <v>CAPAG Ano Base 2023</v>
          </cell>
          <cell r="O499" t="str">
            <v>Não</v>
          </cell>
          <cell r="P499">
            <v>1.4783862789955511</v>
          </cell>
          <cell r="Q499" t="str">
            <v>Sim</v>
          </cell>
          <cell r="R499" t="str">
            <v/>
          </cell>
          <cell r="S499" t="str">
            <v/>
          </cell>
          <cell r="T499" t="str">
            <v/>
          </cell>
          <cell r="U499" t="str">
            <v/>
          </cell>
          <cell r="V499" t="str">
            <v>Sim</v>
          </cell>
          <cell r="W499" t="str">
            <v>Sim</v>
          </cell>
        </row>
        <row r="500">
          <cell r="D500" t="str">
            <v>Cândido Mendes/MA</v>
          </cell>
          <cell r="E500" t="str">
            <v>B</v>
          </cell>
          <cell r="F500">
            <v>3.2125074640079181E-2</v>
          </cell>
          <cell r="G500" t="str">
            <v>A</v>
          </cell>
          <cell r="H500">
            <v>0.87573711759557649</v>
          </cell>
          <cell r="I500" t="str">
            <v>B</v>
          </cell>
          <cell r="J500">
            <v>2.3445502257842518E-2</v>
          </cell>
          <cell r="K500" t="str">
            <v>B</v>
          </cell>
          <cell r="L500" t="str">
            <v>Cicf</v>
          </cell>
          <cell r="M500" t="str">
            <v/>
          </cell>
          <cell r="N500" t="str">
            <v>CAPAG Ano Base 2023</v>
          </cell>
          <cell r="O500" t="str">
            <v>Não</v>
          </cell>
          <cell r="P500">
            <v>0.37895171009862116</v>
          </cell>
          <cell r="Q500" t="str">
            <v>Sim</v>
          </cell>
          <cell r="R500" t="str">
            <v/>
          </cell>
          <cell r="S500" t="str">
            <v/>
          </cell>
          <cell r="T500" t="str">
            <v/>
          </cell>
          <cell r="U500" t="str">
            <v/>
          </cell>
          <cell r="V500" t="str">
            <v>Sim</v>
          </cell>
          <cell r="W500" t="str">
            <v>Sim</v>
          </cell>
        </row>
        <row r="501">
          <cell r="D501" t="str">
            <v>Cantanhede/MA</v>
          </cell>
          <cell r="E501" t="str">
            <v>C</v>
          </cell>
          <cell r="F501">
            <v>0</v>
          </cell>
          <cell r="G501" t="str">
            <v>A</v>
          </cell>
          <cell r="H501">
            <v>1.0005402253003925</v>
          </cell>
          <cell r="I501" t="str">
            <v>C</v>
          </cell>
          <cell r="J501">
            <v>2.2868697261542968E-2</v>
          </cell>
          <cell r="K501" t="str">
            <v>B</v>
          </cell>
          <cell r="L501" t="str">
            <v>Cicf</v>
          </cell>
          <cell r="M501" t="str">
            <v/>
          </cell>
          <cell r="N501" t="str">
            <v>CAPAG Ano Base 2023</v>
          </cell>
          <cell r="O501" t="str">
            <v>Não</v>
          </cell>
          <cell r="P501">
            <v>0.8117969077799847</v>
          </cell>
          <cell r="Q501" t="str">
            <v>Sim</v>
          </cell>
          <cell r="R501" t="str">
            <v/>
          </cell>
          <cell r="S501" t="str">
            <v/>
          </cell>
          <cell r="T501" t="str">
            <v/>
          </cell>
          <cell r="U501" t="str">
            <v/>
          </cell>
          <cell r="V501" t="str">
            <v>Sim</v>
          </cell>
          <cell r="W501" t="str">
            <v>Sim</v>
          </cell>
        </row>
        <row r="502">
          <cell r="D502" t="str">
            <v>Capinzal do Norte/MA</v>
          </cell>
          <cell r="E502" t="str">
            <v>C</v>
          </cell>
          <cell r="F502">
            <v>4.6755547453432248E-3</v>
          </cell>
          <cell r="G502" t="str">
            <v>A</v>
          </cell>
          <cell r="H502">
            <v>1.0428840708487419</v>
          </cell>
          <cell r="I502" t="str">
            <v>C</v>
          </cell>
          <cell r="J502">
            <v>3.7051139261732195E-2</v>
          </cell>
          <cell r="K502" t="str">
            <v>B</v>
          </cell>
          <cell r="L502" t="str">
            <v>Cicf</v>
          </cell>
          <cell r="M502" t="str">
            <v/>
          </cell>
          <cell r="N502" t="str">
            <v>CAPAG Ano Base 2023</v>
          </cell>
          <cell r="O502" t="str">
            <v>Não</v>
          </cell>
          <cell r="P502">
            <v>0.20056412584676805</v>
          </cell>
          <cell r="Q502" t="str">
            <v>Sim</v>
          </cell>
          <cell r="R502" t="str">
            <v/>
          </cell>
          <cell r="S502" t="str">
            <v/>
          </cell>
          <cell r="T502" t="str">
            <v/>
          </cell>
          <cell r="U502" t="str">
            <v/>
          </cell>
          <cell r="V502" t="str">
            <v>Sim</v>
          </cell>
          <cell r="W502" t="str">
            <v>Sim</v>
          </cell>
        </row>
        <row r="503">
          <cell r="D503" t="str">
            <v>Carolina/MA</v>
          </cell>
          <cell r="E503" t="str">
            <v>C</v>
          </cell>
          <cell r="F503">
            <v>1.7352644812733678E-3</v>
          </cell>
          <cell r="G503" t="str">
            <v>A</v>
          </cell>
          <cell r="H503">
            <v>1.0254590891265323</v>
          </cell>
          <cell r="I503" t="str">
            <v>C</v>
          </cell>
          <cell r="J503">
            <v>-0.24393908489642144</v>
          </cell>
          <cell r="K503" t="str">
            <v>C</v>
          </cell>
          <cell r="L503" t="str">
            <v>Dicf</v>
          </cell>
          <cell r="M503" t="str">
            <v/>
          </cell>
          <cell r="N503" t="str">
            <v>CAPAG Ano Base 2023</v>
          </cell>
          <cell r="O503" t="str">
            <v>Não</v>
          </cell>
          <cell r="P503" t="str">
            <v/>
          </cell>
          <cell r="Q503" t="str">
            <v>Sim</v>
          </cell>
          <cell r="R503" t="str">
            <v/>
          </cell>
          <cell r="S503" t="str">
            <v/>
          </cell>
          <cell r="T503" t="str">
            <v/>
          </cell>
          <cell r="U503" t="str">
            <v/>
          </cell>
          <cell r="V503" t="str">
            <v>Sim</v>
          </cell>
          <cell r="W503" t="str">
            <v>Sim</v>
          </cell>
        </row>
        <row r="504">
          <cell r="D504" t="str">
            <v>Carutapera/MA</v>
          </cell>
          <cell r="E504" t="str">
            <v>C</v>
          </cell>
          <cell r="F504">
            <v>4.152552040536777E-2</v>
          </cell>
          <cell r="G504" t="str">
            <v>A</v>
          </cell>
          <cell r="H504">
            <v>0.955794836094364</v>
          </cell>
          <cell r="I504" t="str">
            <v>C</v>
          </cell>
          <cell r="J504">
            <v>5.3534201207411022E-2</v>
          </cell>
          <cell r="K504" t="str">
            <v>A</v>
          </cell>
          <cell r="L504" t="str">
            <v>Dicf</v>
          </cell>
          <cell r="M504" t="str">
            <v/>
          </cell>
          <cell r="N504" t="str">
            <v>CAPAG Ano Base 2023</v>
          </cell>
          <cell r="O504" t="str">
            <v>Não</v>
          </cell>
          <cell r="P504">
            <v>1.4634966954298202E-2</v>
          </cell>
          <cell r="Q504" t="str">
            <v>Sim</v>
          </cell>
          <cell r="R504" t="str">
            <v/>
          </cell>
          <cell r="S504" t="str">
            <v/>
          </cell>
          <cell r="T504" t="str">
            <v/>
          </cell>
          <cell r="U504" t="str">
            <v/>
          </cell>
          <cell r="V504" t="str">
            <v>Sim</v>
          </cell>
          <cell r="W504" t="str">
            <v>Não</v>
          </cell>
        </row>
        <row r="505">
          <cell r="D505" t="str">
            <v>Caxias/MA</v>
          </cell>
          <cell r="E505" t="str">
            <v>B</v>
          </cell>
          <cell r="F505">
            <v>0.22478759649945515</v>
          </cell>
          <cell r="G505" t="str">
            <v>A</v>
          </cell>
          <cell r="H505">
            <v>0.94656761770528774</v>
          </cell>
          <cell r="I505" t="str">
            <v>B</v>
          </cell>
          <cell r="J505">
            <v>2.4792623500255694E-2</v>
          </cell>
          <cell r="K505" t="str">
            <v>B</v>
          </cell>
          <cell r="L505" t="str">
            <v>Dicf</v>
          </cell>
          <cell r="M505" t="str">
            <v/>
          </cell>
          <cell r="N505" t="str">
            <v>CAPAG Ano Base 2023</v>
          </cell>
          <cell r="O505" t="str">
            <v>Não</v>
          </cell>
          <cell r="P505">
            <v>0.85298660518474723</v>
          </cell>
          <cell r="Q505" t="str">
            <v>Sim</v>
          </cell>
          <cell r="R505" t="str">
            <v/>
          </cell>
          <cell r="S505" t="str">
            <v/>
          </cell>
          <cell r="T505" t="str">
            <v/>
          </cell>
          <cell r="U505" t="str">
            <v/>
          </cell>
          <cell r="V505" t="str">
            <v>Sim</v>
          </cell>
          <cell r="W505" t="str">
            <v>Sim</v>
          </cell>
        </row>
        <row r="506">
          <cell r="D506" t="str">
            <v>Cedral/MA</v>
          </cell>
          <cell r="E506" t="str">
            <v>C</v>
          </cell>
          <cell r="F506">
            <v>9.6337163100011138E-3</v>
          </cell>
          <cell r="G506" t="str">
            <v>A</v>
          </cell>
          <cell r="H506">
            <v>0.95802386852372123</v>
          </cell>
          <cell r="I506" t="str">
            <v>C</v>
          </cell>
          <cell r="J506">
            <v>-0.11022485918733999</v>
          </cell>
          <cell r="K506" t="str">
            <v>C</v>
          </cell>
          <cell r="L506" t="str">
            <v>Cicf</v>
          </cell>
          <cell r="M506" t="str">
            <v/>
          </cell>
          <cell r="N506" t="str">
            <v>CAPAG Ano Base 2023</v>
          </cell>
          <cell r="O506" t="str">
            <v>Não</v>
          </cell>
          <cell r="P506" t="str">
            <v/>
          </cell>
          <cell r="Q506" t="str">
            <v>Sim</v>
          </cell>
          <cell r="R506" t="str">
            <v/>
          </cell>
          <cell r="S506" t="str">
            <v/>
          </cell>
          <cell r="T506" t="str">
            <v/>
          </cell>
          <cell r="U506" t="str">
            <v/>
          </cell>
          <cell r="V506" t="str">
            <v>Sim</v>
          </cell>
          <cell r="W506" t="str">
            <v>Sim</v>
          </cell>
        </row>
        <row r="507">
          <cell r="D507" t="str">
            <v>Central do Maranhão/MA</v>
          </cell>
          <cell r="E507" t="str">
            <v>B</v>
          </cell>
          <cell r="F507">
            <v>1.215616349413069E-7</v>
          </cell>
          <cell r="G507" t="str">
            <v>A</v>
          </cell>
          <cell r="H507">
            <v>0.93334390831134861</v>
          </cell>
          <cell r="I507" t="str">
            <v>B</v>
          </cell>
          <cell r="J507">
            <v>4.3432409919500821E-2</v>
          </cell>
          <cell r="K507" t="str">
            <v>B</v>
          </cell>
          <cell r="L507" t="str">
            <v>Cicf</v>
          </cell>
          <cell r="M507" t="str">
            <v/>
          </cell>
          <cell r="N507" t="str">
            <v>CAPAG Ano Base 2023</v>
          </cell>
          <cell r="O507" t="str">
            <v>Não</v>
          </cell>
          <cell r="P507">
            <v>0.19515973166200318</v>
          </cell>
          <cell r="Q507" t="str">
            <v>Sim</v>
          </cell>
          <cell r="R507" t="str">
            <v/>
          </cell>
          <cell r="S507" t="str">
            <v/>
          </cell>
          <cell r="T507" t="str">
            <v/>
          </cell>
          <cell r="U507" t="str">
            <v/>
          </cell>
          <cell r="V507" t="str">
            <v>Sim</v>
          </cell>
          <cell r="W507" t="str">
            <v>Sim</v>
          </cell>
        </row>
        <row r="508">
          <cell r="D508" t="str">
            <v>Centro do Guilherme/MA</v>
          </cell>
          <cell r="E508" t="str">
            <v>C</v>
          </cell>
          <cell r="F508">
            <v>8.6637281829712642E-2</v>
          </cell>
          <cell r="G508" t="str">
            <v>A</v>
          </cell>
          <cell r="H508">
            <v>0.84354327218334058</v>
          </cell>
          <cell r="I508" t="str">
            <v>A</v>
          </cell>
          <cell r="J508">
            <v>-2.0636705829047235E-2</v>
          </cell>
          <cell r="K508" t="str">
            <v>C</v>
          </cell>
          <cell r="L508" t="str">
            <v>Dicf</v>
          </cell>
          <cell r="M508" t="str">
            <v/>
          </cell>
          <cell r="N508" t="str">
            <v>CAPAG Ano Base 2023</v>
          </cell>
          <cell r="O508" t="str">
            <v>Não</v>
          </cell>
          <cell r="P508" t="str">
            <v/>
          </cell>
          <cell r="Q508" t="str">
            <v>Sim</v>
          </cell>
          <cell r="R508" t="str">
            <v/>
          </cell>
          <cell r="S508" t="str">
            <v/>
          </cell>
          <cell r="T508" t="str">
            <v/>
          </cell>
          <cell r="U508" t="str">
            <v/>
          </cell>
          <cell r="V508" t="str">
            <v>Sim</v>
          </cell>
          <cell r="W508" t="str">
            <v>Sim</v>
          </cell>
        </row>
        <row r="509">
          <cell r="D509" t="str">
            <v>Centro Novo do Maranhão/MA</v>
          </cell>
          <cell r="E509" t="str">
            <v>n.e.</v>
          </cell>
          <cell r="F509">
            <v>0</v>
          </cell>
          <cell r="G509" t="str">
            <v>A</v>
          </cell>
          <cell r="H509" t="str">
            <v>n.d.</v>
          </cell>
          <cell r="I509" t="str">
            <v>n.d.</v>
          </cell>
          <cell r="J509">
            <v>-0.37512214287034629</v>
          </cell>
          <cell r="K509" t="str">
            <v>C</v>
          </cell>
          <cell r="L509" t="str">
            <v>Eicf</v>
          </cell>
          <cell r="M509" t="str">
            <v>Ente possui ranking da informação contábil Eicf</v>
          </cell>
          <cell r="N509" t="str">
            <v>CAPAG Ano Base 2023</v>
          </cell>
          <cell r="O509" t="str">
            <v>Não</v>
          </cell>
          <cell r="P509" t="str">
            <v/>
          </cell>
          <cell r="Q509" t="str">
            <v>Não</v>
          </cell>
          <cell r="R509" t="str">
            <v/>
          </cell>
          <cell r="S509" t="str">
            <v/>
          </cell>
          <cell r="T509" t="str">
            <v/>
          </cell>
          <cell r="U509" t="str">
            <v/>
          </cell>
          <cell r="V509" t="str">
            <v>Sim</v>
          </cell>
          <cell r="W509" t="str">
            <v>Sim</v>
          </cell>
        </row>
        <row r="510">
          <cell r="D510" t="str">
            <v>Chapadinha/MA</v>
          </cell>
          <cell r="E510" t="str">
            <v>n.d.</v>
          </cell>
          <cell r="F510">
            <v>0.12127789366094933</v>
          </cell>
          <cell r="G510" t="str">
            <v>A</v>
          </cell>
          <cell r="H510">
            <v>0.90186364646527561</v>
          </cell>
          <cell r="I510" t="str">
            <v>B</v>
          </cell>
          <cell r="J510" t="str">
            <v>n.d.</v>
          </cell>
          <cell r="K510" t="str">
            <v>n.d.</v>
          </cell>
          <cell r="L510" t="str">
            <v>Dicf</v>
          </cell>
          <cell r="M51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10" t="str">
            <v>CAPAG Ano Base 2023</v>
          </cell>
          <cell r="O510" t="str">
            <v>Não</v>
          </cell>
          <cell r="P510" t="str">
            <v>n.d.</v>
          </cell>
          <cell r="Q510" t="str">
            <v>Sim</v>
          </cell>
          <cell r="R510" t="str">
            <v/>
          </cell>
          <cell r="S510" t="str">
            <v/>
          </cell>
          <cell r="T510" t="str">
            <v>Negativa</v>
          </cell>
          <cell r="U510" t="str">
            <v/>
          </cell>
          <cell r="V510" t="str">
            <v>Sim</v>
          </cell>
          <cell r="W510" t="str">
            <v>Sim</v>
          </cell>
        </row>
        <row r="511">
          <cell r="D511" t="str">
            <v>Cidelândia/MA</v>
          </cell>
          <cell r="E511" t="str">
            <v>C</v>
          </cell>
          <cell r="F511">
            <v>5.9369543492676516E-3</v>
          </cell>
          <cell r="G511" t="str">
            <v>A</v>
          </cell>
          <cell r="H511">
            <v>0.74704806487027609</v>
          </cell>
          <cell r="I511" t="str">
            <v>A</v>
          </cell>
          <cell r="J511">
            <v>-0.30053103285293919</v>
          </cell>
          <cell r="K511" t="str">
            <v>C</v>
          </cell>
          <cell r="L511" t="str">
            <v>Bicf</v>
          </cell>
          <cell r="M511" t="str">
            <v/>
          </cell>
          <cell r="N511" t="str">
            <v>CAPAG Ano Base 2023</v>
          </cell>
          <cell r="O511" t="str">
            <v>Não</v>
          </cell>
          <cell r="P511" t="str">
            <v/>
          </cell>
          <cell r="Q511" t="str">
            <v>Sim</v>
          </cell>
          <cell r="R511" t="str">
            <v/>
          </cell>
          <cell r="S511" t="str">
            <v/>
          </cell>
          <cell r="T511" t="str">
            <v/>
          </cell>
          <cell r="U511" t="str">
            <v/>
          </cell>
          <cell r="V511" t="str">
            <v>Sim</v>
          </cell>
          <cell r="W511" t="str">
            <v>Não</v>
          </cell>
        </row>
        <row r="512">
          <cell r="D512" t="str">
            <v>Codó/MA</v>
          </cell>
          <cell r="E512" t="str">
            <v>C</v>
          </cell>
          <cell r="F512">
            <v>0.24858522520860171</v>
          </cell>
          <cell r="G512" t="str">
            <v>A</v>
          </cell>
          <cell r="H512">
            <v>0.99092532648984466</v>
          </cell>
          <cell r="I512" t="str">
            <v>C</v>
          </cell>
          <cell r="J512">
            <v>-5.4957696712412192E-2</v>
          </cell>
          <cell r="K512" t="str">
            <v>C</v>
          </cell>
          <cell r="L512" t="str">
            <v>Bicf</v>
          </cell>
          <cell r="M512" t="str">
            <v/>
          </cell>
          <cell r="N512" t="str">
            <v>CAPAG Ano Base 2023</v>
          </cell>
          <cell r="O512" t="str">
            <v>Não</v>
          </cell>
          <cell r="P512" t="str">
            <v/>
          </cell>
          <cell r="Q512" t="str">
            <v>Sim</v>
          </cell>
          <cell r="R512" t="str">
            <v/>
          </cell>
          <cell r="S512" t="str">
            <v/>
          </cell>
          <cell r="T512" t="str">
            <v/>
          </cell>
          <cell r="U512" t="str">
            <v/>
          </cell>
          <cell r="V512" t="str">
            <v>Sim</v>
          </cell>
          <cell r="W512" t="str">
            <v>Sim</v>
          </cell>
        </row>
        <row r="513">
          <cell r="D513" t="str">
            <v>Coelho Neto/MA</v>
          </cell>
          <cell r="E513" t="str">
            <v>C</v>
          </cell>
          <cell r="F513">
            <v>3.0239777216513517E-3</v>
          </cell>
          <cell r="G513" t="str">
            <v>A</v>
          </cell>
          <cell r="H513">
            <v>1.0125662413454446</v>
          </cell>
          <cell r="I513" t="str">
            <v>C</v>
          </cell>
          <cell r="J513">
            <v>-0.100287252348566</v>
          </cell>
          <cell r="K513" t="str">
            <v>C</v>
          </cell>
          <cell r="L513" t="str">
            <v>Cicf</v>
          </cell>
          <cell r="M513" t="str">
            <v/>
          </cell>
          <cell r="N513" t="str">
            <v>CAPAG Ano Base 2023</v>
          </cell>
          <cell r="O513" t="str">
            <v>Não</v>
          </cell>
          <cell r="P513" t="str">
            <v/>
          </cell>
          <cell r="Q513" t="str">
            <v>Sim</v>
          </cell>
          <cell r="R513" t="str">
            <v/>
          </cell>
          <cell r="S513" t="str">
            <v/>
          </cell>
          <cell r="T513" t="str">
            <v/>
          </cell>
          <cell r="U513" t="str">
            <v/>
          </cell>
          <cell r="V513" t="str">
            <v>Sim</v>
          </cell>
          <cell r="W513" t="str">
            <v>Sim</v>
          </cell>
        </row>
        <row r="514">
          <cell r="D514" t="str">
            <v>Colinas/MA</v>
          </cell>
          <cell r="E514" t="str">
            <v>n.d.</v>
          </cell>
          <cell r="F514" t="str">
            <v>n.d.</v>
          </cell>
          <cell r="G514" t="str">
            <v>n.d.</v>
          </cell>
          <cell r="H514" t="str">
            <v>n.d.</v>
          </cell>
          <cell r="I514" t="str">
            <v>n.d.</v>
          </cell>
          <cell r="J514" t="str">
            <v>n.d.</v>
          </cell>
          <cell r="K514" t="str">
            <v>n.d.</v>
          </cell>
          <cell r="L514" t="str">
            <v>Cicf</v>
          </cell>
          <cell r="M514" t="str">
            <v xml:space="preserve">Ente não publicou último RGF de 2024
Ente não publicou último RREO de 2024
</v>
          </cell>
          <cell r="N514" t="str">
            <v>CAPAG Ano Base 2023</v>
          </cell>
          <cell r="O514" t="str">
            <v>Não</v>
          </cell>
          <cell r="P514">
            <v>0.12069838631148913</v>
          </cell>
          <cell r="Q514" t="str">
            <v>Sim</v>
          </cell>
          <cell r="R514" t="str">
            <v>Sim</v>
          </cell>
          <cell r="S514" t="str">
            <v/>
          </cell>
          <cell r="T514" t="str">
            <v/>
          </cell>
          <cell r="U514" t="str">
            <v/>
          </cell>
          <cell r="V514" t="str">
            <v>Não</v>
          </cell>
          <cell r="W514" t="str">
            <v>Não</v>
          </cell>
        </row>
        <row r="515">
          <cell r="D515" t="str">
            <v>Conceição do Lago-Açu/MA</v>
          </cell>
          <cell r="E515" t="str">
            <v>n.d.</v>
          </cell>
          <cell r="F515" t="str">
            <v>n.d.</v>
          </cell>
          <cell r="G515" t="str">
            <v>n.d.</v>
          </cell>
          <cell r="H515" t="str">
            <v>n.d.</v>
          </cell>
          <cell r="I515" t="str">
            <v>n.d.</v>
          </cell>
          <cell r="J515" t="str">
            <v>n.d.</v>
          </cell>
          <cell r="K515" t="str">
            <v>n.d.</v>
          </cell>
          <cell r="L515" t="str">
            <v>Bicf</v>
          </cell>
          <cell r="M515" t="str">
            <v xml:space="preserve">Ente não publicou último RGF de 2024
Ente não publicou último RREO de 2024
</v>
          </cell>
          <cell r="N515" t="str">
            <v>CAPAG Ano Base 2023</v>
          </cell>
          <cell r="O515" t="str">
            <v>Não</v>
          </cell>
          <cell r="P515">
            <v>0.70188341672396404</v>
          </cell>
          <cell r="Q515" t="str">
            <v>Sim</v>
          </cell>
          <cell r="R515" t="str">
            <v>Sim</v>
          </cell>
          <cell r="S515" t="str">
            <v/>
          </cell>
          <cell r="T515" t="str">
            <v/>
          </cell>
          <cell r="U515" t="str">
            <v/>
          </cell>
          <cell r="V515" t="str">
            <v>Não</v>
          </cell>
          <cell r="W515" t="str">
            <v>Não</v>
          </cell>
        </row>
        <row r="516">
          <cell r="D516" t="str">
            <v>Coroatá/MA</v>
          </cell>
          <cell r="E516" t="str">
            <v>n.d.</v>
          </cell>
          <cell r="F516">
            <v>6.8605797563396298E-2</v>
          </cell>
          <cell r="G516" t="str">
            <v>A</v>
          </cell>
          <cell r="H516">
            <v>0.98275607883583338</v>
          </cell>
          <cell r="I516" t="str">
            <v>C</v>
          </cell>
          <cell r="J516" t="str">
            <v>n.d.</v>
          </cell>
          <cell r="K516" t="str">
            <v>n.d.</v>
          </cell>
          <cell r="L516" t="str">
            <v>Dicf</v>
          </cell>
          <cell r="M51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16" t="str">
            <v>CAPAG Ano Base 2023</v>
          </cell>
          <cell r="O516" t="str">
            <v>Não</v>
          </cell>
          <cell r="P516" t="str">
            <v>n.d.</v>
          </cell>
          <cell r="Q516" t="str">
            <v>Sim</v>
          </cell>
          <cell r="R516" t="str">
            <v/>
          </cell>
          <cell r="S516" t="str">
            <v/>
          </cell>
          <cell r="T516" t="str">
            <v>Negativa</v>
          </cell>
          <cell r="U516" t="str">
            <v/>
          </cell>
          <cell r="V516" t="str">
            <v>Sim</v>
          </cell>
          <cell r="W516" t="str">
            <v>Não</v>
          </cell>
        </row>
        <row r="517">
          <cell r="D517" t="str">
            <v>Cururupu/MA</v>
          </cell>
          <cell r="E517" t="str">
            <v>C</v>
          </cell>
          <cell r="F517">
            <v>1.3403958813144429E-3</v>
          </cell>
          <cell r="G517" t="str">
            <v>A</v>
          </cell>
          <cell r="H517">
            <v>1.0306747953137094</v>
          </cell>
          <cell r="I517" t="str">
            <v>C</v>
          </cell>
          <cell r="J517">
            <v>-0.22242374393650027</v>
          </cell>
          <cell r="K517" t="str">
            <v>C</v>
          </cell>
          <cell r="L517" t="str">
            <v>Cicf</v>
          </cell>
          <cell r="M517" t="str">
            <v/>
          </cell>
          <cell r="N517" t="str">
            <v>CAPAG Ano Base 2023</v>
          </cell>
          <cell r="O517" t="str">
            <v>Não</v>
          </cell>
          <cell r="P517" t="str">
            <v/>
          </cell>
          <cell r="Q517" t="str">
            <v>Sim</v>
          </cell>
          <cell r="R517" t="str">
            <v/>
          </cell>
          <cell r="S517" t="str">
            <v/>
          </cell>
          <cell r="T517" t="str">
            <v/>
          </cell>
          <cell r="U517" t="str">
            <v/>
          </cell>
          <cell r="V517" t="str">
            <v>Sim</v>
          </cell>
          <cell r="W517" t="str">
            <v>Sim</v>
          </cell>
        </row>
        <row r="518">
          <cell r="D518" t="str">
            <v>Davinópolis/MA</v>
          </cell>
          <cell r="E518" t="str">
            <v>n.d.</v>
          </cell>
          <cell r="F518" t="str">
            <v>n.d.</v>
          </cell>
          <cell r="G518" t="str">
            <v>n.d.</v>
          </cell>
          <cell r="H518" t="str">
            <v>n.d.</v>
          </cell>
          <cell r="I518" t="str">
            <v>n.d.</v>
          </cell>
          <cell r="J518" t="str">
            <v>n.d.</v>
          </cell>
          <cell r="K518" t="str">
            <v>n.d.</v>
          </cell>
          <cell r="L518" t="str">
            <v>Cicf</v>
          </cell>
          <cell r="M518" t="str">
            <v xml:space="preserve">Ente não publicou último RGF de 2024
Ente não publicou último RREO de 2024
</v>
          </cell>
          <cell r="N518" t="str">
            <v>CAPAG Ano Base 2023</v>
          </cell>
          <cell r="O518" t="str">
            <v>Não</v>
          </cell>
          <cell r="P518">
            <v>0.37525193577399873</v>
          </cell>
          <cell r="Q518" t="str">
            <v>Sim</v>
          </cell>
          <cell r="R518" t="str">
            <v>Sim</v>
          </cell>
          <cell r="S518" t="str">
            <v/>
          </cell>
          <cell r="T518" t="str">
            <v/>
          </cell>
          <cell r="U518" t="str">
            <v/>
          </cell>
          <cell r="V518" t="str">
            <v>Não</v>
          </cell>
          <cell r="W518" t="str">
            <v>Não</v>
          </cell>
        </row>
        <row r="519">
          <cell r="D519" t="str">
            <v>Dom Pedro/MA</v>
          </cell>
          <cell r="E519" t="str">
            <v>C</v>
          </cell>
          <cell r="F519">
            <v>5.1766153405410388E-2</v>
          </cell>
          <cell r="G519" t="str">
            <v>A</v>
          </cell>
          <cell r="H519">
            <v>1.028806656518154</v>
          </cell>
          <cell r="I519" t="str">
            <v>C</v>
          </cell>
          <cell r="J519">
            <v>-2.2549452943497528E-2</v>
          </cell>
          <cell r="K519" t="str">
            <v>C</v>
          </cell>
          <cell r="L519" t="str">
            <v>Dicf</v>
          </cell>
          <cell r="M519" t="str">
            <v/>
          </cell>
          <cell r="N519" t="str">
            <v>CAPAG Ano Base 2023</v>
          </cell>
          <cell r="O519" t="str">
            <v>Não</v>
          </cell>
          <cell r="P519" t="str">
            <v/>
          </cell>
          <cell r="Q519" t="str">
            <v>Sim</v>
          </cell>
          <cell r="R519" t="str">
            <v/>
          </cell>
          <cell r="S519" t="str">
            <v/>
          </cell>
          <cell r="T519" t="str">
            <v/>
          </cell>
          <cell r="U519" t="str">
            <v/>
          </cell>
          <cell r="V519" t="str">
            <v>Sim</v>
          </cell>
          <cell r="W519" t="str">
            <v>Sim</v>
          </cell>
        </row>
        <row r="520">
          <cell r="D520" t="str">
            <v>Duque Bacelar/MA</v>
          </cell>
          <cell r="E520" t="str">
            <v>C</v>
          </cell>
          <cell r="F520">
            <v>9.1987973314090702E-3</v>
          </cell>
          <cell r="G520" t="str">
            <v>A</v>
          </cell>
          <cell r="H520">
            <v>0.97871055586321276</v>
          </cell>
          <cell r="I520" t="str">
            <v>C</v>
          </cell>
          <cell r="J520">
            <v>1.6702212049974159E-3</v>
          </cell>
          <cell r="K520" t="str">
            <v>B</v>
          </cell>
          <cell r="L520" t="str">
            <v>Dicf</v>
          </cell>
          <cell r="M520" t="str">
            <v/>
          </cell>
          <cell r="N520" t="str">
            <v>CAPAG Ano Base 2023</v>
          </cell>
          <cell r="O520" t="str">
            <v>Não</v>
          </cell>
          <cell r="P520">
            <v>0</v>
          </cell>
          <cell r="Q520" t="str">
            <v>Sim</v>
          </cell>
          <cell r="R520" t="str">
            <v/>
          </cell>
          <cell r="S520" t="str">
            <v/>
          </cell>
          <cell r="T520" t="str">
            <v/>
          </cell>
          <cell r="U520" t="str">
            <v/>
          </cell>
          <cell r="V520" t="str">
            <v>Sim</v>
          </cell>
          <cell r="W520" t="str">
            <v>Sim</v>
          </cell>
        </row>
        <row r="521">
          <cell r="D521" t="str">
            <v>Esperantinópolis/MA</v>
          </cell>
          <cell r="E521" t="str">
            <v>C</v>
          </cell>
          <cell r="F521">
            <v>6.0289464646518191E-3</v>
          </cell>
          <cell r="G521" t="str">
            <v>A</v>
          </cell>
          <cell r="H521">
            <v>0.9368958277374686</v>
          </cell>
          <cell r="I521" t="str">
            <v>B</v>
          </cell>
          <cell r="J521">
            <v>-9.5609142817418377E-2</v>
          </cell>
          <cell r="K521" t="str">
            <v>C</v>
          </cell>
          <cell r="L521" t="str">
            <v>Bicf</v>
          </cell>
          <cell r="M521" t="str">
            <v/>
          </cell>
          <cell r="N521" t="str">
            <v>CAPAG Ano Base 2023</v>
          </cell>
          <cell r="O521" t="str">
            <v>Não</v>
          </cell>
          <cell r="P521" t="str">
            <v/>
          </cell>
          <cell r="Q521" t="str">
            <v>Sim</v>
          </cell>
          <cell r="R521" t="str">
            <v/>
          </cell>
          <cell r="S521" t="str">
            <v/>
          </cell>
          <cell r="T521" t="str">
            <v/>
          </cell>
          <cell r="U521" t="str">
            <v/>
          </cell>
          <cell r="V521" t="str">
            <v>Sim</v>
          </cell>
          <cell r="W521" t="str">
            <v>Sim</v>
          </cell>
        </row>
        <row r="522">
          <cell r="D522" t="str">
            <v>Estreito/MA</v>
          </cell>
          <cell r="E522" t="str">
            <v>C</v>
          </cell>
          <cell r="F522">
            <v>5.3734118610307231E-3</v>
          </cell>
          <cell r="G522" t="str">
            <v>A</v>
          </cell>
          <cell r="H522">
            <v>0.86526301369392067</v>
          </cell>
          <cell r="I522" t="str">
            <v>B</v>
          </cell>
          <cell r="J522">
            <v>-2.41300099433932</v>
          </cell>
          <cell r="K522" t="str">
            <v>C</v>
          </cell>
          <cell r="L522" t="str">
            <v>Dicf</v>
          </cell>
          <cell r="M522" t="str">
            <v/>
          </cell>
          <cell r="N522" t="str">
            <v>CAPAG Ano Base 2023</v>
          </cell>
          <cell r="O522" t="str">
            <v>Não</v>
          </cell>
          <cell r="P522" t="str">
            <v/>
          </cell>
          <cell r="Q522" t="str">
            <v>Sim</v>
          </cell>
          <cell r="R522" t="str">
            <v/>
          </cell>
          <cell r="S522" t="str">
            <v/>
          </cell>
          <cell r="T522" t="str">
            <v/>
          </cell>
          <cell r="U522" t="str">
            <v/>
          </cell>
          <cell r="V522" t="str">
            <v>Sim</v>
          </cell>
          <cell r="W522" t="str">
            <v>Sim</v>
          </cell>
        </row>
        <row r="523">
          <cell r="D523" t="str">
            <v>Feira Nova do Maranhão/MA</v>
          </cell>
          <cell r="E523" t="str">
            <v>n.d.</v>
          </cell>
          <cell r="F523">
            <v>0</v>
          </cell>
          <cell r="G523" t="str">
            <v>A</v>
          </cell>
          <cell r="H523">
            <v>0.93883688404114307</v>
          </cell>
          <cell r="I523" t="str">
            <v>B</v>
          </cell>
          <cell r="J523" t="str">
            <v>n.d.</v>
          </cell>
          <cell r="K523" t="str">
            <v>n.d.</v>
          </cell>
          <cell r="L523" t="str">
            <v>Dicf</v>
          </cell>
          <cell r="M52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23" t="str">
            <v>CAPAG Ano Base 2023</v>
          </cell>
          <cell r="O523" t="str">
            <v>Não</v>
          </cell>
          <cell r="P523" t="str">
            <v>n.d.</v>
          </cell>
          <cell r="Q523" t="str">
            <v>Sim</v>
          </cell>
          <cell r="R523" t="str">
            <v/>
          </cell>
          <cell r="S523" t="str">
            <v/>
          </cell>
          <cell r="T523" t="str">
            <v>Negativa</v>
          </cell>
          <cell r="U523" t="str">
            <v/>
          </cell>
          <cell r="V523" t="str">
            <v>Sim</v>
          </cell>
          <cell r="W523" t="str">
            <v>Sim</v>
          </cell>
        </row>
        <row r="524">
          <cell r="D524" t="str">
            <v>Fernando Falcão/MA</v>
          </cell>
          <cell r="E524" t="str">
            <v>C</v>
          </cell>
          <cell r="F524">
            <v>0</v>
          </cell>
          <cell r="G524" t="str">
            <v>A</v>
          </cell>
          <cell r="H524">
            <v>0.95416526295723059</v>
          </cell>
          <cell r="I524" t="str">
            <v>C</v>
          </cell>
          <cell r="J524">
            <v>1.2368393353632697E-3</v>
          </cell>
          <cell r="K524" t="str">
            <v>B</v>
          </cell>
          <cell r="L524" t="str">
            <v>Cicf</v>
          </cell>
          <cell r="M524" t="str">
            <v/>
          </cell>
          <cell r="N524" t="str">
            <v>CAPAG Ano Base 2023</v>
          </cell>
          <cell r="O524" t="str">
            <v>Não</v>
          </cell>
          <cell r="P524">
            <v>0.94067381656338234</v>
          </cell>
          <cell r="Q524" t="str">
            <v>Sim</v>
          </cell>
          <cell r="R524" t="str">
            <v/>
          </cell>
          <cell r="S524" t="str">
            <v/>
          </cell>
          <cell r="T524" t="str">
            <v/>
          </cell>
          <cell r="U524" t="str">
            <v/>
          </cell>
          <cell r="V524" t="str">
            <v>Sim</v>
          </cell>
          <cell r="W524" t="str">
            <v>Sim</v>
          </cell>
        </row>
        <row r="525">
          <cell r="D525" t="str">
            <v>Formosa da Serra Negra/MA</v>
          </cell>
          <cell r="E525" t="str">
            <v>n.d.</v>
          </cell>
          <cell r="F525">
            <v>2.1811779473545428E-3</v>
          </cell>
          <cell r="G525" t="str">
            <v>A</v>
          </cell>
          <cell r="H525">
            <v>0.9570133654821007</v>
          </cell>
          <cell r="I525" t="str">
            <v>C</v>
          </cell>
          <cell r="J525" t="str">
            <v>n.d.</v>
          </cell>
          <cell r="K525" t="str">
            <v>n.d.</v>
          </cell>
          <cell r="L525" t="str">
            <v>Dicf</v>
          </cell>
          <cell r="M52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25" t="str">
            <v>CAPAG Ano Base 2023</v>
          </cell>
          <cell r="O525" t="str">
            <v>Não</v>
          </cell>
          <cell r="P525" t="str">
            <v>n.d.</v>
          </cell>
          <cell r="Q525" t="str">
            <v>Sim</v>
          </cell>
          <cell r="R525" t="str">
            <v/>
          </cell>
          <cell r="S525" t="str">
            <v/>
          </cell>
          <cell r="T525" t="str">
            <v>Negativa</v>
          </cell>
          <cell r="U525" t="str">
            <v/>
          </cell>
          <cell r="V525" t="str">
            <v>Sim</v>
          </cell>
          <cell r="W525" t="str">
            <v>Sim</v>
          </cell>
        </row>
        <row r="526">
          <cell r="D526" t="str">
            <v>Fortaleza dos Nogueiras/MA</v>
          </cell>
          <cell r="E526" t="str">
            <v>n.d.</v>
          </cell>
          <cell r="F526">
            <v>9.2467062403993189E-3</v>
          </cell>
          <cell r="G526" t="str">
            <v>A</v>
          </cell>
          <cell r="H526">
            <v>0.9787587164696121</v>
          </cell>
          <cell r="I526" t="str">
            <v>C</v>
          </cell>
          <cell r="J526" t="str">
            <v>n.d.</v>
          </cell>
          <cell r="K526" t="str">
            <v>n.d.</v>
          </cell>
          <cell r="L526" t="str">
            <v>Dicf</v>
          </cell>
          <cell r="M52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26" t="str">
            <v>CAPAG Ano Base 2023</v>
          </cell>
          <cell r="O526" t="str">
            <v>Não</v>
          </cell>
          <cell r="P526" t="str">
            <v>n.d.</v>
          </cell>
          <cell r="Q526" t="str">
            <v>Sim</v>
          </cell>
          <cell r="R526" t="str">
            <v/>
          </cell>
          <cell r="S526" t="str">
            <v/>
          </cell>
          <cell r="T526" t="str">
            <v>Negativa</v>
          </cell>
          <cell r="U526" t="str">
            <v/>
          </cell>
          <cell r="V526" t="str">
            <v>Sim</v>
          </cell>
          <cell r="W526" t="str">
            <v>Sim</v>
          </cell>
        </row>
        <row r="527">
          <cell r="D527" t="str">
            <v>Fortuna/MA</v>
          </cell>
          <cell r="E527" t="str">
            <v>C</v>
          </cell>
          <cell r="F527">
            <v>1.199475602186207E-2</v>
          </cell>
          <cell r="G527" t="str">
            <v>A</v>
          </cell>
          <cell r="H527">
            <v>0.941285217098905</v>
          </cell>
          <cell r="I527" t="str">
            <v>B</v>
          </cell>
          <cell r="J527">
            <v>-0.29746619621112375</v>
          </cell>
          <cell r="K527" t="str">
            <v>C</v>
          </cell>
          <cell r="L527" t="str">
            <v>Cicf</v>
          </cell>
          <cell r="M527" t="str">
            <v/>
          </cell>
          <cell r="N527" t="str">
            <v>CAPAG Ano Base 2023</v>
          </cell>
          <cell r="O527" t="str">
            <v>Não</v>
          </cell>
          <cell r="P527" t="str">
            <v/>
          </cell>
          <cell r="Q527" t="str">
            <v>Sim</v>
          </cell>
          <cell r="R527" t="str">
            <v/>
          </cell>
          <cell r="S527" t="str">
            <v/>
          </cell>
          <cell r="T527" t="str">
            <v/>
          </cell>
          <cell r="U527" t="str">
            <v/>
          </cell>
          <cell r="V527" t="str">
            <v>Sim</v>
          </cell>
          <cell r="W527" t="str">
            <v>Não</v>
          </cell>
        </row>
        <row r="528">
          <cell r="D528" t="str">
            <v>Godofredo Viana/MA</v>
          </cell>
          <cell r="E528" t="str">
            <v>C</v>
          </cell>
          <cell r="F528">
            <v>0</v>
          </cell>
          <cell r="G528" t="str">
            <v>A</v>
          </cell>
          <cell r="H528">
            <v>0.99684914476567221</v>
          </cell>
          <cell r="I528" t="str">
            <v>C</v>
          </cell>
          <cell r="J528">
            <v>-2.8520288620188752E-2</v>
          </cell>
          <cell r="K528" t="str">
            <v>C</v>
          </cell>
          <cell r="L528" t="str">
            <v>Bicf</v>
          </cell>
          <cell r="M528" t="str">
            <v/>
          </cell>
          <cell r="N528" t="str">
            <v>CAPAG Ano Base 2023</v>
          </cell>
          <cell r="O528" t="str">
            <v>Não</v>
          </cell>
          <cell r="P528">
            <v>1.2934206483392499</v>
          </cell>
          <cell r="Q528" t="str">
            <v>Sim</v>
          </cell>
          <cell r="R528" t="str">
            <v/>
          </cell>
          <cell r="S528" t="str">
            <v/>
          </cell>
          <cell r="T528" t="str">
            <v/>
          </cell>
          <cell r="U528" t="str">
            <v/>
          </cell>
          <cell r="V528" t="str">
            <v>Sim</v>
          </cell>
          <cell r="W528" t="str">
            <v>Não</v>
          </cell>
        </row>
        <row r="529">
          <cell r="D529" t="str">
            <v>Gonçalves Dias/MA</v>
          </cell>
          <cell r="E529" t="str">
            <v>C</v>
          </cell>
          <cell r="F529">
            <v>7.7453105901113511E-2</v>
          </cell>
          <cell r="G529" t="str">
            <v>A</v>
          </cell>
          <cell r="H529">
            <v>1.0520684157846358</v>
          </cell>
          <cell r="I529" t="str">
            <v>C</v>
          </cell>
          <cell r="J529">
            <v>-0.22852720252783448</v>
          </cell>
          <cell r="K529" t="str">
            <v>C</v>
          </cell>
          <cell r="L529" t="str">
            <v>Cicf</v>
          </cell>
          <cell r="M529" t="str">
            <v/>
          </cell>
          <cell r="N529" t="str">
            <v>CAPAG Ano Base 2023</v>
          </cell>
          <cell r="O529" t="str">
            <v>Não</v>
          </cell>
          <cell r="P529" t="str">
            <v/>
          </cell>
          <cell r="Q529" t="str">
            <v>Sim</v>
          </cell>
          <cell r="R529" t="str">
            <v/>
          </cell>
          <cell r="S529" t="str">
            <v/>
          </cell>
          <cell r="T529" t="str">
            <v/>
          </cell>
          <cell r="U529" t="str">
            <v/>
          </cell>
          <cell r="V529" t="str">
            <v>Sim</v>
          </cell>
          <cell r="W529" t="str">
            <v>Sim</v>
          </cell>
        </row>
        <row r="530">
          <cell r="D530" t="str">
            <v>Governador Archer/MA</v>
          </cell>
          <cell r="E530" t="str">
            <v>C</v>
          </cell>
          <cell r="F530">
            <v>0</v>
          </cell>
          <cell r="G530" t="str">
            <v>A</v>
          </cell>
          <cell r="H530">
            <v>1.0742390193896614</v>
          </cell>
          <cell r="I530" t="str">
            <v>C</v>
          </cell>
          <cell r="J530">
            <v>4.0120450993738857E-2</v>
          </cell>
          <cell r="K530" t="str">
            <v>B</v>
          </cell>
          <cell r="L530" t="str">
            <v>Dicf</v>
          </cell>
          <cell r="M530" t="str">
            <v/>
          </cell>
          <cell r="N530" t="str">
            <v>CAPAG Ano Base 2023</v>
          </cell>
          <cell r="O530" t="str">
            <v>Não</v>
          </cell>
          <cell r="P530">
            <v>0.74851953080602662</v>
          </cell>
          <cell r="Q530" t="str">
            <v>Sim</v>
          </cell>
          <cell r="R530" t="str">
            <v/>
          </cell>
          <cell r="S530" t="str">
            <v/>
          </cell>
          <cell r="T530" t="str">
            <v/>
          </cell>
          <cell r="U530" t="str">
            <v/>
          </cell>
          <cell r="V530" t="str">
            <v>Sim</v>
          </cell>
          <cell r="W530" t="str">
            <v>Sim</v>
          </cell>
        </row>
        <row r="531">
          <cell r="D531" t="str">
            <v>Governador Edison Lobão/MA</v>
          </cell>
          <cell r="E531" t="str">
            <v>C</v>
          </cell>
          <cell r="F531">
            <v>0</v>
          </cell>
          <cell r="G531" t="str">
            <v>A</v>
          </cell>
          <cell r="H531">
            <v>1.0152370810247238</v>
          </cell>
          <cell r="I531" t="str">
            <v>C</v>
          </cell>
          <cell r="J531">
            <v>7.0372294396721918E-3</v>
          </cell>
          <cell r="K531" t="str">
            <v>B</v>
          </cell>
          <cell r="L531" t="str">
            <v>Dicf</v>
          </cell>
          <cell r="M531" t="str">
            <v/>
          </cell>
          <cell r="N531" t="str">
            <v>CAPAG Ano Base 2023</v>
          </cell>
          <cell r="O531" t="str">
            <v>Não</v>
          </cell>
          <cell r="P531">
            <v>0.87201504693887699</v>
          </cell>
          <cell r="Q531" t="str">
            <v>Sim</v>
          </cell>
          <cell r="R531" t="str">
            <v/>
          </cell>
          <cell r="S531" t="str">
            <v/>
          </cell>
          <cell r="T531" t="str">
            <v/>
          </cell>
          <cell r="U531" t="str">
            <v/>
          </cell>
          <cell r="V531" t="str">
            <v>Sim</v>
          </cell>
          <cell r="W531" t="str">
            <v>Sim</v>
          </cell>
        </row>
        <row r="532">
          <cell r="D532" t="str">
            <v>Governador Eugênio Barros/MA</v>
          </cell>
          <cell r="E532" t="str">
            <v>C</v>
          </cell>
          <cell r="F532">
            <v>1.6632777328663854E-2</v>
          </cell>
          <cell r="G532" t="str">
            <v>A</v>
          </cell>
          <cell r="H532">
            <v>0.94156572799593352</v>
          </cell>
          <cell r="I532" t="str">
            <v>B</v>
          </cell>
          <cell r="J532">
            <v>0</v>
          </cell>
          <cell r="K532" t="str">
            <v>C</v>
          </cell>
          <cell r="L532" t="str">
            <v>Cicf</v>
          </cell>
          <cell r="M532" t="str">
            <v/>
          </cell>
          <cell r="N532" t="str">
            <v>CAPAG Ano Base 2023</v>
          </cell>
          <cell r="O532" t="str">
            <v>Não</v>
          </cell>
          <cell r="P532" t="str">
            <v>n.d.</v>
          </cell>
          <cell r="Q532" t="str">
            <v>Sim</v>
          </cell>
          <cell r="R532" t="str">
            <v/>
          </cell>
          <cell r="S532" t="str">
            <v/>
          </cell>
          <cell r="T532" t="str">
            <v/>
          </cell>
          <cell r="U532" t="str">
            <v/>
          </cell>
          <cell r="V532" t="str">
            <v>Sim</v>
          </cell>
          <cell r="W532" t="str">
            <v>Sim</v>
          </cell>
        </row>
        <row r="533">
          <cell r="D533" t="str">
            <v>Governador Luiz Rocha/MA</v>
          </cell>
          <cell r="E533" t="str">
            <v>C</v>
          </cell>
          <cell r="F533">
            <v>0.14474972188723753</v>
          </cell>
          <cell r="G533" t="str">
            <v>A</v>
          </cell>
          <cell r="H533">
            <v>1.0323449492055374</v>
          </cell>
          <cell r="I533" t="str">
            <v>C</v>
          </cell>
          <cell r="J533">
            <v>-0.27945168155193034</v>
          </cell>
          <cell r="K533" t="str">
            <v>C</v>
          </cell>
          <cell r="L533" t="str">
            <v>Cicf</v>
          </cell>
          <cell r="M533" t="str">
            <v/>
          </cell>
          <cell r="N533" t="str">
            <v>CAPAG Ano Base 2023</v>
          </cell>
          <cell r="O533" t="str">
            <v>Não</v>
          </cell>
          <cell r="P533" t="str">
            <v/>
          </cell>
          <cell r="Q533" t="str">
            <v>Sim</v>
          </cell>
          <cell r="R533" t="str">
            <v/>
          </cell>
          <cell r="S533" t="str">
            <v/>
          </cell>
          <cell r="T533" t="str">
            <v/>
          </cell>
          <cell r="U533" t="str">
            <v/>
          </cell>
          <cell r="V533" t="str">
            <v>Sim</v>
          </cell>
          <cell r="W533" t="str">
            <v>Sim</v>
          </cell>
        </row>
        <row r="534">
          <cell r="D534" t="str">
            <v>Governador Newton Bello/MA</v>
          </cell>
          <cell r="E534" t="str">
            <v>C</v>
          </cell>
          <cell r="F534">
            <v>0</v>
          </cell>
          <cell r="G534" t="str">
            <v>A</v>
          </cell>
          <cell r="H534">
            <v>0.89036160582869428</v>
          </cell>
          <cell r="I534" t="str">
            <v>B</v>
          </cell>
          <cell r="J534">
            <v>-3.4003983015299395E-2</v>
          </cell>
          <cell r="K534" t="str">
            <v>C</v>
          </cell>
          <cell r="L534" t="str">
            <v>Cicf</v>
          </cell>
          <cell r="M534" t="str">
            <v/>
          </cell>
          <cell r="N534" t="str">
            <v>CAPAG Ano Base 2023</v>
          </cell>
          <cell r="O534" t="str">
            <v>Não</v>
          </cell>
          <cell r="P534" t="str">
            <v/>
          </cell>
          <cell r="Q534" t="str">
            <v>Sim</v>
          </cell>
          <cell r="R534" t="str">
            <v/>
          </cell>
          <cell r="S534" t="str">
            <v/>
          </cell>
          <cell r="T534" t="str">
            <v/>
          </cell>
          <cell r="U534" t="str">
            <v/>
          </cell>
          <cell r="V534" t="str">
            <v>Sim</v>
          </cell>
          <cell r="W534" t="str">
            <v>Sim</v>
          </cell>
        </row>
        <row r="535">
          <cell r="D535" t="str">
            <v>Governador Nunes Freire/MA</v>
          </cell>
          <cell r="E535" t="str">
            <v>C</v>
          </cell>
          <cell r="F535">
            <v>7.5180773879175659E-3</v>
          </cell>
          <cell r="G535" t="str">
            <v>A</v>
          </cell>
          <cell r="H535">
            <v>0.9659599597815407</v>
          </cell>
          <cell r="I535" t="str">
            <v>C</v>
          </cell>
          <cell r="J535">
            <v>1.9766056708081538E-2</v>
          </cell>
          <cell r="K535" t="str">
            <v>B</v>
          </cell>
          <cell r="L535" t="str">
            <v>Dicf</v>
          </cell>
          <cell r="M535" t="str">
            <v/>
          </cell>
          <cell r="N535" t="str">
            <v>CAPAG Ano Base 2023</v>
          </cell>
          <cell r="O535" t="str">
            <v>Não</v>
          </cell>
          <cell r="P535">
            <v>0.21415958013536682</v>
          </cell>
          <cell r="Q535" t="str">
            <v>Sim</v>
          </cell>
          <cell r="R535" t="str">
            <v/>
          </cell>
          <cell r="S535" t="str">
            <v/>
          </cell>
          <cell r="T535" t="str">
            <v/>
          </cell>
          <cell r="U535" t="str">
            <v/>
          </cell>
          <cell r="V535" t="str">
            <v>Sim</v>
          </cell>
          <cell r="W535" t="str">
            <v>Sim</v>
          </cell>
        </row>
        <row r="536">
          <cell r="D536" t="str">
            <v>Graça Aranha/MA</v>
          </cell>
          <cell r="E536" t="str">
            <v>C</v>
          </cell>
          <cell r="F536">
            <v>0</v>
          </cell>
          <cell r="G536" t="str">
            <v>A</v>
          </cell>
          <cell r="H536">
            <v>1.0136074885881055</v>
          </cell>
          <cell r="I536" t="str">
            <v>C</v>
          </cell>
          <cell r="J536">
            <v>-0.1882762608281453</v>
          </cell>
          <cell r="K536" t="str">
            <v>C</v>
          </cell>
          <cell r="L536" t="str">
            <v>Cicf</v>
          </cell>
          <cell r="M536" t="str">
            <v/>
          </cell>
          <cell r="N536" t="str">
            <v>CAPAG Ano Base 2023</v>
          </cell>
          <cell r="O536" t="str">
            <v>Não</v>
          </cell>
          <cell r="P536" t="str">
            <v/>
          </cell>
          <cell r="Q536" t="str">
            <v>Sim</v>
          </cell>
          <cell r="R536" t="str">
            <v/>
          </cell>
          <cell r="S536" t="str">
            <v/>
          </cell>
          <cell r="T536" t="str">
            <v/>
          </cell>
          <cell r="U536" t="str">
            <v/>
          </cell>
          <cell r="V536" t="str">
            <v>Sim</v>
          </cell>
          <cell r="W536" t="str">
            <v>Não</v>
          </cell>
        </row>
        <row r="537">
          <cell r="D537" t="str">
            <v>Grajaú/MA</v>
          </cell>
          <cell r="E537" t="str">
            <v>n.e.</v>
          </cell>
          <cell r="F537">
            <v>0</v>
          </cell>
          <cell r="G537" t="str">
            <v>A</v>
          </cell>
          <cell r="H537">
            <v>0.94846226643797782</v>
          </cell>
          <cell r="I537" t="str">
            <v>B</v>
          </cell>
          <cell r="J537">
            <v>-0.26478746881696796</v>
          </cell>
          <cell r="K537" t="str">
            <v>C</v>
          </cell>
          <cell r="L537" t="str">
            <v>Eicf</v>
          </cell>
          <cell r="M537" t="str">
            <v>Ente possui ranking da informação contábil Eicf</v>
          </cell>
          <cell r="N537" t="str">
            <v>CAPAG Ano Base 2023</v>
          </cell>
          <cell r="O537" t="str">
            <v>Não</v>
          </cell>
          <cell r="P537" t="str">
            <v/>
          </cell>
          <cell r="Q537" t="str">
            <v>Sim</v>
          </cell>
          <cell r="R537" t="str">
            <v/>
          </cell>
          <cell r="S537" t="str">
            <v/>
          </cell>
          <cell r="T537" t="str">
            <v/>
          </cell>
          <cell r="U537" t="str">
            <v/>
          </cell>
          <cell r="V537" t="str">
            <v>Sim</v>
          </cell>
          <cell r="W537" t="str">
            <v>Sim</v>
          </cell>
        </row>
        <row r="538">
          <cell r="D538" t="str">
            <v>Guimarães/MA</v>
          </cell>
          <cell r="E538" t="str">
            <v>C</v>
          </cell>
          <cell r="F538">
            <v>0.15946392513931951</v>
          </cell>
          <cell r="G538" t="str">
            <v>A</v>
          </cell>
          <cell r="H538">
            <v>1.02669956924613</v>
          </cell>
          <cell r="I538" t="str">
            <v>C</v>
          </cell>
          <cell r="J538">
            <v>-0.22658760021189175</v>
          </cell>
          <cell r="K538" t="str">
            <v>C</v>
          </cell>
          <cell r="L538" t="str">
            <v>Bicf</v>
          </cell>
          <cell r="M538" t="str">
            <v/>
          </cell>
          <cell r="N538" t="str">
            <v>CAPAG Ano Base 2023</v>
          </cell>
          <cell r="O538" t="str">
            <v>Não</v>
          </cell>
          <cell r="P538" t="str">
            <v/>
          </cell>
          <cell r="Q538" t="str">
            <v>Sim</v>
          </cell>
          <cell r="R538" t="str">
            <v/>
          </cell>
          <cell r="S538" t="str">
            <v/>
          </cell>
          <cell r="T538" t="str">
            <v/>
          </cell>
          <cell r="U538" t="str">
            <v/>
          </cell>
          <cell r="V538" t="str">
            <v>Sim</v>
          </cell>
          <cell r="W538" t="str">
            <v>Sim</v>
          </cell>
        </row>
        <row r="539">
          <cell r="D539" t="str">
            <v>Humberto de Campos/MA</v>
          </cell>
          <cell r="E539" t="str">
            <v>C</v>
          </cell>
          <cell r="F539">
            <v>4.2205680235318545E-2</v>
          </cell>
          <cell r="G539" t="str">
            <v>A</v>
          </cell>
          <cell r="H539">
            <v>0.90147715589339283</v>
          </cell>
          <cell r="I539" t="str">
            <v>B</v>
          </cell>
          <cell r="J539">
            <v>-2.189042239718501E-2</v>
          </cell>
          <cell r="K539" t="str">
            <v>C</v>
          </cell>
          <cell r="L539" t="str">
            <v>Cicf</v>
          </cell>
          <cell r="M539" t="str">
            <v/>
          </cell>
          <cell r="N539" t="str">
            <v>CAPAG Ano Base 2023</v>
          </cell>
          <cell r="O539" t="str">
            <v>Não</v>
          </cell>
          <cell r="P539" t="str">
            <v/>
          </cell>
          <cell r="Q539" t="str">
            <v>Sim</v>
          </cell>
          <cell r="R539" t="str">
            <v/>
          </cell>
          <cell r="S539" t="str">
            <v/>
          </cell>
          <cell r="T539" t="str">
            <v/>
          </cell>
          <cell r="U539" t="str">
            <v/>
          </cell>
          <cell r="V539" t="str">
            <v>Sim</v>
          </cell>
          <cell r="W539" t="str">
            <v>Sim</v>
          </cell>
        </row>
        <row r="540">
          <cell r="D540" t="str">
            <v>Icatu/MA</v>
          </cell>
          <cell r="E540" t="str">
            <v>C</v>
          </cell>
          <cell r="F540">
            <v>0.53712278623189569</v>
          </cell>
          <cell r="G540" t="str">
            <v>A</v>
          </cell>
          <cell r="H540">
            <v>0.95480023989008755</v>
          </cell>
          <cell r="I540" t="str">
            <v>C</v>
          </cell>
          <cell r="J540">
            <v>-0.15474078327586718</v>
          </cell>
          <cell r="K540" t="str">
            <v>C</v>
          </cell>
          <cell r="L540" t="str">
            <v>Cicf</v>
          </cell>
          <cell r="M540" t="str">
            <v/>
          </cell>
          <cell r="N540" t="str">
            <v>CAPAG Ano Base 2023</v>
          </cell>
          <cell r="O540" t="str">
            <v>Não</v>
          </cell>
          <cell r="P540" t="str">
            <v/>
          </cell>
          <cell r="Q540" t="str">
            <v>Sim</v>
          </cell>
          <cell r="R540" t="str">
            <v/>
          </cell>
          <cell r="S540" t="str">
            <v/>
          </cell>
          <cell r="T540" t="str">
            <v/>
          </cell>
          <cell r="U540" t="str">
            <v/>
          </cell>
          <cell r="V540" t="str">
            <v>Sim</v>
          </cell>
          <cell r="W540" t="str">
            <v>Sim</v>
          </cell>
        </row>
        <row r="541">
          <cell r="D541" t="str">
            <v>Igarapé do Meio/MA</v>
          </cell>
          <cell r="E541" t="str">
            <v>A</v>
          </cell>
          <cell r="F541">
            <v>0</v>
          </cell>
          <cell r="G541" t="str">
            <v>A</v>
          </cell>
          <cell r="H541">
            <v>0.82750403873232714</v>
          </cell>
          <cell r="I541" t="str">
            <v>A</v>
          </cell>
          <cell r="J541">
            <v>1.1373710330914145E-2</v>
          </cell>
          <cell r="K541" t="str">
            <v>B</v>
          </cell>
          <cell r="L541" t="str">
            <v>Dicf</v>
          </cell>
          <cell r="M541" t="str">
            <v/>
          </cell>
          <cell r="N541" t="str">
            <v>CAPAG Ano Base 2023</v>
          </cell>
          <cell r="O541" t="str">
            <v>Não</v>
          </cell>
          <cell r="P541">
            <v>0.53340730668944791</v>
          </cell>
          <cell r="Q541" t="str">
            <v>Sim</v>
          </cell>
          <cell r="R541" t="str">
            <v/>
          </cell>
          <cell r="S541" t="str">
            <v/>
          </cell>
          <cell r="T541" t="str">
            <v/>
          </cell>
          <cell r="U541" t="str">
            <v/>
          </cell>
          <cell r="V541" t="str">
            <v>Sim</v>
          </cell>
          <cell r="W541" t="str">
            <v>Sim</v>
          </cell>
        </row>
        <row r="542">
          <cell r="D542" t="str">
            <v>Igarapé Grande/MA</v>
          </cell>
          <cell r="E542" t="str">
            <v>C</v>
          </cell>
          <cell r="F542">
            <v>1.410771207794535E-2</v>
          </cell>
          <cell r="G542" t="str">
            <v>A</v>
          </cell>
          <cell r="H542">
            <v>0.90483342371926523</v>
          </cell>
          <cell r="I542" t="str">
            <v>B</v>
          </cell>
          <cell r="J542">
            <v>-0.11034793795893091</v>
          </cell>
          <cell r="K542" t="str">
            <v>C</v>
          </cell>
          <cell r="L542" t="str">
            <v>Cicf</v>
          </cell>
          <cell r="M542" t="str">
            <v/>
          </cell>
          <cell r="N542" t="str">
            <v>CAPAG Ano Base 2023</v>
          </cell>
          <cell r="O542" t="str">
            <v>Não</v>
          </cell>
          <cell r="P542">
            <v>0.26202599870428106</v>
          </cell>
          <cell r="Q542" t="str">
            <v>Sim</v>
          </cell>
          <cell r="R542" t="str">
            <v>Sim</v>
          </cell>
          <cell r="S542" t="str">
            <v/>
          </cell>
          <cell r="T542" t="str">
            <v/>
          </cell>
          <cell r="U542" t="str">
            <v/>
          </cell>
          <cell r="V542" t="str">
            <v>Sim</v>
          </cell>
          <cell r="W542" t="str">
            <v>Sim</v>
          </cell>
        </row>
        <row r="543">
          <cell r="D543" t="str">
            <v>Imperatriz/MA</v>
          </cell>
          <cell r="E543" t="str">
            <v>n.d.</v>
          </cell>
          <cell r="F543">
            <v>0.15658760149796752</v>
          </cell>
          <cell r="G543" t="str">
            <v>A</v>
          </cell>
          <cell r="H543">
            <v>0.9890690542221412</v>
          </cell>
          <cell r="I543" t="str">
            <v>C</v>
          </cell>
          <cell r="J543" t="str">
            <v>n.d.</v>
          </cell>
          <cell r="K543" t="str">
            <v>n.d.</v>
          </cell>
          <cell r="L543" t="str">
            <v>Cicf</v>
          </cell>
          <cell r="M54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43" t="str">
            <v>CAPAG Ano Base 2023</v>
          </cell>
          <cell r="O543" t="str">
            <v>Não</v>
          </cell>
          <cell r="P543" t="str">
            <v>n.d.</v>
          </cell>
          <cell r="Q543" t="str">
            <v>Sim</v>
          </cell>
          <cell r="R543" t="str">
            <v/>
          </cell>
          <cell r="S543" t="str">
            <v/>
          </cell>
          <cell r="T543" t="str">
            <v>Negativa</v>
          </cell>
          <cell r="U543" t="str">
            <v/>
          </cell>
          <cell r="V543" t="str">
            <v>Sim</v>
          </cell>
          <cell r="W543" t="str">
            <v>Sim</v>
          </cell>
        </row>
        <row r="544">
          <cell r="D544" t="str">
            <v>Itaipava do Grajaú/MA</v>
          </cell>
          <cell r="E544" t="str">
            <v>n.d.</v>
          </cell>
          <cell r="F544">
            <v>0</v>
          </cell>
          <cell r="G544" t="str">
            <v>A</v>
          </cell>
          <cell r="H544">
            <v>1.0493080240684562</v>
          </cell>
          <cell r="I544" t="str">
            <v>C</v>
          </cell>
          <cell r="J544" t="str">
            <v>n.d.</v>
          </cell>
          <cell r="K544" t="str">
            <v>n.d.</v>
          </cell>
          <cell r="L544" t="str">
            <v>Bicf</v>
          </cell>
          <cell r="M54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44" t="str">
            <v>CAPAG Ano Base 2023</v>
          </cell>
          <cell r="O544" t="str">
            <v>Não</v>
          </cell>
          <cell r="P544" t="str">
            <v>n.d.</v>
          </cell>
          <cell r="Q544" t="str">
            <v>Sim</v>
          </cell>
          <cell r="R544" t="str">
            <v/>
          </cell>
          <cell r="S544" t="str">
            <v/>
          </cell>
          <cell r="T544" t="str">
            <v>Negativa</v>
          </cell>
          <cell r="U544" t="str">
            <v/>
          </cell>
          <cell r="V544" t="str">
            <v>Sim</v>
          </cell>
          <cell r="W544" t="str">
            <v>Sim</v>
          </cell>
        </row>
        <row r="545">
          <cell r="D545" t="str">
            <v>Itapecuru Mirim/MA</v>
          </cell>
          <cell r="E545" t="str">
            <v>C</v>
          </cell>
          <cell r="F545">
            <v>5.7160042021773494E-2</v>
          </cell>
          <cell r="G545" t="str">
            <v>A</v>
          </cell>
          <cell r="H545">
            <v>0.97000233231838651</v>
          </cell>
          <cell r="I545" t="str">
            <v>C</v>
          </cell>
          <cell r="J545">
            <v>-0.1315008397603144</v>
          </cell>
          <cell r="K545" t="str">
            <v>C</v>
          </cell>
          <cell r="L545" t="str">
            <v>Bicf</v>
          </cell>
          <cell r="M545" t="str">
            <v/>
          </cell>
          <cell r="N545" t="str">
            <v>CAPAG Ano Base 2023</v>
          </cell>
          <cell r="O545" t="str">
            <v>Não</v>
          </cell>
          <cell r="P545">
            <v>50.452347805305536</v>
          </cell>
          <cell r="Q545" t="str">
            <v>Sim</v>
          </cell>
          <cell r="R545" t="str">
            <v/>
          </cell>
          <cell r="S545" t="str">
            <v/>
          </cell>
          <cell r="T545" t="str">
            <v/>
          </cell>
          <cell r="U545" t="str">
            <v/>
          </cell>
          <cell r="V545" t="str">
            <v>Sim</v>
          </cell>
          <cell r="W545" t="str">
            <v>Não</v>
          </cell>
        </row>
        <row r="546">
          <cell r="D546" t="str">
            <v>Itinga do Maranhão/MA</v>
          </cell>
          <cell r="E546" t="str">
            <v>n.d.</v>
          </cell>
          <cell r="F546">
            <v>0.16207063696898372</v>
          </cell>
          <cell r="G546" t="str">
            <v>A</v>
          </cell>
          <cell r="H546">
            <v>0.98023184229753235</v>
          </cell>
          <cell r="I546" t="str">
            <v>C</v>
          </cell>
          <cell r="J546" t="str">
            <v>n.d.</v>
          </cell>
          <cell r="K546" t="str">
            <v>n.d.</v>
          </cell>
          <cell r="L546" t="str">
            <v>Cicf</v>
          </cell>
          <cell r="M54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46" t="str">
            <v>CAPAG Ano Base 2023</v>
          </cell>
          <cell r="O546" t="str">
            <v>Não</v>
          </cell>
          <cell r="P546" t="str">
            <v>n.d.</v>
          </cell>
          <cell r="Q546" t="str">
            <v>Sim</v>
          </cell>
          <cell r="R546" t="str">
            <v/>
          </cell>
          <cell r="S546" t="str">
            <v/>
          </cell>
          <cell r="T546" t="str">
            <v>Negativa</v>
          </cell>
          <cell r="U546" t="str">
            <v/>
          </cell>
          <cell r="V546" t="str">
            <v>Sim</v>
          </cell>
          <cell r="W546" t="str">
            <v>Sim</v>
          </cell>
        </row>
        <row r="547">
          <cell r="D547" t="str">
            <v>Jatobá/MA</v>
          </cell>
          <cell r="E547" t="str">
            <v>C</v>
          </cell>
          <cell r="F547">
            <v>7.1299150105946763E-4</v>
          </cell>
          <cell r="G547" t="str">
            <v>A</v>
          </cell>
          <cell r="H547">
            <v>0.92357931967871765</v>
          </cell>
          <cell r="I547" t="str">
            <v>B</v>
          </cell>
          <cell r="J547">
            <v>-0.21662200111123867</v>
          </cell>
          <cell r="K547" t="str">
            <v>C</v>
          </cell>
          <cell r="L547" t="str">
            <v>Cicf</v>
          </cell>
          <cell r="M547" t="str">
            <v/>
          </cell>
          <cell r="N547" t="str">
            <v>CAPAG Ano Base 2023</v>
          </cell>
          <cell r="O547" t="str">
            <v>Não</v>
          </cell>
          <cell r="P547" t="str">
            <v/>
          </cell>
          <cell r="Q547" t="str">
            <v>Sim</v>
          </cell>
          <cell r="R547" t="str">
            <v/>
          </cell>
          <cell r="S547" t="str">
            <v/>
          </cell>
          <cell r="T547" t="str">
            <v/>
          </cell>
          <cell r="U547" t="str">
            <v/>
          </cell>
          <cell r="V547" t="str">
            <v>Sim</v>
          </cell>
          <cell r="W547" t="str">
            <v>Sim</v>
          </cell>
        </row>
        <row r="548">
          <cell r="D548" t="str">
            <v>Jenipapo dos Vieiras/MA</v>
          </cell>
          <cell r="E548" t="str">
            <v>n.d.</v>
          </cell>
          <cell r="F548">
            <v>0</v>
          </cell>
          <cell r="G548" t="str">
            <v>A</v>
          </cell>
          <cell r="H548">
            <v>1.1090092454334195</v>
          </cell>
          <cell r="I548" t="str">
            <v>C</v>
          </cell>
          <cell r="J548" t="str">
            <v>n.d.</v>
          </cell>
          <cell r="K548" t="str">
            <v>n.d.</v>
          </cell>
          <cell r="L548" t="str">
            <v>Cicf</v>
          </cell>
          <cell r="M54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48" t="str">
            <v>CAPAG Ano Base 2023</v>
          </cell>
          <cell r="O548" t="str">
            <v>Não</v>
          </cell>
          <cell r="P548" t="str">
            <v>n.d.</v>
          </cell>
          <cell r="Q548" t="str">
            <v>Sim</v>
          </cell>
          <cell r="R548" t="str">
            <v/>
          </cell>
          <cell r="S548" t="str">
            <v/>
          </cell>
          <cell r="T548" t="str">
            <v>Negativa</v>
          </cell>
          <cell r="U548" t="str">
            <v/>
          </cell>
          <cell r="V548" t="str">
            <v>Sim</v>
          </cell>
          <cell r="W548" t="str">
            <v>Sim</v>
          </cell>
        </row>
        <row r="549">
          <cell r="D549" t="str">
            <v>João Lisboa/MA</v>
          </cell>
          <cell r="E549" t="str">
            <v>n.d.</v>
          </cell>
          <cell r="F549">
            <v>0.20688044758161866</v>
          </cell>
          <cell r="G549" t="str">
            <v>A</v>
          </cell>
          <cell r="H549">
            <v>0.9334938284692148</v>
          </cell>
          <cell r="I549" t="str">
            <v>B</v>
          </cell>
          <cell r="J549" t="str">
            <v>n.d.</v>
          </cell>
          <cell r="K549" t="str">
            <v>n.d.</v>
          </cell>
          <cell r="L549" t="str">
            <v>Dicf</v>
          </cell>
          <cell r="M54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9" t="str">
            <v>CAPAG Ano Base 2023</v>
          </cell>
          <cell r="O549" t="str">
            <v>Não</v>
          </cell>
          <cell r="P549">
            <v>0.6846230862550291</v>
          </cell>
          <cell r="Q549" t="str">
            <v>Sim</v>
          </cell>
          <cell r="R549" t="str">
            <v>Sim</v>
          </cell>
          <cell r="S549" t="str">
            <v/>
          </cell>
          <cell r="T549" t="str">
            <v/>
          </cell>
          <cell r="U549" t="str">
            <v>Sim</v>
          </cell>
          <cell r="V549" t="str">
            <v>Sim</v>
          </cell>
          <cell r="W549" t="str">
            <v>Sim</v>
          </cell>
        </row>
        <row r="550">
          <cell r="D550" t="str">
            <v>Joselândia/MA</v>
          </cell>
          <cell r="E550" t="str">
            <v>C</v>
          </cell>
          <cell r="F550">
            <v>3.0065514556007689E-2</v>
          </cell>
          <cell r="G550" t="str">
            <v>A</v>
          </cell>
          <cell r="H550">
            <v>0.98624455091941132</v>
          </cell>
          <cell r="I550" t="str">
            <v>C</v>
          </cell>
          <cell r="J550">
            <v>8.6963483875007047E-3</v>
          </cell>
          <cell r="K550" t="str">
            <v>B</v>
          </cell>
          <cell r="L550" t="str">
            <v>Cicf</v>
          </cell>
          <cell r="M550" t="str">
            <v/>
          </cell>
          <cell r="N550" t="str">
            <v>CAPAG Ano Base 2023</v>
          </cell>
          <cell r="O550" t="str">
            <v>Não</v>
          </cell>
          <cell r="P550">
            <v>0.80758220580363504</v>
          </cell>
          <cell r="Q550" t="str">
            <v>Sim</v>
          </cell>
          <cell r="R550" t="str">
            <v/>
          </cell>
          <cell r="S550" t="str">
            <v/>
          </cell>
          <cell r="T550" t="str">
            <v/>
          </cell>
          <cell r="U550" t="str">
            <v/>
          </cell>
          <cell r="V550" t="str">
            <v>Sim</v>
          </cell>
          <cell r="W550" t="str">
            <v>Sim</v>
          </cell>
        </row>
        <row r="551">
          <cell r="D551" t="str">
            <v>Junco do Maranhão/MA</v>
          </cell>
          <cell r="E551" t="str">
            <v>n.e.</v>
          </cell>
          <cell r="F551">
            <v>5.2067215012749643E-3</v>
          </cell>
          <cell r="G551" t="str">
            <v>A</v>
          </cell>
          <cell r="H551">
            <v>1.0564782906268479</v>
          </cell>
          <cell r="I551" t="str">
            <v>C</v>
          </cell>
          <cell r="J551">
            <v>-6.339126310773914E-2</v>
          </cell>
          <cell r="K551" t="str">
            <v>C</v>
          </cell>
          <cell r="L551" t="str">
            <v>Eicf</v>
          </cell>
          <cell r="M551" t="str">
            <v>Ente possui ranking da informação contábil Eicf</v>
          </cell>
          <cell r="N551" t="str">
            <v>CAPAG Ano Base 2023</v>
          </cell>
          <cell r="O551" t="str">
            <v>Não</v>
          </cell>
          <cell r="P551" t="str">
            <v/>
          </cell>
          <cell r="Q551" t="str">
            <v>Sim</v>
          </cell>
          <cell r="R551" t="str">
            <v/>
          </cell>
          <cell r="S551" t="str">
            <v/>
          </cell>
          <cell r="T551" t="str">
            <v/>
          </cell>
          <cell r="U551" t="str">
            <v/>
          </cell>
          <cell r="V551" t="str">
            <v>Sim</v>
          </cell>
          <cell r="W551" t="str">
            <v>Não</v>
          </cell>
        </row>
        <row r="552">
          <cell r="D552" t="str">
            <v>Lago da Pedra/MA</v>
          </cell>
          <cell r="E552" t="str">
            <v>C</v>
          </cell>
          <cell r="F552">
            <v>0.45814088916181928</v>
          </cell>
          <cell r="G552" t="str">
            <v>A</v>
          </cell>
          <cell r="H552">
            <v>0.98639607414703789</v>
          </cell>
          <cell r="I552" t="str">
            <v>C</v>
          </cell>
          <cell r="J552">
            <v>-1.5599798996510036E-3</v>
          </cell>
          <cell r="K552" t="str">
            <v>C</v>
          </cell>
          <cell r="L552" t="str">
            <v>Bicf</v>
          </cell>
          <cell r="M552" t="str">
            <v/>
          </cell>
          <cell r="N552" t="str">
            <v>CAPAG Ano Base 2023</v>
          </cell>
          <cell r="O552" t="str">
            <v>Não</v>
          </cell>
          <cell r="P552">
            <v>1.1517676405841835</v>
          </cell>
          <cell r="Q552" t="str">
            <v>Sim</v>
          </cell>
          <cell r="R552" t="str">
            <v/>
          </cell>
          <cell r="S552" t="str">
            <v/>
          </cell>
          <cell r="T552" t="str">
            <v/>
          </cell>
          <cell r="U552" t="str">
            <v/>
          </cell>
          <cell r="V552" t="str">
            <v>Sim</v>
          </cell>
          <cell r="W552" t="str">
            <v>Sim</v>
          </cell>
        </row>
        <row r="553">
          <cell r="D553" t="str">
            <v>Lago do Junco/MA</v>
          </cell>
          <cell r="E553" t="str">
            <v>C</v>
          </cell>
          <cell r="F553">
            <v>8.4034373101447824E-6</v>
          </cell>
          <cell r="G553" t="str">
            <v>A</v>
          </cell>
          <cell r="H553">
            <v>0.91846624192417425</v>
          </cell>
          <cell r="I553" t="str">
            <v>B</v>
          </cell>
          <cell r="J553">
            <v>0</v>
          </cell>
          <cell r="K553" t="str">
            <v>C</v>
          </cell>
          <cell r="L553" t="str">
            <v>Bicf</v>
          </cell>
          <cell r="M553" t="str">
            <v/>
          </cell>
          <cell r="N553" t="str">
            <v>CAPAG Ano Base 2023</v>
          </cell>
          <cell r="O553" t="str">
            <v>Não</v>
          </cell>
          <cell r="P553" t="str">
            <v>n.d.</v>
          </cell>
          <cell r="Q553" t="str">
            <v>Sim</v>
          </cell>
          <cell r="R553" t="str">
            <v/>
          </cell>
          <cell r="S553" t="str">
            <v/>
          </cell>
          <cell r="T553" t="str">
            <v/>
          </cell>
          <cell r="U553" t="str">
            <v/>
          </cell>
          <cell r="V553" t="str">
            <v>Sim</v>
          </cell>
          <cell r="W553" t="str">
            <v>Sim</v>
          </cell>
        </row>
        <row r="554">
          <cell r="D554" t="str">
            <v>Lago Verde/MA</v>
          </cell>
          <cell r="E554" t="str">
            <v>C</v>
          </cell>
          <cell r="F554">
            <v>8.0013970897742769E-3</v>
          </cell>
          <cell r="G554" t="str">
            <v>A</v>
          </cell>
          <cell r="H554">
            <v>1.0144715671057511</v>
          </cell>
          <cell r="I554" t="str">
            <v>C</v>
          </cell>
          <cell r="J554">
            <v>-0.19498578273458761</v>
          </cell>
          <cell r="K554" t="str">
            <v>C</v>
          </cell>
          <cell r="L554" t="str">
            <v>Dicf</v>
          </cell>
          <cell r="M554" t="str">
            <v/>
          </cell>
          <cell r="N554" t="str">
            <v>CAPAG Ano Base 2023</v>
          </cell>
          <cell r="O554" t="str">
            <v>Não</v>
          </cell>
          <cell r="P554" t="str">
            <v/>
          </cell>
          <cell r="Q554" t="str">
            <v>Sim</v>
          </cell>
          <cell r="R554" t="str">
            <v/>
          </cell>
          <cell r="S554" t="str">
            <v/>
          </cell>
          <cell r="T554" t="str">
            <v/>
          </cell>
          <cell r="U554" t="str">
            <v/>
          </cell>
          <cell r="V554" t="str">
            <v>Sim</v>
          </cell>
          <cell r="W554" t="str">
            <v>Sim</v>
          </cell>
        </row>
        <row r="555">
          <cell r="D555" t="str">
            <v>Lagoa do Mato/MA</v>
          </cell>
          <cell r="E555" t="str">
            <v>C</v>
          </cell>
          <cell r="F555">
            <v>8.6662690306712326E-4</v>
          </cell>
          <cell r="G555" t="str">
            <v>A</v>
          </cell>
          <cell r="H555">
            <v>0.92230442876084984</v>
          </cell>
          <cell r="I555" t="str">
            <v>B</v>
          </cell>
          <cell r="J555">
            <v>-9.810645524520914E-2</v>
          </cell>
          <cell r="K555" t="str">
            <v>C</v>
          </cell>
          <cell r="L555" t="str">
            <v>Bicf</v>
          </cell>
          <cell r="M555" t="str">
            <v/>
          </cell>
          <cell r="N555" t="str">
            <v>CAPAG Ano Base 2023</v>
          </cell>
          <cell r="O555" t="str">
            <v>Não</v>
          </cell>
          <cell r="P555">
            <v>3.4998040934631072</v>
          </cell>
          <cell r="Q555" t="str">
            <v>Sim</v>
          </cell>
          <cell r="R555" t="str">
            <v/>
          </cell>
          <cell r="S555" t="str">
            <v/>
          </cell>
          <cell r="T555" t="str">
            <v/>
          </cell>
          <cell r="U555" t="str">
            <v/>
          </cell>
          <cell r="V555" t="str">
            <v>Sim</v>
          </cell>
          <cell r="W555" t="str">
            <v>Sim</v>
          </cell>
        </row>
        <row r="556">
          <cell r="D556" t="str">
            <v>Lago dos Rodrigues/MA</v>
          </cell>
          <cell r="E556" t="str">
            <v>C</v>
          </cell>
          <cell r="F556">
            <v>6.8378808489358972E-4</v>
          </cell>
          <cell r="G556" t="str">
            <v>A</v>
          </cell>
          <cell r="H556">
            <v>0.93263400733384016</v>
          </cell>
          <cell r="I556" t="str">
            <v>B</v>
          </cell>
          <cell r="J556">
            <v>-0.19363884603486289</v>
          </cell>
          <cell r="K556" t="str">
            <v>C</v>
          </cell>
          <cell r="L556" t="str">
            <v>Bicf</v>
          </cell>
          <cell r="M556" t="str">
            <v/>
          </cell>
          <cell r="N556" t="str">
            <v>CAPAG Ano Base 2023</v>
          </cell>
          <cell r="O556" t="str">
            <v>Não</v>
          </cell>
          <cell r="P556" t="str">
            <v/>
          </cell>
          <cell r="Q556" t="str">
            <v>Sim</v>
          </cell>
          <cell r="R556" t="str">
            <v/>
          </cell>
          <cell r="S556" t="str">
            <v/>
          </cell>
          <cell r="T556" t="str">
            <v/>
          </cell>
          <cell r="U556" t="str">
            <v/>
          </cell>
          <cell r="V556" t="str">
            <v>Sim</v>
          </cell>
          <cell r="W556" t="str">
            <v>Sim</v>
          </cell>
        </row>
        <row r="557">
          <cell r="D557" t="str">
            <v>Lagoa Grande do Maranhão/MA</v>
          </cell>
          <cell r="E557" t="str">
            <v>C</v>
          </cell>
          <cell r="F557">
            <v>0</v>
          </cell>
          <cell r="G557" t="str">
            <v>A</v>
          </cell>
          <cell r="H557">
            <v>0.97567275972989842</v>
          </cell>
          <cell r="I557" t="str">
            <v>C</v>
          </cell>
          <cell r="J557">
            <v>0</v>
          </cell>
          <cell r="K557" t="str">
            <v>C</v>
          </cell>
          <cell r="L557" t="str">
            <v>Cicf</v>
          </cell>
          <cell r="M557" t="str">
            <v/>
          </cell>
          <cell r="N557" t="str">
            <v>CAPAG Ano Base 2023</v>
          </cell>
          <cell r="O557" t="str">
            <v>Não</v>
          </cell>
          <cell r="P557" t="str">
            <v>n.d.</v>
          </cell>
          <cell r="Q557" t="str">
            <v>Sim</v>
          </cell>
          <cell r="R557" t="str">
            <v/>
          </cell>
          <cell r="S557" t="str">
            <v/>
          </cell>
          <cell r="T557" t="str">
            <v/>
          </cell>
          <cell r="U557" t="str">
            <v/>
          </cell>
          <cell r="V557" t="str">
            <v>Sim</v>
          </cell>
          <cell r="W557" t="str">
            <v>Sim</v>
          </cell>
        </row>
        <row r="558">
          <cell r="D558" t="str">
            <v>Lajeado Novo/MA</v>
          </cell>
          <cell r="E558" t="str">
            <v>C</v>
          </cell>
          <cell r="F558">
            <v>4.2420935644550475E-3</v>
          </cell>
          <cell r="G558" t="str">
            <v>A</v>
          </cell>
          <cell r="H558">
            <v>0.97282754802947502</v>
          </cell>
          <cell r="I558" t="str">
            <v>C</v>
          </cell>
          <cell r="J558">
            <v>-0.12695055576640213</v>
          </cell>
          <cell r="K558" t="str">
            <v>C</v>
          </cell>
          <cell r="L558" t="str">
            <v>Bicf</v>
          </cell>
          <cell r="M558" t="str">
            <v/>
          </cell>
          <cell r="N558" t="str">
            <v>CAPAG Ano Base 2023</v>
          </cell>
          <cell r="O558" t="str">
            <v>Não</v>
          </cell>
          <cell r="P558" t="str">
            <v/>
          </cell>
          <cell r="Q558" t="str">
            <v>Sim</v>
          </cell>
          <cell r="R558" t="str">
            <v/>
          </cell>
          <cell r="S558" t="str">
            <v/>
          </cell>
          <cell r="T558" t="str">
            <v/>
          </cell>
          <cell r="U558" t="str">
            <v/>
          </cell>
          <cell r="V558" t="str">
            <v>Sim</v>
          </cell>
          <cell r="W558" t="str">
            <v>Sim</v>
          </cell>
        </row>
        <row r="559">
          <cell r="D559" t="str">
            <v>Lima Campos/MA</v>
          </cell>
          <cell r="E559" t="str">
            <v>C</v>
          </cell>
          <cell r="F559">
            <v>2.5989050940438884E-3</v>
          </cell>
          <cell r="G559" t="str">
            <v>A</v>
          </cell>
          <cell r="H559">
            <v>0.87455708397038701</v>
          </cell>
          <cell r="I559" t="str">
            <v>B</v>
          </cell>
          <cell r="J559">
            <v>-7.8834341126057389E-2</v>
          </cell>
          <cell r="K559" t="str">
            <v>C</v>
          </cell>
          <cell r="L559" t="str">
            <v>Cicf</v>
          </cell>
          <cell r="M559" t="str">
            <v/>
          </cell>
          <cell r="N559" t="str">
            <v>CAPAG Ano Base 2023</v>
          </cell>
          <cell r="O559" t="str">
            <v>Não</v>
          </cell>
          <cell r="P559">
            <v>1.8538184692150554</v>
          </cell>
          <cell r="Q559" t="str">
            <v>Sim</v>
          </cell>
          <cell r="R559" t="str">
            <v/>
          </cell>
          <cell r="S559" t="str">
            <v/>
          </cell>
          <cell r="T559" t="str">
            <v/>
          </cell>
          <cell r="U559" t="str">
            <v/>
          </cell>
          <cell r="V559" t="str">
            <v>Sim</v>
          </cell>
          <cell r="W559" t="str">
            <v>Sim</v>
          </cell>
        </row>
        <row r="560">
          <cell r="D560" t="str">
            <v>Loreto/MA</v>
          </cell>
          <cell r="E560" t="str">
            <v>C</v>
          </cell>
          <cell r="F560">
            <v>3.2419821127410889E-2</v>
          </cell>
          <cell r="G560" t="str">
            <v>A</v>
          </cell>
          <cell r="H560">
            <v>0.94414642550266326</v>
          </cell>
          <cell r="I560" t="str">
            <v>B</v>
          </cell>
          <cell r="J560">
            <v>-3.9787016011766915E-2</v>
          </cell>
          <cell r="K560" t="str">
            <v>C</v>
          </cell>
          <cell r="L560" t="str">
            <v>Bicf</v>
          </cell>
          <cell r="M560" t="str">
            <v/>
          </cell>
          <cell r="N560" t="str">
            <v>CAPAG Ano Base 2024</v>
          </cell>
          <cell r="O560" t="str">
            <v>Sim</v>
          </cell>
          <cell r="P560" t="str">
            <v/>
          </cell>
          <cell r="Q560" t="str">
            <v>Sim</v>
          </cell>
          <cell r="R560" t="str">
            <v/>
          </cell>
          <cell r="S560" t="str">
            <v/>
          </cell>
          <cell r="T560" t="str">
            <v/>
          </cell>
          <cell r="U560" t="str">
            <v/>
          </cell>
          <cell r="V560" t="str">
            <v>Sim</v>
          </cell>
          <cell r="W560" t="str">
            <v>Sim</v>
          </cell>
        </row>
        <row r="561">
          <cell r="D561" t="str">
            <v>Luís Domingues/MA</v>
          </cell>
          <cell r="E561" t="str">
            <v>C</v>
          </cell>
          <cell r="F561">
            <v>2.3645478931429383E-3</v>
          </cell>
          <cell r="G561" t="str">
            <v>A</v>
          </cell>
          <cell r="H561">
            <v>0.98741093726097562</v>
          </cell>
          <cell r="I561" t="str">
            <v>C</v>
          </cell>
          <cell r="J561">
            <v>-0.28238583578456683</v>
          </cell>
          <cell r="K561" t="str">
            <v>C</v>
          </cell>
          <cell r="L561" t="str">
            <v>Dicf</v>
          </cell>
          <cell r="M561" t="str">
            <v/>
          </cell>
          <cell r="N561" t="str">
            <v>CAPAG Ano Base 2023</v>
          </cell>
          <cell r="O561" t="str">
            <v>Não</v>
          </cell>
          <cell r="P561" t="str">
            <v/>
          </cell>
          <cell r="Q561" t="str">
            <v>Sim</v>
          </cell>
          <cell r="R561" t="str">
            <v/>
          </cell>
          <cell r="S561" t="str">
            <v/>
          </cell>
          <cell r="T561" t="str">
            <v/>
          </cell>
          <cell r="U561" t="str">
            <v/>
          </cell>
          <cell r="V561" t="str">
            <v>Sim</v>
          </cell>
          <cell r="W561" t="str">
            <v>Sim</v>
          </cell>
        </row>
        <row r="562">
          <cell r="D562" t="str">
            <v>Magalhães de Almeida/MA</v>
          </cell>
          <cell r="E562" t="str">
            <v>n.d.</v>
          </cell>
          <cell r="F562">
            <v>1.7583937365607268E-2</v>
          </cell>
          <cell r="G562" t="str">
            <v>A</v>
          </cell>
          <cell r="H562">
            <v>0.95190763458269712</v>
          </cell>
          <cell r="I562" t="str">
            <v>C</v>
          </cell>
          <cell r="J562" t="str">
            <v>n.d.</v>
          </cell>
          <cell r="K562" t="str">
            <v>n.d.</v>
          </cell>
          <cell r="L562" t="str">
            <v>Bicf</v>
          </cell>
          <cell r="M56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62" t="str">
            <v>CAPAG Ano Base 2023</v>
          </cell>
          <cell r="O562" t="str">
            <v>Não</v>
          </cell>
          <cell r="P562" t="str">
            <v>n.d.</v>
          </cell>
          <cell r="Q562" t="str">
            <v>Sim</v>
          </cell>
          <cell r="R562" t="str">
            <v/>
          </cell>
          <cell r="S562" t="str">
            <v/>
          </cell>
          <cell r="T562" t="str">
            <v>Negativa</v>
          </cell>
          <cell r="U562" t="str">
            <v/>
          </cell>
          <cell r="V562" t="str">
            <v>Sim</v>
          </cell>
          <cell r="W562" t="str">
            <v>Sim</v>
          </cell>
        </row>
        <row r="563">
          <cell r="D563" t="str">
            <v>Maracaçumé/MA</v>
          </cell>
          <cell r="E563" t="str">
            <v>C</v>
          </cell>
          <cell r="F563">
            <v>0.226682365940757</v>
          </cell>
          <cell r="G563" t="str">
            <v>A</v>
          </cell>
          <cell r="H563">
            <v>0.95805674668586183</v>
          </cell>
          <cell r="I563" t="str">
            <v>C</v>
          </cell>
          <cell r="J563">
            <v>2.2999326849454736E-2</v>
          </cell>
          <cell r="K563" t="str">
            <v>B</v>
          </cell>
          <cell r="L563" t="str">
            <v>Cicf</v>
          </cell>
          <cell r="M563" t="str">
            <v/>
          </cell>
          <cell r="N563" t="str">
            <v>CAPAG Ano Base 2023</v>
          </cell>
          <cell r="O563" t="str">
            <v>Não</v>
          </cell>
          <cell r="P563">
            <v>5.0228642545278535E-2</v>
          </cell>
          <cell r="Q563" t="str">
            <v>Sim</v>
          </cell>
          <cell r="R563" t="str">
            <v/>
          </cell>
          <cell r="S563" t="str">
            <v/>
          </cell>
          <cell r="T563" t="str">
            <v/>
          </cell>
          <cell r="U563" t="str">
            <v/>
          </cell>
          <cell r="V563" t="str">
            <v>Sim</v>
          </cell>
          <cell r="W563" t="str">
            <v>Sim</v>
          </cell>
        </row>
        <row r="564">
          <cell r="D564" t="str">
            <v>Marajá do Sena/MA</v>
          </cell>
          <cell r="E564" t="str">
            <v>C</v>
          </cell>
          <cell r="F564">
            <v>6.073947549547474E-4</v>
          </cell>
          <cell r="G564" t="str">
            <v>A</v>
          </cell>
          <cell r="H564">
            <v>0.91286180598346089</v>
          </cell>
          <cell r="I564" t="str">
            <v>B</v>
          </cell>
          <cell r="J564">
            <v>-0.12588703091330769</v>
          </cell>
          <cell r="K564" t="str">
            <v>C</v>
          </cell>
          <cell r="L564" t="str">
            <v>Bicf</v>
          </cell>
          <cell r="M564" t="str">
            <v/>
          </cell>
          <cell r="N564" t="str">
            <v>CAPAG Ano Base 2023</v>
          </cell>
          <cell r="O564" t="str">
            <v>Não</v>
          </cell>
          <cell r="P564">
            <v>3.5635311230339997</v>
          </cell>
          <cell r="Q564" t="str">
            <v>Sim</v>
          </cell>
          <cell r="R564" t="str">
            <v/>
          </cell>
          <cell r="S564" t="str">
            <v/>
          </cell>
          <cell r="T564" t="str">
            <v/>
          </cell>
          <cell r="U564" t="str">
            <v/>
          </cell>
          <cell r="V564" t="str">
            <v>Sim</v>
          </cell>
          <cell r="W564" t="str">
            <v>Sim</v>
          </cell>
        </row>
        <row r="565">
          <cell r="D565" t="str">
            <v>Maranhãozinho/MA</v>
          </cell>
          <cell r="E565" t="str">
            <v>C</v>
          </cell>
          <cell r="F565">
            <v>0.20859723007925809</v>
          </cell>
          <cell r="G565" t="str">
            <v>A</v>
          </cell>
          <cell r="H565">
            <v>0.80632503191446792</v>
          </cell>
          <cell r="I565" t="str">
            <v>A</v>
          </cell>
          <cell r="J565">
            <v>-1.1181676915627964E-2</v>
          </cell>
          <cell r="K565" t="str">
            <v>C</v>
          </cell>
          <cell r="L565" t="str">
            <v>Cicf</v>
          </cell>
          <cell r="M565" t="str">
            <v/>
          </cell>
          <cell r="N565" t="str">
            <v>CAPAG Ano Base 2023</v>
          </cell>
          <cell r="O565" t="str">
            <v>Não</v>
          </cell>
          <cell r="P565">
            <v>0.58643006302695722</v>
          </cell>
          <cell r="Q565" t="str">
            <v>Sim</v>
          </cell>
          <cell r="R565" t="str">
            <v>Sim</v>
          </cell>
          <cell r="S565" t="str">
            <v/>
          </cell>
          <cell r="T565" t="str">
            <v/>
          </cell>
          <cell r="U565" t="str">
            <v/>
          </cell>
          <cell r="V565" t="str">
            <v>Sim</v>
          </cell>
          <cell r="W565" t="str">
            <v>Sim</v>
          </cell>
        </row>
        <row r="566">
          <cell r="D566" t="str">
            <v>Mata Roma/MA</v>
          </cell>
          <cell r="E566" t="str">
            <v>C</v>
          </cell>
          <cell r="F566">
            <v>8.338888184038637E-2</v>
          </cell>
          <cell r="G566" t="str">
            <v>A</v>
          </cell>
          <cell r="H566">
            <v>1.0397801157968529</v>
          </cell>
          <cell r="I566" t="str">
            <v>C</v>
          </cell>
          <cell r="J566">
            <v>-0.14752567642947365</v>
          </cell>
          <cell r="K566" t="str">
            <v>C</v>
          </cell>
          <cell r="L566" t="str">
            <v>Bicf</v>
          </cell>
          <cell r="M566" t="str">
            <v/>
          </cell>
          <cell r="N566" t="str">
            <v>CAPAG Ano Base 2023</v>
          </cell>
          <cell r="O566" t="str">
            <v>Não</v>
          </cell>
          <cell r="P566" t="str">
            <v/>
          </cell>
          <cell r="Q566" t="str">
            <v>Sim</v>
          </cell>
          <cell r="R566" t="str">
            <v/>
          </cell>
          <cell r="S566" t="str">
            <v/>
          </cell>
          <cell r="T566" t="str">
            <v/>
          </cell>
          <cell r="U566" t="str">
            <v/>
          </cell>
          <cell r="V566" t="str">
            <v>Sim</v>
          </cell>
          <cell r="W566" t="str">
            <v>Sim</v>
          </cell>
        </row>
        <row r="567">
          <cell r="D567" t="str">
            <v>Matinha/MA</v>
          </cell>
          <cell r="E567" t="str">
            <v>C</v>
          </cell>
          <cell r="F567">
            <v>6.8128023009853309E-5</v>
          </cell>
          <cell r="G567" t="str">
            <v>A</v>
          </cell>
          <cell r="H567">
            <v>0.96732667641961689</v>
          </cell>
          <cell r="I567" t="str">
            <v>C</v>
          </cell>
          <cell r="J567">
            <v>0</v>
          </cell>
          <cell r="K567" t="str">
            <v>C</v>
          </cell>
          <cell r="L567" t="str">
            <v>Dicf</v>
          </cell>
          <cell r="M567" t="str">
            <v/>
          </cell>
          <cell r="N567" t="str">
            <v>CAPAG Ano Base 2023</v>
          </cell>
          <cell r="O567" t="str">
            <v>Não</v>
          </cell>
          <cell r="P567" t="str">
            <v>n.d.</v>
          </cell>
          <cell r="Q567" t="str">
            <v>Sim</v>
          </cell>
          <cell r="R567" t="str">
            <v/>
          </cell>
          <cell r="S567" t="str">
            <v/>
          </cell>
          <cell r="T567" t="str">
            <v/>
          </cell>
          <cell r="U567" t="str">
            <v/>
          </cell>
          <cell r="V567" t="str">
            <v>Sim</v>
          </cell>
          <cell r="W567" t="str">
            <v>Sim</v>
          </cell>
        </row>
        <row r="568">
          <cell r="D568" t="str">
            <v>Matões/MA</v>
          </cell>
          <cell r="E568" t="str">
            <v>C</v>
          </cell>
          <cell r="F568">
            <v>9.3869292663655596E-2</v>
          </cell>
          <cell r="G568" t="str">
            <v>A</v>
          </cell>
          <cell r="H568">
            <v>0.97534997159587233</v>
          </cell>
          <cell r="I568" t="str">
            <v>C</v>
          </cell>
          <cell r="J568">
            <v>-0.10907430575729833</v>
          </cell>
          <cell r="K568" t="str">
            <v>C</v>
          </cell>
          <cell r="L568" t="str">
            <v>Cicf</v>
          </cell>
          <cell r="M568" t="str">
            <v/>
          </cell>
          <cell r="N568" t="str">
            <v>CAPAG Ano Base 2023</v>
          </cell>
          <cell r="O568" t="str">
            <v>Não</v>
          </cell>
          <cell r="P568">
            <v>0.42762588697864989</v>
          </cell>
          <cell r="Q568" t="str">
            <v>Sim</v>
          </cell>
          <cell r="R568" t="str">
            <v>Sim</v>
          </cell>
          <cell r="S568" t="str">
            <v/>
          </cell>
          <cell r="T568" t="str">
            <v/>
          </cell>
          <cell r="U568" t="str">
            <v/>
          </cell>
          <cell r="V568" t="str">
            <v>Sim</v>
          </cell>
          <cell r="W568" t="str">
            <v>Sim</v>
          </cell>
        </row>
        <row r="569">
          <cell r="D569" t="str">
            <v>Matões do Norte/MA</v>
          </cell>
          <cell r="E569" t="str">
            <v>C</v>
          </cell>
          <cell r="F569">
            <v>1.0985586394626191E-2</v>
          </cell>
          <cell r="G569" t="str">
            <v>A</v>
          </cell>
          <cell r="H569">
            <v>0.99068496355362934</v>
          </cell>
          <cell r="I569" t="str">
            <v>C</v>
          </cell>
          <cell r="J569">
            <v>2.1607635704630628E-2</v>
          </cell>
          <cell r="K569" t="str">
            <v>B</v>
          </cell>
          <cell r="L569" t="str">
            <v>Cicf</v>
          </cell>
          <cell r="M569" t="str">
            <v/>
          </cell>
          <cell r="N569" t="str">
            <v>CAPAG Ano Base 2023</v>
          </cell>
          <cell r="O569" t="str">
            <v>Não</v>
          </cell>
          <cell r="P569">
            <v>0.6204528288916219</v>
          </cell>
          <cell r="Q569" t="str">
            <v>Sim</v>
          </cell>
          <cell r="R569" t="str">
            <v/>
          </cell>
          <cell r="S569" t="str">
            <v/>
          </cell>
          <cell r="T569" t="str">
            <v/>
          </cell>
          <cell r="U569" t="str">
            <v/>
          </cell>
          <cell r="V569" t="str">
            <v>Sim</v>
          </cell>
          <cell r="W569" t="str">
            <v>Sim</v>
          </cell>
        </row>
        <row r="570">
          <cell r="D570" t="str">
            <v>Milagres do Maranhão/MA</v>
          </cell>
          <cell r="E570" t="str">
            <v>C</v>
          </cell>
          <cell r="F570">
            <v>0</v>
          </cell>
          <cell r="G570" t="str">
            <v>A</v>
          </cell>
          <cell r="H570">
            <v>0.98683004483055592</v>
          </cell>
          <cell r="I570" t="str">
            <v>C</v>
          </cell>
          <cell r="J570">
            <v>-7.0252111040426751E-2</v>
          </cell>
          <cell r="K570" t="str">
            <v>C</v>
          </cell>
          <cell r="L570" t="str">
            <v>Cicf</v>
          </cell>
          <cell r="M570" t="str">
            <v/>
          </cell>
          <cell r="N570" t="str">
            <v>CAPAG Ano Base 2023</v>
          </cell>
          <cell r="O570" t="str">
            <v>Não</v>
          </cell>
          <cell r="P570" t="str">
            <v/>
          </cell>
          <cell r="Q570" t="str">
            <v>Sim</v>
          </cell>
          <cell r="R570" t="str">
            <v/>
          </cell>
          <cell r="S570" t="str">
            <v/>
          </cell>
          <cell r="T570" t="str">
            <v/>
          </cell>
          <cell r="U570" t="str">
            <v/>
          </cell>
          <cell r="V570" t="str">
            <v>Sim</v>
          </cell>
          <cell r="W570" t="str">
            <v>Sim</v>
          </cell>
        </row>
        <row r="571">
          <cell r="D571" t="str">
            <v>Mirador/MA</v>
          </cell>
          <cell r="E571" t="str">
            <v>n.d.</v>
          </cell>
          <cell r="F571">
            <v>0.57264121537157975</v>
          </cell>
          <cell r="G571" t="str">
            <v>A</v>
          </cell>
          <cell r="H571">
            <v>1.0932592742138421</v>
          </cell>
          <cell r="I571" t="str">
            <v>C</v>
          </cell>
          <cell r="J571" t="str">
            <v>n.d.</v>
          </cell>
          <cell r="K571" t="str">
            <v>n.d.</v>
          </cell>
          <cell r="L571" t="str">
            <v>Cicf</v>
          </cell>
          <cell r="M57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71" t="str">
            <v>CAPAG Ano Base 2023</v>
          </cell>
          <cell r="O571" t="str">
            <v>Não</v>
          </cell>
          <cell r="P571" t="str">
            <v>n.d.</v>
          </cell>
          <cell r="Q571" t="str">
            <v>Sim</v>
          </cell>
          <cell r="R571" t="str">
            <v/>
          </cell>
          <cell r="S571" t="str">
            <v/>
          </cell>
          <cell r="T571" t="str">
            <v>Negativa</v>
          </cell>
          <cell r="U571" t="str">
            <v/>
          </cell>
          <cell r="V571" t="str">
            <v>Sim</v>
          </cell>
          <cell r="W571" t="str">
            <v>Sim</v>
          </cell>
        </row>
        <row r="572">
          <cell r="D572" t="str">
            <v>Miranda do Norte/MA</v>
          </cell>
          <cell r="E572" t="str">
            <v>n.e.</v>
          </cell>
          <cell r="F572">
            <v>0</v>
          </cell>
          <cell r="G572" t="str">
            <v>A</v>
          </cell>
          <cell r="H572" t="str">
            <v>n.d.</v>
          </cell>
          <cell r="I572" t="str">
            <v>n.d.</v>
          </cell>
          <cell r="J572">
            <v>-0.33066879934450882</v>
          </cell>
          <cell r="K572" t="str">
            <v>C</v>
          </cell>
          <cell r="L572" t="str">
            <v>Eicf</v>
          </cell>
          <cell r="M572" t="str">
            <v>Ente possui ranking da informação contábil Eicf</v>
          </cell>
          <cell r="N572" t="str">
            <v>CAPAG Ano Base 2023</v>
          </cell>
          <cell r="O572" t="str">
            <v>Não</v>
          </cell>
          <cell r="P572" t="str">
            <v/>
          </cell>
          <cell r="Q572" t="str">
            <v>Não</v>
          </cell>
          <cell r="R572" t="str">
            <v/>
          </cell>
          <cell r="S572" t="str">
            <v/>
          </cell>
          <cell r="T572" t="str">
            <v/>
          </cell>
          <cell r="U572" t="str">
            <v/>
          </cell>
          <cell r="V572" t="str">
            <v>Sim</v>
          </cell>
          <cell r="W572" t="str">
            <v>Não</v>
          </cell>
        </row>
        <row r="573">
          <cell r="D573" t="str">
            <v>Mirinzal/MA</v>
          </cell>
          <cell r="E573" t="str">
            <v>n.d.</v>
          </cell>
          <cell r="F573">
            <v>0.14955281465005255</v>
          </cell>
          <cell r="G573" t="str">
            <v>A</v>
          </cell>
          <cell r="H573">
            <v>0.85450319138166209</v>
          </cell>
          <cell r="I573" t="str">
            <v>B</v>
          </cell>
          <cell r="J573" t="str">
            <v>n.d.</v>
          </cell>
          <cell r="K573" t="str">
            <v>n.d.</v>
          </cell>
          <cell r="L573" t="str">
            <v>Dicf</v>
          </cell>
          <cell r="M573" t="str">
            <v/>
          </cell>
          <cell r="N573" t="str">
            <v>CAPAG Ano Base 2023</v>
          </cell>
          <cell r="O573" t="str">
            <v>Não</v>
          </cell>
          <cell r="P573">
            <v>1.8177540171369268E-2</v>
          </cell>
          <cell r="Q573" t="str">
            <v>Sim</v>
          </cell>
          <cell r="R573" t="str">
            <v>Sim</v>
          </cell>
          <cell r="S573" t="str">
            <v/>
          </cell>
          <cell r="T573" t="str">
            <v/>
          </cell>
          <cell r="U573" t="str">
            <v/>
          </cell>
          <cell r="V573" t="str">
            <v>Sim</v>
          </cell>
          <cell r="W573" t="str">
            <v>Sim</v>
          </cell>
        </row>
        <row r="574">
          <cell r="D574" t="str">
            <v>Monção/MA</v>
          </cell>
          <cell r="E574" t="str">
            <v>C</v>
          </cell>
          <cell r="F574">
            <v>0.10066477661126536</v>
          </cell>
          <cell r="G574" t="str">
            <v>A</v>
          </cell>
          <cell r="H574">
            <v>0.97702904480410235</v>
          </cell>
          <cell r="I574" t="str">
            <v>C</v>
          </cell>
          <cell r="J574">
            <v>2.1284506134382725E-2</v>
          </cell>
          <cell r="K574" t="str">
            <v>B</v>
          </cell>
          <cell r="L574" t="str">
            <v>Dicf</v>
          </cell>
          <cell r="M574" t="str">
            <v/>
          </cell>
          <cell r="N574" t="str">
            <v>CAPAG Ano Base 2023</v>
          </cell>
          <cell r="O574" t="str">
            <v>Não</v>
          </cell>
          <cell r="P574">
            <v>0.33096592120007473</v>
          </cell>
          <cell r="Q574" t="str">
            <v>Sim</v>
          </cell>
          <cell r="R574" t="str">
            <v/>
          </cell>
          <cell r="S574" t="str">
            <v/>
          </cell>
          <cell r="T574" t="str">
            <v/>
          </cell>
          <cell r="U574" t="str">
            <v/>
          </cell>
          <cell r="V574" t="str">
            <v>Sim</v>
          </cell>
          <cell r="W574" t="str">
            <v>Sim</v>
          </cell>
        </row>
        <row r="575">
          <cell r="D575" t="str">
            <v>Montes Altos/MA</v>
          </cell>
          <cell r="E575" t="str">
            <v>C</v>
          </cell>
          <cell r="F575">
            <v>0</v>
          </cell>
          <cell r="G575" t="str">
            <v>A</v>
          </cell>
          <cell r="H575">
            <v>0.98046834769798896</v>
          </cell>
          <cell r="I575" t="str">
            <v>C</v>
          </cell>
          <cell r="J575">
            <v>-1.491993407233792E-2</v>
          </cell>
          <cell r="K575" t="str">
            <v>C</v>
          </cell>
          <cell r="L575" t="str">
            <v>Cicf</v>
          </cell>
          <cell r="M575" t="str">
            <v/>
          </cell>
          <cell r="N575" t="str">
            <v>CAPAG Ano Base 2023</v>
          </cell>
          <cell r="O575" t="str">
            <v>Não</v>
          </cell>
          <cell r="P575">
            <v>6.5562726401289861</v>
          </cell>
          <cell r="Q575" t="str">
            <v>Sim</v>
          </cell>
          <cell r="R575" t="str">
            <v/>
          </cell>
          <cell r="S575" t="str">
            <v/>
          </cell>
          <cell r="T575" t="str">
            <v/>
          </cell>
          <cell r="U575" t="str">
            <v/>
          </cell>
          <cell r="V575" t="str">
            <v>Sim</v>
          </cell>
          <cell r="W575" t="str">
            <v>Sim</v>
          </cell>
        </row>
        <row r="576">
          <cell r="D576" t="str">
            <v>Morros/MA</v>
          </cell>
          <cell r="E576" t="str">
            <v>C</v>
          </cell>
          <cell r="F576">
            <v>2.3659700032262705E-2</v>
          </cell>
          <cell r="G576" t="str">
            <v>A</v>
          </cell>
          <cell r="H576">
            <v>0.92664344809427424</v>
          </cell>
          <cell r="I576" t="str">
            <v>B</v>
          </cell>
          <cell r="J576">
            <v>-0.1222754577462713</v>
          </cell>
          <cell r="K576" t="str">
            <v>C</v>
          </cell>
          <cell r="L576" t="str">
            <v>Dicf</v>
          </cell>
          <cell r="M576" t="str">
            <v/>
          </cell>
          <cell r="N576" t="str">
            <v>CAPAG Ano Base 2023</v>
          </cell>
          <cell r="O576" t="str">
            <v>Não</v>
          </cell>
          <cell r="P576">
            <v>0.33496685304416085</v>
          </cell>
          <cell r="Q576" t="str">
            <v>Sim</v>
          </cell>
          <cell r="R576" t="str">
            <v>Sim</v>
          </cell>
          <cell r="S576" t="str">
            <v/>
          </cell>
          <cell r="T576" t="str">
            <v/>
          </cell>
          <cell r="U576" t="str">
            <v/>
          </cell>
          <cell r="V576" t="str">
            <v>Sim</v>
          </cell>
          <cell r="W576" t="str">
            <v>Sim</v>
          </cell>
        </row>
        <row r="577">
          <cell r="D577" t="str">
            <v>Nina Rodrigues/MA</v>
          </cell>
          <cell r="E577" t="str">
            <v>C</v>
          </cell>
          <cell r="F577">
            <v>0.38731139552656302</v>
          </cell>
          <cell r="G577" t="str">
            <v>A</v>
          </cell>
          <cell r="H577">
            <v>1.0130709752915319</v>
          </cell>
          <cell r="I577" t="str">
            <v>C</v>
          </cell>
          <cell r="J577">
            <v>-3.1688314820126857E-2</v>
          </cell>
          <cell r="K577" t="str">
            <v>C</v>
          </cell>
          <cell r="L577" t="str">
            <v>Dicf</v>
          </cell>
          <cell r="M577" t="str">
            <v/>
          </cell>
          <cell r="N577" t="str">
            <v>CAPAG Ano Base 2023</v>
          </cell>
          <cell r="O577" t="str">
            <v>Não</v>
          </cell>
          <cell r="P577" t="str">
            <v/>
          </cell>
          <cell r="Q577" t="str">
            <v>Sim</v>
          </cell>
          <cell r="R577" t="str">
            <v/>
          </cell>
          <cell r="S577" t="str">
            <v/>
          </cell>
          <cell r="T577" t="str">
            <v/>
          </cell>
          <cell r="U577" t="str">
            <v/>
          </cell>
          <cell r="V577" t="str">
            <v>Sim</v>
          </cell>
          <cell r="W577" t="str">
            <v>Sim</v>
          </cell>
        </row>
        <row r="578">
          <cell r="D578" t="str">
            <v>Nova Colinas/MA</v>
          </cell>
          <cell r="E578" t="str">
            <v>n.d.</v>
          </cell>
          <cell r="F578">
            <v>7.7703734725015253E-2</v>
          </cell>
          <cell r="G578" t="str">
            <v>A</v>
          </cell>
          <cell r="H578">
            <v>0.86826754625257263</v>
          </cell>
          <cell r="I578" t="str">
            <v>B</v>
          </cell>
          <cell r="J578" t="str">
            <v>n.d.</v>
          </cell>
          <cell r="K578" t="str">
            <v>n.d.</v>
          </cell>
          <cell r="L578" t="str">
            <v>Bicf</v>
          </cell>
          <cell r="M5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78" t="str">
            <v>CAPAG Ano Base 2024</v>
          </cell>
          <cell r="O578" t="str">
            <v>Sim</v>
          </cell>
          <cell r="P578" t="str">
            <v>n.d.</v>
          </cell>
          <cell r="Q578" t="str">
            <v>Sim</v>
          </cell>
          <cell r="R578" t="str">
            <v/>
          </cell>
          <cell r="S578" t="str">
            <v/>
          </cell>
          <cell r="T578" t="str">
            <v/>
          </cell>
          <cell r="U578" t="str">
            <v>Sim</v>
          </cell>
          <cell r="V578" t="str">
            <v>Sim</v>
          </cell>
          <cell r="W578" t="str">
            <v>Sim</v>
          </cell>
        </row>
        <row r="579">
          <cell r="D579" t="str">
            <v>Nova Iorque/MA</v>
          </cell>
          <cell r="E579" t="str">
            <v>C</v>
          </cell>
          <cell r="F579">
            <v>1.9204192603557188E-3</v>
          </cell>
          <cell r="G579" t="str">
            <v>A</v>
          </cell>
          <cell r="H579">
            <v>0.95059794878746029</v>
          </cell>
          <cell r="I579" t="str">
            <v>C</v>
          </cell>
          <cell r="J579">
            <v>0</v>
          </cell>
          <cell r="K579" t="str">
            <v>C</v>
          </cell>
          <cell r="L579" t="str">
            <v>Cicf</v>
          </cell>
          <cell r="M579" t="str">
            <v/>
          </cell>
          <cell r="N579" t="str">
            <v>CAPAG Ano Base 2023</v>
          </cell>
          <cell r="O579" t="str">
            <v>Não</v>
          </cell>
          <cell r="P579">
            <v>0.61493330510861088</v>
          </cell>
          <cell r="Q579" t="str">
            <v>Sim</v>
          </cell>
          <cell r="R579" t="str">
            <v>Sim</v>
          </cell>
          <cell r="S579" t="str">
            <v/>
          </cell>
          <cell r="T579" t="str">
            <v/>
          </cell>
          <cell r="U579" t="str">
            <v/>
          </cell>
          <cell r="V579" t="str">
            <v>Sim</v>
          </cell>
          <cell r="W579" t="str">
            <v>Sim</v>
          </cell>
        </row>
        <row r="580">
          <cell r="D580" t="str">
            <v>Nova Olinda do Maranhão/MA</v>
          </cell>
          <cell r="E580" t="str">
            <v>C</v>
          </cell>
          <cell r="F580">
            <v>0.45699831595322099</v>
          </cell>
          <cell r="G580" t="str">
            <v>A</v>
          </cell>
          <cell r="H580">
            <v>0.97506606593873002</v>
          </cell>
          <cell r="I580" t="str">
            <v>C</v>
          </cell>
          <cell r="J580">
            <v>2.3545545225523767E-2</v>
          </cell>
          <cell r="K580" t="str">
            <v>B</v>
          </cell>
          <cell r="L580" t="str">
            <v>Bicf</v>
          </cell>
          <cell r="M580" t="str">
            <v/>
          </cell>
          <cell r="N580" t="str">
            <v>CAPAG Ano Base 2023</v>
          </cell>
          <cell r="O580" t="str">
            <v>Não</v>
          </cell>
          <cell r="P580">
            <v>0.59446724017634356</v>
          </cell>
          <cell r="Q580" t="str">
            <v>Sim</v>
          </cell>
          <cell r="R580" t="str">
            <v/>
          </cell>
          <cell r="S580" t="str">
            <v/>
          </cell>
          <cell r="T580" t="str">
            <v/>
          </cell>
          <cell r="U580" t="str">
            <v/>
          </cell>
          <cell r="V580" t="str">
            <v>Sim</v>
          </cell>
          <cell r="W580" t="str">
            <v>Sim</v>
          </cell>
        </row>
        <row r="581">
          <cell r="D581" t="str">
            <v>Olho d'Água das Cunhãs/MA</v>
          </cell>
          <cell r="E581" t="str">
            <v>C</v>
          </cell>
          <cell r="F581">
            <v>0</v>
          </cell>
          <cell r="G581" t="str">
            <v>A</v>
          </cell>
          <cell r="H581">
            <v>0.93411441743426771</v>
          </cell>
          <cell r="I581" t="str">
            <v>B</v>
          </cell>
          <cell r="J581">
            <v>-0.14428757376820678</v>
          </cell>
          <cell r="K581" t="str">
            <v>C</v>
          </cell>
          <cell r="L581" t="str">
            <v>Bicf</v>
          </cell>
          <cell r="M581" t="str">
            <v/>
          </cell>
          <cell r="N581" t="str">
            <v>CAPAG Ano Base 2023</v>
          </cell>
          <cell r="O581" t="str">
            <v>Não</v>
          </cell>
          <cell r="P581" t="str">
            <v/>
          </cell>
          <cell r="Q581" t="str">
            <v>Sim</v>
          </cell>
          <cell r="R581" t="str">
            <v/>
          </cell>
          <cell r="S581" t="str">
            <v/>
          </cell>
          <cell r="T581" t="str">
            <v/>
          </cell>
          <cell r="U581" t="str">
            <v/>
          </cell>
          <cell r="V581" t="str">
            <v>Sim</v>
          </cell>
          <cell r="W581" t="str">
            <v>Sim</v>
          </cell>
        </row>
        <row r="582">
          <cell r="D582" t="str">
            <v>Olinda Nova do Maranhão/MA</v>
          </cell>
          <cell r="E582" t="str">
            <v>C</v>
          </cell>
          <cell r="F582">
            <v>8.2611955027989941E-3</v>
          </cell>
          <cell r="G582" t="str">
            <v>A</v>
          </cell>
          <cell r="H582">
            <v>0.98875064905801069</v>
          </cell>
          <cell r="I582" t="str">
            <v>C</v>
          </cell>
          <cell r="J582">
            <v>0</v>
          </cell>
          <cell r="K582" t="str">
            <v>C</v>
          </cell>
          <cell r="L582" t="str">
            <v>Cicf</v>
          </cell>
          <cell r="M582" t="str">
            <v/>
          </cell>
          <cell r="N582" t="str">
            <v>CAPAG Ano Base 2023</v>
          </cell>
          <cell r="O582" t="str">
            <v>Não</v>
          </cell>
          <cell r="P582" t="str">
            <v>n.d.</v>
          </cell>
          <cell r="Q582" t="str">
            <v>Sim</v>
          </cell>
          <cell r="R582" t="str">
            <v/>
          </cell>
          <cell r="S582" t="str">
            <v/>
          </cell>
          <cell r="T582" t="str">
            <v/>
          </cell>
          <cell r="U582" t="str">
            <v/>
          </cell>
          <cell r="V582" t="str">
            <v>Sim</v>
          </cell>
          <cell r="W582" t="str">
            <v>Não</v>
          </cell>
        </row>
        <row r="583">
          <cell r="D583" t="str">
            <v>Paço do Lumiar/MA</v>
          </cell>
          <cell r="E583" t="str">
            <v>C</v>
          </cell>
          <cell r="F583">
            <v>0.3004474920819819</v>
          </cell>
          <cell r="G583" t="str">
            <v>A</v>
          </cell>
          <cell r="H583">
            <v>0.94906411068544561</v>
          </cell>
          <cell r="I583" t="str">
            <v>B</v>
          </cell>
          <cell r="J583">
            <v>-7.6772796519925093E-2</v>
          </cell>
          <cell r="K583" t="str">
            <v>C</v>
          </cell>
          <cell r="L583" t="str">
            <v>Bicf</v>
          </cell>
          <cell r="M583" t="str">
            <v/>
          </cell>
          <cell r="N583" t="str">
            <v>CAPAG Ano Base 2023</v>
          </cell>
          <cell r="O583" t="str">
            <v>Não</v>
          </cell>
          <cell r="P583" t="str">
            <v/>
          </cell>
          <cell r="Q583" t="str">
            <v>Sim</v>
          </cell>
          <cell r="R583" t="str">
            <v/>
          </cell>
          <cell r="S583" t="str">
            <v/>
          </cell>
          <cell r="T583" t="str">
            <v/>
          </cell>
          <cell r="U583" t="str">
            <v/>
          </cell>
          <cell r="V583" t="str">
            <v>Sim</v>
          </cell>
          <cell r="W583" t="str">
            <v>Sim</v>
          </cell>
        </row>
        <row r="584">
          <cell r="D584" t="str">
            <v>Palmeirândia/MA</v>
          </cell>
          <cell r="E584" t="str">
            <v>C</v>
          </cell>
          <cell r="F584">
            <v>6.190650599839313E-6</v>
          </cell>
          <cell r="G584" t="str">
            <v>A</v>
          </cell>
          <cell r="H584">
            <v>0.96479251204643446</v>
          </cell>
          <cell r="I584" t="str">
            <v>C</v>
          </cell>
          <cell r="J584">
            <v>-7.6349630481640868E-2</v>
          </cell>
          <cell r="K584" t="str">
            <v>C</v>
          </cell>
          <cell r="L584" t="str">
            <v>Bicf</v>
          </cell>
          <cell r="M584" t="str">
            <v/>
          </cell>
          <cell r="N584" t="str">
            <v>CAPAG Ano Base 2023</v>
          </cell>
          <cell r="O584" t="str">
            <v>Não</v>
          </cell>
          <cell r="P584">
            <v>6.3851902366330355</v>
          </cell>
          <cell r="Q584" t="str">
            <v>Sim</v>
          </cell>
          <cell r="R584" t="str">
            <v/>
          </cell>
          <cell r="S584" t="str">
            <v/>
          </cell>
          <cell r="T584" t="str">
            <v/>
          </cell>
          <cell r="U584" t="str">
            <v/>
          </cell>
          <cell r="V584" t="str">
            <v>Sim</v>
          </cell>
          <cell r="W584" t="str">
            <v>Sim</v>
          </cell>
        </row>
        <row r="585">
          <cell r="D585" t="str">
            <v>Paraibano/MA</v>
          </cell>
          <cell r="E585" t="str">
            <v>C</v>
          </cell>
          <cell r="F585">
            <v>5.3433839222836531E-2</v>
          </cell>
          <cell r="G585" t="str">
            <v>A</v>
          </cell>
          <cell r="H585">
            <v>0.95008333264498357</v>
          </cell>
          <cell r="I585" t="str">
            <v>C</v>
          </cell>
          <cell r="J585">
            <v>1.8554242333556011E-2</v>
          </cell>
          <cell r="K585" t="str">
            <v>B</v>
          </cell>
          <cell r="L585" t="str">
            <v>Cicf</v>
          </cell>
          <cell r="M585" t="str">
            <v/>
          </cell>
          <cell r="N585" t="str">
            <v>CAPAG Ano Base 2023</v>
          </cell>
          <cell r="O585" t="str">
            <v>Não</v>
          </cell>
          <cell r="P585">
            <v>0.17575188019532639</v>
          </cell>
          <cell r="Q585" t="str">
            <v>Sim</v>
          </cell>
          <cell r="R585" t="str">
            <v/>
          </cell>
          <cell r="S585" t="str">
            <v/>
          </cell>
          <cell r="T585" t="str">
            <v/>
          </cell>
          <cell r="U585" t="str">
            <v/>
          </cell>
          <cell r="V585" t="str">
            <v>Sim</v>
          </cell>
          <cell r="W585" t="str">
            <v>Sim</v>
          </cell>
        </row>
        <row r="586">
          <cell r="D586" t="str">
            <v>Parnarama/MA</v>
          </cell>
          <cell r="E586" t="str">
            <v>n.d.</v>
          </cell>
          <cell r="F586">
            <v>0</v>
          </cell>
          <cell r="G586" t="str">
            <v>A</v>
          </cell>
          <cell r="H586">
            <v>0.9418596767414904</v>
          </cell>
          <cell r="I586" t="str">
            <v>B</v>
          </cell>
          <cell r="J586" t="str">
            <v>n.d.</v>
          </cell>
          <cell r="K586" t="str">
            <v>n.d.</v>
          </cell>
          <cell r="L586" t="str">
            <v>Dicf</v>
          </cell>
          <cell r="M58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86" t="str">
            <v>CAPAG Ano Base 2023</v>
          </cell>
          <cell r="O586" t="str">
            <v>Não</v>
          </cell>
          <cell r="P586" t="str">
            <v>n.d.</v>
          </cell>
          <cell r="Q586" t="str">
            <v>Sim</v>
          </cell>
          <cell r="R586" t="str">
            <v/>
          </cell>
          <cell r="S586" t="str">
            <v/>
          </cell>
          <cell r="T586" t="str">
            <v>Negativa</v>
          </cell>
          <cell r="U586" t="str">
            <v/>
          </cell>
          <cell r="V586" t="str">
            <v>Sim</v>
          </cell>
          <cell r="W586" t="str">
            <v>Não</v>
          </cell>
        </row>
        <row r="587">
          <cell r="D587" t="str">
            <v>Passagem Franca/MA</v>
          </cell>
          <cell r="E587" t="str">
            <v>C</v>
          </cell>
          <cell r="F587">
            <v>6.211966788724251E-3</v>
          </cell>
          <cell r="G587" t="str">
            <v>A</v>
          </cell>
          <cell r="H587">
            <v>1.1456726227961771</v>
          </cell>
          <cell r="I587" t="str">
            <v>C</v>
          </cell>
          <cell r="J587">
            <v>-7.812361158035429E-4</v>
          </cell>
          <cell r="K587" t="str">
            <v>C</v>
          </cell>
          <cell r="L587" t="str">
            <v>Bicf</v>
          </cell>
          <cell r="M587" t="str">
            <v/>
          </cell>
          <cell r="N587" t="str">
            <v>CAPAG Ano Base 2023</v>
          </cell>
          <cell r="O587" t="str">
            <v>Não</v>
          </cell>
          <cell r="P587">
            <v>1.0291122934258246</v>
          </cell>
          <cell r="Q587" t="str">
            <v>Sim</v>
          </cell>
          <cell r="R587" t="str">
            <v/>
          </cell>
          <cell r="S587" t="str">
            <v/>
          </cell>
          <cell r="T587" t="str">
            <v/>
          </cell>
          <cell r="U587" t="str">
            <v/>
          </cell>
          <cell r="V587" t="str">
            <v>Sim</v>
          </cell>
          <cell r="W587" t="str">
            <v>Sim</v>
          </cell>
        </row>
        <row r="588">
          <cell r="D588" t="str">
            <v>Pastos Bons/MA</v>
          </cell>
          <cell r="E588" t="str">
            <v>C</v>
          </cell>
          <cell r="F588">
            <v>0</v>
          </cell>
          <cell r="G588" t="str">
            <v>A</v>
          </cell>
          <cell r="H588">
            <v>0.93447862418399286</v>
          </cell>
          <cell r="I588" t="str">
            <v>B</v>
          </cell>
          <cell r="J588">
            <v>0</v>
          </cell>
          <cell r="K588" t="str">
            <v>C</v>
          </cell>
          <cell r="L588" t="str">
            <v>Dicf</v>
          </cell>
          <cell r="M588" t="str">
            <v/>
          </cell>
          <cell r="N588" t="str">
            <v>CAPAG Ano Base 2023</v>
          </cell>
          <cell r="O588" t="str">
            <v>Não</v>
          </cell>
          <cell r="P588">
            <v>0.46473122295337904</v>
          </cell>
          <cell r="Q588" t="str">
            <v>Sim</v>
          </cell>
          <cell r="R588" t="str">
            <v>Sim</v>
          </cell>
          <cell r="S588" t="str">
            <v/>
          </cell>
          <cell r="T588" t="str">
            <v/>
          </cell>
          <cell r="U588" t="str">
            <v/>
          </cell>
          <cell r="V588" t="str">
            <v>Sim</v>
          </cell>
          <cell r="W588" t="str">
            <v>Sim</v>
          </cell>
        </row>
        <row r="589">
          <cell r="D589" t="str">
            <v>Paulino Neves/MA</v>
          </cell>
          <cell r="E589" t="str">
            <v>C</v>
          </cell>
          <cell r="F589">
            <v>0</v>
          </cell>
          <cell r="G589" t="str">
            <v>A</v>
          </cell>
          <cell r="H589">
            <v>1.040098716718258</v>
          </cell>
          <cell r="I589" t="str">
            <v>C</v>
          </cell>
          <cell r="J589">
            <v>-0.2023778770648732</v>
          </cell>
          <cell r="K589" t="str">
            <v>C</v>
          </cell>
          <cell r="L589" t="str">
            <v>Cicf</v>
          </cell>
          <cell r="M589" t="str">
            <v/>
          </cell>
          <cell r="N589" t="str">
            <v>CAPAG Ano Base 2023</v>
          </cell>
          <cell r="O589" t="str">
            <v>Não</v>
          </cell>
          <cell r="P589" t="str">
            <v/>
          </cell>
          <cell r="Q589" t="str">
            <v>Sim</v>
          </cell>
          <cell r="R589" t="str">
            <v/>
          </cell>
          <cell r="S589" t="str">
            <v/>
          </cell>
          <cell r="T589" t="str">
            <v/>
          </cell>
          <cell r="U589" t="str">
            <v/>
          </cell>
          <cell r="V589" t="str">
            <v>Sim</v>
          </cell>
          <cell r="W589" t="str">
            <v>Sim</v>
          </cell>
        </row>
        <row r="590">
          <cell r="D590" t="str">
            <v>Paulo Ramos/MA</v>
          </cell>
          <cell r="E590" t="str">
            <v>C</v>
          </cell>
          <cell r="F590">
            <v>0.24672231718497864</v>
          </cell>
          <cell r="G590" t="str">
            <v>A</v>
          </cell>
          <cell r="H590">
            <v>1.0188852029284075</v>
          </cell>
          <cell r="I590" t="str">
            <v>C</v>
          </cell>
          <cell r="J590">
            <v>-0.27323313780810704</v>
          </cell>
          <cell r="K590" t="str">
            <v>C</v>
          </cell>
          <cell r="L590" t="str">
            <v>Bicf</v>
          </cell>
          <cell r="M590" t="str">
            <v/>
          </cell>
          <cell r="N590" t="str">
            <v>CAPAG Ano Base 2023</v>
          </cell>
          <cell r="O590" t="str">
            <v>Não</v>
          </cell>
          <cell r="P590" t="str">
            <v/>
          </cell>
          <cell r="Q590" t="str">
            <v>Sim</v>
          </cell>
          <cell r="R590" t="str">
            <v/>
          </cell>
          <cell r="S590" t="str">
            <v/>
          </cell>
          <cell r="T590" t="str">
            <v/>
          </cell>
          <cell r="U590" t="str">
            <v/>
          </cell>
          <cell r="V590" t="str">
            <v>Sim</v>
          </cell>
          <cell r="W590" t="str">
            <v>Sim</v>
          </cell>
        </row>
        <row r="591">
          <cell r="D591" t="str">
            <v>Pedreiras/MA</v>
          </cell>
          <cell r="E591" t="str">
            <v>C</v>
          </cell>
          <cell r="F591">
            <v>0.25863535845645136</v>
          </cell>
          <cell r="G591" t="str">
            <v>A</v>
          </cell>
          <cell r="H591">
            <v>0.95006477274854628</v>
          </cell>
          <cell r="I591" t="str">
            <v>C</v>
          </cell>
          <cell r="J591">
            <v>-4.5247510970387671E-2</v>
          </cell>
          <cell r="K591" t="str">
            <v>C</v>
          </cell>
          <cell r="L591" t="str">
            <v>Bicf</v>
          </cell>
          <cell r="M591" t="str">
            <v/>
          </cell>
          <cell r="N591" t="str">
            <v>CAPAG Ano Base 2023</v>
          </cell>
          <cell r="O591" t="str">
            <v>Não</v>
          </cell>
          <cell r="P591">
            <v>1.6586185445447743</v>
          </cell>
          <cell r="Q591" t="str">
            <v>Sim</v>
          </cell>
          <cell r="R591" t="str">
            <v/>
          </cell>
          <cell r="S591" t="str">
            <v/>
          </cell>
          <cell r="T591" t="str">
            <v/>
          </cell>
          <cell r="U591" t="str">
            <v/>
          </cell>
          <cell r="V591" t="str">
            <v>Sim</v>
          </cell>
          <cell r="W591" t="str">
            <v>Sim</v>
          </cell>
        </row>
        <row r="592">
          <cell r="D592" t="str">
            <v>Pedro do Rosário/MA</v>
          </cell>
          <cell r="E592" t="str">
            <v>C</v>
          </cell>
          <cell r="F592">
            <v>9.096271822615043E-2</v>
          </cell>
          <cell r="G592" t="str">
            <v>A</v>
          </cell>
          <cell r="H592">
            <v>0.94176126708815944</v>
          </cell>
          <cell r="I592" t="str">
            <v>B</v>
          </cell>
          <cell r="J592">
            <v>-0.23624865706441628</v>
          </cell>
          <cell r="K592" t="str">
            <v>C</v>
          </cell>
          <cell r="L592" t="str">
            <v>Cicf</v>
          </cell>
          <cell r="M592" t="str">
            <v/>
          </cell>
          <cell r="N592" t="str">
            <v>CAPAG Ano Base 2023</v>
          </cell>
          <cell r="O592" t="str">
            <v>Não</v>
          </cell>
          <cell r="P592" t="str">
            <v/>
          </cell>
          <cell r="Q592" t="str">
            <v>Sim</v>
          </cell>
          <cell r="R592" t="str">
            <v/>
          </cell>
          <cell r="S592" t="str">
            <v/>
          </cell>
          <cell r="T592" t="str">
            <v/>
          </cell>
          <cell r="U592" t="str">
            <v/>
          </cell>
          <cell r="V592" t="str">
            <v>Sim</v>
          </cell>
          <cell r="W592" t="str">
            <v>Sim</v>
          </cell>
        </row>
        <row r="593">
          <cell r="D593" t="str">
            <v>Penalva/MA</v>
          </cell>
          <cell r="E593" t="str">
            <v>C</v>
          </cell>
          <cell r="F593">
            <v>2.4183139177307005E-3</v>
          </cell>
          <cell r="G593" t="str">
            <v>A</v>
          </cell>
          <cell r="H593">
            <v>0.9608579906303889</v>
          </cell>
          <cell r="I593" t="str">
            <v>C</v>
          </cell>
          <cell r="J593">
            <v>0</v>
          </cell>
          <cell r="K593" t="str">
            <v>C</v>
          </cell>
          <cell r="L593" t="str">
            <v>Cicf</v>
          </cell>
          <cell r="M593" t="str">
            <v/>
          </cell>
          <cell r="N593" t="str">
            <v>CAPAG Ano Base 2023</v>
          </cell>
          <cell r="O593" t="str">
            <v>Não</v>
          </cell>
          <cell r="P593">
            <v>0.13882861763865928</v>
          </cell>
          <cell r="Q593" t="str">
            <v>Sim</v>
          </cell>
          <cell r="R593" t="str">
            <v>Sim</v>
          </cell>
          <cell r="S593" t="str">
            <v/>
          </cell>
          <cell r="T593" t="str">
            <v/>
          </cell>
          <cell r="U593" t="str">
            <v/>
          </cell>
          <cell r="V593" t="str">
            <v>Sim</v>
          </cell>
          <cell r="W593" t="str">
            <v>Sim</v>
          </cell>
        </row>
        <row r="594">
          <cell r="D594" t="str">
            <v>Peri Mirim/MA</v>
          </cell>
          <cell r="E594" t="str">
            <v>C</v>
          </cell>
          <cell r="F594">
            <v>9.6616821692603258E-3</v>
          </cell>
          <cell r="G594" t="str">
            <v>A</v>
          </cell>
          <cell r="H594">
            <v>1.1080055112799823</v>
          </cell>
          <cell r="I594" t="str">
            <v>C</v>
          </cell>
          <cell r="J594">
            <v>-0.34953125666023777</v>
          </cell>
          <cell r="K594" t="str">
            <v>C</v>
          </cell>
          <cell r="L594" t="str">
            <v>Cicf</v>
          </cell>
          <cell r="M594" t="str">
            <v/>
          </cell>
          <cell r="N594" t="str">
            <v>CAPAG Ano Base 2023</v>
          </cell>
          <cell r="O594" t="str">
            <v>Não</v>
          </cell>
          <cell r="P594" t="str">
            <v/>
          </cell>
          <cell r="Q594" t="str">
            <v>Sim</v>
          </cell>
          <cell r="R594" t="str">
            <v/>
          </cell>
          <cell r="S594" t="str">
            <v/>
          </cell>
          <cell r="T594" t="str">
            <v/>
          </cell>
          <cell r="U594" t="str">
            <v/>
          </cell>
          <cell r="V594" t="str">
            <v>Sim</v>
          </cell>
          <cell r="W594" t="str">
            <v>Não</v>
          </cell>
        </row>
        <row r="595">
          <cell r="D595" t="str">
            <v>Peritoró/MA</v>
          </cell>
          <cell r="E595" t="str">
            <v>n.d.</v>
          </cell>
          <cell r="F595">
            <v>2.0286080883277579E-5</v>
          </cell>
          <cell r="G595" t="str">
            <v>A</v>
          </cell>
          <cell r="H595" t="str">
            <v>n.d.</v>
          </cell>
          <cell r="I595" t="str">
            <v>n.d.</v>
          </cell>
          <cell r="J595">
            <v>-0.33962420869530235</v>
          </cell>
          <cell r="K595" t="str">
            <v>C</v>
          </cell>
          <cell r="L595" t="str">
            <v>Bicf</v>
          </cell>
          <cell r="M595" t="str">
            <v/>
          </cell>
          <cell r="N595" t="str">
            <v>CAPAG Ano Base 2023</v>
          </cell>
          <cell r="O595" t="str">
            <v>Não</v>
          </cell>
          <cell r="P595" t="str">
            <v/>
          </cell>
          <cell r="Q595" t="str">
            <v>Sim</v>
          </cell>
          <cell r="R595" t="str">
            <v/>
          </cell>
          <cell r="S595" t="str">
            <v/>
          </cell>
          <cell r="T595" t="str">
            <v/>
          </cell>
          <cell r="U595" t="str">
            <v/>
          </cell>
          <cell r="V595" t="str">
            <v>Sim</v>
          </cell>
          <cell r="W595" t="str">
            <v>Sim</v>
          </cell>
        </row>
        <row r="596">
          <cell r="D596" t="str">
            <v>Pindaré-Mirim/MA</v>
          </cell>
          <cell r="E596" t="str">
            <v>C</v>
          </cell>
          <cell r="F596">
            <v>4.4698639671784147E-3</v>
          </cell>
          <cell r="G596" t="str">
            <v>A</v>
          </cell>
          <cell r="H596">
            <v>0.9608916332671068</v>
          </cell>
          <cell r="I596" t="str">
            <v>C</v>
          </cell>
          <cell r="J596">
            <v>-3.7132095064898438E-2</v>
          </cell>
          <cell r="K596" t="str">
            <v>C</v>
          </cell>
          <cell r="L596" t="str">
            <v>Dicf</v>
          </cell>
          <cell r="M596" t="str">
            <v/>
          </cell>
          <cell r="N596" t="str">
            <v>CAPAG Ano Base 2023</v>
          </cell>
          <cell r="O596" t="str">
            <v>Não</v>
          </cell>
          <cell r="P596">
            <v>0.55278457567874162</v>
          </cell>
          <cell r="Q596" t="str">
            <v>Sim</v>
          </cell>
          <cell r="R596" t="str">
            <v>Sim</v>
          </cell>
          <cell r="S596" t="str">
            <v/>
          </cell>
          <cell r="T596" t="str">
            <v/>
          </cell>
          <cell r="U596" t="str">
            <v/>
          </cell>
          <cell r="V596" t="str">
            <v>Sim</v>
          </cell>
          <cell r="W596" t="str">
            <v>Sim</v>
          </cell>
        </row>
        <row r="597">
          <cell r="D597" t="str">
            <v>Pinheiro/MA</v>
          </cell>
          <cell r="E597" t="str">
            <v>n.d.</v>
          </cell>
          <cell r="F597" t="str">
            <v>n.d.</v>
          </cell>
          <cell r="G597" t="str">
            <v>n.d.</v>
          </cell>
          <cell r="H597" t="str">
            <v>n.d.</v>
          </cell>
          <cell r="I597" t="str">
            <v>n.d.</v>
          </cell>
          <cell r="J597" t="str">
            <v>n.d.</v>
          </cell>
          <cell r="K597" t="str">
            <v>n.d.</v>
          </cell>
          <cell r="L597" t="str">
            <v>Dicf</v>
          </cell>
          <cell r="M597" t="str">
            <v xml:space="preserve">Ente não publicou último RGF de 2024
Ente não publicou último RREO de 2024
</v>
          </cell>
          <cell r="N597" t="str">
            <v>CAPAG Ano Base 2023</v>
          </cell>
          <cell r="O597" t="str">
            <v>Não</v>
          </cell>
          <cell r="P597">
            <v>0.80294553271292124</v>
          </cell>
          <cell r="Q597" t="str">
            <v>Sim</v>
          </cell>
          <cell r="R597" t="str">
            <v>Sim</v>
          </cell>
          <cell r="S597" t="str">
            <v/>
          </cell>
          <cell r="T597" t="str">
            <v/>
          </cell>
          <cell r="U597" t="str">
            <v/>
          </cell>
          <cell r="V597" t="str">
            <v>Não</v>
          </cell>
          <cell r="W597" t="str">
            <v>Não</v>
          </cell>
        </row>
        <row r="598">
          <cell r="D598" t="str">
            <v>Pio XII/MA</v>
          </cell>
          <cell r="E598" t="str">
            <v>C</v>
          </cell>
          <cell r="F598">
            <v>0</v>
          </cell>
          <cell r="G598" t="str">
            <v>A</v>
          </cell>
          <cell r="H598">
            <v>0.88071590778608511</v>
          </cell>
          <cell r="I598" t="str">
            <v>B</v>
          </cell>
          <cell r="J598">
            <v>-3.879234046870416E-2</v>
          </cell>
          <cell r="K598" t="str">
            <v>C</v>
          </cell>
          <cell r="L598" t="str">
            <v>Dicf</v>
          </cell>
          <cell r="M598" t="str">
            <v/>
          </cell>
          <cell r="N598" t="str">
            <v>CAPAG Ano Base 2023</v>
          </cell>
          <cell r="O598" t="str">
            <v>Não</v>
          </cell>
          <cell r="P598" t="str">
            <v/>
          </cell>
          <cell r="Q598" t="str">
            <v>Sim</v>
          </cell>
          <cell r="R598" t="str">
            <v/>
          </cell>
          <cell r="S598" t="str">
            <v/>
          </cell>
          <cell r="T598" t="str">
            <v/>
          </cell>
          <cell r="U598" t="str">
            <v/>
          </cell>
          <cell r="V598" t="str">
            <v>Sim</v>
          </cell>
          <cell r="W598" t="str">
            <v>Sim</v>
          </cell>
        </row>
        <row r="599">
          <cell r="D599" t="str">
            <v>Pirapemas/MA</v>
          </cell>
          <cell r="E599" t="str">
            <v>C</v>
          </cell>
          <cell r="F599">
            <v>1.4708494257641916E-2</v>
          </cell>
          <cell r="G599" t="str">
            <v>A</v>
          </cell>
          <cell r="H599">
            <v>0.95537001316432946</v>
          </cell>
          <cell r="I599" t="str">
            <v>C</v>
          </cell>
          <cell r="J599">
            <v>-5.9456083621301448E-2</v>
          </cell>
          <cell r="K599" t="str">
            <v>C</v>
          </cell>
          <cell r="L599" t="str">
            <v>Cicf</v>
          </cell>
          <cell r="M599" t="str">
            <v/>
          </cell>
          <cell r="N599" t="str">
            <v>CAPAG Ano Base 2023</v>
          </cell>
          <cell r="O599" t="str">
            <v>Não</v>
          </cell>
          <cell r="P599" t="str">
            <v/>
          </cell>
          <cell r="Q599" t="str">
            <v>Sim</v>
          </cell>
          <cell r="R599" t="str">
            <v/>
          </cell>
          <cell r="S599" t="str">
            <v/>
          </cell>
          <cell r="T599" t="str">
            <v/>
          </cell>
          <cell r="U599" t="str">
            <v/>
          </cell>
          <cell r="V599" t="str">
            <v>Sim</v>
          </cell>
          <cell r="W599" t="str">
            <v>Sim</v>
          </cell>
        </row>
        <row r="600">
          <cell r="D600" t="str">
            <v>Poção de Pedras/MA</v>
          </cell>
          <cell r="E600" t="str">
            <v>C</v>
          </cell>
          <cell r="F600">
            <v>9.0338834844644819E-2</v>
          </cell>
          <cell r="G600" t="str">
            <v>A</v>
          </cell>
          <cell r="H600">
            <v>0.96714665760821905</v>
          </cell>
          <cell r="I600" t="str">
            <v>C</v>
          </cell>
          <cell r="J600">
            <v>-0.30771026347918284</v>
          </cell>
          <cell r="K600" t="str">
            <v>C</v>
          </cell>
          <cell r="L600" t="str">
            <v>Bicf</v>
          </cell>
          <cell r="M600" t="str">
            <v/>
          </cell>
          <cell r="N600" t="str">
            <v>CAPAG Ano Base 2023</v>
          </cell>
          <cell r="O600" t="str">
            <v>Não</v>
          </cell>
          <cell r="P600">
            <v>10.992849875783003</v>
          </cell>
          <cell r="Q600" t="str">
            <v>Sim</v>
          </cell>
          <cell r="R600" t="str">
            <v/>
          </cell>
          <cell r="S600" t="str">
            <v/>
          </cell>
          <cell r="T600" t="str">
            <v/>
          </cell>
          <cell r="U600" t="str">
            <v/>
          </cell>
          <cell r="V600" t="str">
            <v>Sim</v>
          </cell>
          <cell r="W600" t="str">
            <v>Sim</v>
          </cell>
        </row>
        <row r="601">
          <cell r="D601" t="str">
            <v>Porto Franco/MA</v>
          </cell>
          <cell r="E601" t="str">
            <v>C</v>
          </cell>
          <cell r="F601">
            <v>4.5457917070732805E-5</v>
          </cell>
          <cell r="G601" t="str">
            <v>A</v>
          </cell>
          <cell r="H601">
            <v>0.96009974329819403</v>
          </cell>
          <cell r="I601" t="str">
            <v>C</v>
          </cell>
          <cell r="J601">
            <v>-6.4471506858765529E-2</v>
          </cell>
          <cell r="K601" t="str">
            <v>C</v>
          </cell>
          <cell r="L601" t="str">
            <v>Bicf</v>
          </cell>
          <cell r="M601" t="str">
            <v/>
          </cell>
          <cell r="N601" t="str">
            <v>CAPAG Ano Base 2023</v>
          </cell>
          <cell r="O601" t="str">
            <v>Não</v>
          </cell>
          <cell r="P601" t="str">
            <v/>
          </cell>
          <cell r="Q601" t="str">
            <v>Sim</v>
          </cell>
          <cell r="R601" t="str">
            <v/>
          </cell>
          <cell r="S601" t="str">
            <v/>
          </cell>
          <cell r="T601" t="str">
            <v/>
          </cell>
          <cell r="U601" t="str">
            <v/>
          </cell>
          <cell r="V601" t="str">
            <v>Sim</v>
          </cell>
          <cell r="W601" t="str">
            <v>Não</v>
          </cell>
        </row>
        <row r="602">
          <cell r="D602" t="str">
            <v>Porto Rico do Maranhão/MA</v>
          </cell>
          <cell r="E602" t="str">
            <v>C</v>
          </cell>
          <cell r="F602">
            <v>9.9433923300413299E-2</v>
          </cell>
          <cell r="G602" t="str">
            <v>A</v>
          </cell>
          <cell r="H602">
            <v>0.92094830777333636</v>
          </cell>
          <cell r="I602" t="str">
            <v>B</v>
          </cell>
          <cell r="J602">
            <v>-9.4595194382122542E-3</v>
          </cell>
          <cell r="K602" t="str">
            <v>C</v>
          </cell>
          <cell r="L602" t="str">
            <v>Dicf</v>
          </cell>
          <cell r="M602" t="str">
            <v/>
          </cell>
          <cell r="N602" t="str">
            <v>CAPAG Ano Base 2023</v>
          </cell>
          <cell r="O602" t="str">
            <v>Não</v>
          </cell>
          <cell r="P602">
            <v>0.14044712549736116</v>
          </cell>
          <cell r="Q602" t="str">
            <v>Sim</v>
          </cell>
          <cell r="R602" t="str">
            <v>Sim</v>
          </cell>
          <cell r="S602" t="str">
            <v/>
          </cell>
          <cell r="T602" t="str">
            <v/>
          </cell>
          <cell r="U602" t="str">
            <v/>
          </cell>
          <cell r="V602" t="str">
            <v>Sim</v>
          </cell>
          <cell r="W602" t="str">
            <v>Sim</v>
          </cell>
        </row>
        <row r="603">
          <cell r="D603" t="str">
            <v>Presidente Dutra/MA</v>
          </cell>
          <cell r="E603" t="str">
            <v>C</v>
          </cell>
          <cell r="F603">
            <v>6.9941726297952617E-2</v>
          </cell>
          <cell r="G603" t="str">
            <v>A</v>
          </cell>
          <cell r="H603">
            <v>0.90908078956398619</v>
          </cell>
          <cell r="I603" t="str">
            <v>B</v>
          </cell>
          <cell r="J603">
            <v>-1.2979936620425936E-2</v>
          </cell>
          <cell r="K603" t="str">
            <v>C</v>
          </cell>
          <cell r="L603" t="str">
            <v>Dicf</v>
          </cell>
          <cell r="M603" t="str">
            <v/>
          </cell>
          <cell r="N603" t="str">
            <v>CAPAG Ano Base 2023</v>
          </cell>
          <cell r="O603" t="str">
            <v>Não</v>
          </cell>
          <cell r="P603">
            <v>0.66595875189216192</v>
          </cell>
          <cell r="Q603" t="str">
            <v>Sim</v>
          </cell>
          <cell r="R603" t="str">
            <v>Sim</v>
          </cell>
          <cell r="S603" t="str">
            <v/>
          </cell>
          <cell r="T603" t="str">
            <v/>
          </cell>
          <cell r="U603" t="str">
            <v/>
          </cell>
          <cell r="V603" t="str">
            <v>Sim</v>
          </cell>
          <cell r="W603" t="str">
            <v>Sim</v>
          </cell>
        </row>
        <row r="604">
          <cell r="D604" t="str">
            <v>Presidente Juscelino/MA</v>
          </cell>
          <cell r="E604" t="str">
            <v>C</v>
          </cell>
          <cell r="F604">
            <v>4.4673007966666775E-2</v>
          </cell>
          <cell r="G604" t="str">
            <v>A</v>
          </cell>
          <cell r="H604">
            <v>1.0809514559923508</v>
          </cell>
          <cell r="I604" t="str">
            <v>C</v>
          </cell>
          <cell r="J604">
            <v>-7.8099967439546475E-2</v>
          </cell>
          <cell r="K604" t="str">
            <v>C</v>
          </cell>
          <cell r="L604" t="str">
            <v>Dicf</v>
          </cell>
          <cell r="M604" t="str">
            <v/>
          </cell>
          <cell r="N604" t="str">
            <v>CAPAG Ano Base 2023</v>
          </cell>
          <cell r="O604" t="str">
            <v>Não</v>
          </cell>
          <cell r="P604" t="str">
            <v/>
          </cell>
          <cell r="Q604" t="str">
            <v>Sim</v>
          </cell>
          <cell r="R604" t="str">
            <v/>
          </cell>
          <cell r="S604" t="str">
            <v/>
          </cell>
          <cell r="T604" t="str">
            <v/>
          </cell>
          <cell r="U604" t="str">
            <v/>
          </cell>
          <cell r="V604" t="str">
            <v>Sim</v>
          </cell>
          <cell r="W604" t="str">
            <v>Sim</v>
          </cell>
        </row>
        <row r="605">
          <cell r="D605" t="str">
            <v>Presidente Médici/MA</v>
          </cell>
          <cell r="E605" t="str">
            <v>C</v>
          </cell>
          <cell r="F605">
            <v>0.13430024005905844</v>
          </cell>
          <cell r="G605" t="str">
            <v>A</v>
          </cell>
          <cell r="H605">
            <v>1.0607897864451625</v>
          </cell>
          <cell r="I605" t="str">
            <v>C</v>
          </cell>
          <cell r="J605">
            <v>-0.10407832830273495</v>
          </cell>
          <cell r="K605" t="str">
            <v>C</v>
          </cell>
          <cell r="L605" t="str">
            <v>Cicf</v>
          </cell>
          <cell r="M605" t="str">
            <v/>
          </cell>
          <cell r="N605" t="str">
            <v>CAPAG Ano Base 2023</v>
          </cell>
          <cell r="O605" t="str">
            <v>Não</v>
          </cell>
          <cell r="P605" t="str">
            <v/>
          </cell>
          <cell r="Q605" t="str">
            <v>Sim</v>
          </cell>
          <cell r="R605" t="str">
            <v/>
          </cell>
          <cell r="S605" t="str">
            <v/>
          </cell>
          <cell r="T605" t="str">
            <v/>
          </cell>
          <cell r="U605" t="str">
            <v/>
          </cell>
          <cell r="V605" t="str">
            <v>Sim</v>
          </cell>
          <cell r="W605" t="str">
            <v>Sim</v>
          </cell>
        </row>
        <row r="606">
          <cell r="D606" t="str">
            <v>Presidente Sarney/MA</v>
          </cell>
          <cell r="E606" t="str">
            <v>C</v>
          </cell>
          <cell r="F606">
            <v>0</v>
          </cell>
          <cell r="G606" t="str">
            <v>A</v>
          </cell>
          <cell r="H606">
            <v>0.90611567746485955</v>
          </cell>
          <cell r="I606" t="str">
            <v>B</v>
          </cell>
          <cell r="J606">
            <v>-9.0458783391802869E-2</v>
          </cell>
          <cell r="K606" t="str">
            <v>C</v>
          </cell>
          <cell r="L606" t="str">
            <v>Bicf</v>
          </cell>
          <cell r="M606" t="str">
            <v/>
          </cell>
          <cell r="N606" t="str">
            <v>CAPAG Ano Base 2023</v>
          </cell>
          <cell r="O606" t="str">
            <v>Não</v>
          </cell>
          <cell r="P606">
            <v>2.706401994451189</v>
          </cell>
          <cell r="Q606" t="str">
            <v>Sim</v>
          </cell>
          <cell r="R606" t="str">
            <v/>
          </cell>
          <cell r="S606" t="str">
            <v/>
          </cell>
          <cell r="T606" t="str">
            <v/>
          </cell>
          <cell r="U606" t="str">
            <v/>
          </cell>
          <cell r="V606" t="str">
            <v>Sim</v>
          </cell>
          <cell r="W606" t="str">
            <v>Não</v>
          </cell>
        </row>
        <row r="607">
          <cell r="D607" t="str">
            <v>Presidente Vargas/MA</v>
          </cell>
          <cell r="E607" t="str">
            <v>C</v>
          </cell>
          <cell r="F607">
            <v>0</v>
          </cell>
          <cell r="G607" t="str">
            <v>A</v>
          </cell>
          <cell r="H607">
            <v>0.9151244410150714</v>
          </cell>
          <cell r="I607" t="str">
            <v>B</v>
          </cell>
          <cell r="J607">
            <v>-6.4624988559899593E-2</v>
          </cell>
          <cell r="K607" t="str">
            <v>C</v>
          </cell>
          <cell r="L607" t="str">
            <v>Cicf</v>
          </cell>
          <cell r="M607" t="str">
            <v/>
          </cell>
          <cell r="N607" t="str">
            <v>CAPAG Ano Base 2023</v>
          </cell>
          <cell r="O607" t="str">
            <v>Não</v>
          </cell>
          <cell r="P607">
            <v>0.78905983668494728</v>
          </cell>
          <cell r="Q607" t="str">
            <v>Sim</v>
          </cell>
          <cell r="R607" t="str">
            <v>Sim</v>
          </cell>
          <cell r="S607" t="str">
            <v/>
          </cell>
          <cell r="T607" t="str">
            <v/>
          </cell>
          <cell r="U607" t="str">
            <v/>
          </cell>
          <cell r="V607" t="str">
            <v>Sim</v>
          </cell>
          <cell r="W607" t="str">
            <v>Sim</v>
          </cell>
        </row>
        <row r="608">
          <cell r="D608" t="str">
            <v>Primeira Cruz/MA</v>
          </cell>
          <cell r="E608" t="str">
            <v>C</v>
          </cell>
          <cell r="F608">
            <v>0</v>
          </cell>
          <cell r="G608" t="str">
            <v>A</v>
          </cell>
          <cell r="H608">
            <v>0.85336828153388455</v>
          </cell>
          <cell r="I608" t="str">
            <v>B</v>
          </cell>
          <cell r="J608">
            <v>-8.1691393298854123E-2</v>
          </cell>
          <cell r="K608" t="str">
            <v>C</v>
          </cell>
          <cell r="L608" t="str">
            <v>Dicf</v>
          </cell>
          <cell r="M608" t="str">
            <v/>
          </cell>
          <cell r="N608" t="str">
            <v>CAPAG Ano Base 2023</v>
          </cell>
          <cell r="O608" t="str">
            <v>Não</v>
          </cell>
          <cell r="P608" t="str">
            <v/>
          </cell>
          <cell r="Q608" t="str">
            <v>Sim</v>
          </cell>
          <cell r="R608" t="str">
            <v/>
          </cell>
          <cell r="S608" t="str">
            <v/>
          </cell>
          <cell r="T608" t="str">
            <v/>
          </cell>
          <cell r="U608" t="str">
            <v/>
          </cell>
          <cell r="V608" t="str">
            <v>Sim</v>
          </cell>
          <cell r="W608" t="str">
            <v>Não</v>
          </cell>
        </row>
        <row r="609">
          <cell r="D609" t="str">
            <v>Raposa/MA</v>
          </cell>
          <cell r="E609" t="str">
            <v>n.e.</v>
          </cell>
          <cell r="F609">
            <v>0</v>
          </cell>
          <cell r="G609" t="str">
            <v>A</v>
          </cell>
          <cell r="H609">
            <v>1.0219930595873925</v>
          </cell>
          <cell r="I609" t="str">
            <v>C</v>
          </cell>
          <cell r="J609">
            <v>1.4238303185460571E-2</v>
          </cell>
          <cell r="K609" t="str">
            <v>B</v>
          </cell>
          <cell r="L609" t="str">
            <v>Eicf</v>
          </cell>
          <cell r="M609" t="str">
            <v>Ente possui ranking da informação contábil Eicf</v>
          </cell>
          <cell r="N609" t="str">
            <v>CAPAG Ano Base 2023</v>
          </cell>
          <cell r="O609" t="str">
            <v>Não</v>
          </cell>
          <cell r="P609">
            <v>0</v>
          </cell>
          <cell r="Q609" t="str">
            <v>Sim</v>
          </cell>
          <cell r="R609" t="str">
            <v/>
          </cell>
          <cell r="S609" t="str">
            <v/>
          </cell>
          <cell r="T609" t="str">
            <v/>
          </cell>
          <cell r="U609" t="str">
            <v/>
          </cell>
          <cell r="V609" t="str">
            <v>Sim</v>
          </cell>
          <cell r="W609" t="str">
            <v>Sim</v>
          </cell>
        </row>
        <row r="610">
          <cell r="D610" t="str">
            <v>Riachão/MA</v>
          </cell>
          <cell r="E610" t="str">
            <v>n.d.</v>
          </cell>
          <cell r="F610">
            <v>5.9928715444543437E-2</v>
          </cell>
          <cell r="G610" t="str">
            <v>A</v>
          </cell>
          <cell r="H610">
            <v>0.94036639599858862</v>
          </cell>
          <cell r="I610" t="str">
            <v>B</v>
          </cell>
          <cell r="J610" t="str">
            <v>n.d.</v>
          </cell>
          <cell r="K610" t="str">
            <v>n.d.</v>
          </cell>
          <cell r="L610" t="str">
            <v>Cicf</v>
          </cell>
          <cell r="M61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10" t="str">
            <v>CAPAG Ano Base 2024</v>
          </cell>
          <cell r="O610" t="str">
            <v>Sim</v>
          </cell>
          <cell r="P610" t="str">
            <v>n.d.</v>
          </cell>
          <cell r="Q610" t="str">
            <v>Sim</v>
          </cell>
          <cell r="R610" t="str">
            <v/>
          </cell>
          <cell r="S610" t="str">
            <v/>
          </cell>
          <cell r="T610" t="str">
            <v>Negativa</v>
          </cell>
          <cell r="U610" t="str">
            <v/>
          </cell>
          <cell r="V610" t="str">
            <v>Sim</v>
          </cell>
          <cell r="W610" t="str">
            <v>Sim</v>
          </cell>
        </row>
        <row r="611">
          <cell r="D611" t="str">
            <v>Ribamar Fiquene/MA</v>
          </cell>
          <cell r="E611" t="str">
            <v>C</v>
          </cell>
          <cell r="F611">
            <v>0</v>
          </cell>
          <cell r="G611" t="str">
            <v>A</v>
          </cell>
          <cell r="H611">
            <v>0.97848808313818758</v>
          </cell>
          <cell r="I611" t="str">
            <v>C</v>
          </cell>
          <cell r="J611">
            <v>8.0890919699351277E-2</v>
          </cell>
          <cell r="K611" t="str">
            <v>A</v>
          </cell>
          <cell r="L611" t="str">
            <v>Cicf</v>
          </cell>
          <cell r="M611" t="str">
            <v/>
          </cell>
          <cell r="N611" t="str">
            <v>CAPAG Ano Base 2023</v>
          </cell>
          <cell r="O611" t="str">
            <v>Não</v>
          </cell>
          <cell r="P611">
            <v>0.36467847606326609</v>
          </cell>
          <cell r="Q611" t="str">
            <v>Sim</v>
          </cell>
          <cell r="R611" t="str">
            <v/>
          </cell>
          <cell r="S611" t="str">
            <v/>
          </cell>
          <cell r="T611" t="str">
            <v/>
          </cell>
          <cell r="U611" t="str">
            <v/>
          </cell>
          <cell r="V611" t="str">
            <v>Sim</v>
          </cell>
          <cell r="W611" t="str">
            <v>Sim</v>
          </cell>
        </row>
        <row r="612">
          <cell r="D612" t="str">
            <v>Rosário/MA</v>
          </cell>
          <cell r="E612" t="str">
            <v>C</v>
          </cell>
          <cell r="F612">
            <v>0.22908733562973438</v>
          </cell>
          <cell r="G612" t="str">
            <v>A</v>
          </cell>
          <cell r="H612">
            <v>0.97655091975880737</v>
          </cell>
          <cell r="I612" t="str">
            <v>C</v>
          </cell>
          <cell r="J612">
            <v>-0.10003930901291366</v>
          </cell>
          <cell r="K612" t="str">
            <v>C</v>
          </cell>
          <cell r="L612" t="str">
            <v>Cicf</v>
          </cell>
          <cell r="M612" t="str">
            <v/>
          </cell>
          <cell r="N612" t="str">
            <v>CAPAG Ano Base 2023</v>
          </cell>
          <cell r="O612" t="str">
            <v>Não</v>
          </cell>
          <cell r="P612" t="str">
            <v/>
          </cell>
          <cell r="Q612" t="str">
            <v>Sim</v>
          </cell>
          <cell r="R612" t="str">
            <v/>
          </cell>
          <cell r="S612" t="str">
            <v/>
          </cell>
          <cell r="T612" t="str">
            <v/>
          </cell>
          <cell r="U612" t="str">
            <v/>
          </cell>
          <cell r="V612" t="str">
            <v>Sim</v>
          </cell>
          <cell r="W612" t="str">
            <v>Sim</v>
          </cell>
        </row>
        <row r="613">
          <cell r="D613" t="str">
            <v>Sambaíba/MA</v>
          </cell>
          <cell r="E613" t="str">
            <v>n.d.</v>
          </cell>
          <cell r="F613">
            <v>0.14129959229253122</v>
          </cell>
          <cell r="G613" t="str">
            <v>A</v>
          </cell>
          <cell r="H613">
            <v>0.89195503663954634</v>
          </cell>
          <cell r="I613" t="str">
            <v>B</v>
          </cell>
          <cell r="J613" t="str">
            <v>n.d.</v>
          </cell>
          <cell r="K613" t="str">
            <v>n.d.</v>
          </cell>
          <cell r="L613" t="str">
            <v>Bicf</v>
          </cell>
          <cell r="M61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13" t="str">
            <v>CAPAG Ano Base 2024</v>
          </cell>
          <cell r="O613" t="str">
            <v>Sim</v>
          </cell>
          <cell r="P613" t="str">
            <v>n.d.</v>
          </cell>
          <cell r="Q613" t="str">
            <v>Sim</v>
          </cell>
          <cell r="R613" t="str">
            <v/>
          </cell>
          <cell r="S613" t="str">
            <v/>
          </cell>
          <cell r="T613" t="str">
            <v>Negativa</v>
          </cell>
          <cell r="U613" t="str">
            <v/>
          </cell>
          <cell r="V613" t="str">
            <v>Sim</v>
          </cell>
          <cell r="W613" t="str">
            <v>Sim</v>
          </cell>
        </row>
        <row r="614">
          <cell r="D614" t="str">
            <v>Santa Filomena do Maranhão/MA</v>
          </cell>
          <cell r="E614" t="str">
            <v>n.d.</v>
          </cell>
          <cell r="F614">
            <v>5.8498371095927509E-2</v>
          </cell>
          <cell r="G614" t="str">
            <v>A</v>
          </cell>
          <cell r="H614">
            <v>0.88176109970629124</v>
          </cell>
          <cell r="I614" t="str">
            <v>B</v>
          </cell>
          <cell r="J614" t="str">
            <v>n.d.</v>
          </cell>
          <cell r="K614" t="str">
            <v>n.d.</v>
          </cell>
          <cell r="L614" t="str">
            <v>Cicf</v>
          </cell>
          <cell r="M614" t="str">
            <v/>
          </cell>
          <cell r="N614" t="str">
            <v>CAPAG Ano Base 2023</v>
          </cell>
          <cell r="O614" t="str">
            <v>Não</v>
          </cell>
          <cell r="P614">
            <v>0.11000736296408631</v>
          </cell>
          <cell r="Q614" t="str">
            <v>Sim</v>
          </cell>
          <cell r="R614" t="str">
            <v>Sim</v>
          </cell>
          <cell r="S614" t="str">
            <v/>
          </cell>
          <cell r="T614" t="str">
            <v/>
          </cell>
          <cell r="U614" t="str">
            <v/>
          </cell>
          <cell r="V614" t="str">
            <v>Sim</v>
          </cell>
          <cell r="W614" t="str">
            <v>Sim</v>
          </cell>
        </row>
        <row r="615">
          <cell r="D615" t="str">
            <v>Santa Helena/MA</v>
          </cell>
          <cell r="E615" t="str">
            <v>C</v>
          </cell>
          <cell r="F615">
            <v>0.16848725010467586</v>
          </cell>
          <cell r="G615" t="str">
            <v>A</v>
          </cell>
          <cell r="H615">
            <v>1.0140121409801903</v>
          </cell>
          <cell r="I615" t="str">
            <v>C</v>
          </cell>
          <cell r="J615">
            <v>0</v>
          </cell>
          <cell r="K615" t="str">
            <v>C</v>
          </cell>
          <cell r="L615" t="str">
            <v>Dicf</v>
          </cell>
          <cell r="M615" t="str">
            <v/>
          </cell>
          <cell r="N615" t="str">
            <v>CAPAG Ano Base 2023</v>
          </cell>
          <cell r="O615" t="str">
            <v>Não</v>
          </cell>
          <cell r="P615" t="str">
            <v>n.d.</v>
          </cell>
          <cell r="Q615" t="str">
            <v>Sim</v>
          </cell>
          <cell r="R615" t="str">
            <v/>
          </cell>
          <cell r="S615" t="str">
            <v/>
          </cell>
          <cell r="T615" t="str">
            <v/>
          </cell>
          <cell r="U615" t="str">
            <v/>
          </cell>
          <cell r="V615" t="str">
            <v>Sim</v>
          </cell>
          <cell r="W615" t="str">
            <v>Sim</v>
          </cell>
        </row>
        <row r="616">
          <cell r="D616" t="str">
            <v>Santa Inês/MA</v>
          </cell>
          <cell r="E616" t="str">
            <v>C</v>
          </cell>
          <cell r="F616">
            <v>0</v>
          </cell>
          <cell r="G616" t="str">
            <v>A</v>
          </cell>
          <cell r="H616">
            <v>1.0518836337127044</v>
          </cell>
          <cell r="I616" t="str">
            <v>C</v>
          </cell>
          <cell r="J616">
            <v>5.0561685573104519E-3</v>
          </cell>
          <cell r="K616" t="str">
            <v>B</v>
          </cell>
          <cell r="L616" t="str">
            <v>Dicf</v>
          </cell>
          <cell r="M616" t="str">
            <v/>
          </cell>
          <cell r="N616" t="str">
            <v>CAPAG Ano Base 2023</v>
          </cell>
          <cell r="O616" t="str">
            <v>Não</v>
          </cell>
          <cell r="P616">
            <v>1.8716642350587204E-2</v>
          </cell>
          <cell r="Q616" t="str">
            <v>Sim</v>
          </cell>
          <cell r="R616" t="str">
            <v/>
          </cell>
          <cell r="S616" t="str">
            <v/>
          </cell>
          <cell r="T616" t="str">
            <v/>
          </cell>
          <cell r="U616" t="str">
            <v/>
          </cell>
          <cell r="V616" t="str">
            <v>Sim</v>
          </cell>
          <cell r="W616" t="str">
            <v>Sim</v>
          </cell>
        </row>
        <row r="617">
          <cell r="D617" t="str">
            <v>Santa Luzia/MA</v>
          </cell>
          <cell r="E617" t="str">
            <v>n.d.</v>
          </cell>
          <cell r="F617">
            <v>3.3765285871821548E-4</v>
          </cell>
          <cell r="G617" t="str">
            <v>A</v>
          </cell>
          <cell r="H617">
            <v>1.0591806357568392</v>
          </cell>
          <cell r="I617" t="str">
            <v>C</v>
          </cell>
          <cell r="J617" t="str">
            <v>n.d.</v>
          </cell>
          <cell r="K617" t="str">
            <v>n.d.</v>
          </cell>
          <cell r="L617" t="str">
            <v>Cicf</v>
          </cell>
          <cell r="M61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17" t="str">
            <v>CAPAG Ano Base 2023</v>
          </cell>
          <cell r="O617" t="str">
            <v>Não</v>
          </cell>
          <cell r="P617" t="str">
            <v>n.d.</v>
          </cell>
          <cell r="Q617" t="str">
            <v>Sim</v>
          </cell>
          <cell r="R617" t="str">
            <v/>
          </cell>
          <cell r="S617" t="str">
            <v/>
          </cell>
          <cell r="T617" t="str">
            <v>Negativa</v>
          </cell>
          <cell r="U617" t="str">
            <v/>
          </cell>
          <cell r="V617" t="str">
            <v>Sim</v>
          </cell>
          <cell r="W617" t="str">
            <v>Sim</v>
          </cell>
        </row>
        <row r="618">
          <cell r="D618" t="str">
            <v>Santa Luzia do Paruá/MA</v>
          </cell>
          <cell r="E618" t="str">
            <v>C</v>
          </cell>
          <cell r="F618">
            <v>4.4911732729507964E-2</v>
          </cell>
          <cell r="G618" t="str">
            <v>A</v>
          </cell>
          <cell r="H618">
            <v>0.91143429257647468</v>
          </cell>
          <cell r="I618" t="str">
            <v>B</v>
          </cell>
          <cell r="J618">
            <v>-3.5122898766717189E-2</v>
          </cell>
          <cell r="K618" t="str">
            <v>C</v>
          </cell>
          <cell r="L618" t="str">
            <v>Dicf</v>
          </cell>
          <cell r="M618" t="str">
            <v/>
          </cell>
          <cell r="N618" t="str">
            <v>CAPAG Ano Base 2023</v>
          </cell>
          <cell r="O618" t="str">
            <v>Não</v>
          </cell>
          <cell r="P618" t="str">
            <v/>
          </cell>
          <cell r="Q618" t="str">
            <v>Sim</v>
          </cell>
          <cell r="R618" t="str">
            <v/>
          </cell>
          <cell r="S618" t="str">
            <v/>
          </cell>
          <cell r="T618" t="str">
            <v/>
          </cell>
          <cell r="U618" t="str">
            <v/>
          </cell>
          <cell r="V618" t="str">
            <v>Sim</v>
          </cell>
          <cell r="W618" t="str">
            <v>Sim</v>
          </cell>
        </row>
        <row r="619">
          <cell r="D619" t="str">
            <v>Santa Quitéria do Maranhão/MA</v>
          </cell>
          <cell r="E619" t="str">
            <v>C</v>
          </cell>
          <cell r="F619">
            <v>1.1236549122599559E-2</v>
          </cell>
          <cell r="G619" t="str">
            <v>A</v>
          </cell>
          <cell r="H619">
            <v>0.88072207929876689</v>
          </cell>
          <cell r="I619" t="str">
            <v>B</v>
          </cell>
          <cell r="J619">
            <v>-0.25866975621848348</v>
          </cell>
          <cell r="K619" t="str">
            <v>C</v>
          </cell>
          <cell r="L619" t="str">
            <v>Bicf</v>
          </cell>
          <cell r="M619" t="str">
            <v/>
          </cell>
          <cell r="N619" t="str">
            <v>CAPAG Ano Base 2023</v>
          </cell>
          <cell r="O619" t="str">
            <v>Não</v>
          </cell>
          <cell r="P619" t="str">
            <v/>
          </cell>
          <cell r="Q619" t="str">
            <v>Sim</v>
          </cell>
          <cell r="R619" t="str">
            <v/>
          </cell>
          <cell r="S619" t="str">
            <v/>
          </cell>
          <cell r="T619" t="str">
            <v/>
          </cell>
          <cell r="U619" t="str">
            <v/>
          </cell>
          <cell r="V619" t="str">
            <v>Sim</v>
          </cell>
          <cell r="W619" t="str">
            <v>Sim</v>
          </cell>
        </row>
        <row r="620">
          <cell r="D620" t="str">
            <v>Santa Rita/MA</v>
          </cell>
          <cell r="E620" t="str">
            <v>C</v>
          </cell>
          <cell r="F620">
            <v>0</v>
          </cell>
          <cell r="G620" t="str">
            <v>A</v>
          </cell>
          <cell r="H620">
            <v>0.95706063522578277</v>
          </cell>
          <cell r="I620" t="str">
            <v>C</v>
          </cell>
          <cell r="J620">
            <v>1.6993666622237232E-2</v>
          </cell>
          <cell r="K620" t="str">
            <v>B</v>
          </cell>
          <cell r="L620" t="str">
            <v>Dicf</v>
          </cell>
          <cell r="M620" t="str">
            <v/>
          </cell>
          <cell r="N620" t="str">
            <v>CAPAG Ano Base 2023</v>
          </cell>
          <cell r="O620" t="str">
            <v>Não</v>
          </cell>
          <cell r="P620">
            <v>0.13436020500428703</v>
          </cell>
          <cell r="Q620" t="str">
            <v>Sim</v>
          </cell>
          <cell r="R620" t="str">
            <v/>
          </cell>
          <cell r="S620" t="str">
            <v/>
          </cell>
          <cell r="T620" t="str">
            <v/>
          </cell>
          <cell r="U620" t="str">
            <v/>
          </cell>
          <cell r="V620" t="str">
            <v>Sim</v>
          </cell>
          <cell r="W620" t="str">
            <v>Sim</v>
          </cell>
        </row>
        <row r="621">
          <cell r="D621" t="str">
            <v>Santana do Maranhão/MA</v>
          </cell>
          <cell r="E621" t="str">
            <v>n.d.</v>
          </cell>
          <cell r="F621" t="str">
            <v>n.d.</v>
          </cell>
          <cell r="G621" t="str">
            <v>n.d.</v>
          </cell>
          <cell r="H621">
            <v>0.83639610041747647</v>
          </cell>
          <cell r="I621" t="str">
            <v>A</v>
          </cell>
          <cell r="J621" t="str">
            <v>n.d.</v>
          </cell>
          <cell r="K621" t="str">
            <v>n.d.</v>
          </cell>
          <cell r="L621" t="str">
            <v>Cicf</v>
          </cell>
          <cell r="M621" t="str">
            <v xml:space="preserve">Ente não publicou último RGF de 2024
</v>
          </cell>
          <cell r="N621" t="str">
            <v>CAPAG Ano Base 2023</v>
          </cell>
          <cell r="O621" t="str">
            <v>Não</v>
          </cell>
          <cell r="P621">
            <v>4.37785336443197E-3</v>
          </cell>
          <cell r="Q621" t="str">
            <v>Sim</v>
          </cell>
          <cell r="R621" t="str">
            <v>Sim</v>
          </cell>
          <cell r="S621" t="str">
            <v/>
          </cell>
          <cell r="T621" t="str">
            <v/>
          </cell>
          <cell r="U621" t="str">
            <v/>
          </cell>
          <cell r="V621" t="str">
            <v>Não</v>
          </cell>
          <cell r="W621" t="str">
            <v>Sim</v>
          </cell>
        </row>
        <row r="622">
          <cell r="D622" t="str">
            <v>Santo Amaro do Maranhão/MA</v>
          </cell>
          <cell r="E622" t="str">
            <v>C</v>
          </cell>
          <cell r="F622">
            <v>0.14659901572121872</v>
          </cell>
          <cell r="G622" t="str">
            <v>A</v>
          </cell>
          <cell r="H622">
            <v>0.89605595827800522</v>
          </cell>
          <cell r="I622" t="str">
            <v>B</v>
          </cell>
          <cell r="J622">
            <v>-3.7671451515918185E-2</v>
          </cell>
          <cell r="K622" t="str">
            <v>C</v>
          </cell>
          <cell r="L622" t="str">
            <v>Cicf</v>
          </cell>
          <cell r="M622" t="str">
            <v/>
          </cell>
          <cell r="N622" t="str">
            <v>CAPAG Ano Base 2023</v>
          </cell>
          <cell r="O622" t="str">
            <v>Não</v>
          </cell>
          <cell r="P622">
            <v>1.8191001290219406</v>
          </cell>
          <cell r="Q622" t="str">
            <v>Sim</v>
          </cell>
          <cell r="R622" t="str">
            <v/>
          </cell>
          <cell r="S622" t="str">
            <v/>
          </cell>
          <cell r="T622" t="str">
            <v/>
          </cell>
          <cell r="U622" t="str">
            <v/>
          </cell>
          <cell r="V622" t="str">
            <v>Sim</v>
          </cell>
          <cell r="W622" t="str">
            <v>Sim</v>
          </cell>
        </row>
        <row r="623">
          <cell r="D623" t="str">
            <v>Santo Antônio dos Lopes/MA</v>
          </cell>
          <cell r="E623" t="str">
            <v>C</v>
          </cell>
          <cell r="F623">
            <v>1.4363211149887077E-3</v>
          </cell>
          <cell r="G623" t="str">
            <v>A</v>
          </cell>
          <cell r="H623">
            <v>0.97061790882854437</v>
          </cell>
          <cell r="I623" t="str">
            <v>C</v>
          </cell>
          <cell r="J623">
            <v>7.8668078501716768E-2</v>
          </cell>
          <cell r="K623" t="str">
            <v>A</v>
          </cell>
          <cell r="L623" t="str">
            <v>Bicf</v>
          </cell>
          <cell r="M623" t="str">
            <v/>
          </cell>
          <cell r="N623" t="str">
            <v>CAPAG Ano Base 2023</v>
          </cell>
          <cell r="O623" t="str">
            <v>Não</v>
          </cell>
          <cell r="P623">
            <v>0.28353200374172016</v>
          </cell>
          <cell r="Q623" t="str">
            <v>Sim</v>
          </cell>
          <cell r="R623" t="str">
            <v/>
          </cell>
          <cell r="S623" t="str">
            <v/>
          </cell>
          <cell r="T623" t="str">
            <v/>
          </cell>
          <cell r="U623" t="str">
            <v/>
          </cell>
          <cell r="V623" t="str">
            <v>Sim</v>
          </cell>
          <cell r="W623" t="str">
            <v>Sim</v>
          </cell>
        </row>
        <row r="624">
          <cell r="D624" t="str">
            <v>São Benedito do Rio Preto/MA</v>
          </cell>
          <cell r="E624" t="str">
            <v>C</v>
          </cell>
          <cell r="F624">
            <v>1.0451049743928938E-2</v>
          </cell>
          <cell r="G624" t="str">
            <v>A</v>
          </cell>
          <cell r="H624">
            <v>0.99126835003279767</v>
          </cell>
          <cell r="I624" t="str">
            <v>C</v>
          </cell>
          <cell r="J624">
            <v>-0.14357935878844938</v>
          </cell>
          <cell r="K624" t="str">
            <v>C</v>
          </cell>
          <cell r="L624" t="str">
            <v>Dicf</v>
          </cell>
          <cell r="M624" t="str">
            <v/>
          </cell>
          <cell r="N624" t="str">
            <v>CAPAG Ano Base 2023</v>
          </cell>
          <cell r="O624" t="str">
            <v>Não</v>
          </cell>
          <cell r="P624" t="str">
            <v/>
          </cell>
          <cell r="Q624" t="str">
            <v>Sim</v>
          </cell>
          <cell r="R624" t="str">
            <v/>
          </cell>
          <cell r="S624" t="str">
            <v/>
          </cell>
          <cell r="T624" t="str">
            <v/>
          </cell>
          <cell r="U624" t="str">
            <v/>
          </cell>
          <cell r="V624" t="str">
            <v>Sim</v>
          </cell>
          <cell r="W624" t="str">
            <v>Sim</v>
          </cell>
        </row>
        <row r="625">
          <cell r="D625" t="str">
            <v>São Bento/MA</v>
          </cell>
          <cell r="E625" t="str">
            <v>A</v>
          </cell>
          <cell r="F625">
            <v>1.6798428545354172E-2</v>
          </cell>
          <cell r="G625" t="str">
            <v>A</v>
          </cell>
          <cell r="H625">
            <v>0.92096522860635832</v>
          </cell>
          <cell r="I625" t="str">
            <v>B</v>
          </cell>
          <cell r="J625">
            <v>5.1417715090662883E-2</v>
          </cell>
          <cell r="K625" t="str">
            <v>A</v>
          </cell>
          <cell r="L625" t="str">
            <v>Dicf</v>
          </cell>
          <cell r="M625" t="str">
            <v/>
          </cell>
          <cell r="N625" t="str">
            <v>CAPAG Ano Base 2023</v>
          </cell>
          <cell r="O625" t="str">
            <v>Não</v>
          </cell>
          <cell r="P625">
            <v>8.3608164729730532E-3</v>
          </cell>
          <cell r="Q625" t="str">
            <v>Sim</v>
          </cell>
          <cell r="R625" t="str">
            <v/>
          </cell>
          <cell r="S625" t="str">
            <v/>
          </cell>
          <cell r="T625" t="str">
            <v/>
          </cell>
          <cell r="U625" t="str">
            <v/>
          </cell>
          <cell r="V625" t="str">
            <v>Sim</v>
          </cell>
          <cell r="W625" t="str">
            <v>Sim</v>
          </cell>
        </row>
        <row r="626">
          <cell r="D626" t="str">
            <v>São Bernardo/MA</v>
          </cell>
          <cell r="E626" t="str">
            <v>C</v>
          </cell>
          <cell r="F626">
            <v>1.1009726746852461E-2</v>
          </cell>
          <cell r="G626" t="str">
            <v>A</v>
          </cell>
          <cell r="H626">
            <v>1.0245068104617974</v>
          </cell>
          <cell r="I626" t="str">
            <v>C</v>
          </cell>
          <cell r="J626">
            <v>-0.48060707572159755</v>
          </cell>
          <cell r="K626" t="str">
            <v>C</v>
          </cell>
          <cell r="L626" t="str">
            <v>Dicf</v>
          </cell>
          <cell r="M626" t="str">
            <v/>
          </cell>
          <cell r="N626" t="str">
            <v>CAPAG Ano Base 2023</v>
          </cell>
          <cell r="O626" t="str">
            <v>Não</v>
          </cell>
          <cell r="P626" t="str">
            <v/>
          </cell>
          <cell r="Q626" t="str">
            <v>Sim</v>
          </cell>
          <cell r="R626" t="str">
            <v/>
          </cell>
          <cell r="S626" t="str">
            <v/>
          </cell>
          <cell r="T626" t="str">
            <v/>
          </cell>
          <cell r="U626" t="str">
            <v/>
          </cell>
          <cell r="V626" t="str">
            <v>Sim</v>
          </cell>
          <cell r="W626" t="str">
            <v>Sim</v>
          </cell>
        </row>
        <row r="627">
          <cell r="D627" t="str">
            <v>São Domingos do Azeitão/MA</v>
          </cell>
          <cell r="E627" t="str">
            <v>n.e.</v>
          </cell>
          <cell r="F627">
            <v>4.2018716673634139E-2</v>
          </cell>
          <cell r="G627" t="str">
            <v>A</v>
          </cell>
          <cell r="H627">
            <v>0.91836478063702376</v>
          </cell>
          <cell r="I627" t="str">
            <v>B</v>
          </cell>
          <cell r="J627">
            <v>4.6955527785411129E-2</v>
          </cell>
          <cell r="K627" t="str">
            <v>B</v>
          </cell>
          <cell r="L627" t="str">
            <v>Eicf</v>
          </cell>
          <cell r="M627" t="str">
            <v>Ente possui ranking da informação contábil Eicf</v>
          </cell>
          <cell r="N627" t="str">
            <v>CAPAG Ano Base 2023</v>
          </cell>
          <cell r="O627" t="str">
            <v>Não</v>
          </cell>
          <cell r="P627">
            <v>0</v>
          </cell>
          <cell r="Q627" t="str">
            <v>Sim</v>
          </cell>
          <cell r="R627" t="str">
            <v/>
          </cell>
          <cell r="S627" t="str">
            <v/>
          </cell>
          <cell r="T627" t="str">
            <v/>
          </cell>
          <cell r="U627" t="str">
            <v/>
          </cell>
          <cell r="V627" t="str">
            <v>Sim</v>
          </cell>
          <cell r="W627" t="str">
            <v>Sim</v>
          </cell>
        </row>
        <row r="628">
          <cell r="D628" t="str">
            <v>São Domingos do Maranhão/MA</v>
          </cell>
          <cell r="E628" t="str">
            <v>n.d.</v>
          </cell>
          <cell r="F628">
            <v>0.30713787756489819</v>
          </cell>
          <cell r="G628" t="str">
            <v>A</v>
          </cell>
          <cell r="H628">
            <v>0.98166306979756213</v>
          </cell>
          <cell r="I628" t="str">
            <v>C</v>
          </cell>
          <cell r="J628" t="str">
            <v>n.d.</v>
          </cell>
          <cell r="K628" t="str">
            <v>n.d.</v>
          </cell>
          <cell r="L628" t="str">
            <v>Cicf</v>
          </cell>
          <cell r="M62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28" t="str">
            <v>CAPAG Ano Base 2023</v>
          </cell>
          <cell r="O628" t="str">
            <v>Não</v>
          </cell>
          <cell r="P628" t="str">
            <v>n.d.</v>
          </cell>
          <cell r="Q628" t="str">
            <v>Sim</v>
          </cell>
          <cell r="R628" t="str">
            <v/>
          </cell>
          <cell r="S628" t="str">
            <v/>
          </cell>
          <cell r="T628" t="str">
            <v>Negativa</v>
          </cell>
          <cell r="U628" t="str">
            <v/>
          </cell>
          <cell r="V628" t="str">
            <v>Sim</v>
          </cell>
          <cell r="W628" t="str">
            <v>Sim</v>
          </cell>
        </row>
        <row r="629">
          <cell r="D629" t="str">
            <v>São Félix de Balsas/MA</v>
          </cell>
          <cell r="E629" t="str">
            <v>C</v>
          </cell>
          <cell r="F629">
            <v>0</v>
          </cell>
          <cell r="G629" t="str">
            <v>A</v>
          </cell>
          <cell r="H629">
            <v>0.95729233554098214</v>
          </cell>
          <cell r="I629" t="str">
            <v>C</v>
          </cell>
          <cell r="J629">
            <v>5.0548762503519291E-3</v>
          </cell>
          <cell r="K629" t="str">
            <v>B</v>
          </cell>
          <cell r="L629" t="str">
            <v>Cicf</v>
          </cell>
          <cell r="M629" t="str">
            <v/>
          </cell>
          <cell r="N629" t="str">
            <v>CAPAG Ano Base 2023</v>
          </cell>
          <cell r="O629" t="str">
            <v>Não</v>
          </cell>
          <cell r="P629">
            <v>0</v>
          </cell>
          <cell r="Q629" t="str">
            <v>Sim</v>
          </cell>
          <cell r="R629" t="str">
            <v/>
          </cell>
          <cell r="S629" t="str">
            <v/>
          </cell>
          <cell r="T629" t="str">
            <v/>
          </cell>
          <cell r="U629" t="str">
            <v/>
          </cell>
          <cell r="V629" t="str">
            <v>Sim</v>
          </cell>
          <cell r="W629" t="str">
            <v>Sim</v>
          </cell>
        </row>
        <row r="630">
          <cell r="D630" t="str">
            <v>São Francisco do Brejão/MA</v>
          </cell>
          <cell r="E630" t="str">
            <v>C</v>
          </cell>
          <cell r="F630">
            <v>0</v>
          </cell>
          <cell r="G630" t="str">
            <v>A</v>
          </cell>
          <cell r="H630">
            <v>0.82556739811362412</v>
          </cell>
          <cell r="I630" t="str">
            <v>A</v>
          </cell>
          <cell r="J630">
            <v>-3.2437245119435541E-2</v>
          </cell>
          <cell r="K630" t="str">
            <v>C</v>
          </cell>
          <cell r="L630" t="str">
            <v>Cicf</v>
          </cell>
          <cell r="M630" t="str">
            <v/>
          </cell>
          <cell r="N630" t="str">
            <v>CAPAG Ano Base 2023</v>
          </cell>
          <cell r="O630" t="str">
            <v>Não</v>
          </cell>
          <cell r="P630">
            <v>0.75162133608969839</v>
          </cell>
          <cell r="Q630" t="str">
            <v>Sim</v>
          </cell>
          <cell r="R630" t="str">
            <v>Sim</v>
          </cell>
          <cell r="S630" t="str">
            <v/>
          </cell>
          <cell r="T630" t="str">
            <v/>
          </cell>
          <cell r="U630" t="str">
            <v/>
          </cell>
          <cell r="V630" t="str">
            <v>Sim</v>
          </cell>
          <cell r="W630" t="str">
            <v>Sim</v>
          </cell>
        </row>
        <row r="631">
          <cell r="D631" t="str">
            <v>São Francisco do Maranhão/MA</v>
          </cell>
          <cell r="E631" t="str">
            <v>C</v>
          </cell>
          <cell r="F631">
            <v>0</v>
          </cell>
          <cell r="G631" t="str">
            <v>A</v>
          </cell>
          <cell r="H631">
            <v>0.9306569079671656</v>
          </cell>
          <cell r="I631" t="str">
            <v>B</v>
          </cell>
          <cell r="J631">
            <v>-0.14421827625667685</v>
          </cell>
          <cell r="K631" t="str">
            <v>C</v>
          </cell>
          <cell r="L631" t="str">
            <v>Bicf</v>
          </cell>
          <cell r="M631" t="str">
            <v/>
          </cell>
          <cell r="N631" t="str">
            <v>CAPAG Ano Base 2023</v>
          </cell>
          <cell r="O631" t="str">
            <v>Não</v>
          </cell>
          <cell r="P631" t="str">
            <v/>
          </cell>
          <cell r="Q631" t="str">
            <v>Sim</v>
          </cell>
          <cell r="R631" t="str">
            <v/>
          </cell>
          <cell r="S631" t="str">
            <v/>
          </cell>
          <cell r="T631" t="str">
            <v/>
          </cell>
          <cell r="U631" t="str">
            <v/>
          </cell>
          <cell r="V631" t="str">
            <v>Sim</v>
          </cell>
          <cell r="W631" t="str">
            <v>Não</v>
          </cell>
        </row>
        <row r="632">
          <cell r="D632" t="str">
            <v>São João Batista/MA</v>
          </cell>
          <cell r="E632" t="str">
            <v>C</v>
          </cell>
          <cell r="F632">
            <v>5.8337463274671219E-3</v>
          </cell>
          <cell r="G632" t="str">
            <v>A</v>
          </cell>
          <cell r="H632">
            <v>1.0020171801620168</v>
          </cell>
          <cell r="I632" t="str">
            <v>C</v>
          </cell>
          <cell r="J632">
            <v>-0.22328381326976576</v>
          </cell>
          <cell r="K632" t="str">
            <v>C</v>
          </cell>
          <cell r="L632" t="str">
            <v>Cicf</v>
          </cell>
          <cell r="M632" t="str">
            <v/>
          </cell>
          <cell r="N632" t="str">
            <v>CAPAG Ano Base 2023</v>
          </cell>
          <cell r="O632" t="str">
            <v>Não</v>
          </cell>
          <cell r="P632" t="str">
            <v/>
          </cell>
          <cell r="Q632" t="str">
            <v>Sim</v>
          </cell>
          <cell r="R632" t="str">
            <v/>
          </cell>
          <cell r="S632" t="str">
            <v/>
          </cell>
          <cell r="T632" t="str">
            <v/>
          </cell>
          <cell r="U632" t="str">
            <v/>
          </cell>
          <cell r="V632" t="str">
            <v>Sim</v>
          </cell>
          <cell r="W632" t="str">
            <v>Sim</v>
          </cell>
        </row>
        <row r="633">
          <cell r="D633" t="str">
            <v>São João do Carú/MA</v>
          </cell>
          <cell r="E633" t="str">
            <v>n.d.</v>
          </cell>
          <cell r="F633">
            <v>4.7057509207194346E-3</v>
          </cell>
          <cell r="G633" t="str">
            <v>A</v>
          </cell>
          <cell r="H633">
            <v>0.96833815914893373</v>
          </cell>
          <cell r="I633" t="str">
            <v>C</v>
          </cell>
          <cell r="J633" t="str">
            <v>n.d.</v>
          </cell>
          <cell r="K633" t="str">
            <v>n.d.</v>
          </cell>
          <cell r="L633" t="str">
            <v>Cicf</v>
          </cell>
          <cell r="M63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33" t="str">
            <v>CAPAG Ano Base 2023</v>
          </cell>
          <cell r="O633" t="str">
            <v>Não</v>
          </cell>
          <cell r="P633" t="str">
            <v>n.d.</v>
          </cell>
          <cell r="Q633" t="str">
            <v>Sim</v>
          </cell>
          <cell r="R633" t="str">
            <v/>
          </cell>
          <cell r="S633" t="str">
            <v/>
          </cell>
          <cell r="T633" t="str">
            <v>Negativa</v>
          </cell>
          <cell r="U633" t="str">
            <v/>
          </cell>
          <cell r="V633" t="str">
            <v>Sim</v>
          </cell>
          <cell r="W633" t="str">
            <v>Sim</v>
          </cell>
        </row>
        <row r="634">
          <cell r="D634" t="str">
            <v>São João do Paraíso/MA</v>
          </cell>
          <cell r="E634" t="str">
            <v>C</v>
          </cell>
          <cell r="F634">
            <v>0.1506461385323225</v>
          </cell>
          <cell r="G634" t="str">
            <v>A</v>
          </cell>
          <cell r="H634">
            <v>0.92562235578501095</v>
          </cell>
          <cell r="I634" t="str">
            <v>B</v>
          </cell>
          <cell r="J634">
            <v>-6.9241444257424935E-3</v>
          </cell>
          <cell r="K634" t="str">
            <v>C</v>
          </cell>
          <cell r="L634" t="str">
            <v>Cicf</v>
          </cell>
          <cell r="M634" t="str">
            <v/>
          </cell>
          <cell r="N634" t="str">
            <v>CAPAG Ano Base 2023</v>
          </cell>
          <cell r="O634" t="str">
            <v>Não</v>
          </cell>
          <cell r="P634">
            <v>1.3849131072348193</v>
          </cell>
          <cell r="Q634" t="str">
            <v>Sim</v>
          </cell>
          <cell r="R634" t="str">
            <v/>
          </cell>
          <cell r="S634" t="str">
            <v/>
          </cell>
          <cell r="T634" t="str">
            <v/>
          </cell>
          <cell r="U634" t="str">
            <v/>
          </cell>
          <cell r="V634" t="str">
            <v>Sim</v>
          </cell>
          <cell r="W634" t="str">
            <v>Sim</v>
          </cell>
        </row>
        <row r="635">
          <cell r="D635" t="str">
            <v>São João do Soter/MA</v>
          </cell>
          <cell r="E635" t="str">
            <v>C</v>
          </cell>
          <cell r="F635">
            <v>2.4063895177576476E-3</v>
          </cell>
          <cell r="G635" t="str">
            <v>A</v>
          </cell>
          <cell r="H635">
            <v>1.1004534596032796</v>
          </cell>
          <cell r="I635" t="str">
            <v>C</v>
          </cell>
          <cell r="J635">
            <v>-0.12347605793933142</v>
          </cell>
          <cell r="K635" t="str">
            <v>C</v>
          </cell>
          <cell r="L635" t="str">
            <v>Cicf</v>
          </cell>
          <cell r="M635" t="str">
            <v/>
          </cell>
          <cell r="N635" t="str">
            <v>CAPAG Ano Base 2023</v>
          </cell>
          <cell r="O635" t="str">
            <v>Não</v>
          </cell>
          <cell r="P635" t="str">
            <v/>
          </cell>
          <cell r="Q635" t="str">
            <v>Sim</v>
          </cell>
          <cell r="R635" t="str">
            <v/>
          </cell>
          <cell r="S635" t="str">
            <v/>
          </cell>
          <cell r="T635" t="str">
            <v/>
          </cell>
          <cell r="U635" t="str">
            <v/>
          </cell>
          <cell r="V635" t="str">
            <v>Sim</v>
          </cell>
          <cell r="W635" t="str">
            <v>Sim</v>
          </cell>
        </row>
        <row r="636">
          <cell r="D636" t="str">
            <v>São João dos Patos/MA</v>
          </cell>
          <cell r="E636" t="str">
            <v>B</v>
          </cell>
          <cell r="F636">
            <v>1.6375805541493059E-2</v>
          </cell>
          <cell r="G636" t="str">
            <v>A</v>
          </cell>
          <cell r="H636">
            <v>0.88926720284081329</v>
          </cell>
          <cell r="I636" t="str">
            <v>B</v>
          </cell>
          <cell r="J636">
            <v>5.5066933845265061E-3</v>
          </cell>
          <cell r="K636" t="str">
            <v>B</v>
          </cell>
          <cell r="L636" t="str">
            <v>Dicf</v>
          </cell>
          <cell r="M636" t="str">
            <v/>
          </cell>
          <cell r="N636" t="str">
            <v>CAPAG Ano Base 2023</v>
          </cell>
          <cell r="O636" t="str">
            <v>Não</v>
          </cell>
          <cell r="P636">
            <v>0</v>
          </cell>
          <cell r="Q636" t="str">
            <v>Sim</v>
          </cell>
          <cell r="R636" t="str">
            <v/>
          </cell>
          <cell r="S636" t="str">
            <v/>
          </cell>
          <cell r="T636" t="str">
            <v/>
          </cell>
          <cell r="U636" t="str">
            <v/>
          </cell>
          <cell r="V636" t="str">
            <v>Sim</v>
          </cell>
          <cell r="W636" t="str">
            <v>Sim</v>
          </cell>
        </row>
        <row r="637">
          <cell r="D637" t="str">
            <v>São José de Ribamar/MA</v>
          </cell>
          <cell r="E637" t="str">
            <v>C</v>
          </cell>
          <cell r="F637">
            <v>7.8137622005207963E-2</v>
          </cell>
          <cell r="G637" t="str">
            <v>A</v>
          </cell>
          <cell r="H637">
            <v>0.93730027515075531</v>
          </cell>
          <cell r="I637" t="str">
            <v>B</v>
          </cell>
          <cell r="J637">
            <v>-2.6091490810195156E-2</v>
          </cell>
          <cell r="K637" t="str">
            <v>C</v>
          </cell>
          <cell r="L637" t="str">
            <v>Dicf</v>
          </cell>
          <cell r="M637" t="str">
            <v/>
          </cell>
          <cell r="N637" t="str">
            <v>CAPAG Ano Base 2023</v>
          </cell>
          <cell r="O637" t="str">
            <v>Não</v>
          </cell>
          <cell r="P637" t="str">
            <v/>
          </cell>
          <cell r="Q637" t="str">
            <v>Sim</v>
          </cell>
          <cell r="R637" t="str">
            <v/>
          </cell>
          <cell r="S637" t="str">
            <v/>
          </cell>
          <cell r="T637" t="str">
            <v/>
          </cell>
          <cell r="U637" t="str">
            <v/>
          </cell>
          <cell r="V637" t="str">
            <v>Sim</v>
          </cell>
          <cell r="W637" t="str">
            <v>Sim</v>
          </cell>
        </row>
        <row r="638">
          <cell r="D638" t="str">
            <v>São José dos Basílios/MA</v>
          </cell>
          <cell r="E638" t="str">
            <v>C</v>
          </cell>
          <cell r="F638">
            <v>3.5384693247890585E-2</v>
          </cell>
          <cell r="G638" t="str">
            <v>A</v>
          </cell>
          <cell r="H638">
            <v>0.91815579214727594</v>
          </cell>
          <cell r="I638" t="str">
            <v>B</v>
          </cell>
          <cell r="J638">
            <v>-5.8153045857250826E-2</v>
          </cell>
          <cell r="K638" t="str">
            <v>C</v>
          </cell>
          <cell r="L638" t="str">
            <v>Bicf</v>
          </cell>
          <cell r="M638" t="str">
            <v/>
          </cell>
          <cell r="N638" t="str">
            <v>CAPAG Ano Base 2023</v>
          </cell>
          <cell r="O638" t="str">
            <v>Não</v>
          </cell>
          <cell r="P638" t="str">
            <v/>
          </cell>
          <cell r="Q638" t="str">
            <v>Sim</v>
          </cell>
          <cell r="R638" t="str">
            <v/>
          </cell>
          <cell r="S638" t="str">
            <v/>
          </cell>
          <cell r="T638" t="str">
            <v/>
          </cell>
          <cell r="U638" t="str">
            <v/>
          </cell>
          <cell r="V638" t="str">
            <v>Sim</v>
          </cell>
          <cell r="W638" t="str">
            <v>Não</v>
          </cell>
        </row>
        <row r="639">
          <cell r="D639" t="str">
            <v>São Luís/MA</v>
          </cell>
          <cell r="E639" t="str">
            <v>A</v>
          </cell>
          <cell r="F639">
            <v>0.19086278160409906</v>
          </cell>
          <cell r="G639" t="str">
            <v>A</v>
          </cell>
          <cell r="H639">
            <v>0.82346076400913293</v>
          </cell>
          <cell r="I639" t="str">
            <v>A</v>
          </cell>
          <cell r="J639">
            <v>0.24825136711545714</v>
          </cell>
          <cell r="K639" t="str">
            <v>A</v>
          </cell>
          <cell r="L639" t="str">
            <v>Dicf</v>
          </cell>
          <cell r="M639" t="str">
            <v/>
          </cell>
          <cell r="N639" t="str">
            <v>CAPAG Ano Base 2023</v>
          </cell>
          <cell r="O639" t="str">
            <v>Não</v>
          </cell>
          <cell r="P639">
            <v>9.7398878319945217E-2</v>
          </cell>
          <cell r="Q639" t="str">
            <v>Sim</v>
          </cell>
          <cell r="R639" t="str">
            <v/>
          </cell>
          <cell r="S639" t="str">
            <v/>
          </cell>
          <cell r="T639" t="str">
            <v/>
          </cell>
          <cell r="U639" t="str">
            <v/>
          </cell>
          <cell r="V639" t="str">
            <v>Sim</v>
          </cell>
          <cell r="W639" t="str">
            <v>Sim</v>
          </cell>
        </row>
        <row r="640">
          <cell r="D640" t="str">
            <v>São Luís Gonzaga do Maranhão/MA</v>
          </cell>
          <cell r="E640" t="str">
            <v>C</v>
          </cell>
          <cell r="F640">
            <v>0</v>
          </cell>
          <cell r="G640" t="str">
            <v>A</v>
          </cell>
          <cell r="H640">
            <v>0.98515422487046489</v>
          </cell>
          <cell r="I640" t="str">
            <v>C</v>
          </cell>
          <cell r="J640">
            <v>-0.19541675578187376</v>
          </cell>
          <cell r="K640" t="str">
            <v>C</v>
          </cell>
          <cell r="L640" t="str">
            <v>Dicf</v>
          </cell>
          <cell r="M640" t="str">
            <v/>
          </cell>
          <cell r="N640" t="str">
            <v>CAPAG Ano Base 2023</v>
          </cell>
          <cell r="O640" t="str">
            <v>Não</v>
          </cell>
          <cell r="P640" t="str">
            <v/>
          </cell>
          <cell r="Q640" t="str">
            <v>Sim</v>
          </cell>
          <cell r="R640" t="str">
            <v/>
          </cell>
          <cell r="S640" t="str">
            <v/>
          </cell>
          <cell r="T640" t="str">
            <v/>
          </cell>
          <cell r="U640" t="str">
            <v/>
          </cell>
          <cell r="V640" t="str">
            <v>Sim</v>
          </cell>
          <cell r="W640" t="str">
            <v>Não</v>
          </cell>
        </row>
        <row r="641">
          <cell r="D641" t="str">
            <v>São Mateus do Maranhão/MA</v>
          </cell>
          <cell r="E641" t="str">
            <v>C</v>
          </cell>
          <cell r="F641">
            <v>5.3941214453316344E-2</v>
          </cell>
          <cell r="G641" t="str">
            <v>A</v>
          </cell>
          <cell r="H641">
            <v>0.96304835924782373</v>
          </cell>
          <cell r="I641" t="str">
            <v>C</v>
          </cell>
          <cell r="J641">
            <v>1.2565135296646649E-3</v>
          </cell>
          <cell r="K641" t="str">
            <v>B</v>
          </cell>
          <cell r="L641" t="str">
            <v>Cicf</v>
          </cell>
          <cell r="M641" t="str">
            <v/>
          </cell>
          <cell r="N641" t="str">
            <v>CAPAG Ano Base 2023</v>
          </cell>
          <cell r="O641" t="str">
            <v>Não</v>
          </cell>
          <cell r="P641">
            <v>0.98707347436866788</v>
          </cell>
          <cell r="Q641" t="str">
            <v>Sim</v>
          </cell>
          <cell r="R641" t="str">
            <v/>
          </cell>
          <cell r="S641" t="str">
            <v/>
          </cell>
          <cell r="T641" t="str">
            <v/>
          </cell>
          <cell r="U641" t="str">
            <v/>
          </cell>
          <cell r="V641" t="str">
            <v>Sim</v>
          </cell>
          <cell r="W641" t="str">
            <v>Sim</v>
          </cell>
        </row>
        <row r="642">
          <cell r="D642" t="str">
            <v>São Pedro da Água Branca/MA</v>
          </cell>
          <cell r="E642" t="str">
            <v>B</v>
          </cell>
          <cell r="F642">
            <v>0</v>
          </cell>
          <cell r="G642" t="str">
            <v>A</v>
          </cell>
          <cell r="H642">
            <v>0.91876211137906694</v>
          </cell>
          <cell r="I642" t="str">
            <v>B</v>
          </cell>
          <cell r="J642">
            <v>3.7031318074242717E-2</v>
          </cell>
          <cell r="K642" t="str">
            <v>B</v>
          </cell>
          <cell r="L642" t="str">
            <v>Cicf</v>
          </cell>
          <cell r="M642" t="str">
            <v/>
          </cell>
          <cell r="N642" t="str">
            <v>CAPAG Ano Base 2023</v>
          </cell>
          <cell r="O642" t="str">
            <v>Não</v>
          </cell>
          <cell r="P642">
            <v>0.8901469060735</v>
          </cell>
          <cell r="Q642" t="str">
            <v>Sim</v>
          </cell>
          <cell r="R642" t="str">
            <v/>
          </cell>
          <cell r="S642" t="str">
            <v/>
          </cell>
          <cell r="T642" t="str">
            <v/>
          </cell>
          <cell r="U642" t="str">
            <v/>
          </cell>
          <cell r="V642" t="str">
            <v>Sim</v>
          </cell>
          <cell r="W642" t="str">
            <v>Sim</v>
          </cell>
        </row>
        <row r="643">
          <cell r="D643" t="str">
            <v>São Pedro dos Crentes/MA</v>
          </cell>
          <cell r="E643" t="str">
            <v>n.d.</v>
          </cell>
          <cell r="F643">
            <v>7.5246541179646506E-2</v>
          </cell>
          <cell r="G643" t="str">
            <v>A</v>
          </cell>
          <cell r="H643">
            <v>0.94569414548747943</v>
          </cell>
          <cell r="I643" t="str">
            <v>B</v>
          </cell>
          <cell r="J643" t="str">
            <v>n.d.</v>
          </cell>
          <cell r="K643" t="str">
            <v>n.d.</v>
          </cell>
          <cell r="L643" t="str">
            <v>Cicf</v>
          </cell>
          <cell r="M64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43" t="str">
            <v>CAPAG Ano Base 2023</v>
          </cell>
          <cell r="O643" t="str">
            <v>Não</v>
          </cell>
          <cell r="P643" t="str">
            <v>n.d.</v>
          </cell>
          <cell r="Q643" t="str">
            <v>Sim</v>
          </cell>
          <cell r="R643" t="str">
            <v/>
          </cell>
          <cell r="S643" t="str">
            <v/>
          </cell>
          <cell r="T643" t="str">
            <v>Negativa</v>
          </cell>
          <cell r="U643" t="str">
            <v/>
          </cell>
          <cell r="V643" t="str">
            <v>Sim</v>
          </cell>
          <cell r="W643" t="str">
            <v>Sim</v>
          </cell>
        </row>
        <row r="644">
          <cell r="D644" t="str">
            <v>São Raimundo das Mangabeiras/MA</v>
          </cell>
          <cell r="E644" t="str">
            <v>n.d.</v>
          </cell>
          <cell r="F644">
            <v>0.24691915957438701</v>
          </cell>
          <cell r="G644" t="str">
            <v>A</v>
          </cell>
          <cell r="H644">
            <v>0.95653753815294706</v>
          </cell>
          <cell r="I644" t="str">
            <v>C</v>
          </cell>
          <cell r="J644" t="str">
            <v>n.d.</v>
          </cell>
          <cell r="K644" t="str">
            <v>n.d.</v>
          </cell>
          <cell r="L644" t="str">
            <v>Bicf</v>
          </cell>
          <cell r="M64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44" t="str">
            <v>CAPAG Ano Base 2024</v>
          </cell>
          <cell r="O644" t="str">
            <v>Sim</v>
          </cell>
          <cell r="P644" t="str">
            <v>n.d.</v>
          </cell>
          <cell r="Q644" t="str">
            <v>Sim</v>
          </cell>
          <cell r="R644" t="str">
            <v/>
          </cell>
          <cell r="S644" t="str">
            <v/>
          </cell>
          <cell r="T644" t="str">
            <v>Negativa</v>
          </cell>
          <cell r="U644" t="str">
            <v/>
          </cell>
          <cell r="V644" t="str">
            <v>Sim</v>
          </cell>
          <cell r="W644" t="str">
            <v>Sim</v>
          </cell>
        </row>
        <row r="645">
          <cell r="D645" t="str">
            <v>São Raimundo do Doca Bezerra/MA</v>
          </cell>
          <cell r="E645" t="str">
            <v>C</v>
          </cell>
          <cell r="F645">
            <v>8.0711375897244762E-5</v>
          </cell>
          <cell r="G645" t="str">
            <v>A</v>
          </cell>
          <cell r="H645">
            <v>0.97430717747876805</v>
          </cell>
          <cell r="I645" t="str">
            <v>C</v>
          </cell>
          <cell r="J645">
            <v>-0.29172855742896064</v>
          </cell>
          <cell r="K645" t="str">
            <v>C</v>
          </cell>
          <cell r="L645" t="str">
            <v>Cicf</v>
          </cell>
          <cell r="M645" t="str">
            <v/>
          </cell>
          <cell r="N645" t="str">
            <v>CAPAG Ano Base 2023</v>
          </cell>
          <cell r="O645" t="str">
            <v>Não</v>
          </cell>
          <cell r="P645" t="str">
            <v/>
          </cell>
          <cell r="Q645" t="str">
            <v>Sim</v>
          </cell>
          <cell r="R645" t="str">
            <v/>
          </cell>
          <cell r="S645" t="str">
            <v/>
          </cell>
          <cell r="T645" t="str">
            <v/>
          </cell>
          <cell r="U645" t="str">
            <v/>
          </cell>
          <cell r="V645" t="str">
            <v>Sim</v>
          </cell>
          <cell r="W645" t="str">
            <v>Sim</v>
          </cell>
        </row>
        <row r="646">
          <cell r="D646" t="str">
            <v>São Roberto/MA</v>
          </cell>
          <cell r="E646" t="str">
            <v>C</v>
          </cell>
          <cell r="F646">
            <v>1.8429419484052442E-3</v>
          </cell>
          <cell r="G646" t="str">
            <v>A</v>
          </cell>
          <cell r="H646">
            <v>0.94048289537553109</v>
          </cell>
          <cell r="I646" t="str">
            <v>B</v>
          </cell>
          <cell r="J646">
            <v>-7.2624989186942171E-2</v>
          </cell>
          <cell r="K646" t="str">
            <v>C</v>
          </cell>
          <cell r="L646" t="str">
            <v>Cicf</v>
          </cell>
          <cell r="M646" t="str">
            <v/>
          </cell>
          <cell r="N646" t="str">
            <v>CAPAG Ano Base 2023</v>
          </cell>
          <cell r="O646" t="str">
            <v>Não</v>
          </cell>
          <cell r="P646" t="str">
            <v/>
          </cell>
          <cell r="Q646" t="str">
            <v>Sim</v>
          </cell>
          <cell r="R646" t="str">
            <v/>
          </cell>
          <cell r="S646" t="str">
            <v/>
          </cell>
          <cell r="T646" t="str">
            <v/>
          </cell>
          <cell r="U646" t="str">
            <v/>
          </cell>
          <cell r="V646" t="str">
            <v>Sim</v>
          </cell>
          <cell r="W646" t="str">
            <v>Sim</v>
          </cell>
        </row>
        <row r="647">
          <cell r="D647" t="str">
            <v>São Vicente Ferrer/MA</v>
          </cell>
          <cell r="E647" t="str">
            <v>C</v>
          </cell>
          <cell r="F647">
            <v>7.92111866992341E-6</v>
          </cell>
          <cell r="G647" t="str">
            <v>A</v>
          </cell>
          <cell r="H647">
            <v>0.99729028695116151</v>
          </cell>
          <cell r="I647" t="str">
            <v>C</v>
          </cell>
          <cell r="J647">
            <v>0</v>
          </cell>
          <cell r="K647" t="str">
            <v>C</v>
          </cell>
          <cell r="L647" t="str">
            <v>Cicf</v>
          </cell>
          <cell r="M647" t="str">
            <v/>
          </cell>
          <cell r="N647" t="str">
            <v>CAPAG Ano Base 2023</v>
          </cell>
          <cell r="O647" t="str">
            <v>Não</v>
          </cell>
          <cell r="P647" t="str">
            <v>n.d.</v>
          </cell>
          <cell r="Q647" t="str">
            <v>Sim</v>
          </cell>
          <cell r="R647" t="str">
            <v/>
          </cell>
          <cell r="S647" t="str">
            <v/>
          </cell>
          <cell r="T647" t="str">
            <v/>
          </cell>
          <cell r="U647" t="str">
            <v/>
          </cell>
          <cell r="V647" t="str">
            <v>Sim</v>
          </cell>
          <cell r="W647" t="str">
            <v>Sim</v>
          </cell>
        </row>
        <row r="648">
          <cell r="D648" t="str">
            <v>Satubinha/MA</v>
          </cell>
          <cell r="E648" t="str">
            <v>n.d.</v>
          </cell>
          <cell r="F648">
            <v>4.67794644895086E-2</v>
          </cell>
          <cell r="G648" t="str">
            <v>A</v>
          </cell>
          <cell r="H648">
            <v>0.98925041685790294</v>
          </cell>
          <cell r="I648" t="str">
            <v>C</v>
          </cell>
          <cell r="J648" t="str">
            <v>n.d.</v>
          </cell>
          <cell r="K648" t="str">
            <v>n.d.</v>
          </cell>
          <cell r="L648" t="str">
            <v>Dicf</v>
          </cell>
          <cell r="M64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48" t="str">
            <v>CAPAG Ano Base 2023</v>
          </cell>
          <cell r="O648" t="str">
            <v>Não</v>
          </cell>
          <cell r="P648" t="str">
            <v>n.d.</v>
          </cell>
          <cell r="Q648" t="str">
            <v>Sim</v>
          </cell>
          <cell r="R648" t="str">
            <v/>
          </cell>
          <cell r="S648" t="str">
            <v/>
          </cell>
          <cell r="T648" t="str">
            <v>Negativa</v>
          </cell>
          <cell r="U648" t="str">
            <v/>
          </cell>
          <cell r="V648" t="str">
            <v>Sim</v>
          </cell>
          <cell r="W648" t="str">
            <v>Sim</v>
          </cell>
        </row>
        <row r="649">
          <cell r="D649" t="str">
            <v>Senador Alexandre Costa/MA</v>
          </cell>
          <cell r="E649" t="str">
            <v>C</v>
          </cell>
          <cell r="F649">
            <v>0</v>
          </cell>
          <cell r="G649" t="str">
            <v>A</v>
          </cell>
          <cell r="H649">
            <v>0.97040298761057242</v>
          </cell>
          <cell r="I649" t="str">
            <v>C</v>
          </cell>
          <cell r="J649">
            <v>3.9079229695795963E-5</v>
          </cell>
          <cell r="K649" t="str">
            <v>B</v>
          </cell>
          <cell r="L649" t="str">
            <v>Dicf</v>
          </cell>
          <cell r="M649" t="str">
            <v/>
          </cell>
          <cell r="N649" t="str">
            <v>CAPAG Ano Base 2023</v>
          </cell>
          <cell r="O649" t="str">
            <v>Não</v>
          </cell>
          <cell r="P649">
            <v>0.2277076520586982</v>
          </cell>
          <cell r="Q649" t="str">
            <v>Sim</v>
          </cell>
          <cell r="R649" t="str">
            <v>Sim</v>
          </cell>
          <cell r="S649" t="str">
            <v/>
          </cell>
          <cell r="T649" t="str">
            <v/>
          </cell>
          <cell r="U649" t="str">
            <v/>
          </cell>
          <cell r="V649" t="str">
            <v>Sim</v>
          </cell>
          <cell r="W649" t="str">
            <v>Sim</v>
          </cell>
        </row>
        <row r="650">
          <cell r="D650" t="str">
            <v>Senador La Rocque/MA</v>
          </cell>
          <cell r="E650" t="str">
            <v>C</v>
          </cell>
          <cell r="F650">
            <v>0</v>
          </cell>
          <cell r="G650" t="str">
            <v>A</v>
          </cell>
          <cell r="H650">
            <v>0.95578205468157829</v>
          </cell>
          <cell r="I650" t="str">
            <v>C</v>
          </cell>
          <cell r="J650">
            <v>-0.13222947715594099</v>
          </cell>
          <cell r="K650" t="str">
            <v>C</v>
          </cell>
          <cell r="L650" t="str">
            <v>Cicf</v>
          </cell>
          <cell r="M650" t="str">
            <v/>
          </cell>
          <cell r="N650" t="str">
            <v>CAPAG Ano Base 2023</v>
          </cell>
          <cell r="O650" t="str">
            <v>Não</v>
          </cell>
          <cell r="P650">
            <v>3.2903768426562388</v>
          </cell>
          <cell r="Q650" t="str">
            <v>Sim</v>
          </cell>
          <cell r="R650" t="str">
            <v/>
          </cell>
          <cell r="S650" t="str">
            <v/>
          </cell>
          <cell r="T650" t="str">
            <v/>
          </cell>
          <cell r="U650" t="str">
            <v/>
          </cell>
          <cell r="V650" t="str">
            <v>Sim</v>
          </cell>
          <cell r="W650" t="str">
            <v>Sim</v>
          </cell>
        </row>
        <row r="651">
          <cell r="D651" t="str">
            <v>Serrano do Maranhão/MA</v>
          </cell>
          <cell r="E651" t="str">
            <v>C</v>
          </cell>
          <cell r="F651">
            <v>0.16506933270511542</v>
          </cell>
          <cell r="G651" t="str">
            <v>A</v>
          </cell>
          <cell r="H651">
            <v>0.92424118563355151</v>
          </cell>
          <cell r="I651" t="str">
            <v>B</v>
          </cell>
          <cell r="J651">
            <v>-9.7831487135956519E-2</v>
          </cell>
          <cell r="K651" t="str">
            <v>C</v>
          </cell>
          <cell r="L651" t="str">
            <v>Bicf</v>
          </cell>
          <cell r="M651" t="str">
            <v/>
          </cell>
          <cell r="N651" t="str">
            <v>CAPAG Ano Base 2023</v>
          </cell>
          <cell r="O651" t="str">
            <v>Não</v>
          </cell>
          <cell r="P651" t="str">
            <v/>
          </cell>
          <cell r="Q651" t="str">
            <v>Sim</v>
          </cell>
          <cell r="R651" t="str">
            <v/>
          </cell>
          <cell r="S651" t="str">
            <v/>
          </cell>
          <cell r="T651" t="str">
            <v/>
          </cell>
          <cell r="U651" t="str">
            <v/>
          </cell>
          <cell r="V651" t="str">
            <v>Sim</v>
          </cell>
          <cell r="W651" t="str">
            <v>Sim</v>
          </cell>
        </row>
        <row r="652">
          <cell r="D652" t="str">
            <v>Sítio Novo/MA</v>
          </cell>
          <cell r="E652" t="str">
            <v>n.d.</v>
          </cell>
          <cell r="F652">
            <v>0.16039262336916804</v>
          </cell>
          <cell r="G652" t="str">
            <v>A</v>
          </cell>
          <cell r="H652">
            <v>0.9996102373498772</v>
          </cell>
          <cell r="I652" t="str">
            <v>C</v>
          </cell>
          <cell r="J652" t="str">
            <v>n.d.</v>
          </cell>
          <cell r="K652" t="str">
            <v>n.d.</v>
          </cell>
          <cell r="L652" t="str">
            <v>Cicf</v>
          </cell>
          <cell r="M65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52" t="str">
            <v>CAPAG Ano Base 2023</v>
          </cell>
          <cell r="O652" t="str">
            <v>Não</v>
          </cell>
          <cell r="P652" t="str">
            <v>n.d.</v>
          </cell>
          <cell r="Q652" t="str">
            <v>Sim</v>
          </cell>
          <cell r="R652" t="str">
            <v/>
          </cell>
          <cell r="S652" t="str">
            <v/>
          </cell>
          <cell r="T652" t="str">
            <v>Negativa</v>
          </cell>
          <cell r="U652" t="str">
            <v/>
          </cell>
          <cell r="V652" t="str">
            <v>Sim</v>
          </cell>
          <cell r="W652" t="str">
            <v>Sim</v>
          </cell>
        </row>
        <row r="653">
          <cell r="D653" t="str">
            <v>Sucupira do Norte/MA</v>
          </cell>
          <cell r="E653" t="str">
            <v>C</v>
          </cell>
          <cell r="F653">
            <v>0</v>
          </cell>
          <cell r="G653" t="str">
            <v>A</v>
          </cell>
          <cell r="H653">
            <v>0.94323243689388014</v>
          </cell>
          <cell r="I653" t="str">
            <v>B</v>
          </cell>
          <cell r="J653">
            <v>-2.5669108524020857E-2</v>
          </cell>
          <cell r="K653" t="str">
            <v>C</v>
          </cell>
          <cell r="L653" t="str">
            <v>Cicf</v>
          </cell>
          <cell r="M653" t="str">
            <v/>
          </cell>
          <cell r="N653" t="str">
            <v>CAPAG Ano Base 2023</v>
          </cell>
          <cell r="O653" t="str">
            <v>Não</v>
          </cell>
          <cell r="P653">
            <v>1.6675362858386342</v>
          </cell>
          <cell r="Q653" t="str">
            <v>Sim</v>
          </cell>
          <cell r="R653" t="str">
            <v/>
          </cell>
          <cell r="S653" t="str">
            <v/>
          </cell>
          <cell r="T653" t="str">
            <v/>
          </cell>
          <cell r="U653" t="str">
            <v/>
          </cell>
          <cell r="V653" t="str">
            <v>Sim</v>
          </cell>
          <cell r="W653" t="str">
            <v>Sim</v>
          </cell>
        </row>
        <row r="654">
          <cell r="D654" t="str">
            <v>Sucupira do Riachão/MA</v>
          </cell>
          <cell r="E654" t="str">
            <v>C</v>
          </cell>
          <cell r="F654">
            <v>5.2884690825887107E-2</v>
          </cell>
          <cell r="G654" t="str">
            <v>A</v>
          </cell>
          <cell r="H654">
            <v>0.93124519119916815</v>
          </cell>
          <cell r="I654" t="str">
            <v>B</v>
          </cell>
          <cell r="J654">
            <v>-0.24211342509511727</v>
          </cell>
          <cell r="K654" t="str">
            <v>C</v>
          </cell>
          <cell r="L654" t="str">
            <v>Cicf</v>
          </cell>
          <cell r="M654" t="str">
            <v/>
          </cell>
          <cell r="N654" t="str">
            <v>CAPAG Ano Base 2023</v>
          </cell>
          <cell r="O654" t="str">
            <v>Não</v>
          </cell>
          <cell r="P654" t="str">
            <v/>
          </cell>
          <cell r="Q654" t="str">
            <v>Sim</v>
          </cell>
          <cell r="R654" t="str">
            <v/>
          </cell>
          <cell r="S654" t="str">
            <v/>
          </cell>
          <cell r="T654" t="str">
            <v/>
          </cell>
          <cell r="U654" t="str">
            <v/>
          </cell>
          <cell r="V654" t="str">
            <v>Sim</v>
          </cell>
          <cell r="W654" t="str">
            <v>Sim</v>
          </cell>
        </row>
        <row r="655">
          <cell r="D655" t="str">
            <v>Tasso Fragoso/MA</v>
          </cell>
          <cell r="E655" t="str">
            <v>n.d.</v>
          </cell>
          <cell r="F655">
            <v>0.27814676026417601</v>
          </cell>
          <cell r="G655" t="str">
            <v>A</v>
          </cell>
          <cell r="H655">
            <v>0.90938555948086786</v>
          </cell>
          <cell r="I655" t="str">
            <v>B</v>
          </cell>
          <cell r="J655" t="str">
            <v>n.d.</v>
          </cell>
          <cell r="K655" t="str">
            <v>n.d.</v>
          </cell>
          <cell r="L655" t="str">
            <v>Bicf</v>
          </cell>
          <cell r="M65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55" t="str">
            <v>CAPAG Ano Base 2024</v>
          </cell>
          <cell r="O655" t="str">
            <v>Sim</v>
          </cell>
          <cell r="P655" t="str">
            <v>n.d.</v>
          </cell>
          <cell r="Q655" t="str">
            <v>Sim</v>
          </cell>
          <cell r="R655" t="str">
            <v/>
          </cell>
          <cell r="S655" t="str">
            <v/>
          </cell>
          <cell r="T655" t="str">
            <v>Negativa</v>
          </cell>
          <cell r="U655" t="str">
            <v/>
          </cell>
          <cell r="V655" t="str">
            <v>Sim</v>
          </cell>
          <cell r="W655" t="str">
            <v>Sim</v>
          </cell>
        </row>
        <row r="656">
          <cell r="D656" t="str">
            <v>Timbiras/MA</v>
          </cell>
          <cell r="E656" t="str">
            <v>C</v>
          </cell>
          <cell r="F656">
            <v>4.6272910777538076E-2</v>
          </cell>
          <cell r="G656" t="str">
            <v>A</v>
          </cell>
          <cell r="H656">
            <v>1.0017945849493228</v>
          </cell>
          <cell r="I656" t="str">
            <v>C</v>
          </cell>
          <cell r="J656">
            <v>-0.17199950465742964</v>
          </cell>
          <cell r="K656" t="str">
            <v>C</v>
          </cell>
          <cell r="L656" t="str">
            <v>Bicf</v>
          </cell>
          <cell r="M656" t="str">
            <v/>
          </cell>
          <cell r="N656" t="str">
            <v>CAPAG Ano Base 2023</v>
          </cell>
          <cell r="O656" t="str">
            <v>Não</v>
          </cell>
          <cell r="P656" t="str">
            <v/>
          </cell>
          <cell r="Q656" t="str">
            <v>Sim</v>
          </cell>
          <cell r="R656" t="str">
            <v/>
          </cell>
          <cell r="S656" t="str">
            <v/>
          </cell>
          <cell r="T656" t="str">
            <v/>
          </cell>
          <cell r="U656" t="str">
            <v/>
          </cell>
          <cell r="V656" t="str">
            <v>Sim</v>
          </cell>
          <cell r="W656" t="str">
            <v>Sim</v>
          </cell>
        </row>
        <row r="657">
          <cell r="D657" t="str">
            <v>Timon/MA</v>
          </cell>
          <cell r="E657" t="str">
            <v>C</v>
          </cell>
          <cell r="F657">
            <v>0.38662709292041092</v>
          </cell>
          <cell r="G657" t="str">
            <v>A</v>
          </cell>
          <cell r="H657">
            <v>0.95952354156693964</v>
          </cell>
          <cell r="I657" t="str">
            <v>C</v>
          </cell>
          <cell r="J657">
            <v>-0.114400156917145</v>
          </cell>
          <cell r="K657" t="str">
            <v>C</v>
          </cell>
          <cell r="L657" t="str">
            <v>Cicf</v>
          </cell>
          <cell r="M657" t="str">
            <v/>
          </cell>
          <cell r="N657" t="str">
            <v>CAPAG Ano Base 2023</v>
          </cell>
          <cell r="O657" t="str">
            <v>Não</v>
          </cell>
          <cell r="P657" t="str">
            <v/>
          </cell>
          <cell r="Q657" t="str">
            <v>Sim</v>
          </cell>
          <cell r="R657" t="str">
            <v/>
          </cell>
          <cell r="S657" t="str">
            <v/>
          </cell>
          <cell r="T657" t="str">
            <v/>
          </cell>
          <cell r="U657" t="str">
            <v/>
          </cell>
          <cell r="V657" t="str">
            <v>Sim</v>
          </cell>
          <cell r="W657" t="str">
            <v>Sim</v>
          </cell>
        </row>
        <row r="658">
          <cell r="D658" t="str">
            <v>Trizidela do Vale/MA</v>
          </cell>
          <cell r="E658" t="str">
            <v>C</v>
          </cell>
          <cell r="F658">
            <v>1.7016451290671662E-2</v>
          </cell>
          <cell r="G658" t="str">
            <v>A</v>
          </cell>
          <cell r="H658">
            <v>0.93701973627768798</v>
          </cell>
          <cell r="I658" t="str">
            <v>B</v>
          </cell>
          <cell r="J658">
            <v>-3.9773400449388263E-2</v>
          </cell>
          <cell r="K658" t="str">
            <v>C</v>
          </cell>
          <cell r="L658" t="str">
            <v>Bicf</v>
          </cell>
          <cell r="M658" t="str">
            <v/>
          </cell>
          <cell r="N658" t="str">
            <v>CAPAG Ano Base 2023</v>
          </cell>
          <cell r="O658" t="str">
            <v>Não</v>
          </cell>
          <cell r="P658">
            <v>1.8350797271853356</v>
          </cell>
          <cell r="Q658" t="str">
            <v>Sim</v>
          </cell>
          <cell r="R658" t="str">
            <v/>
          </cell>
          <cell r="S658" t="str">
            <v/>
          </cell>
          <cell r="T658" t="str">
            <v/>
          </cell>
          <cell r="U658" t="str">
            <v/>
          </cell>
          <cell r="V658" t="str">
            <v>Sim</v>
          </cell>
          <cell r="W658" t="str">
            <v>Sim</v>
          </cell>
        </row>
        <row r="659">
          <cell r="D659" t="str">
            <v>Tufilândia/MA</v>
          </cell>
          <cell r="E659" t="str">
            <v>n.d.</v>
          </cell>
          <cell r="F659" t="str">
            <v>n.d.</v>
          </cell>
          <cell r="G659" t="str">
            <v>n.d.</v>
          </cell>
          <cell r="H659" t="str">
            <v>n.d.</v>
          </cell>
          <cell r="I659" t="str">
            <v>n.d.</v>
          </cell>
          <cell r="J659" t="str">
            <v>n.d.</v>
          </cell>
          <cell r="K659" t="str">
            <v>n.d.</v>
          </cell>
          <cell r="L659" t="str">
            <v>Bicf</v>
          </cell>
          <cell r="M659" t="str">
            <v xml:space="preserve">Ente não publicou último RGF de 2024
Ente não publicou último RREO de 2024
</v>
          </cell>
          <cell r="N659" t="str">
            <v>CAPAG Ano Base 2023</v>
          </cell>
          <cell r="O659" t="str">
            <v>Não</v>
          </cell>
          <cell r="P659">
            <v>0.24848774787034117</v>
          </cell>
          <cell r="Q659" t="str">
            <v>Sim</v>
          </cell>
          <cell r="R659" t="str">
            <v>Sim</v>
          </cell>
          <cell r="S659" t="str">
            <v/>
          </cell>
          <cell r="T659" t="str">
            <v/>
          </cell>
          <cell r="U659" t="str">
            <v/>
          </cell>
          <cell r="V659" t="str">
            <v>Não</v>
          </cell>
          <cell r="W659" t="str">
            <v>Não</v>
          </cell>
        </row>
        <row r="660">
          <cell r="D660" t="str">
            <v>Tuntum/MA</v>
          </cell>
          <cell r="E660" t="str">
            <v>C</v>
          </cell>
          <cell r="F660">
            <v>0</v>
          </cell>
          <cell r="G660" t="str">
            <v>A</v>
          </cell>
          <cell r="H660">
            <v>1.0194239472312763</v>
          </cell>
          <cell r="I660" t="str">
            <v>C</v>
          </cell>
          <cell r="J660">
            <v>1.3330657878777534E-2</v>
          </cell>
          <cell r="K660" t="str">
            <v>B</v>
          </cell>
          <cell r="L660" t="str">
            <v>Dicf</v>
          </cell>
          <cell r="M660" t="str">
            <v/>
          </cell>
          <cell r="N660" t="str">
            <v>CAPAG Ano Base 2023</v>
          </cell>
          <cell r="O660" t="str">
            <v>Não</v>
          </cell>
          <cell r="P660">
            <v>0.57245577436802031</v>
          </cell>
          <cell r="Q660" t="str">
            <v>Sim</v>
          </cell>
          <cell r="R660" t="str">
            <v/>
          </cell>
          <cell r="S660" t="str">
            <v/>
          </cell>
          <cell r="T660" t="str">
            <v/>
          </cell>
          <cell r="U660" t="str">
            <v/>
          </cell>
          <cell r="V660" t="str">
            <v>Sim</v>
          </cell>
          <cell r="W660" t="str">
            <v>Sim</v>
          </cell>
        </row>
        <row r="661">
          <cell r="D661" t="str">
            <v>Turiaçu/MA</v>
          </cell>
          <cell r="E661" t="str">
            <v>C</v>
          </cell>
          <cell r="F661">
            <v>0</v>
          </cell>
          <cell r="G661" t="str">
            <v>A</v>
          </cell>
          <cell r="H661">
            <v>0.9625162618889922</v>
          </cell>
          <cell r="I661" t="str">
            <v>C</v>
          </cell>
          <cell r="J661">
            <v>-0.31225404270984336</v>
          </cell>
          <cell r="K661" t="str">
            <v>C</v>
          </cell>
          <cell r="L661" t="str">
            <v>Cicf</v>
          </cell>
          <cell r="M661" t="str">
            <v/>
          </cell>
          <cell r="N661" t="str">
            <v>CAPAG Ano Base 2023</v>
          </cell>
          <cell r="O661" t="str">
            <v>Não</v>
          </cell>
          <cell r="P661">
            <v>0.68517450849427908</v>
          </cell>
          <cell r="Q661" t="str">
            <v>Sim</v>
          </cell>
          <cell r="R661" t="str">
            <v>Sim</v>
          </cell>
          <cell r="S661" t="str">
            <v/>
          </cell>
          <cell r="T661" t="str">
            <v/>
          </cell>
          <cell r="U661" t="str">
            <v/>
          </cell>
          <cell r="V661" t="str">
            <v>Sim</v>
          </cell>
          <cell r="W661" t="str">
            <v>Sim</v>
          </cell>
        </row>
        <row r="662">
          <cell r="D662" t="str">
            <v>Turilândia/MA</v>
          </cell>
          <cell r="E662" t="str">
            <v>n.d.</v>
          </cell>
          <cell r="F662">
            <v>0.10378001467764168</v>
          </cell>
          <cell r="G662" t="str">
            <v>A</v>
          </cell>
          <cell r="H662">
            <v>1.0101564705396233</v>
          </cell>
          <cell r="I662" t="str">
            <v>C</v>
          </cell>
          <cell r="J662" t="str">
            <v>n.d.</v>
          </cell>
          <cell r="K662" t="str">
            <v>n.d.</v>
          </cell>
          <cell r="L662" t="str">
            <v>Cicf</v>
          </cell>
          <cell r="M66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62" t="str">
            <v>CAPAG Ano Base 2023</v>
          </cell>
          <cell r="O662" t="str">
            <v>Não</v>
          </cell>
          <cell r="P662" t="str">
            <v>n.d.</v>
          </cell>
          <cell r="Q662" t="str">
            <v>Sim</v>
          </cell>
          <cell r="R662" t="str">
            <v/>
          </cell>
          <cell r="S662" t="str">
            <v/>
          </cell>
          <cell r="T662" t="str">
            <v>Negativa</v>
          </cell>
          <cell r="U662" t="str">
            <v/>
          </cell>
          <cell r="V662" t="str">
            <v>Sim</v>
          </cell>
          <cell r="W662" t="str">
            <v>Sim</v>
          </cell>
        </row>
        <row r="663">
          <cell r="D663" t="str">
            <v>Tutóia/MA</v>
          </cell>
          <cell r="E663" t="str">
            <v>C</v>
          </cell>
          <cell r="F663">
            <v>0.87067238465737029</v>
          </cell>
          <cell r="G663" t="str">
            <v>B</v>
          </cell>
          <cell r="H663">
            <v>1.0181695074313044</v>
          </cell>
          <cell r="I663" t="str">
            <v>C</v>
          </cell>
          <cell r="J663">
            <v>-0.15975333417997462</v>
          </cell>
          <cell r="K663" t="str">
            <v>C</v>
          </cell>
          <cell r="L663" t="str">
            <v>Cicf</v>
          </cell>
          <cell r="M663" t="str">
            <v/>
          </cell>
          <cell r="N663" t="str">
            <v>CAPAG Ano Base 2023</v>
          </cell>
          <cell r="O663" t="str">
            <v>Não</v>
          </cell>
          <cell r="P663" t="str">
            <v/>
          </cell>
          <cell r="Q663" t="str">
            <v>Sim</v>
          </cell>
          <cell r="R663" t="str">
            <v/>
          </cell>
          <cell r="S663" t="str">
            <v/>
          </cell>
          <cell r="T663" t="str">
            <v/>
          </cell>
          <cell r="U663" t="str">
            <v/>
          </cell>
          <cell r="V663" t="str">
            <v>Sim</v>
          </cell>
          <cell r="W663" t="str">
            <v>Sim</v>
          </cell>
        </row>
        <row r="664">
          <cell r="D664" t="str">
            <v>Urbano Santos/MA</v>
          </cell>
          <cell r="E664" t="str">
            <v>C</v>
          </cell>
          <cell r="F664">
            <v>0.62933739270180666</v>
          </cell>
          <cell r="G664" t="str">
            <v>B</v>
          </cell>
          <cell r="H664">
            <v>1.008938572296967</v>
          </cell>
          <cell r="I664" t="str">
            <v>C</v>
          </cell>
          <cell r="J664">
            <v>5.0181475133302096E-3</v>
          </cell>
          <cell r="K664" t="str">
            <v>B</v>
          </cell>
          <cell r="L664" t="str">
            <v>Dicf</v>
          </cell>
          <cell r="M664" t="str">
            <v/>
          </cell>
          <cell r="N664" t="str">
            <v>CAPAG Ano Base 2023</v>
          </cell>
          <cell r="O664" t="str">
            <v>Não</v>
          </cell>
          <cell r="P664">
            <v>0.53102049700795573</v>
          </cell>
          <cell r="Q664" t="str">
            <v>Sim</v>
          </cell>
          <cell r="R664" t="str">
            <v/>
          </cell>
          <cell r="S664" t="str">
            <v/>
          </cell>
          <cell r="T664" t="str">
            <v/>
          </cell>
          <cell r="U664" t="str">
            <v/>
          </cell>
          <cell r="V664" t="str">
            <v>Sim</v>
          </cell>
          <cell r="W664" t="str">
            <v>Sim</v>
          </cell>
        </row>
        <row r="665">
          <cell r="D665" t="str">
            <v>Vargem Grande/MA</v>
          </cell>
          <cell r="E665" t="str">
            <v>C</v>
          </cell>
          <cell r="F665">
            <v>1.7478093116752386E-2</v>
          </cell>
          <cell r="G665" t="str">
            <v>A</v>
          </cell>
          <cell r="H665">
            <v>0.97983130466330814</v>
          </cell>
          <cell r="I665" t="str">
            <v>C</v>
          </cell>
          <cell r="J665">
            <v>0</v>
          </cell>
          <cell r="K665" t="str">
            <v>C</v>
          </cell>
          <cell r="L665" t="str">
            <v>Dicf</v>
          </cell>
          <cell r="M665" t="str">
            <v/>
          </cell>
          <cell r="N665" t="str">
            <v>CAPAG Ano Base 2023</v>
          </cell>
          <cell r="O665" t="str">
            <v>Não</v>
          </cell>
          <cell r="P665" t="str">
            <v>n.d.</v>
          </cell>
          <cell r="Q665" t="str">
            <v>Sim</v>
          </cell>
          <cell r="R665" t="str">
            <v/>
          </cell>
          <cell r="S665" t="str">
            <v/>
          </cell>
          <cell r="T665" t="str">
            <v/>
          </cell>
          <cell r="U665" t="str">
            <v/>
          </cell>
          <cell r="V665" t="str">
            <v>Sim</v>
          </cell>
          <cell r="W665" t="str">
            <v>Sim</v>
          </cell>
        </row>
        <row r="666">
          <cell r="D666" t="str">
            <v>Viana/MA</v>
          </cell>
          <cell r="E666" t="str">
            <v>C</v>
          </cell>
          <cell r="F666">
            <v>0.48720100159910246</v>
          </cell>
          <cell r="G666" t="str">
            <v>A</v>
          </cell>
          <cell r="H666">
            <v>0.86622516713873643</v>
          </cell>
          <cell r="I666" t="str">
            <v>B</v>
          </cell>
          <cell r="J666">
            <v>-1.3809764453321887E-2</v>
          </cell>
          <cell r="K666" t="str">
            <v>C</v>
          </cell>
          <cell r="L666" t="str">
            <v>Dicf</v>
          </cell>
          <cell r="M666" t="str">
            <v/>
          </cell>
          <cell r="N666" t="str">
            <v>CAPAG Ano Base 2023</v>
          </cell>
          <cell r="O666" t="str">
            <v>Não</v>
          </cell>
          <cell r="P666">
            <v>1.5200794124201564</v>
          </cell>
          <cell r="Q666" t="str">
            <v>Sim</v>
          </cell>
          <cell r="R666" t="str">
            <v/>
          </cell>
          <cell r="S666" t="str">
            <v/>
          </cell>
          <cell r="T666" t="str">
            <v/>
          </cell>
          <cell r="U666" t="str">
            <v/>
          </cell>
          <cell r="V666" t="str">
            <v>Sim</v>
          </cell>
          <cell r="W666" t="str">
            <v>Sim</v>
          </cell>
        </row>
        <row r="667">
          <cell r="D667" t="str">
            <v>Vila Nova dos Martírios/MA</v>
          </cell>
          <cell r="E667" t="str">
            <v>C</v>
          </cell>
          <cell r="F667">
            <v>1.6223800005277925E-3</v>
          </cell>
          <cell r="G667" t="str">
            <v>A</v>
          </cell>
          <cell r="H667">
            <v>0.86970287362461551</v>
          </cell>
          <cell r="I667" t="str">
            <v>B</v>
          </cell>
          <cell r="J667">
            <v>0</v>
          </cell>
          <cell r="K667" t="str">
            <v>C</v>
          </cell>
          <cell r="L667" t="str">
            <v>Dicf</v>
          </cell>
          <cell r="M667" t="str">
            <v/>
          </cell>
          <cell r="N667" t="str">
            <v>CAPAG Ano Base 2023</v>
          </cell>
          <cell r="O667" t="str">
            <v>Não</v>
          </cell>
          <cell r="P667" t="str">
            <v>n.d.</v>
          </cell>
          <cell r="Q667" t="str">
            <v>Sim</v>
          </cell>
          <cell r="R667" t="str">
            <v/>
          </cell>
          <cell r="S667" t="str">
            <v/>
          </cell>
          <cell r="T667" t="str">
            <v/>
          </cell>
          <cell r="U667" t="str">
            <v/>
          </cell>
          <cell r="V667" t="str">
            <v>Sim</v>
          </cell>
          <cell r="W667" t="str">
            <v>Não</v>
          </cell>
        </row>
        <row r="668">
          <cell r="D668" t="str">
            <v>Vitória do Mearim/MA</v>
          </cell>
          <cell r="E668" t="str">
            <v>C</v>
          </cell>
          <cell r="F668">
            <v>0.15227209169069514</v>
          </cell>
          <cell r="G668" t="str">
            <v>A</v>
          </cell>
          <cell r="H668">
            <v>1.0652749041886349</v>
          </cell>
          <cell r="I668" t="str">
            <v>C</v>
          </cell>
          <cell r="J668">
            <v>-0.24898242300255247</v>
          </cell>
          <cell r="K668" t="str">
            <v>C</v>
          </cell>
          <cell r="L668" t="str">
            <v>Bicf</v>
          </cell>
          <cell r="M668" t="str">
            <v/>
          </cell>
          <cell r="N668" t="str">
            <v>CAPAG Ano Base 2023</v>
          </cell>
          <cell r="O668" t="str">
            <v>Não</v>
          </cell>
          <cell r="P668">
            <v>20.93735936324024</v>
          </cell>
          <cell r="Q668" t="str">
            <v>Sim</v>
          </cell>
          <cell r="R668" t="str">
            <v/>
          </cell>
          <cell r="S668" t="str">
            <v/>
          </cell>
          <cell r="T668" t="str">
            <v/>
          </cell>
          <cell r="U668" t="str">
            <v/>
          </cell>
          <cell r="V668" t="str">
            <v>Sim</v>
          </cell>
          <cell r="W668" t="str">
            <v>Não</v>
          </cell>
        </row>
        <row r="669">
          <cell r="D669" t="str">
            <v>Vitorino Freire/MA</v>
          </cell>
          <cell r="E669" t="str">
            <v>C</v>
          </cell>
          <cell r="F669">
            <v>0</v>
          </cell>
          <cell r="G669" t="str">
            <v>A</v>
          </cell>
          <cell r="H669">
            <v>0.99627812670085325</v>
          </cell>
          <cell r="I669" t="str">
            <v>C</v>
          </cell>
          <cell r="J669">
            <v>7.0545799884874404E-3</v>
          </cell>
          <cell r="K669" t="str">
            <v>B</v>
          </cell>
          <cell r="L669" t="str">
            <v>Cicf</v>
          </cell>
          <cell r="M669" t="str">
            <v/>
          </cell>
          <cell r="N669" t="str">
            <v>CAPAG Ano Base 2023</v>
          </cell>
          <cell r="O669" t="str">
            <v>Não</v>
          </cell>
          <cell r="P669">
            <v>0.634677575770763</v>
          </cell>
          <cell r="Q669" t="str">
            <v>Sim</v>
          </cell>
          <cell r="R669" t="str">
            <v/>
          </cell>
          <cell r="S669" t="str">
            <v/>
          </cell>
          <cell r="T669" t="str">
            <v/>
          </cell>
          <cell r="U669" t="str">
            <v/>
          </cell>
          <cell r="V669" t="str">
            <v>Sim</v>
          </cell>
          <cell r="W669" t="str">
            <v>Sim</v>
          </cell>
        </row>
        <row r="670">
          <cell r="D670" t="str">
            <v>Zé Doca/MA</v>
          </cell>
          <cell r="E670" t="str">
            <v>A</v>
          </cell>
          <cell r="F670">
            <v>0.14498484309386514</v>
          </cell>
          <cell r="G670" t="str">
            <v>A</v>
          </cell>
          <cell r="H670">
            <v>0.83174957184418385</v>
          </cell>
          <cell r="I670" t="str">
            <v>A</v>
          </cell>
          <cell r="J670">
            <v>5.1483248488135382E-2</v>
          </cell>
          <cell r="K670" t="str">
            <v>A</v>
          </cell>
          <cell r="L670" t="str">
            <v>Dicf</v>
          </cell>
          <cell r="M670" t="str">
            <v/>
          </cell>
          <cell r="N670" t="str">
            <v>CAPAG Ano Base 2023</v>
          </cell>
          <cell r="O670" t="str">
            <v>Não</v>
          </cell>
          <cell r="P670">
            <v>0.17243130247855895</v>
          </cell>
          <cell r="Q670" t="str">
            <v>Sim</v>
          </cell>
          <cell r="R670" t="str">
            <v/>
          </cell>
          <cell r="S670" t="str">
            <v/>
          </cell>
          <cell r="T670" t="str">
            <v/>
          </cell>
          <cell r="U670" t="str">
            <v/>
          </cell>
          <cell r="V670" t="str">
            <v>Sim</v>
          </cell>
          <cell r="W670" t="str">
            <v>Sim</v>
          </cell>
        </row>
        <row r="671">
          <cell r="D671" t="str">
            <v>Acauã/PI</v>
          </cell>
          <cell r="E671" t="str">
            <v>n.d.</v>
          </cell>
          <cell r="F671">
            <v>3.0342679415103759E-5</v>
          </cell>
          <cell r="G671" t="str">
            <v>A</v>
          </cell>
          <cell r="H671">
            <v>0.94333161303883006</v>
          </cell>
          <cell r="I671" t="str">
            <v>B</v>
          </cell>
          <cell r="J671" t="str">
            <v>n.d.</v>
          </cell>
          <cell r="K671" t="str">
            <v>n.d.</v>
          </cell>
          <cell r="L671" t="str">
            <v>Bicf</v>
          </cell>
          <cell r="M6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671" t="str">
            <v>CAPAG Ano Base 2023</v>
          </cell>
          <cell r="O671" t="str">
            <v>Não</v>
          </cell>
          <cell r="P671" t="str">
            <v>n.d.</v>
          </cell>
          <cell r="Q671" t="str">
            <v>Sim</v>
          </cell>
          <cell r="R671" t="str">
            <v/>
          </cell>
          <cell r="S671" t="str">
            <v/>
          </cell>
          <cell r="T671" t="str">
            <v/>
          </cell>
          <cell r="U671" t="str">
            <v>Sim</v>
          </cell>
          <cell r="V671" t="str">
            <v>Sim</v>
          </cell>
          <cell r="W671" t="str">
            <v>Sim</v>
          </cell>
        </row>
        <row r="672">
          <cell r="D672" t="str">
            <v>Agricolândia/PI</v>
          </cell>
          <cell r="E672" t="str">
            <v>n.d.</v>
          </cell>
          <cell r="F672" t="str">
            <v>n.d.</v>
          </cell>
          <cell r="G672" t="str">
            <v>n.d.</v>
          </cell>
          <cell r="H672" t="str">
            <v>n.d.</v>
          </cell>
          <cell r="I672" t="str">
            <v>n.d.</v>
          </cell>
          <cell r="J672" t="str">
            <v>n.d.</v>
          </cell>
          <cell r="K672" t="str">
            <v>n.d.</v>
          </cell>
          <cell r="L672" t="str">
            <v>Cicf</v>
          </cell>
          <cell r="M672" t="str">
            <v xml:space="preserve">Ente não publicou último RGF de 2024
Ente não publicou último RREO de 2024
</v>
          </cell>
          <cell r="N672" t="str">
            <v>CAPAG Ano Base 2023</v>
          </cell>
          <cell r="O672" t="str">
            <v>Não</v>
          </cell>
          <cell r="P672">
            <v>0.15912414568023708</v>
          </cell>
          <cell r="Q672" t="str">
            <v>Sim</v>
          </cell>
          <cell r="R672" t="str">
            <v>Sim</v>
          </cell>
          <cell r="S672" t="str">
            <v/>
          </cell>
          <cell r="T672" t="str">
            <v/>
          </cell>
          <cell r="U672" t="str">
            <v/>
          </cell>
          <cell r="V672" t="str">
            <v>Não</v>
          </cell>
          <cell r="W672" t="str">
            <v>Não</v>
          </cell>
        </row>
        <row r="673">
          <cell r="D673" t="str">
            <v>Água Branca/PI</v>
          </cell>
          <cell r="E673" t="str">
            <v>C</v>
          </cell>
          <cell r="F673">
            <v>0.12182010825292171</v>
          </cell>
          <cell r="G673" t="str">
            <v>A</v>
          </cell>
          <cell r="H673">
            <v>0.9353874657371386</v>
          </cell>
          <cell r="I673" t="str">
            <v>B</v>
          </cell>
          <cell r="J673">
            <v>-4.4541120210334212E-3</v>
          </cell>
          <cell r="K673" t="str">
            <v>C</v>
          </cell>
          <cell r="L673" t="str">
            <v>Cicf</v>
          </cell>
          <cell r="M673" t="str">
            <v/>
          </cell>
          <cell r="N673" t="str">
            <v>CAPAG Ano Base 2023</v>
          </cell>
          <cell r="O673" t="str">
            <v>Não</v>
          </cell>
          <cell r="P673">
            <v>1.212454927775803</v>
          </cell>
          <cell r="Q673" t="str">
            <v>Sim</v>
          </cell>
          <cell r="R673" t="str">
            <v/>
          </cell>
          <cell r="S673" t="str">
            <v/>
          </cell>
          <cell r="T673" t="str">
            <v/>
          </cell>
          <cell r="U673" t="str">
            <v/>
          </cell>
          <cell r="V673" t="str">
            <v>Sim</v>
          </cell>
          <cell r="W673" t="str">
            <v>Sim</v>
          </cell>
        </row>
        <row r="674">
          <cell r="D674" t="str">
            <v>Alagoinha do Piauí/PI</v>
          </cell>
          <cell r="E674" t="str">
            <v>C</v>
          </cell>
          <cell r="F674">
            <v>1.7665172603649859E-3</v>
          </cell>
          <cell r="G674" t="str">
            <v>A</v>
          </cell>
          <cell r="H674">
            <v>1.0234833318337433</v>
          </cell>
          <cell r="I674" t="str">
            <v>C</v>
          </cell>
          <cell r="J674">
            <v>-0.30855872669218354</v>
          </cell>
          <cell r="K674" t="str">
            <v>C</v>
          </cell>
          <cell r="L674" t="str">
            <v>Bicf</v>
          </cell>
          <cell r="M674" t="str">
            <v/>
          </cell>
          <cell r="N674" t="str">
            <v>CAPAG Ano Base 2023</v>
          </cell>
          <cell r="O674" t="str">
            <v>Não</v>
          </cell>
          <cell r="P674" t="str">
            <v/>
          </cell>
          <cell r="Q674" t="str">
            <v>Sim</v>
          </cell>
          <cell r="R674" t="str">
            <v/>
          </cell>
          <cell r="S674" t="str">
            <v/>
          </cell>
          <cell r="T674" t="str">
            <v/>
          </cell>
          <cell r="U674" t="str">
            <v/>
          </cell>
          <cell r="V674" t="str">
            <v>Sim</v>
          </cell>
          <cell r="W674" t="str">
            <v>Não</v>
          </cell>
        </row>
        <row r="675">
          <cell r="D675" t="str">
            <v>Alegrete do Piauí/PI</v>
          </cell>
          <cell r="E675" t="str">
            <v>C</v>
          </cell>
          <cell r="F675">
            <v>0</v>
          </cell>
          <cell r="G675" t="str">
            <v>A</v>
          </cell>
          <cell r="H675">
            <v>1.0004061565925118</v>
          </cell>
          <cell r="I675" t="str">
            <v>C</v>
          </cell>
          <cell r="J675">
            <v>-8.8387685930300275E-2</v>
          </cell>
          <cell r="K675" t="str">
            <v>C</v>
          </cell>
          <cell r="L675" t="str">
            <v>Bicf</v>
          </cell>
          <cell r="M675" t="str">
            <v/>
          </cell>
          <cell r="N675" t="str">
            <v>CAPAG Ano Base 2023</v>
          </cell>
          <cell r="O675" t="str">
            <v>Não</v>
          </cell>
          <cell r="P675" t="str">
            <v/>
          </cell>
          <cell r="Q675" t="str">
            <v>Sim</v>
          </cell>
          <cell r="R675" t="str">
            <v/>
          </cell>
          <cell r="S675" t="str">
            <v/>
          </cell>
          <cell r="T675" t="str">
            <v/>
          </cell>
          <cell r="U675" t="str">
            <v/>
          </cell>
          <cell r="V675" t="str">
            <v>Sim</v>
          </cell>
          <cell r="W675" t="str">
            <v>Não</v>
          </cell>
        </row>
        <row r="676">
          <cell r="D676" t="str">
            <v>Alto Longá/PI</v>
          </cell>
          <cell r="E676" t="str">
            <v>C</v>
          </cell>
          <cell r="F676">
            <v>0.21009266427426906</v>
          </cell>
          <cell r="G676" t="str">
            <v>A</v>
          </cell>
          <cell r="H676">
            <v>0.95037411523948379</v>
          </cell>
          <cell r="I676" t="str">
            <v>C</v>
          </cell>
          <cell r="J676">
            <v>-6.3045204173040631E-2</v>
          </cell>
          <cell r="K676" t="str">
            <v>C</v>
          </cell>
          <cell r="L676" t="str">
            <v>Cicf</v>
          </cell>
          <cell r="M676" t="str">
            <v/>
          </cell>
          <cell r="N676" t="str">
            <v>CAPAG Ano Base 2023</v>
          </cell>
          <cell r="O676" t="str">
            <v>Não</v>
          </cell>
          <cell r="P676" t="str">
            <v/>
          </cell>
          <cell r="Q676" t="str">
            <v>Sim</v>
          </cell>
          <cell r="R676" t="str">
            <v/>
          </cell>
          <cell r="S676" t="str">
            <v/>
          </cell>
          <cell r="T676" t="str">
            <v/>
          </cell>
          <cell r="U676" t="str">
            <v/>
          </cell>
          <cell r="V676" t="str">
            <v>Sim</v>
          </cell>
          <cell r="W676" t="str">
            <v>Não</v>
          </cell>
        </row>
        <row r="677">
          <cell r="D677" t="str">
            <v>Altos/PI</v>
          </cell>
          <cell r="E677" t="str">
            <v>C</v>
          </cell>
          <cell r="F677">
            <v>0.16798283788324067</v>
          </cell>
          <cell r="G677" t="str">
            <v>A</v>
          </cell>
          <cell r="H677">
            <v>0.91817962736366998</v>
          </cell>
          <cell r="I677" t="str">
            <v>B</v>
          </cell>
          <cell r="J677">
            <v>-0.12062278345617</v>
          </cell>
          <cell r="K677" t="str">
            <v>C</v>
          </cell>
          <cell r="L677" t="str">
            <v>Bicf</v>
          </cell>
          <cell r="M677" t="str">
            <v/>
          </cell>
          <cell r="N677" t="str">
            <v>CAPAG Ano Base 2023</v>
          </cell>
          <cell r="O677" t="str">
            <v>Não</v>
          </cell>
          <cell r="P677" t="str">
            <v/>
          </cell>
          <cell r="Q677" t="str">
            <v>Sim</v>
          </cell>
          <cell r="R677" t="str">
            <v/>
          </cell>
          <cell r="S677" t="str">
            <v/>
          </cell>
          <cell r="T677" t="str">
            <v/>
          </cell>
          <cell r="U677" t="str">
            <v/>
          </cell>
          <cell r="V677" t="str">
            <v>Sim</v>
          </cell>
          <cell r="W677" t="str">
            <v>Sim</v>
          </cell>
        </row>
        <row r="678">
          <cell r="D678" t="str">
            <v>Alvorada do Gurguéia/PI</v>
          </cell>
          <cell r="E678" t="str">
            <v>C</v>
          </cell>
          <cell r="F678">
            <v>0.14575094011999767</v>
          </cell>
          <cell r="G678" t="str">
            <v>A</v>
          </cell>
          <cell r="H678">
            <v>0.95909364565108812</v>
          </cell>
          <cell r="I678" t="str">
            <v>C</v>
          </cell>
          <cell r="J678">
            <v>-8.9363584161877174E-2</v>
          </cell>
          <cell r="K678" t="str">
            <v>C</v>
          </cell>
          <cell r="L678" t="str">
            <v>Cicf</v>
          </cell>
          <cell r="M678" t="str">
            <v/>
          </cell>
          <cell r="N678" t="str">
            <v>CAPAG Ano Base 2023</v>
          </cell>
          <cell r="O678" t="str">
            <v>Não</v>
          </cell>
          <cell r="P678" t="str">
            <v/>
          </cell>
          <cell r="Q678" t="str">
            <v>Sim</v>
          </cell>
          <cell r="R678" t="str">
            <v/>
          </cell>
          <cell r="S678" t="str">
            <v/>
          </cell>
          <cell r="T678" t="str">
            <v/>
          </cell>
          <cell r="U678" t="str">
            <v/>
          </cell>
          <cell r="V678" t="str">
            <v>Sim</v>
          </cell>
          <cell r="W678" t="str">
            <v>Não</v>
          </cell>
        </row>
        <row r="679">
          <cell r="D679" t="str">
            <v>Amarante/PI</v>
          </cell>
          <cell r="E679" t="str">
            <v>C</v>
          </cell>
          <cell r="F679">
            <v>5.7117551771082228E-2</v>
          </cell>
          <cell r="G679" t="str">
            <v>A</v>
          </cell>
          <cell r="H679">
            <v>0.94744737267544621</v>
          </cell>
          <cell r="I679" t="str">
            <v>B</v>
          </cell>
          <cell r="J679">
            <v>-3.8706811773240521E-2</v>
          </cell>
          <cell r="K679" t="str">
            <v>C</v>
          </cell>
          <cell r="L679" t="str">
            <v>Bicf</v>
          </cell>
          <cell r="M679" t="str">
            <v/>
          </cell>
          <cell r="N679" t="str">
            <v>CAPAG Ano Base 2023</v>
          </cell>
          <cell r="O679" t="str">
            <v>Não</v>
          </cell>
          <cell r="P679" t="str">
            <v/>
          </cell>
          <cell r="Q679" t="str">
            <v>Sim</v>
          </cell>
          <cell r="R679" t="str">
            <v/>
          </cell>
          <cell r="S679" t="str">
            <v/>
          </cell>
          <cell r="T679" t="str">
            <v/>
          </cell>
          <cell r="U679" t="str">
            <v/>
          </cell>
          <cell r="V679" t="str">
            <v>Sim</v>
          </cell>
          <cell r="W679" t="str">
            <v>Sim</v>
          </cell>
        </row>
        <row r="680">
          <cell r="D680" t="str">
            <v>Angical do Piauí/PI</v>
          </cell>
          <cell r="E680" t="str">
            <v>C</v>
          </cell>
          <cell r="F680">
            <v>5.4963131055504495E-2</v>
          </cell>
          <cell r="G680" t="str">
            <v>A</v>
          </cell>
          <cell r="H680">
            <v>0.90895950636290523</v>
          </cell>
          <cell r="I680" t="str">
            <v>B</v>
          </cell>
          <cell r="J680">
            <v>-2.5454874151887515E-2</v>
          </cell>
          <cell r="K680" t="str">
            <v>C</v>
          </cell>
          <cell r="L680" t="str">
            <v>Bicf</v>
          </cell>
          <cell r="M680" t="str">
            <v/>
          </cell>
          <cell r="N680" t="str">
            <v>CAPAG Ano Base 2023</v>
          </cell>
          <cell r="O680" t="str">
            <v>Não</v>
          </cell>
          <cell r="P680" t="str">
            <v/>
          </cell>
          <cell r="Q680" t="str">
            <v>Sim</v>
          </cell>
          <cell r="R680" t="str">
            <v/>
          </cell>
          <cell r="S680" t="str">
            <v/>
          </cell>
          <cell r="T680" t="str">
            <v/>
          </cell>
          <cell r="U680" t="str">
            <v/>
          </cell>
          <cell r="V680" t="str">
            <v>Sim</v>
          </cell>
          <cell r="W680" t="str">
            <v>Sim</v>
          </cell>
        </row>
        <row r="681">
          <cell r="D681" t="str">
            <v>Anísio de Abreu/PI</v>
          </cell>
          <cell r="E681" t="str">
            <v>n.e.</v>
          </cell>
          <cell r="F681" t="e">
            <v>#DIV/0!</v>
          </cell>
          <cell r="G681" t="str">
            <v>n.d.</v>
          </cell>
          <cell r="H681" t="str">
            <v>n.d.</v>
          </cell>
          <cell r="I681" t="str">
            <v>n.d.</v>
          </cell>
          <cell r="J681" t="str">
            <v>n.d.</v>
          </cell>
          <cell r="K681" t="str">
            <v>n.d.</v>
          </cell>
          <cell r="L681" t="str">
            <v>Eicf</v>
          </cell>
          <cell r="M681" t="str">
            <v>Ente possui ranking da informação contábil Eicf</v>
          </cell>
          <cell r="N681" t="str">
            <v>CAPAG Ano Base 2023</v>
          </cell>
          <cell r="O681" t="str">
            <v>Não</v>
          </cell>
          <cell r="P681" t="str">
            <v/>
          </cell>
          <cell r="Q681" t="str">
            <v>Não</v>
          </cell>
          <cell r="R681" t="str">
            <v/>
          </cell>
          <cell r="S681" t="str">
            <v/>
          </cell>
          <cell r="T681" t="str">
            <v/>
          </cell>
          <cell r="U681" t="str">
            <v/>
          </cell>
          <cell r="V681" t="str">
            <v>Não</v>
          </cell>
          <cell r="W681" t="str">
            <v>Não</v>
          </cell>
        </row>
        <row r="682">
          <cell r="D682" t="str">
            <v>Antônio Almeida/PI</v>
          </cell>
          <cell r="E682" t="str">
            <v>C</v>
          </cell>
          <cell r="F682">
            <v>1.4415597277210264E-2</v>
          </cell>
          <cell r="G682" t="str">
            <v>A</v>
          </cell>
          <cell r="H682">
            <v>0.93104289531831075</v>
          </cell>
          <cell r="I682" t="str">
            <v>B</v>
          </cell>
          <cell r="J682">
            <v>-7.4857538060419913E-3</v>
          </cell>
          <cell r="K682" t="str">
            <v>C</v>
          </cell>
          <cell r="L682" t="str">
            <v>Aicf</v>
          </cell>
          <cell r="M682" t="str">
            <v/>
          </cell>
          <cell r="N682" t="str">
            <v>CAPAG Ano Base 2023</v>
          </cell>
          <cell r="O682" t="str">
            <v>Não</v>
          </cell>
          <cell r="P682">
            <v>1.1986718945426713</v>
          </cell>
          <cell r="Q682" t="str">
            <v>Sim</v>
          </cell>
          <cell r="R682" t="str">
            <v/>
          </cell>
          <cell r="S682" t="str">
            <v/>
          </cell>
          <cell r="T682" t="str">
            <v/>
          </cell>
          <cell r="U682" t="str">
            <v/>
          </cell>
          <cell r="V682" t="str">
            <v>Sim</v>
          </cell>
          <cell r="W682" t="str">
            <v>Não</v>
          </cell>
        </row>
        <row r="683">
          <cell r="D683" t="str">
            <v>Aroazes/PI</v>
          </cell>
          <cell r="E683" t="str">
            <v>C</v>
          </cell>
          <cell r="F683">
            <v>0.15162607244493428</v>
          </cell>
          <cell r="G683" t="str">
            <v>A</v>
          </cell>
          <cell r="H683">
            <v>0.96802098601064246</v>
          </cell>
          <cell r="I683" t="str">
            <v>C</v>
          </cell>
          <cell r="J683">
            <v>-3.1609165938282771E-3</v>
          </cell>
          <cell r="K683" t="str">
            <v>C</v>
          </cell>
          <cell r="L683" t="str">
            <v>Cicf</v>
          </cell>
          <cell r="M683" t="str">
            <v/>
          </cell>
          <cell r="N683" t="str">
            <v>CAPAG Ano Base 2024</v>
          </cell>
          <cell r="O683" t="str">
            <v>Sim</v>
          </cell>
          <cell r="P683" t="str">
            <v>n.d.</v>
          </cell>
          <cell r="Q683" t="str">
            <v>Sim</v>
          </cell>
          <cell r="R683" t="str">
            <v/>
          </cell>
          <cell r="S683" t="str">
            <v/>
          </cell>
          <cell r="T683" t="str">
            <v/>
          </cell>
          <cell r="U683" t="str">
            <v/>
          </cell>
          <cell r="V683" t="str">
            <v>Sim</v>
          </cell>
          <cell r="W683" t="str">
            <v>Sim</v>
          </cell>
        </row>
        <row r="684">
          <cell r="D684" t="str">
            <v>Aroeiras do Itaim/PI</v>
          </cell>
          <cell r="E684" t="str">
            <v>n.d.</v>
          </cell>
          <cell r="F684">
            <v>2.7110330633969815E-4</v>
          </cell>
          <cell r="G684" t="str">
            <v>A</v>
          </cell>
          <cell r="H684">
            <v>1.0005358510686158</v>
          </cell>
          <cell r="I684" t="str">
            <v>C</v>
          </cell>
          <cell r="J684" t="str">
            <v>n.d.</v>
          </cell>
          <cell r="K684" t="str">
            <v>n.d.</v>
          </cell>
          <cell r="L684" t="str">
            <v>Cicf</v>
          </cell>
          <cell r="M68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684" t="str">
            <v>CAPAG Ano Base 2024</v>
          </cell>
          <cell r="O684" t="str">
            <v>Sim</v>
          </cell>
          <cell r="P684" t="str">
            <v>n.d.</v>
          </cell>
          <cell r="Q684" t="str">
            <v>Sim</v>
          </cell>
          <cell r="R684" t="str">
            <v/>
          </cell>
          <cell r="S684" t="str">
            <v/>
          </cell>
          <cell r="T684" t="str">
            <v/>
          </cell>
          <cell r="U684" t="str">
            <v>Sim</v>
          </cell>
          <cell r="V684" t="str">
            <v>Sim</v>
          </cell>
          <cell r="W684" t="str">
            <v>Sim</v>
          </cell>
        </row>
        <row r="685">
          <cell r="D685" t="str">
            <v>Arraial/PI</v>
          </cell>
          <cell r="E685" t="str">
            <v>C</v>
          </cell>
          <cell r="F685">
            <v>3.5132205640116917E-2</v>
          </cell>
          <cell r="G685" t="str">
            <v>A</v>
          </cell>
          <cell r="H685">
            <v>0.92735325261382684</v>
          </cell>
          <cell r="I685" t="str">
            <v>B</v>
          </cell>
          <cell r="J685">
            <v>-3.2154254627471519E-2</v>
          </cell>
          <cell r="K685" t="str">
            <v>C</v>
          </cell>
          <cell r="L685" t="str">
            <v>Bicf</v>
          </cell>
          <cell r="M685" t="str">
            <v/>
          </cell>
          <cell r="N685" t="str">
            <v>CAPAG Ano Base 2023</v>
          </cell>
          <cell r="O685" t="str">
            <v>Não</v>
          </cell>
          <cell r="P685" t="str">
            <v/>
          </cell>
          <cell r="Q685" t="str">
            <v>Sim</v>
          </cell>
          <cell r="R685" t="str">
            <v/>
          </cell>
          <cell r="S685" t="str">
            <v/>
          </cell>
          <cell r="T685" t="str">
            <v/>
          </cell>
          <cell r="U685" t="str">
            <v/>
          </cell>
          <cell r="V685" t="str">
            <v>Sim</v>
          </cell>
          <cell r="W685" t="str">
            <v>Sim</v>
          </cell>
        </row>
        <row r="686">
          <cell r="D686" t="str">
            <v>Assunção do Piauí/PI</v>
          </cell>
          <cell r="E686" t="str">
            <v>C</v>
          </cell>
          <cell r="F686">
            <v>2.9999214178026246E-2</v>
          </cell>
          <cell r="G686" t="str">
            <v>A</v>
          </cell>
          <cell r="H686">
            <v>0.91797230959323106</v>
          </cell>
          <cell r="I686" t="str">
            <v>B</v>
          </cell>
          <cell r="J686">
            <v>-0.19852329562632662</v>
          </cell>
          <cell r="K686" t="str">
            <v>C</v>
          </cell>
          <cell r="L686" t="str">
            <v>Cicf</v>
          </cell>
          <cell r="M686" t="str">
            <v/>
          </cell>
          <cell r="N686" t="str">
            <v>CAPAG Ano Base 2023</v>
          </cell>
          <cell r="O686" t="str">
            <v>Não</v>
          </cell>
          <cell r="P686" t="str">
            <v/>
          </cell>
          <cell r="Q686" t="str">
            <v>Sim</v>
          </cell>
          <cell r="R686" t="str">
            <v/>
          </cell>
          <cell r="S686" t="str">
            <v/>
          </cell>
          <cell r="T686" t="str">
            <v/>
          </cell>
          <cell r="U686" t="str">
            <v/>
          </cell>
          <cell r="V686" t="str">
            <v>Sim</v>
          </cell>
          <cell r="W686" t="str">
            <v>Não</v>
          </cell>
        </row>
        <row r="687">
          <cell r="D687" t="str">
            <v>Avelino Lopes/PI</v>
          </cell>
          <cell r="E687" t="str">
            <v>n.d.</v>
          </cell>
          <cell r="F687" t="str">
            <v>n.d.</v>
          </cell>
          <cell r="G687" t="str">
            <v>n.d.</v>
          </cell>
          <cell r="H687" t="str">
            <v>n.d.</v>
          </cell>
          <cell r="I687" t="str">
            <v>n.d.</v>
          </cell>
          <cell r="J687" t="str">
            <v>n.d.</v>
          </cell>
          <cell r="K687" t="str">
            <v>n.d.</v>
          </cell>
          <cell r="L687" t="str">
            <v>Cicf</v>
          </cell>
          <cell r="M687" t="str">
            <v xml:space="preserve">Ente não publicou último RGF de 2024
Ente não publicou último RREO de 2024
</v>
          </cell>
          <cell r="N687" t="str">
            <v>CAPAG Ano Base 2023</v>
          </cell>
          <cell r="O687" t="str">
            <v>Não</v>
          </cell>
          <cell r="P687">
            <v>0.11511559629782062</v>
          </cell>
          <cell r="Q687" t="str">
            <v>Sim</v>
          </cell>
          <cell r="R687" t="str">
            <v>Sim</v>
          </cell>
          <cell r="S687" t="str">
            <v/>
          </cell>
          <cell r="T687" t="str">
            <v/>
          </cell>
          <cell r="U687" t="str">
            <v/>
          </cell>
          <cell r="V687" t="str">
            <v>Não</v>
          </cell>
          <cell r="W687" t="str">
            <v>Não</v>
          </cell>
        </row>
        <row r="688">
          <cell r="D688" t="str">
            <v>Baixa Grande do Ribeiro/PI</v>
          </cell>
          <cell r="E688" t="str">
            <v>C</v>
          </cell>
          <cell r="F688">
            <v>2.5630439676482737E-3</v>
          </cell>
          <cell r="G688" t="str">
            <v>A</v>
          </cell>
          <cell r="H688">
            <v>0.84926047949669825</v>
          </cell>
          <cell r="I688" t="str">
            <v>A</v>
          </cell>
          <cell r="J688">
            <v>-1.6778119376489188E-2</v>
          </cell>
          <cell r="K688" t="str">
            <v>C</v>
          </cell>
          <cell r="L688" t="str">
            <v>Cicf</v>
          </cell>
          <cell r="M688" t="str">
            <v/>
          </cell>
          <cell r="N688" t="str">
            <v>CAPAG Ano Base 2023</v>
          </cell>
          <cell r="O688" t="str">
            <v>Não</v>
          </cell>
          <cell r="P688">
            <v>25.117926441783382</v>
          </cell>
          <cell r="Q688" t="str">
            <v>Sim</v>
          </cell>
          <cell r="R688" t="str">
            <v/>
          </cell>
          <cell r="S688" t="str">
            <v/>
          </cell>
          <cell r="T688" t="str">
            <v/>
          </cell>
          <cell r="U688" t="str">
            <v/>
          </cell>
          <cell r="V688" t="str">
            <v>Sim</v>
          </cell>
          <cell r="W688" t="str">
            <v>Não</v>
          </cell>
        </row>
        <row r="689">
          <cell r="D689" t="str">
            <v>Barra D'Alcântara/PI</v>
          </cell>
          <cell r="E689" t="str">
            <v>C</v>
          </cell>
          <cell r="F689">
            <v>9.2423214086594166E-3</v>
          </cell>
          <cell r="G689" t="str">
            <v>A</v>
          </cell>
          <cell r="H689">
            <v>0.99057830622648779</v>
          </cell>
          <cell r="I689" t="str">
            <v>C</v>
          </cell>
          <cell r="J689">
            <v>-5.9346567252150928E-2</v>
          </cell>
          <cell r="K689" t="str">
            <v>C</v>
          </cell>
          <cell r="L689" t="str">
            <v>Cicf</v>
          </cell>
          <cell r="M689" t="str">
            <v/>
          </cell>
          <cell r="N689" t="str">
            <v>CAPAG Ano Base 2023</v>
          </cell>
          <cell r="O689" t="str">
            <v>Não</v>
          </cell>
          <cell r="P689" t="str">
            <v/>
          </cell>
          <cell r="Q689" t="str">
            <v>Sim</v>
          </cell>
          <cell r="R689" t="str">
            <v/>
          </cell>
          <cell r="S689" t="str">
            <v/>
          </cell>
          <cell r="T689" t="str">
            <v/>
          </cell>
          <cell r="U689" t="str">
            <v/>
          </cell>
          <cell r="V689" t="str">
            <v>Sim</v>
          </cell>
          <cell r="W689" t="str">
            <v>Sim</v>
          </cell>
        </row>
        <row r="690">
          <cell r="D690" t="str">
            <v>Barras/PI</v>
          </cell>
          <cell r="E690" t="str">
            <v>C</v>
          </cell>
          <cell r="F690">
            <v>0.24951289147331288</v>
          </cell>
          <cell r="G690" t="str">
            <v>A</v>
          </cell>
          <cell r="H690">
            <v>0.91272364470582956</v>
          </cell>
          <cell r="I690" t="str">
            <v>B</v>
          </cell>
          <cell r="J690">
            <v>0</v>
          </cell>
          <cell r="K690" t="str">
            <v>C</v>
          </cell>
          <cell r="L690" t="str">
            <v>Cicf</v>
          </cell>
          <cell r="M690" t="str">
            <v/>
          </cell>
          <cell r="N690" t="str">
            <v>CAPAG Ano Base 2023</v>
          </cell>
          <cell r="O690" t="str">
            <v>Não</v>
          </cell>
          <cell r="P690" t="str">
            <v>n.d.</v>
          </cell>
          <cell r="Q690" t="str">
            <v>Sim</v>
          </cell>
          <cell r="R690" t="str">
            <v/>
          </cell>
          <cell r="S690" t="str">
            <v/>
          </cell>
          <cell r="T690" t="str">
            <v/>
          </cell>
          <cell r="U690" t="str">
            <v/>
          </cell>
          <cell r="V690" t="str">
            <v>Sim</v>
          </cell>
          <cell r="W690" t="str">
            <v>Sim</v>
          </cell>
        </row>
        <row r="691">
          <cell r="D691" t="str">
            <v>Barreiras do Piauí/PI</v>
          </cell>
          <cell r="E691" t="str">
            <v>C</v>
          </cell>
          <cell r="F691">
            <v>6.4271500389180267E-2</v>
          </cell>
          <cell r="G691" t="str">
            <v>A</v>
          </cell>
          <cell r="H691">
            <v>0.98983884914846221</v>
          </cell>
          <cell r="I691" t="str">
            <v>C</v>
          </cell>
          <cell r="J691">
            <v>-7.511335936746899E-2</v>
          </cell>
          <cell r="K691" t="str">
            <v>C</v>
          </cell>
          <cell r="L691" t="str">
            <v>Bicf</v>
          </cell>
          <cell r="M691" t="str">
            <v/>
          </cell>
          <cell r="N691" t="str">
            <v>CAPAG Ano Base 2023</v>
          </cell>
          <cell r="O691" t="str">
            <v>Não</v>
          </cell>
          <cell r="P691" t="str">
            <v/>
          </cell>
          <cell r="Q691" t="str">
            <v>Sim</v>
          </cell>
          <cell r="R691" t="str">
            <v/>
          </cell>
          <cell r="S691" t="str">
            <v/>
          </cell>
          <cell r="T691" t="str">
            <v/>
          </cell>
          <cell r="U691" t="str">
            <v/>
          </cell>
          <cell r="V691" t="str">
            <v>Sim</v>
          </cell>
          <cell r="W691" t="str">
            <v>Não</v>
          </cell>
        </row>
        <row r="692">
          <cell r="D692" t="str">
            <v>Barro Duro/PI</v>
          </cell>
          <cell r="E692" t="str">
            <v>C</v>
          </cell>
          <cell r="F692">
            <v>0.35339336093486862</v>
          </cell>
          <cell r="G692" t="str">
            <v>A</v>
          </cell>
          <cell r="H692">
            <v>0.93638310309965278</v>
          </cell>
          <cell r="I692" t="str">
            <v>B</v>
          </cell>
          <cell r="J692">
            <v>-8.2686701757953715E-2</v>
          </cell>
          <cell r="K692" t="str">
            <v>C</v>
          </cell>
          <cell r="L692" t="str">
            <v>Cicf</v>
          </cell>
          <cell r="M692" t="str">
            <v/>
          </cell>
          <cell r="N692" t="str">
            <v>CAPAG Ano Base 2023</v>
          </cell>
          <cell r="O692" t="str">
            <v>Não</v>
          </cell>
          <cell r="P692" t="str">
            <v/>
          </cell>
          <cell r="Q692" t="str">
            <v>Sim</v>
          </cell>
          <cell r="R692" t="str">
            <v/>
          </cell>
          <cell r="S692" t="str">
            <v/>
          </cell>
          <cell r="T692" t="str">
            <v/>
          </cell>
          <cell r="U692" t="str">
            <v/>
          </cell>
          <cell r="V692" t="str">
            <v>Sim</v>
          </cell>
          <cell r="W692" t="str">
            <v>Não</v>
          </cell>
        </row>
        <row r="693">
          <cell r="D693" t="str">
            <v>Batalha/PI</v>
          </cell>
          <cell r="E693" t="str">
            <v>C</v>
          </cell>
          <cell r="F693">
            <v>0.16958076077220699</v>
          </cell>
          <cell r="G693" t="str">
            <v>A</v>
          </cell>
          <cell r="H693">
            <v>0.97171452003462511</v>
          </cell>
          <cell r="I693" t="str">
            <v>C</v>
          </cell>
          <cell r="J693">
            <v>-5.1362188142267888E-2</v>
          </cell>
          <cell r="K693" t="str">
            <v>C</v>
          </cell>
          <cell r="L693" t="str">
            <v>Bicf</v>
          </cell>
          <cell r="M693" t="str">
            <v/>
          </cell>
          <cell r="N693" t="str">
            <v>CAPAG Ano Base 2023</v>
          </cell>
          <cell r="O693" t="str">
            <v>Não</v>
          </cell>
          <cell r="P693" t="str">
            <v/>
          </cell>
          <cell r="Q693" t="str">
            <v>Sim</v>
          </cell>
          <cell r="R693" t="str">
            <v/>
          </cell>
          <cell r="S693" t="str">
            <v/>
          </cell>
          <cell r="T693" t="str">
            <v/>
          </cell>
          <cell r="U693" t="str">
            <v/>
          </cell>
          <cell r="V693" t="str">
            <v>Sim</v>
          </cell>
          <cell r="W693" t="str">
            <v>Sim</v>
          </cell>
        </row>
        <row r="694">
          <cell r="D694" t="str">
            <v>Bela Vista do Piauí/PI</v>
          </cell>
          <cell r="E694" t="str">
            <v>n.d.</v>
          </cell>
          <cell r="F694">
            <v>8.1333529411718071E-3</v>
          </cell>
          <cell r="G694" t="str">
            <v>A</v>
          </cell>
          <cell r="H694">
            <v>0.9724277502695311</v>
          </cell>
          <cell r="I694" t="str">
            <v>C</v>
          </cell>
          <cell r="J694" t="str">
            <v>n.d.</v>
          </cell>
          <cell r="K694" t="str">
            <v>n.d.</v>
          </cell>
          <cell r="L694" t="str">
            <v>Cicf</v>
          </cell>
          <cell r="M69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94" t="str">
            <v>CAPAG Ano Base 2023</v>
          </cell>
          <cell r="O694" t="str">
            <v>Não</v>
          </cell>
          <cell r="P694" t="str">
            <v>n.d.</v>
          </cell>
          <cell r="Q694" t="str">
            <v>Sim</v>
          </cell>
          <cell r="R694" t="str">
            <v/>
          </cell>
          <cell r="S694" t="str">
            <v/>
          </cell>
          <cell r="T694" t="str">
            <v>Negativa</v>
          </cell>
          <cell r="U694" t="str">
            <v/>
          </cell>
          <cell r="V694" t="str">
            <v>Sim</v>
          </cell>
          <cell r="W694" t="str">
            <v>Sim</v>
          </cell>
        </row>
        <row r="695">
          <cell r="D695" t="str">
            <v>Belém do Piauí/PI</v>
          </cell>
          <cell r="E695" t="str">
            <v>C</v>
          </cell>
          <cell r="F695">
            <v>0.19508906064590581</v>
          </cell>
          <cell r="G695" t="str">
            <v>A</v>
          </cell>
          <cell r="H695">
            <v>0.79171058401274919</v>
          </cell>
          <cell r="I695" t="str">
            <v>A</v>
          </cell>
          <cell r="J695">
            <v>-6.8052301319662173E-3</v>
          </cell>
          <cell r="K695" t="str">
            <v>C</v>
          </cell>
          <cell r="L695" t="str">
            <v>Bicf</v>
          </cell>
          <cell r="M695" t="str">
            <v/>
          </cell>
          <cell r="N695" t="str">
            <v>CAPAG Ano Base 2023</v>
          </cell>
          <cell r="O695" t="str">
            <v>Não</v>
          </cell>
          <cell r="P695">
            <v>3.2693794789922297</v>
          </cell>
          <cell r="Q695" t="str">
            <v>Sim</v>
          </cell>
          <cell r="R695" t="str">
            <v/>
          </cell>
          <cell r="S695" t="str">
            <v/>
          </cell>
          <cell r="T695" t="str">
            <v/>
          </cell>
          <cell r="U695" t="str">
            <v/>
          </cell>
          <cell r="V695" t="str">
            <v>Sim</v>
          </cell>
          <cell r="W695" t="str">
            <v>Não</v>
          </cell>
        </row>
        <row r="696">
          <cell r="D696" t="str">
            <v>Beneditinos/PI</v>
          </cell>
          <cell r="E696" t="str">
            <v>n.d.</v>
          </cell>
          <cell r="F696">
            <v>7.7601214597378426E-2</v>
          </cell>
          <cell r="G696" t="str">
            <v>A</v>
          </cell>
          <cell r="H696">
            <v>0.94980276776737615</v>
          </cell>
          <cell r="I696" t="str">
            <v>B</v>
          </cell>
          <cell r="J696" t="str">
            <v>n.d.</v>
          </cell>
          <cell r="K696" t="str">
            <v>n.d.</v>
          </cell>
          <cell r="L696" t="str">
            <v>Dicf</v>
          </cell>
          <cell r="M69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696" t="str">
            <v>CAPAG Ano Base 2023</v>
          </cell>
          <cell r="O696" t="str">
            <v>Não</v>
          </cell>
          <cell r="P696" t="str">
            <v>n.d.</v>
          </cell>
          <cell r="Q696" t="str">
            <v>Sim</v>
          </cell>
          <cell r="R696" t="str">
            <v/>
          </cell>
          <cell r="S696" t="str">
            <v/>
          </cell>
          <cell r="T696" t="str">
            <v>Negativa</v>
          </cell>
          <cell r="U696" t="str">
            <v/>
          </cell>
          <cell r="V696" t="str">
            <v>Sim</v>
          </cell>
          <cell r="W696" t="str">
            <v>Não</v>
          </cell>
        </row>
        <row r="697">
          <cell r="D697" t="str">
            <v>Bertolínia/PI</v>
          </cell>
          <cell r="E697" t="str">
            <v>C</v>
          </cell>
          <cell r="F697">
            <v>0</v>
          </cell>
          <cell r="G697" t="str">
            <v>A</v>
          </cell>
          <cell r="H697">
            <v>0.93343575676777657</v>
          </cell>
          <cell r="I697" t="str">
            <v>B</v>
          </cell>
          <cell r="J697">
            <v>-0.3040131967904407</v>
          </cell>
          <cell r="K697" t="str">
            <v>C</v>
          </cell>
          <cell r="L697" t="str">
            <v>Bicf</v>
          </cell>
          <cell r="M697" t="str">
            <v/>
          </cell>
          <cell r="N697" t="str">
            <v>CAPAG Ano Base 2023</v>
          </cell>
          <cell r="O697" t="str">
            <v>Não</v>
          </cell>
          <cell r="P697" t="str">
            <v/>
          </cell>
          <cell r="Q697" t="str">
            <v>Sim</v>
          </cell>
          <cell r="R697" t="str">
            <v/>
          </cell>
          <cell r="S697" t="str">
            <v/>
          </cell>
          <cell r="T697" t="str">
            <v/>
          </cell>
          <cell r="U697" t="str">
            <v/>
          </cell>
          <cell r="V697" t="str">
            <v>Sim</v>
          </cell>
          <cell r="W697" t="str">
            <v>Não</v>
          </cell>
        </row>
        <row r="698">
          <cell r="D698" t="str">
            <v>Betânia do Piauí/PI</v>
          </cell>
          <cell r="E698" t="str">
            <v>C</v>
          </cell>
          <cell r="F698">
            <v>6.7951250609075073E-2</v>
          </cell>
          <cell r="G698" t="str">
            <v>A</v>
          </cell>
          <cell r="H698">
            <v>0.91703591557086495</v>
          </cell>
          <cell r="I698" t="str">
            <v>B</v>
          </cell>
          <cell r="J698">
            <v>-8.6883165424730915E-2</v>
          </cell>
          <cell r="K698" t="str">
            <v>C</v>
          </cell>
          <cell r="L698" t="str">
            <v>Cicf</v>
          </cell>
          <cell r="M698" t="str">
            <v/>
          </cell>
          <cell r="N698" t="str">
            <v>CAPAG Ano Base 2023</v>
          </cell>
          <cell r="O698" t="str">
            <v>Não</v>
          </cell>
          <cell r="P698">
            <v>31.214998625489166</v>
          </cell>
          <cell r="Q698" t="str">
            <v>Sim</v>
          </cell>
          <cell r="R698" t="str">
            <v/>
          </cell>
          <cell r="S698" t="str">
            <v/>
          </cell>
          <cell r="T698" t="str">
            <v/>
          </cell>
          <cell r="U698" t="str">
            <v/>
          </cell>
          <cell r="V698" t="str">
            <v>Sim</v>
          </cell>
          <cell r="W698" t="str">
            <v>Sim</v>
          </cell>
        </row>
        <row r="699">
          <cell r="D699" t="str">
            <v>Boa Hora/PI</v>
          </cell>
          <cell r="E699" t="str">
            <v>C</v>
          </cell>
          <cell r="F699">
            <v>4.9671173646388733E-2</v>
          </cell>
          <cell r="G699" t="str">
            <v>A</v>
          </cell>
          <cell r="H699">
            <v>1.0148383465792628</v>
          </cell>
          <cell r="I699" t="str">
            <v>C</v>
          </cell>
          <cell r="J699">
            <v>-6.513866672720868E-2</v>
          </cell>
          <cell r="K699" t="str">
            <v>C</v>
          </cell>
          <cell r="L699" t="str">
            <v>Cicf</v>
          </cell>
          <cell r="M699" t="str">
            <v/>
          </cell>
          <cell r="N699" t="str">
            <v>CAPAG Ano Base 2023</v>
          </cell>
          <cell r="O699" t="str">
            <v>Não</v>
          </cell>
          <cell r="P699" t="str">
            <v/>
          </cell>
          <cell r="Q699" t="str">
            <v>Sim</v>
          </cell>
          <cell r="R699" t="str">
            <v/>
          </cell>
          <cell r="S699" t="str">
            <v/>
          </cell>
          <cell r="T699" t="str">
            <v/>
          </cell>
          <cell r="U699" t="str">
            <v/>
          </cell>
          <cell r="V699" t="str">
            <v>Sim</v>
          </cell>
          <cell r="W699" t="str">
            <v>Não</v>
          </cell>
        </row>
        <row r="700">
          <cell r="D700" t="str">
            <v>Bocaina/PI</v>
          </cell>
          <cell r="E700" t="str">
            <v>n.d.</v>
          </cell>
          <cell r="F700">
            <v>0.42709335994505487</v>
          </cell>
          <cell r="G700" t="str">
            <v>A</v>
          </cell>
          <cell r="H700" t="str">
            <v>n.d.</v>
          </cell>
          <cell r="I700" t="str">
            <v>n.d.</v>
          </cell>
          <cell r="J700">
            <v>-2.8539171775740967E-2</v>
          </cell>
          <cell r="K700" t="str">
            <v>C</v>
          </cell>
          <cell r="L700" t="str">
            <v>Dicf</v>
          </cell>
          <cell r="M700" t="str">
            <v/>
          </cell>
          <cell r="N700" t="str">
            <v>CAPAG Ano Base 2023</v>
          </cell>
          <cell r="O700" t="str">
            <v>Não</v>
          </cell>
          <cell r="P700">
            <v>52.955746927631239</v>
          </cell>
          <cell r="Q700" t="str">
            <v>Sim</v>
          </cell>
          <cell r="R700" t="str">
            <v/>
          </cell>
          <cell r="S700" t="str">
            <v/>
          </cell>
          <cell r="T700" t="str">
            <v/>
          </cell>
          <cell r="U700" t="str">
            <v/>
          </cell>
          <cell r="V700" t="str">
            <v>Sim</v>
          </cell>
          <cell r="W700" t="str">
            <v>Não</v>
          </cell>
        </row>
        <row r="701">
          <cell r="D701" t="str">
            <v>Bom Jesus/PI</v>
          </cell>
          <cell r="E701" t="str">
            <v>C</v>
          </cell>
          <cell r="F701">
            <v>0.13394473859942452</v>
          </cell>
          <cell r="G701" t="str">
            <v>A</v>
          </cell>
          <cell r="H701">
            <v>0.86687544844931541</v>
          </cell>
          <cell r="I701" t="str">
            <v>B</v>
          </cell>
          <cell r="J701">
            <v>-0.30095662145813967</v>
          </cell>
          <cell r="K701" t="str">
            <v>C</v>
          </cell>
          <cell r="L701" t="str">
            <v>Bicf</v>
          </cell>
          <cell r="M701" t="str">
            <v/>
          </cell>
          <cell r="N701" t="str">
            <v>CAPAG Ano Base 2023</v>
          </cell>
          <cell r="O701" t="str">
            <v>Não</v>
          </cell>
          <cell r="P701" t="str">
            <v/>
          </cell>
          <cell r="Q701" t="str">
            <v>Sim</v>
          </cell>
          <cell r="R701" t="str">
            <v/>
          </cell>
          <cell r="S701" t="str">
            <v/>
          </cell>
          <cell r="T701" t="str">
            <v/>
          </cell>
          <cell r="U701" t="str">
            <v/>
          </cell>
          <cell r="V701" t="str">
            <v>Sim</v>
          </cell>
          <cell r="W701" t="str">
            <v>Não</v>
          </cell>
        </row>
        <row r="702">
          <cell r="D702" t="str">
            <v>Bom Princípio do Piauí/PI</v>
          </cell>
          <cell r="E702" t="str">
            <v>n.d.</v>
          </cell>
          <cell r="F702">
            <v>5.8405761852624229E-2</v>
          </cell>
          <cell r="G702" t="str">
            <v>A</v>
          </cell>
          <cell r="H702">
            <v>0.94100087374683561</v>
          </cell>
          <cell r="I702" t="str">
            <v>B</v>
          </cell>
          <cell r="J702" t="str">
            <v>n.d.</v>
          </cell>
          <cell r="K702" t="str">
            <v>n.d.</v>
          </cell>
          <cell r="L702" t="str">
            <v>Cicf</v>
          </cell>
          <cell r="M70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02" t="str">
            <v>CAPAG Ano Base 2023</v>
          </cell>
          <cell r="O702" t="str">
            <v>Não</v>
          </cell>
          <cell r="P702" t="str">
            <v>n.d.</v>
          </cell>
          <cell r="Q702" t="str">
            <v>Sim</v>
          </cell>
          <cell r="R702" t="str">
            <v/>
          </cell>
          <cell r="S702" t="str">
            <v/>
          </cell>
          <cell r="T702" t="str">
            <v>Negativa</v>
          </cell>
          <cell r="U702" t="str">
            <v/>
          </cell>
          <cell r="V702" t="str">
            <v>Sim</v>
          </cell>
          <cell r="W702" t="str">
            <v>Não</v>
          </cell>
        </row>
        <row r="703">
          <cell r="D703" t="str">
            <v>Bonfim do Piauí/PI</v>
          </cell>
          <cell r="E703" t="str">
            <v>C</v>
          </cell>
          <cell r="F703">
            <v>2.4148392666100346E-2</v>
          </cell>
          <cell r="G703" t="str">
            <v>A</v>
          </cell>
          <cell r="H703">
            <v>0.89066333797183583</v>
          </cell>
          <cell r="I703" t="str">
            <v>B</v>
          </cell>
          <cell r="J703">
            <v>-1.1456469169775971E-2</v>
          </cell>
          <cell r="K703" t="str">
            <v>C</v>
          </cell>
          <cell r="L703" t="str">
            <v>Bicf</v>
          </cell>
          <cell r="M703" t="str">
            <v/>
          </cell>
          <cell r="N703" t="str">
            <v>CAPAG Ano Base 2023</v>
          </cell>
          <cell r="O703" t="str">
            <v>Não</v>
          </cell>
          <cell r="P703" t="str">
            <v/>
          </cell>
          <cell r="Q703" t="str">
            <v>Sim</v>
          </cell>
          <cell r="R703" t="str">
            <v/>
          </cell>
          <cell r="S703" t="str">
            <v/>
          </cell>
          <cell r="T703" t="str">
            <v/>
          </cell>
          <cell r="U703" t="str">
            <v/>
          </cell>
          <cell r="V703" t="str">
            <v>Sim</v>
          </cell>
          <cell r="W703" t="str">
            <v>Não</v>
          </cell>
        </row>
        <row r="704">
          <cell r="D704" t="str">
            <v>Boqueirão do Piauí/PI</v>
          </cell>
          <cell r="E704" t="str">
            <v>C</v>
          </cell>
          <cell r="F704">
            <v>8.4081846429274354E-2</v>
          </cell>
          <cell r="G704" t="str">
            <v>A</v>
          </cell>
          <cell r="H704">
            <v>0.95120686616195815</v>
          </cell>
          <cell r="I704" t="str">
            <v>C</v>
          </cell>
          <cell r="J704">
            <v>-6.8917595818074884E-2</v>
          </cell>
          <cell r="K704" t="str">
            <v>C</v>
          </cell>
          <cell r="L704" t="str">
            <v>Cicf</v>
          </cell>
          <cell r="M704" t="str">
            <v/>
          </cell>
          <cell r="N704" t="str">
            <v>CAPAG Ano Base 2023</v>
          </cell>
          <cell r="O704" t="str">
            <v>Não</v>
          </cell>
          <cell r="P704" t="str">
            <v/>
          </cell>
          <cell r="Q704" t="str">
            <v>Sim</v>
          </cell>
          <cell r="R704" t="str">
            <v/>
          </cell>
          <cell r="S704" t="str">
            <v/>
          </cell>
          <cell r="T704" t="str">
            <v/>
          </cell>
          <cell r="U704" t="str">
            <v/>
          </cell>
          <cell r="V704" t="str">
            <v>Sim</v>
          </cell>
          <cell r="W704" t="str">
            <v>Não</v>
          </cell>
        </row>
        <row r="705">
          <cell r="D705" t="str">
            <v>Brasileira/PI</v>
          </cell>
          <cell r="E705" t="str">
            <v>A</v>
          </cell>
          <cell r="F705">
            <v>0.1235925001635898</v>
          </cell>
          <cell r="G705" t="str">
            <v>A</v>
          </cell>
          <cell r="H705">
            <v>0.83083143163158601</v>
          </cell>
          <cell r="I705" t="str">
            <v>A</v>
          </cell>
          <cell r="J705">
            <v>1.525878588652428E-2</v>
          </cell>
          <cell r="K705" t="str">
            <v>B</v>
          </cell>
          <cell r="L705" t="str">
            <v>Cicf</v>
          </cell>
          <cell r="M705" t="str">
            <v/>
          </cell>
          <cell r="N705" t="str">
            <v>CAPAG Ano Base 2023</v>
          </cell>
          <cell r="O705" t="str">
            <v>Não</v>
          </cell>
          <cell r="P705">
            <v>0.66848615689649937</v>
          </cell>
          <cell r="Q705" t="str">
            <v>Sim</v>
          </cell>
          <cell r="R705" t="str">
            <v/>
          </cell>
          <cell r="S705" t="str">
            <v/>
          </cell>
          <cell r="T705" t="str">
            <v/>
          </cell>
          <cell r="U705" t="str">
            <v/>
          </cell>
          <cell r="V705" t="str">
            <v>Sim</v>
          </cell>
          <cell r="W705" t="str">
            <v>Sim</v>
          </cell>
        </row>
        <row r="706">
          <cell r="D706" t="str">
            <v>Brejo do Piauí/PI</v>
          </cell>
          <cell r="E706" t="str">
            <v>C</v>
          </cell>
          <cell r="F706">
            <v>5.5202235925776513E-2</v>
          </cell>
          <cell r="G706" t="str">
            <v>A</v>
          </cell>
          <cell r="H706">
            <v>0.95414245882239346</v>
          </cell>
          <cell r="I706" t="str">
            <v>C</v>
          </cell>
          <cell r="J706">
            <v>-6.9986162042809108E-3</v>
          </cell>
          <cell r="K706" t="str">
            <v>C</v>
          </cell>
          <cell r="L706" t="str">
            <v>Bicf</v>
          </cell>
          <cell r="M706" t="str">
            <v/>
          </cell>
          <cell r="N706" t="str">
            <v>CAPAG Ano Base 2023</v>
          </cell>
          <cell r="O706" t="str">
            <v>Não</v>
          </cell>
          <cell r="P706" t="str">
            <v/>
          </cell>
          <cell r="Q706" t="str">
            <v>Sim</v>
          </cell>
          <cell r="R706" t="str">
            <v/>
          </cell>
          <cell r="S706" t="str">
            <v/>
          </cell>
          <cell r="T706" t="str">
            <v/>
          </cell>
          <cell r="U706" t="str">
            <v/>
          </cell>
          <cell r="V706" t="str">
            <v>Sim</v>
          </cell>
          <cell r="W706" t="str">
            <v>Não</v>
          </cell>
        </row>
        <row r="707">
          <cell r="D707" t="str">
            <v>Buriti dos Lopes/PI</v>
          </cell>
          <cell r="E707" t="str">
            <v>C</v>
          </cell>
          <cell r="F707">
            <v>0.19026992583152827</v>
          </cell>
          <cell r="G707" t="str">
            <v>A</v>
          </cell>
          <cell r="H707">
            <v>0.85186407050755542</v>
          </cell>
          <cell r="I707" t="str">
            <v>B</v>
          </cell>
          <cell r="J707">
            <v>-2.5046635619751411E-2</v>
          </cell>
          <cell r="K707" t="str">
            <v>C</v>
          </cell>
          <cell r="L707" t="str">
            <v>Cicf</v>
          </cell>
          <cell r="M707" t="str">
            <v/>
          </cell>
          <cell r="N707" t="str">
            <v>CAPAG Ano Base 2023</v>
          </cell>
          <cell r="O707" t="str">
            <v>Não</v>
          </cell>
          <cell r="P707" t="str">
            <v/>
          </cell>
          <cell r="Q707" t="str">
            <v>Sim</v>
          </cell>
          <cell r="R707" t="str">
            <v/>
          </cell>
          <cell r="S707" t="str">
            <v/>
          </cell>
          <cell r="T707" t="str">
            <v/>
          </cell>
          <cell r="U707" t="str">
            <v/>
          </cell>
          <cell r="V707" t="str">
            <v>Sim</v>
          </cell>
          <cell r="W707" t="str">
            <v>Sim</v>
          </cell>
        </row>
        <row r="708">
          <cell r="D708" t="str">
            <v>Buriti dos Montes/PI</v>
          </cell>
          <cell r="E708" t="str">
            <v>C</v>
          </cell>
          <cell r="F708">
            <v>3.8883803111258095E-3</v>
          </cell>
          <cell r="G708" t="str">
            <v>A</v>
          </cell>
          <cell r="H708">
            <v>0.95978860501045338</v>
          </cell>
          <cell r="I708" t="str">
            <v>C</v>
          </cell>
          <cell r="J708">
            <v>-2.9721753782822485E-3</v>
          </cell>
          <cell r="K708" t="str">
            <v>C</v>
          </cell>
          <cell r="L708" t="str">
            <v>Dicf</v>
          </cell>
          <cell r="M708" t="str">
            <v/>
          </cell>
          <cell r="N708" t="str">
            <v>CAPAG Ano Base 2023</v>
          </cell>
          <cell r="O708" t="str">
            <v>Não</v>
          </cell>
          <cell r="P708" t="str">
            <v/>
          </cell>
          <cell r="Q708" t="str">
            <v>Sim</v>
          </cell>
          <cell r="R708" t="str">
            <v/>
          </cell>
          <cell r="S708" t="str">
            <v/>
          </cell>
          <cell r="T708" t="str">
            <v/>
          </cell>
          <cell r="U708" t="str">
            <v/>
          </cell>
          <cell r="V708" t="str">
            <v>Sim</v>
          </cell>
          <cell r="W708" t="str">
            <v>Não</v>
          </cell>
        </row>
        <row r="709">
          <cell r="D709" t="str">
            <v>Cabeceiras do Piauí/PI</v>
          </cell>
          <cell r="E709" t="str">
            <v>n.d.</v>
          </cell>
          <cell r="F709">
            <v>3.1263209662814435E-2</v>
          </cell>
          <cell r="G709" t="str">
            <v>A</v>
          </cell>
          <cell r="H709">
            <v>0.92281739079477076</v>
          </cell>
          <cell r="I709" t="str">
            <v>B</v>
          </cell>
          <cell r="J709" t="str">
            <v>n.d.</v>
          </cell>
          <cell r="K709" t="str">
            <v>n.d.</v>
          </cell>
          <cell r="L709" t="str">
            <v>Bicf</v>
          </cell>
          <cell r="M70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09" t="str">
            <v>CAPAG Ano Base 2023</v>
          </cell>
          <cell r="O709" t="str">
            <v>Não</v>
          </cell>
          <cell r="P709" t="str">
            <v>n.d.</v>
          </cell>
          <cell r="Q709" t="str">
            <v>Sim</v>
          </cell>
          <cell r="R709" t="str">
            <v/>
          </cell>
          <cell r="S709" t="str">
            <v/>
          </cell>
          <cell r="T709" t="str">
            <v>Negativa</v>
          </cell>
          <cell r="U709" t="str">
            <v/>
          </cell>
          <cell r="V709" t="str">
            <v>Sim</v>
          </cell>
          <cell r="W709" t="str">
            <v>Sim</v>
          </cell>
        </row>
        <row r="710">
          <cell r="D710" t="str">
            <v>Cajazeiras do Piauí/PI</v>
          </cell>
          <cell r="E710" t="str">
            <v>C</v>
          </cell>
          <cell r="F710">
            <v>3.9776600736221301E-2</v>
          </cell>
          <cell r="G710" t="str">
            <v>A</v>
          </cell>
          <cell r="H710">
            <v>0.8745531810908509</v>
          </cell>
          <cell r="I710" t="str">
            <v>B</v>
          </cell>
          <cell r="J710">
            <v>-0.20043129553527736</v>
          </cell>
          <cell r="K710" t="str">
            <v>C</v>
          </cell>
          <cell r="L710" t="str">
            <v>Cicf</v>
          </cell>
          <cell r="M710" t="str">
            <v/>
          </cell>
          <cell r="N710" t="str">
            <v>CAPAG Ano Base 2023</v>
          </cell>
          <cell r="O710" t="str">
            <v>Não</v>
          </cell>
          <cell r="P710" t="str">
            <v/>
          </cell>
          <cell r="Q710" t="str">
            <v>Sim</v>
          </cell>
          <cell r="R710" t="str">
            <v/>
          </cell>
          <cell r="S710" t="str">
            <v/>
          </cell>
          <cell r="T710" t="str">
            <v/>
          </cell>
          <cell r="U710" t="str">
            <v/>
          </cell>
          <cell r="V710" t="str">
            <v>Sim</v>
          </cell>
          <cell r="W710" t="str">
            <v>Sim</v>
          </cell>
        </row>
        <row r="711">
          <cell r="D711" t="str">
            <v>Cajueiro da Praia/PI</v>
          </cell>
          <cell r="E711" t="str">
            <v>C</v>
          </cell>
          <cell r="F711">
            <v>9.3039386005942613E-3</v>
          </cell>
          <cell r="G711" t="str">
            <v>A</v>
          </cell>
          <cell r="H711">
            <v>0.88665879751412502</v>
          </cell>
          <cell r="I711" t="str">
            <v>B</v>
          </cell>
          <cell r="J711">
            <v>-2.2414718370940397E-2</v>
          </cell>
          <cell r="K711" t="str">
            <v>C</v>
          </cell>
          <cell r="L711" t="str">
            <v>Cicf</v>
          </cell>
          <cell r="M711" t="str">
            <v/>
          </cell>
          <cell r="N711" t="str">
            <v>CAPAG Ano Base 2023</v>
          </cell>
          <cell r="O711" t="str">
            <v>Não</v>
          </cell>
          <cell r="P711" t="str">
            <v/>
          </cell>
          <cell r="Q711" t="str">
            <v>Sim</v>
          </cell>
          <cell r="R711" t="str">
            <v/>
          </cell>
          <cell r="S711" t="str">
            <v/>
          </cell>
          <cell r="T711" t="str">
            <v/>
          </cell>
          <cell r="U711" t="str">
            <v/>
          </cell>
          <cell r="V711" t="str">
            <v>Sim</v>
          </cell>
          <cell r="W711" t="str">
            <v>Não</v>
          </cell>
        </row>
        <row r="712">
          <cell r="D712" t="str">
            <v>Caldeirão Grande do Piauí/PI</v>
          </cell>
          <cell r="E712" t="str">
            <v>C</v>
          </cell>
          <cell r="F712">
            <v>0</v>
          </cell>
          <cell r="G712" t="str">
            <v>A</v>
          </cell>
          <cell r="H712">
            <v>0.92413809832743898</v>
          </cell>
          <cell r="I712" t="str">
            <v>B</v>
          </cell>
          <cell r="J712">
            <v>-5.4826108213503416E-3</v>
          </cell>
          <cell r="K712" t="str">
            <v>C</v>
          </cell>
          <cell r="L712" t="str">
            <v>Bicf</v>
          </cell>
          <cell r="M712" t="str">
            <v/>
          </cell>
          <cell r="N712" t="str">
            <v>CAPAG Ano Base 2023</v>
          </cell>
          <cell r="O712" t="str">
            <v>Não</v>
          </cell>
          <cell r="P712">
            <v>1.8311821807831636</v>
          </cell>
          <cell r="Q712" t="str">
            <v>Sim</v>
          </cell>
          <cell r="R712" t="str">
            <v/>
          </cell>
          <cell r="S712" t="str">
            <v/>
          </cell>
          <cell r="T712" t="str">
            <v/>
          </cell>
          <cell r="U712" t="str">
            <v/>
          </cell>
          <cell r="V712" t="str">
            <v>Sim</v>
          </cell>
          <cell r="W712" t="str">
            <v>Sim</v>
          </cell>
        </row>
        <row r="713">
          <cell r="D713" t="str">
            <v>Campinas do Piauí/PI</v>
          </cell>
          <cell r="E713" t="str">
            <v>n.d.</v>
          </cell>
          <cell r="F713">
            <v>4.1761133402830046E-2</v>
          </cell>
          <cell r="G713" t="str">
            <v>A</v>
          </cell>
          <cell r="H713">
            <v>0.95450729164337944</v>
          </cell>
          <cell r="I713" t="str">
            <v>C</v>
          </cell>
          <cell r="J713" t="str">
            <v>n.d.</v>
          </cell>
          <cell r="K713" t="str">
            <v>n.d.</v>
          </cell>
          <cell r="L713" t="str">
            <v>Bicf</v>
          </cell>
          <cell r="M71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13" t="str">
            <v>CAPAG Ano Base 2023</v>
          </cell>
          <cell r="O713" t="str">
            <v>Não</v>
          </cell>
          <cell r="P713" t="str">
            <v>n.d.</v>
          </cell>
          <cell r="Q713" t="str">
            <v>Sim</v>
          </cell>
          <cell r="R713" t="str">
            <v/>
          </cell>
          <cell r="S713" t="str">
            <v/>
          </cell>
          <cell r="T713" t="str">
            <v>Negativa</v>
          </cell>
          <cell r="U713" t="str">
            <v/>
          </cell>
          <cell r="V713" t="str">
            <v>Sim</v>
          </cell>
          <cell r="W713" t="str">
            <v>Não</v>
          </cell>
        </row>
        <row r="714">
          <cell r="D714" t="str">
            <v>Campo Alegre do Fidalgo/PI</v>
          </cell>
          <cell r="E714" t="str">
            <v>n.e.</v>
          </cell>
          <cell r="F714">
            <v>2.5488937131004388E-2</v>
          </cell>
          <cell r="G714" t="str">
            <v>A</v>
          </cell>
          <cell r="H714">
            <v>0.95896263959447903</v>
          </cell>
          <cell r="I714" t="str">
            <v>C</v>
          </cell>
          <cell r="J714">
            <v>-0.10553186112592701</v>
          </cell>
          <cell r="K714" t="str">
            <v>C</v>
          </cell>
          <cell r="L714" t="str">
            <v>Eicf</v>
          </cell>
          <cell r="M714" t="str">
            <v>Ente possui ranking da informação contábil Eicf</v>
          </cell>
          <cell r="N714" t="str">
            <v>CAPAG Ano Base 2023</v>
          </cell>
          <cell r="O714" t="str">
            <v>Não</v>
          </cell>
          <cell r="P714" t="str">
            <v/>
          </cell>
          <cell r="Q714" t="str">
            <v>Sim</v>
          </cell>
          <cell r="R714" t="str">
            <v/>
          </cell>
          <cell r="S714" t="str">
            <v/>
          </cell>
          <cell r="T714" t="str">
            <v/>
          </cell>
          <cell r="U714" t="str">
            <v/>
          </cell>
          <cell r="V714" t="str">
            <v>Sim</v>
          </cell>
          <cell r="W714" t="str">
            <v>Não</v>
          </cell>
        </row>
        <row r="715">
          <cell r="D715" t="str">
            <v>Campo Grande do Piauí/PI</v>
          </cell>
          <cell r="E715" t="str">
            <v>n.d.</v>
          </cell>
          <cell r="F715">
            <v>2.5403560510226627E-2</v>
          </cell>
          <cell r="G715" t="str">
            <v>A</v>
          </cell>
          <cell r="H715">
            <v>0.95582434737581434</v>
          </cell>
          <cell r="I715" t="str">
            <v>C</v>
          </cell>
          <cell r="J715" t="str">
            <v>n.d.</v>
          </cell>
          <cell r="K715" t="str">
            <v>n.d.</v>
          </cell>
          <cell r="L715" t="str">
            <v>Dicf</v>
          </cell>
          <cell r="M71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15" t="str">
            <v>CAPAG Ano Base 2023</v>
          </cell>
          <cell r="O715" t="str">
            <v>Não</v>
          </cell>
          <cell r="P715" t="str">
            <v>n.d.</v>
          </cell>
          <cell r="Q715" t="str">
            <v>Sim</v>
          </cell>
          <cell r="R715" t="str">
            <v/>
          </cell>
          <cell r="S715" t="str">
            <v/>
          </cell>
          <cell r="T715" t="str">
            <v>Negativa</v>
          </cell>
          <cell r="U715" t="str">
            <v/>
          </cell>
          <cell r="V715" t="str">
            <v>Sim</v>
          </cell>
          <cell r="W715" t="str">
            <v>Sim</v>
          </cell>
        </row>
        <row r="716">
          <cell r="D716" t="str">
            <v>Campo Largo do Piauí/PI</v>
          </cell>
          <cell r="E716" t="str">
            <v>C</v>
          </cell>
          <cell r="F716">
            <v>9.0982153394944615E-2</v>
          </cell>
          <cell r="G716" t="str">
            <v>A</v>
          </cell>
          <cell r="H716">
            <v>0.96099922350303046</v>
          </cell>
          <cell r="I716" t="str">
            <v>C</v>
          </cell>
          <cell r="J716">
            <v>-1.2454428325179012E-2</v>
          </cell>
          <cell r="K716" t="str">
            <v>C</v>
          </cell>
          <cell r="L716" t="str">
            <v>Bicf</v>
          </cell>
          <cell r="M716" t="str">
            <v/>
          </cell>
          <cell r="N716" t="str">
            <v>CAPAG Ano Base 2023</v>
          </cell>
          <cell r="O716" t="str">
            <v>Não</v>
          </cell>
          <cell r="P716" t="str">
            <v/>
          </cell>
          <cell r="Q716" t="str">
            <v>Sim</v>
          </cell>
          <cell r="R716" t="str">
            <v/>
          </cell>
          <cell r="S716" t="str">
            <v/>
          </cell>
          <cell r="T716" t="str">
            <v/>
          </cell>
          <cell r="U716" t="str">
            <v/>
          </cell>
          <cell r="V716" t="str">
            <v>Sim</v>
          </cell>
          <cell r="W716" t="str">
            <v>Sim</v>
          </cell>
        </row>
        <row r="717">
          <cell r="D717" t="str">
            <v>Campo Maior/PI</v>
          </cell>
          <cell r="E717" t="str">
            <v>C</v>
          </cell>
          <cell r="F717">
            <v>0.46549272448265777</v>
          </cell>
          <cell r="G717" t="str">
            <v>A</v>
          </cell>
          <cell r="H717">
            <v>0.93561401242893649</v>
          </cell>
          <cell r="I717" t="str">
            <v>B</v>
          </cell>
          <cell r="J717">
            <v>0</v>
          </cell>
          <cell r="K717" t="str">
            <v>C</v>
          </cell>
          <cell r="L717" t="str">
            <v>Bicf</v>
          </cell>
          <cell r="M717" t="str">
            <v/>
          </cell>
          <cell r="N717" t="str">
            <v>CAPAG Ano Base 2023</v>
          </cell>
          <cell r="O717" t="str">
            <v>Não</v>
          </cell>
          <cell r="P717" t="str">
            <v>n.d.</v>
          </cell>
          <cell r="Q717" t="str">
            <v>Sim</v>
          </cell>
          <cell r="R717" t="str">
            <v/>
          </cell>
          <cell r="S717" t="str">
            <v/>
          </cell>
          <cell r="T717" t="str">
            <v/>
          </cell>
          <cell r="U717" t="str">
            <v/>
          </cell>
          <cell r="V717" t="str">
            <v>Sim</v>
          </cell>
          <cell r="W717" t="str">
            <v>Sim</v>
          </cell>
        </row>
        <row r="718">
          <cell r="D718" t="str">
            <v>Canavieira/PI</v>
          </cell>
          <cell r="E718" t="str">
            <v>C</v>
          </cell>
          <cell r="F718">
            <v>0.14376501687364601</v>
          </cell>
          <cell r="G718" t="str">
            <v>A</v>
          </cell>
          <cell r="H718">
            <v>0.9750246903815396</v>
          </cell>
          <cell r="I718" t="str">
            <v>C</v>
          </cell>
          <cell r="J718">
            <v>-2.8028090746332397E-2</v>
          </cell>
          <cell r="K718" t="str">
            <v>C</v>
          </cell>
          <cell r="L718" t="str">
            <v>Bicf</v>
          </cell>
          <cell r="M718" t="str">
            <v/>
          </cell>
          <cell r="N718" t="str">
            <v>CAPAG Ano Base 2023</v>
          </cell>
          <cell r="O718" t="str">
            <v>Não</v>
          </cell>
          <cell r="P718" t="str">
            <v/>
          </cell>
          <cell r="Q718" t="str">
            <v>Sim</v>
          </cell>
          <cell r="R718" t="str">
            <v/>
          </cell>
          <cell r="S718" t="str">
            <v/>
          </cell>
          <cell r="T718" t="str">
            <v/>
          </cell>
          <cell r="U718" t="str">
            <v/>
          </cell>
          <cell r="V718" t="str">
            <v>Sim</v>
          </cell>
          <cell r="W718" t="str">
            <v>Não</v>
          </cell>
        </row>
        <row r="719">
          <cell r="D719" t="str">
            <v>Canto do Buriti/PI</v>
          </cell>
          <cell r="E719" t="str">
            <v>C</v>
          </cell>
          <cell r="F719">
            <v>2.4427813749501398E-2</v>
          </cell>
          <cell r="G719" t="str">
            <v>A</v>
          </cell>
          <cell r="H719">
            <v>0.98826563612193508</v>
          </cell>
          <cell r="I719" t="str">
            <v>C</v>
          </cell>
          <cell r="J719">
            <v>-6.4032533833069435E-2</v>
          </cell>
          <cell r="K719" t="str">
            <v>C</v>
          </cell>
          <cell r="L719" t="str">
            <v>Bicf</v>
          </cell>
          <cell r="M719" t="str">
            <v/>
          </cell>
          <cell r="N719" t="str">
            <v>CAPAG Ano Base 2023</v>
          </cell>
          <cell r="O719" t="str">
            <v>Não</v>
          </cell>
          <cell r="P719" t="str">
            <v/>
          </cell>
          <cell r="Q719" t="str">
            <v>Sim</v>
          </cell>
          <cell r="R719" t="str">
            <v/>
          </cell>
          <cell r="S719" t="str">
            <v/>
          </cell>
          <cell r="T719" t="str">
            <v/>
          </cell>
          <cell r="U719" t="str">
            <v/>
          </cell>
          <cell r="V719" t="str">
            <v>Sim</v>
          </cell>
          <cell r="W719" t="str">
            <v>Não</v>
          </cell>
        </row>
        <row r="720">
          <cell r="D720" t="str">
            <v>Capitão de Campos/PI</v>
          </cell>
          <cell r="E720" t="str">
            <v>n.d.</v>
          </cell>
          <cell r="F720">
            <v>8.2453337750931915E-2</v>
          </cell>
          <cell r="G720" t="str">
            <v>A</v>
          </cell>
          <cell r="H720">
            <v>0.87890771207334972</v>
          </cell>
          <cell r="I720" t="str">
            <v>B</v>
          </cell>
          <cell r="J720" t="str">
            <v>n.d.</v>
          </cell>
          <cell r="K720" t="str">
            <v>n.d.</v>
          </cell>
          <cell r="L720" t="str">
            <v>Cicf</v>
          </cell>
          <cell r="M72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20" t="str">
            <v>CAPAG Ano Base 2023</v>
          </cell>
          <cell r="O720" t="str">
            <v>Não</v>
          </cell>
          <cell r="P720" t="str">
            <v>n.d.</v>
          </cell>
          <cell r="Q720" t="str">
            <v>Sim</v>
          </cell>
          <cell r="R720" t="str">
            <v/>
          </cell>
          <cell r="S720" t="str">
            <v/>
          </cell>
          <cell r="T720" t="str">
            <v>Negativa</v>
          </cell>
          <cell r="U720" t="str">
            <v/>
          </cell>
          <cell r="V720" t="str">
            <v>Sim</v>
          </cell>
          <cell r="W720" t="str">
            <v>Sim</v>
          </cell>
        </row>
        <row r="721">
          <cell r="D721" t="str">
            <v>Capitão Gervásio Oliveira/PI</v>
          </cell>
          <cell r="E721" t="str">
            <v>C</v>
          </cell>
          <cell r="F721">
            <v>0.21342089083437307</v>
          </cell>
          <cell r="G721" t="str">
            <v>A</v>
          </cell>
          <cell r="H721">
            <v>1.6851954133933307</v>
          </cell>
          <cell r="I721" t="str">
            <v>C</v>
          </cell>
          <cell r="J721">
            <v>-0.18427537725636575</v>
          </cell>
          <cell r="K721" t="str">
            <v>C</v>
          </cell>
          <cell r="L721" t="str">
            <v>Dicf</v>
          </cell>
          <cell r="M721" t="str">
            <v/>
          </cell>
          <cell r="N721" t="str">
            <v>CAPAG Ano Base 2023</v>
          </cell>
          <cell r="O721" t="str">
            <v>Não</v>
          </cell>
          <cell r="P721" t="str">
            <v/>
          </cell>
          <cell r="Q721" t="str">
            <v>Sim</v>
          </cell>
          <cell r="R721" t="str">
            <v/>
          </cell>
          <cell r="S721" t="str">
            <v/>
          </cell>
          <cell r="T721" t="str">
            <v/>
          </cell>
          <cell r="U721" t="str">
            <v/>
          </cell>
          <cell r="V721" t="str">
            <v>Sim</v>
          </cell>
          <cell r="W721" t="str">
            <v>Não</v>
          </cell>
        </row>
        <row r="722">
          <cell r="D722" t="str">
            <v>Caracol/PI</v>
          </cell>
          <cell r="E722" t="str">
            <v>n.d.</v>
          </cell>
          <cell r="F722" t="str">
            <v>n.d.</v>
          </cell>
          <cell r="G722" t="str">
            <v>n.d.</v>
          </cell>
          <cell r="H722" t="str">
            <v>n.d.</v>
          </cell>
          <cell r="I722" t="str">
            <v>n.d.</v>
          </cell>
          <cell r="J722" t="str">
            <v>n.d.</v>
          </cell>
          <cell r="K722" t="str">
            <v>n.d.</v>
          </cell>
          <cell r="L722" t="str">
            <v>Bicf</v>
          </cell>
          <cell r="M722" t="str">
            <v xml:space="preserve">Ente não publicou último RGF de 2024
Ente não publicou último RREO de 2024
</v>
          </cell>
          <cell r="N722" t="str">
            <v>CAPAG Ano Base 2023</v>
          </cell>
          <cell r="O722" t="str">
            <v>Não</v>
          </cell>
          <cell r="P722">
            <v>0.49854375181199395</v>
          </cell>
          <cell r="Q722" t="str">
            <v>Sim</v>
          </cell>
          <cell r="R722" t="str">
            <v>Sim</v>
          </cell>
          <cell r="S722" t="str">
            <v/>
          </cell>
          <cell r="T722" t="str">
            <v/>
          </cell>
          <cell r="U722" t="str">
            <v/>
          </cell>
          <cell r="V722" t="str">
            <v>Não</v>
          </cell>
          <cell r="W722" t="str">
            <v>Não</v>
          </cell>
        </row>
        <row r="723">
          <cell r="D723" t="str">
            <v>Caraúbas do Piauí/PI</v>
          </cell>
          <cell r="E723" t="str">
            <v>C</v>
          </cell>
          <cell r="F723">
            <v>8.3596187205314115E-2</v>
          </cell>
          <cell r="G723" t="str">
            <v>A</v>
          </cell>
          <cell r="H723">
            <v>0.91885047849127788</v>
          </cell>
          <cell r="I723" t="str">
            <v>B</v>
          </cell>
          <cell r="J723">
            <v>-6.4068577302600471E-3</v>
          </cell>
          <cell r="K723" t="str">
            <v>C</v>
          </cell>
          <cell r="L723" t="str">
            <v>Bicf</v>
          </cell>
          <cell r="M723" t="str">
            <v/>
          </cell>
          <cell r="N723" t="str">
            <v>CAPAG Ano Base 2023</v>
          </cell>
          <cell r="O723" t="str">
            <v>Não</v>
          </cell>
          <cell r="P723" t="str">
            <v/>
          </cell>
          <cell r="Q723" t="str">
            <v>Sim</v>
          </cell>
          <cell r="R723" t="str">
            <v/>
          </cell>
          <cell r="S723" t="str">
            <v/>
          </cell>
          <cell r="T723" t="str">
            <v/>
          </cell>
          <cell r="U723" t="str">
            <v/>
          </cell>
          <cell r="V723" t="str">
            <v>Sim</v>
          </cell>
          <cell r="W723" t="str">
            <v>Não</v>
          </cell>
        </row>
        <row r="724">
          <cell r="D724" t="str">
            <v>Caridade do Piauí/PI</v>
          </cell>
          <cell r="E724" t="str">
            <v>n.e.</v>
          </cell>
          <cell r="F724" t="str">
            <v>n.d.</v>
          </cell>
          <cell r="G724" t="str">
            <v>n.d.</v>
          </cell>
          <cell r="H724" t="str">
            <v>n.d.</v>
          </cell>
          <cell r="I724" t="str">
            <v>n.d.</v>
          </cell>
          <cell r="J724" t="str">
            <v>n.d.</v>
          </cell>
          <cell r="K724" t="str">
            <v>n.d.</v>
          </cell>
          <cell r="L724" t="str">
            <v>Eicf</v>
          </cell>
          <cell r="M724" t="str">
            <v>Ente possui ranking da informação contábil Eicf</v>
          </cell>
          <cell r="N724" t="str">
            <v>CAPAG Ano Base 2023</v>
          </cell>
          <cell r="O724" t="str">
            <v>Não</v>
          </cell>
          <cell r="P724">
            <v>0.47403780408471047</v>
          </cell>
          <cell r="Q724" t="str">
            <v>Sim</v>
          </cell>
          <cell r="R724" t="str">
            <v>Sim</v>
          </cell>
          <cell r="S724" t="str">
            <v/>
          </cell>
          <cell r="T724" t="str">
            <v/>
          </cell>
          <cell r="U724" t="str">
            <v/>
          </cell>
          <cell r="V724" t="str">
            <v>Não</v>
          </cell>
          <cell r="W724" t="str">
            <v>Não</v>
          </cell>
        </row>
        <row r="725">
          <cell r="D725" t="str">
            <v>Castelo do Piauí/PI</v>
          </cell>
          <cell r="E725" t="str">
            <v>C</v>
          </cell>
          <cell r="F725">
            <v>7.5468005091742826E-2</v>
          </cell>
          <cell r="G725" t="str">
            <v>A</v>
          </cell>
          <cell r="H725">
            <v>0.93385881649665436</v>
          </cell>
          <cell r="I725" t="str">
            <v>B</v>
          </cell>
          <cell r="J725">
            <v>-5.0905641136895587E-2</v>
          </cell>
          <cell r="K725" t="str">
            <v>C</v>
          </cell>
          <cell r="L725" t="str">
            <v>Cicf</v>
          </cell>
          <cell r="M725" t="str">
            <v/>
          </cell>
          <cell r="N725" t="str">
            <v>CAPAG Ano Base 2023</v>
          </cell>
          <cell r="O725" t="str">
            <v>Não</v>
          </cell>
          <cell r="P725" t="str">
            <v/>
          </cell>
          <cell r="Q725" t="str">
            <v>Sim</v>
          </cell>
          <cell r="R725" t="str">
            <v/>
          </cell>
          <cell r="S725" t="str">
            <v/>
          </cell>
          <cell r="T725" t="str">
            <v/>
          </cell>
          <cell r="U725" t="str">
            <v/>
          </cell>
          <cell r="V725" t="str">
            <v>Sim</v>
          </cell>
          <cell r="W725" t="str">
            <v>Não</v>
          </cell>
        </row>
        <row r="726">
          <cell r="D726" t="str">
            <v>Caxingó/PI</v>
          </cell>
          <cell r="E726" t="str">
            <v>C</v>
          </cell>
          <cell r="F726">
            <v>1.6247586089841563E-2</v>
          </cell>
          <cell r="G726" t="str">
            <v>A</v>
          </cell>
          <cell r="H726">
            <v>0.86147425875900874</v>
          </cell>
          <cell r="I726" t="str">
            <v>B</v>
          </cell>
          <cell r="J726">
            <v>-5.6550684758243666E-2</v>
          </cell>
          <cell r="K726" t="str">
            <v>C</v>
          </cell>
          <cell r="L726" t="str">
            <v>Cicf</v>
          </cell>
          <cell r="M726" t="str">
            <v/>
          </cell>
          <cell r="N726" t="str">
            <v>CAPAG Ano Base 2023</v>
          </cell>
          <cell r="O726" t="str">
            <v>Não</v>
          </cell>
          <cell r="P726" t="str">
            <v/>
          </cell>
          <cell r="Q726" t="str">
            <v>Sim</v>
          </cell>
          <cell r="R726" t="str">
            <v/>
          </cell>
          <cell r="S726" t="str">
            <v/>
          </cell>
          <cell r="T726" t="str">
            <v/>
          </cell>
          <cell r="U726" t="str">
            <v/>
          </cell>
          <cell r="V726" t="str">
            <v>Sim</v>
          </cell>
          <cell r="W726" t="str">
            <v>Não</v>
          </cell>
        </row>
        <row r="727">
          <cell r="D727" t="str">
            <v>Cocal/PI</v>
          </cell>
          <cell r="E727" t="str">
            <v>C</v>
          </cell>
          <cell r="F727">
            <v>9.9005594623947119E-2</v>
          </cell>
          <cell r="G727" t="str">
            <v>A</v>
          </cell>
          <cell r="H727">
            <v>0.95471847291510659</v>
          </cell>
          <cell r="I727" t="str">
            <v>C</v>
          </cell>
          <cell r="J727">
            <v>-6.3360848986852625E-2</v>
          </cell>
          <cell r="K727" t="str">
            <v>C</v>
          </cell>
          <cell r="L727" t="str">
            <v>Cicf</v>
          </cell>
          <cell r="M727" t="str">
            <v/>
          </cell>
          <cell r="N727" t="str">
            <v>CAPAG Ano Base 2023</v>
          </cell>
          <cell r="O727" t="str">
            <v>Não</v>
          </cell>
          <cell r="P727" t="str">
            <v/>
          </cell>
          <cell r="Q727" t="str">
            <v>Sim</v>
          </cell>
          <cell r="R727" t="str">
            <v/>
          </cell>
          <cell r="S727" t="str">
            <v/>
          </cell>
          <cell r="T727" t="str">
            <v/>
          </cell>
          <cell r="U727" t="str">
            <v/>
          </cell>
          <cell r="V727" t="str">
            <v>Sim</v>
          </cell>
          <cell r="W727" t="str">
            <v>Não</v>
          </cell>
        </row>
        <row r="728">
          <cell r="D728" t="str">
            <v>Cocal de Telha/PI</v>
          </cell>
          <cell r="E728" t="str">
            <v>C</v>
          </cell>
          <cell r="F728">
            <v>4.8936677333502937E-3</v>
          </cell>
          <cell r="G728" t="str">
            <v>A</v>
          </cell>
          <cell r="H728">
            <v>1.0126173249747177</v>
          </cell>
          <cell r="I728" t="str">
            <v>C</v>
          </cell>
          <cell r="J728">
            <v>-0.17896844966005671</v>
          </cell>
          <cell r="K728" t="str">
            <v>C</v>
          </cell>
          <cell r="L728" t="str">
            <v>Cicf</v>
          </cell>
          <cell r="M728" t="str">
            <v/>
          </cell>
          <cell r="N728" t="str">
            <v>CAPAG Ano Base 2023</v>
          </cell>
          <cell r="O728" t="str">
            <v>Não</v>
          </cell>
          <cell r="P728" t="str">
            <v/>
          </cell>
          <cell r="Q728" t="str">
            <v>Sim</v>
          </cell>
          <cell r="R728" t="str">
            <v/>
          </cell>
          <cell r="S728" t="str">
            <v/>
          </cell>
          <cell r="T728" t="str">
            <v/>
          </cell>
          <cell r="U728" t="str">
            <v/>
          </cell>
          <cell r="V728" t="str">
            <v>Sim</v>
          </cell>
          <cell r="W728" t="str">
            <v>Sim</v>
          </cell>
        </row>
        <row r="729">
          <cell r="D729" t="str">
            <v>Cocal dos Alves/PI</v>
          </cell>
          <cell r="E729" t="str">
            <v>C</v>
          </cell>
          <cell r="F729">
            <v>0.21601357776596189</v>
          </cell>
          <cell r="G729" t="str">
            <v>A</v>
          </cell>
          <cell r="H729">
            <v>0.93718919534817779</v>
          </cell>
          <cell r="I729" t="str">
            <v>B</v>
          </cell>
          <cell r="J729">
            <v>-4.83014096430186E-2</v>
          </cell>
          <cell r="K729" t="str">
            <v>C</v>
          </cell>
          <cell r="L729" t="str">
            <v>Cicf</v>
          </cell>
          <cell r="M729" t="str">
            <v/>
          </cell>
          <cell r="N729" t="str">
            <v>CAPAG Ano Base 2023</v>
          </cell>
          <cell r="O729" t="str">
            <v>Não</v>
          </cell>
          <cell r="P729" t="str">
            <v/>
          </cell>
          <cell r="Q729" t="str">
            <v>Sim</v>
          </cell>
          <cell r="R729" t="str">
            <v/>
          </cell>
          <cell r="S729" t="str">
            <v/>
          </cell>
          <cell r="T729" t="str">
            <v/>
          </cell>
          <cell r="U729" t="str">
            <v/>
          </cell>
          <cell r="V729" t="str">
            <v>Sim</v>
          </cell>
          <cell r="W729" t="str">
            <v>Sim</v>
          </cell>
        </row>
        <row r="730">
          <cell r="D730" t="str">
            <v>Coivaras/PI</v>
          </cell>
          <cell r="E730" t="str">
            <v>C</v>
          </cell>
          <cell r="F730">
            <v>1.4137514057611426E-2</v>
          </cell>
          <cell r="G730" t="str">
            <v>A</v>
          </cell>
          <cell r="H730">
            <v>0.9699573453764434</v>
          </cell>
          <cell r="I730" t="str">
            <v>C</v>
          </cell>
          <cell r="J730">
            <v>-5.2511721756965106E-2</v>
          </cell>
          <cell r="K730" t="str">
            <v>C</v>
          </cell>
          <cell r="L730" t="str">
            <v>Dicf</v>
          </cell>
          <cell r="M730" t="str">
            <v/>
          </cell>
          <cell r="N730" t="str">
            <v>CAPAG Ano Base 2023</v>
          </cell>
          <cell r="O730" t="str">
            <v>Não</v>
          </cell>
          <cell r="P730" t="str">
            <v/>
          </cell>
          <cell r="Q730" t="str">
            <v>Sim</v>
          </cell>
          <cell r="R730" t="str">
            <v/>
          </cell>
          <cell r="S730" t="str">
            <v/>
          </cell>
          <cell r="T730" t="str">
            <v/>
          </cell>
          <cell r="U730" t="str">
            <v/>
          </cell>
          <cell r="V730" t="str">
            <v>Sim</v>
          </cell>
          <cell r="W730" t="str">
            <v>Não</v>
          </cell>
        </row>
        <row r="731">
          <cell r="D731" t="str">
            <v>Colônia do Gurguéia/PI</v>
          </cell>
          <cell r="E731" t="str">
            <v>C</v>
          </cell>
          <cell r="F731">
            <v>0.20643206095090222</v>
          </cell>
          <cell r="G731" t="str">
            <v>A</v>
          </cell>
          <cell r="H731">
            <v>0.94814854132100734</v>
          </cell>
          <cell r="I731" t="str">
            <v>B</v>
          </cell>
          <cell r="J731">
            <v>-0.15379384957008874</v>
          </cell>
          <cell r="K731" t="str">
            <v>C</v>
          </cell>
          <cell r="L731" t="str">
            <v>Bicf</v>
          </cell>
          <cell r="M731" t="str">
            <v/>
          </cell>
          <cell r="N731" t="str">
            <v>CAPAG Ano Base 2023</v>
          </cell>
          <cell r="O731" t="str">
            <v>Não</v>
          </cell>
          <cell r="P731" t="str">
            <v/>
          </cell>
          <cell r="Q731" t="str">
            <v>Sim</v>
          </cell>
          <cell r="R731" t="str">
            <v/>
          </cell>
          <cell r="S731" t="str">
            <v/>
          </cell>
          <cell r="T731" t="str">
            <v/>
          </cell>
          <cell r="U731" t="str">
            <v/>
          </cell>
          <cell r="V731" t="str">
            <v>Sim</v>
          </cell>
          <cell r="W731" t="str">
            <v>Não</v>
          </cell>
        </row>
        <row r="732">
          <cell r="D732" t="str">
            <v>Colônia do Piauí/PI</v>
          </cell>
          <cell r="E732" t="str">
            <v>n.d.</v>
          </cell>
          <cell r="F732">
            <v>0.16240635765658643</v>
          </cell>
          <cell r="G732" t="str">
            <v>A</v>
          </cell>
          <cell r="H732">
            <v>0.96388494245222145</v>
          </cell>
          <cell r="I732" t="str">
            <v>C</v>
          </cell>
          <cell r="J732" t="str">
            <v>n.d.</v>
          </cell>
          <cell r="K732" t="str">
            <v>n.d.</v>
          </cell>
          <cell r="L732" t="str">
            <v>Bicf</v>
          </cell>
          <cell r="M73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32" t="str">
            <v>CAPAG Ano Base 2023</v>
          </cell>
          <cell r="O732" t="str">
            <v>Não</v>
          </cell>
          <cell r="P732" t="str">
            <v>n.d.</v>
          </cell>
          <cell r="Q732" t="str">
            <v>Sim</v>
          </cell>
          <cell r="R732" t="str">
            <v/>
          </cell>
          <cell r="S732" t="str">
            <v/>
          </cell>
          <cell r="T732" t="str">
            <v>Negativa</v>
          </cell>
          <cell r="U732" t="str">
            <v/>
          </cell>
          <cell r="V732" t="str">
            <v>Sim</v>
          </cell>
          <cell r="W732" t="str">
            <v>Não</v>
          </cell>
        </row>
        <row r="733">
          <cell r="D733" t="str">
            <v>Conceição do Canindé/PI</v>
          </cell>
          <cell r="E733" t="str">
            <v>n.d.</v>
          </cell>
          <cell r="F733">
            <v>1.2525171659474305E-2</v>
          </cell>
          <cell r="G733" t="str">
            <v>A</v>
          </cell>
          <cell r="H733">
            <v>0.98194782451445106</v>
          </cell>
          <cell r="I733" t="str">
            <v>C</v>
          </cell>
          <cell r="J733" t="str">
            <v>n.d.</v>
          </cell>
          <cell r="K733" t="str">
            <v>n.d.</v>
          </cell>
          <cell r="L733" t="str">
            <v>Bicf</v>
          </cell>
          <cell r="M73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33" t="str">
            <v>CAPAG Ano Base 2023</v>
          </cell>
          <cell r="O733" t="str">
            <v>Não</v>
          </cell>
          <cell r="P733" t="str">
            <v>n.d.</v>
          </cell>
          <cell r="Q733" t="str">
            <v>Sim</v>
          </cell>
          <cell r="R733" t="str">
            <v/>
          </cell>
          <cell r="S733" t="str">
            <v/>
          </cell>
          <cell r="T733" t="str">
            <v>Negativa</v>
          </cell>
          <cell r="U733" t="str">
            <v/>
          </cell>
          <cell r="V733" t="str">
            <v>Sim</v>
          </cell>
          <cell r="W733" t="str">
            <v>Não</v>
          </cell>
        </row>
        <row r="734">
          <cell r="D734" t="str">
            <v>Coronel José Dias/PI</v>
          </cell>
          <cell r="E734" t="str">
            <v>C</v>
          </cell>
          <cell r="F734">
            <v>0.18943160883869309</v>
          </cell>
          <cell r="G734" t="str">
            <v>A</v>
          </cell>
          <cell r="H734">
            <v>0.88565146004528905</v>
          </cell>
          <cell r="I734" t="str">
            <v>B</v>
          </cell>
          <cell r="J734">
            <v>-3.7471580182167882E-2</v>
          </cell>
          <cell r="K734" t="str">
            <v>C</v>
          </cell>
          <cell r="L734" t="str">
            <v>Dicf</v>
          </cell>
          <cell r="M734" t="str">
            <v/>
          </cell>
          <cell r="N734" t="str">
            <v>CAPAG Ano Base 2023</v>
          </cell>
          <cell r="O734" t="str">
            <v>Não</v>
          </cell>
          <cell r="P734" t="str">
            <v/>
          </cell>
          <cell r="Q734" t="str">
            <v>Sim</v>
          </cell>
          <cell r="R734" t="str">
            <v/>
          </cell>
          <cell r="S734" t="str">
            <v/>
          </cell>
          <cell r="T734" t="str">
            <v/>
          </cell>
          <cell r="U734" t="str">
            <v/>
          </cell>
          <cell r="V734" t="str">
            <v>Sim</v>
          </cell>
          <cell r="W734" t="str">
            <v>Não</v>
          </cell>
        </row>
        <row r="735">
          <cell r="D735" t="str">
            <v>Corrente/PI</v>
          </cell>
          <cell r="E735" t="str">
            <v>n.d.</v>
          </cell>
          <cell r="F735">
            <v>1.9896589827412343E-2</v>
          </cell>
          <cell r="G735" t="str">
            <v>A</v>
          </cell>
          <cell r="H735">
            <v>0.99053594374627751</v>
          </cell>
          <cell r="I735" t="str">
            <v>C</v>
          </cell>
          <cell r="J735" t="str">
            <v>n.d.</v>
          </cell>
          <cell r="K735" t="str">
            <v>n.d.</v>
          </cell>
          <cell r="L735" t="str">
            <v>Cicf</v>
          </cell>
          <cell r="M73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35" t="str">
            <v>CAPAG Ano Base 2023</v>
          </cell>
          <cell r="O735" t="str">
            <v>Não</v>
          </cell>
          <cell r="P735" t="str">
            <v>n.d.</v>
          </cell>
          <cell r="Q735" t="str">
            <v>Sim</v>
          </cell>
          <cell r="R735" t="str">
            <v/>
          </cell>
          <cell r="S735" t="str">
            <v/>
          </cell>
          <cell r="T735" t="str">
            <v>Negativa</v>
          </cell>
          <cell r="U735" t="str">
            <v/>
          </cell>
          <cell r="V735" t="str">
            <v>Sim</v>
          </cell>
          <cell r="W735" t="str">
            <v>Não</v>
          </cell>
        </row>
        <row r="736">
          <cell r="D736" t="str">
            <v>Cristalândia do Piauí/PI</v>
          </cell>
          <cell r="E736" t="str">
            <v>B</v>
          </cell>
          <cell r="F736">
            <v>0.14515396961108284</v>
          </cell>
          <cell r="G736" t="str">
            <v>A</v>
          </cell>
          <cell r="H736">
            <v>0.85794039825077684</v>
          </cell>
          <cell r="I736" t="str">
            <v>B</v>
          </cell>
          <cell r="J736">
            <v>4.2922339412956596E-2</v>
          </cell>
          <cell r="K736" t="str">
            <v>B</v>
          </cell>
          <cell r="L736" t="str">
            <v>Cicf</v>
          </cell>
          <cell r="M736" t="str">
            <v/>
          </cell>
          <cell r="N736" t="str">
            <v>CAPAG Ano Base 2023</v>
          </cell>
          <cell r="O736" t="str">
            <v>Não</v>
          </cell>
          <cell r="P736">
            <v>9.8373944529901003E-2</v>
          </cell>
          <cell r="Q736" t="str">
            <v>Sim</v>
          </cell>
          <cell r="R736" t="str">
            <v/>
          </cell>
          <cell r="S736" t="str">
            <v/>
          </cell>
          <cell r="T736" t="str">
            <v/>
          </cell>
          <cell r="U736" t="str">
            <v/>
          </cell>
          <cell r="V736" t="str">
            <v>Sim</v>
          </cell>
          <cell r="W736" t="str">
            <v>Sim</v>
          </cell>
        </row>
        <row r="737">
          <cell r="D737" t="str">
            <v>Cristino Castro/PI</v>
          </cell>
          <cell r="E737" t="str">
            <v>n.d.</v>
          </cell>
          <cell r="F737">
            <v>0</v>
          </cell>
          <cell r="G737" t="str">
            <v>A</v>
          </cell>
          <cell r="H737">
            <v>0.97506122566817033</v>
          </cell>
          <cell r="I737" t="str">
            <v>C</v>
          </cell>
          <cell r="J737" t="str">
            <v>n.d.</v>
          </cell>
          <cell r="K737" t="str">
            <v>n.d.</v>
          </cell>
          <cell r="L737" t="str">
            <v>Bicf</v>
          </cell>
          <cell r="M73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37" t="str">
            <v>CAPAG Ano Base 2023</v>
          </cell>
          <cell r="O737" t="str">
            <v>Não</v>
          </cell>
          <cell r="P737" t="str">
            <v>n.d.</v>
          </cell>
          <cell r="Q737" t="str">
            <v>Sim</v>
          </cell>
          <cell r="R737" t="str">
            <v/>
          </cell>
          <cell r="S737" t="str">
            <v/>
          </cell>
          <cell r="T737" t="str">
            <v>Negativa</v>
          </cell>
          <cell r="U737" t="str">
            <v/>
          </cell>
          <cell r="V737" t="str">
            <v>Sim</v>
          </cell>
          <cell r="W737" t="str">
            <v>Sim</v>
          </cell>
        </row>
        <row r="738">
          <cell r="D738" t="str">
            <v>Curimatá/PI</v>
          </cell>
          <cell r="E738" t="str">
            <v>n.d.</v>
          </cell>
          <cell r="F738">
            <v>2.5772079658811616E-2</v>
          </cell>
          <cell r="G738" t="str">
            <v>A</v>
          </cell>
          <cell r="H738">
            <v>0.92031305456475443</v>
          </cell>
          <cell r="I738" t="str">
            <v>B</v>
          </cell>
          <cell r="J738" t="str">
            <v>n.d.</v>
          </cell>
          <cell r="K738" t="str">
            <v>n.d.</v>
          </cell>
          <cell r="L738" t="str">
            <v>Cicf</v>
          </cell>
          <cell r="M73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38" t="str">
            <v>CAPAG Ano Base 2023</v>
          </cell>
          <cell r="O738" t="str">
            <v>Não</v>
          </cell>
          <cell r="P738" t="str">
            <v>n.d.</v>
          </cell>
          <cell r="Q738" t="str">
            <v>Sim</v>
          </cell>
          <cell r="R738" t="str">
            <v/>
          </cell>
          <cell r="S738" t="str">
            <v/>
          </cell>
          <cell r="T738" t="str">
            <v>Negativa</v>
          </cell>
          <cell r="U738" t="str">
            <v/>
          </cell>
          <cell r="V738" t="str">
            <v>Sim</v>
          </cell>
          <cell r="W738" t="str">
            <v>Não</v>
          </cell>
        </row>
        <row r="739">
          <cell r="D739" t="str">
            <v>Currais/PI</v>
          </cell>
          <cell r="E739" t="str">
            <v>C</v>
          </cell>
          <cell r="F739">
            <v>9.1444351527215657E-4</v>
          </cell>
          <cell r="G739" t="str">
            <v>A</v>
          </cell>
          <cell r="H739">
            <v>0.94649243244942705</v>
          </cell>
          <cell r="I739" t="str">
            <v>B</v>
          </cell>
          <cell r="J739">
            <v>-4.8330225213204306E-2</v>
          </cell>
          <cell r="K739" t="str">
            <v>C</v>
          </cell>
          <cell r="L739" t="str">
            <v>Dicf</v>
          </cell>
          <cell r="M739" t="str">
            <v/>
          </cell>
          <cell r="N739" t="str">
            <v>CAPAG Ano Base 2023</v>
          </cell>
          <cell r="O739" t="str">
            <v>Não</v>
          </cell>
          <cell r="P739" t="str">
            <v/>
          </cell>
          <cell r="Q739" t="str">
            <v>Sim</v>
          </cell>
          <cell r="R739" t="str">
            <v/>
          </cell>
          <cell r="S739" t="str">
            <v/>
          </cell>
          <cell r="T739" t="str">
            <v/>
          </cell>
          <cell r="U739" t="str">
            <v/>
          </cell>
          <cell r="V739" t="str">
            <v>Sim</v>
          </cell>
          <cell r="W739" t="str">
            <v>Não</v>
          </cell>
        </row>
        <row r="740">
          <cell r="D740" t="str">
            <v>Curralinhos/PI</v>
          </cell>
          <cell r="E740" t="str">
            <v>C</v>
          </cell>
          <cell r="F740">
            <v>0.17556837153549906</v>
          </cell>
          <cell r="G740" t="str">
            <v>A</v>
          </cell>
          <cell r="H740">
            <v>0.94508550752828979</v>
          </cell>
          <cell r="I740" t="str">
            <v>B</v>
          </cell>
          <cell r="J740">
            <v>-7.3192657570565672E-2</v>
          </cell>
          <cell r="K740" t="str">
            <v>C</v>
          </cell>
          <cell r="L740" t="str">
            <v>Bicf</v>
          </cell>
          <cell r="M740" t="str">
            <v/>
          </cell>
          <cell r="N740" t="str">
            <v>CAPAG Ano Base 2024</v>
          </cell>
          <cell r="O740" t="str">
            <v>Sim</v>
          </cell>
          <cell r="P740" t="str">
            <v/>
          </cell>
          <cell r="Q740" t="str">
            <v>Sim</v>
          </cell>
          <cell r="R740" t="str">
            <v/>
          </cell>
          <cell r="S740" t="str">
            <v/>
          </cell>
          <cell r="T740" t="str">
            <v/>
          </cell>
          <cell r="U740" t="str">
            <v/>
          </cell>
          <cell r="V740" t="str">
            <v>Sim</v>
          </cell>
          <cell r="W740" t="str">
            <v>Sim</v>
          </cell>
        </row>
        <row r="741">
          <cell r="D741" t="str">
            <v>Curral Novo do Piauí/PI</v>
          </cell>
          <cell r="E741" t="str">
            <v>C</v>
          </cell>
          <cell r="F741">
            <v>2.1936449290504945E-4</v>
          </cell>
          <cell r="G741" t="str">
            <v>A</v>
          </cell>
          <cell r="H741">
            <v>0.88517221669448254</v>
          </cell>
          <cell r="I741" t="str">
            <v>B</v>
          </cell>
          <cell r="J741">
            <v>-9.8348886819589758E-4</v>
          </cell>
          <cell r="K741" t="str">
            <v>C</v>
          </cell>
          <cell r="L741" t="str">
            <v>Bicf</v>
          </cell>
          <cell r="M741" t="str">
            <v/>
          </cell>
          <cell r="N741" t="str">
            <v>CAPAG Ano Base 2023</v>
          </cell>
          <cell r="O741" t="str">
            <v>Não</v>
          </cell>
          <cell r="P741">
            <v>1.1550821762547423</v>
          </cell>
          <cell r="Q741" t="str">
            <v>Sim</v>
          </cell>
          <cell r="R741" t="str">
            <v/>
          </cell>
          <cell r="S741" t="str">
            <v/>
          </cell>
          <cell r="T741" t="str">
            <v/>
          </cell>
          <cell r="U741" t="str">
            <v/>
          </cell>
          <cell r="V741" t="str">
            <v>Sim</v>
          </cell>
          <cell r="W741" t="str">
            <v>Não</v>
          </cell>
        </row>
        <row r="742">
          <cell r="D742" t="str">
            <v>Demerval Lobão/PI</v>
          </cell>
          <cell r="E742" t="str">
            <v>C</v>
          </cell>
          <cell r="F742">
            <v>0.15479129533483765</v>
          </cell>
          <cell r="G742" t="str">
            <v>A</v>
          </cell>
          <cell r="H742">
            <v>0.89544689070765315</v>
          </cell>
          <cell r="I742" t="str">
            <v>B</v>
          </cell>
          <cell r="J742">
            <v>-3.4942704530355797E-4</v>
          </cell>
          <cell r="K742" t="str">
            <v>C</v>
          </cell>
          <cell r="L742" t="str">
            <v>Dicf</v>
          </cell>
          <cell r="M742" t="str">
            <v/>
          </cell>
          <cell r="N742" t="str">
            <v>CAPAG Ano Base 2023</v>
          </cell>
          <cell r="O742" t="str">
            <v>Não</v>
          </cell>
          <cell r="P742">
            <v>0.99627779187831289</v>
          </cell>
          <cell r="Q742" t="str">
            <v>Sim</v>
          </cell>
          <cell r="R742" t="str">
            <v>Sim</v>
          </cell>
          <cell r="S742" t="str">
            <v/>
          </cell>
          <cell r="T742" t="str">
            <v/>
          </cell>
          <cell r="U742" t="str">
            <v/>
          </cell>
          <cell r="V742" t="str">
            <v>Sim</v>
          </cell>
          <cell r="W742" t="str">
            <v>Sim</v>
          </cell>
        </row>
        <row r="743">
          <cell r="D743" t="str">
            <v>Dirceu Arcoverde/PI</v>
          </cell>
          <cell r="E743" t="str">
            <v>C</v>
          </cell>
          <cell r="F743">
            <v>0</v>
          </cell>
          <cell r="G743" t="str">
            <v>A</v>
          </cell>
          <cell r="H743">
            <v>0.95598198048138805</v>
          </cell>
          <cell r="I743" t="str">
            <v>C</v>
          </cell>
          <cell r="J743">
            <v>-0.11700392745342021</v>
          </cell>
          <cell r="K743" t="str">
            <v>C</v>
          </cell>
          <cell r="L743" t="str">
            <v>Cicf</v>
          </cell>
          <cell r="M743" t="str">
            <v/>
          </cell>
          <cell r="N743" t="str">
            <v>CAPAG Ano Base 2023</v>
          </cell>
          <cell r="O743" t="str">
            <v>Não</v>
          </cell>
          <cell r="P743" t="str">
            <v/>
          </cell>
          <cell r="Q743" t="str">
            <v>Sim</v>
          </cell>
          <cell r="R743" t="str">
            <v/>
          </cell>
          <cell r="S743" t="str">
            <v/>
          </cell>
          <cell r="T743" t="str">
            <v/>
          </cell>
          <cell r="U743" t="str">
            <v/>
          </cell>
          <cell r="V743" t="str">
            <v>Sim</v>
          </cell>
          <cell r="W743" t="str">
            <v>Não</v>
          </cell>
        </row>
        <row r="744">
          <cell r="D744" t="str">
            <v>Dom Expedito Lopes/PI</v>
          </cell>
          <cell r="E744" t="str">
            <v>n.d.</v>
          </cell>
          <cell r="F744" t="str">
            <v>n.d.</v>
          </cell>
          <cell r="G744" t="str">
            <v>n.d.</v>
          </cell>
          <cell r="H744" t="str">
            <v>n.d.</v>
          </cell>
          <cell r="I744" t="str">
            <v>n.d.</v>
          </cell>
          <cell r="J744" t="str">
            <v>n.d.</v>
          </cell>
          <cell r="K744" t="str">
            <v>n.d.</v>
          </cell>
          <cell r="L744" t="str">
            <v>Bicf</v>
          </cell>
          <cell r="M744" t="str">
            <v xml:space="preserve">Ente não publicou último RGF de 2024
Ente não publicou último RREO de 2024
</v>
          </cell>
          <cell r="N744" t="str">
            <v>CAPAG Ano Base 2023</v>
          </cell>
          <cell r="O744" t="str">
            <v>Não</v>
          </cell>
          <cell r="P744">
            <v>0.18806385461340697</v>
          </cell>
          <cell r="Q744" t="str">
            <v>Sim</v>
          </cell>
          <cell r="R744" t="str">
            <v>Sim</v>
          </cell>
          <cell r="S744" t="str">
            <v/>
          </cell>
          <cell r="T744" t="str">
            <v/>
          </cell>
          <cell r="U744" t="str">
            <v/>
          </cell>
          <cell r="V744" t="str">
            <v>Não</v>
          </cell>
          <cell r="W744" t="str">
            <v>Não</v>
          </cell>
        </row>
        <row r="745">
          <cell r="D745" t="str">
            <v>Domingos Mourão/PI</v>
          </cell>
          <cell r="E745" t="str">
            <v>C</v>
          </cell>
          <cell r="F745">
            <v>0.1617789750624892</v>
          </cell>
          <cell r="G745" t="str">
            <v>A</v>
          </cell>
          <cell r="H745">
            <v>0.94523807478596056</v>
          </cell>
          <cell r="I745" t="str">
            <v>B</v>
          </cell>
          <cell r="J745">
            <v>-1.679310315405803E-2</v>
          </cell>
          <cell r="K745" t="str">
            <v>C</v>
          </cell>
          <cell r="L745" t="str">
            <v>Cicf</v>
          </cell>
          <cell r="M745" t="str">
            <v/>
          </cell>
          <cell r="N745" t="str">
            <v>CAPAG Ano Base 2023</v>
          </cell>
          <cell r="O745" t="str">
            <v>Não</v>
          </cell>
          <cell r="P745">
            <v>0.97761469040159732</v>
          </cell>
          <cell r="Q745" t="str">
            <v>Sim</v>
          </cell>
          <cell r="R745" t="str">
            <v>Sim</v>
          </cell>
          <cell r="S745" t="str">
            <v/>
          </cell>
          <cell r="T745" t="str">
            <v/>
          </cell>
          <cell r="U745" t="str">
            <v/>
          </cell>
          <cell r="V745" t="str">
            <v>Sim</v>
          </cell>
          <cell r="W745" t="str">
            <v>Sim</v>
          </cell>
        </row>
        <row r="746">
          <cell r="D746" t="str">
            <v>Dom Inocêncio/PI</v>
          </cell>
          <cell r="E746" t="str">
            <v>n.d.</v>
          </cell>
          <cell r="F746">
            <v>3.7958145453165913E-2</v>
          </cell>
          <cell r="G746" t="str">
            <v>A</v>
          </cell>
          <cell r="H746">
            <v>0.88833932385009717</v>
          </cell>
          <cell r="I746" t="str">
            <v>B</v>
          </cell>
          <cell r="J746" t="str">
            <v>n.d.</v>
          </cell>
          <cell r="K746" t="str">
            <v>n.d.</v>
          </cell>
          <cell r="L746" t="str">
            <v>Bicf</v>
          </cell>
          <cell r="M74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746" t="str">
            <v>CAPAG Ano Base 2023</v>
          </cell>
          <cell r="O746" t="str">
            <v>Não</v>
          </cell>
          <cell r="P746" t="str">
            <v>n.d.</v>
          </cell>
          <cell r="Q746" t="str">
            <v>Sim</v>
          </cell>
          <cell r="R746" t="str">
            <v/>
          </cell>
          <cell r="S746" t="str">
            <v/>
          </cell>
          <cell r="T746" t="str">
            <v/>
          </cell>
          <cell r="U746" t="str">
            <v>Sim</v>
          </cell>
          <cell r="V746" t="str">
            <v>Sim</v>
          </cell>
          <cell r="W746" t="str">
            <v>Não</v>
          </cell>
        </row>
        <row r="747">
          <cell r="D747" t="str">
            <v>Elesbão Veloso/PI</v>
          </cell>
          <cell r="E747" t="str">
            <v>C</v>
          </cell>
          <cell r="F747">
            <v>9.5592983491136596E-2</v>
          </cell>
          <cell r="G747" t="str">
            <v>A</v>
          </cell>
          <cell r="H747">
            <v>0.9862594875102213</v>
          </cell>
          <cell r="I747" t="str">
            <v>C</v>
          </cell>
          <cell r="J747">
            <v>-3.4409333834342297E-2</v>
          </cell>
          <cell r="K747" t="str">
            <v>C</v>
          </cell>
          <cell r="L747" t="str">
            <v>Bicf</v>
          </cell>
          <cell r="M747" t="str">
            <v/>
          </cell>
          <cell r="N747" t="str">
            <v>CAPAG Ano Base 2023</v>
          </cell>
          <cell r="O747" t="str">
            <v>Não</v>
          </cell>
          <cell r="P747">
            <v>5.3546849291963845</v>
          </cell>
          <cell r="Q747" t="str">
            <v>Sim</v>
          </cell>
          <cell r="R747" t="str">
            <v/>
          </cell>
          <cell r="S747" t="str">
            <v/>
          </cell>
          <cell r="T747" t="str">
            <v/>
          </cell>
          <cell r="U747" t="str">
            <v/>
          </cell>
          <cell r="V747" t="str">
            <v>Sim</v>
          </cell>
          <cell r="W747" t="str">
            <v>Sim</v>
          </cell>
        </row>
        <row r="748">
          <cell r="D748" t="str">
            <v>Eliseu Martins/PI</v>
          </cell>
          <cell r="E748" t="str">
            <v>C</v>
          </cell>
          <cell r="F748">
            <v>0.11154326462540277</v>
          </cell>
          <cell r="G748" t="str">
            <v>A</v>
          </cell>
          <cell r="H748">
            <v>0.92408315253153805</v>
          </cell>
          <cell r="I748" t="str">
            <v>B</v>
          </cell>
          <cell r="J748">
            <v>-3.8407225670289029E-2</v>
          </cell>
          <cell r="K748" t="str">
            <v>C</v>
          </cell>
          <cell r="L748" t="str">
            <v>Cicf</v>
          </cell>
          <cell r="M748" t="str">
            <v/>
          </cell>
          <cell r="N748" t="str">
            <v>CAPAG Ano Base 2023</v>
          </cell>
          <cell r="O748" t="str">
            <v>Não</v>
          </cell>
          <cell r="P748" t="str">
            <v/>
          </cell>
          <cell r="Q748" t="str">
            <v>Sim</v>
          </cell>
          <cell r="R748" t="str">
            <v/>
          </cell>
          <cell r="S748" t="str">
            <v/>
          </cell>
          <cell r="T748" t="str">
            <v/>
          </cell>
          <cell r="U748" t="str">
            <v/>
          </cell>
          <cell r="V748" t="str">
            <v>Sim</v>
          </cell>
          <cell r="W748" t="str">
            <v>Não</v>
          </cell>
        </row>
        <row r="749">
          <cell r="D749" t="str">
            <v>Esperantina/PI</v>
          </cell>
          <cell r="E749" t="str">
            <v>n.d.</v>
          </cell>
          <cell r="F749" t="str">
            <v>n.d.</v>
          </cell>
          <cell r="G749" t="str">
            <v>n.d.</v>
          </cell>
          <cell r="H749" t="str">
            <v>n.d.</v>
          </cell>
          <cell r="I749" t="str">
            <v>n.d.</v>
          </cell>
          <cell r="J749" t="str">
            <v>n.d.</v>
          </cell>
          <cell r="K749" t="str">
            <v>n.d.</v>
          </cell>
          <cell r="L749" t="str">
            <v>Cicf</v>
          </cell>
          <cell r="M749" t="str">
            <v xml:space="preserve">Ente não publicou último RGF de 2024
Ente não publicou último RREO de 2024
</v>
          </cell>
          <cell r="N749" t="str">
            <v>CAPAG Ano Base 2023</v>
          </cell>
          <cell r="O749" t="str">
            <v>Não</v>
          </cell>
          <cell r="P749">
            <v>0.33649141795429482</v>
          </cell>
          <cell r="Q749" t="str">
            <v>Sim</v>
          </cell>
          <cell r="R749" t="str">
            <v>Sim</v>
          </cell>
          <cell r="S749" t="str">
            <v/>
          </cell>
          <cell r="T749" t="str">
            <v/>
          </cell>
          <cell r="U749" t="str">
            <v/>
          </cell>
          <cell r="V749" t="str">
            <v>Não</v>
          </cell>
          <cell r="W749" t="str">
            <v>Não</v>
          </cell>
        </row>
        <row r="750">
          <cell r="D750" t="str">
            <v>Fartura do Piauí/PI</v>
          </cell>
          <cell r="E750" t="str">
            <v>C</v>
          </cell>
          <cell r="F750">
            <v>0</v>
          </cell>
          <cell r="G750" t="str">
            <v>A</v>
          </cell>
          <cell r="H750">
            <v>0.92445118291701167</v>
          </cell>
          <cell r="I750" t="str">
            <v>B</v>
          </cell>
          <cell r="J750">
            <v>-5.5209409832330643E-2</v>
          </cell>
          <cell r="K750" t="str">
            <v>C</v>
          </cell>
          <cell r="L750" t="str">
            <v>Cicf</v>
          </cell>
          <cell r="M750" t="str">
            <v/>
          </cell>
          <cell r="N750" t="str">
            <v>CAPAG Ano Base 2023</v>
          </cell>
          <cell r="O750" t="str">
            <v>Não</v>
          </cell>
          <cell r="P750" t="str">
            <v/>
          </cell>
          <cell r="Q750" t="str">
            <v>Sim</v>
          </cell>
          <cell r="R750" t="str">
            <v/>
          </cell>
          <cell r="S750" t="str">
            <v/>
          </cell>
          <cell r="T750" t="str">
            <v/>
          </cell>
          <cell r="U750" t="str">
            <v/>
          </cell>
          <cell r="V750" t="str">
            <v>Sim</v>
          </cell>
          <cell r="W750" t="str">
            <v>Sim</v>
          </cell>
        </row>
        <row r="751">
          <cell r="D751" t="str">
            <v>Flores do Piauí/PI</v>
          </cell>
          <cell r="E751" t="str">
            <v>C</v>
          </cell>
          <cell r="F751">
            <v>2.0173652547373744E-2</v>
          </cell>
          <cell r="G751" t="str">
            <v>A</v>
          </cell>
          <cell r="H751">
            <v>0.98600796804393398</v>
          </cell>
          <cell r="I751" t="str">
            <v>C</v>
          </cell>
          <cell r="J751">
            <v>-4.6854623822259495E-2</v>
          </cell>
          <cell r="K751" t="str">
            <v>C</v>
          </cell>
          <cell r="L751" t="str">
            <v>Cicf</v>
          </cell>
          <cell r="M751" t="str">
            <v/>
          </cell>
          <cell r="N751" t="str">
            <v>CAPAG Ano Base 2023</v>
          </cell>
          <cell r="O751" t="str">
            <v>Não</v>
          </cell>
          <cell r="P751" t="str">
            <v/>
          </cell>
          <cell r="Q751" t="str">
            <v>Sim</v>
          </cell>
          <cell r="R751" t="str">
            <v/>
          </cell>
          <cell r="S751" t="str">
            <v/>
          </cell>
          <cell r="T751" t="str">
            <v/>
          </cell>
          <cell r="U751" t="str">
            <v/>
          </cell>
          <cell r="V751" t="str">
            <v>Sim</v>
          </cell>
          <cell r="W751" t="str">
            <v>Não</v>
          </cell>
        </row>
        <row r="752">
          <cell r="D752" t="str">
            <v>Floresta do Piauí/PI</v>
          </cell>
          <cell r="E752" t="str">
            <v>n.d.</v>
          </cell>
          <cell r="F752" t="str">
            <v>n.d.</v>
          </cell>
          <cell r="G752" t="str">
            <v>n.d.</v>
          </cell>
          <cell r="H752" t="str">
            <v>n.d.</v>
          </cell>
          <cell r="I752" t="str">
            <v>n.d.</v>
          </cell>
          <cell r="J752" t="str">
            <v>n.d.</v>
          </cell>
          <cell r="K752" t="str">
            <v>n.d.</v>
          </cell>
          <cell r="L752" t="str">
            <v>Cicf</v>
          </cell>
          <cell r="M752" t="str">
            <v xml:space="preserve">Ente não publicou último RGF de 2024
Ente não publicou último RREO de 2024
</v>
          </cell>
          <cell r="N752" t="str">
            <v>CAPAG Ano Base 2023</v>
          </cell>
          <cell r="O752" t="str">
            <v>Não</v>
          </cell>
          <cell r="P752">
            <v>0.34517703452669996</v>
          </cell>
          <cell r="Q752" t="str">
            <v>Sim</v>
          </cell>
          <cell r="R752" t="str">
            <v>Sim</v>
          </cell>
          <cell r="S752" t="str">
            <v/>
          </cell>
          <cell r="T752" t="str">
            <v/>
          </cell>
          <cell r="U752" t="str">
            <v/>
          </cell>
          <cell r="V752" t="str">
            <v>Não</v>
          </cell>
          <cell r="W752" t="str">
            <v>Não</v>
          </cell>
        </row>
        <row r="753">
          <cell r="D753" t="str">
            <v>Floriano/PI</v>
          </cell>
          <cell r="E753" t="str">
            <v>C</v>
          </cell>
          <cell r="F753">
            <v>5.8596825729056674E-2</v>
          </cell>
          <cell r="G753" t="str">
            <v>A</v>
          </cell>
          <cell r="H753">
            <v>0.83525830212295393</v>
          </cell>
          <cell r="I753" t="str">
            <v>A</v>
          </cell>
          <cell r="J753">
            <v>-7.3491371997438174E-3</v>
          </cell>
          <cell r="K753" t="str">
            <v>C</v>
          </cell>
          <cell r="L753" t="str">
            <v>Bicf</v>
          </cell>
          <cell r="M753" t="str">
            <v/>
          </cell>
          <cell r="N753" t="str">
            <v>CAPAG Ano Base 2023</v>
          </cell>
          <cell r="O753" t="str">
            <v>Não</v>
          </cell>
          <cell r="P753">
            <v>3.4485960703870586</v>
          </cell>
          <cell r="Q753" t="str">
            <v>Sim</v>
          </cell>
          <cell r="R753" t="str">
            <v/>
          </cell>
          <cell r="S753" t="str">
            <v/>
          </cell>
          <cell r="T753" t="str">
            <v/>
          </cell>
          <cell r="U753" t="str">
            <v/>
          </cell>
          <cell r="V753" t="str">
            <v>Sim</v>
          </cell>
          <cell r="W753" t="str">
            <v>Sim</v>
          </cell>
        </row>
        <row r="754">
          <cell r="D754" t="str">
            <v>Francinópolis/PI</v>
          </cell>
          <cell r="E754" t="str">
            <v>A</v>
          </cell>
          <cell r="F754">
            <v>0.13834108379039045</v>
          </cell>
          <cell r="G754" t="str">
            <v>A</v>
          </cell>
          <cell r="H754">
            <v>0.90215625735013849</v>
          </cell>
          <cell r="I754" t="str">
            <v>B</v>
          </cell>
          <cell r="J754">
            <v>0.11064887835402845</v>
          </cell>
          <cell r="K754" t="str">
            <v>A</v>
          </cell>
          <cell r="L754" t="str">
            <v>Dicf</v>
          </cell>
          <cell r="M754" t="str">
            <v/>
          </cell>
          <cell r="N754" t="str">
            <v>CAPAG Ano Base 2023</v>
          </cell>
          <cell r="O754" t="str">
            <v>Não</v>
          </cell>
          <cell r="P754">
            <v>7.8555666881092764E-2</v>
          </cell>
          <cell r="Q754" t="str">
            <v>Sim</v>
          </cell>
          <cell r="R754" t="str">
            <v/>
          </cell>
          <cell r="S754" t="str">
            <v/>
          </cell>
          <cell r="T754" t="str">
            <v/>
          </cell>
          <cell r="U754" t="str">
            <v/>
          </cell>
          <cell r="V754" t="str">
            <v>Sim</v>
          </cell>
          <cell r="W754" t="str">
            <v>Sim</v>
          </cell>
        </row>
        <row r="755">
          <cell r="D755" t="str">
            <v>Francisco Ayres/PI</v>
          </cell>
          <cell r="E755" t="str">
            <v>C</v>
          </cell>
          <cell r="F755">
            <v>0.14346744455657576</v>
          </cell>
          <cell r="G755" t="str">
            <v>A</v>
          </cell>
          <cell r="H755">
            <v>0.91860580153605298</v>
          </cell>
          <cell r="I755" t="str">
            <v>B</v>
          </cell>
          <cell r="J755">
            <v>-6.7109687044653268E-2</v>
          </cell>
          <cell r="K755" t="str">
            <v>C</v>
          </cell>
          <cell r="L755" t="str">
            <v>Bicf</v>
          </cell>
          <cell r="M755" t="str">
            <v/>
          </cell>
          <cell r="N755" t="str">
            <v>CAPAG Ano Base 2023</v>
          </cell>
          <cell r="O755" t="str">
            <v>Não</v>
          </cell>
          <cell r="P755" t="str">
            <v/>
          </cell>
          <cell r="Q755" t="str">
            <v>Sim</v>
          </cell>
          <cell r="R755" t="str">
            <v/>
          </cell>
          <cell r="S755" t="str">
            <v/>
          </cell>
          <cell r="T755" t="str">
            <v/>
          </cell>
          <cell r="U755" t="str">
            <v/>
          </cell>
          <cell r="V755" t="str">
            <v>Sim</v>
          </cell>
          <cell r="W755" t="str">
            <v>Sim</v>
          </cell>
        </row>
        <row r="756">
          <cell r="D756" t="str">
            <v>Francisco Macedo/PI</v>
          </cell>
          <cell r="E756" t="str">
            <v>C</v>
          </cell>
          <cell r="F756">
            <v>3.0034062810466017E-2</v>
          </cell>
          <cell r="G756" t="str">
            <v>A</v>
          </cell>
          <cell r="H756">
            <v>0.84966046806512985</v>
          </cell>
          <cell r="I756" t="str">
            <v>A</v>
          </cell>
          <cell r="J756">
            <v>-4.5438494169868483E-2</v>
          </cell>
          <cell r="K756" t="str">
            <v>C</v>
          </cell>
          <cell r="L756" t="str">
            <v>Bicf</v>
          </cell>
          <cell r="M756" t="str">
            <v/>
          </cell>
          <cell r="N756" t="str">
            <v>CAPAG Ano Base 2023</v>
          </cell>
          <cell r="O756" t="str">
            <v>Não</v>
          </cell>
          <cell r="P756" t="str">
            <v/>
          </cell>
          <cell r="Q756" t="str">
            <v>Sim</v>
          </cell>
          <cell r="R756" t="str">
            <v/>
          </cell>
          <cell r="S756" t="str">
            <v/>
          </cell>
          <cell r="T756" t="str">
            <v/>
          </cell>
          <cell r="U756" t="str">
            <v/>
          </cell>
          <cell r="V756" t="str">
            <v>Sim</v>
          </cell>
          <cell r="W756" t="str">
            <v>Sim</v>
          </cell>
        </row>
        <row r="757">
          <cell r="D757" t="str">
            <v>Francisco Santos/PI</v>
          </cell>
          <cell r="E757" t="str">
            <v>n.d.</v>
          </cell>
          <cell r="F757">
            <v>0.18660745177049959</v>
          </cell>
          <cell r="G757" t="str">
            <v>A</v>
          </cell>
          <cell r="H757">
            <v>0.82243511062693742</v>
          </cell>
          <cell r="I757" t="str">
            <v>A</v>
          </cell>
          <cell r="J757" t="str">
            <v>n.d.</v>
          </cell>
          <cell r="K757" t="str">
            <v>n.d.</v>
          </cell>
          <cell r="L757" t="str">
            <v>Cicf</v>
          </cell>
          <cell r="M75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57" t="str">
            <v>CAPAG Ano Base 2023</v>
          </cell>
          <cell r="O757" t="str">
            <v>Não</v>
          </cell>
          <cell r="P757" t="str">
            <v>n.d.</v>
          </cell>
          <cell r="Q757" t="str">
            <v>Sim</v>
          </cell>
          <cell r="R757" t="str">
            <v/>
          </cell>
          <cell r="S757" t="str">
            <v/>
          </cell>
          <cell r="T757" t="str">
            <v>Negativa</v>
          </cell>
          <cell r="U757" t="str">
            <v/>
          </cell>
          <cell r="V757" t="str">
            <v>Sim</v>
          </cell>
          <cell r="W757" t="str">
            <v>Não</v>
          </cell>
        </row>
        <row r="758">
          <cell r="D758" t="str">
            <v>Fronteiras/PI</v>
          </cell>
          <cell r="E758" t="str">
            <v>C</v>
          </cell>
          <cell r="F758">
            <v>6.0826284471039514E-2</v>
          </cell>
          <cell r="G758" t="str">
            <v>A</v>
          </cell>
          <cell r="H758">
            <v>0.88693494621722391</v>
          </cell>
          <cell r="I758" t="str">
            <v>B</v>
          </cell>
          <cell r="J758">
            <v>-8.9008648025624609E-2</v>
          </cell>
          <cell r="K758" t="str">
            <v>C</v>
          </cell>
          <cell r="L758" t="str">
            <v>Dicf</v>
          </cell>
          <cell r="M758" t="str">
            <v/>
          </cell>
          <cell r="N758" t="str">
            <v>CAPAG Ano Base 2023</v>
          </cell>
          <cell r="O758" t="str">
            <v>Não</v>
          </cell>
          <cell r="P758" t="str">
            <v/>
          </cell>
          <cell r="Q758" t="str">
            <v>Sim</v>
          </cell>
          <cell r="R758" t="str">
            <v/>
          </cell>
          <cell r="S758" t="str">
            <v/>
          </cell>
          <cell r="T758" t="str">
            <v/>
          </cell>
          <cell r="U758" t="str">
            <v/>
          </cell>
          <cell r="V758" t="str">
            <v>Sim</v>
          </cell>
          <cell r="W758" t="str">
            <v>Não</v>
          </cell>
        </row>
        <row r="759">
          <cell r="D759" t="str">
            <v>Geminiano/PI</v>
          </cell>
          <cell r="E759" t="str">
            <v>C</v>
          </cell>
          <cell r="F759">
            <v>0.16336446997412438</v>
          </cell>
          <cell r="G759" t="str">
            <v>A</v>
          </cell>
          <cell r="H759">
            <v>0.89680719283068333</v>
          </cell>
          <cell r="I759" t="str">
            <v>B</v>
          </cell>
          <cell r="J759">
            <v>-1.5185220327548661E-2</v>
          </cell>
          <cell r="K759" t="str">
            <v>C</v>
          </cell>
          <cell r="L759" t="str">
            <v>Bicf</v>
          </cell>
          <cell r="M759" t="str">
            <v/>
          </cell>
          <cell r="N759" t="str">
            <v>CAPAG Ano Base 2023</v>
          </cell>
          <cell r="O759" t="str">
            <v>Não</v>
          </cell>
          <cell r="P759" t="str">
            <v/>
          </cell>
          <cell r="Q759" t="str">
            <v>Sim</v>
          </cell>
          <cell r="R759" t="str">
            <v/>
          </cell>
          <cell r="S759" t="str">
            <v/>
          </cell>
          <cell r="T759" t="str">
            <v/>
          </cell>
          <cell r="U759" t="str">
            <v/>
          </cell>
          <cell r="V759" t="str">
            <v>Sim</v>
          </cell>
          <cell r="W759" t="str">
            <v>Não</v>
          </cell>
        </row>
        <row r="760">
          <cell r="D760" t="str">
            <v>Gilbués/PI</v>
          </cell>
          <cell r="E760" t="str">
            <v>C</v>
          </cell>
          <cell r="F760">
            <v>3.5994119411268746E-2</v>
          </cell>
          <cell r="G760" t="str">
            <v>A</v>
          </cell>
          <cell r="H760">
            <v>0.92364988533488512</v>
          </cell>
          <cell r="I760" t="str">
            <v>B</v>
          </cell>
          <cell r="J760">
            <v>-1.3854519235386973E-2</v>
          </cell>
          <cell r="K760" t="str">
            <v>C</v>
          </cell>
          <cell r="L760" t="str">
            <v>Cicf</v>
          </cell>
          <cell r="M760" t="str">
            <v/>
          </cell>
          <cell r="N760" t="str">
            <v>CAPAG Ano Base 2023</v>
          </cell>
          <cell r="O760" t="str">
            <v>Não</v>
          </cell>
          <cell r="P760" t="str">
            <v/>
          </cell>
          <cell r="Q760" t="str">
            <v>Sim</v>
          </cell>
          <cell r="R760" t="str">
            <v/>
          </cell>
          <cell r="S760" t="str">
            <v/>
          </cell>
          <cell r="T760" t="str">
            <v/>
          </cell>
          <cell r="U760" t="str">
            <v/>
          </cell>
          <cell r="V760" t="str">
            <v>Sim</v>
          </cell>
          <cell r="W760" t="str">
            <v>Não</v>
          </cell>
        </row>
        <row r="761">
          <cell r="D761" t="str">
            <v>Guadalupe/PI</v>
          </cell>
          <cell r="E761" t="str">
            <v>C</v>
          </cell>
          <cell r="F761">
            <v>0.22330404380175553</v>
          </cell>
          <cell r="G761" t="str">
            <v>A</v>
          </cell>
          <cell r="H761">
            <v>0.91493283090050315</v>
          </cell>
          <cell r="I761" t="str">
            <v>B</v>
          </cell>
          <cell r="J761">
            <v>-5.6463399795020554E-2</v>
          </cell>
          <cell r="K761" t="str">
            <v>C</v>
          </cell>
          <cell r="L761" t="str">
            <v>Cicf</v>
          </cell>
          <cell r="M761" t="str">
            <v/>
          </cell>
          <cell r="N761" t="str">
            <v>CAPAG Ano Base 2023</v>
          </cell>
          <cell r="O761" t="str">
            <v>Não</v>
          </cell>
          <cell r="P761" t="str">
            <v/>
          </cell>
          <cell r="Q761" t="str">
            <v>Sim</v>
          </cell>
          <cell r="R761" t="str">
            <v/>
          </cell>
          <cell r="S761" t="str">
            <v/>
          </cell>
          <cell r="T761" t="str">
            <v/>
          </cell>
          <cell r="U761" t="str">
            <v/>
          </cell>
          <cell r="V761" t="str">
            <v>Sim</v>
          </cell>
          <cell r="W761" t="str">
            <v>Não</v>
          </cell>
        </row>
        <row r="762">
          <cell r="D762" t="str">
            <v>Guaribas/PI</v>
          </cell>
          <cell r="E762" t="str">
            <v>C</v>
          </cell>
          <cell r="F762">
            <v>0</v>
          </cell>
          <cell r="G762" t="str">
            <v>A</v>
          </cell>
          <cell r="H762">
            <v>0.95365335180316146</v>
          </cell>
          <cell r="I762" t="str">
            <v>C</v>
          </cell>
          <cell r="J762">
            <v>-0.12663668574648163</v>
          </cell>
          <cell r="K762" t="str">
            <v>C</v>
          </cell>
          <cell r="L762" t="str">
            <v>Cicf</v>
          </cell>
          <cell r="M762" t="str">
            <v/>
          </cell>
          <cell r="N762" t="str">
            <v>CAPAG Ano Base 2023</v>
          </cell>
          <cell r="O762" t="str">
            <v>Não</v>
          </cell>
          <cell r="P762" t="str">
            <v/>
          </cell>
          <cell r="Q762" t="str">
            <v>Sim</v>
          </cell>
          <cell r="R762" t="str">
            <v/>
          </cell>
          <cell r="S762" t="str">
            <v/>
          </cell>
          <cell r="T762" t="str">
            <v/>
          </cell>
          <cell r="U762" t="str">
            <v/>
          </cell>
          <cell r="V762" t="str">
            <v>Sim</v>
          </cell>
          <cell r="W762" t="str">
            <v>Sim</v>
          </cell>
        </row>
        <row r="763">
          <cell r="D763" t="str">
            <v>Hugo Napoleão/PI</v>
          </cell>
          <cell r="E763" t="str">
            <v>C</v>
          </cell>
          <cell r="F763">
            <v>0.20852204090124793</v>
          </cell>
          <cell r="G763" t="str">
            <v>A</v>
          </cell>
          <cell r="H763">
            <v>0.98350487048574786</v>
          </cell>
          <cell r="I763" t="str">
            <v>C</v>
          </cell>
          <cell r="J763">
            <v>-9.0383142080050508E-2</v>
          </cell>
          <cell r="K763" t="str">
            <v>C</v>
          </cell>
          <cell r="L763" t="str">
            <v>Bicf</v>
          </cell>
          <cell r="M763" t="str">
            <v/>
          </cell>
          <cell r="N763" t="str">
            <v>CAPAG Ano Base 2024</v>
          </cell>
          <cell r="O763" t="str">
            <v>Sim</v>
          </cell>
          <cell r="P763" t="str">
            <v/>
          </cell>
          <cell r="Q763" t="str">
            <v>Sim</v>
          </cell>
          <cell r="R763" t="str">
            <v/>
          </cell>
          <cell r="S763" t="str">
            <v/>
          </cell>
          <cell r="T763" t="str">
            <v/>
          </cell>
          <cell r="U763" t="str">
            <v/>
          </cell>
          <cell r="V763" t="str">
            <v>Sim</v>
          </cell>
          <cell r="W763" t="str">
            <v>Sim</v>
          </cell>
        </row>
        <row r="764">
          <cell r="D764" t="str">
            <v>Ilha Grande/PI</v>
          </cell>
          <cell r="E764" t="str">
            <v>C</v>
          </cell>
          <cell r="F764">
            <v>3.8881075543936751E-2</v>
          </cell>
          <cell r="G764" t="str">
            <v>A</v>
          </cell>
          <cell r="H764">
            <v>0.93330242187181411</v>
          </cell>
          <cell r="I764" t="str">
            <v>B</v>
          </cell>
          <cell r="J764">
            <v>-1.0794433939692442E-3</v>
          </cell>
          <cell r="K764" t="str">
            <v>C</v>
          </cell>
          <cell r="L764" t="str">
            <v>Cicf</v>
          </cell>
          <cell r="M764" t="str">
            <v/>
          </cell>
          <cell r="N764" t="str">
            <v>CAPAG Ano Base 2023</v>
          </cell>
          <cell r="O764" t="str">
            <v>Não</v>
          </cell>
          <cell r="P764">
            <v>0.19704216263448804</v>
          </cell>
          <cell r="Q764" t="str">
            <v>Sim</v>
          </cell>
          <cell r="R764" t="str">
            <v>Sim</v>
          </cell>
          <cell r="S764" t="str">
            <v/>
          </cell>
          <cell r="T764" t="str">
            <v/>
          </cell>
          <cell r="U764" t="str">
            <v/>
          </cell>
          <cell r="V764" t="str">
            <v>Sim</v>
          </cell>
          <cell r="W764" t="str">
            <v>Sim</v>
          </cell>
        </row>
        <row r="765">
          <cell r="D765" t="str">
            <v>Inhuma/PI</v>
          </cell>
          <cell r="E765" t="str">
            <v>C</v>
          </cell>
          <cell r="F765">
            <v>5.3524092037286974E-2</v>
          </cell>
          <cell r="G765" t="str">
            <v>A</v>
          </cell>
          <cell r="H765">
            <v>0.94709105661380444</v>
          </cell>
          <cell r="I765" t="str">
            <v>B</v>
          </cell>
          <cell r="J765">
            <v>-1.5897595120407566E-2</v>
          </cell>
          <cell r="K765" t="str">
            <v>C</v>
          </cell>
          <cell r="L765" t="str">
            <v>Dicf</v>
          </cell>
          <cell r="M765" t="str">
            <v/>
          </cell>
          <cell r="N765" t="str">
            <v>CAPAG Ano Base 2023</v>
          </cell>
          <cell r="O765" t="str">
            <v>Não</v>
          </cell>
          <cell r="P765">
            <v>5.7470887271712598</v>
          </cell>
          <cell r="Q765" t="str">
            <v>Sim</v>
          </cell>
          <cell r="R765" t="str">
            <v/>
          </cell>
          <cell r="S765" t="str">
            <v/>
          </cell>
          <cell r="T765" t="str">
            <v/>
          </cell>
          <cell r="U765" t="str">
            <v/>
          </cell>
          <cell r="V765" t="str">
            <v>Sim</v>
          </cell>
          <cell r="W765" t="str">
            <v>Não</v>
          </cell>
        </row>
        <row r="766">
          <cell r="D766" t="str">
            <v>Ipiranga do Piauí/PI</v>
          </cell>
          <cell r="E766" t="str">
            <v>n.d.</v>
          </cell>
          <cell r="F766">
            <v>6.792643335316631E-2</v>
          </cell>
          <cell r="G766" t="str">
            <v>A</v>
          </cell>
          <cell r="H766">
            <v>0.94347195450259114</v>
          </cell>
          <cell r="I766" t="str">
            <v>B</v>
          </cell>
          <cell r="J766" t="str">
            <v>n.d.</v>
          </cell>
          <cell r="K766" t="str">
            <v>n.d.</v>
          </cell>
          <cell r="L766" t="str">
            <v>Bicf</v>
          </cell>
          <cell r="M76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66" t="str">
            <v>CAPAG Ano Base 2023</v>
          </cell>
          <cell r="O766" t="str">
            <v>Não</v>
          </cell>
          <cell r="P766" t="str">
            <v>n.d.</v>
          </cell>
          <cell r="Q766" t="str">
            <v>Sim</v>
          </cell>
          <cell r="R766" t="str">
            <v/>
          </cell>
          <cell r="S766" t="str">
            <v/>
          </cell>
          <cell r="T766" t="str">
            <v>Negativa</v>
          </cell>
          <cell r="U766" t="str">
            <v/>
          </cell>
          <cell r="V766" t="str">
            <v>Sim</v>
          </cell>
          <cell r="W766" t="str">
            <v>Sim</v>
          </cell>
        </row>
        <row r="767">
          <cell r="D767" t="str">
            <v>Isaías Coelho/PI</v>
          </cell>
          <cell r="E767" t="str">
            <v>C</v>
          </cell>
          <cell r="F767">
            <v>5.2308943721112117E-4</v>
          </cell>
          <cell r="G767" t="str">
            <v>A</v>
          </cell>
          <cell r="H767">
            <v>0.87878091004194636</v>
          </cell>
          <cell r="I767" t="str">
            <v>B</v>
          </cell>
          <cell r="J767">
            <v>-2.6400830110269243E-3</v>
          </cell>
          <cell r="K767" t="str">
            <v>C</v>
          </cell>
          <cell r="L767" t="str">
            <v>Bicf</v>
          </cell>
          <cell r="M767" t="str">
            <v/>
          </cell>
          <cell r="N767" t="str">
            <v>CAPAG Ano Base 2024</v>
          </cell>
          <cell r="O767" t="str">
            <v>Sim</v>
          </cell>
          <cell r="P767">
            <v>1.8212299898402429</v>
          </cell>
          <cell r="Q767" t="str">
            <v>Sim</v>
          </cell>
          <cell r="R767" t="str">
            <v/>
          </cell>
          <cell r="S767" t="str">
            <v/>
          </cell>
          <cell r="T767" t="str">
            <v/>
          </cell>
          <cell r="U767" t="str">
            <v/>
          </cell>
          <cell r="V767" t="str">
            <v>Sim</v>
          </cell>
          <cell r="W767" t="str">
            <v>Sim</v>
          </cell>
        </row>
        <row r="768">
          <cell r="D768" t="str">
            <v>Itainópolis/PI</v>
          </cell>
          <cell r="E768" t="str">
            <v>n.e.</v>
          </cell>
          <cell r="F768">
            <v>4.3824631001697027E-2</v>
          </cell>
          <cell r="G768" t="str">
            <v>A</v>
          </cell>
          <cell r="H768">
            <v>0.91873260612373153</v>
          </cell>
          <cell r="I768" t="str">
            <v>B</v>
          </cell>
          <cell r="J768">
            <v>-1.3382065643200664E-3</v>
          </cell>
          <cell r="K768" t="str">
            <v>C</v>
          </cell>
          <cell r="L768" t="str">
            <v>Eicf</v>
          </cell>
          <cell r="M768" t="str">
            <v>Ente possui ranking da informação contábil Eicf</v>
          </cell>
          <cell r="N768" t="str">
            <v>CAPAG Ano Base 2023</v>
          </cell>
          <cell r="O768" t="str">
            <v>Não</v>
          </cell>
          <cell r="P768">
            <v>1.1689275462572317</v>
          </cell>
          <cell r="Q768" t="str">
            <v>Sim</v>
          </cell>
          <cell r="R768" t="str">
            <v/>
          </cell>
          <cell r="S768" t="str">
            <v/>
          </cell>
          <cell r="T768" t="str">
            <v/>
          </cell>
          <cell r="U768" t="str">
            <v/>
          </cell>
          <cell r="V768" t="str">
            <v>Sim</v>
          </cell>
          <cell r="W768" t="str">
            <v>Não</v>
          </cell>
        </row>
        <row r="769">
          <cell r="D769" t="str">
            <v>Itaueira/PI</v>
          </cell>
          <cell r="E769" t="str">
            <v>C</v>
          </cell>
          <cell r="F769">
            <v>0.14839656693754835</v>
          </cell>
          <cell r="G769" t="str">
            <v>A</v>
          </cell>
          <cell r="H769">
            <v>0.99330358849747702</v>
          </cell>
          <cell r="I769" t="str">
            <v>C</v>
          </cell>
          <cell r="J769">
            <v>-2.8852128337756269E-2</v>
          </cell>
          <cell r="K769" t="str">
            <v>C</v>
          </cell>
          <cell r="L769" t="str">
            <v>Bicf</v>
          </cell>
          <cell r="M769" t="str">
            <v/>
          </cell>
          <cell r="N769" t="str">
            <v>CAPAG Ano Base 2023</v>
          </cell>
          <cell r="O769" t="str">
            <v>Não</v>
          </cell>
          <cell r="P769" t="str">
            <v/>
          </cell>
          <cell r="Q769" t="str">
            <v>Sim</v>
          </cell>
          <cell r="R769" t="str">
            <v/>
          </cell>
          <cell r="S769" t="str">
            <v/>
          </cell>
          <cell r="T769" t="str">
            <v/>
          </cell>
          <cell r="U769" t="str">
            <v/>
          </cell>
          <cell r="V769" t="str">
            <v>Sim</v>
          </cell>
          <cell r="W769" t="str">
            <v>Não</v>
          </cell>
        </row>
        <row r="770">
          <cell r="D770" t="str">
            <v>Jacobina do Piauí/PI</v>
          </cell>
          <cell r="E770" t="str">
            <v>n.d.</v>
          </cell>
          <cell r="F770" t="str">
            <v>n.d.</v>
          </cell>
          <cell r="G770" t="str">
            <v>n.d.</v>
          </cell>
          <cell r="H770" t="str">
            <v>n.d.</v>
          </cell>
          <cell r="I770" t="str">
            <v>n.d.</v>
          </cell>
          <cell r="J770" t="str">
            <v>n.d.</v>
          </cell>
          <cell r="K770" t="str">
            <v>n.d.</v>
          </cell>
          <cell r="L770" t="str">
            <v>Cicf</v>
          </cell>
          <cell r="M770" t="str">
            <v xml:space="preserve">Ente não publicou último RGF de 2024
Ente não publicou último RREO de 2024
</v>
          </cell>
          <cell r="N770" t="str">
            <v>CAPAG Ano Base 2023</v>
          </cell>
          <cell r="O770" t="str">
            <v>Não</v>
          </cell>
          <cell r="P770">
            <v>0.51937241838158954</v>
          </cell>
          <cell r="Q770" t="str">
            <v>Sim</v>
          </cell>
          <cell r="R770" t="str">
            <v>Sim</v>
          </cell>
          <cell r="S770" t="str">
            <v/>
          </cell>
          <cell r="T770" t="str">
            <v/>
          </cell>
          <cell r="U770" t="str">
            <v/>
          </cell>
          <cell r="V770" t="str">
            <v>Não</v>
          </cell>
          <cell r="W770" t="str">
            <v>Não</v>
          </cell>
        </row>
        <row r="771">
          <cell r="D771" t="str">
            <v>Jaicós/PI</v>
          </cell>
          <cell r="E771" t="str">
            <v>C</v>
          </cell>
          <cell r="F771">
            <v>7.9559783902489745E-2</v>
          </cell>
          <cell r="G771" t="str">
            <v>A</v>
          </cell>
          <cell r="H771">
            <v>0.96030484942586525</v>
          </cell>
          <cell r="I771" t="str">
            <v>C</v>
          </cell>
          <cell r="J771">
            <v>-3.906682014473379E-2</v>
          </cell>
          <cell r="K771" t="str">
            <v>C</v>
          </cell>
          <cell r="L771" t="str">
            <v>Cicf</v>
          </cell>
          <cell r="M771" t="str">
            <v/>
          </cell>
          <cell r="N771" t="str">
            <v>CAPAG Ano Base 2023</v>
          </cell>
          <cell r="O771" t="str">
            <v>Não</v>
          </cell>
          <cell r="P771" t="str">
            <v/>
          </cell>
          <cell r="Q771" t="str">
            <v>Sim</v>
          </cell>
          <cell r="R771" t="str">
            <v/>
          </cell>
          <cell r="S771" t="str">
            <v/>
          </cell>
          <cell r="T771" t="str">
            <v/>
          </cell>
          <cell r="U771" t="str">
            <v/>
          </cell>
          <cell r="V771" t="str">
            <v>Sim</v>
          </cell>
          <cell r="W771" t="str">
            <v>Não</v>
          </cell>
        </row>
        <row r="772">
          <cell r="D772" t="str">
            <v>Jardim do Mulato/PI</v>
          </cell>
          <cell r="E772" t="str">
            <v>C</v>
          </cell>
          <cell r="F772">
            <v>4.4749558640471733E-2</v>
          </cell>
          <cell r="G772" t="str">
            <v>A</v>
          </cell>
          <cell r="H772">
            <v>0.95749825986059367</v>
          </cell>
          <cell r="I772" t="str">
            <v>C</v>
          </cell>
          <cell r="J772">
            <v>-7.7232624469550423E-3</v>
          </cell>
          <cell r="K772" t="str">
            <v>C</v>
          </cell>
          <cell r="L772" t="str">
            <v>Bicf</v>
          </cell>
          <cell r="M772" t="str">
            <v/>
          </cell>
          <cell r="N772" t="str">
            <v>CAPAG Ano Base 2023</v>
          </cell>
          <cell r="O772" t="str">
            <v>Não</v>
          </cell>
          <cell r="P772">
            <v>5.0231405061842667</v>
          </cell>
          <cell r="Q772" t="str">
            <v>Sim</v>
          </cell>
          <cell r="R772" t="str">
            <v/>
          </cell>
          <cell r="S772" t="str">
            <v/>
          </cell>
          <cell r="T772" t="str">
            <v/>
          </cell>
          <cell r="U772" t="str">
            <v/>
          </cell>
          <cell r="V772" t="str">
            <v>Sim</v>
          </cell>
          <cell r="W772" t="str">
            <v>Não</v>
          </cell>
        </row>
        <row r="773">
          <cell r="D773" t="str">
            <v>Jatobá do Piauí/PI</v>
          </cell>
          <cell r="E773" t="str">
            <v>C</v>
          </cell>
          <cell r="F773">
            <v>0.17655709903781672</v>
          </cell>
          <cell r="G773" t="str">
            <v>A</v>
          </cell>
          <cell r="H773">
            <v>0.99432792088376531</v>
          </cell>
          <cell r="I773" t="str">
            <v>C</v>
          </cell>
          <cell r="J773">
            <v>-9.8107125583278526E-2</v>
          </cell>
          <cell r="K773" t="str">
            <v>C</v>
          </cell>
          <cell r="L773" t="str">
            <v>Cicf</v>
          </cell>
          <cell r="M773" t="str">
            <v/>
          </cell>
          <cell r="N773" t="str">
            <v>CAPAG Ano Base 2023</v>
          </cell>
          <cell r="O773" t="str">
            <v>Não</v>
          </cell>
          <cell r="P773" t="str">
            <v/>
          </cell>
          <cell r="Q773" t="str">
            <v>Sim</v>
          </cell>
          <cell r="R773" t="str">
            <v/>
          </cell>
          <cell r="S773" t="str">
            <v/>
          </cell>
          <cell r="T773" t="str">
            <v/>
          </cell>
          <cell r="U773" t="str">
            <v/>
          </cell>
          <cell r="V773" t="str">
            <v>Sim</v>
          </cell>
          <cell r="W773" t="str">
            <v>Sim</v>
          </cell>
        </row>
        <row r="774">
          <cell r="D774" t="str">
            <v>Jerumenha/PI</v>
          </cell>
          <cell r="E774" t="str">
            <v>C</v>
          </cell>
          <cell r="F774">
            <v>0</v>
          </cell>
          <cell r="G774" t="str">
            <v>A</v>
          </cell>
          <cell r="H774">
            <v>0.94985571073213715</v>
          </cell>
          <cell r="I774" t="str">
            <v>B</v>
          </cell>
          <cell r="J774">
            <v>-0.20009502437397092</v>
          </cell>
          <cell r="K774" t="str">
            <v>C</v>
          </cell>
          <cell r="L774" t="str">
            <v>Cicf</v>
          </cell>
          <cell r="M774" t="str">
            <v/>
          </cell>
          <cell r="N774" t="str">
            <v>CAPAG Ano Base 2023</v>
          </cell>
          <cell r="O774" t="str">
            <v>Não</v>
          </cell>
          <cell r="P774" t="str">
            <v/>
          </cell>
          <cell r="Q774" t="str">
            <v>Sim</v>
          </cell>
          <cell r="R774" t="str">
            <v/>
          </cell>
          <cell r="S774" t="str">
            <v/>
          </cell>
          <cell r="T774" t="str">
            <v/>
          </cell>
          <cell r="U774" t="str">
            <v/>
          </cell>
          <cell r="V774" t="str">
            <v>Sim</v>
          </cell>
          <cell r="W774" t="str">
            <v>Não</v>
          </cell>
        </row>
        <row r="775">
          <cell r="D775" t="str">
            <v>João Costa/PI</v>
          </cell>
          <cell r="E775" t="str">
            <v>C</v>
          </cell>
          <cell r="F775">
            <v>7.0151144138344539E-3</v>
          </cell>
          <cell r="G775" t="str">
            <v>A</v>
          </cell>
          <cell r="H775">
            <v>0.94953236911741334</v>
          </cell>
          <cell r="I775" t="str">
            <v>B</v>
          </cell>
          <cell r="J775">
            <v>-0.1003355096812461</v>
          </cell>
          <cell r="K775" t="str">
            <v>C</v>
          </cell>
          <cell r="L775" t="str">
            <v>Cicf</v>
          </cell>
          <cell r="M775" t="str">
            <v/>
          </cell>
          <cell r="N775" t="str">
            <v>CAPAG Ano Base 2023</v>
          </cell>
          <cell r="O775" t="str">
            <v>Não</v>
          </cell>
          <cell r="P775" t="str">
            <v/>
          </cell>
          <cell r="Q775" t="str">
            <v>Sim</v>
          </cell>
          <cell r="R775" t="str">
            <v/>
          </cell>
          <cell r="S775" t="str">
            <v/>
          </cell>
          <cell r="T775" t="str">
            <v/>
          </cell>
          <cell r="U775" t="str">
            <v/>
          </cell>
          <cell r="V775" t="str">
            <v>Sim</v>
          </cell>
          <cell r="W775" t="str">
            <v>Não</v>
          </cell>
        </row>
        <row r="776">
          <cell r="D776" t="str">
            <v>Joaquim Pires/PI</v>
          </cell>
          <cell r="E776" t="str">
            <v>C</v>
          </cell>
          <cell r="F776">
            <v>0.25892538592256931</v>
          </cell>
          <cell r="G776" t="str">
            <v>A</v>
          </cell>
          <cell r="H776">
            <v>0.83636838701207916</v>
          </cell>
          <cell r="I776" t="str">
            <v>A</v>
          </cell>
          <cell r="J776">
            <v>-1.6841977576195065E-2</v>
          </cell>
          <cell r="K776" t="str">
            <v>C</v>
          </cell>
          <cell r="L776" t="str">
            <v>Cicf</v>
          </cell>
          <cell r="M776" t="str">
            <v/>
          </cell>
          <cell r="N776" t="str">
            <v>CAPAG Ano Base 2023</v>
          </cell>
          <cell r="O776" t="str">
            <v>Não</v>
          </cell>
          <cell r="P776" t="str">
            <v/>
          </cell>
          <cell r="Q776" t="str">
            <v>Sim</v>
          </cell>
          <cell r="R776" t="str">
            <v/>
          </cell>
          <cell r="S776" t="str">
            <v/>
          </cell>
          <cell r="T776" t="str">
            <v/>
          </cell>
          <cell r="U776" t="str">
            <v/>
          </cell>
          <cell r="V776" t="str">
            <v>Sim</v>
          </cell>
          <cell r="W776" t="str">
            <v>Sim</v>
          </cell>
        </row>
        <row r="777">
          <cell r="D777" t="str">
            <v>Joca Marques/PI</v>
          </cell>
          <cell r="E777" t="str">
            <v>n.d.</v>
          </cell>
          <cell r="F777">
            <v>4.5574347127011611E-3</v>
          </cell>
          <cell r="G777" t="str">
            <v>A</v>
          </cell>
          <cell r="H777">
            <v>0.95545265846813543</v>
          </cell>
          <cell r="I777" t="str">
            <v>C</v>
          </cell>
          <cell r="J777" t="str">
            <v>n.d.</v>
          </cell>
          <cell r="K777" t="str">
            <v>n.d.</v>
          </cell>
          <cell r="L777" t="str">
            <v>Bicf</v>
          </cell>
          <cell r="M77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77" t="str">
            <v>CAPAG Ano Base 2023</v>
          </cell>
          <cell r="O777" t="str">
            <v>Não</v>
          </cell>
          <cell r="P777" t="str">
            <v>n.d.</v>
          </cell>
          <cell r="Q777" t="str">
            <v>Sim</v>
          </cell>
          <cell r="R777" t="str">
            <v/>
          </cell>
          <cell r="S777" t="str">
            <v/>
          </cell>
          <cell r="T777" t="str">
            <v>Negativa</v>
          </cell>
          <cell r="U777" t="str">
            <v/>
          </cell>
          <cell r="V777" t="str">
            <v>Sim</v>
          </cell>
          <cell r="W777" t="str">
            <v>Sim</v>
          </cell>
        </row>
        <row r="778">
          <cell r="D778" t="str">
            <v>José de Freitas/PI</v>
          </cell>
          <cell r="E778" t="str">
            <v>n.d.</v>
          </cell>
          <cell r="F778">
            <v>3.3322669691418137E-2</v>
          </cell>
          <cell r="G778" t="str">
            <v>A</v>
          </cell>
          <cell r="H778">
            <v>0.94333897325842675</v>
          </cell>
          <cell r="I778" t="str">
            <v>B</v>
          </cell>
          <cell r="J778" t="str">
            <v>n.d.</v>
          </cell>
          <cell r="K778" t="str">
            <v>n.d.</v>
          </cell>
          <cell r="L778" t="str">
            <v>Cicf</v>
          </cell>
          <cell r="M7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778" t="str">
            <v>CAPAG Ano Base 2023</v>
          </cell>
          <cell r="O778" t="str">
            <v>Não</v>
          </cell>
          <cell r="P778" t="str">
            <v>n.d.</v>
          </cell>
          <cell r="Q778" t="str">
            <v>Sim</v>
          </cell>
          <cell r="R778" t="str">
            <v/>
          </cell>
          <cell r="S778" t="str">
            <v/>
          </cell>
          <cell r="T778" t="str">
            <v/>
          </cell>
          <cell r="U778" t="str">
            <v>Sim</v>
          </cell>
          <cell r="V778" t="str">
            <v>Sim</v>
          </cell>
          <cell r="W778" t="str">
            <v>Não</v>
          </cell>
        </row>
        <row r="779">
          <cell r="D779" t="str">
            <v>Juazeiro do Piauí/PI</v>
          </cell>
          <cell r="E779" t="str">
            <v>C</v>
          </cell>
          <cell r="F779">
            <v>0.34374216340858016</v>
          </cell>
          <cell r="G779" t="str">
            <v>A</v>
          </cell>
          <cell r="H779">
            <v>0.88438065802388177</v>
          </cell>
          <cell r="I779" t="str">
            <v>B</v>
          </cell>
          <cell r="J779">
            <v>-4.9783821230912462E-2</v>
          </cell>
          <cell r="K779" t="str">
            <v>C</v>
          </cell>
          <cell r="L779" t="str">
            <v>Cicf</v>
          </cell>
          <cell r="M779" t="str">
            <v/>
          </cell>
          <cell r="N779" t="str">
            <v>CAPAG Ano Base 2023</v>
          </cell>
          <cell r="O779" t="str">
            <v>Não</v>
          </cell>
          <cell r="P779" t="str">
            <v/>
          </cell>
          <cell r="Q779" t="str">
            <v>Sim</v>
          </cell>
          <cell r="R779" t="str">
            <v/>
          </cell>
          <cell r="S779" t="str">
            <v/>
          </cell>
          <cell r="T779" t="str">
            <v/>
          </cell>
          <cell r="U779" t="str">
            <v/>
          </cell>
          <cell r="V779" t="str">
            <v>Sim</v>
          </cell>
          <cell r="W779" t="str">
            <v>Sim</v>
          </cell>
        </row>
        <row r="780">
          <cell r="D780" t="str">
            <v>Júlio Borges/PI</v>
          </cell>
          <cell r="E780" t="str">
            <v>C</v>
          </cell>
          <cell r="F780">
            <v>3.8276794245357959E-3</v>
          </cell>
          <cell r="G780" t="str">
            <v>A</v>
          </cell>
          <cell r="H780">
            <v>0.85864986222648976</v>
          </cell>
          <cell r="I780" t="str">
            <v>B</v>
          </cell>
          <cell r="J780">
            <v>-6.0252083628890476E-3</v>
          </cell>
          <cell r="K780" t="str">
            <v>C</v>
          </cell>
          <cell r="L780" t="str">
            <v>Cicf</v>
          </cell>
          <cell r="M780" t="str">
            <v/>
          </cell>
          <cell r="N780" t="str">
            <v>CAPAG Ano Base 2023</v>
          </cell>
          <cell r="O780" t="str">
            <v>Não</v>
          </cell>
          <cell r="P780" t="str">
            <v/>
          </cell>
          <cell r="Q780" t="str">
            <v>Sim</v>
          </cell>
          <cell r="R780" t="str">
            <v/>
          </cell>
          <cell r="S780" t="str">
            <v/>
          </cell>
          <cell r="T780" t="str">
            <v/>
          </cell>
          <cell r="U780" t="str">
            <v/>
          </cell>
          <cell r="V780" t="str">
            <v>Sim</v>
          </cell>
          <cell r="W780" t="str">
            <v>Sim</v>
          </cell>
        </row>
        <row r="781">
          <cell r="D781" t="str">
            <v>Jurema/PI</v>
          </cell>
          <cell r="E781" t="str">
            <v>C</v>
          </cell>
          <cell r="F781">
            <v>6.9817306945014465E-2</v>
          </cell>
          <cell r="G781" t="str">
            <v>A</v>
          </cell>
          <cell r="H781">
            <v>0.91338285324361546</v>
          </cell>
          <cell r="I781" t="str">
            <v>B</v>
          </cell>
          <cell r="J781">
            <v>-2.953933081794775E-2</v>
          </cell>
          <cell r="K781" t="str">
            <v>C</v>
          </cell>
          <cell r="L781" t="str">
            <v>Bicf</v>
          </cell>
          <cell r="M781" t="str">
            <v/>
          </cell>
          <cell r="N781" t="str">
            <v>CAPAG Ano Base 2023</v>
          </cell>
          <cell r="O781" t="str">
            <v>Não</v>
          </cell>
          <cell r="P781" t="str">
            <v/>
          </cell>
          <cell r="Q781" t="str">
            <v>Sim</v>
          </cell>
          <cell r="R781" t="str">
            <v/>
          </cell>
          <cell r="S781" t="str">
            <v/>
          </cell>
          <cell r="T781" t="str">
            <v/>
          </cell>
          <cell r="U781" t="str">
            <v/>
          </cell>
          <cell r="V781" t="str">
            <v>Sim</v>
          </cell>
          <cell r="W781" t="str">
            <v>Não</v>
          </cell>
        </row>
        <row r="782">
          <cell r="D782" t="str">
            <v>Lagoinha do Piauí/PI</v>
          </cell>
          <cell r="E782" t="str">
            <v>n.e.</v>
          </cell>
          <cell r="F782">
            <v>0.16977965479809701</v>
          </cell>
          <cell r="G782" t="str">
            <v>A</v>
          </cell>
          <cell r="H782">
            <v>0.96085209779915426</v>
          </cell>
          <cell r="I782" t="str">
            <v>C</v>
          </cell>
          <cell r="J782">
            <v>3.5568749614184263E-2</v>
          </cell>
          <cell r="K782" t="str">
            <v>B</v>
          </cell>
          <cell r="L782" t="str">
            <v>Eicf</v>
          </cell>
          <cell r="M782" t="str">
            <v>Ente possui ranking da informação contábil Eicf</v>
          </cell>
          <cell r="N782" t="str">
            <v>CAPAG Ano Base 2023</v>
          </cell>
          <cell r="O782" t="str">
            <v>Não</v>
          </cell>
          <cell r="P782">
            <v>0.48354194220642677</v>
          </cell>
          <cell r="Q782" t="str">
            <v>Sim</v>
          </cell>
          <cell r="R782" t="str">
            <v/>
          </cell>
          <cell r="S782" t="str">
            <v/>
          </cell>
          <cell r="T782" t="str">
            <v/>
          </cell>
          <cell r="U782" t="str">
            <v/>
          </cell>
          <cell r="V782" t="str">
            <v>Sim</v>
          </cell>
          <cell r="W782" t="str">
            <v>Não</v>
          </cell>
        </row>
        <row r="783">
          <cell r="D783" t="str">
            <v>Lagoa Alegre/PI</v>
          </cell>
          <cell r="E783" t="str">
            <v>C</v>
          </cell>
          <cell r="F783">
            <v>0.18612901952488856</v>
          </cell>
          <cell r="G783" t="str">
            <v>A</v>
          </cell>
          <cell r="H783">
            <v>0.86034011484760797</v>
          </cell>
          <cell r="I783" t="str">
            <v>B</v>
          </cell>
          <cell r="J783">
            <v>-3.3378330013270764E-2</v>
          </cell>
          <cell r="K783" t="str">
            <v>C</v>
          </cell>
          <cell r="L783" t="str">
            <v>Bicf</v>
          </cell>
          <cell r="M783" t="str">
            <v/>
          </cell>
          <cell r="N783" t="str">
            <v>CAPAG Ano Base 2023</v>
          </cell>
          <cell r="O783" t="str">
            <v>Não</v>
          </cell>
          <cell r="P783" t="str">
            <v/>
          </cell>
          <cell r="Q783" t="str">
            <v>Sim</v>
          </cell>
          <cell r="R783" t="str">
            <v/>
          </cell>
          <cell r="S783" t="str">
            <v/>
          </cell>
          <cell r="T783" t="str">
            <v/>
          </cell>
          <cell r="U783" t="str">
            <v/>
          </cell>
          <cell r="V783" t="str">
            <v>Sim</v>
          </cell>
          <cell r="W783" t="str">
            <v>Sim</v>
          </cell>
        </row>
        <row r="784">
          <cell r="D784" t="str">
            <v>Lagoa do Barro do Piauí/PI</v>
          </cell>
          <cell r="E784" t="str">
            <v>n.d.</v>
          </cell>
          <cell r="F784" t="str">
            <v>n.d.</v>
          </cell>
          <cell r="G784" t="str">
            <v>n.d.</v>
          </cell>
          <cell r="H784" t="str">
            <v>n.d.</v>
          </cell>
          <cell r="I784" t="str">
            <v>n.d.</v>
          </cell>
          <cell r="J784" t="str">
            <v>n.d.</v>
          </cell>
          <cell r="K784" t="str">
            <v>n.d.</v>
          </cell>
          <cell r="L784" t="str">
            <v>Aicf</v>
          </cell>
          <cell r="M784" t="str">
            <v xml:space="preserve">Ente não publicou último RGF de 2024
Ente não publicou último RREO de 2024
</v>
          </cell>
          <cell r="N784" t="str">
            <v>CAPAG Ano Base 2023</v>
          </cell>
          <cell r="O784" t="str">
            <v>Não</v>
          </cell>
          <cell r="P784">
            <v>0.27809153500927869</v>
          </cell>
          <cell r="Q784" t="str">
            <v>Sim</v>
          </cell>
          <cell r="R784" t="str">
            <v>Sim</v>
          </cell>
          <cell r="S784" t="str">
            <v/>
          </cell>
          <cell r="T784" t="str">
            <v/>
          </cell>
          <cell r="U784" t="str">
            <v/>
          </cell>
          <cell r="V784" t="str">
            <v>Não</v>
          </cell>
          <cell r="W784" t="str">
            <v>Não</v>
          </cell>
        </row>
        <row r="785">
          <cell r="D785" t="str">
            <v>Lagoa de São Francisco/PI</v>
          </cell>
          <cell r="E785" t="str">
            <v>n.e.</v>
          </cell>
          <cell r="F785">
            <v>0</v>
          </cell>
          <cell r="G785" t="str">
            <v>A</v>
          </cell>
          <cell r="H785">
            <v>0.82135672026445339</v>
          </cell>
          <cell r="I785" t="str">
            <v>A</v>
          </cell>
          <cell r="J785">
            <v>-0.12647142677710199</v>
          </cell>
          <cell r="K785" t="str">
            <v>C</v>
          </cell>
          <cell r="L785" t="str">
            <v>Eicf</v>
          </cell>
          <cell r="M785" t="str">
            <v>Ente possui ranking da informação contábil Eicf</v>
          </cell>
          <cell r="N785" t="str">
            <v>CAPAG Ano Base 2023</v>
          </cell>
          <cell r="O785" t="str">
            <v>Não</v>
          </cell>
          <cell r="P785" t="str">
            <v/>
          </cell>
          <cell r="Q785" t="str">
            <v>Sim</v>
          </cell>
          <cell r="R785" t="str">
            <v/>
          </cell>
          <cell r="S785" t="str">
            <v/>
          </cell>
          <cell r="T785" t="str">
            <v/>
          </cell>
          <cell r="U785" t="str">
            <v/>
          </cell>
          <cell r="V785" t="str">
            <v>Sim</v>
          </cell>
          <cell r="W785" t="str">
            <v>Não</v>
          </cell>
        </row>
        <row r="786">
          <cell r="D786" t="str">
            <v>Lagoa do Piauí/PI</v>
          </cell>
          <cell r="E786" t="str">
            <v>C</v>
          </cell>
          <cell r="F786">
            <v>0.49696445830762848</v>
          </cell>
          <cell r="G786" t="str">
            <v>A</v>
          </cell>
          <cell r="H786">
            <v>0.96015275273880252</v>
          </cell>
          <cell r="I786" t="str">
            <v>C</v>
          </cell>
          <cell r="J786">
            <v>-0.13561597800431976</v>
          </cell>
          <cell r="K786" t="str">
            <v>C</v>
          </cell>
          <cell r="L786" t="str">
            <v>Bicf</v>
          </cell>
          <cell r="M786" t="str">
            <v/>
          </cell>
          <cell r="N786" t="str">
            <v>CAPAG Ano Base 2023</v>
          </cell>
          <cell r="O786" t="str">
            <v>Não</v>
          </cell>
          <cell r="P786" t="str">
            <v/>
          </cell>
          <cell r="Q786" t="str">
            <v>Sim</v>
          </cell>
          <cell r="R786" t="str">
            <v/>
          </cell>
          <cell r="S786" t="str">
            <v/>
          </cell>
          <cell r="T786" t="str">
            <v/>
          </cell>
          <cell r="U786" t="str">
            <v/>
          </cell>
          <cell r="V786" t="str">
            <v>Sim</v>
          </cell>
          <cell r="W786" t="str">
            <v>Não</v>
          </cell>
        </row>
        <row r="787">
          <cell r="D787" t="str">
            <v>Lagoa do Sítio/PI</v>
          </cell>
          <cell r="E787" t="str">
            <v>C</v>
          </cell>
          <cell r="F787">
            <v>0</v>
          </cell>
          <cell r="G787" t="str">
            <v>A</v>
          </cell>
          <cell r="H787">
            <v>0.99169873370633588</v>
          </cell>
          <cell r="I787" t="str">
            <v>C</v>
          </cell>
          <cell r="J787">
            <v>-0.13788337426495836</v>
          </cell>
          <cell r="K787" t="str">
            <v>C</v>
          </cell>
          <cell r="L787" t="str">
            <v>Cicf</v>
          </cell>
          <cell r="M787" t="str">
            <v/>
          </cell>
          <cell r="N787" t="str">
            <v>CAPAG Ano Base 2023</v>
          </cell>
          <cell r="O787" t="str">
            <v>Não</v>
          </cell>
          <cell r="P787" t="str">
            <v/>
          </cell>
          <cell r="Q787" t="str">
            <v>Sim</v>
          </cell>
          <cell r="R787" t="str">
            <v/>
          </cell>
          <cell r="S787" t="str">
            <v/>
          </cell>
          <cell r="T787" t="str">
            <v/>
          </cell>
          <cell r="U787" t="str">
            <v/>
          </cell>
          <cell r="V787" t="str">
            <v>Sim</v>
          </cell>
          <cell r="W787" t="str">
            <v>Sim</v>
          </cell>
        </row>
        <row r="788">
          <cell r="D788" t="str">
            <v>Landri Sales/PI</v>
          </cell>
          <cell r="E788" t="str">
            <v>n.d.</v>
          </cell>
          <cell r="F788">
            <v>0.12937903224406147</v>
          </cell>
          <cell r="G788" t="str">
            <v>A</v>
          </cell>
          <cell r="H788">
            <v>0.8830902609989848</v>
          </cell>
          <cell r="I788" t="str">
            <v>B</v>
          </cell>
          <cell r="J788" t="str">
            <v>n.d.</v>
          </cell>
          <cell r="K788" t="str">
            <v>n.d.</v>
          </cell>
          <cell r="L788" t="str">
            <v>Cicf</v>
          </cell>
          <cell r="M7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788" t="str">
            <v>CAPAG Ano Base 2023</v>
          </cell>
          <cell r="O788" t="str">
            <v>Não</v>
          </cell>
          <cell r="P788" t="str">
            <v>n.d.</v>
          </cell>
          <cell r="Q788" t="str">
            <v>Sim</v>
          </cell>
          <cell r="R788" t="str">
            <v/>
          </cell>
          <cell r="S788" t="str">
            <v/>
          </cell>
          <cell r="T788" t="str">
            <v/>
          </cell>
          <cell r="U788" t="str">
            <v>Sim</v>
          </cell>
          <cell r="V788" t="str">
            <v>Sim</v>
          </cell>
          <cell r="W788" t="str">
            <v>Sim</v>
          </cell>
        </row>
        <row r="789">
          <cell r="D789" t="str">
            <v>Luís Correia/PI</v>
          </cell>
          <cell r="E789" t="str">
            <v>C</v>
          </cell>
          <cell r="F789">
            <v>0.1943294824876074</v>
          </cell>
          <cell r="G789" t="str">
            <v>A</v>
          </cell>
          <cell r="H789">
            <v>0.98580914454762747</v>
          </cell>
          <cell r="I789" t="str">
            <v>C</v>
          </cell>
          <cell r="J789">
            <v>-0.14606742765901981</v>
          </cell>
          <cell r="K789" t="str">
            <v>C</v>
          </cell>
          <cell r="L789" t="str">
            <v>Dicf</v>
          </cell>
          <cell r="M789" t="str">
            <v/>
          </cell>
          <cell r="N789" t="str">
            <v>CAPAG Ano Base 2023</v>
          </cell>
          <cell r="O789" t="str">
            <v>Não</v>
          </cell>
          <cell r="P789" t="str">
            <v/>
          </cell>
          <cell r="Q789" t="str">
            <v>Sim</v>
          </cell>
          <cell r="R789" t="str">
            <v/>
          </cell>
          <cell r="S789" t="str">
            <v/>
          </cell>
          <cell r="T789" t="str">
            <v/>
          </cell>
          <cell r="U789" t="str">
            <v/>
          </cell>
          <cell r="V789" t="str">
            <v>Sim</v>
          </cell>
          <cell r="W789" t="str">
            <v>Sim</v>
          </cell>
        </row>
        <row r="790">
          <cell r="D790" t="str">
            <v>Luzilândia/PI</v>
          </cell>
          <cell r="E790" t="str">
            <v>C</v>
          </cell>
          <cell r="F790">
            <v>0.13575692053864433</v>
          </cell>
          <cell r="G790" t="str">
            <v>A</v>
          </cell>
          <cell r="H790">
            <v>0.98114176433192446</v>
          </cell>
          <cell r="I790" t="str">
            <v>C</v>
          </cell>
          <cell r="J790">
            <v>-0.15250815065411219</v>
          </cell>
          <cell r="K790" t="str">
            <v>C</v>
          </cell>
          <cell r="L790" t="str">
            <v>Cicf</v>
          </cell>
          <cell r="M790" t="str">
            <v/>
          </cell>
          <cell r="N790" t="str">
            <v>CAPAG Ano Base 2023</v>
          </cell>
          <cell r="O790" t="str">
            <v>Não</v>
          </cell>
          <cell r="P790" t="str">
            <v/>
          </cell>
          <cell r="Q790" t="str">
            <v>Sim</v>
          </cell>
          <cell r="R790" t="str">
            <v/>
          </cell>
          <cell r="S790" t="str">
            <v/>
          </cell>
          <cell r="T790" t="str">
            <v/>
          </cell>
          <cell r="U790" t="str">
            <v/>
          </cell>
          <cell r="V790" t="str">
            <v>Sim</v>
          </cell>
          <cell r="W790" t="str">
            <v>Não</v>
          </cell>
        </row>
        <row r="791">
          <cell r="D791" t="str">
            <v>Madeiro/PI</v>
          </cell>
          <cell r="E791" t="str">
            <v>n.d.</v>
          </cell>
          <cell r="F791">
            <v>0.18334942733785459</v>
          </cell>
          <cell r="G791" t="str">
            <v>A</v>
          </cell>
          <cell r="H791">
            <v>0.96269995342708437</v>
          </cell>
          <cell r="I791" t="str">
            <v>C</v>
          </cell>
          <cell r="J791" t="str">
            <v>n.d.</v>
          </cell>
          <cell r="K791" t="str">
            <v>n.d.</v>
          </cell>
          <cell r="L791" t="str">
            <v>Bicf</v>
          </cell>
          <cell r="M79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91" t="str">
            <v>CAPAG Ano Base 2023</v>
          </cell>
          <cell r="O791" t="str">
            <v>Não</v>
          </cell>
          <cell r="P791" t="str">
            <v>n.d.</v>
          </cell>
          <cell r="Q791" t="str">
            <v>Sim</v>
          </cell>
          <cell r="R791" t="str">
            <v/>
          </cell>
          <cell r="S791" t="str">
            <v/>
          </cell>
          <cell r="T791" t="str">
            <v>Negativa</v>
          </cell>
          <cell r="U791" t="str">
            <v/>
          </cell>
          <cell r="V791" t="str">
            <v>Sim</v>
          </cell>
          <cell r="W791" t="str">
            <v>Não</v>
          </cell>
        </row>
        <row r="792">
          <cell r="D792" t="str">
            <v>Manoel Emídio/PI</v>
          </cell>
          <cell r="E792" t="str">
            <v>C</v>
          </cell>
          <cell r="F792">
            <v>0</v>
          </cell>
          <cell r="G792" t="str">
            <v>A</v>
          </cell>
          <cell r="H792">
            <v>1.0045819236465803</v>
          </cell>
          <cell r="I792" t="str">
            <v>C</v>
          </cell>
          <cell r="J792">
            <v>-0.17159854987743819</v>
          </cell>
          <cell r="K792" t="str">
            <v>C</v>
          </cell>
          <cell r="L792" t="str">
            <v>Cicf</v>
          </cell>
          <cell r="M792" t="str">
            <v/>
          </cell>
          <cell r="N792" t="str">
            <v>CAPAG Ano Base 2023</v>
          </cell>
          <cell r="O792" t="str">
            <v>Não</v>
          </cell>
          <cell r="P792" t="str">
            <v/>
          </cell>
          <cell r="Q792" t="str">
            <v>Sim</v>
          </cell>
          <cell r="R792" t="str">
            <v/>
          </cell>
          <cell r="S792" t="str">
            <v/>
          </cell>
          <cell r="T792" t="str">
            <v/>
          </cell>
          <cell r="U792" t="str">
            <v/>
          </cell>
          <cell r="V792" t="str">
            <v>Sim</v>
          </cell>
          <cell r="W792" t="str">
            <v>Não</v>
          </cell>
        </row>
        <row r="793">
          <cell r="D793" t="str">
            <v>Marcolândia/PI</v>
          </cell>
          <cell r="E793" t="str">
            <v>C</v>
          </cell>
          <cell r="F793">
            <v>5.3083803721553038E-2</v>
          </cell>
          <cell r="G793" t="str">
            <v>A</v>
          </cell>
          <cell r="H793">
            <v>0.95710000121209471</v>
          </cell>
          <cell r="I793" t="str">
            <v>C</v>
          </cell>
          <cell r="J793">
            <v>1.1309586186554947E-2</v>
          </cell>
          <cell r="K793" t="str">
            <v>B</v>
          </cell>
          <cell r="L793" t="str">
            <v>Cicf</v>
          </cell>
          <cell r="M793" t="str">
            <v/>
          </cell>
          <cell r="N793" t="str">
            <v>CAPAG Ano Base 2023</v>
          </cell>
          <cell r="O793" t="str">
            <v>Não</v>
          </cell>
          <cell r="P793">
            <v>0.72489231667616738</v>
          </cell>
          <cell r="Q793" t="str">
            <v>Sim</v>
          </cell>
          <cell r="R793" t="str">
            <v>Sim</v>
          </cell>
          <cell r="S793" t="str">
            <v/>
          </cell>
          <cell r="T793" t="str">
            <v/>
          </cell>
          <cell r="U793" t="str">
            <v/>
          </cell>
          <cell r="V793" t="str">
            <v>Sim</v>
          </cell>
          <cell r="W793" t="str">
            <v>Sim</v>
          </cell>
        </row>
        <row r="794">
          <cell r="D794" t="str">
            <v>Marcos Parente/PI</v>
          </cell>
          <cell r="E794" t="str">
            <v>C</v>
          </cell>
          <cell r="F794">
            <v>3.1515765596100517E-2</v>
          </cell>
          <cell r="G794" t="str">
            <v>A</v>
          </cell>
          <cell r="H794">
            <v>1.000767644184827</v>
          </cell>
          <cell r="I794" t="str">
            <v>C</v>
          </cell>
          <cell r="J794">
            <v>-2.8788708993522889E-2</v>
          </cell>
          <cell r="K794" t="str">
            <v>C</v>
          </cell>
          <cell r="L794" t="str">
            <v>Dicf</v>
          </cell>
          <cell r="M794" t="str">
            <v/>
          </cell>
          <cell r="N794" t="str">
            <v>CAPAG Ano Base 2023</v>
          </cell>
          <cell r="O794" t="str">
            <v>Não</v>
          </cell>
          <cell r="P794">
            <v>3.2203335045158323</v>
          </cell>
          <cell r="Q794" t="str">
            <v>Sim</v>
          </cell>
          <cell r="R794" t="str">
            <v/>
          </cell>
          <cell r="S794" t="str">
            <v/>
          </cell>
          <cell r="T794" t="str">
            <v/>
          </cell>
          <cell r="U794" t="str">
            <v/>
          </cell>
          <cell r="V794" t="str">
            <v>Sim</v>
          </cell>
          <cell r="W794" t="str">
            <v>Sim</v>
          </cell>
        </row>
        <row r="795">
          <cell r="D795" t="str">
            <v>Massapê do Piauí/PI</v>
          </cell>
          <cell r="E795" t="str">
            <v>n.d.</v>
          </cell>
          <cell r="F795">
            <v>0.14152503272598205</v>
          </cell>
          <cell r="G795" t="str">
            <v>A</v>
          </cell>
          <cell r="H795">
            <v>0.93475351203317214</v>
          </cell>
          <cell r="I795" t="str">
            <v>B</v>
          </cell>
          <cell r="J795" t="str">
            <v>n.d.</v>
          </cell>
          <cell r="K795" t="str">
            <v>n.d.</v>
          </cell>
          <cell r="L795" t="str">
            <v>Cicf</v>
          </cell>
          <cell r="M79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795" t="str">
            <v>CAPAG Ano Base 2023</v>
          </cell>
          <cell r="O795" t="str">
            <v>Não</v>
          </cell>
          <cell r="P795" t="str">
            <v>n.d.</v>
          </cell>
          <cell r="Q795" t="str">
            <v>Sim</v>
          </cell>
          <cell r="R795" t="str">
            <v/>
          </cell>
          <cell r="S795" t="str">
            <v/>
          </cell>
          <cell r="T795" t="str">
            <v/>
          </cell>
          <cell r="U795" t="str">
            <v>Sim</v>
          </cell>
          <cell r="V795" t="str">
            <v>Sim</v>
          </cell>
          <cell r="W795" t="str">
            <v>Não</v>
          </cell>
        </row>
        <row r="796">
          <cell r="D796" t="str">
            <v>Matias Olímpio/PI</v>
          </cell>
          <cell r="E796" t="str">
            <v>n.d.</v>
          </cell>
          <cell r="F796">
            <v>0.14394122398782691</v>
          </cell>
          <cell r="G796" t="str">
            <v>A</v>
          </cell>
          <cell r="H796">
            <v>0.97491858241072271</v>
          </cell>
          <cell r="I796" t="str">
            <v>C</v>
          </cell>
          <cell r="J796" t="str">
            <v>n.d.</v>
          </cell>
          <cell r="K796" t="str">
            <v>n.d.</v>
          </cell>
          <cell r="L796" t="str">
            <v>Dicf</v>
          </cell>
          <cell r="M79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796" t="str">
            <v>CAPAG Ano Base 2023</v>
          </cell>
          <cell r="O796" t="str">
            <v>Não</v>
          </cell>
          <cell r="P796" t="str">
            <v>n.d.</v>
          </cell>
          <cell r="Q796" t="str">
            <v>Sim</v>
          </cell>
          <cell r="R796" t="str">
            <v/>
          </cell>
          <cell r="S796" t="str">
            <v/>
          </cell>
          <cell r="T796" t="str">
            <v>Negativa</v>
          </cell>
          <cell r="U796" t="str">
            <v/>
          </cell>
          <cell r="V796" t="str">
            <v>Sim</v>
          </cell>
          <cell r="W796" t="str">
            <v>Não</v>
          </cell>
        </row>
        <row r="797">
          <cell r="D797" t="str">
            <v>Miguel Alves/PI</v>
          </cell>
          <cell r="E797" t="str">
            <v>C</v>
          </cell>
          <cell r="F797">
            <v>0.43745194736895471</v>
          </cell>
          <cell r="G797" t="str">
            <v>A</v>
          </cell>
          <cell r="H797">
            <v>0.93618847628351065</v>
          </cell>
          <cell r="I797" t="str">
            <v>B</v>
          </cell>
          <cell r="J797">
            <v>-0.19731705738586428</v>
          </cell>
          <cell r="K797" t="str">
            <v>C</v>
          </cell>
          <cell r="L797" t="str">
            <v>Cicf</v>
          </cell>
          <cell r="M797" t="str">
            <v/>
          </cell>
          <cell r="N797" t="str">
            <v>CAPAG Ano Base 2023</v>
          </cell>
          <cell r="O797" t="str">
            <v>Não</v>
          </cell>
          <cell r="P797" t="str">
            <v/>
          </cell>
          <cell r="Q797" t="str">
            <v>Sim</v>
          </cell>
          <cell r="R797" t="str">
            <v/>
          </cell>
          <cell r="S797" t="str">
            <v/>
          </cell>
          <cell r="T797" t="str">
            <v/>
          </cell>
          <cell r="U797" t="str">
            <v/>
          </cell>
          <cell r="V797" t="str">
            <v>Sim</v>
          </cell>
          <cell r="W797" t="str">
            <v>Não</v>
          </cell>
        </row>
        <row r="798">
          <cell r="D798" t="str">
            <v>Miguel Leão/PI</v>
          </cell>
          <cell r="E798" t="str">
            <v>n.d.</v>
          </cell>
          <cell r="F798" t="str">
            <v>n.d.</v>
          </cell>
          <cell r="G798" t="str">
            <v>n.d.</v>
          </cell>
          <cell r="H798" t="str">
            <v>n.d.</v>
          </cell>
          <cell r="I798" t="str">
            <v>n.d.</v>
          </cell>
          <cell r="J798" t="str">
            <v>n.d.</v>
          </cell>
          <cell r="K798" t="str">
            <v>n.d.</v>
          </cell>
          <cell r="L798" t="str">
            <v>Bicf</v>
          </cell>
          <cell r="M798" t="str">
            <v xml:space="preserve">Ente não publicou último RGF de 2024
Ente não publicou último RREO de 2024
</v>
          </cell>
          <cell r="N798" t="str">
            <v>CAPAG Ano Base 2023</v>
          </cell>
          <cell r="O798" t="str">
            <v>Não</v>
          </cell>
          <cell r="P798">
            <v>0.25588720346137772</v>
          </cell>
          <cell r="Q798" t="str">
            <v>Sim</v>
          </cell>
          <cell r="R798" t="str">
            <v>Sim</v>
          </cell>
          <cell r="S798" t="str">
            <v/>
          </cell>
          <cell r="T798" t="str">
            <v/>
          </cell>
          <cell r="U798" t="str">
            <v/>
          </cell>
          <cell r="V798" t="str">
            <v>Não</v>
          </cell>
          <cell r="W798" t="str">
            <v>Não</v>
          </cell>
        </row>
        <row r="799">
          <cell r="D799" t="str">
            <v>Milton Brandão/PI</v>
          </cell>
          <cell r="E799" t="str">
            <v>C</v>
          </cell>
          <cell r="F799">
            <v>2.0793518030353111E-3</v>
          </cell>
          <cell r="G799" t="str">
            <v>A</v>
          </cell>
          <cell r="H799">
            <v>0.95016494435920507</v>
          </cell>
          <cell r="I799" t="str">
            <v>C</v>
          </cell>
          <cell r="J799">
            <v>-8.6522237043278397E-3</v>
          </cell>
          <cell r="K799" t="str">
            <v>C</v>
          </cell>
          <cell r="L799" t="str">
            <v>Cicf</v>
          </cell>
          <cell r="M799" t="str">
            <v/>
          </cell>
          <cell r="N799" t="str">
            <v>CAPAG Ano Base 2023</v>
          </cell>
          <cell r="O799" t="str">
            <v>Não</v>
          </cell>
          <cell r="P799">
            <v>3.4733800902854997</v>
          </cell>
          <cell r="Q799" t="str">
            <v>Sim</v>
          </cell>
          <cell r="R799" t="str">
            <v/>
          </cell>
          <cell r="S799" t="str">
            <v/>
          </cell>
          <cell r="T799" t="str">
            <v/>
          </cell>
          <cell r="U799" t="str">
            <v/>
          </cell>
          <cell r="V799" t="str">
            <v>Sim</v>
          </cell>
          <cell r="W799" t="str">
            <v>Sim</v>
          </cell>
        </row>
        <row r="800">
          <cell r="D800" t="str">
            <v>Monsenhor Gil/PI</v>
          </cell>
          <cell r="E800" t="str">
            <v>n.d.</v>
          </cell>
          <cell r="F800">
            <v>3.8808895286028965E-3</v>
          </cell>
          <cell r="G800" t="str">
            <v>A</v>
          </cell>
          <cell r="H800">
            <v>0.93127151661537799</v>
          </cell>
          <cell r="I800" t="str">
            <v>B</v>
          </cell>
          <cell r="J800" t="str">
            <v>n.d.</v>
          </cell>
          <cell r="K800" t="str">
            <v>n.d.</v>
          </cell>
          <cell r="L800" t="str">
            <v>Cicf</v>
          </cell>
          <cell r="M80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00" t="str">
            <v>CAPAG Ano Base 2023</v>
          </cell>
          <cell r="O800" t="str">
            <v>Não</v>
          </cell>
          <cell r="P800" t="str">
            <v>n.d.</v>
          </cell>
          <cell r="Q800" t="str">
            <v>Sim</v>
          </cell>
          <cell r="R800" t="str">
            <v/>
          </cell>
          <cell r="S800" t="str">
            <v/>
          </cell>
          <cell r="T800" t="str">
            <v/>
          </cell>
          <cell r="U800" t="str">
            <v>Sim</v>
          </cell>
          <cell r="V800" t="str">
            <v>Sim</v>
          </cell>
          <cell r="W800" t="str">
            <v>Não</v>
          </cell>
        </row>
        <row r="801">
          <cell r="D801" t="str">
            <v>Monsenhor Hipólito/PI</v>
          </cell>
          <cell r="E801" t="str">
            <v>n.d.</v>
          </cell>
          <cell r="F801">
            <v>3.6399117791347177E-2</v>
          </cell>
          <cell r="G801" t="str">
            <v>A</v>
          </cell>
          <cell r="H801" t="str">
            <v>n.d.</v>
          </cell>
          <cell r="I801" t="str">
            <v>n.d.</v>
          </cell>
          <cell r="J801">
            <v>7.8592316228411566E-3</v>
          </cell>
          <cell r="K801" t="str">
            <v>B</v>
          </cell>
          <cell r="L801" t="str">
            <v>Bicf</v>
          </cell>
          <cell r="M801" t="str">
            <v/>
          </cell>
          <cell r="N801" t="str">
            <v>CAPAG Ano Base 2023</v>
          </cell>
          <cell r="O801" t="str">
            <v>Não</v>
          </cell>
          <cell r="P801">
            <v>0.58042567826365798</v>
          </cell>
          <cell r="Q801" t="str">
            <v>Sim</v>
          </cell>
          <cell r="R801" t="str">
            <v/>
          </cell>
          <cell r="S801" t="str">
            <v/>
          </cell>
          <cell r="T801" t="str">
            <v/>
          </cell>
          <cell r="U801" t="str">
            <v/>
          </cell>
          <cell r="V801" t="str">
            <v>Sim</v>
          </cell>
          <cell r="W801" t="str">
            <v>Sim</v>
          </cell>
        </row>
        <row r="802">
          <cell r="D802" t="str">
            <v>Monte Alegre do Piauí/PI</v>
          </cell>
          <cell r="E802" t="str">
            <v>C</v>
          </cell>
          <cell r="F802">
            <v>0.12218516476859323</v>
          </cell>
          <cell r="G802" t="str">
            <v>A</v>
          </cell>
          <cell r="H802">
            <v>0.99028472194007611</v>
          </cell>
          <cell r="I802" t="str">
            <v>C</v>
          </cell>
          <cell r="J802">
            <v>-8.4635858587997506E-2</v>
          </cell>
          <cell r="K802" t="str">
            <v>C</v>
          </cell>
          <cell r="L802" t="str">
            <v>Bicf</v>
          </cell>
          <cell r="M802" t="str">
            <v/>
          </cell>
          <cell r="N802" t="str">
            <v>CAPAG Ano Base 2023</v>
          </cell>
          <cell r="O802" t="str">
            <v>Não</v>
          </cell>
          <cell r="P802" t="str">
            <v/>
          </cell>
          <cell r="Q802" t="str">
            <v>Sim</v>
          </cell>
          <cell r="R802" t="str">
            <v/>
          </cell>
          <cell r="S802" t="str">
            <v/>
          </cell>
          <cell r="T802" t="str">
            <v/>
          </cell>
          <cell r="U802" t="str">
            <v/>
          </cell>
          <cell r="V802" t="str">
            <v>Sim</v>
          </cell>
          <cell r="W802" t="str">
            <v>Não</v>
          </cell>
        </row>
        <row r="803">
          <cell r="D803" t="str">
            <v>Morro Cabeça no Tempo/PI</v>
          </cell>
          <cell r="E803" t="str">
            <v>n.d.</v>
          </cell>
          <cell r="F803" t="str">
            <v>n.d.</v>
          </cell>
          <cell r="G803" t="str">
            <v>n.d.</v>
          </cell>
          <cell r="H803" t="str">
            <v>n.d.</v>
          </cell>
          <cell r="I803" t="str">
            <v>n.d.</v>
          </cell>
          <cell r="J803" t="str">
            <v>n.d.</v>
          </cell>
          <cell r="K803" t="str">
            <v>n.d.</v>
          </cell>
          <cell r="L803" t="str">
            <v>Cicf</v>
          </cell>
          <cell r="M803" t="str">
            <v xml:space="preserve">Ente não publicou último RGF de 2024
Ente não publicou último RREO de 2024
</v>
          </cell>
          <cell r="N803" t="str">
            <v>CAPAG Ano Base 2023</v>
          </cell>
          <cell r="O803" t="str">
            <v>Não</v>
          </cell>
          <cell r="P803">
            <v>0.94022758909840598</v>
          </cell>
          <cell r="Q803" t="str">
            <v>Sim</v>
          </cell>
          <cell r="R803" t="str">
            <v>Sim</v>
          </cell>
          <cell r="S803" t="str">
            <v/>
          </cell>
          <cell r="T803" t="str">
            <v/>
          </cell>
          <cell r="U803" t="str">
            <v/>
          </cell>
          <cell r="V803" t="str">
            <v>Não</v>
          </cell>
          <cell r="W803" t="str">
            <v>Não</v>
          </cell>
        </row>
        <row r="804">
          <cell r="D804" t="str">
            <v>Morro do Chapéu do Piauí/PI</v>
          </cell>
          <cell r="E804" t="str">
            <v>n.d.</v>
          </cell>
          <cell r="F804">
            <v>3.706866061540328E-2</v>
          </cell>
          <cell r="G804" t="str">
            <v>A</v>
          </cell>
          <cell r="H804">
            <v>0.95002073745147464</v>
          </cell>
          <cell r="I804" t="str">
            <v>C</v>
          </cell>
          <cell r="J804" t="str">
            <v>n.d.</v>
          </cell>
          <cell r="K804" t="str">
            <v>n.d.</v>
          </cell>
          <cell r="L804" t="str">
            <v>Aicf</v>
          </cell>
          <cell r="M80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804" t="str">
            <v>CAPAG Ano Base 2023</v>
          </cell>
          <cell r="O804" t="str">
            <v>Não</v>
          </cell>
          <cell r="P804" t="str">
            <v>n.d.</v>
          </cell>
          <cell r="Q804" t="str">
            <v>Sim</v>
          </cell>
          <cell r="R804" t="str">
            <v/>
          </cell>
          <cell r="S804" t="str">
            <v/>
          </cell>
          <cell r="T804" t="str">
            <v>Negativa</v>
          </cell>
          <cell r="U804" t="str">
            <v/>
          </cell>
          <cell r="V804" t="str">
            <v>Sim</v>
          </cell>
          <cell r="W804" t="str">
            <v>Não</v>
          </cell>
        </row>
        <row r="805">
          <cell r="D805" t="str">
            <v>Murici dos Portelas/PI</v>
          </cell>
          <cell r="E805" t="str">
            <v>C</v>
          </cell>
          <cell r="F805">
            <v>7.836543544049622E-2</v>
          </cell>
          <cell r="G805" t="str">
            <v>A</v>
          </cell>
          <cell r="H805">
            <v>0.80868460527992003</v>
          </cell>
          <cell r="I805" t="str">
            <v>A</v>
          </cell>
          <cell r="J805">
            <v>-4.9344511784083937E-2</v>
          </cell>
          <cell r="K805" t="str">
            <v>C</v>
          </cell>
          <cell r="L805" t="str">
            <v>Bicf</v>
          </cell>
          <cell r="M805" t="str">
            <v/>
          </cell>
          <cell r="N805" t="str">
            <v>CAPAG Ano Base 2023</v>
          </cell>
          <cell r="O805" t="str">
            <v>Não</v>
          </cell>
          <cell r="P805" t="str">
            <v/>
          </cell>
          <cell r="Q805" t="str">
            <v>Sim</v>
          </cell>
          <cell r="R805" t="str">
            <v/>
          </cell>
          <cell r="S805" t="str">
            <v/>
          </cell>
          <cell r="T805" t="str">
            <v/>
          </cell>
          <cell r="U805" t="str">
            <v/>
          </cell>
          <cell r="V805" t="str">
            <v>Sim</v>
          </cell>
          <cell r="W805" t="str">
            <v>Não</v>
          </cell>
        </row>
        <row r="806">
          <cell r="D806" t="str">
            <v>Nazaré do Piauí/PI</v>
          </cell>
          <cell r="E806" t="str">
            <v>n.d.</v>
          </cell>
          <cell r="F806">
            <v>8.3492748065588564E-3</v>
          </cell>
          <cell r="G806" t="str">
            <v>A</v>
          </cell>
          <cell r="H806">
            <v>0.99465682071772654</v>
          </cell>
          <cell r="I806" t="str">
            <v>C</v>
          </cell>
          <cell r="J806" t="str">
            <v>n.d.</v>
          </cell>
          <cell r="K806" t="str">
            <v>n.d.</v>
          </cell>
          <cell r="L806" t="str">
            <v>Dicf</v>
          </cell>
          <cell r="M80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806" t="str">
            <v>CAPAG Ano Base 2023</v>
          </cell>
          <cell r="O806" t="str">
            <v>Não</v>
          </cell>
          <cell r="P806" t="str">
            <v>n.d.</v>
          </cell>
          <cell r="Q806" t="str">
            <v>Sim</v>
          </cell>
          <cell r="R806" t="str">
            <v/>
          </cell>
          <cell r="S806" t="str">
            <v/>
          </cell>
          <cell r="T806" t="str">
            <v>Negativa</v>
          </cell>
          <cell r="U806" t="str">
            <v/>
          </cell>
          <cell r="V806" t="str">
            <v>Sim</v>
          </cell>
          <cell r="W806" t="str">
            <v>Não</v>
          </cell>
        </row>
        <row r="807">
          <cell r="D807" t="str">
            <v>Nazária/PI</v>
          </cell>
          <cell r="E807" t="str">
            <v>A+</v>
          </cell>
          <cell r="F807">
            <v>3.268626519491654E-2</v>
          </cell>
          <cell r="G807" t="str">
            <v>A</v>
          </cell>
          <cell r="H807">
            <v>0.83091112716842941</v>
          </cell>
          <cell r="I807" t="str">
            <v>A</v>
          </cell>
          <cell r="J807">
            <v>5.2951480011634619E-2</v>
          </cell>
          <cell r="K807" t="str">
            <v>A</v>
          </cell>
          <cell r="L807" t="str">
            <v>Aicf</v>
          </cell>
          <cell r="M807" t="str">
            <v/>
          </cell>
          <cell r="N807" t="str">
            <v>CAPAG Ano Base 2023</v>
          </cell>
          <cell r="O807" t="str">
            <v>Não</v>
          </cell>
          <cell r="P807">
            <v>0.13406466169368259</v>
          </cell>
          <cell r="Q807" t="str">
            <v>Sim</v>
          </cell>
          <cell r="R807" t="str">
            <v/>
          </cell>
          <cell r="S807" t="str">
            <v/>
          </cell>
          <cell r="T807" t="str">
            <v/>
          </cell>
          <cell r="U807" t="str">
            <v/>
          </cell>
          <cell r="V807" t="str">
            <v>Sim</v>
          </cell>
          <cell r="W807" t="str">
            <v>Sim</v>
          </cell>
        </row>
        <row r="808">
          <cell r="D808" t="str">
            <v>Nossa Senhora de Nazaré/PI</v>
          </cell>
          <cell r="E808" t="str">
            <v>n.d.</v>
          </cell>
          <cell r="F808">
            <v>0.15576583222628854</v>
          </cell>
          <cell r="G808" t="str">
            <v>A</v>
          </cell>
          <cell r="H808">
            <v>0.97860683692278816</v>
          </cell>
          <cell r="I808" t="str">
            <v>C</v>
          </cell>
          <cell r="J808" t="str">
            <v>n.d.</v>
          </cell>
          <cell r="K808" t="str">
            <v>n.d.</v>
          </cell>
          <cell r="L808" t="str">
            <v>Cicf</v>
          </cell>
          <cell r="M80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08" t="str">
            <v>CAPAG Ano Base 2023</v>
          </cell>
          <cell r="O808" t="str">
            <v>Não</v>
          </cell>
          <cell r="P808" t="str">
            <v>n.d.</v>
          </cell>
          <cell r="Q808" t="str">
            <v>Sim</v>
          </cell>
          <cell r="R808" t="str">
            <v/>
          </cell>
          <cell r="S808" t="str">
            <v/>
          </cell>
          <cell r="T808" t="str">
            <v/>
          </cell>
          <cell r="U808" t="str">
            <v>Sim</v>
          </cell>
          <cell r="V808" t="str">
            <v>Sim</v>
          </cell>
          <cell r="W808" t="str">
            <v>Não</v>
          </cell>
        </row>
        <row r="809">
          <cell r="D809" t="str">
            <v>Nossa Senhora dos Remédios/PI</v>
          </cell>
          <cell r="E809" t="str">
            <v>C</v>
          </cell>
          <cell r="F809">
            <v>7.185255414408187E-2</v>
          </cell>
          <cell r="G809" t="str">
            <v>A</v>
          </cell>
          <cell r="H809">
            <v>0.91691939648446941</v>
          </cell>
          <cell r="I809" t="str">
            <v>B</v>
          </cell>
          <cell r="J809">
            <v>-8.3758345290321223E-2</v>
          </cell>
          <cell r="K809" t="str">
            <v>C</v>
          </cell>
          <cell r="L809" t="str">
            <v>Dicf</v>
          </cell>
          <cell r="M809" t="str">
            <v/>
          </cell>
          <cell r="N809" t="str">
            <v>CAPAG Ano Base 2023</v>
          </cell>
          <cell r="O809" t="str">
            <v>Não</v>
          </cell>
          <cell r="P809" t="str">
            <v/>
          </cell>
          <cell r="Q809" t="str">
            <v>Sim</v>
          </cell>
          <cell r="R809" t="str">
            <v/>
          </cell>
          <cell r="S809" t="str">
            <v/>
          </cell>
          <cell r="T809" t="str">
            <v/>
          </cell>
          <cell r="U809" t="str">
            <v/>
          </cell>
          <cell r="V809" t="str">
            <v>Sim</v>
          </cell>
          <cell r="W809" t="str">
            <v>Não</v>
          </cell>
        </row>
        <row r="810">
          <cell r="D810" t="str">
            <v>Novo Oriente do Piauí/PI</v>
          </cell>
          <cell r="E810" t="str">
            <v>C</v>
          </cell>
          <cell r="F810">
            <v>0.35495391406347393</v>
          </cell>
          <cell r="G810" t="str">
            <v>A</v>
          </cell>
          <cell r="H810">
            <v>0.84516846368150533</v>
          </cell>
          <cell r="I810" t="str">
            <v>A</v>
          </cell>
          <cell r="J810">
            <v>-8.8317794060004021E-2</v>
          </cell>
          <cell r="K810" t="str">
            <v>C</v>
          </cell>
          <cell r="L810" t="str">
            <v>Cicf</v>
          </cell>
          <cell r="M810" t="str">
            <v/>
          </cell>
          <cell r="N810" t="str">
            <v>CAPAG Ano Base 2023</v>
          </cell>
          <cell r="O810" t="str">
            <v>Não</v>
          </cell>
          <cell r="P810" t="str">
            <v/>
          </cell>
          <cell r="Q810" t="str">
            <v>Sim</v>
          </cell>
          <cell r="R810" t="str">
            <v/>
          </cell>
          <cell r="S810" t="str">
            <v/>
          </cell>
          <cell r="T810" t="str">
            <v/>
          </cell>
          <cell r="U810" t="str">
            <v/>
          </cell>
          <cell r="V810" t="str">
            <v>Sim</v>
          </cell>
          <cell r="W810" t="str">
            <v>Sim</v>
          </cell>
        </row>
        <row r="811">
          <cell r="D811" t="str">
            <v>Novo Santo Antônio/PI</v>
          </cell>
          <cell r="E811" t="str">
            <v>C</v>
          </cell>
          <cell r="F811">
            <v>0.18020381720633302</v>
          </cell>
          <cell r="G811" t="str">
            <v>A</v>
          </cell>
          <cell r="H811">
            <v>0.89736473629566227</v>
          </cell>
          <cell r="I811" t="str">
            <v>B</v>
          </cell>
          <cell r="J811">
            <v>-9.5638891908947629E-2</v>
          </cell>
          <cell r="K811" t="str">
            <v>C</v>
          </cell>
          <cell r="L811" t="str">
            <v>Cicf</v>
          </cell>
          <cell r="M811" t="str">
            <v/>
          </cell>
          <cell r="N811" t="str">
            <v>CAPAG Ano Base 2023</v>
          </cell>
          <cell r="O811" t="str">
            <v>Não</v>
          </cell>
          <cell r="P811">
            <v>6.9499489088723472</v>
          </cell>
          <cell r="Q811" t="str">
            <v>Sim</v>
          </cell>
          <cell r="R811" t="str">
            <v/>
          </cell>
          <cell r="S811" t="str">
            <v/>
          </cell>
          <cell r="T811" t="str">
            <v/>
          </cell>
          <cell r="U811" t="str">
            <v/>
          </cell>
          <cell r="V811" t="str">
            <v>Sim</v>
          </cell>
          <cell r="W811" t="str">
            <v>Não</v>
          </cell>
        </row>
        <row r="812">
          <cell r="D812" t="str">
            <v>Oeiras/PI</v>
          </cell>
          <cell r="E812" t="str">
            <v>C</v>
          </cell>
          <cell r="F812">
            <v>0.50847294120659536</v>
          </cell>
          <cell r="G812" t="str">
            <v>A</v>
          </cell>
          <cell r="H812">
            <v>0.93879106591983741</v>
          </cell>
          <cell r="I812" t="str">
            <v>B</v>
          </cell>
          <cell r="J812">
            <v>-6.1971082734872333E-2</v>
          </cell>
          <cell r="K812" t="str">
            <v>C</v>
          </cell>
          <cell r="L812" t="str">
            <v>Dicf</v>
          </cell>
          <cell r="M812" t="str">
            <v/>
          </cell>
          <cell r="N812" t="str">
            <v>CAPAG Ano Base 2023</v>
          </cell>
          <cell r="O812" t="str">
            <v>Não</v>
          </cell>
          <cell r="P812" t="str">
            <v/>
          </cell>
          <cell r="Q812" t="str">
            <v>Sim</v>
          </cell>
          <cell r="R812" t="str">
            <v/>
          </cell>
          <cell r="S812" t="str">
            <v/>
          </cell>
          <cell r="T812" t="str">
            <v/>
          </cell>
          <cell r="U812" t="str">
            <v/>
          </cell>
          <cell r="V812" t="str">
            <v>Sim</v>
          </cell>
          <cell r="W812" t="str">
            <v>Não</v>
          </cell>
        </row>
        <row r="813">
          <cell r="D813" t="str">
            <v>Olho D'Água do Piauí/PI</v>
          </cell>
          <cell r="E813" t="str">
            <v>n.e.</v>
          </cell>
          <cell r="F813" t="e">
            <v>#DIV/0!</v>
          </cell>
          <cell r="G813" t="str">
            <v>n.d.</v>
          </cell>
          <cell r="H813" t="str">
            <v>n.d.</v>
          </cell>
          <cell r="I813" t="str">
            <v>n.d.</v>
          </cell>
          <cell r="J813" t="str">
            <v>n.d.</v>
          </cell>
          <cell r="K813" t="str">
            <v>n.d.</v>
          </cell>
          <cell r="L813" t="str">
            <v>Eicf</v>
          </cell>
          <cell r="M813" t="str">
            <v>Ente possui ranking da informação contábil Eicf</v>
          </cell>
          <cell r="N813" t="str">
            <v>CAPAG Ano Base 2023</v>
          </cell>
          <cell r="O813" t="str">
            <v>Não</v>
          </cell>
          <cell r="P813" t="str">
            <v/>
          </cell>
          <cell r="Q813" t="str">
            <v>Não</v>
          </cell>
          <cell r="R813" t="str">
            <v/>
          </cell>
          <cell r="S813" t="str">
            <v/>
          </cell>
          <cell r="T813" t="str">
            <v/>
          </cell>
          <cell r="U813" t="str">
            <v/>
          </cell>
          <cell r="V813" t="str">
            <v>Não</v>
          </cell>
          <cell r="W813" t="str">
            <v>Não</v>
          </cell>
        </row>
        <row r="814">
          <cell r="D814" t="str">
            <v>Padre Marcos/PI</v>
          </cell>
          <cell r="E814" t="str">
            <v>C</v>
          </cell>
          <cell r="F814">
            <v>4.4328167566838939E-2</v>
          </cell>
          <cell r="G814" t="str">
            <v>A</v>
          </cell>
          <cell r="H814">
            <v>0.9341822792830704</v>
          </cell>
          <cell r="I814" t="str">
            <v>B</v>
          </cell>
          <cell r="J814">
            <v>-2.7820017992147599E-2</v>
          </cell>
          <cell r="K814" t="str">
            <v>C</v>
          </cell>
          <cell r="L814" t="str">
            <v>Bicf</v>
          </cell>
          <cell r="M814" t="str">
            <v/>
          </cell>
          <cell r="N814" t="str">
            <v>CAPAG Ano Base 2023</v>
          </cell>
          <cell r="O814" t="str">
            <v>Não</v>
          </cell>
          <cell r="P814" t="str">
            <v/>
          </cell>
          <cell r="Q814" t="str">
            <v>Sim</v>
          </cell>
          <cell r="R814" t="str">
            <v/>
          </cell>
          <cell r="S814" t="str">
            <v/>
          </cell>
          <cell r="T814" t="str">
            <v/>
          </cell>
          <cell r="U814" t="str">
            <v/>
          </cell>
          <cell r="V814" t="str">
            <v>Sim</v>
          </cell>
          <cell r="W814" t="str">
            <v>Não</v>
          </cell>
        </row>
        <row r="815">
          <cell r="D815" t="str">
            <v>Paes Landim/PI</v>
          </cell>
          <cell r="E815" t="str">
            <v>C</v>
          </cell>
          <cell r="F815">
            <v>0.13704351057461606</v>
          </cell>
          <cell r="G815" t="str">
            <v>A</v>
          </cell>
          <cell r="H815">
            <v>0.95462248295897134</v>
          </cell>
          <cell r="I815" t="str">
            <v>C</v>
          </cell>
          <cell r="J815">
            <v>-4.3648177403741308E-2</v>
          </cell>
          <cell r="K815" t="str">
            <v>C</v>
          </cell>
          <cell r="L815" t="str">
            <v>Bicf</v>
          </cell>
          <cell r="M815" t="str">
            <v/>
          </cell>
          <cell r="N815" t="str">
            <v>CAPAG Ano Base 2023</v>
          </cell>
          <cell r="O815" t="str">
            <v>Não</v>
          </cell>
          <cell r="P815" t="str">
            <v/>
          </cell>
          <cell r="Q815" t="str">
            <v>Sim</v>
          </cell>
          <cell r="R815" t="str">
            <v/>
          </cell>
          <cell r="S815" t="str">
            <v/>
          </cell>
          <cell r="T815" t="str">
            <v/>
          </cell>
          <cell r="U815" t="str">
            <v/>
          </cell>
          <cell r="V815" t="str">
            <v>Sim</v>
          </cell>
          <cell r="W815" t="str">
            <v>Não</v>
          </cell>
        </row>
        <row r="816">
          <cell r="D816" t="str">
            <v>Pajeú do Piauí/PI</v>
          </cell>
          <cell r="E816" t="str">
            <v>C</v>
          </cell>
          <cell r="F816">
            <v>0.15038638022080861</v>
          </cell>
          <cell r="G816" t="str">
            <v>A</v>
          </cell>
          <cell r="H816">
            <v>0.88574877684738351</v>
          </cell>
          <cell r="I816" t="str">
            <v>B</v>
          </cell>
          <cell r="J816">
            <v>-0.10139762442627893</v>
          </cell>
          <cell r="K816" t="str">
            <v>C</v>
          </cell>
          <cell r="L816" t="str">
            <v>Bicf</v>
          </cell>
          <cell r="M816" t="str">
            <v/>
          </cell>
          <cell r="N816" t="str">
            <v>CAPAG Ano Base 2023</v>
          </cell>
          <cell r="O816" t="str">
            <v>Não</v>
          </cell>
          <cell r="P816" t="str">
            <v>n.d.</v>
          </cell>
          <cell r="Q816" t="str">
            <v>Sim</v>
          </cell>
          <cell r="R816" t="str">
            <v/>
          </cell>
          <cell r="S816" t="str">
            <v/>
          </cell>
          <cell r="T816" t="str">
            <v/>
          </cell>
          <cell r="U816" t="str">
            <v/>
          </cell>
          <cell r="V816" t="str">
            <v>Sim</v>
          </cell>
          <cell r="W816" t="str">
            <v>Não</v>
          </cell>
        </row>
        <row r="817">
          <cell r="D817" t="str">
            <v>Palmeira do Piauí/PI</v>
          </cell>
          <cell r="E817" t="str">
            <v>B</v>
          </cell>
          <cell r="F817">
            <v>1.281299995248754E-2</v>
          </cell>
          <cell r="G817" t="str">
            <v>A</v>
          </cell>
          <cell r="H817">
            <v>0.85943853138596371</v>
          </cell>
          <cell r="I817" t="str">
            <v>B</v>
          </cell>
          <cell r="J817">
            <v>1.3919377915697265E-2</v>
          </cell>
          <cell r="K817" t="str">
            <v>B</v>
          </cell>
          <cell r="L817" t="str">
            <v>Cicf</v>
          </cell>
          <cell r="M817" t="str">
            <v/>
          </cell>
          <cell r="N817" t="str">
            <v>CAPAG Ano Base 2023</v>
          </cell>
          <cell r="O817" t="str">
            <v>Não</v>
          </cell>
          <cell r="P817">
            <v>0.67108364391536357</v>
          </cell>
          <cell r="Q817" t="str">
            <v>Sim</v>
          </cell>
          <cell r="R817" t="str">
            <v/>
          </cell>
          <cell r="S817" t="str">
            <v/>
          </cell>
          <cell r="T817" t="str">
            <v/>
          </cell>
          <cell r="U817" t="str">
            <v/>
          </cell>
          <cell r="V817" t="str">
            <v>Sim</v>
          </cell>
          <cell r="W817" t="str">
            <v>Sim</v>
          </cell>
        </row>
        <row r="818">
          <cell r="D818" t="str">
            <v>Palmeirais/PI</v>
          </cell>
          <cell r="E818" t="str">
            <v>C</v>
          </cell>
          <cell r="F818">
            <v>4.3320136760068725E-2</v>
          </cell>
          <cell r="G818" t="str">
            <v>A</v>
          </cell>
          <cell r="H818">
            <v>0.95455632967195736</v>
          </cell>
          <cell r="I818" t="str">
            <v>C</v>
          </cell>
          <cell r="J818">
            <v>-4.5566595515316201E-2</v>
          </cell>
          <cell r="K818" t="str">
            <v>C</v>
          </cell>
          <cell r="L818" t="str">
            <v>Cicf</v>
          </cell>
          <cell r="M818" t="str">
            <v/>
          </cell>
          <cell r="N818" t="str">
            <v>CAPAG Ano Base 2023</v>
          </cell>
          <cell r="O818" t="str">
            <v>Não</v>
          </cell>
          <cell r="P818" t="str">
            <v/>
          </cell>
          <cell r="Q818" t="str">
            <v>Sim</v>
          </cell>
          <cell r="R818" t="str">
            <v/>
          </cell>
          <cell r="S818" t="str">
            <v/>
          </cell>
          <cell r="T818" t="str">
            <v/>
          </cell>
          <cell r="U818" t="str">
            <v/>
          </cell>
          <cell r="V818" t="str">
            <v>Sim</v>
          </cell>
          <cell r="W818" t="str">
            <v>Sim</v>
          </cell>
        </row>
        <row r="819">
          <cell r="D819" t="str">
            <v>Paquetá/PI</v>
          </cell>
          <cell r="E819" t="str">
            <v>B</v>
          </cell>
          <cell r="F819">
            <v>0.11910732299624424</v>
          </cell>
          <cell r="G819" t="str">
            <v>A</v>
          </cell>
          <cell r="H819">
            <v>0.94590855308020227</v>
          </cell>
          <cell r="I819" t="str">
            <v>B</v>
          </cell>
          <cell r="J819">
            <v>4.8234292185998003E-3</v>
          </cell>
          <cell r="K819" t="str">
            <v>B</v>
          </cell>
          <cell r="L819" t="str">
            <v>Bicf</v>
          </cell>
          <cell r="M819" t="str">
            <v/>
          </cell>
          <cell r="N819" t="str">
            <v>CAPAG Ano Base 2023</v>
          </cell>
          <cell r="O819" t="str">
            <v>Não</v>
          </cell>
          <cell r="P819">
            <v>0.35807236241234641</v>
          </cell>
          <cell r="Q819" t="str">
            <v>Sim</v>
          </cell>
          <cell r="R819" t="str">
            <v/>
          </cell>
          <cell r="S819" t="str">
            <v/>
          </cell>
          <cell r="T819" t="str">
            <v/>
          </cell>
          <cell r="U819" t="str">
            <v/>
          </cell>
          <cell r="V819" t="str">
            <v>Sim</v>
          </cell>
          <cell r="W819" t="str">
            <v>Sim</v>
          </cell>
        </row>
        <row r="820">
          <cell r="D820" t="str">
            <v>Parnaguá/PI</v>
          </cell>
          <cell r="E820" t="str">
            <v>C</v>
          </cell>
          <cell r="F820">
            <v>9.8926839690262058E-2</v>
          </cell>
          <cell r="G820" t="str">
            <v>A</v>
          </cell>
          <cell r="H820">
            <v>0.94366103284852532</v>
          </cell>
          <cell r="I820" t="str">
            <v>B</v>
          </cell>
          <cell r="J820">
            <v>-0.12610823865424464</v>
          </cell>
          <cell r="K820" t="str">
            <v>C</v>
          </cell>
          <cell r="L820" t="str">
            <v>Dicf</v>
          </cell>
          <cell r="M820" t="str">
            <v/>
          </cell>
          <cell r="N820" t="str">
            <v>CAPAG Ano Base 2023</v>
          </cell>
          <cell r="O820" t="str">
            <v>Não</v>
          </cell>
          <cell r="P820" t="str">
            <v/>
          </cell>
          <cell r="Q820" t="str">
            <v>Sim</v>
          </cell>
          <cell r="R820" t="str">
            <v/>
          </cell>
          <cell r="S820" t="str">
            <v/>
          </cell>
          <cell r="T820" t="str">
            <v/>
          </cell>
          <cell r="U820" t="str">
            <v/>
          </cell>
          <cell r="V820" t="str">
            <v>Sim</v>
          </cell>
          <cell r="W820" t="str">
            <v>Não</v>
          </cell>
        </row>
        <row r="821">
          <cell r="D821" t="str">
            <v>Parnaíba/PI</v>
          </cell>
          <cell r="E821" t="str">
            <v>C</v>
          </cell>
          <cell r="F821">
            <v>4.9035279346189793E-2</v>
          </cell>
          <cell r="G821" t="str">
            <v>A</v>
          </cell>
          <cell r="H821">
            <v>0.97829482155384384</v>
          </cell>
          <cell r="I821" t="str">
            <v>C</v>
          </cell>
          <cell r="J821">
            <v>-2.7136393094091254E-2</v>
          </cell>
          <cell r="K821" t="str">
            <v>C</v>
          </cell>
          <cell r="L821" t="str">
            <v>Dicf</v>
          </cell>
          <cell r="M821" t="str">
            <v/>
          </cell>
          <cell r="N821" t="str">
            <v>CAPAG Ano Base 2023</v>
          </cell>
          <cell r="O821" t="str">
            <v>Não</v>
          </cell>
          <cell r="P821">
            <v>1.5742518697560244</v>
          </cell>
          <cell r="Q821" t="str">
            <v>Sim</v>
          </cell>
          <cell r="R821" t="str">
            <v/>
          </cell>
          <cell r="S821" t="str">
            <v/>
          </cell>
          <cell r="T821" t="str">
            <v/>
          </cell>
          <cell r="U821" t="str">
            <v/>
          </cell>
          <cell r="V821" t="str">
            <v>Sim</v>
          </cell>
          <cell r="W821" t="str">
            <v>Não</v>
          </cell>
        </row>
        <row r="822">
          <cell r="D822" t="str">
            <v>Passagem Franca do Piauí/PI</v>
          </cell>
          <cell r="E822" t="str">
            <v>C</v>
          </cell>
          <cell r="F822">
            <v>0.30978254774655628</v>
          </cell>
          <cell r="G822" t="str">
            <v>A</v>
          </cell>
          <cell r="H822">
            <v>0.95830330282471099</v>
          </cell>
          <cell r="I822" t="str">
            <v>C</v>
          </cell>
          <cell r="J822">
            <v>-0.28614298581960995</v>
          </cell>
          <cell r="K822" t="str">
            <v>C</v>
          </cell>
          <cell r="L822" t="str">
            <v>Cicf</v>
          </cell>
          <cell r="M822" t="str">
            <v/>
          </cell>
          <cell r="N822" t="str">
            <v>CAPAG Ano Base 2023</v>
          </cell>
          <cell r="O822" t="str">
            <v>Não</v>
          </cell>
          <cell r="P822" t="str">
            <v/>
          </cell>
          <cell r="Q822" t="str">
            <v>Sim</v>
          </cell>
          <cell r="R822" t="str">
            <v/>
          </cell>
          <cell r="S822" t="str">
            <v/>
          </cell>
          <cell r="T822" t="str">
            <v/>
          </cell>
          <cell r="U822" t="str">
            <v/>
          </cell>
          <cell r="V822" t="str">
            <v>Sim</v>
          </cell>
          <cell r="W822" t="str">
            <v>Não</v>
          </cell>
        </row>
        <row r="823">
          <cell r="D823" t="str">
            <v>Patos do Piauí/PI</v>
          </cell>
          <cell r="E823" t="str">
            <v>C</v>
          </cell>
          <cell r="F823">
            <v>4.807688928416793E-2</v>
          </cell>
          <cell r="G823" t="str">
            <v>A</v>
          </cell>
          <cell r="H823">
            <v>0.95680554118086314</v>
          </cell>
          <cell r="I823" t="str">
            <v>C</v>
          </cell>
          <cell r="J823">
            <v>-1.5783083890416497E-2</v>
          </cell>
          <cell r="K823" t="str">
            <v>C</v>
          </cell>
          <cell r="L823" t="str">
            <v>Cicf</v>
          </cell>
          <cell r="M823" t="str">
            <v/>
          </cell>
          <cell r="N823" t="str">
            <v>CAPAG Ano Base 2023</v>
          </cell>
          <cell r="O823" t="str">
            <v>Não</v>
          </cell>
          <cell r="P823">
            <v>2.0822553692188777</v>
          </cell>
          <cell r="Q823" t="str">
            <v>Sim</v>
          </cell>
          <cell r="R823" t="str">
            <v/>
          </cell>
          <cell r="S823" t="str">
            <v/>
          </cell>
          <cell r="T823" t="str">
            <v/>
          </cell>
          <cell r="U823" t="str">
            <v/>
          </cell>
          <cell r="V823" t="str">
            <v>Sim</v>
          </cell>
          <cell r="W823" t="str">
            <v>Não</v>
          </cell>
        </row>
        <row r="824">
          <cell r="D824" t="str">
            <v>Pau D'Arco do Piauí/PI</v>
          </cell>
          <cell r="E824" t="str">
            <v>C</v>
          </cell>
          <cell r="F824">
            <v>0.10889256706472863</v>
          </cell>
          <cell r="G824" t="str">
            <v>A</v>
          </cell>
          <cell r="H824">
            <v>0.91938960170754258</v>
          </cell>
          <cell r="I824" t="str">
            <v>B</v>
          </cell>
          <cell r="J824">
            <v>-7.9090754370356897E-2</v>
          </cell>
          <cell r="K824" t="str">
            <v>C</v>
          </cell>
          <cell r="L824" t="str">
            <v>Cicf</v>
          </cell>
          <cell r="M824" t="str">
            <v/>
          </cell>
          <cell r="N824" t="str">
            <v>CAPAG Ano Base 2023</v>
          </cell>
          <cell r="O824" t="str">
            <v>Não</v>
          </cell>
          <cell r="P824" t="str">
            <v/>
          </cell>
          <cell r="Q824" t="str">
            <v>Sim</v>
          </cell>
          <cell r="R824" t="str">
            <v/>
          </cell>
          <cell r="S824" t="str">
            <v/>
          </cell>
          <cell r="T824" t="str">
            <v/>
          </cell>
          <cell r="U824" t="str">
            <v/>
          </cell>
          <cell r="V824" t="str">
            <v>Sim</v>
          </cell>
          <cell r="W824" t="str">
            <v>Não</v>
          </cell>
        </row>
        <row r="825">
          <cell r="D825" t="str">
            <v>Paulistana/PI</v>
          </cell>
          <cell r="E825" t="str">
            <v>C</v>
          </cell>
          <cell r="F825">
            <v>7.0674837567619817E-2</v>
          </cell>
          <cell r="G825" t="str">
            <v>A</v>
          </cell>
          <cell r="H825">
            <v>0.98572926158398122</v>
          </cell>
          <cell r="I825" t="str">
            <v>C</v>
          </cell>
          <cell r="J825">
            <v>-0.12183512138677056</v>
          </cell>
          <cell r="K825" t="str">
            <v>C</v>
          </cell>
          <cell r="L825" t="str">
            <v>Cicf</v>
          </cell>
          <cell r="M825" t="str">
            <v/>
          </cell>
          <cell r="N825" t="str">
            <v>CAPAG Ano Base 2023</v>
          </cell>
          <cell r="O825" t="str">
            <v>Não</v>
          </cell>
          <cell r="P825" t="str">
            <v/>
          </cell>
          <cell r="Q825" t="str">
            <v>Sim</v>
          </cell>
          <cell r="R825" t="str">
            <v/>
          </cell>
          <cell r="S825" t="str">
            <v/>
          </cell>
          <cell r="T825" t="str">
            <v/>
          </cell>
          <cell r="U825" t="str">
            <v/>
          </cell>
          <cell r="V825" t="str">
            <v>Sim</v>
          </cell>
          <cell r="W825" t="str">
            <v>Não</v>
          </cell>
        </row>
        <row r="826">
          <cell r="D826" t="str">
            <v>Pavussu/PI</v>
          </cell>
          <cell r="E826" t="str">
            <v>C</v>
          </cell>
          <cell r="F826">
            <v>3.5715174770657852E-2</v>
          </cell>
          <cell r="G826" t="str">
            <v>A</v>
          </cell>
          <cell r="H826">
            <v>1.0562416824861409</v>
          </cell>
          <cell r="I826" t="str">
            <v>C</v>
          </cell>
          <cell r="J826">
            <v>-0.28352419290308978</v>
          </cell>
          <cell r="K826" t="str">
            <v>C</v>
          </cell>
          <cell r="L826" t="str">
            <v>Dicf</v>
          </cell>
          <cell r="M826" t="str">
            <v/>
          </cell>
          <cell r="N826" t="str">
            <v>CAPAG Ano Base 2023</v>
          </cell>
          <cell r="O826" t="str">
            <v>Não</v>
          </cell>
          <cell r="P826">
            <v>0.87050708565537005</v>
          </cell>
          <cell r="Q826" t="str">
            <v>Sim</v>
          </cell>
          <cell r="R826" t="str">
            <v>Sim</v>
          </cell>
          <cell r="S826" t="str">
            <v/>
          </cell>
          <cell r="T826" t="str">
            <v/>
          </cell>
          <cell r="U826" t="str">
            <v/>
          </cell>
          <cell r="V826" t="str">
            <v>Sim</v>
          </cell>
          <cell r="W826" t="str">
            <v>Sim</v>
          </cell>
        </row>
        <row r="827">
          <cell r="D827" t="str">
            <v>Pedro II/PI</v>
          </cell>
          <cell r="E827" t="str">
            <v>C</v>
          </cell>
          <cell r="F827">
            <v>0.12188278679255621</v>
          </cell>
          <cell r="G827" t="str">
            <v>A</v>
          </cell>
          <cell r="H827">
            <v>0.90556999279572037</v>
          </cell>
          <cell r="I827" t="str">
            <v>B</v>
          </cell>
          <cell r="J827">
            <v>-3.4433159236006852E-4</v>
          </cell>
          <cell r="K827" t="str">
            <v>C</v>
          </cell>
          <cell r="L827" t="str">
            <v>Cicf</v>
          </cell>
          <cell r="M827" t="str">
            <v/>
          </cell>
          <cell r="N827" t="str">
            <v>CAPAG Ano Base 2023</v>
          </cell>
          <cell r="O827" t="str">
            <v>Não</v>
          </cell>
          <cell r="P827">
            <v>1.043089125198148</v>
          </cell>
          <cell r="Q827" t="str">
            <v>Sim</v>
          </cell>
          <cell r="R827" t="str">
            <v/>
          </cell>
          <cell r="S827" t="str">
            <v/>
          </cell>
          <cell r="T827" t="str">
            <v/>
          </cell>
          <cell r="U827" t="str">
            <v/>
          </cell>
          <cell r="V827" t="str">
            <v>Sim</v>
          </cell>
          <cell r="W827" t="str">
            <v>Sim</v>
          </cell>
        </row>
        <row r="828">
          <cell r="D828" t="str">
            <v>Pedro Laurentino/PI</v>
          </cell>
          <cell r="E828" t="str">
            <v>C</v>
          </cell>
          <cell r="F828">
            <v>0.13610323750167053</v>
          </cell>
          <cell r="G828" t="str">
            <v>A</v>
          </cell>
          <cell r="H828">
            <v>0.93715444457465136</v>
          </cell>
          <cell r="I828" t="str">
            <v>B</v>
          </cell>
          <cell r="J828">
            <v>-0.11715556481669848</v>
          </cell>
          <cell r="K828" t="str">
            <v>C</v>
          </cell>
          <cell r="L828" t="str">
            <v>Bicf</v>
          </cell>
          <cell r="M828" t="str">
            <v/>
          </cell>
          <cell r="N828" t="str">
            <v>CAPAG Ano Base 2023</v>
          </cell>
          <cell r="O828" t="str">
            <v>Não</v>
          </cell>
          <cell r="P828" t="str">
            <v/>
          </cell>
          <cell r="Q828" t="str">
            <v>Sim</v>
          </cell>
          <cell r="R828" t="str">
            <v/>
          </cell>
          <cell r="S828" t="str">
            <v/>
          </cell>
          <cell r="T828" t="str">
            <v/>
          </cell>
          <cell r="U828" t="str">
            <v/>
          </cell>
          <cell r="V828" t="str">
            <v>Sim</v>
          </cell>
          <cell r="W828" t="str">
            <v>Não</v>
          </cell>
        </row>
        <row r="829">
          <cell r="D829" t="str">
            <v>Nova Santa Rita/PI</v>
          </cell>
          <cell r="E829" t="str">
            <v>C</v>
          </cell>
          <cell r="F829">
            <v>0.20965108824935055</v>
          </cell>
          <cell r="G829" t="str">
            <v>A</v>
          </cell>
          <cell r="H829">
            <v>0.98402215465482878</v>
          </cell>
          <cell r="I829" t="str">
            <v>C</v>
          </cell>
          <cell r="J829">
            <v>-3.8995360154232758E-2</v>
          </cell>
          <cell r="K829" t="str">
            <v>C</v>
          </cell>
          <cell r="L829" t="str">
            <v>Cicf</v>
          </cell>
          <cell r="M829" t="str">
            <v/>
          </cell>
          <cell r="N829" t="str">
            <v>CAPAG Ano Base 2023</v>
          </cell>
          <cell r="O829" t="str">
            <v>Não</v>
          </cell>
          <cell r="P829" t="str">
            <v/>
          </cell>
          <cell r="Q829" t="str">
            <v>Sim</v>
          </cell>
          <cell r="R829" t="str">
            <v/>
          </cell>
          <cell r="S829" t="str">
            <v/>
          </cell>
          <cell r="T829" t="str">
            <v/>
          </cell>
          <cell r="U829" t="str">
            <v/>
          </cell>
          <cell r="V829" t="str">
            <v>Sim</v>
          </cell>
          <cell r="W829" t="str">
            <v>Não</v>
          </cell>
        </row>
        <row r="830">
          <cell r="D830" t="str">
            <v>Picos/PI</v>
          </cell>
          <cell r="E830" t="str">
            <v>C</v>
          </cell>
          <cell r="F830">
            <v>0.17434247214432999</v>
          </cell>
          <cell r="G830" t="str">
            <v>A</v>
          </cell>
          <cell r="H830">
            <v>0.9538234210457146</v>
          </cell>
          <cell r="I830" t="str">
            <v>C</v>
          </cell>
          <cell r="J830">
            <v>7.7704480000336095E-3</v>
          </cell>
          <cell r="K830" t="str">
            <v>B</v>
          </cell>
          <cell r="L830" t="str">
            <v>Cicf</v>
          </cell>
          <cell r="M830" t="str">
            <v/>
          </cell>
          <cell r="N830" t="str">
            <v>CAPAG Ano Base 2023</v>
          </cell>
          <cell r="O830" t="str">
            <v>Não</v>
          </cell>
          <cell r="P830">
            <v>0.7145920671729028</v>
          </cell>
          <cell r="Q830" t="str">
            <v>Sim</v>
          </cell>
          <cell r="R830" t="str">
            <v>Sim</v>
          </cell>
          <cell r="S830" t="str">
            <v/>
          </cell>
          <cell r="T830" t="str">
            <v/>
          </cell>
          <cell r="U830" t="str">
            <v/>
          </cell>
          <cell r="V830" t="str">
            <v>Sim</v>
          </cell>
          <cell r="W830" t="str">
            <v>Sim</v>
          </cell>
        </row>
        <row r="831">
          <cell r="D831" t="str">
            <v>Pimenteiras/PI</v>
          </cell>
          <cell r="E831" t="str">
            <v>C</v>
          </cell>
          <cell r="F831">
            <v>9.1452998133733768E-2</v>
          </cell>
          <cell r="G831" t="str">
            <v>A</v>
          </cell>
          <cell r="H831">
            <v>0.90750931546562508</v>
          </cell>
          <cell r="I831" t="str">
            <v>B</v>
          </cell>
          <cell r="J831">
            <v>-0.19920314195133484</v>
          </cell>
          <cell r="K831" t="str">
            <v>C</v>
          </cell>
          <cell r="L831" t="str">
            <v>Cicf</v>
          </cell>
          <cell r="M831" t="str">
            <v/>
          </cell>
          <cell r="N831" t="str">
            <v>CAPAG Ano Base 2023</v>
          </cell>
          <cell r="O831" t="str">
            <v>Não</v>
          </cell>
          <cell r="P831">
            <v>14.04034606033809</v>
          </cell>
          <cell r="Q831" t="str">
            <v>Sim</v>
          </cell>
          <cell r="R831" t="str">
            <v/>
          </cell>
          <cell r="S831" t="str">
            <v/>
          </cell>
          <cell r="T831" t="str">
            <v/>
          </cell>
          <cell r="U831" t="str">
            <v/>
          </cell>
          <cell r="V831" t="str">
            <v>Sim</v>
          </cell>
          <cell r="W831" t="str">
            <v>Não</v>
          </cell>
        </row>
        <row r="832">
          <cell r="D832" t="str">
            <v>Pio IX/PI</v>
          </cell>
          <cell r="E832" t="str">
            <v>C</v>
          </cell>
          <cell r="F832">
            <v>8.6196004866094189E-2</v>
          </cell>
          <cell r="G832" t="str">
            <v>A</v>
          </cell>
          <cell r="H832">
            <v>0.98000828341897683</v>
          </cell>
          <cell r="I832" t="str">
            <v>C</v>
          </cell>
          <cell r="J832">
            <v>-6.6245029024567512E-2</v>
          </cell>
          <cell r="K832" t="str">
            <v>C</v>
          </cell>
          <cell r="L832" t="str">
            <v>Cicf</v>
          </cell>
          <cell r="M832" t="str">
            <v/>
          </cell>
          <cell r="N832" t="str">
            <v>CAPAG Ano Base 2023</v>
          </cell>
          <cell r="O832" t="str">
            <v>Não</v>
          </cell>
          <cell r="P832" t="str">
            <v/>
          </cell>
          <cell r="Q832" t="str">
            <v>Sim</v>
          </cell>
          <cell r="R832" t="str">
            <v/>
          </cell>
          <cell r="S832" t="str">
            <v/>
          </cell>
          <cell r="T832" t="str">
            <v/>
          </cell>
          <cell r="U832" t="str">
            <v/>
          </cell>
          <cell r="V832" t="str">
            <v>Sim</v>
          </cell>
          <cell r="W832" t="str">
            <v>Não</v>
          </cell>
        </row>
        <row r="833">
          <cell r="D833" t="str">
            <v>Piracuruca/PI</v>
          </cell>
          <cell r="E833" t="str">
            <v>C</v>
          </cell>
          <cell r="F833">
            <v>0.12921831124232086</v>
          </cell>
          <cell r="G833" t="str">
            <v>A</v>
          </cell>
          <cell r="H833">
            <v>0.9270669186650371</v>
          </cell>
          <cell r="I833" t="str">
            <v>B</v>
          </cell>
          <cell r="J833">
            <v>-3.1647037316628851E-2</v>
          </cell>
          <cell r="K833" t="str">
            <v>C</v>
          </cell>
          <cell r="L833" t="str">
            <v>Bicf</v>
          </cell>
          <cell r="M833" t="str">
            <v/>
          </cell>
          <cell r="N833" t="str">
            <v>CAPAG Ano Base 2023</v>
          </cell>
          <cell r="O833" t="str">
            <v>Não</v>
          </cell>
          <cell r="P833" t="str">
            <v/>
          </cell>
          <cell r="Q833" t="str">
            <v>Sim</v>
          </cell>
          <cell r="R833" t="str">
            <v/>
          </cell>
          <cell r="S833" t="str">
            <v/>
          </cell>
          <cell r="T833" t="str">
            <v/>
          </cell>
          <cell r="U833" t="str">
            <v/>
          </cell>
          <cell r="V833" t="str">
            <v>Sim</v>
          </cell>
          <cell r="W833" t="str">
            <v>Não</v>
          </cell>
        </row>
        <row r="834">
          <cell r="D834" t="str">
            <v>Piripiri/PI</v>
          </cell>
          <cell r="E834" t="str">
            <v>C</v>
          </cell>
          <cell r="F834">
            <v>0.28713192651364711</v>
          </cell>
          <cell r="G834" t="str">
            <v>A</v>
          </cell>
          <cell r="H834">
            <v>0.86417114456241273</v>
          </cell>
          <cell r="I834" t="str">
            <v>B</v>
          </cell>
          <cell r="J834">
            <v>-2.7175055131992587E-2</v>
          </cell>
          <cell r="K834" t="str">
            <v>C</v>
          </cell>
          <cell r="L834" t="str">
            <v>Dicf</v>
          </cell>
          <cell r="M834" t="str">
            <v/>
          </cell>
          <cell r="N834" t="str">
            <v>CAPAG Ano Base 2023</v>
          </cell>
          <cell r="O834" t="str">
            <v>Não</v>
          </cell>
          <cell r="P834" t="str">
            <v/>
          </cell>
          <cell r="Q834" t="str">
            <v>Sim</v>
          </cell>
          <cell r="R834" t="str">
            <v/>
          </cell>
          <cell r="S834" t="str">
            <v/>
          </cell>
          <cell r="T834" t="str">
            <v/>
          </cell>
          <cell r="U834" t="str">
            <v/>
          </cell>
          <cell r="V834" t="str">
            <v>Sim</v>
          </cell>
          <cell r="W834" t="str">
            <v>Sim</v>
          </cell>
        </row>
        <row r="835">
          <cell r="D835" t="str">
            <v>Porto/PI</v>
          </cell>
          <cell r="E835" t="str">
            <v>C</v>
          </cell>
          <cell r="F835">
            <v>0.12229541455229473</v>
          </cell>
          <cell r="G835" t="str">
            <v>A</v>
          </cell>
          <cell r="H835">
            <v>0.97117924132556344</v>
          </cell>
          <cell r="I835" t="str">
            <v>C</v>
          </cell>
          <cell r="J835">
            <v>-0.17784044427352952</v>
          </cell>
          <cell r="K835" t="str">
            <v>C</v>
          </cell>
          <cell r="L835" t="str">
            <v>Bicf</v>
          </cell>
          <cell r="M835" t="str">
            <v/>
          </cell>
          <cell r="N835" t="str">
            <v>CAPAG Ano Base 2023</v>
          </cell>
          <cell r="O835" t="str">
            <v>Não</v>
          </cell>
          <cell r="P835" t="str">
            <v/>
          </cell>
          <cell r="Q835" t="str">
            <v>Sim</v>
          </cell>
          <cell r="R835" t="str">
            <v/>
          </cell>
          <cell r="S835" t="str">
            <v/>
          </cell>
          <cell r="T835" t="str">
            <v/>
          </cell>
          <cell r="U835" t="str">
            <v/>
          </cell>
          <cell r="V835" t="str">
            <v>Sim</v>
          </cell>
          <cell r="W835" t="str">
            <v>Não</v>
          </cell>
        </row>
        <row r="836">
          <cell r="D836" t="str">
            <v>Porto Alegre do Piauí/PI</v>
          </cell>
          <cell r="E836" t="str">
            <v>C</v>
          </cell>
          <cell r="F836">
            <v>0.43191430250035506</v>
          </cell>
          <cell r="G836" t="str">
            <v>A</v>
          </cell>
          <cell r="H836">
            <v>0.95021674647626797</v>
          </cell>
          <cell r="I836" t="str">
            <v>C</v>
          </cell>
          <cell r="J836">
            <v>-3.4705162836550944E-2</v>
          </cell>
          <cell r="K836" t="str">
            <v>C</v>
          </cell>
          <cell r="L836" t="str">
            <v>Cicf</v>
          </cell>
          <cell r="M836" t="str">
            <v/>
          </cell>
          <cell r="N836" t="str">
            <v>CAPAG Ano Base 2023</v>
          </cell>
          <cell r="O836" t="str">
            <v>Não</v>
          </cell>
          <cell r="P836" t="str">
            <v/>
          </cell>
          <cell r="Q836" t="str">
            <v>Sim</v>
          </cell>
          <cell r="R836" t="str">
            <v/>
          </cell>
          <cell r="S836" t="str">
            <v/>
          </cell>
          <cell r="T836" t="str">
            <v/>
          </cell>
          <cell r="U836" t="str">
            <v/>
          </cell>
          <cell r="V836" t="str">
            <v>Sim</v>
          </cell>
          <cell r="W836" t="str">
            <v>Não</v>
          </cell>
        </row>
        <row r="837">
          <cell r="D837" t="str">
            <v>Prata do Piauí/PI</v>
          </cell>
          <cell r="E837" t="str">
            <v>n.d.</v>
          </cell>
          <cell r="F837">
            <v>2.5188074185537625E-2</v>
          </cell>
          <cell r="G837" t="str">
            <v>A</v>
          </cell>
          <cell r="H837">
            <v>0.94456223821469676</v>
          </cell>
          <cell r="I837" t="str">
            <v>B</v>
          </cell>
          <cell r="J837" t="str">
            <v>n.d.</v>
          </cell>
          <cell r="K837" t="str">
            <v>n.d.</v>
          </cell>
          <cell r="L837" t="str">
            <v>Bicf</v>
          </cell>
          <cell r="M8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37" t="str">
            <v>CAPAG Ano Base 2023</v>
          </cell>
          <cell r="O837" t="str">
            <v>Não</v>
          </cell>
          <cell r="P837" t="str">
            <v>n.d.</v>
          </cell>
          <cell r="Q837" t="str">
            <v>Sim</v>
          </cell>
          <cell r="R837" t="str">
            <v/>
          </cell>
          <cell r="S837" t="str">
            <v/>
          </cell>
          <cell r="T837" t="str">
            <v/>
          </cell>
          <cell r="U837" t="str">
            <v>Sim</v>
          </cell>
          <cell r="V837" t="str">
            <v>Sim</v>
          </cell>
          <cell r="W837" t="str">
            <v>Sim</v>
          </cell>
        </row>
        <row r="838">
          <cell r="D838" t="str">
            <v>Queimada Nova/PI</v>
          </cell>
          <cell r="E838" t="str">
            <v>B</v>
          </cell>
          <cell r="F838">
            <v>7.1063182458114063E-2</v>
          </cell>
          <cell r="G838" t="str">
            <v>A</v>
          </cell>
          <cell r="H838">
            <v>0.93191491055824538</v>
          </cell>
          <cell r="I838" t="str">
            <v>B</v>
          </cell>
          <cell r="J838">
            <v>6.9367762373117332E-3</v>
          </cell>
          <cell r="K838" t="str">
            <v>B</v>
          </cell>
          <cell r="L838" t="str">
            <v>Bicf</v>
          </cell>
          <cell r="M838" t="str">
            <v/>
          </cell>
          <cell r="N838" t="str">
            <v>CAPAG Ano Base 2023</v>
          </cell>
          <cell r="O838" t="str">
            <v>Não</v>
          </cell>
          <cell r="P838">
            <v>0.81703363416157959</v>
          </cell>
          <cell r="Q838" t="str">
            <v>Sim</v>
          </cell>
          <cell r="R838" t="str">
            <v/>
          </cell>
          <cell r="S838" t="str">
            <v/>
          </cell>
          <cell r="T838" t="str">
            <v/>
          </cell>
          <cell r="U838" t="str">
            <v/>
          </cell>
          <cell r="V838" t="str">
            <v>Sim</v>
          </cell>
          <cell r="W838" t="str">
            <v>Sim</v>
          </cell>
        </row>
        <row r="839">
          <cell r="D839" t="str">
            <v>Redenção do Gurguéia/PI</v>
          </cell>
          <cell r="E839" t="str">
            <v>n.d.</v>
          </cell>
          <cell r="F839" t="str">
            <v>n.d.</v>
          </cell>
          <cell r="G839" t="str">
            <v>n.d.</v>
          </cell>
          <cell r="H839" t="str">
            <v>n.d.</v>
          </cell>
          <cell r="I839" t="str">
            <v>n.d.</v>
          </cell>
          <cell r="J839" t="str">
            <v>n.d.</v>
          </cell>
          <cell r="K839" t="str">
            <v>n.d.</v>
          </cell>
          <cell r="L839" t="str">
            <v>Bicf</v>
          </cell>
          <cell r="M839" t="str">
            <v xml:space="preserve">Ente não publicou último RGF de 2024
Ente não publicou último RREO de 2024
</v>
          </cell>
          <cell r="N839" t="str">
            <v>CAPAG Ano Base 2023</v>
          </cell>
          <cell r="O839" t="str">
            <v>Não</v>
          </cell>
          <cell r="P839">
            <v>0.63718970549441878</v>
          </cell>
          <cell r="Q839" t="str">
            <v>Sim</v>
          </cell>
          <cell r="R839" t="str">
            <v>Sim</v>
          </cell>
          <cell r="S839" t="str">
            <v/>
          </cell>
          <cell r="T839" t="str">
            <v/>
          </cell>
          <cell r="U839" t="str">
            <v/>
          </cell>
          <cell r="V839" t="str">
            <v>Não</v>
          </cell>
          <cell r="W839" t="str">
            <v>Não</v>
          </cell>
        </row>
        <row r="840">
          <cell r="D840" t="str">
            <v>Regeneração/PI</v>
          </cell>
          <cell r="E840" t="str">
            <v>C</v>
          </cell>
          <cell r="F840">
            <v>0.25610419790966532</v>
          </cell>
          <cell r="G840" t="str">
            <v>A</v>
          </cell>
          <cell r="H840">
            <v>0.91697696634493786</v>
          </cell>
          <cell r="I840" t="str">
            <v>B</v>
          </cell>
          <cell r="J840">
            <v>-2.8970581087271682E-2</v>
          </cell>
          <cell r="K840" t="str">
            <v>C</v>
          </cell>
          <cell r="L840" t="str">
            <v>Cicf</v>
          </cell>
          <cell r="M840" t="str">
            <v/>
          </cell>
          <cell r="N840" t="str">
            <v>CAPAG Ano Base 2023</v>
          </cell>
          <cell r="O840" t="str">
            <v>Não</v>
          </cell>
          <cell r="P840" t="str">
            <v/>
          </cell>
          <cell r="Q840" t="str">
            <v>Sim</v>
          </cell>
          <cell r="R840" t="str">
            <v/>
          </cell>
          <cell r="S840" t="str">
            <v/>
          </cell>
          <cell r="T840" t="str">
            <v/>
          </cell>
          <cell r="U840" t="str">
            <v/>
          </cell>
          <cell r="V840" t="str">
            <v>Sim</v>
          </cell>
          <cell r="W840" t="str">
            <v>Sim</v>
          </cell>
        </row>
        <row r="841">
          <cell r="D841" t="str">
            <v>Riacho Frio/PI</v>
          </cell>
          <cell r="E841" t="str">
            <v>C</v>
          </cell>
          <cell r="F841">
            <v>8.589184004953708E-2</v>
          </cell>
          <cell r="G841" t="str">
            <v>A</v>
          </cell>
          <cell r="H841">
            <v>0.93077558059685506</v>
          </cell>
          <cell r="I841" t="str">
            <v>B</v>
          </cell>
          <cell r="J841">
            <v>-3.6804144685926611E-2</v>
          </cell>
          <cell r="K841" t="str">
            <v>C</v>
          </cell>
          <cell r="L841" t="str">
            <v>Bicf</v>
          </cell>
          <cell r="M841" t="str">
            <v/>
          </cell>
          <cell r="N841" t="str">
            <v>CAPAG Ano Base 2023</v>
          </cell>
          <cell r="O841" t="str">
            <v>Não</v>
          </cell>
          <cell r="P841" t="str">
            <v/>
          </cell>
          <cell r="Q841" t="str">
            <v>Sim</v>
          </cell>
          <cell r="R841" t="str">
            <v/>
          </cell>
          <cell r="S841" t="str">
            <v/>
          </cell>
          <cell r="T841" t="str">
            <v/>
          </cell>
          <cell r="U841" t="str">
            <v/>
          </cell>
          <cell r="V841" t="str">
            <v>Sim</v>
          </cell>
          <cell r="W841" t="str">
            <v>Não</v>
          </cell>
        </row>
        <row r="842">
          <cell r="D842" t="str">
            <v>Ribeira do Piauí/PI</v>
          </cell>
          <cell r="E842" t="str">
            <v>C</v>
          </cell>
          <cell r="F842">
            <v>1.2931808224484167E-2</v>
          </cell>
          <cell r="G842" t="str">
            <v>A</v>
          </cell>
          <cell r="H842">
            <v>0.91217340962350357</v>
          </cell>
          <cell r="I842" t="str">
            <v>B</v>
          </cell>
          <cell r="J842">
            <v>-4.4160142145734261E-3</v>
          </cell>
          <cell r="K842" t="str">
            <v>C</v>
          </cell>
          <cell r="L842" t="str">
            <v>Bicf</v>
          </cell>
          <cell r="M842" t="str">
            <v/>
          </cell>
          <cell r="N842" t="str">
            <v>CAPAG Ano Base 2023</v>
          </cell>
          <cell r="O842" t="str">
            <v>Não</v>
          </cell>
          <cell r="P842">
            <v>1.2004569533841063</v>
          </cell>
          <cell r="Q842" t="str">
            <v>Sim</v>
          </cell>
          <cell r="R842" t="str">
            <v/>
          </cell>
          <cell r="S842" t="str">
            <v/>
          </cell>
          <cell r="T842" t="str">
            <v/>
          </cell>
          <cell r="U842" t="str">
            <v/>
          </cell>
          <cell r="V842" t="str">
            <v>Sim</v>
          </cell>
          <cell r="W842" t="str">
            <v>Não</v>
          </cell>
        </row>
        <row r="843">
          <cell r="D843" t="str">
            <v>Ribeiro Gonçalves/PI</v>
          </cell>
          <cell r="E843" t="str">
            <v>B</v>
          </cell>
          <cell r="F843">
            <v>2.9277940004974605E-4</v>
          </cell>
          <cell r="G843" t="str">
            <v>A</v>
          </cell>
          <cell r="H843">
            <v>0.90105907877463853</v>
          </cell>
          <cell r="I843" t="str">
            <v>B</v>
          </cell>
          <cell r="J843">
            <v>1.9795658995752888E-3</v>
          </cell>
          <cell r="K843" t="str">
            <v>B</v>
          </cell>
          <cell r="L843" t="str">
            <v>Cicf</v>
          </cell>
          <cell r="M843" t="str">
            <v/>
          </cell>
          <cell r="N843" t="str">
            <v>CAPAG Ano Base 2023</v>
          </cell>
          <cell r="O843" t="str">
            <v>Não</v>
          </cell>
          <cell r="P843">
            <v>0.66615319169432474</v>
          </cell>
          <cell r="Q843" t="str">
            <v>Sim</v>
          </cell>
          <cell r="R843" t="str">
            <v/>
          </cell>
          <cell r="S843" t="str">
            <v/>
          </cell>
          <cell r="T843" t="str">
            <v/>
          </cell>
          <cell r="U843" t="str">
            <v/>
          </cell>
          <cell r="V843" t="str">
            <v>Sim</v>
          </cell>
          <cell r="W843" t="str">
            <v>Sim</v>
          </cell>
        </row>
        <row r="844">
          <cell r="D844" t="str">
            <v>Rio Grande do Piauí/PI</v>
          </cell>
          <cell r="E844" t="str">
            <v>n.d.</v>
          </cell>
          <cell r="F844">
            <v>6.585608959937872E-2</v>
          </cell>
          <cell r="G844" t="str">
            <v>A</v>
          </cell>
          <cell r="H844">
            <v>0.94507504986830071</v>
          </cell>
          <cell r="I844" t="str">
            <v>B</v>
          </cell>
          <cell r="J844" t="str">
            <v>n.d.</v>
          </cell>
          <cell r="K844" t="str">
            <v>n.d.</v>
          </cell>
          <cell r="L844" t="str">
            <v>Bicf</v>
          </cell>
          <cell r="M84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44" t="str">
            <v>CAPAG Ano Base 2023</v>
          </cell>
          <cell r="O844" t="str">
            <v>Não</v>
          </cell>
          <cell r="P844" t="str">
            <v>n.d.</v>
          </cell>
          <cell r="Q844" t="str">
            <v>Sim</v>
          </cell>
          <cell r="R844" t="str">
            <v/>
          </cell>
          <cell r="S844" t="str">
            <v/>
          </cell>
          <cell r="T844" t="str">
            <v/>
          </cell>
          <cell r="U844" t="str">
            <v>Sim</v>
          </cell>
          <cell r="V844" t="str">
            <v>Sim</v>
          </cell>
          <cell r="W844" t="str">
            <v>Não</v>
          </cell>
        </row>
        <row r="845">
          <cell r="D845" t="str">
            <v>Santa Cruz do Piauí/PI</v>
          </cell>
          <cell r="E845" t="str">
            <v>C</v>
          </cell>
          <cell r="F845">
            <v>0.21691538558763743</v>
          </cell>
          <cell r="G845" t="str">
            <v>A</v>
          </cell>
          <cell r="H845">
            <v>0.97530793739631183</v>
          </cell>
          <cell r="I845" t="str">
            <v>C</v>
          </cell>
          <cell r="J845">
            <v>-1.5062715680079053E-2</v>
          </cell>
          <cell r="K845" t="str">
            <v>C</v>
          </cell>
          <cell r="L845" t="str">
            <v>Dicf</v>
          </cell>
          <cell r="M845" t="str">
            <v/>
          </cell>
          <cell r="N845" t="str">
            <v>CAPAG Ano Base 2023</v>
          </cell>
          <cell r="O845" t="str">
            <v>Não</v>
          </cell>
          <cell r="P845">
            <v>34.912689829565252</v>
          </cell>
          <cell r="Q845" t="str">
            <v>Sim</v>
          </cell>
          <cell r="R845" t="str">
            <v/>
          </cell>
          <cell r="S845" t="str">
            <v/>
          </cell>
          <cell r="T845" t="str">
            <v/>
          </cell>
          <cell r="U845" t="str">
            <v/>
          </cell>
          <cell r="V845" t="str">
            <v>Sim</v>
          </cell>
          <cell r="W845" t="str">
            <v>Sim</v>
          </cell>
        </row>
        <row r="846">
          <cell r="D846" t="str">
            <v>Santa Cruz dos Milagres/PI</v>
          </cell>
          <cell r="E846" t="str">
            <v>n.d.</v>
          </cell>
          <cell r="F846" t="str">
            <v>n.d.</v>
          </cell>
          <cell r="G846" t="str">
            <v>n.d.</v>
          </cell>
          <cell r="H846" t="str">
            <v>n.d.</v>
          </cell>
          <cell r="I846" t="str">
            <v>n.d.</v>
          </cell>
          <cell r="J846" t="str">
            <v>n.d.</v>
          </cell>
          <cell r="K846" t="str">
            <v>n.d.</v>
          </cell>
          <cell r="L846" t="str">
            <v>Cicf</v>
          </cell>
          <cell r="M846" t="str">
            <v xml:space="preserve">Ente não publicou último RGF de 2024
Ente não publicou último RREO de 2024
</v>
          </cell>
          <cell r="N846" t="str">
            <v>CAPAG Ano Base 2023</v>
          </cell>
          <cell r="O846" t="str">
            <v>Não</v>
          </cell>
          <cell r="P846">
            <v>0.1293072008137264</v>
          </cell>
          <cell r="Q846" t="str">
            <v>Sim</v>
          </cell>
          <cell r="R846" t="str">
            <v>Sim</v>
          </cell>
          <cell r="S846" t="str">
            <v/>
          </cell>
          <cell r="T846" t="str">
            <v/>
          </cell>
          <cell r="U846" t="str">
            <v/>
          </cell>
          <cell r="V846" t="str">
            <v>Não</v>
          </cell>
          <cell r="W846" t="str">
            <v>Não</v>
          </cell>
        </row>
        <row r="847">
          <cell r="D847" t="str">
            <v>Santa Filomena/PI</v>
          </cell>
          <cell r="E847" t="str">
            <v>C</v>
          </cell>
          <cell r="F847">
            <v>4.9439142242646388E-2</v>
          </cell>
          <cell r="G847" t="str">
            <v>A</v>
          </cell>
          <cell r="H847">
            <v>0.96374132213150565</v>
          </cell>
          <cell r="I847" t="str">
            <v>C</v>
          </cell>
          <cell r="J847">
            <v>-9.4336895559952477E-2</v>
          </cell>
          <cell r="K847" t="str">
            <v>C</v>
          </cell>
          <cell r="L847" t="str">
            <v>Dicf</v>
          </cell>
          <cell r="M847" t="str">
            <v/>
          </cell>
          <cell r="N847" t="str">
            <v>CAPAG Ano Base 2023</v>
          </cell>
          <cell r="O847" t="str">
            <v>Não</v>
          </cell>
          <cell r="P847">
            <v>5.902896373946704</v>
          </cell>
          <cell r="Q847" t="str">
            <v>Sim</v>
          </cell>
          <cell r="R847" t="str">
            <v/>
          </cell>
          <cell r="S847" t="str">
            <v/>
          </cell>
          <cell r="T847" t="str">
            <v/>
          </cell>
          <cell r="U847" t="str">
            <v/>
          </cell>
          <cell r="V847" t="str">
            <v>Sim</v>
          </cell>
          <cell r="W847" t="str">
            <v>Sim</v>
          </cell>
        </row>
        <row r="848">
          <cell r="D848" t="str">
            <v>Santa Luz/PI</v>
          </cell>
          <cell r="E848" t="str">
            <v>C</v>
          </cell>
          <cell r="F848">
            <v>1.4202619526918606E-2</v>
          </cell>
          <cell r="G848" t="str">
            <v>A</v>
          </cell>
          <cell r="H848">
            <v>1.0154832328559233</v>
          </cell>
          <cell r="I848" t="str">
            <v>C</v>
          </cell>
          <cell r="J848">
            <v>-0.11091356601833595</v>
          </cell>
          <cell r="K848" t="str">
            <v>C</v>
          </cell>
          <cell r="L848" t="str">
            <v>Cicf</v>
          </cell>
          <cell r="M848" t="str">
            <v/>
          </cell>
          <cell r="N848" t="str">
            <v>CAPAG Ano Base 2023</v>
          </cell>
          <cell r="O848" t="str">
            <v>Não</v>
          </cell>
          <cell r="P848" t="str">
            <v/>
          </cell>
          <cell r="Q848" t="str">
            <v>Sim</v>
          </cell>
          <cell r="R848" t="str">
            <v/>
          </cell>
          <cell r="S848" t="str">
            <v/>
          </cell>
          <cell r="T848" t="str">
            <v/>
          </cell>
          <cell r="U848" t="str">
            <v/>
          </cell>
          <cell r="V848" t="str">
            <v>Sim</v>
          </cell>
          <cell r="W848" t="str">
            <v>Não</v>
          </cell>
        </row>
        <row r="849">
          <cell r="D849" t="str">
            <v>Santana do Piauí/PI</v>
          </cell>
          <cell r="E849" t="str">
            <v>C</v>
          </cell>
          <cell r="F849">
            <v>0.1380528944869604</v>
          </cell>
          <cell r="G849" t="str">
            <v>A</v>
          </cell>
          <cell r="H849">
            <v>0.96177636947965706</v>
          </cell>
          <cell r="I849" t="str">
            <v>C</v>
          </cell>
          <cell r="J849">
            <v>1.2248354498032289E-2</v>
          </cell>
          <cell r="K849" t="str">
            <v>B</v>
          </cell>
          <cell r="L849" t="str">
            <v>Cicf</v>
          </cell>
          <cell r="M849" t="str">
            <v/>
          </cell>
          <cell r="N849" t="str">
            <v>CAPAG Ano Base 2023</v>
          </cell>
          <cell r="O849" t="str">
            <v>Não</v>
          </cell>
          <cell r="P849">
            <v>4.2822567894037065E-2</v>
          </cell>
          <cell r="Q849" t="str">
            <v>Sim</v>
          </cell>
          <cell r="R849" t="str">
            <v>Sim</v>
          </cell>
          <cell r="S849" t="str">
            <v/>
          </cell>
          <cell r="T849" t="str">
            <v/>
          </cell>
          <cell r="U849" t="str">
            <v/>
          </cell>
          <cell r="V849" t="str">
            <v>Sim</v>
          </cell>
          <cell r="W849" t="str">
            <v>Sim</v>
          </cell>
        </row>
        <row r="850">
          <cell r="D850" t="str">
            <v>Santa Rosa do Piauí/PI</v>
          </cell>
          <cell r="E850" t="str">
            <v>n.d.</v>
          </cell>
          <cell r="F850" t="str">
            <v>n.d.</v>
          </cell>
          <cell r="G850" t="str">
            <v>n.d.</v>
          </cell>
          <cell r="H850" t="str">
            <v>n.d.</v>
          </cell>
          <cell r="I850" t="str">
            <v>n.d.</v>
          </cell>
          <cell r="J850" t="str">
            <v>n.d.</v>
          </cell>
          <cell r="K850" t="str">
            <v>n.d.</v>
          </cell>
          <cell r="L850" t="str">
            <v>Bicf</v>
          </cell>
          <cell r="M850" t="str">
            <v xml:space="preserve">Ente não publicou último RGF de 2024
Ente não publicou último RREO de 2024
</v>
          </cell>
          <cell r="N850" t="str">
            <v>CAPAG Ano Base 2023</v>
          </cell>
          <cell r="O850" t="str">
            <v>Não</v>
          </cell>
          <cell r="P850">
            <v>0.36343844201106423</v>
          </cell>
          <cell r="Q850" t="str">
            <v>Sim</v>
          </cell>
          <cell r="R850" t="str">
            <v>Sim</v>
          </cell>
          <cell r="S850" t="str">
            <v/>
          </cell>
          <cell r="T850" t="str">
            <v/>
          </cell>
          <cell r="U850" t="str">
            <v/>
          </cell>
          <cell r="V850" t="str">
            <v>Não</v>
          </cell>
          <cell r="W850" t="str">
            <v>Não</v>
          </cell>
        </row>
        <row r="851">
          <cell r="D851" t="str">
            <v>Santo Antônio de Lisboa/PI</v>
          </cell>
          <cell r="E851" t="str">
            <v>n.d.</v>
          </cell>
          <cell r="F851" t="str">
            <v>n.d.</v>
          </cell>
          <cell r="G851" t="str">
            <v>n.d.</v>
          </cell>
          <cell r="H851" t="str">
            <v>n.d.</v>
          </cell>
          <cell r="I851" t="str">
            <v>n.d.</v>
          </cell>
          <cell r="J851" t="str">
            <v>n.d.</v>
          </cell>
          <cell r="K851" t="str">
            <v>n.d.</v>
          </cell>
          <cell r="L851" t="str">
            <v>Dicf</v>
          </cell>
          <cell r="M851" t="str">
            <v xml:space="preserve">Ente não publicou último RGF de 2024
Ente não publicou último RREO de 2024
</v>
          </cell>
          <cell r="N851" t="str">
            <v>CAPAG Ano Base 2023</v>
          </cell>
          <cell r="O851" t="str">
            <v>Não</v>
          </cell>
          <cell r="P851">
            <v>0.68365933781848831</v>
          </cell>
          <cell r="Q851" t="str">
            <v>Sim</v>
          </cell>
          <cell r="R851" t="str">
            <v>Sim</v>
          </cell>
          <cell r="S851" t="str">
            <v/>
          </cell>
          <cell r="T851" t="str">
            <v/>
          </cell>
          <cell r="U851" t="str">
            <v/>
          </cell>
          <cell r="V851" t="str">
            <v>Não</v>
          </cell>
          <cell r="W851" t="str">
            <v>Não</v>
          </cell>
        </row>
        <row r="852">
          <cell r="D852" t="str">
            <v>Santo Antônio dos Milagres/PI</v>
          </cell>
          <cell r="E852" t="str">
            <v>C</v>
          </cell>
          <cell r="F852">
            <v>3.1120425791432041E-3</v>
          </cell>
          <cell r="G852" t="str">
            <v>A</v>
          </cell>
          <cell r="H852">
            <v>0.94197046830048181</v>
          </cell>
          <cell r="I852" t="str">
            <v>B</v>
          </cell>
          <cell r="J852">
            <v>-2.5062843873441654E-2</v>
          </cell>
          <cell r="K852" t="str">
            <v>C</v>
          </cell>
          <cell r="L852" t="str">
            <v>Bicf</v>
          </cell>
          <cell r="M852" t="str">
            <v/>
          </cell>
          <cell r="N852" t="str">
            <v>CAPAG Ano Base 2024</v>
          </cell>
          <cell r="O852" t="str">
            <v>Sim</v>
          </cell>
          <cell r="P852">
            <v>3.1274371938677459</v>
          </cell>
          <cell r="Q852" t="str">
            <v>Sim</v>
          </cell>
          <cell r="R852" t="str">
            <v/>
          </cell>
          <cell r="S852" t="str">
            <v/>
          </cell>
          <cell r="T852" t="str">
            <v/>
          </cell>
          <cell r="U852" t="str">
            <v/>
          </cell>
          <cell r="V852" t="str">
            <v>Sim</v>
          </cell>
          <cell r="W852" t="str">
            <v>Sim</v>
          </cell>
        </row>
        <row r="853">
          <cell r="D853" t="str">
            <v>Santo Inácio do Piauí/PI</v>
          </cell>
          <cell r="E853" t="str">
            <v>C</v>
          </cell>
          <cell r="F853">
            <v>1.974595071781539E-3</v>
          </cell>
          <cell r="G853" t="str">
            <v>A</v>
          </cell>
          <cell r="H853">
            <v>0.97540816807613751</v>
          </cell>
          <cell r="I853" t="str">
            <v>C</v>
          </cell>
          <cell r="J853">
            <v>-4.8761433215946316E-2</v>
          </cell>
          <cell r="K853" t="str">
            <v>C</v>
          </cell>
          <cell r="L853" t="str">
            <v>Bicf</v>
          </cell>
          <cell r="M853" t="str">
            <v/>
          </cell>
          <cell r="N853" t="str">
            <v>CAPAG Ano Base 2023</v>
          </cell>
          <cell r="O853" t="str">
            <v>Não</v>
          </cell>
          <cell r="P853" t="str">
            <v/>
          </cell>
          <cell r="Q853" t="str">
            <v>Sim</v>
          </cell>
          <cell r="R853" t="str">
            <v/>
          </cell>
          <cell r="S853" t="str">
            <v/>
          </cell>
          <cell r="T853" t="str">
            <v/>
          </cell>
          <cell r="U853" t="str">
            <v/>
          </cell>
          <cell r="V853" t="str">
            <v>Sim</v>
          </cell>
          <cell r="W853" t="str">
            <v>Não</v>
          </cell>
        </row>
        <row r="854">
          <cell r="D854" t="str">
            <v>São Braz do Piauí/PI</v>
          </cell>
          <cell r="E854" t="str">
            <v>C</v>
          </cell>
          <cell r="F854">
            <v>0.10906174956608143</v>
          </cell>
          <cell r="G854" t="str">
            <v>A</v>
          </cell>
          <cell r="H854">
            <v>0.83887455463687532</v>
          </cell>
          <cell r="I854" t="str">
            <v>A</v>
          </cell>
          <cell r="J854">
            <v>-2.7976697426438144E-2</v>
          </cell>
          <cell r="K854" t="str">
            <v>C</v>
          </cell>
          <cell r="L854" t="str">
            <v>Cicf</v>
          </cell>
          <cell r="M854" t="str">
            <v/>
          </cell>
          <cell r="N854" t="str">
            <v>CAPAG Ano Base 2023</v>
          </cell>
          <cell r="O854" t="str">
            <v>Não</v>
          </cell>
          <cell r="P854" t="str">
            <v/>
          </cell>
          <cell r="Q854" t="str">
            <v>Sim</v>
          </cell>
          <cell r="R854" t="str">
            <v/>
          </cell>
          <cell r="S854" t="str">
            <v/>
          </cell>
          <cell r="T854" t="str">
            <v/>
          </cell>
          <cell r="U854" t="str">
            <v/>
          </cell>
          <cell r="V854" t="str">
            <v>Sim</v>
          </cell>
          <cell r="W854" t="str">
            <v>Não</v>
          </cell>
        </row>
        <row r="855">
          <cell r="D855" t="str">
            <v>São Félix do Piauí/PI</v>
          </cell>
          <cell r="E855" t="str">
            <v>n.e.</v>
          </cell>
          <cell r="F855">
            <v>0.17621483362814419</v>
          </cell>
          <cell r="G855" t="str">
            <v>A</v>
          </cell>
          <cell r="H855">
            <v>1.0324241274067851</v>
          </cell>
          <cell r="I855" t="str">
            <v>C</v>
          </cell>
          <cell r="J855">
            <v>2.0166986980334541E-2</v>
          </cell>
          <cell r="K855" t="str">
            <v>B</v>
          </cell>
          <cell r="L855" t="str">
            <v>Eicf</v>
          </cell>
          <cell r="M855" t="str">
            <v>Ente possui ranking da informação contábil Eicf</v>
          </cell>
          <cell r="N855" t="str">
            <v>CAPAG Ano Base 2023</v>
          </cell>
          <cell r="O855" t="str">
            <v>Não</v>
          </cell>
          <cell r="P855">
            <v>0</v>
          </cell>
          <cell r="Q855" t="str">
            <v>Sim</v>
          </cell>
          <cell r="R855" t="str">
            <v/>
          </cell>
          <cell r="S855" t="str">
            <v/>
          </cell>
          <cell r="T855" t="str">
            <v/>
          </cell>
          <cell r="U855" t="str">
            <v/>
          </cell>
          <cell r="V855" t="str">
            <v>Sim</v>
          </cell>
          <cell r="W855" t="str">
            <v>Não</v>
          </cell>
        </row>
        <row r="856">
          <cell r="D856" t="str">
            <v>São Francisco de Assis do Piauí/PI</v>
          </cell>
          <cell r="E856" t="str">
            <v>C</v>
          </cell>
          <cell r="F856">
            <v>7.8845780187085743E-3</v>
          </cell>
          <cell r="G856" t="str">
            <v>A</v>
          </cell>
          <cell r="H856">
            <v>0.99454820009804856</v>
          </cell>
          <cell r="I856" t="str">
            <v>C</v>
          </cell>
          <cell r="J856">
            <v>-0.23296080987556952</v>
          </cell>
          <cell r="K856" t="str">
            <v>C</v>
          </cell>
          <cell r="L856" t="str">
            <v>Dicf</v>
          </cell>
          <cell r="M856" t="str">
            <v/>
          </cell>
          <cell r="N856" t="str">
            <v>CAPAG Ano Base 2023</v>
          </cell>
          <cell r="O856" t="str">
            <v>Não</v>
          </cell>
          <cell r="P856" t="str">
            <v/>
          </cell>
          <cell r="Q856" t="str">
            <v>Sim</v>
          </cell>
          <cell r="R856" t="str">
            <v/>
          </cell>
          <cell r="S856" t="str">
            <v/>
          </cell>
          <cell r="T856" t="str">
            <v/>
          </cell>
          <cell r="U856" t="str">
            <v/>
          </cell>
          <cell r="V856" t="str">
            <v>Sim</v>
          </cell>
          <cell r="W856" t="str">
            <v>Não</v>
          </cell>
        </row>
        <row r="857">
          <cell r="D857" t="str">
            <v>São Francisco do Piauí/PI</v>
          </cell>
          <cell r="E857" t="str">
            <v>n.d.</v>
          </cell>
          <cell r="F857">
            <v>4.6532402773600316E-2</v>
          </cell>
          <cell r="G857" t="str">
            <v>A</v>
          </cell>
          <cell r="H857">
            <v>0.8324111124140261</v>
          </cell>
          <cell r="I857" t="str">
            <v>A</v>
          </cell>
          <cell r="J857" t="str">
            <v>n.d.</v>
          </cell>
          <cell r="K857" t="str">
            <v>n.d.</v>
          </cell>
          <cell r="L857" t="str">
            <v>Dicf</v>
          </cell>
          <cell r="M85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857" t="str">
            <v>CAPAG Ano Base 2023</v>
          </cell>
          <cell r="O857" t="str">
            <v>Não</v>
          </cell>
          <cell r="P857" t="str">
            <v>n.d.</v>
          </cell>
          <cell r="Q857" t="str">
            <v>Sim</v>
          </cell>
          <cell r="R857" t="str">
            <v/>
          </cell>
          <cell r="S857" t="str">
            <v/>
          </cell>
          <cell r="T857" t="str">
            <v>Negativa</v>
          </cell>
          <cell r="U857" t="str">
            <v/>
          </cell>
          <cell r="V857" t="str">
            <v>Sim</v>
          </cell>
          <cell r="W857" t="str">
            <v>Não</v>
          </cell>
        </row>
        <row r="858">
          <cell r="D858" t="str">
            <v>São Gonçalo do Gurguéia/PI</v>
          </cell>
          <cell r="E858" t="str">
            <v>C</v>
          </cell>
          <cell r="F858">
            <v>0.10208318187561476</v>
          </cell>
          <cell r="G858" t="str">
            <v>A</v>
          </cell>
          <cell r="H858">
            <v>0.90078907407785436</v>
          </cell>
          <cell r="I858" t="str">
            <v>B</v>
          </cell>
          <cell r="J858">
            <v>-3.0179584746116171E-2</v>
          </cell>
          <cell r="K858" t="str">
            <v>C</v>
          </cell>
          <cell r="L858" t="str">
            <v>Bicf</v>
          </cell>
          <cell r="M858" t="str">
            <v/>
          </cell>
          <cell r="N858" t="str">
            <v>CAPAG Ano Base 2023</v>
          </cell>
          <cell r="O858" t="str">
            <v>Não</v>
          </cell>
          <cell r="P858">
            <v>2.0789096220916905</v>
          </cell>
          <cell r="Q858" t="str">
            <v>Sim</v>
          </cell>
          <cell r="R858" t="str">
            <v/>
          </cell>
          <cell r="S858" t="str">
            <v/>
          </cell>
          <cell r="T858" t="str">
            <v/>
          </cell>
          <cell r="U858" t="str">
            <v/>
          </cell>
          <cell r="V858" t="str">
            <v>Sim</v>
          </cell>
          <cell r="W858" t="str">
            <v>Sim</v>
          </cell>
        </row>
        <row r="859">
          <cell r="D859" t="str">
            <v>São Gonçalo do Piauí/PI</v>
          </cell>
          <cell r="E859" t="str">
            <v>C</v>
          </cell>
          <cell r="F859">
            <v>0.11326405557024827</v>
          </cell>
          <cell r="G859" t="str">
            <v>A</v>
          </cell>
          <cell r="H859">
            <v>0.99986661931453757</v>
          </cell>
          <cell r="I859" t="str">
            <v>C</v>
          </cell>
          <cell r="J859">
            <v>-0.1153260771237119</v>
          </cell>
          <cell r="K859" t="str">
            <v>C</v>
          </cell>
          <cell r="L859" t="str">
            <v>Bicf</v>
          </cell>
          <cell r="M859" t="str">
            <v/>
          </cell>
          <cell r="N859" t="str">
            <v>CAPAG Ano Base 2023</v>
          </cell>
          <cell r="O859" t="str">
            <v>Não</v>
          </cell>
          <cell r="P859" t="str">
            <v/>
          </cell>
          <cell r="Q859" t="str">
            <v>Sim</v>
          </cell>
          <cell r="R859" t="str">
            <v/>
          </cell>
          <cell r="S859" t="str">
            <v/>
          </cell>
          <cell r="T859" t="str">
            <v/>
          </cell>
          <cell r="U859" t="str">
            <v/>
          </cell>
          <cell r="V859" t="str">
            <v>Sim</v>
          </cell>
          <cell r="W859" t="str">
            <v>Não</v>
          </cell>
        </row>
        <row r="860">
          <cell r="D860" t="str">
            <v>São João da Canabrava/PI</v>
          </cell>
          <cell r="E860" t="str">
            <v>n.d.</v>
          </cell>
          <cell r="F860">
            <v>4.0595387057107697E-2</v>
          </cell>
          <cell r="G860" t="str">
            <v>A</v>
          </cell>
          <cell r="H860">
            <v>0.88763204680107288</v>
          </cell>
          <cell r="I860" t="str">
            <v>B</v>
          </cell>
          <cell r="J860" t="str">
            <v>n.d.</v>
          </cell>
          <cell r="K860" t="str">
            <v>n.d.</v>
          </cell>
          <cell r="L860" t="str">
            <v>Cicf</v>
          </cell>
          <cell r="M8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60" t="str">
            <v>CAPAG Ano Base 2024</v>
          </cell>
          <cell r="O860" t="str">
            <v>Sim</v>
          </cell>
          <cell r="P860" t="str">
            <v>n.d.</v>
          </cell>
          <cell r="Q860" t="str">
            <v>Sim</v>
          </cell>
          <cell r="R860" t="str">
            <v/>
          </cell>
          <cell r="S860" t="str">
            <v/>
          </cell>
          <cell r="T860" t="str">
            <v/>
          </cell>
          <cell r="U860" t="str">
            <v>Sim</v>
          </cell>
          <cell r="V860" t="str">
            <v>Sim</v>
          </cell>
          <cell r="W860" t="str">
            <v>Sim</v>
          </cell>
        </row>
        <row r="861">
          <cell r="D861" t="str">
            <v>São João da Fronteira/PI</v>
          </cell>
          <cell r="E861" t="str">
            <v>C</v>
          </cell>
          <cell r="F861">
            <v>9.4644656026645735E-2</v>
          </cell>
          <cell r="G861" t="str">
            <v>A</v>
          </cell>
          <cell r="H861">
            <v>1.0201607641279122</v>
          </cell>
          <cell r="I861" t="str">
            <v>C</v>
          </cell>
          <cell r="J861">
            <v>-2.3001303706897135E-2</v>
          </cell>
          <cell r="K861" t="str">
            <v>C</v>
          </cell>
          <cell r="L861" t="str">
            <v>Bicf</v>
          </cell>
          <cell r="M861" t="str">
            <v/>
          </cell>
          <cell r="N861" t="str">
            <v>CAPAG Ano Base 2023</v>
          </cell>
          <cell r="O861" t="str">
            <v>Não</v>
          </cell>
          <cell r="P861" t="str">
            <v/>
          </cell>
          <cell r="Q861" t="str">
            <v>Sim</v>
          </cell>
          <cell r="R861" t="str">
            <v/>
          </cell>
          <cell r="S861" t="str">
            <v/>
          </cell>
          <cell r="T861" t="str">
            <v/>
          </cell>
          <cell r="U861" t="str">
            <v/>
          </cell>
          <cell r="V861" t="str">
            <v>Sim</v>
          </cell>
          <cell r="W861" t="str">
            <v>Não</v>
          </cell>
        </row>
        <row r="862">
          <cell r="D862" t="str">
            <v>São João da Serra/PI</v>
          </cell>
          <cell r="E862" t="str">
            <v>C</v>
          </cell>
          <cell r="F862">
            <v>3.4233102580378018E-2</v>
          </cell>
          <cell r="G862" t="str">
            <v>A</v>
          </cell>
          <cell r="H862">
            <v>0.9104595880134434</v>
          </cell>
          <cell r="I862" t="str">
            <v>B</v>
          </cell>
          <cell r="J862">
            <v>-1.5200206441324587E-2</v>
          </cell>
          <cell r="K862" t="str">
            <v>C</v>
          </cell>
          <cell r="L862" t="str">
            <v>Dicf</v>
          </cell>
          <cell r="M862" t="str">
            <v/>
          </cell>
          <cell r="N862" t="str">
            <v>CAPAG Ano Base 2023</v>
          </cell>
          <cell r="O862" t="str">
            <v>Não</v>
          </cell>
          <cell r="P862">
            <v>1.3745693933954548</v>
          </cell>
          <cell r="Q862" t="str">
            <v>Sim</v>
          </cell>
          <cell r="R862" t="str">
            <v/>
          </cell>
          <cell r="S862" t="str">
            <v/>
          </cell>
          <cell r="T862" t="str">
            <v/>
          </cell>
          <cell r="U862" t="str">
            <v/>
          </cell>
          <cell r="V862" t="str">
            <v>Sim</v>
          </cell>
          <cell r="W862" t="str">
            <v>Sim</v>
          </cell>
        </row>
        <row r="863">
          <cell r="D863" t="str">
            <v>São João da Varjota/PI</v>
          </cell>
          <cell r="E863" t="str">
            <v>A</v>
          </cell>
          <cell r="F863">
            <v>1.3719076249207019E-3</v>
          </cell>
          <cell r="G863" t="str">
            <v>A</v>
          </cell>
          <cell r="H863">
            <v>0.9397522706837701</v>
          </cell>
          <cell r="I863" t="str">
            <v>B</v>
          </cell>
          <cell r="J863">
            <v>6.946991865209215E-2</v>
          </cell>
          <cell r="K863" t="str">
            <v>A</v>
          </cell>
          <cell r="L863" t="str">
            <v>Cicf</v>
          </cell>
          <cell r="M863" t="str">
            <v/>
          </cell>
          <cell r="N863" t="str">
            <v>CAPAG Ano Base 2024</v>
          </cell>
          <cell r="O863" t="str">
            <v>Sim</v>
          </cell>
          <cell r="P863">
            <v>3.6290825886580128E-2</v>
          </cell>
          <cell r="Q863" t="str">
            <v>Sim</v>
          </cell>
          <cell r="R863" t="str">
            <v/>
          </cell>
          <cell r="S863" t="str">
            <v/>
          </cell>
          <cell r="T863" t="str">
            <v/>
          </cell>
          <cell r="U863" t="str">
            <v/>
          </cell>
          <cell r="V863" t="str">
            <v>Sim</v>
          </cell>
          <cell r="W863" t="str">
            <v>Sim</v>
          </cell>
        </row>
        <row r="864">
          <cell r="D864" t="str">
            <v>São João do Arraial/PI</v>
          </cell>
          <cell r="E864" t="str">
            <v>n.d.</v>
          </cell>
          <cell r="F864">
            <v>1.6258196941839637E-2</v>
          </cell>
          <cell r="G864" t="str">
            <v>A</v>
          </cell>
          <cell r="H864">
            <v>0.88979319045186711</v>
          </cell>
          <cell r="I864" t="str">
            <v>B</v>
          </cell>
          <cell r="J864" t="str">
            <v>n.d.</v>
          </cell>
          <cell r="K864" t="str">
            <v>n.d.</v>
          </cell>
          <cell r="L864" t="str">
            <v>Cicf</v>
          </cell>
          <cell r="M86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64" t="str">
            <v>CAPAG Ano Base 2023</v>
          </cell>
          <cell r="O864" t="str">
            <v>Não</v>
          </cell>
          <cell r="P864">
            <v>8.9967517785684792E-2</v>
          </cell>
          <cell r="Q864" t="str">
            <v>Sim</v>
          </cell>
          <cell r="R864" t="str">
            <v>Sim</v>
          </cell>
          <cell r="S864" t="str">
            <v/>
          </cell>
          <cell r="T864" t="str">
            <v/>
          </cell>
          <cell r="U864" t="str">
            <v>Sim</v>
          </cell>
          <cell r="V864" t="str">
            <v>Sim</v>
          </cell>
          <cell r="W864" t="str">
            <v>Sim</v>
          </cell>
        </row>
        <row r="865">
          <cell r="D865" t="str">
            <v>São João do Piauí/PI</v>
          </cell>
          <cell r="E865" t="str">
            <v>B</v>
          </cell>
          <cell r="F865">
            <v>0.11993879904920633</v>
          </cell>
          <cell r="G865" t="str">
            <v>A</v>
          </cell>
          <cell r="H865">
            <v>0.91132272983844309</v>
          </cell>
          <cell r="I865" t="str">
            <v>B</v>
          </cell>
          <cell r="J865">
            <v>4.9235758443036412E-3</v>
          </cell>
          <cell r="K865" t="str">
            <v>B</v>
          </cell>
          <cell r="L865" t="str">
            <v>Bicf</v>
          </cell>
          <cell r="M865" t="str">
            <v/>
          </cell>
          <cell r="N865" t="str">
            <v>CAPAG Ano Base 2023</v>
          </cell>
          <cell r="O865" t="str">
            <v>Não</v>
          </cell>
          <cell r="P865">
            <v>0.83058052031216156</v>
          </cell>
          <cell r="Q865" t="str">
            <v>Sim</v>
          </cell>
          <cell r="R865" t="str">
            <v/>
          </cell>
          <cell r="S865" t="str">
            <v/>
          </cell>
          <cell r="T865" t="str">
            <v/>
          </cell>
          <cell r="U865" t="str">
            <v/>
          </cell>
          <cell r="V865" t="str">
            <v>Sim</v>
          </cell>
          <cell r="W865" t="str">
            <v>Sim</v>
          </cell>
        </row>
        <row r="866">
          <cell r="D866" t="str">
            <v>São José do Divino/PI</v>
          </cell>
          <cell r="E866" t="str">
            <v>n.d.</v>
          </cell>
          <cell r="F866">
            <v>4.1964134230302125E-2</v>
          </cell>
          <cell r="G866" t="str">
            <v>A</v>
          </cell>
          <cell r="H866">
            <v>0.95180022534322917</v>
          </cell>
          <cell r="I866" t="str">
            <v>C</v>
          </cell>
          <cell r="J866" t="str">
            <v>n.d.</v>
          </cell>
          <cell r="K866" t="str">
            <v>n.d.</v>
          </cell>
          <cell r="L866" t="str">
            <v>Cicf</v>
          </cell>
          <cell r="M86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66" t="str">
            <v>CAPAG Ano Base 2023</v>
          </cell>
          <cell r="O866" t="str">
            <v>Não</v>
          </cell>
          <cell r="P866" t="str">
            <v>n.d.</v>
          </cell>
          <cell r="Q866" t="str">
            <v>Sim</v>
          </cell>
          <cell r="R866" t="str">
            <v/>
          </cell>
          <cell r="S866" t="str">
            <v/>
          </cell>
          <cell r="T866" t="str">
            <v/>
          </cell>
          <cell r="U866" t="str">
            <v>Sim</v>
          </cell>
          <cell r="V866" t="str">
            <v>Sim</v>
          </cell>
          <cell r="W866" t="str">
            <v>Sim</v>
          </cell>
        </row>
        <row r="867">
          <cell r="D867" t="str">
            <v>São José do Peixe/PI</v>
          </cell>
          <cell r="E867" t="str">
            <v>C</v>
          </cell>
          <cell r="F867">
            <v>3.3413283861757966E-2</v>
          </cell>
          <cell r="G867" t="str">
            <v>A</v>
          </cell>
          <cell r="H867">
            <v>0.96276817034748308</v>
          </cell>
          <cell r="I867" t="str">
            <v>C</v>
          </cell>
          <cell r="J867">
            <v>-5.8941299903583749E-3</v>
          </cell>
          <cell r="K867" t="str">
            <v>C</v>
          </cell>
          <cell r="L867" t="str">
            <v>Dicf</v>
          </cell>
          <cell r="M867" t="str">
            <v/>
          </cell>
          <cell r="N867" t="str">
            <v>CAPAG Ano Base 2023</v>
          </cell>
          <cell r="O867" t="str">
            <v>Não</v>
          </cell>
          <cell r="P867">
            <v>1.4596506362522641</v>
          </cell>
          <cell r="Q867" t="str">
            <v>Sim</v>
          </cell>
          <cell r="R867" t="str">
            <v/>
          </cell>
          <cell r="S867" t="str">
            <v/>
          </cell>
          <cell r="T867" t="str">
            <v/>
          </cell>
          <cell r="U867" t="str">
            <v/>
          </cell>
          <cell r="V867" t="str">
            <v>Sim</v>
          </cell>
          <cell r="W867" t="str">
            <v>Não</v>
          </cell>
        </row>
        <row r="868">
          <cell r="D868" t="str">
            <v>São José do Piauí/PI</v>
          </cell>
          <cell r="E868" t="str">
            <v>C</v>
          </cell>
          <cell r="F868">
            <v>5.6649986713663038E-2</v>
          </cell>
          <cell r="G868" t="str">
            <v>A</v>
          </cell>
          <cell r="H868">
            <v>0.93602598205429111</v>
          </cell>
          <cell r="I868" t="str">
            <v>B</v>
          </cell>
          <cell r="J868">
            <v>-1.2505943572339496E-2</v>
          </cell>
          <cell r="K868" t="str">
            <v>C</v>
          </cell>
          <cell r="L868" t="str">
            <v>Bicf</v>
          </cell>
          <cell r="M868" t="str">
            <v/>
          </cell>
          <cell r="N868" t="str">
            <v>CAPAG Ano Base 2023</v>
          </cell>
          <cell r="O868" t="str">
            <v>Não</v>
          </cell>
          <cell r="P868">
            <v>6.7163952995532732</v>
          </cell>
          <cell r="Q868" t="str">
            <v>Sim</v>
          </cell>
          <cell r="R868" t="str">
            <v/>
          </cell>
          <cell r="S868" t="str">
            <v/>
          </cell>
          <cell r="T868" t="str">
            <v/>
          </cell>
          <cell r="U868" t="str">
            <v/>
          </cell>
          <cell r="V868" t="str">
            <v>Sim</v>
          </cell>
          <cell r="W868" t="str">
            <v>Não</v>
          </cell>
        </row>
        <row r="869">
          <cell r="D869" t="str">
            <v>São Julião/PI</v>
          </cell>
          <cell r="E869" t="str">
            <v>C</v>
          </cell>
          <cell r="F869">
            <v>0.10106709011037934</v>
          </cell>
          <cell r="G869" t="str">
            <v>A</v>
          </cell>
          <cell r="H869">
            <v>1.0118490196413599</v>
          </cell>
          <cell r="I869" t="str">
            <v>C</v>
          </cell>
          <cell r="J869">
            <v>-7.4503228514356687E-2</v>
          </cell>
          <cell r="K869" t="str">
            <v>C</v>
          </cell>
          <cell r="L869" t="str">
            <v>Bicf</v>
          </cell>
          <cell r="M869" t="str">
            <v/>
          </cell>
          <cell r="N869" t="str">
            <v>CAPAG Ano Base 2023</v>
          </cell>
          <cell r="O869" t="str">
            <v>Não</v>
          </cell>
          <cell r="P869" t="str">
            <v/>
          </cell>
          <cell r="Q869" t="str">
            <v>Sim</v>
          </cell>
          <cell r="R869" t="str">
            <v/>
          </cell>
          <cell r="S869" t="str">
            <v/>
          </cell>
          <cell r="T869" t="str">
            <v/>
          </cell>
          <cell r="U869" t="str">
            <v/>
          </cell>
          <cell r="V869" t="str">
            <v>Sim</v>
          </cell>
          <cell r="W869" t="str">
            <v>Não</v>
          </cell>
        </row>
        <row r="870">
          <cell r="D870" t="str">
            <v>São Lourenço do Piauí/PI</v>
          </cell>
          <cell r="E870" t="str">
            <v>C</v>
          </cell>
          <cell r="F870">
            <v>3.574622432660169E-2</v>
          </cell>
          <cell r="G870" t="str">
            <v>A</v>
          </cell>
          <cell r="H870">
            <v>0.96827781983766681</v>
          </cell>
          <cell r="I870" t="str">
            <v>C</v>
          </cell>
          <cell r="J870">
            <v>-0.12975645219992069</v>
          </cell>
          <cell r="K870" t="str">
            <v>C</v>
          </cell>
          <cell r="L870" t="str">
            <v>Cicf</v>
          </cell>
          <cell r="M870" t="str">
            <v/>
          </cell>
          <cell r="N870" t="str">
            <v>CAPAG Ano Base 2023</v>
          </cell>
          <cell r="O870" t="str">
            <v>Não</v>
          </cell>
          <cell r="P870" t="str">
            <v/>
          </cell>
          <cell r="Q870" t="str">
            <v>Sim</v>
          </cell>
          <cell r="R870" t="str">
            <v/>
          </cell>
          <cell r="S870" t="str">
            <v/>
          </cell>
          <cell r="T870" t="str">
            <v/>
          </cell>
          <cell r="U870" t="str">
            <v/>
          </cell>
          <cell r="V870" t="str">
            <v>Sim</v>
          </cell>
          <cell r="W870" t="str">
            <v>Não</v>
          </cell>
        </row>
        <row r="871">
          <cell r="D871" t="str">
            <v>São Luis do Piauí/PI</v>
          </cell>
          <cell r="E871" t="str">
            <v>C</v>
          </cell>
          <cell r="F871">
            <v>1.3388477637491295E-2</v>
          </cell>
          <cell r="G871" t="str">
            <v>A</v>
          </cell>
          <cell r="H871">
            <v>0.95516722177926172</v>
          </cell>
          <cell r="I871" t="str">
            <v>C</v>
          </cell>
          <cell r="J871">
            <v>-3.6214362373895387E-2</v>
          </cell>
          <cell r="K871" t="str">
            <v>C</v>
          </cell>
          <cell r="L871" t="str">
            <v>Dicf</v>
          </cell>
          <cell r="M871" t="str">
            <v/>
          </cell>
          <cell r="N871" t="str">
            <v>CAPAG Ano Base 2023</v>
          </cell>
          <cell r="O871" t="str">
            <v>Não</v>
          </cell>
          <cell r="P871">
            <v>11.259304558197888</v>
          </cell>
          <cell r="Q871" t="str">
            <v>Sim</v>
          </cell>
          <cell r="R871" t="str">
            <v/>
          </cell>
          <cell r="S871" t="str">
            <v/>
          </cell>
          <cell r="T871" t="str">
            <v/>
          </cell>
          <cell r="U871" t="str">
            <v/>
          </cell>
          <cell r="V871" t="str">
            <v>Sim</v>
          </cell>
          <cell r="W871" t="str">
            <v>Sim</v>
          </cell>
        </row>
        <row r="872">
          <cell r="D872" t="str">
            <v>São Miguel da Baixa Grande/PI</v>
          </cell>
          <cell r="E872" t="str">
            <v>C</v>
          </cell>
          <cell r="F872">
            <v>7.5210640567493353E-4</v>
          </cell>
          <cell r="G872" t="str">
            <v>A</v>
          </cell>
          <cell r="H872">
            <v>0.98455246680641539</v>
          </cell>
          <cell r="I872" t="str">
            <v>C</v>
          </cell>
          <cell r="J872">
            <v>-3.0581378144266841E-2</v>
          </cell>
          <cell r="K872" t="str">
            <v>C</v>
          </cell>
          <cell r="L872" t="str">
            <v>Cicf</v>
          </cell>
          <cell r="M872" t="str">
            <v/>
          </cell>
          <cell r="N872" t="str">
            <v>CAPAG Ano Base 2023</v>
          </cell>
          <cell r="O872" t="str">
            <v>Não</v>
          </cell>
          <cell r="P872" t="str">
            <v/>
          </cell>
          <cell r="Q872" t="str">
            <v>Sim</v>
          </cell>
          <cell r="R872" t="str">
            <v/>
          </cell>
          <cell r="S872" t="str">
            <v/>
          </cell>
          <cell r="T872" t="str">
            <v/>
          </cell>
          <cell r="U872" t="str">
            <v/>
          </cell>
          <cell r="V872" t="str">
            <v>Sim</v>
          </cell>
          <cell r="W872" t="str">
            <v>Sim</v>
          </cell>
        </row>
        <row r="873">
          <cell r="D873" t="str">
            <v>São Miguel do Fidalgo/PI</v>
          </cell>
          <cell r="E873" t="str">
            <v>C</v>
          </cell>
          <cell r="F873">
            <v>4.9901624115115097E-2</v>
          </cell>
          <cell r="G873" t="str">
            <v>A</v>
          </cell>
          <cell r="H873">
            <v>0.94351117235690074</v>
          </cell>
          <cell r="I873" t="str">
            <v>B</v>
          </cell>
          <cell r="J873">
            <v>-3.2860824863360436E-2</v>
          </cell>
          <cell r="K873" t="str">
            <v>C</v>
          </cell>
          <cell r="L873" t="str">
            <v>Dicf</v>
          </cell>
          <cell r="M873" t="str">
            <v/>
          </cell>
          <cell r="N873" t="str">
            <v>CAPAG Ano Base 2023</v>
          </cell>
          <cell r="O873" t="str">
            <v>Não</v>
          </cell>
          <cell r="P873">
            <v>2.2473085821733552</v>
          </cell>
          <cell r="Q873" t="str">
            <v>Sim</v>
          </cell>
          <cell r="R873" t="str">
            <v/>
          </cell>
          <cell r="S873" t="str">
            <v/>
          </cell>
          <cell r="T873" t="str">
            <v/>
          </cell>
          <cell r="U873" t="str">
            <v/>
          </cell>
          <cell r="V873" t="str">
            <v>Sim</v>
          </cell>
          <cell r="W873" t="str">
            <v>Não</v>
          </cell>
        </row>
        <row r="874">
          <cell r="D874" t="str">
            <v>São Miguel do Tapuio/PI</v>
          </cell>
          <cell r="E874" t="str">
            <v>C</v>
          </cell>
          <cell r="F874">
            <v>0.10501631677362863</v>
          </cell>
          <cell r="G874" t="str">
            <v>A</v>
          </cell>
          <cell r="H874">
            <v>0.9627829539414765</v>
          </cell>
          <cell r="I874" t="str">
            <v>C</v>
          </cell>
          <cell r="J874">
            <v>-1.318354288888508E-3</v>
          </cell>
          <cell r="K874" t="str">
            <v>C</v>
          </cell>
          <cell r="L874" t="str">
            <v>Cicf</v>
          </cell>
          <cell r="M874" t="str">
            <v/>
          </cell>
          <cell r="N874" t="str">
            <v>CAPAG Ano Base 2023</v>
          </cell>
          <cell r="O874" t="str">
            <v>Não</v>
          </cell>
          <cell r="P874">
            <v>1.0658781492118532</v>
          </cell>
          <cell r="Q874" t="str">
            <v>Sim</v>
          </cell>
          <cell r="R874" t="str">
            <v/>
          </cell>
          <cell r="S874" t="str">
            <v/>
          </cell>
          <cell r="T874" t="str">
            <v/>
          </cell>
          <cell r="U874" t="str">
            <v/>
          </cell>
          <cell r="V874" t="str">
            <v>Sim</v>
          </cell>
          <cell r="W874" t="str">
            <v>Sim</v>
          </cell>
        </row>
        <row r="875">
          <cell r="D875" t="str">
            <v>São Pedro do Piauí/PI</v>
          </cell>
          <cell r="E875" t="str">
            <v>C</v>
          </cell>
          <cell r="F875">
            <v>1.0246883176580705E-2</v>
          </cell>
          <cell r="G875" t="str">
            <v>A</v>
          </cell>
          <cell r="H875">
            <v>0.90907114463894545</v>
          </cell>
          <cell r="I875" t="str">
            <v>B</v>
          </cell>
          <cell r="J875">
            <v>-4.5726711192301157E-3</v>
          </cell>
          <cell r="K875" t="str">
            <v>C</v>
          </cell>
          <cell r="L875" t="str">
            <v>Bicf</v>
          </cell>
          <cell r="M875" t="str">
            <v/>
          </cell>
          <cell r="N875" t="str">
            <v>CAPAG Ano Base 2023</v>
          </cell>
          <cell r="O875" t="str">
            <v>Não</v>
          </cell>
          <cell r="P875">
            <v>6.4415461974783366</v>
          </cell>
          <cell r="Q875" t="str">
            <v>Sim</v>
          </cell>
          <cell r="R875" t="str">
            <v/>
          </cell>
          <cell r="S875" t="str">
            <v/>
          </cell>
          <cell r="T875" t="str">
            <v/>
          </cell>
          <cell r="U875" t="str">
            <v/>
          </cell>
          <cell r="V875" t="str">
            <v>Sim</v>
          </cell>
          <cell r="W875" t="str">
            <v>Sim</v>
          </cell>
        </row>
        <row r="876">
          <cell r="D876" t="str">
            <v>São Raimundo Nonato/PI</v>
          </cell>
          <cell r="E876" t="str">
            <v>n.d.</v>
          </cell>
          <cell r="F876">
            <v>0.17324170683559709</v>
          </cell>
          <cell r="G876" t="str">
            <v>A</v>
          </cell>
          <cell r="H876">
            <v>0.92940601119743715</v>
          </cell>
          <cell r="I876" t="str">
            <v>B</v>
          </cell>
          <cell r="J876" t="str">
            <v>n.d.</v>
          </cell>
          <cell r="K876" t="str">
            <v>n.d.</v>
          </cell>
          <cell r="L876" t="str">
            <v>Dicf</v>
          </cell>
          <cell r="M87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876" t="str">
            <v>CAPAG Ano Base 2023</v>
          </cell>
          <cell r="O876" t="str">
            <v>Não</v>
          </cell>
          <cell r="P876" t="str">
            <v>n.d.</v>
          </cell>
          <cell r="Q876" t="str">
            <v>Sim</v>
          </cell>
          <cell r="R876" t="str">
            <v/>
          </cell>
          <cell r="S876" t="str">
            <v/>
          </cell>
          <cell r="T876" t="str">
            <v>Negativa</v>
          </cell>
          <cell r="U876" t="str">
            <v/>
          </cell>
          <cell r="V876" t="str">
            <v>Sim</v>
          </cell>
          <cell r="W876" t="str">
            <v>Não</v>
          </cell>
        </row>
        <row r="877">
          <cell r="D877" t="str">
            <v>Sebastião Barros/PI</v>
          </cell>
          <cell r="E877" t="str">
            <v>n.d.</v>
          </cell>
          <cell r="F877">
            <v>4.0147094858676803E-3</v>
          </cell>
          <cell r="G877" t="str">
            <v>A</v>
          </cell>
          <cell r="H877">
            <v>0.94684062487709841</v>
          </cell>
          <cell r="I877" t="str">
            <v>B</v>
          </cell>
          <cell r="J877" t="str">
            <v>n.d.</v>
          </cell>
          <cell r="K877" t="str">
            <v>n.d.</v>
          </cell>
          <cell r="L877" t="str">
            <v>Cicf</v>
          </cell>
          <cell r="M87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877" t="str">
            <v>CAPAG Ano Base 2023</v>
          </cell>
          <cell r="O877" t="str">
            <v>Não</v>
          </cell>
          <cell r="P877" t="str">
            <v>n.d.</v>
          </cell>
          <cell r="Q877" t="str">
            <v>Sim</v>
          </cell>
          <cell r="R877" t="str">
            <v/>
          </cell>
          <cell r="S877" t="str">
            <v/>
          </cell>
          <cell r="T877" t="str">
            <v>Negativa</v>
          </cell>
          <cell r="U877" t="str">
            <v/>
          </cell>
          <cell r="V877" t="str">
            <v>Sim</v>
          </cell>
          <cell r="W877" t="str">
            <v>Não</v>
          </cell>
        </row>
        <row r="878">
          <cell r="D878" t="str">
            <v>Sebastião Leal/PI</v>
          </cell>
          <cell r="E878" t="str">
            <v>n.d.</v>
          </cell>
          <cell r="F878" t="str">
            <v>n.d.</v>
          </cell>
          <cell r="G878" t="str">
            <v>n.d.</v>
          </cell>
          <cell r="H878" t="str">
            <v>n.d.</v>
          </cell>
          <cell r="I878" t="str">
            <v>n.d.</v>
          </cell>
          <cell r="J878" t="str">
            <v>n.d.</v>
          </cell>
          <cell r="K878" t="str">
            <v>n.d.</v>
          </cell>
          <cell r="L878" t="str">
            <v>Dicf</v>
          </cell>
          <cell r="M878" t="str">
            <v xml:space="preserve">Ente não publicou último RGF de 2024
Ente não publicou último RREO de 2024
</v>
          </cell>
          <cell r="N878" t="str">
            <v>CAPAG Ano Base 2023</v>
          </cell>
          <cell r="O878" t="str">
            <v>Não</v>
          </cell>
          <cell r="P878">
            <v>4.4331943808302035E-2</v>
          </cell>
          <cell r="Q878" t="str">
            <v>Sim</v>
          </cell>
          <cell r="R878" t="str">
            <v>Sim</v>
          </cell>
          <cell r="S878" t="str">
            <v/>
          </cell>
          <cell r="T878" t="str">
            <v/>
          </cell>
          <cell r="U878" t="str">
            <v/>
          </cell>
          <cell r="V878" t="str">
            <v>Não</v>
          </cell>
          <cell r="W878" t="str">
            <v>Não</v>
          </cell>
        </row>
        <row r="879">
          <cell r="D879" t="str">
            <v>Sigefredo Pacheco/PI</v>
          </cell>
          <cell r="E879" t="str">
            <v>C</v>
          </cell>
          <cell r="F879">
            <v>0.49340208307139999</v>
          </cell>
          <cell r="G879" t="str">
            <v>A</v>
          </cell>
          <cell r="H879">
            <v>0.95488106314430043</v>
          </cell>
          <cell r="I879" t="str">
            <v>C</v>
          </cell>
          <cell r="J879">
            <v>-1.842041015823594E-2</v>
          </cell>
          <cell r="K879" t="str">
            <v>C</v>
          </cell>
          <cell r="L879" t="str">
            <v>Cicf</v>
          </cell>
          <cell r="M879" t="str">
            <v/>
          </cell>
          <cell r="N879" t="str">
            <v>CAPAG Ano Base 2023</v>
          </cell>
          <cell r="O879" t="str">
            <v>Não</v>
          </cell>
          <cell r="P879" t="str">
            <v/>
          </cell>
          <cell r="Q879" t="str">
            <v>Sim</v>
          </cell>
          <cell r="R879" t="str">
            <v/>
          </cell>
          <cell r="S879" t="str">
            <v/>
          </cell>
          <cell r="T879" t="str">
            <v/>
          </cell>
          <cell r="U879" t="str">
            <v/>
          </cell>
          <cell r="V879" t="str">
            <v>Sim</v>
          </cell>
          <cell r="W879" t="str">
            <v>Sim</v>
          </cell>
        </row>
        <row r="880">
          <cell r="D880" t="str">
            <v>Simões/PI</v>
          </cell>
          <cell r="E880" t="str">
            <v>C</v>
          </cell>
          <cell r="F880">
            <v>1.9097995308422284E-2</v>
          </cell>
          <cell r="G880" t="str">
            <v>A</v>
          </cell>
          <cell r="H880">
            <v>0.96314108091839445</v>
          </cell>
          <cell r="I880" t="str">
            <v>C</v>
          </cell>
          <cell r="J880">
            <v>-4.562598445872789E-2</v>
          </cell>
          <cell r="K880" t="str">
            <v>C</v>
          </cell>
          <cell r="L880" t="str">
            <v>Dicf</v>
          </cell>
          <cell r="M880" t="str">
            <v/>
          </cell>
          <cell r="N880" t="str">
            <v>CAPAG Ano Base 2023</v>
          </cell>
          <cell r="O880" t="str">
            <v>Não</v>
          </cell>
          <cell r="P880" t="str">
            <v/>
          </cell>
          <cell r="Q880" t="str">
            <v>Sim</v>
          </cell>
          <cell r="R880" t="str">
            <v/>
          </cell>
          <cell r="S880" t="str">
            <v/>
          </cell>
          <cell r="T880" t="str">
            <v/>
          </cell>
          <cell r="U880" t="str">
            <v/>
          </cell>
          <cell r="V880" t="str">
            <v>Sim</v>
          </cell>
          <cell r="W880" t="str">
            <v>Não</v>
          </cell>
        </row>
        <row r="881">
          <cell r="D881" t="str">
            <v>Simplício Mendes/PI</v>
          </cell>
          <cell r="E881" t="str">
            <v>n.d.</v>
          </cell>
          <cell r="F881">
            <v>0.19325900459619827</v>
          </cell>
          <cell r="G881" t="str">
            <v>A</v>
          </cell>
          <cell r="H881">
            <v>0.95026563702212163</v>
          </cell>
          <cell r="I881" t="str">
            <v>C</v>
          </cell>
          <cell r="J881" t="str">
            <v>n.d.</v>
          </cell>
          <cell r="K881" t="str">
            <v>n.d.</v>
          </cell>
          <cell r="L881" t="str">
            <v>Dicf</v>
          </cell>
          <cell r="M88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881" t="str">
            <v>CAPAG Ano Base 2023</v>
          </cell>
          <cell r="O881" t="str">
            <v>Não</v>
          </cell>
          <cell r="P881" t="str">
            <v>n.d.</v>
          </cell>
          <cell r="Q881" t="str">
            <v>Sim</v>
          </cell>
          <cell r="R881" t="str">
            <v/>
          </cell>
          <cell r="S881" t="str">
            <v/>
          </cell>
          <cell r="T881" t="str">
            <v>Negativa</v>
          </cell>
          <cell r="U881" t="str">
            <v/>
          </cell>
          <cell r="V881" t="str">
            <v>Sim</v>
          </cell>
          <cell r="W881" t="str">
            <v>Não</v>
          </cell>
        </row>
        <row r="882">
          <cell r="D882" t="str">
            <v>Socorro do Piauí/PI</v>
          </cell>
          <cell r="E882" t="str">
            <v>C</v>
          </cell>
          <cell r="F882">
            <v>0.13490701358935109</v>
          </cell>
          <cell r="G882" t="str">
            <v>A</v>
          </cell>
          <cell r="H882">
            <v>0.89958789572347775</v>
          </cell>
          <cell r="I882" t="str">
            <v>B</v>
          </cell>
          <cell r="J882">
            <v>-1.1960275905248731E-2</v>
          </cell>
          <cell r="K882" t="str">
            <v>C</v>
          </cell>
          <cell r="L882" t="str">
            <v>Cicf</v>
          </cell>
          <cell r="M882" t="str">
            <v/>
          </cell>
          <cell r="N882" t="str">
            <v>CAPAG Ano Base 2023</v>
          </cell>
          <cell r="O882" t="str">
            <v>Não</v>
          </cell>
          <cell r="P882">
            <v>1.7348005112994731</v>
          </cell>
          <cell r="Q882" t="str">
            <v>Sim</v>
          </cell>
          <cell r="R882" t="str">
            <v/>
          </cell>
          <cell r="S882" t="str">
            <v/>
          </cell>
          <cell r="T882" t="str">
            <v/>
          </cell>
          <cell r="U882" t="str">
            <v/>
          </cell>
          <cell r="V882" t="str">
            <v>Sim</v>
          </cell>
          <cell r="W882" t="str">
            <v>Não</v>
          </cell>
        </row>
        <row r="883">
          <cell r="D883" t="str">
            <v>Sussuapara/PI</v>
          </cell>
          <cell r="E883" t="str">
            <v>C</v>
          </cell>
          <cell r="F883">
            <v>5.086469340479273E-3</v>
          </cell>
          <cell r="G883" t="str">
            <v>A</v>
          </cell>
          <cell r="H883">
            <v>0.96616940324043421</v>
          </cell>
          <cell r="I883" t="str">
            <v>C</v>
          </cell>
          <cell r="J883">
            <v>5.5110890150193732E-3</v>
          </cell>
          <cell r="K883" t="str">
            <v>B</v>
          </cell>
          <cell r="L883" t="str">
            <v>Dicf</v>
          </cell>
          <cell r="M883" t="str">
            <v/>
          </cell>
          <cell r="N883" t="str">
            <v>CAPAG Ano Base 2023</v>
          </cell>
          <cell r="O883" t="str">
            <v>Não</v>
          </cell>
          <cell r="P883">
            <v>0.1686309545443769</v>
          </cell>
          <cell r="Q883" t="str">
            <v>Sim</v>
          </cell>
          <cell r="R883" t="str">
            <v/>
          </cell>
          <cell r="S883" t="str">
            <v/>
          </cell>
          <cell r="T883" t="str">
            <v/>
          </cell>
          <cell r="U883" t="str">
            <v/>
          </cell>
          <cell r="V883" t="str">
            <v>Sim</v>
          </cell>
          <cell r="W883" t="str">
            <v>Sim</v>
          </cell>
        </row>
        <row r="884">
          <cell r="D884" t="str">
            <v>Tamboril do Piauí/PI</v>
          </cell>
          <cell r="E884" t="str">
            <v>A</v>
          </cell>
          <cell r="F884">
            <v>9.9750525128477763E-2</v>
          </cell>
          <cell r="G884" t="str">
            <v>A</v>
          </cell>
          <cell r="H884">
            <v>0.87186722552344076</v>
          </cell>
          <cell r="I884" t="str">
            <v>B</v>
          </cell>
          <cell r="J884">
            <v>6.3205489029332526E-2</v>
          </cell>
          <cell r="K884" t="str">
            <v>A</v>
          </cell>
          <cell r="L884" t="str">
            <v>Bicf</v>
          </cell>
          <cell r="M884" t="str">
            <v/>
          </cell>
          <cell r="N884" t="str">
            <v>CAPAG Ano Base 2023</v>
          </cell>
          <cell r="O884" t="str">
            <v>Não</v>
          </cell>
          <cell r="P884">
            <v>0.12799045816868573</v>
          </cell>
          <cell r="Q884" t="str">
            <v>Sim</v>
          </cell>
          <cell r="R884" t="str">
            <v/>
          </cell>
          <cell r="S884" t="str">
            <v/>
          </cell>
          <cell r="T884" t="str">
            <v/>
          </cell>
          <cell r="U884" t="str">
            <v/>
          </cell>
          <cell r="V884" t="str">
            <v>Sim</v>
          </cell>
          <cell r="W884" t="str">
            <v>Sim</v>
          </cell>
        </row>
        <row r="885">
          <cell r="D885" t="str">
            <v>Tanque do Piauí/PI</v>
          </cell>
          <cell r="E885" t="str">
            <v>A</v>
          </cell>
          <cell r="F885">
            <v>0.13222505032966794</v>
          </cell>
          <cell r="G885" t="str">
            <v>A</v>
          </cell>
          <cell r="H885">
            <v>0.92647248264567916</v>
          </cell>
          <cell r="I885" t="str">
            <v>B</v>
          </cell>
          <cell r="J885">
            <v>9.3803361873011581E-2</v>
          </cell>
          <cell r="K885" t="str">
            <v>A</v>
          </cell>
          <cell r="L885" t="str">
            <v>Cicf</v>
          </cell>
          <cell r="M885" t="str">
            <v/>
          </cell>
          <cell r="N885" t="str">
            <v>CAPAG Ano Base 2023</v>
          </cell>
          <cell r="O885" t="str">
            <v>Não</v>
          </cell>
          <cell r="P885">
            <v>6.2126290435427826E-2</v>
          </cell>
          <cell r="Q885" t="str">
            <v>Sim</v>
          </cell>
          <cell r="R885" t="str">
            <v/>
          </cell>
          <cell r="S885" t="str">
            <v/>
          </cell>
          <cell r="T885" t="str">
            <v/>
          </cell>
          <cell r="U885" t="str">
            <v/>
          </cell>
          <cell r="V885" t="str">
            <v>Sim</v>
          </cell>
          <cell r="W885" t="str">
            <v>Sim</v>
          </cell>
        </row>
        <row r="886">
          <cell r="D886" t="str">
            <v>Teresina/PI</v>
          </cell>
          <cell r="E886" t="str">
            <v>C</v>
          </cell>
          <cell r="F886">
            <v>0.33546479134001622</v>
          </cell>
          <cell r="G886" t="str">
            <v>A</v>
          </cell>
          <cell r="H886">
            <v>0.9545531977012075</v>
          </cell>
          <cell r="I886" t="str">
            <v>C</v>
          </cell>
          <cell r="J886">
            <v>-2.2541744902507457E-2</v>
          </cell>
          <cell r="K886" t="str">
            <v>C</v>
          </cell>
          <cell r="L886" t="str">
            <v>Bicf</v>
          </cell>
          <cell r="M886" t="str">
            <v/>
          </cell>
          <cell r="N886" t="str">
            <v>CAPAG Ano Base 2023</v>
          </cell>
          <cell r="O886" t="str">
            <v>Não</v>
          </cell>
          <cell r="P886">
            <v>1.8938654569175066</v>
          </cell>
          <cell r="Q886" t="str">
            <v>Sim</v>
          </cell>
          <cell r="R886" t="str">
            <v/>
          </cell>
          <cell r="S886" t="str">
            <v/>
          </cell>
          <cell r="T886" t="str">
            <v/>
          </cell>
          <cell r="U886" t="str">
            <v/>
          </cell>
          <cell r="V886" t="str">
            <v>Sim</v>
          </cell>
          <cell r="W886" t="str">
            <v>Sim</v>
          </cell>
        </row>
        <row r="887">
          <cell r="D887" t="str">
            <v>União/PI</v>
          </cell>
          <cell r="E887" t="str">
            <v>n.d.</v>
          </cell>
          <cell r="F887" t="str">
            <v>n.d.</v>
          </cell>
          <cell r="G887" t="str">
            <v>n.d.</v>
          </cell>
          <cell r="H887" t="str">
            <v>n.d.</v>
          </cell>
          <cell r="I887" t="str">
            <v>n.d.</v>
          </cell>
          <cell r="J887" t="str">
            <v>n.d.</v>
          </cell>
          <cell r="K887" t="str">
            <v>n.d.</v>
          </cell>
          <cell r="L887" t="str">
            <v>Cicf</v>
          </cell>
          <cell r="M887" t="str">
            <v xml:space="preserve">Ente não publicou último RGF de 2024
Ente não publicou último RREO de 2024
</v>
          </cell>
          <cell r="N887" t="str">
            <v>CAPAG Ano Base 2023</v>
          </cell>
          <cell r="O887" t="str">
            <v>Não</v>
          </cell>
          <cell r="P887">
            <v>0.46013354005118068</v>
          </cell>
          <cell r="Q887" t="str">
            <v>Sim</v>
          </cell>
          <cell r="R887" t="str">
            <v>Sim</v>
          </cell>
          <cell r="S887" t="str">
            <v/>
          </cell>
          <cell r="T887" t="str">
            <v/>
          </cell>
          <cell r="U887" t="str">
            <v/>
          </cell>
          <cell r="V887" t="str">
            <v>Não</v>
          </cell>
          <cell r="W887" t="str">
            <v>Não</v>
          </cell>
        </row>
        <row r="888">
          <cell r="D888" t="str">
            <v>Uruçuí/PI</v>
          </cell>
          <cell r="E888" t="str">
            <v>n.d.</v>
          </cell>
          <cell r="F888">
            <v>0.30221160059769336</v>
          </cell>
          <cell r="G888" t="str">
            <v>A</v>
          </cell>
          <cell r="H888">
            <v>0.8351227332316129</v>
          </cell>
          <cell r="I888" t="str">
            <v>A</v>
          </cell>
          <cell r="J888" t="str">
            <v>n.d.</v>
          </cell>
          <cell r="K888" t="str">
            <v>n.d.</v>
          </cell>
          <cell r="L888" t="str">
            <v>Cicf</v>
          </cell>
          <cell r="M8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888" t="str">
            <v>CAPAG Ano Base 2023</v>
          </cell>
          <cell r="O888" t="str">
            <v>Não</v>
          </cell>
          <cell r="P888">
            <v>0.2672589974979544</v>
          </cell>
          <cell r="Q888" t="str">
            <v>Sim</v>
          </cell>
          <cell r="R888" t="str">
            <v>Sim</v>
          </cell>
          <cell r="S888" t="str">
            <v/>
          </cell>
          <cell r="T888" t="str">
            <v/>
          </cell>
          <cell r="U888" t="str">
            <v>Sim</v>
          </cell>
          <cell r="V888" t="str">
            <v>Sim</v>
          </cell>
          <cell r="W888" t="str">
            <v>Sim</v>
          </cell>
        </row>
        <row r="889">
          <cell r="D889" t="str">
            <v>Valença do Piauí/PI</v>
          </cell>
          <cell r="E889" t="str">
            <v>C</v>
          </cell>
          <cell r="F889">
            <v>0</v>
          </cell>
          <cell r="G889" t="str">
            <v>A</v>
          </cell>
          <cell r="H889">
            <v>0.8998317565491194</v>
          </cell>
          <cell r="I889" t="str">
            <v>B</v>
          </cell>
          <cell r="J889">
            <v>-5.1306138322009663E-2</v>
          </cell>
          <cell r="K889" t="str">
            <v>C</v>
          </cell>
          <cell r="L889" t="str">
            <v>Bicf</v>
          </cell>
          <cell r="M889" t="str">
            <v/>
          </cell>
          <cell r="N889" t="str">
            <v>CAPAG Ano Base 2023</v>
          </cell>
          <cell r="O889" t="str">
            <v>Não</v>
          </cell>
          <cell r="P889" t="str">
            <v/>
          </cell>
          <cell r="Q889" t="str">
            <v>Sim</v>
          </cell>
          <cell r="R889" t="str">
            <v/>
          </cell>
          <cell r="S889" t="str">
            <v/>
          </cell>
          <cell r="T889" t="str">
            <v/>
          </cell>
          <cell r="U889" t="str">
            <v/>
          </cell>
          <cell r="V889" t="str">
            <v>Sim</v>
          </cell>
          <cell r="W889" t="str">
            <v>Não</v>
          </cell>
        </row>
        <row r="890">
          <cell r="D890" t="str">
            <v>Várzea Branca/PI</v>
          </cell>
          <cell r="E890" t="str">
            <v>C</v>
          </cell>
          <cell r="F890">
            <v>8.9039614734229833E-2</v>
          </cell>
          <cell r="G890" t="str">
            <v>A</v>
          </cell>
          <cell r="H890">
            <v>0.93127574226465071</v>
          </cell>
          <cell r="I890" t="str">
            <v>B</v>
          </cell>
          <cell r="J890">
            <v>-2.5211049634471159E-2</v>
          </cell>
          <cell r="K890" t="str">
            <v>C</v>
          </cell>
          <cell r="L890" t="str">
            <v>Cicf</v>
          </cell>
          <cell r="M890" t="str">
            <v/>
          </cell>
          <cell r="N890" t="str">
            <v>CAPAG Ano Base 2023</v>
          </cell>
          <cell r="O890" t="str">
            <v>Não</v>
          </cell>
          <cell r="P890" t="str">
            <v/>
          </cell>
          <cell r="Q890" t="str">
            <v>Sim</v>
          </cell>
          <cell r="R890" t="str">
            <v/>
          </cell>
          <cell r="S890" t="str">
            <v/>
          </cell>
          <cell r="T890" t="str">
            <v/>
          </cell>
          <cell r="U890" t="str">
            <v/>
          </cell>
          <cell r="V890" t="str">
            <v>Sim</v>
          </cell>
          <cell r="W890" t="str">
            <v>Não</v>
          </cell>
        </row>
        <row r="891">
          <cell r="D891" t="str">
            <v>Várzea Grande/PI</v>
          </cell>
          <cell r="E891" t="str">
            <v>C</v>
          </cell>
          <cell r="F891">
            <v>0.21866303397697545</v>
          </cell>
          <cell r="G891" t="str">
            <v>A</v>
          </cell>
          <cell r="H891">
            <v>0.94455339857826703</v>
          </cell>
          <cell r="I891" t="str">
            <v>B</v>
          </cell>
          <cell r="J891">
            <v>-5.1844637418330744E-2</v>
          </cell>
          <cell r="K891" t="str">
            <v>C</v>
          </cell>
          <cell r="L891" t="str">
            <v>Bicf</v>
          </cell>
          <cell r="M891" t="str">
            <v/>
          </cell>
          <cell r="N891" t="str">
            <v>CAPAG Ano Base 2023</v>
          </cell>
          <cell r="O891" t="str">
            <v>Não</v>
          </cell>
          <cell r="P891" t="str">
            <v/>
          </cell>
          <cell r="Q891" t="str">
            <v>Sim</v>
          </cell>
          <cell r="R891" t="str">
            <v/>
          </cell>
          <cell r="S891" t="str">
            <v/>
          </cell>
          <cell r="T891" t="str">
            <v/>
          </cell>
          <cell r="U891" t="str">
            <v/>
          </cell>
          <cell r="V891" t="str">
            <v>Sim</v>
          </cell>
          <cell r="W891" t="str">
            <v>Não</v>
          </cell>
        </row>
        <row r="892">
          <cell r="D892" t="str">
            <v>Vera Mendes/PI</v>
          </cell>
          <cell r="E892" t="str">
            <v>C</v>
          </cell>
          <cell r="F892">
            <v>0.1486741835296076</v>
          </cell>
          <cell r="G892" t="str">
            <v>A</v>
          </cell>
          <cell r="H892">
            <v>0.88683107937865047</v>
          </cell>
          <cell r="I892" t="str">
            <v>B</v>
          </cell>
          <cell r="J892">
            <v>-5.1482737080659601E-3</v>
          </cell>
          <cell r="K892" t="str">
            <v>C</v>
          </cell>
          <cell r="L892" t="str">
            <v>Bicf</v>
          </cell>
          <cell r="M892" t="str">
            <v/>
          </cell>
          <cell r="N892" t="str">
            <v>CAPAG Ano Base 2023</v>
          </cell>
          <cell r="O892" t="str">
            <v>Não</v>
          </cell>
          <cell r="P892">
            <v>5.519361549281907</v>
          </cell>
          <cell r="Q892" t="str">
            <v>Sim</v>
          </cell>
          <cell r="R892" t="str">
            <v/>
          </cell>
          <cell r="S892" t="str">
            <v/>
          </cell>
          <cell r="T892" t="str">
            <v/>
          </cell>
          <cell r="U892" t="str">
            <v/>
          </cell>
          <cell r="V892" t="str">
            <v>Sim</v>
          </cell>
          <cell r="W892" t="str">
            <v>Sim</v>
          </cell>
        </row>
        <row r="893">
          <cell r="D893" t="str">
            <v>Vila Nova do Piauí/PI</v>
          </cell>
          <cell r="E893" t="str">
            <v>n.d.</v>
          </cell>
          <cell r="F893" t="str">
            <v>n.d.</v>
          </cell>
          <cell r="G893" t="str">
            <v>n.d.</v>
          </cell>
          <cell r="H893" t="str">
            <v>n.d.</v>
          </cell>
          <cell r="I893" t="str">
            <v>n.d.</v>
          </cell>
          <cell r="J893" t="str">
            <v>n.d.</v>
          </cell>
          <cell r="K893" t="str">
            <v>n.d.</v>
          </cell>
          <cell r="L893" t="str">
            <v>Dicf</v>
          </cell>
          <cell r="M893" t="str">
            <v xml:space="preserve">Ente não publicou último RGF de 2024
Ente não publicou último RREO de 2024
</v>
          </cell>
          <cell r="N893" t="str">
            <v>CAPAG Ano Base 2023</v>
          </cell>
          <cell r="O893" t="str">
            <v>Não</v>
          </cell>
          <cell r="P893">
            <v>0.80961111452815893</v>
          </cell>
          <cell r="Q893" t="str">
            <v>Sim</v>
          </cell>
          <cell r="R893" t="str">
            <v>Sim</v>
          </cell>
          <cell r="S893" t="str">
            <v/>
          </cell>
          <cell r="T893" t="str">
            <v/>
          </cell>
          <cell r="U893" t="str">
            <v/>
          </cell>
          <cell r="V893" t="str">
            <v>Não</v>
          </cell>
          <cell r="W893" t="str">
            <v>Não</v>
          </cell>
        </row>
        <row r="894">
          <cell r="D894" t="str">
            <v>Wall Ferraz/PI</v>
          </cell>
          <cell r="E894" t="str">
            <v>C</v>
          </cell>
          <cell r="F894">
            <v>6.8441534286158207E-2</v>
          </cell>
          <cell r="G894" t="str">
            <v>A</v>
          </cell>
          <cell r="H894">
            <v>0.90257459876558199</v>
          </cell>
          <cell r="I894" t="str">
            <v>B</v>
          </cell>
          <cell r="J894">
            <v>-6.1934194133294405E-3</v>
          </cell>
          <cell r="K894" t="str">
            <v>C</v>
          </cell>
          <cell r="L894" t="str">
            <v>Bicf</v>
          </cell>
          <cell r="M894" t="str">
            <v/>
          </cell>
          <cell r="N894" t="str">
            <v>CAPAG Ano Base 2023</v>
          </cell>
          <cell r="O894" t="str">
            <v>Não</v>
          </cell>
          <cell r="P894" t="str">
            <v/>
          </cell>
          <cell r="Q894" t="str">
            <v>Sim</v>
          </cell>
          <cell r="R894" t="str">
            <v/>
          </cell>
          <cell r="S894" t="str">
            <v/>
          </cell>
          <cell r="T894" t="str">
            <v/>
          </cell>
          <cell r="U894" t="str">
            <v/>
          </cell>
          <cell r="V894" t="str">
            <v>Sim</v>
          </cell>
          <cell r="W894" t="str">
            <v>Sim</v>
          </cell>
        </row>
        <row r="895">
          <cell r="D895" t="str">
            <v>Abaiara/CE</v>
          </cell>
          <cell r="E895" t="str">
            <v>C</v>
          </cell>
          <cell r="F895">
            <v>0.30876533894137104</v>
          </cell>
          <cell r="G895" t="str">
            <v>A</v>
          </cell>
          <cell r="H895">
            <v>0.92987411961706701</v>
          </cell>
          <cell r="I895" t="str">
            <v>B</v>
          </cell>
          <cell r="J895">
            <v>-2.6187040575215745E-2</v>
          </cell>
          <cell r="K895" t="str">
            <v>C</v>
          </cell>
          <cell r="L895" t="str">
            <v>Bicf</v>
          </cell>
          <cell r="M895" t="str">
            <v/>
          </cell>
          <cell r="N895" t="str">
            <v>CAPAG Ano Base 2023</v>
          </cell>
          <cell r="O895" t="str">
            <v>Não</v>
          </cell>
          <cell r="P895">
            <v>0.69148315566985818</v>
          </cell>
          <cell r="Q895" t="str">
            <v>Sim</v>
          </cell>
          <cell r="R895" t="str">
            <v>Sim</v>
          </cell>
          <cell r="S895" t="str">
            <v/>
          </cell>
          <cell r="T895" t="str">
            <v/>
          </cell>
          <cell r="U895" t="str">
            <v/>
          </cell>
          <cell r="V895" t="str">
            <v>Sim</v>
          </cell>
          <cell r="W895" t="str">
            <v>Sim</v>
          </cell>
        </row>
        <row r="896">
          <cell r="D896" t="str">
            <v>Acarape/CE</v>
          </cell>
          <cell r="E896" t="str">
            <v>C</v>
          </cell>
          <cell r="F896">
            <v>0.50767393014248496</v>
          </cell>
          <cell r="G896" t="str">
            <v>A</v>
          </cell>
          <cell r="H896">
            <v>0.90039910219729968</v>
          </cell>
          <cell r="I896" t="str">
            <v>B</v>
          </cell>
          <cell r="J896">
            <v>-5.866883220397396E-2</v>
          </cell>
          <cell r="K896" t="str">
            <v>C</v>
          </cell>
          <cell r="L896" t="str">
            <v>Cicf</v>
          </cell>
          <cell r="M896" t="str">
            <v/>
          </cell>
          <cell r="N896" t="str">
            <v>CAPAG Ano Base 2023</v>
          </cell>
          <cell r="O896" t="str">
            <v>Não</v>
          </cell>
          <cell r="P896">
            <v>219.68098034200787</v>
          </cell>
          <cell r="Q896" t="str">
            <v>Sim</v>
          </cell>
          <cell r="R896" t="str">
            <v/>
          </cell>
          <cell r="S896" t="str">
            <v/>
          </cell>
          <cell r="T896" t="str">
            <v/>
          </cell>
          <cell r="U896" t="str">
            <v/>
          </cell>
          <cell r="V896" t="str">
            <v>Sim</v>
          </cell>
          <cell r="W896" t="str">
            <v>Sim</v>
          </cell>
        </row>
        <row r="897">
          <cell r="D897" t="str">
            <v>Acaraú/CE</v>
          </cell>
          <cell r="E897" t="str">
            <v>C</v>
          </cell>
          <cell r="F897">
            <v>0.49541871516187103</v>
          </cell>
          <cell r="G897" t="str">
            <v>A</v>
          </cell>
          <cell r="H897">
            <v>0.92618119714235037</v>
          </cell>
          <cell r="I897" t="str">
            <v>B</v>
          </cell>
          <cell r="J897">
            <v>-3.4364897395325937E-2</v>
          </cell>
          <cell r="K897" t="str">
            <v>C</v>
          </cell>
          <cell r="L897" t="str">
            <v>Bicf</v>
          </cell>
          <cell r="M897" t="str">
            <v/>
          </cell>
          <cell r="N897" t="str">
            <v>CAPAG Ano Base 2023</v>
          </cell>
          <cell r="O897" t="str">
            <v>Não</v>
          </cell>
          <cell r="P897" t="str">
            <v/>
          </cell>
          <cell r="Q897" t="str">
            <v>Sim</v>
          </cell>
          <cell r="R897" t="str">
            <v/>
          </cell>
          <cell r="S897" t="str">
            <v/>
          </cell>
          <cell r="T897" t="str">
            <v/>
          </cell>
          <cell r="U897" t="str">
            <v/>
          </cell>
          <cell r="V897" t="str">
            <v>Sim</v>
          </cell>
          <cell r="W897" t="str">
            <v>Sim</v>
          </cell>
        </row>
        <row r="898">
          <cell r="D898" t="str">
            <v>Acopiara/CE</v>
          </cell>
          <cell r="E898" t="str">
            <v>C</v>
          </cell>
          <cell r="F898">
            <v>0.38937795311966938</v>
          </cell>
          <cell r="G898" t="str">
            <v>A</v>
          </cell>
          <cell r="H898">
            <v>0.9673756296612922</v>
          </cell>
          <cell r="I898" t="str">
            <v>C</v>
          </cell>
          <cell r="J898">
            <v>-0.19494692067991748</v>
          </cell>
          <cell r="K898" t="str">
            <v>C</v>
          </cell>
          <cell r="L898" t="str">
            <v>Cicf</v>
          </cell>
          <cell r="M898" t="str">
            <v/>
          </cell>
          <cell r="N898" t="str">
            <v>CAPAG Ano Base 2023</v>
          </cell>
          <cell r="O898" t="str">
            <v>Não</v>
          </cell>
          <cell r="P898">
            <v>0.13729354864034066</v>
          </cell>
          <cell r="Q898" t="str">
            <v>Sim</v>
          </cell>
          <cell r="R898" t="str">
            <v>Sim</v>
          </cell>
          <cell r="S898" t="str">
            <v/>
          </cell>
          <cell r="T898" t="str">
            <v/>
          </cell>
          <cell r="U898" t="str">
            <v/>
          </cell>
          <cell r="V898" t="str">
            <v>Sim</v>
          </cell>
          <cell r="W898" t="str">
            <v>Sim</v>
          </cell>
        </row>
        <row r="899">
          <cell r="D899" t="str">
            <v>Aiuaba/CE</v>
          </cell>
          <cell r="E899" t="str">
            <v>B</v>
          </cell>
          <cell r="F899">
            <v>0.18846644623949968</v>
          </cell>
          <cell r="G899" t="str">
            <v>A</v>
          </cell>
          <cell r="H899">
            <v>0.88186070744792633</v>
          </cell>
          <cell r="I899" t="str">
            <v>B</v>
          </cell>
          <cell r="J899">
            <v>9.5332754755960737E-3</v>
          </cell>
          <cell r="K899" t="str">
            <v>B</v>
          </cell>
          <cell r="L899" t="str">
            <v>Bicf</v>
          </cell>
          <cell r="M899" t="str">
            <v/>
          </cell>
          <cell r="N899" t="str">
            <v>CAPAG Ano Base 2023</v>
          </cell>
          <cell r="O899" t="str">
            <v>Não</v>
          </cell>
          <cell r="P899">
            <v>0.59959633976037252</v>
          </cell>
          <cell r="Q899" t="str">
            <v>Sim</v>
          </cell>
          <cell r="R899" t="str">
            <v/>
          </cell>
          <cell r="S899" t="str">
            <v/>
          </cell>
          <cell r="T899" t="str">
            <v/>
          </cell>
          <cell r="U899" t="str">
            <v/>
          </cell>
          <cell r="V899" t="str">
            <v>Sim</v>
          </cell>
          <cell r="W899" t="str">
            <v>Sim</v>
          </cell>
        </row>
        <row r="900">
          <cell r="D900" t="str">
            <v>Alcântaras/CE</v>
          </cell>
          <cell r="E900" t="str">
            <v>n.e.</v>
          </cell>
          <cell r="F900">
            <v>8.5395888338831841E-2</v>
          </cell>
          <cell r="G900" t="str">
            <v>A</v>
          </cell>
          <cell r="H900">
            <v>0.97658083407870344</v>
          </cell>
          <cell r="I900" t="str">
            <v>C</v>
          </cell>
          <cell r="J900">
            <v>0</v>
          </cell>
          <cell r="K900" t="str">
            <v>C</v>
          </cell>
          <cell r="L900" t="str">
            <v>Eicf</v>
          </cell>
          <cell r="M900" t="str">
            <v>Ente possui ranking da informação contábil Eicf</v>
          </cell>
          <cell r="N900" t="str">
            <v>CAPAG Ano Base 2023</v>
          </cell>
          <cell r="O900" t="str">
            <v>Não</v>
          </cell>
          <cell r="P900" t="str">
            <v>n.d.</v>
          </cell>
          <cell r="Q900" t="str">
            <v>Sim</v>
          </cell>
          <cell r="R900" t="str">
            <v/>
          </cell>
          <cell r="S900" t="str">
            <v/>
          </cell>
          <cell r="T900" t="str">
            <v/>
          </cell>
          <cell r="U900" t="str">
            <v/>
          </cell>
          <cell r="V900" t="str">
            <v>Sim</v>
          </cell>
          <cell r="W900" t="str">
            <v>Sim</v>
          </cell>
        </row>
        <row r="901">
          <cell r="D901" t="str">
            <v>Altaneira/CE</v>
          </cell>
          <cell r="E901" t="str">
            <v>C</v>
          </cell>
          <cell r="F901">
            <v>0.27547162983305462</v>
          </cell>
          <cell r="G901" t="str">
            <v>A</v>
          </cell>
          <cell r="H901">
            <v>0.92505241552586503</v>
          </cell>
          <cell r="I901" t="str">
            <v>B</v>
          </cell>
          <cell r="J901">
            <v>-7.1982459120362108E-2</v>
          </cell>
          <cell r="K901" t="str">
            <v>C</v>
          </cell>
          <cell r="L901" t="str">
            <v>Bicf</v>
          </cell>
          <cell r="M901" t="str">
            <v/>
          </cell>
          <cell r="N901" t="str">
            <v>CAPAG Ano Base 2023</v>
          </cell>
          <cell r="O901" t="str">
            <v>Não</v>
          </cell>
          <cell r="P901" t="str">
            <v/>
          </cell>
          <cell r="Q901" t="str">
            <v>Sim</v>
          </cell>
          <cell r="R901" t="str">
            <v/>
          </cell>
          <cell r="S901" t="str">
            <v/>
          </cell>
          <cell r="T901" t="str">
            <v/>
          </cell>
          <cell r="U901" t="str">
            <v/>
          </cell>
          <cell r="V901" t="str">
            <v>Sim</v>
          </cell>
          <cell r="W901" t="str">
            <v>Sim</v>
          </cell>
        </row>
        <row r="902">
          <cell r="D902" t="str">
            <v>Alto Santo/CE</v>
          </cell>
          <cell r="E902" t="str">
            <v>C</v>
          </cell>
          <cell r="F902">
            <v>0.2516092056836356</v>
          </cell>
          <cell r="G902" t="str">
            <v>A</v>
          </cell>
          <cell r="H902">
            <v>0.8871428171032999</v>
          </cell>
          <cell r="I902" t="str">
            <v>B</v>
          </cell>
          <cell r="J902">
            <v>-2.8038213367296637E-2</v>
          </cell>
          <cell r="K902" t="str">
            <v>C</v>
          </cell>
          <cell r="L902" t="str">
            <v>Bicf</v>
          </cell>
          <cell r="M902" t="str">
            <v/>
          </cell>
          <cell r="N902" t="str">
            <v>CAPAG Ano Base 2023</v>
          </cell>
          <cell r="O902" t="str">
            <v>Não</v>
          </cell>
          <cell r="P902">
            <v>1.9628752955576747</v>
          </cell>
          <cell r="Q902" t="str">
            <v>Sim</v>
          </cell>
          <cell r="R902" t="str">
            <v/>
          </cell>
          <cell r="S902" t="str">
            <v/>
          </cell>
          <cell r="T902" t="str">
            <v/>
          </cell>
          <cell r="U902" t="str">
            <v/>
          </cell>
          <cell r="V902" t="str">
            <v>Sim</v>
          </cell>
          <cell r="W902" t="str">
            <v>Sim</v>
          </cell>
        </row>
        <row r="903">
          <cell r="D903" t="str">
            <v>Amontada/CE</v>
          </cell>
          <cell r="E903" t="str">
            <v>C</v>
          </cell>
          <cell r="F903">
            <v>0.26944716563683963</v>
          </cell>
          <cell r="G903" t="str">
            <v>A</v>
          </cell>
          <cell r="H903">
            <v>1.0073807442566025</v>
          </cell>
          <cell r="I903" t="str">
            <v>C</v>
          </cell>
          <cell r="J903">
            <v>-7.1619950200565136E-2</v>
          </cell>
          <cell r="K903" t="str">
            <v>C</v>
          </cell>
          <cell r="L903" t="str">
            <v>Cicf</v>
          </cell>
          <cell r="M903" t="str">
            <v/>
          </cell>
          <cell r="N903" t="str">
            <v>CAPAG Ano Base 2023</v>
          </cell>
          <cell r="O903" t="str">
            <v>Não</v>
          </cell>
          <cell r="P903" t="str">
            <v/>
          </cell>
          <cell r="Q903" t="str">
            <v>Sim</v>
          </cell>
          <cell r="R903" t="str">
            <v/>
          </cell>
          <cell r="S903" t="str">
            <v/>
          </cell>
          <cell r="T903" t="str">
            <v/>
          </cell>
          <cell r="U903" t="str">
            <v/>
          </cell>
          <cell r="V903" t="str">
            <v>Sim</v>
          </cell>
          <cell r="W903" t="str">
            <v>Sim</v>
          </cell>
        </row>
        <row r="904">
          <cell r="D904" t="str">
            <v>Antonina do Norte/CE</v>
          </cell>
          <cell r="E904" t="str">
            <v>C</v>
          </cell>
          <cell r="F904">
            <v>0.17255743491347172</v>
          </cell>
          <cell r="G904" t="str">
            <v>A</v>
          </cell>
          <cell r="H904">
            <v>0.85604790713310663</v>
          </cell>
          <cell r="I904" t="str">
            <v>B</v>
          </cell>
          <cell r="J904">
            <v>-2.2278137920734509E-2</v>
          </cell>
          <cell r="K904" t="str">
            <v>C</v>
          </cell>
          <cell r="L904" t="str">
            <v>Bicf</v>
          </cell>
          <cell r="M904" t="str">
            <v/>
          </cell>
          <cell r="N904" t="str">
            <v>CAPAG Ano Base 2024</v>
          </cell>
          <cell r="O904" t="str">
            <v>Sim</v>
          </cell>
          <cell r="P904">
            <v>3.9110600028111442</v>
          </cell>
          <cell r="Q904" t="str">
            <v>Sim</v>
          </cell>
          <cell r="R904" t="str">
            <v/>
          </cell>
          <cell r="S904" t="str">
            <v/>
          </cell>
          <cell r="T904" t="str">
            <v/>
          </cell>
          <cell r="U904" t="str">
            <v/>
          </cell>
          <cell r="V904" t="str">
            <v>Sim</v>
          </cell>
          <cell r="W904" t="str">
            <v>Sim</v>
          </cell>
        </row>
        <row r="905">
          <cell r="D905" t="str">
            <v>Apuiarés/CE</v>
          </cell>
          <cell r="E905" t="str">
            <v>C</v>
          </cell>
          <cell r="F905">
            <v>0.16336707786782922</v>
          </cell>
          <cell r="G905" t="str">
            <v>A</v>
          </cell>
          <cell r="H905">
            <v>0.98897017771346796</v>
          </cell>
          <cell r="I905" t="str">
            <v>C</v>
          </cell>
          <cell r="J905">
            <v>0</v>
          </cell>
          <cell r="K905" t="str">
            <v>C</v>
          </cell>
          <cell r="L905" t="str">
            <v>Bicf</v>
          </cell>
          <cell r="M905" t="str">
            <v/>
          </cell>
          <cell r="N905" t="str">
            <v>CAPAG Ano Base 2023</v>
          </cell>
          <cell r="O905" t="str">
            <v>Não</v>
          </cell>
          <cell r="P905" t="str">
            <v>n.d.</v>
          </cell>
          <cell r="Q905" t="str">
            <v>Sim</v>
          </cell>
          <cell r="R905" t="str">
            <v/>
          </cell>
          <cell r="S905" t="str">
            <v/>
          </cell>
          <cell r="T905" t="str">
            <v/>
          </cell>
          <cell r="U905" t="str">
            <v/>
          </cell>
          <cell r="V905" t="str">
            <v>Sim</v>
          </cell>
          <cell r="W905" t="str">
            <v>Não</v>
          </cell>
        </row>
        <row r="906">
          <cell r="D906" t="str">
            <v>Aquiraz/CE</v>
          </cell>
          <cell r="E906" t="str">
            <v>C</v>
          </cell>
          <cell r="F906">
            <v>4.5532999788201897E-2</v>
          </cell>
          <cell r="G906" t="str">
            <v>A</v>
          </cell>
          <cell r="H906">
            <v>0.97692128862044925</v>
          </cell>
          <cell r="I906" t="str">
            <v>C</v>
          </cell>
          <cell r="J906">
            <v>-6.7647894031378678E-2</v>
          </cell>
          <cell r="K906" t="str">
            <v>C</v>
          </cell>
          <cell r="L906" t="str">
            <v>Bicf</v>
          </cell>
          <cell r="M906" t="str">
            <v/>
          </cell>
          <cell r="N906" t="str">
            <v>CAPAG Ano Base 2023</v>
          </cell>
          <cell r="O906" t="str">
            <v>Não</v>
          </cell>
          <cell r="P906">
            <v>3.3751768262633415</v>
          </cell>
          <cell r="Q906" t="str">
            <v>Sim</v>
          </cell>
          <cell r="R906" t="str">
            <v/>
          </cell>
          <cell r="S906" t="str">
            <v/>
          </cell>
          <cell r="T906" t="str">
            <v/>
          </cell>
          <cell r="U906" t="str">
            <v/>
          </cell>
          <cell r="V906" t="str">
            <v>Sim</v>
          </cell>
          <cell r="W906" t="str">
            <v>Sim</v>
          </cell>
        </row>
        <row r="907">
          <cell r="D907" t="str">
            <v>Aracati/CE</v>
          </cell>
          <cell r="E907" t="str">
            <v>C</v>
          </cell>
          <cell r="F907">
            <v>0.15920873719248824</v>
          </cell>
          <cell r="G907" t="str">
            <v>A</v>
          </cell>
          <cell r="H907">
            <v>0.88028458856761405</v>
          </cell>
          <cell r="I907" t="str">
            <v>B</v>
          </cell>
          <cell r="J907">
            <v>-4.4319105741894183E-2</v>
          </cell>
          <cell r="K907" t="str">
            <v>C</v>
          </cell>
          <cell r="L907" t="str">
            <v>Bicf</v>
          </cell>
          <cell r="M907" t="str">
            <v/>
          </cell>
          <cell r="N907" t="str">
            <v>CAPAG Ano Base 2023</v>
          </cell>
          <cell r="O907" t="str">
            <v>Não</v>
          </cell>
          <cell r="P907">
            <v>3.1023165243870734</v>
          </cell>
          <cell r="Q907" t="str">
            <v>Sim</v>
          </cell>
          <cell r="R907" t="str">
            <v/>
          </cell>
          <cell r="S907" t="str">
            <v/>
          </cell>
          <cell r="T907" t="str">
            <v/>
          </cell>
          <cell r="U907" t="str">
            <v/>
          </cell>
          <cell r="V907" t="str">
            <v>Sim</v>
          </cell>
          <cell r="W907" t="str">
            <v>Sim</v>
          </cell>
        </row>
        <row r="908">
          <cell r="D908" t="str">
            <v>Aracoiaba/CE</v>
          </cell>
          <cell r="E908" t="str">
            <v>C</v>
          </cell>
          <cell r="F908">
            <v>0.34287516732053297</v>
          </cell>
          <cell r="G908" t="str">
            <v>A</v>
          </cell>
          <cell r="H908">
            <v>0.95549251146924963</v>
          </cell>
          <cell r="I908" t="str">
            <v>C</v>
          </cell>
          <cell r="J908">
            <v>1.9443086264673497E-2</v>
          </cell>
          <cell r="K908" t="str">
            <v>B</v>
          </cell>
          <cell r="L908" t="str">
            <v>Bicf</v>
          </cell>
          <cell r="M908" t="str">
            <v/>
          </cell>
          <cell r="N908" t="str">
            <v>CAPAG Ano Base 2023</v>
          </cell>
          <cell r="O908" t="str">
            <v>Não</v>
          </cell>
          <cell r="P908">
            <v>0.67053991344962049</v>
          </cell>
          <cell r="Q908" t="str">
            <v>Sim</v>
          </cell>
          <cell r="R908" t="str">
            <v/>
          </cell>
          <cell r="S908" t="str">
            <v/>
          </cell>
          <cell r="T908" t="str">
            <v/>
          </cell>
          <cell r="U908" t="str">
            <v/>
          </cell>
          <cell r="V908" t="str">
            <v>Sim</v>
          </cell>
          <cell r="W908" t="str">
            <v>Sim</v>
          </cell>
        </row>
        <row r="909">
          <cell r="D909" t="str">
            <v>Ararendá/CE</v>
          </cell>
          <cell r="E909" t="str">
            <v>C</v>
          </cell>
          <cell r="F909">
            <v>3.9936892397239125E-2</v>
          </cell>
          <cell r="G909" t="str">
            <v>A</v>
          </cell>
          <cell r="H909">
            <v>0.87140409402720853</v>
          </cell>
          <cell r="I909" t="str">
            <v>B</v>
          </cell>
          <cell r="J909">
            <v>-3.3569363322485661E-2</v>
          </cell>
          <cell r="K909" t="str">
            <v>C</v>
          </cell>
          <cell r="L909" t="str">
            <v>Bicf</v>
          </cell>
          <cell r="M909" t="str">
            <v/>
          </cell>
          <cell r="N909" t="str">
            <v>CAPAG Ano Base 2023</v>
          </cell>
          <cell r="O909" t="str">
            <v>Não</v>
          </cell>
          <cell r="P909">
            <v>1.910663617506327</v>
          </cell>
          <cell r="Q909" t="str">
            <v>Sim</v>
          </cell>
          <cell r="R909" t="str">
            <v/>
          </cell>
          <cell r="S909" t="str">
            <v/>
          </cell>
          <cell r="T909" t="str">
            <v/>
          </cell>
          <cell r="U909" t="str">
            <v/>
          </cell>
          <cell r="V909" t="str">
            <v>Sim</v>
          </cell>
          <cell r="W909" t="str">
            <v>Sim</v>
          </cell>
        </row>
        <row r="910">
          <cell r="D910" t="str">
            <v>Araripe/CE</v>
          </cell>
          <cell r="E910" t="str">
            <v>C</v>
          </cell>
          <cell r="F910">
            <v>0.2164004150323128</v>
          </cell>
          <cell r="G910" t="str">
            <v>A</v>
          </cell>
          <cell r="H910">
            <v>0.9665900922371109</v>
          </cell>
          <cell r="I910" t="str">
            <v>C</v>
          </cell>
          <cell r="J910">
            <v>-0.18163813101420895</v>
          </cell>
          <cell r="K910" t="str">
            <v>C</v>
          </cell>
          <cell r="L910" t="str">
            <v>Cicf</v>
          </cell>
          <cell r="M910" t="str">
            <v/>
          </cell>
          <cell r="N910" t="str">
            <v>CAPAG Ano Base 2023</v>
          </cell>
          <cell r="O910" t="str">
            <v>Não</v>
          </cell>
          <cell r="P910" t="str">
            <v>n.d.</v>
          </cell>
          <cell r="Q910" t="str">
            <v>Sim</v>
          </cell>
          <cell r="R910" t="str">
            <v/>
          </cell>
          <cell r="S910" t="str">
            <v/>
          </cell>
          <cell r="T910" t="str">
            <v/>
          </cell>
          <cell r="U910" t="str">
            <v/>
          </cell>
          <cell r="V910" t="str">
            <v>Sim</v>
          </cell>
          <cell r="W910" t="str">
            <v>Sim</v>
          </cell>
        </row>
        <row r="911">
          <cell r="D911" t="str">
            <v>Aratuba/CE</v>
          </cell>
          <cell r="E911" t="str">
            <v>C</v>
          </cell>
          <cell r="F911">
            <v>0.12908693193211809</v>
          </cell>
          <cell r="G911" t="str">
            <v>A</v>
          </cell>
          <cell r="H911">
            <v>0.93902600190331587</v>
          </cell>
          <cell r="I911" t="str">
            <v>B</v>
          </cell>
          <cell r="J911">
            <v>-4.0428927673062578E-3</v>
          </cell>
          <cell r="K911" t="str">
            <v>C</v>
          </cell>
          <cell r="L911" t="str">
            <v>Bicf</v>
          </cell>
          <cell r="M911" t="str">
            <v/>
          </cell>
          <cell r="N911" t="str">
            <v>CAPAG Ano Base 2023</v>
          </cell>
          <cell r="O911" t="str">
            <v>Não</v>
          </cell>
          <cell r="P911">
            <v>0.67142751192587324</v>
          </cell>
          <cell r="Q911" t="str">
            <v>Sim</v>
          </cell>
          <cell r="R911" t="str">
            <v>Sim</v>
          </cell>
          <cell r="S911" t="str">
            <v/>
          </cell>
          <cell r="T911" t="str">
            <v/>
          </cell>
          <cell r="U911" t="str">
            <v/>
          </cell>
          <cell r="V911" t="str">
            <v>Sim</v>
          </cell>
          <cell r="W911" t="str">
            <v>Sim</v>
          </cell>
        </row>
        <row r="912">
          <cell r="D912" t="str">
            <v>Arneiroz/CE</v>
          </cell>
          <cell r="E912" t="str">
            <v>C</v>
          </cell>
          <cell r="F912">
            <v>0.10745469976646004</v>
          </cell>
          <cell r="G912" t="str">
            <v>A</v>
          </cell>
          <cell r="H912">
            <v>0.87849821749296564</v>
          </cell>
          <cell r="I912" t="str">
            <v>B</v>
          </cell>
          <cell r="J912">
            <v>0</v>
          </cell>
          <cell r="K912" t="str">
            <v>C</v>
          </cell>
          <cell r="L912" t="str">
            <v>Cicf</v>
          </cell>
          <cell r="M912" t="str">
            <v/>
          </cell>
          <cell r="N912" t="str">
            <v>CAPAG Ano Base 2023</v>
          </cell>
          <cell r="O912" t="str">
            <v>Não</v>
          </cell>
          <cell r="P912" t="str">
            <v>n.d.</v>
          </cell>
          <cell r="Q912" t="str">
            <v>Sim</v>
          </cell>
          <cell r="R912" t="str">
            <v/>
          </cell>
          <cell r="S912" t="str">
            <v/>
          </cell>
          <cell r="T912" t="str">
            <v/>
          </cell>
          <cell r="U912" t="str">
            <v/>
          </cell>
          <cell r="V912" t="str">
            <v>Sim</v>
          </cell>
          <cell r="W912" t="str">
            <v>Sim</v>
          </cell>
        </row>
        <row r="913">
          <cell r="D913" t="str">
            <v>Assaré/CE</v>
          </cell>
          <cell r="E913" t="str">
            <v>A</v>
          </cell>
          <cell r="F913">
            <v>0.28878738717922231</v>
          </cell>
          <cell r="G913" t="str">
            <v>A</v>
          </cell>
          <cell r="H913">
            <v>0.8333240600146119</v>
          </cell>
          <cell r="I913" t="str">
            <v>A</v>
          </cell>
          <cell r="J913">
            <v>5.0965807625599595E-2</v>
          </cell>
          <cell r="K913" t="str">
            <v>A</v>
          </cell>
          <cell r="L913" t="str">
            <v>Bicf</v>
          </cell>
          <cell r="M913" t="str">
            <v/>
          </cell>
          <cell r="N913" t="str">
            <v>CAPAG Ano Base 2023</v>
          </cell>
          <cell r="O913" t="str">
            <v>Não</v>
          </cell>
          <cell r="P913">
            <v>0.20856188546620338</v>
          </cell>
          <cell r="Q913" t="str">
            <v>Sim</v>
          </cell>
          <cell r="R913" t="str">
            <v/>
          </cell>
          <cell r="S913" t="str">
            <v/>
          </cell>
          <cell r="T913" t="str">
            <v/>
          </cell>
          <cell r="U913" t="str">
            <v/>
          </cell>
          <cell r="V913" t="str">
            <v>Sim</v>
          </cell>
          <cell r="W913" t="str">
            <v>Sim</v>
          </cell>
        </row>
        <row r="914">
          <cell r="D914" t="str">
            <v>Aurora/CE</v>
          </cell>
          <cell r="E914" t="str">
            <v>C</v>
          </cell>
          <cell r="F914">
            <v>0.22891805393984221</v>
          </cell>
          <cell r="G914" t="str">
            <v>A</v>
          </cell>
          <cell r="H914">
            <v>0.94293865580796776</v>
          </cell>
          <cell r="I914" t="str">
            <v>B</v>
          </cell>
          <cell r="J914">
            <v>-4.1020503171049709E-2</v>
          </cell>
          <cell r="K914" t="str">
            <v>C</v>
          </cell>
          <cell r="L914" t="str">
            <v>Bicf</v>
          </cell>
          <cell r="M914" t="str">
            <v/>
          </cell>
          <cell r="N914" t="str">
            <v>CAPAG Ano Base 2023</v>
          </cell>
          <cell r="O914" t="str">
            <v>Não</v>
          </cell>
          <cell r="P914" t="str">
            <v/>
          </cell>
          <cell r="Q914" t="str">
            <v>Sim</v>
          </cell>
          <cell r="R914" t="str">
            <v/>
          </cell>
          <cell r="S914" t="str">
            <v/>
          </cell>
          <cell r="T914" t="str">
            <v/>
          </cell>
          <cell r="U914" t="str">
            <v/>
          </cell>
          <cell r="V914" t="str">
            <v>Sim</v>
          </cell>
          <cell r="W914" t="str">
            <v>Sim</v>
          </cell>
        </row>
        <row r="915">
          <cell r="D915" t="str">
            <v>Baixio/CE</v>
          </cell>
          <cell r="E915" t="str">
            <v>C</v>
          </cell>
          <cell r="F915">
            <v>0.71727615596943062</v>
          </cell>
          <cell r="G915" t="str">
            <v>B</v>
          </cell>
          <cell r="H915">
            <v>0.94588894969780046</v>
          </cell>
          <cell r="I915" t="str">
            <v>B</v>
          </cell>
          <cell r="J915">
            <v>-4.6301388647020679E-2</v>
          </cell>
          <cell r="K915" t="str">
            <v>C</v>
          </cell>
          <cell r="L915" t="str">
            <v>Bicf</v>
          </cell>
          <cell r="M915" t="str">
            <v/>
          </cell>
          <cell r="N915" t="str">
            <v>CAPAG Ano Base 2023</v>
          </cell>
          <cell r="O915" t="str">
            <v>Não</v>
          </cell>
          <cell r="P915" t="str">
            <v/>
          </cell>
          <cell r="Q915" t="str">
            <v>Sim</v>
          </cell>
          <cell r="R915" t="str">
            <v/>
          </cell>
          <cell r="S915" t="str">
            <v/>
          </cell>
          <cell r="T915" t="str">
            <v/>
          </cell>
          <cell r="U915" t="str">
            <v/>
          </cell>
          <cell r="V915" t="str">
            <v>Sim</v>
          </cell>
          <cell r="W915" t="str">
            <v>Sim</v>
          </cell>
        </row>
        <row r="916">
          <cell r="D916" t="str">
            <v>Banabuiú/CE</v>
          </cell>
          <cell r="E916" t="str">
            <v>C</v>
          </cell>
          <cell r="F916">
            <v>0.4579888348314814</v>
          </cell>
          <cell r="G916" t="str">
            <v>A</v>
          </cell>
          <cell r="H916">
            <v>0.96540430934359234</v>
          </cell>
          <cell r="I916" t="str">
            <v>C</v>
          </cell>
          <cell r="J916">
            <v>0</v>
          </cell>
          <cell r="K916" t="str">
            <v>C</v>
          </cell>
          <cell r="L916" t="str">
            <v>Bicf</v>
          </cell>
          <cell r="M916" t="str">
            <v/>
          </cell>
          <cell r="N916" t="str">
            <v>CAPAG Ano Base 2023</v>
          </cell>
          <cell r="O916" t="str">
            <v>Não</v>
          </cell>
          <cell r="P916" t="str">
            <v>n.d.</v>
          </cell>
          <cell r="Q916" t="str">
            <v>Sim</v>
          </cell>
          <cell r="R916" t="str">
            <v/>
          </cell>
          <cell r="S916" t="str">
            <v/>
          </cell>
          <cell r="T916" t="str">
            <v/>
          </cell>
          <cell r="U916" t="str">
            <v/>
          </cell>
          <cell r="V916" t="str">
            <v>Sim</v>
          </cell>
          <cell r="W916" t="str">
            <v>Sim</v>
          </cell>
        </row>
        <row r="917">
          <cell r="D917" t="str">
            <v>Barbalha/CE</v>
          </cell>
          <cell r="E917" t="str">
            <v>C</v>
          </cell>
          <cell r="F917">
            <v>0.14155231411736025</v>
          </cell>
          <cell r="G917" t="str">
            <v>A</v>
          </cell>
          <cell r="H917">
            <v>0.95995207769109137</v>
          </cell>
          <cell r="I917" t="str">
            <v>C</v>
          </cell>
          <cell r="J917">
            <v>3.7437733602075679E-3</v>
          </cell>
          <cell r="K917" t="str">
            <v>B</v>
          </cell>
          <cell r="L917" t="str">
            <v>Bicf</v>
          </cell>
          <cell r="M917" t="str">
            <v/>
          </cell>
          <cell r="N917" t="str">
            <v>CAPAG Ano Base 2023</v>
          </cell>
          <cell r="O917" t="str">
            <v>Não</v>
          </cell>
          <cell r="P917">
            <v>0.89691967644484538</v>
          </cell>
          <cell r="Q917" t="str">
            <v>Sim</v>
          </cell>
          <cell r="R917" t="str">
            <v/>
          </cell>
          <cell r="S917" t="str">
            <v/>
          </cell>
          <cell r="T917" t="str">
            <v/>
          </cell>
          <cell r="U917" t="str">
            <v/>
          </cell>
          <cell r="V917" t="str">
            <v>Sim</v>
          </cell>
          <cell r="W917" t="str">
            <v>Sim</v>
          </cell>
        </row>
        <row r="918">
          <cell r="D918" t="str">
            <v>Barreira/CE</v>
          </cell>
          <cell r="E918" t="str">
            <v>C</v>
          </cell>
          <cell r="F918">
            <v>0.32896926831126133</v>
          </cell>
          <cell r="G918" t="str">
            <v>A</v>
          </cell>
          <cell r="H918">
            <v>0.93944278417289206</v>
          </cell>
          <cell r="I918" t="str">
            <v>B</v>
          </cell>
          <cell r="J918">
            <v>-4.2452683351720137E-2</v>
          </cell>
          <cell r="K918" t="str">
            <v>C</v>
          </cell>
          <cell r="L918" t="str">
            <v>Bicf</v>
          </cell>
          <cell r="M918" t="str">
            <v/>
          </cell>
          <cell r="N918" t="str">
            <v>CAPAG Ano Base 2023</v>
          </cell>
          <cell r="O918" t="str">
            <v>Não</v>
          </cell>
          <cell r="P918" t="str">
            <v/>
          </cell>
          <cell r="Q918" t="str">
            <v>Sim</v>
          </cell>
          <cell r="R918" t="str">
            <v/>
          </cell>
          <cell r="S918" t="str">
            <v/>
          </cell>
          <cell r="T918" t="str">
            <v/>
          </cell>
          <cell r="U918" t="str">
            <v/>
          </cell>
          <cell r="V918" t="str">
            <v>Sim</v>
          </cell>
          <cell r="W918" t="str">
            <v>Sim</v>
          </cell>
        </row>
        <row r="919">
          <cell r="D919" t="str">
            <v>Barro/CE</v>
          </cell>
          <cell r="E919" t="str">
            <v>C</v>
          </cell>
          <cell r="F919">
            <v>0.55320694201818832</v>
          </cell>
          <cell r="G919" t="str">
            <v>A</v>
          </cell>
          <cell r="H919">
            <v>0.96099424702207548</v>
          </cell>
          <cell r="I919" t="str">
            <v>C</v>
          </cell>
          <cell r="J919">
            <v>-7.3478422871012014E-2</v>
          </cell>
          <cell r="K919" t="str">
            <v>C</v>
          </cell>
          <cell r="L919" t="str">
            <v>Bicf</v>
          </cell>
          <cell r="M919" t="str">
            <v/>
          </cell>
          <cell r="N919" t="str">
            <v>CAPAG Ano Base 2023</v>
          </cell>
          <cell r="O919" t="str">
            <v>Não</v>
          </cell>
          <cell r="P919" t="str">
            <v/>
          </cell>
          <cell r="Q919" t="str">
            <v>Sim</v>
          </cell>
          <cell r="R919" t="str">
            <v/>
          </cell>
          <cell r="S919" t="str">
            <v/>
          </cell>
          <cell r="T919" t="str">
            <v/>
          </cell>
          <cell r="U919" t="str">
            <v/>
          </cell>
          <cell r="V919" t="str">
            <v>Sim</v>
          </cell>
          <cell r="W919" t="str">
            <v>Sim</v>
          </cell>
        </row>
        <row r="920">
          <cell r="D920" t="str">
            <v>Barroquinha/CE</v>
          </cell>
          <cell r="E920" t="str">
            <v>C</v>
          </cell>
          <cell r="F920">
            <v>0.17859240040986554</v>
          </cell>
          <cell r="G920" t="str">
            <v>A</v>
          </cell>
          <cell r="H920">
            <v>0.97654386634742441</v>
          </cell>
          <cell r="I920" t="str">
            <v>C</v>
          </cell>
          <cell r="J920">
            <v>1.6256819990735739E-2</v>
          </cell>
          <cell r="K920" t="str">
            <v>B</v>
          </cell>
          <cell r="L920" t="str">
            <v>Bicf</v>
          </cell>
          <cell r="M920" t="str">
            <v/>
          </cell>
          <cell r="N920" t="str">
            <v>CAPAG Ano Base 2023</v>
          </cell>
          <cell r="O920" t="str">
            <v>Não</v>
          </cell>
          <cell r="P920">
            <v>0.71890040065326177</v>
          </cell>
          <cell r="Q920" t="str">
            <v>Sim</v>
          </cell>
          <cell r="R920" t="str">
            <v/>
          </cell>
          <cell r="S920" t="str">
            <v/>
          </cell>
          <cell r="T920" t="str">
            <v/>
          </cell>
          <cell r="U920" t="str">
            <v/>
          </cell>
          <cell r="V920" t="str">
            <v>Sim</v>
          </cell>
          <cell r="W920" t="str">
            <v>Sim</v>
          </cell>
        </row>
        <row r="921">
          <cell r="D921" t="str">
            <v>Baturité/CE</v>
          </cell>
          <cell r="E921" t="str">
            <v>C</v>
          </cell>
          <cell r="F921">
            <v>0.39972438730427295</v>
          </cell>
          <cell r="G921" t="str">
            <v>A</v>
          </cell>
          <cell r="H921">
            <v>0.94767268997034804</v>
          </cell>
          <cell r="I921" t="str">
            <v>B</v>
          </cell>
          <cell r="J921">
            <v>-9.2054979158627676E-3</v>
          </cell>
          <cell r="K921" t="str">
            <v>C</v>
          </cell>
          <cell r="L921" t="str">
            <v>Bicf</v>
          </cell>
          <cell r="M921" t="str">
            <v/>
          </cell>
          <cell r="N921" t="str">
            <v>CAPAG Ano Base 2023</v>
          </cell>
          <cell r="O921" t="str">
            <v>Não</v>
          </cell>
          <cell r="P921">
            <v>0.88372910095231638</v>
          </cell>
          <cell r="Q921" t="str">
            <v>Sim</v>
          </cell>
          <cell r="R921" t="str">
            <v>Sim</v>
          </cell>
          <cell r="S921" t="str">
            <v/>
          </cell>
          <cell r="T921" t="str">
            <v/>
          </cell>
          <cell r="U921" t="str">
            <v/>
          </cell>
          <cell r="V921" t="str">
            <v>Sim</v>
          </cell>
          <cell r="W921" t="str">
            <v>Sim</v>
          </cell>
        </row>
        <row r="922">
          <cell r="D922" t="str">
            <v>Beberibe/CE</v>
          </cell>
          <cell r="E922" t="str">
            <v>C</v>
          </cell>
          <cell r="F922">
            <v>0.17461391534820528</v>
          </cell>
          <cell r="G922" t="str">
            <v>A</v>
          </cell>
          <cell r="H922">
            <v>0.9492590249925984</v>
          </cell>
          <cell r="I922" t="str">
            <v>B</v>
          </cell>
          <cell r="J922">
            <v>-6.1571732735777152E-2</v>
          </cell>
          <cell r="K922" t="str">
            <v>C</v>
          </cell>
          <cell r="L922" t="str">
            <v>Bicf</v>
          </cell>
          <cell r="M922" t="str">
            <v/>
          </cell>
          <cell r="N922" t="str">
            <v>CAPAG Ano Base 2023</v>
          </cell>
          <cell r="O922" t="str">
            <v>Não</v>
          </cell>
          <cell r="P922" t="str">
            <v/>
          </cell>
          <cell r="Q922" t="str">
            <v>Sim</v>
          </cell>
          <cell r="R922" t="str">
            <v/>
          </cell>
          <cell r="S922" t="str">
            <v/>
          </cell>
          <cell r="T922" t="str">
            <v/>
          </cell>
          <cell r="U922" t="str">
            <v/>
          </cell>
          <cell r="V922" t="str">
            <v>Sim</v>
          </cell>
          <cell r="W922" t="str">
            <v>Sim</v>
          </cell>
        </row>
        <row r="923">
          <cell r="D923" t="str">
            <v>Bela Cruz/CE</v>
          </cell>
          <cell r="E923" t="str">
            <v>C</v>
          </cell>
          <cell r="F923">
            <v>0.3256567974827479</v>
          </cell>
          <cell r="G923" t="str">
            <v>A</v>
          </cell>
          <cell r="H923">
            <v>0.96858631164536568</v>
          </cell>
          <cell r="I923" t="str">
            <v>C</v>
          </cell>
          <cell r="J923">
            <v>-9.1427246574366183E-2</v>
          </cell>
          <cell r="K923" t="str">
            <v>C</v>
          </cell>
          <cell r="L923" t="str">
            <v>Bicf</v>
          </cell>
          <cell r="M923" t="str">
            <v/>
          </cell>
          <cell r="N923" t="str">
            <v>CAPAG Ano Base 2023</v>
          </cell>
          <cell r="O923" t="str">
            <v>Não</v>
          </cell>
          <cell r="P923" t="str">
            <v/>
          </cell>
          <cell r="Q923" t="str">
            <v>Sim</v>
          </cell>
          <cell r="R923" t="str">
            <v/>
          </cell>
          <cell r="S923" t="str">
            <v/>
          </cell>
          <cell r="T923" t="str">
            <v/>
          </cell>
          <cell r="U923" t="str">
            <v/>
          </cell>
          <cell r="V923" t="str">
            <v>Sim</v>
          </cell>
          <cell r="W923" t="str">
            <v>Sim</v>
          </cell>
        </row>
        <row r="924">
          <cell r="D924" t="str">
            <v>Boa Viagem/CE</v>
          </cell>
          <cell r="E924" t="str">
            <v>C</v>
          </cell>
          <cell r="F924">
            <v>0.16017773978535521</v>
          </cell>
          <cell r="G924" t="str">
            <v>A</v>
          </cell>
          <cell r="H924">
            <v>0.88743954437739569</v>
          </cell>
          <cell r="I924" t="str">
            <v>B</v>
          </cell>
          <cell r="J924">
            <v>0</v>
          </cell>
          <cell r="K924" t="str">
            <v>C</v>
          </cell>
          <cell r="L924" t="str">
            <v>Bicf</v>
          </cell>
          <cell r="M924" t="str">
            <v/>
          </cell>
          <cell r="N924" t="str">
            <v>CAPAG Ano Base 2023</v>
          </cell>
          <cell r="O924" t="str">
            <v>Não</v>
          </cell>
          <cell r="P924" t="str">
            <v>n.d.</v>
          </cell>
          <cell r="Q924" t="str">
            <v>Sim</v>
          </cell>
          <cell r="R924" t="str">
            <v/>
          </cell>
          <cell r="S924" t="str">
            <v/>
          </cell>
          <cell r="T924" t="str">
            <v/>
          </cell>
          <cell r="U924" t="str">
            <v/>
          </cell>
          <cell r="V924" t="str">
            <v>Sim</v>
          </cell>
          <cell r="W924" t="str">
            <v>Sim</v>
          </cell>
        </row>
        <row r="925">
          <cell r="D925" t="str">
            <v>Brejo Santo/CE</v>
          </cell>
          <cell r="E925" t="str">
            <v>n.e.</v>
          </cell>
          <cell r="F925">
            <v>1.2088082883438666E-2</v>
          </cell>
          <cell r="G925" t="str">
            <v>A</v>
          </cell>
          <cell r="H925">
            <v>0.96740796733108547</v>
          </cell>
          <cell r="I925" t="str">
            <v>C</v>
          </cell>
          <cell r="J925">
            <v>-0.27166193802621946</v>
          </cell>
          <cell r="K925" t="str">
            <v>C</v>
          </cell>
          <cell r="L925" t="str">
            <v>Eicf</v>
          </cell>
          <cell r="M925" t="str">
            <v>Ente possui ranking da informação contábil Eicf</v>
          </cell>
          <cell r="N925" t="str">
            <v>CAPAG Ano Base 2023</v>
          </cell>
          <cell r="O925" t="str">
            <v>Não</v>
          </cell>
          <cell r="P925" t="str">
            <v/>
          </cell>
          <cell r="Q925" t="str">
            <v>Sim</v>
          </cell>
          <cell r="R925" t="str">
            <v/>
          </cell>
          <cell r="S925" t="str">
            <v/>
          </cell>
          <cell r="T925" t="str">
            <v/>
          </cell>
          <cell r="U925" t="str">
            <v/>
          </cell>
          <cell r="V925" t="str">
            <v>Sim</v>
          </cell>
          <cell r="W925" t="str">
            <v>Sim</v>
          </cell>
        </row>
        <row r="926">
          <cell r="D926" t="str">
            <v>Camocim/CE</v>
          </cell>
          <cell r="E926" t="str">
            <v>C</v>
          </cell>
          <cell r="F926">
            <v>0.21694440743389998</v>
          </cell>
          <cell r="G926" t="str">
            <v>A</v>
          </cell>
          <cell r="H926">
            <v>0.96474615023917754</v>
          </cell>
          <cell r="I926" t="str">
            <v>C</v>
          </cell>
          <cell r="J926">
            <v>-2.1222976476770253E-2</v>
          </cell>
          <cell r="K926" t="str">
            <v>C</v>
          </cell>
          <cell r="L926" t="str">
            <v>Bicf</v>
          </cell>
          <cell r="M926" t="str">
            <v/>
          </cell>
          <cell r="N926" t="str">
            <v>CAPAG Ano Base 2023</v>
          </cell>
          <cell r="O926" t="str">
            <v>Não</v>
          </cell>
          <cell r="P926" t="str">
            <v/>
          </cell>
          <cell r="Q926" t="str">
            <v>Sim</v>
          </cell>
          <cell r="R926" t="str">
            <v/>
          </cell>
          <cell r="S926" t="str">
            <v/>
          </cell>
          <cell r="T926" t="str">
            <v/>
          </cell>
          <cell r="U926" t="str">
            <v/>
          </cell>
          <cell r="V926" t="str">
            <v>Sim</v>
          </cell>
          <cell r="W926" t="str">
            <v>Sim</v>
          </cell>
        </row>
        <row r="927">
          <cell r="D927" t="str">
            <v>Campos Sales/CE</v>
          </cell>
          <cell r="E927" t="str">
            <v>n.e.</v>
          </cell>
          <cell r="F927">
            <v>0.48879031688207591</v>
          </cell>
          <cell r="G927" t="str">
            <v>A</v>
          </cell>
          <cell r="H927">
            <v>1.0331109916871593</v>
          </cell>
          <cell r="I927" t="str">
            <v>C</v>
          </cell>
          <cell r="J927">
            <v>0</v>
          </cell>
          <cell r="K927" t="str">
            <v>C</v>
          </cell>
          <cell r="L927" t="str">
            <v>Eicf</v>
          </cell>
          <cell r="M927" t="str">
            <v>Ente possui ranking da informação contábil Eicf</v>
          </cell>
          <cell r="N927" t="str">
            <v>CAPAG Ano Base 2023</v>
          </cell>
          <cell r="O927" t="str">
            <v>Não</v>
          </cell>
          <cell r="P927" t="str">
            <v>n.d.</v>
          </cell>
          <cell r="Q927" t="str">
            <v>Sim</v>
          </cell>
          <cell r="R927" t="str">
            <v/>
          </cell>
          <cell r="S927" t="str">
            <v/>
          </cell>
          <cell r="T927" t="str">
            <v/>
          </cell>
          <cell r="U927" t="str">
            <v/>
          </cell>
          <cell r="V927" t="str">
            <v>Sim</v>
          </cell>
          <cell r="W927" t="str">
            <v>Não</v>
          </cell>
        </row>
        <row r="928">
          <cell r="D928" t="str">
            <v>Canindé/CE</v>
          </cell>
          <cell r="E928" t="str">
            <v>C</v>
          </cell>
          <cell r="F928">
            <v>0.55669742317703863</v>
          </cell>
          <cell r="G928" t="str">
            <v>A</v>
          </cell>
          <cell r="H928">
            <v>0.93477155174814741</v>
          </cell>
          <cell r="I928" t="str">
            <v>B</v>
          </cell>
          <cell r="J928">
            <v>-0.19859826455156601</v>
          </cell>
          <cell r="K928" t="str">
            <v>C</v>
          </cell>
          <cell r="L928" t="str">
            <v>Bicf</v>
          </cell>
          <cell r="M928" t="str">
            <v/>
          </cell>
          <cell r="N928" t="str">
            <v>CAPAG Ano Base 2023</v>
          </cell>
          <cell r="O928" t="str">
            <v>Não</v>
          </cell>
          <cell r="P928" t="str">
            <v/>
          </cell>
          <cell r="Q928" t="str">
            <v>Sim</v>
          </cell>
          <cell r="R928" t="str">
            <v/>
          </cell>
          <cell r="S928" t="str">
            <v/>
          </cell>
          <cell r="T928" t="str">
            <v/>
          </cell>
          <cell r="U928" t="str">
            <v/>
          </cell>
          <cell r="V928" t="str">
            <v>Sim</v>
          </cell>
          <cell r="W928" t="str">
            <v>Sim</v>
          </cell>
        </row>
        <row r="929">
          <cell r="D929" t="str">
            <v>Capistrano/CE</v>
          </cell>
          <cell r="E929" t="str">
            <v>C</v>
          </cell>
          <cell r="F929">
            <v>0.30702769694711479</v>
          </cell>
          <cell r="G929" t="str">
            <v>A</v>
          </cell>
          <cell r="H929">
            <v>1.0499681408696167</v>
          </cell>
          <cell r="I929" t="str">
            <v>C</v>
          </cell>
          <cell r="J929">
            <v>-0.24842977572023417</v>
          </cell>
          <cell r="K929" t="str">
            <v>C</v>
          </cell>
          <cell r="L929" t="str">
            <v>Bicf</v>
          </cell>
          <cell r="M929" t="str">
            <v/>
          </cell>
          <cell r="N929" t="str">
            <v>CAPAG Ano Base 2023</v>
          </cell>
          <cell r="O929" t="str">
            <v>Não</v>
          </cell>
          <cell r="P929" t="str">
            <v/>
          </cell>
          <cell r="Q929" t="str">
            <v>Sim</v>
          </cell>
          <cell r="R929" t="str">
            <v/>
          </cell>
          <cell r="S929" t="str">
            <v/>
          </cell>
          <cell r="T929" t="str">
            <v/>
          </cell>
          <cell r="U929" t="str">
            <v/>
          </cell>
          <cell r="V929" t="str">
            <v>Sim</v>
          </cell>
          <cell r="W929" t="str">
            <v>Sim</v>
          </cell>
        </row>
        <row r="930">
          <cell r="D930" t="str">
            <v>Caridade/CE</v>
          </cell>
          <cell r="E930" t="str">
            <v>C</v>
          </cell>
          <cell r="F930">
            <v>0.59600129459358764</v>
          </cell>
          <cell r="G930" t="str">
            <v>A</v>
          </cell>
          <cell r="H930">
            <v>1.0284032307708086</v>
          </cell>
          <cell r="I930" t="str">
            <v>C</v>
          </cell>
          <cell r="J930">
            <v>0</v>
          </cell>
          <cell r="K930" t="str">
            <v>C</v>
          </cell>
          <cell r="L930" t="str">
            <v>Cicf</v>
          </cell>
          <cell r="M930" t="str">
            <v/>
          </cell>
          <cell r="N930" t="str">
            <v>CAPAG Ano Base 2023</v>
          </cell>
          <cell r="O930" t="str">
            <v>Não</v>
          </cell>
          <cell r="P930" t="str">
            <v>n.d.</v>
          </cell>
          <cell r="Q930" t="str">
            <v>Sim</v>
          </cell>
          <cell r="R930" t="str">
            <v/>
          </cell>
          <cell r="S930" t="str">
            <v/>
          </cell>
          <cell r="T930" t="str">
            <v/>
          </cell>
          <cell r="U930" t="str">
            <v/>
          </cell>
          <cell r="V930" t="str">
            <v>Sim</v>
          </cell>
          <cell r="W930" t="str">
            <v>Sim</v>
          </cell>
        </row>
        <row r="931">
          <cell r="D931" t="str">
            <v>Cariré/CE</v>
          </cell>
          <cell r="E931" t="str">
            <v>A</v>
          </cell>
          <cell r="F931">
            <v>0.13846097474713079</v>
          </cell>
          <cell r="G931" t="str">
            <v>A</v>
          </cell>
          <cell r="H931">
            <v>0.8820821997251429</v>
          </cell>
          <cell r="I931" t="str">
            <v>B</v>
          </cell>
          <cell r="J931">
            <v>7.1950475580348533E-2</v>
          </cell>
          <cell r="K931" t="str">
            <v>A</v>
          </cell>
          <cell r="L931" t="str">
            <v>Bicf</v>
          </cell>
          <cell r="M931" t="str">
            <v/>
          </cell>
          <cell r="N931" t="str">
            <v>CAPAG Ano Base 2023</v>
          </cell>
          <cell r="O931" t="str">
            <v>Não</v>
          </cell>
          <cell r="P931">
            <v>0.38569428614784201</v>
          </cell>
          <cell r="Q931" t="str">
            <v>Sim</v>
          </cell>
          <cell r="R931" t="str">
            <v/>
          </cell>
          <cell r="S931" t="str">
            <v/>
          </cell>
          <cell r="T931" t="str">
            <v/>
          </cell>
          <cell r="U931" t="str">
            <v/>
          </cell>
          <cell r="V931" t="str">
            <v>Sim</v>
          </cell>
          <cell r="W931" t="str">
            <v>Sim</v>
          </cell>
        </row>
        <row r="932">
          <cell r="D932" t="str">
            <v>Caririaçu/CE</v>
          </cell>
          <cell r="E932" t="str">
            <v>A</v>
          </cell>
          <cell r="F932">
            <v>0.19854514499509446</v>
          </cell>
          <cell r="G932" t="str">
            <v>A</v>
          </cell>
          <cell r="H932">
            <v>0.75354988491993535</v>
          </cell>
          <cell r="I932" t="str">
            <v>A</v>
          </cell>
          <cell r="J932">
            <v>1.179369764457906E-3</v>
          </cell>
          <cell r="K932" t="str">
            <v>B</v>
          </cell>
          <cell r="L932" t="str">
            <v>Bicf</v>
          </cell>
          <cell r="M932" t="str">
            <v/>
          </cell>
          <cell r="N932" t="str">
            <v>CAPAG Ano Base 2024</v>
          </cell>
          <cell r="O932" t="str">
            <v>Sim</v>
          </cell>
          <cell r="P932">
            <v>0.88239949497562986</v>
          </cell>
          <cell r="Q932" t="str">
            <v>Sim</v>
          </cell>
          <cell r="R932" t="str">
            <v/>
          </cell>
          <cell r="S932" t="str">
            <v/>
          </cell>
          <cell r="T932" t="str">
            <v/>
          </cell>
          <cell r="U932" t="str">
            <v/>
          </cell>
          <cell r="V932" t="str">
            <v>Sim</v>
          </cell>
          <cell r="W932" t="str">
            <v>Sim</v>
          </cell>
        </row>
        <row r="933">
          <cell r="D933" t="str">
            <v>Cariús/CE</v>
          </cell>
          <cell r="E933" t="str">
            <v>A</v>
          </cell>
          <cell r="F933">
            <v>0.24469226588975349</v>
          </cell>
          <cell r="G933" t="str">
            <v>A</v>
          </cell>
          <cell r="H933">
            <v>0.79681875332467444</v>
          </cell>
          <cell r="I933" t="str">
            <v>A</v>
          </cell>
          <cell r="J933">
            <v>0.25290196473208104</v>
          </cell>
          <cell r="K933" t="str">
            <v>A</v>
          </cell>
          <cell r="L933" t="str">
            <v>Bicf</v>
          </cell>
          <cell r="M933" t="str">
            <v/>
          </cell>
          <cell r="N933" t="str">
            <v>CAPAG Ano Base 2023</v>
          </cell>
          <cell r="O933" t="str">
            <v>Não</v>
          </cell>
          <cell r="P933">
            <v>2.0414782400974756E-2</v>
          </cell>
          <cell r="Q933" t="str">
            <v>Sim</v>
          </cell>
          <cell r="R933" t="str">
            <v/>
          </cell>
          <cell r="S933" t="str">
            <v/>
          </cell>
          <cell r="T933" t="str">
            <v/>
          </cell>
          <cell r="U933" t="str">
            <v/>
          </cell>
          <cell r="V933" t="str">
            <v>Sim</v>
          </cell>
          <cell r="W933" t="str">
            <v>Sim</v>
          </cell>
        </row>
        <row r="934">
          <cell r="D934" t="str">
            <v>Carnaubal/CE</v>
          </cell>
          <cell r="E934" t="str">
            <v>C</v>
          </cell>
          <cell r="F934">
            <v>0</v>
          </cell>
          <cell r="G934" t="str">
            <v>A</v>
          </cell>
          <cell r="H934">
            <v>0.96523767291228424</v>
          </cell>
          <cell r="I934" t="str">
            <v>C</v>
          </cell>
          <cell r="J934">
            <v>-2.150610499675891E-2</v>
          </cell>
          <cell r="K934" t="str">
            <v>C</v>
          </cell>
          <cell r="L934" t="str">
            <v>Bicf</v>
          </cell>
          <cell r="M934" t="str">
            <v/>
          </cell>
          <cell r="N934" t="str">
            <v>CAPAG Ano Base 2023</v>
          </cell>
          <cell r="O934" t="str">
            <v>Não</v>
          </cell>
          <cell r="P934">
            <v>3.47662079912498</v>
          </cell>
          <cell r="Q934" t="str">
            <v>Sim</v>
          </cell>
          <cell r="R934" t="str">
            <v/>
          </cell>
          <cell r="S934" t="str">
            <v/>
          </cell>
          <cell r="T934" t="str">
            <v/>
          </cell>
          <cell r="U934" t="str">
            <v/>
          </cell>
          <cell r="V934" t="str">
            <v>Sim</v>
          </cell>
          <cell r="W934" t="str">
            <v>Sim</v>
          </cell>
        </row>
        <row r="935">
          <cell r="D935" t="str">
            <v>Cascavel/CE</v>
          </cell>
          <cell r="E935" t="str">
            <v>C</v>
          </cell>
          <cell r="F935">
            <v>0.23810622065499124</v>
          </cell>
          <cell r="G935" t="str">
            <v>A</v>
          </cell>
          <cell r="H935">
            <v>0.91276360595434713</v>
          </cell>
          <cell r="I935" t="str">
            <v>B</v>
          </cell>
          <cell r="J935">
            <v>-4.7350975055610291E-2</v>
          </cell>
          <cell r="K935" t="str">
            <v>C</v>
          </cell>
          <cell r="L935" t="str">
            <v>Bicf</v>
          </cell>
          <cell r="M935" t="str">
            <v/>
          </cell>
          <cell r="N935" t="str">
            <v>CAPAG Ano Base 2023</v>
          </cell>
          <cell r="O935" t="str">
            <v>Não</v>
          </cell>
          <cell r="P935">
            <v>30.37404892878088</v>
          </cell>
          <cell r="Q935" t="str">
            <v>Sim</v>
          </cell>
          <cell r="R935" t="str">
            <v/>
          </cell>
          <cell r="S935" t="str">
            <v/>
          </cell>
          <cell r="T935" t="str">
            <v/>
          </cell>
          <cell r="U935" t="str">
            <v/>
          </cell>
          <cell r="V935" t="str">
            <v>Sim</v>
          </cell>
          <cell r="W935" t="str">
            <v>Sim</v>
          </cell>
        </row>
        <row r="936">
          <cell r="D936" t="str">
            <v>Catarina/CE</v>
          </cell>
          <cell r="E936" t="str">
            <v>A</v>
          </cell>
          <cell r="F936">
            <v>0.17727638154760642</v>
          </cell>
          <cell r="G936" t="str">
            <v>A</v>
          </cell>
          <cell r="H936">
            <v>0.93642647385433542</v>
          </cell>
          <cell r="I936" t="str">
            <v>B</v>
          </cell>
          <cell r="J936">
            <v>8.8655255483553422E-2</v>
          </cell>
          <cell r="K936" t="str">
            <v>A</v>
          </cell>
          <cell r="L936" t="str">
            <v>Bicf</v>
          </cell>
          <cell r="M936" t="str">
            <v/>
          </cell>
          <cell r="N936" t="str">
            <v>CAPAG Ano Base 2023</v>
          </cell>
          <cell r="O936" t="str">
            <v>Não</v>
          </cell>
          <cell r="P936">
            <v>0.1175313769480768</v>
          </cell>
          <cell r="Q936" t="str">
            <v>Sim</v>
          </cell>
          <cell r="R936" t="str">
            <v/>
          </cell>
          <cell r="S936" t="str">
            <v/>
          </cell>
          <cell r="T936" t="str">
            <v/>
          </cell>
          <cell r="U936" t="str">
            <v/>
          </cell>
          <cell r="V936" t="str">
            <v>Sim</v>
          </cell>
          <cell r="W936" t="str">
            <v>Sim</v>
          </cell>
        </row>
        <row r="937">
          <cell r="D937" t="str">
            <v>Catunda/CE</v>
          </cell>
          <cell r="E937" t="str">
            <v>C</v>
          </cell>
          <cell r="F937">
            <v>0.63775254804607528</v>
          </cell>
          <cell r="G937" t="str">
            <v>B</v>
          </cell>
          <cell r="H937">
            <v>0.99506754675527098</v>
          </cell>
          <cell r="I937" t="str">
            <v>C</v>
          </cell>
          <cell r="J937">
            <v>-8.6066890215805325E-2</v>
          </cell>
          <cell r="K937" t="str">
            <v>C</v>
          </cell>
          <cell r="L937" t="str">
            <v>Bicf</v>
          </cell>
          <cell r="M937" t="str">
            <v/>
          </cell>
          <cell r="N937" t="str">
            <v>CAPAG Ano Base 2023</v>
          </cell>
          <cell r="O937" t="str">
            <v>Não</v>
          </cell>
          <cell r="P937" t="str">
            <v/>
          </cell>
          <cell r="Q937" t="str">
            <v>Sim</v>
          </cell>
          <cell r="R937" t="str">
            <v/>
          </cell>
          <cell r="S937" t="str">
            <v/>
          </cell>
          <cell r="T937" t="str">
            <v/>
          </cell>
          <cell r="U937" t="str">
            <v/>
          </cell>
          <cell r="V937" t="str">
            <v>Sim</v>
          </cell>
          <cell r="W937" t="str">
            <v>Sim</v>
          </cell>
        </row>
        <row r="938">
          <cell r="D938" t="str">
            <v>Caucaia/CE</v>
          </cell>
          <cell r="E938" t="str">
            <v>C</v>
          </cell>
          <cell r="F938">
            <v>0.37657381319282529</v>
          </cell>
          <cell r="G938" t="str">
            <v>A</v>
          </cell>
          <cell r="H938">
            <v>1.0250338079572623</v>
          </cell>
          <cell r="I938" t="str">
            <v>C</v>
          </cell>
          <cell r="J938">
            <v>-9.8788444722734542E-2</v>
          </cell>
          <cell r="K938" t="str">
            <v>C</v>
          </cell>
          <cell r="L938" t="str">
            <v>Bicf</v>
          </cell>
          <cell r="M938" t="str">
            <v/>
          </cell>
          <cell r="N938" t="str">
            <v>CAPAG Ano Base 2023</v>
          </cell>
          <cell r="O938" t="str">
            <v>Não</v>
          </cell>
          <cell r="P938" t="str">
            <v/>
          </cell>
          <cell r="Q938" t="str">
            <v>Sim</v>
          </cell>
          <cell r="R938" t="str">
            <v/>
          </cell>
          <cell r="S938" t="str">
            <v/>
          </cell>
          <cell r="T938" t="str">
            <v/>
          </cell>
          <cell r="U938" t="str">
            <v/>
          </cell>
          <cell r="V938" t="str">
            <v>Sim</v>
          </cell>
          <cell r="W938" t="str">
            <v>Não</v>
          </cell>
        </row>
        <row r="939">
          <cell r="D939" t="str">
            <v>Cedro/CE</v>
          </cell>
          <cell r="E939" t="str">
            <v>C</v>
          </cell>
          <cell r="F939">
            <v>0.29764293063125818</v>
          </cell>
          <cell r="G939" t="str">
            <v>A</v>
          </cell>
          <cell r="H939">
            <v>0.97658164657569868</v>
          </cell>
          <cell r="I939" t="str">
            <v>C</v>
          </cell>
          <cell r="J939">
            <v>-8.5437277581779547E-2</v>
          </cell>
          <cell r="K939" t="str">
            <v>C</v>
          </cell>
          <cell r="L939" t="str">
            <v>Bicf</v>
          </cell>
          <cell r="M939" t="str">
            <v/>
          </cell>
          <cell r="N939" t="str">
            <v>CAPAG Ano Base 2023</v>
          </cell>
          <cell r="O939" t="str">
            <v>Não</v>
          </cell>
          <cell r="P939" t="str">
            <v>n.d.</v>
          </cell>
          <cell r="Q939" t="str">
            <v>Sim</v>
          </cell>
          <cell r="R939" t="str">
            <v/>
          </cell>
          <cell r="S939" t="str">
            <v/>
          </cell>
          <cell r="T939" t="str">
            <v/>
          </cell>
          <cell r="U939" t="str">
            <v/>
          </cell>
          <cell r="V939" t="str">
            <v>Sim</v>
          </cell>
          <cell r="W939" t="str">
            <v>Sim</v>
          </cell>
        </row>
        <row r="940">
          <cell r="D940" t="str">
            <v>Chaval/CE</v>
          </cell>
          <cell r="E940" t="str">
            <v>C</v>
          </cell>
          <cell r="F940">
            <v>0.25579084229316451</v>
          </cell>
          <cell r="G940" t="str">
            <v>A</v>
          </cell>
          <cell r="H940">
            <v>0.93435870958108924</v>
          </cell>
          <cell r="I940" t="str">
            <v>B</v>
          </cell>
          <cell r="J940">
            <v>-8.6726378929649711E-2</v>
          </cell>
          <cell r="K940" t="str">
            <v>C</v>
          </cell>
          <cell r="L940" t="str">
            <v>Bicf</v>
          </cell>
          <cell r="M940" t="str">
            <v/>
          </cell>
          <cell r="N940" t="str">
            <v>CAPAG Ano Base 2023</v>
          </cell>
          <cell r="O940" t="str">
            <v>Não</v>
          </cell>
          <cell r="P940" t="str">
            <v/>
          </cell>
          <cell r="Q940" t="str">
            <v>Sim</v>
          </cell>
          <cell r="R940" t="str">
            <v/>
          </cell>
          <cell r="S940" t="str">
            <v/>
          </cell>
          <cell r="T940" t="str">
            <v/>
          </cell>
          <cell r="U940" t="str">
            <v/>
          </cell>
          <cell r="V940" t="str">
            <v>Sim</v>
          </cell>
          <cell r="W940" t="str">
            <v>Sim</v>
          </cell>
        </row>
        <row r="941">
          <cell r="D941" t="str">
            <v>Choró/CE</v>
          </cell>
          <cell r="E941" t="str">
            <v>C</v>
          </cell>
          <cell r="F941">
            <v>0.58267702712736169</v>
          </cell>
          <cell r="G941" t="str">
            <v>A</v>
          </cell>
          <cell r="H941">
            <v>0.97214900374058644</v>
          </cell>
          <cell r="I941" t="str">
            <v>C</v>
          </cell>
          <cell r="J941">
            <v>-6.1345508715083194E-2</v>
          </cell>
          <cell r="K941" t="str">
            <v>C</v>
          </cell>
          <cell r="L941" t="str">
            <v>Bicf</v>
          </cell>
          <cell r="M941" t="str">
            <v/>
          </cell>
          <cell r="N941" t="str">
            <v>CAPAG Ano Base 2023</v>
          </cell>
          <cell r="O941" t="str">
            <v>Não</v>
          </cell>
          <cell r="P941" t="str">
            <v/>
          </cell>
          <cell r="Q941" t="str">
            <v>Sim</v>
          </cell>
          <cell r="R941" t="str">
            <v/>
          </cell>
          <cell r="S941" t="str">
            <v/>
          </cell>
          <cell r="T941" t="str">
            <v/>
          </cell>
          <cell r="U941" t="str">
            <v/>
          </cell>
          <cell r="V941" t="str">
            <v>Sim</v>
          </cell>
          <cell r="W941" t="str">
            <v>Sim</v>
          </cell>
        </row>
        <row r="942">
          <cell r="D942" t="str">
            <v>Chorozinho/CE</v>
          </cell>
          <cell r="E942" t="str">
            <v>C</v>
          </cell>
          <cell r="F942">
            <v>0.31093857327916713</v>
          </cell>
          <cell r="G942" t="str">
            <v>A</v>
          </cell>
          <cell r="H942">
            <v>0.96606083333550508</v>
          </cell>
          <cell r="I942" t="str">
            <v>C</v>
          </cell>
          <cell r="J942">
            <v>5.1148766781420177E-2</v>
          </cell>
          <cell r="K942" t="str">
            <v>A</v>
          </cell>
          <cell r="L942" t="str">
            <v>Bicf</v>
          </cell>
          <cell r="M942" t="str">
            <v/>
          </cell>
          <cell r="N942" t="str">
            <v>CAPAG Ano Base 2023</v>
          </cell>
          <cell r="O942" t="str">
            <v>Não</v>
          </cell>
          <cell r="P942">
            <v>0.25232401888259431</v>
          </cell>
          <cell r="Q942" t="str">
            <v>Sim</v>
          </cell>
          <cell r="R942" t="str">
            <v/>
          </cell>
          <cell r="S942" t="str">
            <v/>
          </cell>
          <cell r="T942" t="str">
            <v/>
          </cell>
          <cell r="U942" t="str">
            <v/>
          </cell>
          <cell r="V942" t="str">
            <v>Sim</v>
          </cell>
          <cell r="W942" t="str">
            <v>Sim</v>
          </cell>
        </row>
        <row r="943">
          <cell r="D943" t="str">
            <v>Coreaú/CE</v>
          </cell>
          <cell r="E943" t="str">
            <v>B</v>
          </cell>
          <cell r="F943">
            <v>9.0517261079793618E-2</v>
          </cell>
          <cell r="G943" t="str">
            <v>A</v>
          </cell>
          <cell r="H943">
            <v>0.93662286400430139</v>
          </cell>
          <cell r="I943" t="str">
            <v>B</v>
          </cell>
          <cell r="J943">
            <v>1.3394033294404299E-2</v>
          </cell>
          <cell r="K943" t="str">
            <v>B</v>
          </cell>
          <cell r="L943" t="str">
            <v>Bicf</v>
          </cell>
          <cell r="M943" t="str">
            <v/>
          </cell>
          <cell r="N943" t="str">
            <v>CAPAG Ano Base 2023</v>
          </cell>
          <cell r="O943" t="str">
            <v>Não</v>
          </cell>
          <cell r="P943">
            <v>0.63998666200815535</v>
          </cell>
          <cell r="Q943" t="str">
            <v>Sim</v>
          </cell>
          <cell r="R943" t="str">
            <v/>
          </cell>
          <cell r="S943" t="str">
            <v/>
          </cell>
          <cell r="T943" t="str">
            <v/>
          </cell>
          <cell r="U943" t="str">
            <v/>
          </cell>
          <cell r="V943" t="str">
            <v>Sim</v>
          </cell>
          <cell r="W943" t="str">
            <v>Sim</v>
          </cell>
        </row>
        <row r="944">
          <cell r="D944" t="str">
            <v>Crateús/CE</v>
          </cell>
          <cell r="E944" t="str">
            <v>C</v>
          </cell>
          <cell r="F944">
            <v>0.1858223823627605</v>
          </cell>
          <cell r="G944" t="str">
            <v>A</v>
          </cell>
          <cell r="H944">
            <v>0.97186097742070987</v>
          </cell>
          <cell r="I944" t="str">
            <v>C</v>
          </cell>
          <cell r="J944">
            <v>1.4855771642719034E-2</v>
          </cell>
          <cell r="K944" t="str">
            <v>B</v>
          </cell>
          <cell r="L944" t="str">
            <v>Bicf</v>
          </cell>
          <cell r="M944" t="str">
            <v/>
          </cell>
          <cell r="N944" t="str">
            <v>CAPAG Ano Base 2023</v>
          </cell>
          <cell r="O944" t="str">
            <v>Não</v>
          </cell>
          <cell r="P944">
            <v>0.75823459305114349</v>
          </cell>
          <cell r="Q944" t="str">
            <v>Sim</v>
          </cell>
          <cell r="R944" t="str">
            <v/>
          </cell>
          <cell r="S944" t="str">
            <v/>
          </cell>
          <cell r="T944" t="str">
            <v/>
          </cell>
          <cell r="U944" t="str">
            <v/>
          </cell>
          <cell r="V944" t="str">
            <v>Sim</v>
          </cell>
          <cell r="W944" t="str">
            <v>Sim</v>
          </cell>
        </row>
        <row r="945">
          <cell r="D945" t="str">
            <v>Crato/CE</v>
          </cell>
          <cell r="E945" t="str">
            <v>C</v>
          </cell>
          <cell r="F945">
            <v>0.11842228430827557</v>
          </cell>
          <cell r="G945" t="str">
            <v>A</v>
          </cell>
          <cell r="H945">
            <v>0.95030547296828183</v>
          </cell>
          <cell r="I945" t="str">
            <v>C</v>
          </cell>
          <cell r="J945">
            <v>-5.3437458275935393E-3</v>
          </cell>
          <cell r="K945" t="str">
            <v>C</v>
          </cell>
          <cell r="L945" t="str">
            <v>Cicf</v>
          </cell>
          <cell r="M945" t="str">
            <v/>
          </cell>
          <cell r="N945" t="str">
            <v>CAPAG Ano Base 2024</v>
          </cell>
          <cell r="O945" t="str">
            <v>Sim</v>
          </cell>
          <cell r="P945">
            <v>1.2400305105483993</v>
          </cell>
          <cell r="Q945" t="str">
            <v>Sim</v>
          </cell>
          <cell r="R945" t="str">
            <v/>
          </cell>
          <cell r="S945" t="str">
            <v/>
          </cell>
          <cell r="T945" t="str">
            <v/>
          </cell>
          <cell r="U945" t="str">
            <v/>
          </cell>
          <cell r="V945" t="str">
            <v>Sim</v>
          </cell>
          <cell r="W945" t="str">
            <v>Sim</v>
          </cell>
        </row>
        <row r="946">
          <cell r="D946" t="str">
            <v>Croatá/CE</v>
          </cell>
          <cell r="E946" t="str">
            <v>n.e.</v>
          </cell>
          <cell r="F946">
            <v>0.14412526864359657</v>
          </cell>
          <cell r="G946" t="str">
            <v>A</v>
          </cell>
          <cell r="H946">
            <v>0.93120235251715622</v>
          </cell>
          <cell r="I946" t="str">
            <v>B</v>
          </cell>
          <cell r="J946">
            <v>0</v>
          </cell>
          <cell r="K946" t="str">
            <v>C</v>
          </cell>
          <cell r="L946" t="str">
            <v>Eicf</v>
          </cell>
          <cell r="M946" t="str">
            <v>Ente possui ranking da informação contábil Eicf</v>
          </cell>
          <cell r="N946" t="str">
            <v>CAPAG Ano Base 2023</v>
          </cell>
          <cell r="O946" t="str">
            <v>Não</v>
          </cell>
          <cell r="P946" t="str">
            <v>n.d.</v>
          </cell>
          <cell r="Q946" t="str">
            <v>Sim</v>
          </cell>
          <cell r="R946" t="str">
            <v/>
          </cell>
          <cell r="S946" t="str">
            <v/>
          </cell>
          <cell r="T946" t="str">
            <v/>
          </cell>
          <cell r="U946" t="str">
            <v/>
          </cell>
          <cell r="V946" t="str">
            <v>Sim</v>
          </cell>
          <cell r="W946" t="str">
            <v>Sim</v>
          </cell>
        </row>
        <row r="947">
          <cell r="D947" t="str">
            <v>Cruz/CE</v>
          </cell>
          <cell r="E947" t="str">
            <v>A</v>
          </cell>
          <cell r="F947">
            <v>7.2144609204797885E-2</v>
          </cell>
          <cell r="G947" t="str">
            <v>A</v>
          </cell>
          <cell r="H947">
            <v>0.89645624539418356</v>
          </cell>
          <cell r="I947" t="str">
            <v>B</v>
          </cell>
          <cell r="J947">
            <v>5.1216877820758067E-2</v>
          </cell>
          <cell r="K947" t="str">
            <v>A</v>
          </cell>
          <cell r="L947" t="str">
            <v>Bicf</v>
          </cell>
          <cell r="M947" t="str">
            <v/>
          </cell>
          <cell r="N947" t="str">
            <v>CAPAG Ano Base 2023</v>
          </cell>
          <cell r="O947" t="str">
            <v>Não</v>
          </cell>
          <cell r="P947">
            <v>0.1108284177249631</v>
          </cell>
          <cell r="Q947" t="str">
            <v>Sim</v>
          </cell>
          <cell r="R947" t="str">
            <v/>
          </cell>
          <cell r="S947" t="str">
            <v/>
          </cell>
          <cell r="T947" t="str">
            <v/>
          </cell>
          <cell r="U947" t="str">
            <v/>
          </cell>
          <cell r="V947" t="str">
            <v>Sim</v>
          </cell>
          <cell r="W947" t="str">
            <v>Sim</v>
          </cell>
        </row>
        <row r="948">
          <cell r="D948" t="str">
            <v>Deputado Irapuan Pinheiro/CE</v>
          </cell>
          <cell r="E948" t="str">
            <v>A</v>
          </cell>
          <cell r="F948">
            <v>0.17956193223484296</v>
          </cell>
          <cell r="G948" t="str">
            <v>A</v>
          </cell>
          <cell r="H948">
            <v>0.94991745033383024</v>
          </cell>
          <cell r="I948" t="str">
            <v>B</v>
          </cell>
          <cell r="J948">
            <v>5.690442247451942E-2</v>
          </cell>
          <cell r="K948" t="str">
            <v>A</v>
          </cell>
          <cell r="L948" t="str">
            <v>Bicf</v>
          </cell>
          <cell r="M948" t="str">
            <v/>
          </cell>
          <cell r="N948" t="str">
            <v>CAPAG Ano Base 2023</v>
          </cell>
          <cell r="O948" t="str">
            <v>Não</v>
          </cell>
          <cell r="P948">
            <v>0.19888079302140257</v>
          </cell>
          <cell r="Q948" t="str">
            <v>Sim</v>
          </cell>
          <cell r="R948" t="str">
            <v/>
          </cell>
          <cell r="S948" t="str">
            <v/>
          </cell>
          <cell r="T948" t="str">
            <v/>
          </cell>
          <cell r="U948" t="str">
            <v/>
          </cell>
          <cell r="V948" t="str">
            <v>Sim</v>
          </cell>
          <cell r="W948" t="str">
            <v>Sim</v>
          </cell>
        </row>
        <row r="949">
          <cell r="D949" t="str">
            <v>Ereré/CE</v>
          </cell>
          <cell r="E949" t="str">
            <v>C</v>
          </cell>
          <cell r="F949">
            <v>0.18890785424391471</v>
          </cell>
          <cell r="G949" t="str">
            <v>A</v>
          </cell>
          <cell r="H949">
            <v>0.93684368922383054</v>
          </cell>
          <cell r="I949" t="str">
            <v>B</v>
          </cell>
          <cell r="J949">
            <v>0</v>
          </cell>
          <cell r="K949" t="str">
            <v>C</v>
          </cell>
          <cell r="L949" t="str">
            <v>Bicf</v>
          </cell>
          <cell r="M949" t="str">
            <v/>
          </cell>
          <cell r="N949" t="str">
            <v>CAPAG Ano Base 2023</v>
          </cell>
          <cell r="O949" t="str">
            <v>Não</v>
          </cell>
          <cell r="P949" t="str">
            <v>n.d.</v>
          </cell>
          <cell r="Q949" t="str">
            <v>Sim</v>
          </cell>
          <cell r="R949" t="str">
            <v/>
          </cell>
          <cell r="S949" t="str">
            <v/>
          </cell>
          <cell r="T949" t="str">
            <v/>
          </cell>
          <cell r="U949" t="str">
            <v/>
          </cell>
          <cell r="V949" t="str">
            <v>Sim</v>
          </cell>
          <cell r="W949" t="str">
            <v>Sim</v>
          </cell>
        </row>
        <row r="950">
          <cell r="D950" t="str">
            <v>Eusébio/CE</v>
          </cell>
          <cell r="E950" t="str">
            <v>C</v>
          </cell>
          <cell r="F950">
            <v>0.20893170452953985</v>
          </cell>
          <cell r="G950" t="str">
            <v>A</v>
          </cell>
          <cell r="H950">
            <v>0.96592306092750224</v>
          </cell>
          <cell r="I950" t="str">
            <v>C</v>
          </cell>
          <cell r="J950">
            <v>-0.14141832523058445</v>
          </cell>
          <cell r="K950" t="str">
            <v>C</v>
          </cell>
          <cell r="L950" t="str">
            <v>Cicf</v>
          </cell>
          <cell r="M950" t="str">
            <v/>
          </cell>
          <cell r="N950" t="str">
            <v>CAPAG Ano Base 2023</v>
          </cell>
          <cell r="O950" t="str">
            <v>Não</v>
          </cell>
          <cell r="P950" t="str">
            <v/>
          </cell>
          <cell r="Q950" t="str">
            <v>Sim</v>
          </cell>
          <cell r="R950" t="str">
            <v/>
          </cell>
          <cell r="S950" t="str">
            <v/>
          </cell>
          <cell r="T950" t="str">
            <v/>
          </cell>
          <cell r="U950" t="str">
            <v/>
          </cell>
          <cell r="V950" t="str">
            <v>Sim</v>
          </cell>
          <cell r="W950" t="str">
            <v>Sim</v>
          </cell>
        </row>
        <row r="951">
          <cell r="D951" t="str">
            <v>Farias Brito/CE</v>
          </cell>
          <cell r="E951" t="str">
            <v>C</v>
          </cell>
          <cell r="F951">
            <v>6.5700533617334175E-2</v>
          </cell>
          <cell r="G951" t="str">
            <v>A</v>
          </cell>
          <cell r="H951">
            <v>0.93605603587559449</v>
          </cell>
          <cell r="I951" t="str">
            <v>B</v>
          </cell>
          <cell r="J951">
            <v>-4.5095965913599316E-2</v>
          </cell>
          <cell r="K951" t="str">
            <v>C</v>
          </cell>
          <cell r="L951" t="str">
            <v>Bicf</v>
          </cell>
          <cell r="M951" t="str">
            <v/>
          </cell>
          <cell r="N951" t="str">
            <v>CAPAG Ano Base 2023</v>
          </cell>
          <cell r="O951" t="str">
            <v>Não</v>
          </cell>
          <cell r="P951">
            <v>0.532961047048088</v>
          </cell>
          <cell r="Q951" t="str">
            <v>Sim</v>
          </cell>
          <cell r="R951" t="str">
            <v>Sim</v>
          </cell>
          <cell r="S951" t="str">
            <v/>
          </cell>
          <cell r="T951" t="str">
            <v/>
          </cell>
          <cell r="U951" t="str">
            <v/>
          </cell>
          <cell r="V951" t="str">
            <v>Sim</v>
          </cell>
          <cell r="W951" t="str">
            <v>Sim</v>
          </cell>
        </row>
        <row r="952">
          <cell r="D952" t="str">
            <v>Forquilha/CE</v>
          </cell>
          <cell r="E952" t="str">
            <v>C</v>
          </cell>
          <cell r="F952">
            <v>0.17126578540682891</v>
          </cell>
          <cell r="G952" t="str">
            <v>A</v>
          </cell>
          <cell r="H952">
            <v>0.9289180006678428</v>
          </cell>
          <cell r="I952" t="str">
            <v>B</v>
          </cell>
          <cell r="J952">
            <v>-1.9063929150108936E-2</v>
          </cell>
          <cell r="K952" t="str">
            <v>C</v>
          </cell>
          <cell r="L952" t="str">
            <v>Bicf</v>
          </cell>
          <cell r="M952" t="str">
            <v/>
          </cell>
          <cell r="N952" t="str">
            <v>CAPAG Ano Base 2023</v>
          </cell>
          <cell r="O952" t="str">
            <v>Não</v>
          </cell>
          <cell r="P952">
            <v>0.59251128978101519</v>
          </cell>
          <cell r="Q952" t="str">
            <v>Sim</v>
          </cell>
          <cell r="R952" t="str">
            <v>Sim</v>
          </cell>
          <cell r="S952" t="str">
            <v/>
          </cell>
          <cell r="T952" t="str">
            <v/>
          </cell>
          <cell r="U952" t="str">
            <v/>
          </cell>
          <cell r="V952" t="str">
            <v>Sim</v>
          </cell>
          <cell r="W952" t="str">
            <v>Sim</v>
          </cell>
        </row>
        <row r="953">
          <cell r="D953" t="str">
            <v>Fortaleza/CE</v>
          </cell>
          <cell r="E953" t="str">
            <v>C</v>
          </cell>
          <cell r="F953">
            <v>0.40723194639489396</v>
          </cell>
          <cell r="G953" t="str">
            <v>A</v>
          </cell>
          <cell r="H953">
            <v>0.96189754609670008</v>
          </cell>
          <cell r="I953" t="str">
            <v>C</v>
          </cell>
          <cell r="J953">
            <v>4.0136822588555734E-3</v>
          </cell>
          <cell r="K953" t="str">
            <v>B</v>
          </cell>
          <cell r="L953" t="str">
            <v>Aicf</v>
          </cell>
          <cell r="M953" t="str">
            <v/>
          </cell>
          <cell r="N953" t="str">
            <v>CAPAG Ano Base 2024</v>
          </cell>
          <cell r="O953" t="str">
            <v>Sim</v>
          </cell>
          <cell r="P953">
            <v>0.4158416343538891</v>
          </cell>
          <cell r="Q953" t="str">
            <v>Sim</v>
          </cell>
          <cell r="R953" t="str">
            <v/>
          </cell>
          <cell r="S953" t="str">
            <v/>
          </cell>
          <cell r="T953" t="str">
            <v/>
          </cell>
          <cell r="U953" t="str">
            <v/>
          </cell>
          <cell r="V953" t="str">
            <v>Sim</v>
          </cell>
          <cell r="W953" t="str">
            <v>Sim</v>
          </cell>
        </row>
        <row r="954">
          <cell r="D954" t="str">
            <v>Fortim/CE</v>
          </cell>
          <cell r="E954" t="str">
            <v>C</v>
          </cell>
          <cell r="F954">
            <v>0.39108893051896232</v>
          </cell>
          <cell r="G954" t="str">
            <v>A</v>
          </cell>
          <cell r="H954">
            <v>0.94508391182664653</v>
          </cell>
          <cell r="I954" t="str">
            <v>B</v>
          </cell>
          <cell r="J954">
            <v>-2.315381338764021E-2</v>
          </cell>
          <cell r="K954" t="str">
            <v>C</v>
          </cell>
          <cell r="L954" t="str">
            <v>Bicf</v>
          </cell>
          <cell r="M954" t="str">
            <v/>
          </cell>
          <cell r="N954" t="str">
            <v>CAPAG Ano Base 2023</v>
          </cell>
          <cell r="O954" t="str">
            <v>Não</v>
          </cell>
          <cell r="P954">
            <v>15.798897335917141</v>
          </cell>
          <cell r="Q954" t="str">
            <v>Sim</v>
          </cell>
          <cell r="R954" t="str">
            <v/>
          </cell>
          <cell r="S954" t="str">
            <v/>
          </cell>
          <cell r="T954" t="str">
            <v/>
          </cell>
          <cell r="U954" t="str">
            <v/>
          </cell>
          <cell r="V954" t="str">
            <v>Sim</v>
          </cell>
          <cell r="W954" t="str">
            <v>Sim</v>
          </cell>
        </row>
        <row r="955">
          <cell r="D955" t="str">
            <v>Frecheirinha/CE</v>
          </cell>
          <cell r="E955" t="str">
            <v>C</v>
          </cell>
          <cell r="F955">
            <v>0.18415398912143519</v>
          </cell>
          <cell r="G955" t="str">
            <v>A</v>
          </cell>
          <cell r="H955">
            <v>0.9245516973215111</v>
          </cell>
          <cell r="I955" t="str">
            <v>B</v>
          </cell>
          <cell r="J955">
            <v>-2.4421238571957625E-2</v>
          </cell>
          <cell r="K955" t="str">
            <v>C</v>
          </cell>
          <cell r="L955" t="str">
            <v>Bicf</v>
          </cell>
          <cell r="M955" t="str">
            <v/>
          </cell>
          <cell r="N955" t="str">
            <v>CAPAG Ano Base 2023</v>
          </cell>
          <cell r="O955" t="str">
            <v>Não</v>
          </cell>
          <cell r="P955">
            <v>9.145659399973594</v>
          </cell>
          <cell r="Q955" t="str">
            <v>Sim</v>
          </cell>
          <cell r="R955" t="str">
            <v/>
          </cell>
          <cell r="S955" t="str">
            <v/>
          </cell>
          <cell r="T955" t="str">
            <v/>
          </cell>
          <cell r="U955" t="str">
            <v/>
          </cell>
          <cell r="V955" t="str">
            <v>Sim</v>
          </cell>
          <cell r="W955" t="str">
            <v>Sim</v>
          </cell>
        </row>
        <row r="956">
          <cell r="D956" t="str">
            <v>General Sampaio/CE</v>
          </cell>
          <cell r="E956" t="str">
            <v>C</v>
          </cell>
          <cell r="F956">
            <v>0.18000173758332769</v>
          </cell>
          <cell r="G956" t="str">
            <v>A</v>
          </cell>
          <cell r="H956">
            <v>0.99395083231887238</v>
          </cell>
          <cell r="I956" t="str">
            <v>C</v>
          </cell>
          <cell r="J956">
            <v>0</v>
          </cell>
          <cell r="K956" t="str">
            <v>C</v>
          </cell>
          <cell r="L956" t="str">
            <v>Cicf</v>
          </cell>
          <cell r="M956" t="str">
            <v/>
          </cell>
          <cell r="N956" t="str">
            <v>CAPAG Ano Base 2023</v>
          </cell>
          <cell r="O956" t="str">
            <v>Não</v>
          </cell>
          <cell r="P956" t="str">
            <v>n.d.</v>
          </cell>
          <cell r="Q956" t="str">
            <v>Sim</v>
          </cell>
          <cell r="R956" t="str">
            <v/>
          </cell>
          <cell r="S956" t="str">
            <v/>
          </cell>
          <cell r="T956" t="str">
            <v/>
          </cell>
          <cell r="U956" t="str">
            <v/>
          </cell>
          <cell r="V956" t="str">
            <v>Sim</v>
          </cell>
          <cell r="W956" t="str">
            <v>Sim</v>
          </cell>
        </row>
        <row r="957">
          <cell r="D957" t="str">
            <v>Graça/CE</v>
          </cell>
          <cell r="E957" t="str">
            <v>C</v>
          </cell>
          <cell r="F957">
            <v>1.223577495003106E-2</v>
          </cell>
          <cell r="G957" t="str">
            <v>A</v>
          </cell>
          <cell r="H957">
            <v>0.96190313997762067</v>
          </cell>
          <cell r="I957" t="str">
            <v>C</v>
          </cell>
          <cell r="J957">
            <v>4.669857843049724E-2</v>
          </cell>
          <cell r="K957" t="str">
            <v>B</v>
          </cell>
          <cell r="L957" t="str">
            <v>Bicf</v>
          </cell>
          <cell r="M957" t="str">
            <v/>
          </cell>
          <cell r="N957" t="str">
            <v>CAPAG Ano Base 2023</v>
          </cell>
          <cell r="O957" t="str">
            <v>Não</v>
          </cell>
          <cell r="P957">
            <v>0.53800594816882308</v>
          </cell>
          <cell r="Q957" t="str">
            <v>Sim</v>
          </cell>
          <cell r="R957" t="str">
            <v/>
          </cell>
          <cell r="S957" t="str">
            <v/>
          </cell>
          <cell r="T957" t="str">
            <v/>
          </cell>
          <cell r="U957" t="str">
            <v/>
          </cell>
          <cell r="V957" t="str">
            <v>Sim</v>
          </cell>
          <cell r="W957" t="str">
            <v>Sim</v>
          </cell>
        </row>
        <row r="958">
          <cell r="D958" t="str">
            <v>Granja/CE</v>
          </cell>
          <cell r="E958" t="str">
            <v>C</v>
          </cell>
          <cell r="F958">
            <v>0.34739735314742298</v>
          </cell>
          <cell r="G958" t="str">
            <v>A</v>
          </cell>
          <cell r="H958">
            <v>0.93922122700259258</v>
          </cell>
          <cell r="I958" t="str">
            <v>B</v>
          </cell>
          <cell r="J958">
            <v>0</v>
          </cell>
          <cell r="K958" t="str">
            <v>C</v>
          </cell>
          <cell r="L958" t="str">
            <v>Bicf</v>
          </cell>
          <cell r="M958" t="str">
            <v/>
          </cell>
          <cell r="N958" t="str">
            <v>CAPAG Ano Base 2023</v>
          </cell>
          <cell r="O958" t="str">
            <v>Não</v>
          </cell>
          <cell r="P958" t="str">
            <v>n.d.</v>
          </cell>
          <cell r="Q958" t="str">
            <v>Sim</v>
          </cell>
          <cell r="R958" t="str">
            <v/>
          </cell>
          <cell r="S958" t="str">
            <v/>
          </cell>
          <cell r="T958" t="str">
            <v/>
          </cell>
          <cell r="U958" t="str">
            <v/>
          </cell>
          <cell r="V958" t="str">
            <v>Sim</v>
          </cell>
          <cell r="W958" t="str">
            <v>Sim</v>
          </cell>
        </row>
        <row r="959">
          <cell r="D959" t="str">
            <v>Granjeiro/CE</v>
          </cell>
          <cell r="E959" t="str">
            <v>C</v>
          </cell>
          <cell r="F959">
            <v>0.37809642745330663</v>
          </cell>
          <cell r="G959" t="str">
            <v>A</v>
          </cell>
          <cell r="H959">
            <v>0.89050038443397583</v>
          </cell>
          <cell r="I959" t="str">
            <v>B</v>
          </cell>
          <cell r="J959">
            <v>0</v>
          </cell>
          <cell r="K959" t="str">
            <v>C</v>
          </cell>
          <cell r="L959" t="str">
            <v>Bicf</v>
          </cell>
          <cell r="M959" t="str">
            <v/>
          </cell>
          <cell r="N959" t="str">
            <v>CAPAG Ano Base 2023</v>
          </cell>
          <cell r="O959" t="str">
            <v>Não</v>
          </cell>
          <cell r="P959" t="str">
            <v>n.d.</v>
          </cell>
          <cell r="Q959" t="str">
            <v>Sim</v>
          </cell>
          <cell r="R959" t="str">
            <v/>
          </cell>
          <cell r="S959" t="str">
            <v/>
          </cell>
          <cell r="T959" t="str">
            <v/>
          </cell>
          <cell r="U959" t="str">
            <v/>
          </cell>
          <cell r="V959" t="str">
            <v>Sim</v>
          </cell>
          <cell r="W959" t="str">
            <v>Sim</v>
          </cell>
        </row>
        <row r="960">
          <cell r="D960" t="str">
            <v>Groaíras/CE</v>
          </cell>
          <cell r="E960" t="str">
            <v>A</v>
          </cell>
          <cell r="F960">
            <v>0.16064084087268637</v>
          </cell>
          <cell r="G960" t="str">
            <v>A</v>
          </cell>
          <cell r="H960">
            <v>0.93669787379827696</v>
          </cell>
          <cell r="I960" t="str">
            <v>B</v>
          </cell>
          <cell r="J960">
            <v>0.1546685867212253</v>
          </cell>
          <cell r="K960" t="str">
            <v>A</v>
          </cell>
          <cell r="L960" t="str">
            <v>Bicf</v>
          </cell>
          <cell r="M960" t="str">
            <v/>
          </cell>
          <cell r="N960" t="str">
            <v>CAPAG Ano Base 2023</v>
          </cell>
          <cell r="O960" t="str">
            <v>Não</v>
          </cell>
          <cell r="P960">
            <v>0.10657578634230068</v>
          </cell>
          <cell r="Q960" t="str">
            <v>Sim</v>
          </cell>
          <cell r="R960" t="str">
            <v/>
          </cell>
          <cell r="S960" t="str">
            <v/>
          </cell>
          <cell r="T960" t="str">
            <v/>
          </cell>
          <cell r="U960" t="str">
            <v/>
          </cell>
          <cell r="V960" t="str">
            <v>Sim</v>
          </cell>
          <cell r="W960" t="str">
            <v>Sim</v>
          </cell>
        </row>
        <row r="961">
          <cell r="D961" t="str">
            <v>Guaiúba/CE</v>
          </cell>
          <cell r="E961" t="str">
            <v>C</v>
          </cell>
          <cell r="F961">
            <v>0.20291182122467466</v>
          </cell>
          <cell r="G961" t="str">
            <v>A</v>
          </cell>
          <cell r="H961">
            <v>0.9239797342475593</v>
          </cell>
          <cell r="I961" t="str">
            <v>B</v>
          </cell>
          <cell r="J961">
            <v>-5.1773747720224944E-2</v>
          </cell>
          <cell r="K961" t="str">
            <v>C</v>
          </cell>
          <cell r="L961" t="str">
            <v>Bicf</v>
          </cell>
          <cell r="M961" t="str">
            <v/>
          </cell>
          <cell r="N961" t="str">
            <v>CAPAG Ano Base 2023</v>
          </cell>
          <cell r="O961" t="str">
            <v>Não</v>
          </cell>
          <cell r="P961">
            <v>10.365390011297</v>
          </cell>
          <cell r="Q961" t="str">
            <v>Sim</v>
          </cell>
          <cell r="R961" t="str">
            <v/>
          </cell>
          <cell r="S961" t="str">
            <v/>
          </cell>
          <cell r="T961" t="str">
            <v/>
          </cell>
          <cell r="U961" t="str">
            <v/>
          </cell>
          <cell r="V961" t="str">
            <v>Sim</v>
          </cell>
          <cell r="W961" t="str">
            <v>Sim</v>
          </cell>
        </row>
        <row r="962">
          <cell r="D962" t="str">
            <v>Guaraciaba do Norte/CE</v>
          </cell>
          <cell r="E962" t="str">
            <v>C</v>
          </cell>
          <cell r="F962">
            <v>0.14525233698429801</v>
          </cell>
          <cell r="G962" t="str">
            <v>A</v>
          </cell>
          <cell r="H962">
            <v>0.8661989675419387</v>
          </cell>
          <cell r="I962" t="str">
            <v>B</v>
          </cell>
          <cell r="J962">
            <v>-8.4598076520459118E-4</v>
          </cell>
          <cell r="K962" t="str">
            <v>C</v>
          </cell>
          <cell r="L962" t="str">
            <v>Bicf</v>
          </cell>
          <cell r="M962" t="str">
            <v/>
          </cell>
          <cell r="N962" t="str">
            <v>CAPAG Ano Base 2023</v>
          </cell>
          <cell r="O962" t="str">
            <v>Não</v>
          </cell>
          <cell r="P962">
            <v>0.66403632222888109</v>
          </cell>
          <cell r="Q962" t="str">
            <v>Sim</v>
          </cell>
          <cell r="R962" t="str">
            <v>Sim</v>
          </cell>
          <cell r="S962" t="str">
            <v/>
          </cell>
          <cell r="T962" t="str">
            <v/>
          </cell>
          <cell r="U962" t="str">
            <v/>
          </cell>
          <cell r="V962" t="str">
            <v>Sim</v>
          </cell>
          <cell r="W962" t="str">
            <v>Sim</v>
          </cell>
        </row>
        <row r="963">
          <cell r="D963" t="str">
            <v>Guaramiranga/CE</v>
          </cell>
          <cell r="E963" t="str">
            <v>C</v>
          </cell>
          <cell r="F963">
            <v>0.34640263273866984</v>
          </cell>
          <cell r="G963" t="str">
            <v>A</v>
          </cell>
          <cell r="H963">
            <v>0.89067469442229674</v>
          </cell>
          <cell r="I963" t="str">
            <v>B</v>
          </cell>
          <cell r="J963">
            <v>-4.4868247940914527E-2</v>
          </cell>
          <cell r="K963" t="str">
            <v>C</v>
          </cell>
          <cell r="L963" t="str">
            <v>Aicf</v>
          </cell>
          <cell r="M963" t="str">
            <v/>
          </cell>
          <cell r="N963" t="str">
            <v>CAPAG Ano Base 2023</v>
          </cell>
          <cell r="O963" t="str">
            <v>Não</v>
          </cell>
          <cell r="P963">
            <v>23.376568333748672</v>
          </cell>
          <cell r="Q963" t="str">
            <v>Sim</v>
          </cell>
          <cell r="R963" t="str">
            <v/>
          </cell>
          <cell r="S963" t="str">
            <v/>
          </cell>
          <cell r="T963" t="str">
            <v/>
          </cell>
          <cell r="U963" t="str">
            <v/>
          </cell>
          <cell r="V963" t="str">
            <v>Sim</v>
          </cell>
          <cell r="W963" t="str">
            <v>Sim</v>
          </cell>
        </row>
        <row r="964">
          <cell r="D964" t="str">
            <v>Hidrolândia/CE</v>
          </cell>
          <cell r="E964" t="str">
            <v>C</v>
          </cell>
          <cell r="F964">
            <v>4.271934347984329E-2</v>
          </cell>
          <cell r="G964" t="str">
            <v>A</v>
          </cell>
          <cell r="H964">
            <v>0.97437434190102201</v>
          </cell>
          <cell r="I964" t="str">
            <v>C</v>
          </cell>
          <cell r="J964">
            <v>3.4866873303117461E-2</v>
          </cell>
          <cell r="K964" t="str">
            <v>B</v>
          </cell>
          <cell r="L964" t="str">
            <v>Bicf</v>
          </cell>
          <cell r="M964" t="str">
            <v/>
          </cell>
          <cell r="N964" t="str">
            <v>CAPAG Ano Base 2023</v>
          </cell>
          <cell r="O964" t="str">
            <v>Não</v>
          </cell>
          <cell r="P964">
            <v>0.33972684029659739</v>
          </cell>
          <cell r="Q964" t="str">
            <v>Sim</v>
          </cell>
          <cell r="R964" t="str">
            <v/>
          </cell>
          <cell r="S964" t="str">
            <v/>
          </cell>
          <cell r="T964" t="str">
            <v/>
          </cell>
          <cell r="U964" t="str">
            <v/>
          </cell>
          <cell r="V964" t="str">
            <v>Sim</v>
          </cell>
          <cell r="W964" t="str">
            <v>Sim</v>
          </cell>
        </row>
        <row r="965">
          <cell r="D965" t="str">
            <v>Horizonte/CE</v>
          </cell>
          <cell r="E965" t="str">
            <v>A</v>
          </cell>
          <cell r="F965">
            <v>0.37398129670002855</v>
          </cell>
          <cell r="G965" t="str">
            <v>A</v>
          </cell>
          <cell r="H965">
            <v>0.83803943932428104</v>
          </cell>
          <cell r="I965" t="str">
            <v>A</v>
          </cell>
          <cell r="J965">
            <v>5.8926903793944559E-2</v>
          </cell>
          <cell r="K965" t="str">
            <v>A</v>
          </cell>
          <cell r="L965" t="str">
            <v>Bicf</v>
          </cell>
          <cell r="M965" t="str">
            <v/>
          </cell>
          <cell r="N965" t="str">
            <v>CAPAG Ano Base 2023</v>
          </cell>
          <cell r="O965" t="str">
            <v>Não</v>
          </cell>
          <cell r="P965">
            <v>0.12710829352814812</v>
          </cell>
          <cell r="Q965" t="str">
            <v>Sim</v>
          </cell>
          <cell r="R965" t="str">
            <v/>
          </cell>
          <cell r="S965" t="str">
            <v/>
          </cell>
          <cell r="T965" t="str">
            <v/>
          </cell>
          <cell r="U965" t="str">
            <v/>
          </cell>
          <cell r="V965" t="str">
            <v>Sim</v>
          </cell>
          <cell r="W965" t="str">
            <v>Sim</v>
          </cell>
        </row>
        <row r="966">
          <cell r="D966" t="str">
            <v>Ibaretama/CE</v>
          </cell>
          <cell r="E966" t="str">
            <v>C</v>
          </cell>
          <cell r="F966">
            <v>0.35453074748987923</v>
          </cell>
          <cell r="G966" t="str">
            <v>A</v>
          </cell>
          <cell r="H966">
            <v>0.93307448185305164</v>
          </cell>
          <cell r="I966" t="str">
            <v>B</v>
          </cell>
          <cell r="J966">
            <v>-3.7245452504804571E-2</v>
          </cell>
          <cell r="K966" t="str">
            <v>C</v>
          </cell>
          <cell r="L966" t="str">
            <v>Bicf</v>
          </cell>
          <cell r="M966" t="str">
            <v/>
          </cell>
          <cell r="N966" t="str">
            <v>CAPAG Ano Base 2023</v>
          </cell>
          <cell r="O966" t="str">
            <v>Não</v>
          </cell>
          <cell r="P966">
            <v>0.84989928869734466</v>
          </cell>
          <cell r="Q966" t="str">
            <v>Sim</v>
          </cell>
          <cell r="R966" t="str">
            <v>Sim</v>
          </cell>
          <cell r="S966" t="str">
            <v/>
          </cell>
          <cell r="T966" t="str">
            <v/>
          </cell>
          <cell r="U966" t="str">
            <v/>
          </cell>
          <cell r="V966" t="str">
            <v>Sim</v>
          </cell>
          <cell r="W966" t="str">
            <v>Sim</v>
          </cell>
        </row>
        <row r="967">
          <cell r="D967" t="str">
            <v>Ibiapina/CE</v>
          </cell>
          <cell r="E967" t="str">
            <v>C</v>
          </cell>
          <cell r="F967">
            <v>9.4577911988013477E-2</v>
          </cell>
          <cell r="G967" t="str">
            <v>A</v>
          </cell>
          <cell r="H967">
            <v>0.97344518269462865</v>
          </cell>
          <cell r="I967" t="str">
            <v>C</v>
          </cell>
          <cell r="J967">
            <v>-3.8546665464674203E-2</v>
          </cell>
          <cell r="K967" t="str">
            <v>C</v>
          </cell>
          <cell r="L967" t="str">
            <v>Bicf</v>
          </cell>
          <cell r="M967" t="str">
            <v/>
          </cell>
          <cell r="N967" t="str">
            <v>CAPAG Ano Base 2023</v>
          </cell>
          <cell r="O967" t="str">
            <v>Não</v>
          </cell>
          <cell r="P967">
            <v>36.512457830166284</v>
          </cell>
          <cell r="Q967" t="str">
            <v>Sim</v>
          </cell>
          <cell r="R967" t="str">
            <v/>
          </cell>
          <cell r="S967" t="str">
            <v/>
          </cell>
          <cell r="T967" t="str">
            <v/>
          </cell>
          <cell r="U967" t="str">
            <v/>
          </cell>
          <cell r="V967" t="str">
            <v>Sim</v>
          </cell>
          <cell r="W967" t="str">
            <v>Sim</v>
          </cell>
        </row>
        <row r="968">
          <cell r="D968" t="str">
            <v>Ibicuitinga/CE</v>
          </cell>
          <cell r="E968" t="str">
            <v>C</v>
          </cell>
          <cell r="F968">
            <v>0.4025270395382986</v>
          </cell>
          <cell r="G968" t="str">
            <v>A</v>
          </cell>
          <cell r="H968">
            <v>0.91330178928122596</v>
          </cell>
          <cell r="I968" t="str">
            <v>B</v>
          </cell>
          <cell r="J968">
            <v>-6.3953754543832578E-2</v>
          </cell>
          <cell r="K968" t="str">
            <v>C</v>
          </cell>
          <cell r="L968" t="str">
            <v>Bicf</v>
          </cell>
          <cell r="M968" t="str">
            <v/>
          </cell>
          <cell r="N968" t="str">
            <v>CAPAG Ano Base 2023</v>
          </cell>
          <cell r="O968" t="str">
            <v>Não</v>
          </cell>
          <cell r="P968" t="str">
            <v/>
          </cell>
          <cell r="Q968" t="str">
            <v>Sim</v>
          </cell>
          <cell r="R968" t="str">
            <v/>
          </cell>
          <cell r="S968" t="str">
            <v/>
          </cell>
          <cell r="T968" t="str">
            <v/>
          </cell>
          <cell r="U968" t="str">
            <v/>
          </cell>
          <cell r="V968" t="str">
            <v>Sim</v>
          </cell>
          <cell r="W968" t="str">
            <v>Sim</v>
          </cell>
        </row>
        <row r="969">
          <cell r="D969" t="str">
            <v>Icapuí/CE</v>
          </cell>
          <cell r="E969" t="str">
            <v>C</v>
          </cell>
          <cell r="F969">
            <v>0.45956672022693579</v>
          </cell>
          <cell r="G969" t="str">
            <v>A</v>
          </cell>
          <cell r="H969">
            <v>0.92788372931026841</v>
          </cell>
          <cell r="I969" t="str">
            <v>B</v>
          </cell>
          <cell r="J969">
            <v>-0.19322356869619645</v>
          </cell>
          <cell r="K969" t="str">
            <v>C</v>
          </cell>
          <cell r="L969" t="str">
            <v>Aicf</v>
          </cell>
          <cell r="M969" t="str">
            <v/>
          </cell>
          <cell r="N969" t="str">
            <v>CAPAG Ano Base 2023</v>
          </cell>
          <cell r="O969" t="str">
            <v>Não</v>
          </cell>
          <cell r="P969" t="str">
            <v/>
          </cell>
          <cell r="Q969" t="str">
            <v>Sim</v>
          </cell>
          <cell r="R969" t="str">
            <v/>
          </cell>
          <cell r="S969" t="str">
            <v/>
          </cell>
          <cell r="T969" t="str">
            <v/>
          </cell>
          <cell r="U969" t="str">
            <v/>
          </cell>
          <cell r="V969" t="str">
            <v>Sim</v>
          </cell>
          <cell r="W969" t="str">
            <v>Sim</v>
          </cell>
        </row>
        <row r="970">
          <cell r="D970" t="str">
            <v>Icó/CE</v>
          </cell>
          <cell r="E970" t="str">
            <v>C</v>
          </cell>
          <cell r="F970">
            <v>0.33694064165471865</v>
          </cell>
          <cell r="G970" t="str">
            <v>A</v>
          </cell>
          <cell r="H970">
            <v>0.94943469796096269</v>
          </cell>
          <cell r="I970" t="str">
            <v>B</v>
          </cell>
          <cell r="J970">
            <v>-2.8465811953251634E-2</v>
          </cell>
          <cell r="K970" t="str">
            <v>C</v>
          </cell>
          <cell r="L970" t="str">
            <v>Bicf</v>
          </cell>
          <cell r="M970" t="str">
            <v/>
          </cell>
          <cell r="N970" t="str">
            <v>CAPAG Ano Base 2023</v>
          </cell>
          <cell r="O970" t="str">
            <v>Não</v>
          </cell>
          <cell r="P970">
            <v>4.1446759678821525</v>
          </cell>
          <cell r="Q970" t="str">
            <v>Sim</v>
          </cell>
          <cell r="R970" t="str">
            <v/>
          </cell>
          <cell r="S970" t="str">
            <v/>
          </cell>
          <cell r="T970" t="str">
            <v/>
          </cell>
          <cell r="U970" t="str">
            <v/>
          </cell>
          <cell r="V970" t="str">
            <v>Sim</v>
          </cell>
          <cell r="W970" t="str">
            <v>Sim</v>
          </cell>
        </row>
        <row r="971">
          <cell r="D971" t="str">
            <v>Iguatu/CE</v>
          </cell>
          <cell r="E971" t="str">
            <v>C</v>
          </cell>
          <cell r="F971">
            <v>0.22550949342875412</v>
          </cell>
          <cell r="G971" t="str">
            <v>A</v>
          </cell>
          <cell r="H971">
            <v>0.9753436847998449</v>
          </cell>
          <cell r="I971" t="str">
            <v>C</v>
          </cell>
          <cell r="J971">
            <v>-1.9444282119479458E-2</v>
          </cell>
          <cell r="K971" t="str">
            <v>C</v>
          </cell>
          <cell r="L971" t="str">
            <v>Dicf</v>
          </cell>
          <cell r="M971" t="str">
            <v/>
          </cell>
          <cell r="N971" t="str">
            <v>CAPAG Ano Base 2023</v>
          </cell>
          <cell r="O971" t="str">
            <v>Não</v>
          </cell>
          <cell r="P971">
            <v>3.6451375822914414</v>
          </cell>
          <cell r="Q971" t="str">
            <v>Sim</v>
          </cell>
          <cell r="R971" t="str">
            <v/>
          </cell>
          <cell r="S971" t="str">
            <v/>
          </cell>
          <cell r="T971" t="str">
            <v/>
          </cell>
          <cell r="U971" t="str">
            <v/>
          </cell>
          <cell r="V971" t="str">
            <v>Sim</v>
          </cell>
          <cell r="W971" t="str">
            <v>Sim</v>
          </cell>
        </row>
        <row r="972">
          <cell r="D972" t="str">
            <v>Independência/CE</v>
          </cell>
          <cell r="E972" t="str">
            <v>C</v>
          </cell>
          <cell r="F972">
            <v>4.5194766215912445E-2</v>
          </cell>
          <cell r="G972" t="str">
            <v>A</v>
          </cell>
          <cell r="H972">
            <v>0.95360390088309788</v>
          </cell>
          <cell r="I972" t="str">
            <v>C</v>
          </cell>
          <cell r="J972">
            <v>-5.4875689417788007E-3</v>
          </cell>
          <cell r="K972" t="str">
            <v>C</v>
          </cell>
          <cell r="L972" t="str">
            <v>Bicf</v>
          </cell>
          <cell r="M972" t="str">
            <v/>
          </cell>
          <cell r="N972" t="str">
            <v>CAPAG Ano Base 2023</v>
          </cell>
          <cell r="O972" t="str">
            <v>Não</v>
          </cell>
          <cell r="P972">
            <v>1.9083582120956728</v>
          </cell>
          <cell r="Q972" t="str">
            <v>Sim</v>
          </cell>
          <cell r="R972" t="str">
            <v/>
          </cell>
          <cell r="S972" t="str">
            <v/>
          </cell>
          <cell r="T972" t="str">
            <v/>
          </cell>
          <cell r="U972" t="str">
            <v/>
          </cell>
          <cell r="V972" t="str">
            <v>Sim</v>
          </cell>
          <cell r="W972" t="str">
            <v>Sim</v>
          </cell>
        </row>
        <row r="973">
          <cell r="D973" t="str">
            <v>Ipaporanga/CE</v>
          </cell>
          <cell r="E973" t="str">
            <v>C</v>
          </cell>
          <cell r="F973">
            <v>0.31458781712224093</v>
          </cell>
          <cell r="G973" t="str">
            <v>A</v>
          </cell>
          <cell r="H973">
            <v>0.92251681673195807</v>
          </cell>
          <cell r="I973" t="str">
            <v>B</v>
          </cell>
          <cell r="J973">
            <v>-0.14057575526104429</v>
          </cell>
          <cell r="K973" t="str">
            <v>C</v>
          </cell>
          <cell r="L973" t="str">
            <v>Bicf</v>
          </cell>
          <cell r="M973" t="str">
            <v/>
          </cell>
          <cell r="N973" t="str">
            <v>CAPAG Ano Base 2023</v>
          </cell>
          <cell r="O973" t="str">
            <v>Não</v>
          </cell>
          <cell r="P973" t="str">
            <v>n.d.</v>
          </cell>
          <cell r="Q973" t="str">
            <v>Sim</v>
          </cell>
          <cell r="R973" t="str">
            <v/>
          </cell>
          <cell r="S973" t="str">
            <v/>
          </cell>
          <cell r="T973" t="str">
            <v/>
          </cell>
          <cell r="U973" t="str">
            <v/>
          </cell>
          <cell r="V973" t="str">
            <v>Sim</v>
          </cell>
          <cell r="W973" t="str">
            <v>Sim</v>
          </cell>
        </row>
        <row r="974">
          <cell r="D974" t="str">
            <v>Ipaumirim/CE</v>
          </cell>
          <cell r="E974" t="str">
            <v>C</v>
          </cell>
          <cell r="F974">
            <v>0.15454599927943341</v>
          </cell>
          <cell r="G974" t="str">
            <v>A</v>
          </cell>
          <cell r="H974">
            <v>0.943178610100041</v>
          </cell>
          <cell r="I974" t="str">
            <v>B</v>
          </cell>
          <cell r="J974">
            <v>-8.5710877032952378E-3</v>
          </cell>
          <cell r="K974" t="str">
            <v>C</v>
          </cell>
          <cell r="L974" t="str">
            <v>Bicf</v>
          </cell>
          <cell r="M974" t="str">
            <v/>
          </cell>
          <cell r="N974" t="str">
            <v>CAPAG Ano Base 2023</v>
          </cell>
          <cell r="O974" t="str">
            <v>Não</v>
          </cell>
          <cell r="P974">
            <v>3.3477914486373392</v>
          </cell>
          <cell r="Q974" t="str">
            <v>Sim</v>
          </cell>
          <cell r="R974" t="str">
            <v/>
          </cell>
          <cell r="S974" t="str">
            <v/>
          </cell>
          <cell r="T974" t="str">
            <v/>
          </cell>
          <cell r="U974" t="str">
            <v/>
          </cell>
          <cell r="V974" t="str">
            <v>Sim</v>
          </cell>
          <cell r="W974" t="str">
            <v>Sim</v>
          </cell>
        </row>
        <row r="975">
          <cell r="D975" t="str">
            <v>Ipu/CE</v>
          </cell>
          <cell r="E975" t="str">
            <v>n.e.</v>
          </cell>
          <cell r="F975">
            <v>0.19520154021227501</v>
          </cell>
          <cell r="G975" t="str">
            <v>A</v>
          </cell>
          <cell r="H975">
            <v>-4.314925139818401</v>
          </cell>
          <cell r="I975" t="str">
            <v>n.d.</v>
          </cell>
          <cell r="J975">
            <v>0</v>
          </cell>
          <cell r="K975" t="str">
            <v>C</v>
          </cell>
          <cell r="L975" t="str">
            <v>Eicf</v>
          </cell>
          <cell r="M975" t="str">
            <v>Ente possui ranking da informação contábil Eicf</v>
          </cell>
          <cell r="N975" t="str">
            <v>CAPAG Ano Base 2023</v>
          </cell>
          <cell r="O975" t="str">
            <v>Não</v>
          </cell>
          <cell r="P975" t="str">
            <v>n.d.</v>
          </cell>
          <cell r="Q975" t="str">
            <v>Sim</v>
          </cell>
          <cell r="R975" t="str">
            <v/>
          </cell>
          <cell r="S975" t="str">
            <v/>
          </cell>
          <cell r="T975" t="str">
            <v/>
          </cell>
          <cell r="U975" t="str">
            <v/>
          </cell>
          <cell r="V975" t="str">
            <v>Sim</v>
          </cell>
          <cell r="W975" t="str">
            <v>Não</v>
          </cell>
        </row>
        <row r="976">
          <cell r="D976" t="str">
            <v>Ipueiras/CE</v>
          </cell>
          <cell r="E976" t="str">
            <v>C</v>
          </cell>
          <cell r="F976">
            <v>0.13641396965572167</v>
          </cell>
          <cell r="G976" t="str">
            <v>A</v>
          </cell>
          <cell r="H976">
            <v>0.93040397161672295</v>
          </cell>
          <cell r="I976" t="str">
            <v>B</v>
          </cell>
          <cell r="J976">
            <v>-3.4080206649279424E-2</v>
          </cell>
          <cell r="K976" t="str">
            <v>C</v>
          </cell>
          <cell r="L976" t="str">
            <v>Bicf</v>
          </cell>
          <cell r="M976" t="str">
            <v/>
          </cell>
          <cell r="N976" t="str">
            <v>CAPAG Ano Base 2023</v>
          </cell>
          <cell r="O976" t="str">
            <v>Não</v>
          </cell>
          <cell r="P976" t="str">
            <v/>
          </cell>
          <cell r="Q976" t="str">
            <v>Sim</v>
          </cell>
          <cell r="R976" t="str">
            <v/>
          </cell>
          <cell r="S976" t="str">
            <v/>
          </cell>
          <cell r="T976" t="str">
            <v/>
          </cell>
          <cell r="U976" t="str">
            <v/>
          </cell>
          <cell r="V976" t="str">
            <v>Sim</v>
          </cell>
          <cell r="W976" t="str">
            <v>Sim</v>
          </cell>
        </row>
        <row r="977">
          <cell r="D977" t="str">
            <v>Iracema/CE</v>
          </cell>
          <cell r="E977" t="str">
            <v>C</v>
          </cell>
          <cell r="F977">
            <v>0.36845172956566058</v>
          </cell>
          <cell r="G977" t="str">
            <v>A</v>
          </cell>
          <cell r="H977">
            <v>0.98267370704929569</v>
          </cell>
          <cell r="I977" t="str">
            <v>C</v>
          </cell>
          <cell r="J977">
            <v>-4.2894597637312182E-2</v>
          </cell>
          <cell r="K977" t="str">
            <v>C</v>
          </cell>
          <cell r="L977" t="str">
            <v>Bicf</v>
          </cell>
          <cell r="M977" t="str">
            <v/>
          </cell>
          <cell r="N977" t="str">
            <v>CAPAG Ano Base 2023</v>
          </cell>
          <cell r="O977" t="str">
            <v>Não</v>
          </cell>
          <cell r="P977" t="str">
            <v/>
          </cell>
          <cell r="Q977" t="str">
            <v>Sim</v>
          </cell>
          <cell r="R977" t="str">
            <v/>
          </cell>
          <cell r="S977" t="str">
            <v/>
          </cell>
          <cell r="T977" t="str">
            <v/>
          </cell>
          <cell r="U977" t="str">
            <v/>
          </cell>
          <cell r="V977" t="str">
            <v>Sim</v>
          </cell>
          <cell r="W977" t="str">
            <v>Sim</v>
          </cell>
        </row>
        <row r="978">
          <cell r="D978" t="str">
            <v>Irauçuba/CE</v>
          </cell>
          <cell r="E978" t="str">
            <v>C</v>
          </cell>
          <cell r="F978">
            <v>0.15444188316735569</v>
          </cell>
          <cell r="G978" t="str">
            <v>A</v>
          </cell>
          <cell r="H978">
            <v>0.87728446507755087</v>
          </cell>
          <cell r="I978" t="str">
            <v>B</v>
          </cell>
          <cell r="J978">
            <v>-4.4780521924803508E-2</v>
          </cell>
          <cell r="K978" t="str">
            <v>C</v>
          </cell>
          <cell r="L978" t="str">
            <v>Bicf</v>
          </cell>
          <cell r="M978" t="str">
            <v/>
          </cell>
          <cell r="N978" t="str">
            <v>CAPAG Ano Base 2023</v>
          </cell>
          <cell r="O978" t="str">
            <v>Não</v>
          </cell>
          <cell r="P978" t="str">
            <v/>
          </cell>
          <cell r="Q978" t="str">
            <v>Sim</v>
          </cell>
          <cell r="R978" t="str">
            <v/>
          </cell>
          <cell r="S978" t="str">
            <v/>
          </cell>
          <cell r="T978" t="str">
            <v/>
          </cell>
          <cell r="U978" t="str">
            <v/>
          </cell>
          <cell r="V978" t="str">
            <v>Sim</v>
          </cell>
          <cell r="W978" t="str">
            <v>Sim</v>
          </cell>
        </row>
        <row r="979">
          <cell r="D979" t="str">
            <v>Itaiçaba/CE</v>
          </cell>
          <cell r="E979" t="str">
            <v>A</v>
          </cell>
          <cell r="F979">
            <v>0.45666856772339642</v>
          </cell>
          <cell r="G979" t="str">
            <v>A</v>
          </cell>
          <cell r="H979">
            <v>0.92073916011679457</v>
          </cell>
          <cell r="I979" t="str">
            <v>B</v>
          </cell>
          <cell r="J979">
            <v>9.1254131033420449E-2</v>
          </cell>
          <cell r="K979" t="str">
            <v>A</v>
          </cell>
          <cell r="L979" t="str">
            <v>Bicf</v>
          </cell>
          <cell r="M979" t="str">
            <v/>
          </cell>
          <cell r="N979" t="str">
            <v>CAPAG Ano Base 2023</v>
          </cell>
          <cell r="O979" t="str">
            <v>Não</v>
          </cell>
          <cell r="P979">
            <v>0.25752961612429731</v>
          </cell>
          <cell r="Q979" t="str">
            <v>Sim</v>
          </cell>
          <cell r="R979" t="str">
            <v/>
          </cell>
          <cell r="S979" t="str">
            <v/>
          </cell>
          <cell r="T979" t="str">
            <v/>
          </cell>
          <cell r="U979" t="str">
            <v/>
          </cell>
          <cell r="V979" t="str">
            <v>Sim</v>
          </cell>
          <cell r="W979" t="str">
            <v>Sim</v>
          </cell>
        </row>
        <row r="980">
          <cell r="D980" t="str">
            <v>Itaitinga/CE</v>
          </cell>
          <cell r="E980" t="str">
            <v>C</v>
          </cell>
          <cell r="F980">
            <v>2.5990662104619876E-2</v>
          </cell>
          <cell r="G980" t="str">
            <v>A</v>
          </cell>
          <cell r="H980">
            <v>0.87149804659878538</v>
          </cell>
          <cell r="I980" t="str">
            <v>B</v>
          </cell>
          <cell r="J980">
            <v>-3.7991919546965847E-2</v>
          </cell>
          <cell r="K980" t="str">
            <v>C</v>
          </cell>
          <cell r="L980" t="str">
            <v>Bicf</v>
          </cell>
          <cell r="M980" t="str">
            <v/>
          </cell>
          <cell r="N980" t="str">
            <v>CAPAG Ano Base 2023</v>
          </cell>
          <cell r="O980" t="str">
            <v>Não</v>
          </cell>
          <cell r="P980">
            <v>0.98558356809219672</v>
          </cell>
          <cell r="Q980" t="str">
            <v>Sim</v>
          </cell>
          <cell r="R980" t="str">
            <v>Sim</v>
          </cell>
          <cell r="S980" t="str">
            <v/>
          </cell>
          <cell r="T980" t="str">
            <v/>
          </cell>
          <cell r="U980" t="str">
            <v/>
          </cell>
          <cell r="V980" t="str">
            <v>Sim</v>
          </cell>
          <cell r="W980" t="str">
            <v>Sim</v>
          </cell>
        </row>
        <row r="981">
          <cell r="D981" t="str">
            <v>Itapajé/CE</v>
          </cell>
          <cell r="E981" t="str">
            <v>C</v>
          </cell>
          <cell r="F981">
            <v>0.13898836719901256</v>
          </cell>
          <cell r="G981" t="str">
            <v>A</v>
          </cell>
          <cell r="H981">
            <v>0.93372816390273439</v>
          </cell>
          <cell r="I981" t="str">
            <v>B</v>
          </cell>
          <cell r="J981">
            <v>-3.5837791163793466E-2</v>
          </cell>
          <cell r="K981" t="str">
            <v>C</v>
          </cell>
          <cell r="L981" t="str">
            <v>Bicf</v>
          </cell>
          <cell r="M981" t="str">
            <v/>
          </cell>
          <cell r="N981" t="str">
            <v>CAPAG Ano Base 2023</v>
          </cell>
          <cell r="O981" t="str">
            <v>Não</v>
          </cell>
          <cell r="P981">
            <v>2.4151943615294069</v>
          </cell>
          <cell r="Q981" t="str">
            <v>Sim</v>
          </cell>
          <cell r="R981" t="str">
            <v/>
          </cell>
          <cell r="S981" t="str">
            <v/>
          </cell>
          <cell r="T981" t="str">
            <v/>
          </cell>
          <cell r="U981" t="str">
            <v/>
          </cell>
          <cell r="V981" t="str">
            <v>Sim</v>
          </cell>
          <cell r="W981" t="str">
            <v>Sim</v>
          </cell>
        </row>
        <row r="982">
          <cell r="D982" t="str">
            <v>Itapipoca/CE</v>
          </cell>
          <cell r="E982" t="str">
            <v>C</v>
          </cell>
          <cell r="F982">
            <v>0.24893487497960082</v>
          </cell>
          <cell r="G982" t="str">
            <v>A</v>
          </cell>
          <cell r="H982">
            <v>0.89675781801973997</v>
          </cell>
          <cell r="I982" t="str">
            <v>B</v>
          </cell>
          <cell r="J982">
            <v>-4.5925464808642215E-2</v>
          </cell>
          <cell r="K982" t="str">
            <v>C</v>
          </cell>
          <cell r="L982" t="str">
            <v>Bicf</v>
          </cell>
          <cell r="M982" t="str">
            <v/>
          </cell>
          <cell r="N982" t="str">
            <v>CAPAG Ano Base 2023</v>
          </cell>
          <cell r="O982" t="str">
            <v>Não</v>
          </cell>
          <cell r="P982" t="str">
            <v/>
          </cell>
          <cell r="Q982" t="str">
            <v>Sim</v>
          </cell>
          <cell r="R982" t="str">
            <v/>
          </cell>
          <cell r="S982" t="str">
            <v/>
          </cell>
          <cell r="T982" t="str">
            <v/>
          </cell>
          <cell r="U982" t="str">
            <v/>
          </cell>
          <cell r="V982" t="str">
            <v>Sim</v>
          </cell>
          <cell r="W982" t="str">
            <v>Sim</v>
          </cell>
        </row>
        <row r="983">
          <cell r="D983" t="str">
            <v>Itapiúna/CE</v>
          </cell>
          <cell r="E983" t="str">
            <v>C</v>
          </cell>
          <cell r="F983">
            <v>0.25684896378785455</v>
          </cell>
          <cell r="G983" t="str">
            <v>A</v>
          </cell>
          <cell r="H983">
            <v>1.0130003147684787</v>
          </cell>
          <cell r="I983" t="str">
            <v>C</v>
          </cell>
          <cell r="J983">
            <v>-3.36153425087989E-5</v>
          </cell>
          <cell r="K983" t="str">
            <v>C</v>
          </cell>
          <cell r="L983" t="str">
            <v>Bicf</v>
          </cell>
          <cell r="M983" t="str">
            <v/>
          </cell>
          <cell r="N983" t="str">
            <v>CAPAG Ano Base 2023</v>
          </cell>
          <cell r="O983" t="str">
            <v>Não</v>
          </cell>
          <cell r="P983">
            <v>1.0012412742556465</v>
          </cell>
          <cell r="Q983" t="str">
            <v>Sim</v>
          </cell>
          <cell r="R983" t="str">
            <v/>
          </cell>
          <cell r="S983" t="str">
            <v/>
          </cell>
          <cell r="T983" t="str">
            <v/>
          </cell>
          <cell r="U983" t="str">
            <v/>
          </cell>
          <cell r="V983" t="str">
            <v>Sim</v>
          </cell>
          <cell r="W983" t="str">
            <v>Sim</v>
          </cell>
        </row>
        <row r="984">
          <cell r="D984" t="str">
            <v>Itarema/CE</v>
          </cell>
          <cell r="E984" t="str">
            <v>C</v>
          </cell>
          <cell r="F984">
            <v>0.23572832875404115</v>
          </cell>
          <cell r="G984" t="str">
            <v>A</v>
          </cell>
          <cell r="H984">
            <v>0.84953877566806046</v>
          </cell>
          <cell r="I984" t="str">
            <v>A</v>
          </cell>
          <cell r="J984">
            <v>0</v>
          </cell>
          <cell r="K984" t="str">
            <v>C</v>
          </cell>
          <cell r="L984" t="str">
            <v>Cicf</v>
          </cell>
          <cell r="M984" t="str">
            <v/>
          </cell>
          <cell r="N984" t="str">
            <v>CAPAG Ano Base 2023</v>
          </cell>
          <cell r="O984" t="str">
            <v>Não</v>
          </cell>
          <cell r="P984" t="str">
            <v>n.d.</v>
          </cell>
          <cell r="Q984" t="str">
            <v>Sim</v>
          </cell>
          <cell r="R984" t="str">
            <v/>
          </cell>
          <cell r="S984" t="str">
            <v/>
          </cell>
          <cell r="T984" t="str">
            <v/>
          </cell>
          <cell r="U984" t="str">
            <v/>
          </cell>
          <cell r="V984" t="str">
            <v>Sim</v>
          </cell>
          <cell r="W984" t="str">
            <v>Sim</v>
          </cell>
        </row>
        <row r="985">
          <cell r="D985" t="str">
            <v>Itatira/CE</v>
          </cell>
          <cell r="E985" t="str">
            <v>C</v>
          </cell>
          <cell r="F985">
            <v>0.23356932163100411</v>
          </cell>
          <cell r="G985" t="str">
            <v>A</v>
          </cell>
          <cell r="H985">
            <v>0.8825664101496602</v>
          </cell>
          <cell r="I985" t="str">
            <v>B</v>
          </cell>
          <cell r="J985">
            <v>-3.3930776376966264E-3</v>
          </cell>
          <cell r="K985" t="str">
            <v>C</v>
          </cell>
          <cell r="L985" t="str">
            <v>Bicf</v>
          </cell>
          <cell r="M985" t="str">
            <v/>
          </cell>
          <cell r="N985" t="str">
            <v>CAPAG Ano Base 2023</v>
          </cell>
          <cell r="O985" t="str">
            <v>Não</v>
          </cell>
          <cell r="P985">
            <v>2.4376900056443525</v>
          </cell>
          <cell r="Q985" t="str">
            <v>Sim</v>
          </cell>
          <cell r="R985" t="str">
            <v/>
          </cell>
          <cell r="S985" t="str">
            <v/>
          </cell>
          <cell r="T985" t="str">
            <v/>
          </cell>
          <cell r="U985" t="str">
            <v/>
          </cell>
          <cell r="V985" t="str">
            <v>Sim</v>
          </cell>
          <cell r="W985" t="str">
            <v>Sim</v>
          </cell>
        </row>
        <row r="986">
          <cell r="D986" t="str">
            <v>Jaguaretama/CE</v>
          </cell>
          <cell r="E986" t="str">
            <v>C</v>
          </cell>
          <cell r="F986">
            <v>0.37558944496664481</v>
          </cell>
          <cell r="G986" t="str">
            <v>A</v>
          </cell>
          <cell r="H986">
            <v>0.90534431805382887</v>
          </cell>
          <cell r="I986" t="str">
            <v>B</v>
          </cell>
          <cell r="J986">
            <v>-4.9357587095786278E-3</v>
          </cell>
          <cell r="K986" t="str">
            <v>C</v>
          </cell>
          <cell r="L986" t="str">
            <v>Bicf</v>
          </cell>
          <cell r="M986" t="str">
            <v/>
          </cell>
          <cell r="N986" t="str">
            <v>CAPAG Ano Base 2023</v>
          </cell>
          <cell r="O986" t="str">
            <v>Não</v>
          </cell>
          <cell r="P986">
            <v>1.2139230140021207</v>
          </cell>
          <cell r="Q986" t="str">
            <v>Sim</v>
          </cell>
          <cell r="R986" t="str">
            <v/>
          </cell>
          <cell r="S986" t="str">
            <v/>
          </cell>
          <cell r="T986" t="str">
            <v/>
          </cell>
          <cell r="U986" t="str">
            <v/>
          </cell>
          <cell r="V986" t="str">
            <v>Sim</v>
          </cell>
          <cell r="W986" t="str">
            <v>Sim</v>
          </cell>
        </row>
        <row r="987">
          <cell r="D987" t="str">
            <v>Jaguaribara/CE</v>
          </cell>
          <cell r="E987" t="str">
            <v>C</v>
          </cell>
          <cell r="F987">
            <v>0.23671148791028379</v>
          </cell>
          <cell r="G987" t="str">
            <v>A</v>
          </cell>
          <cell r="H987">
            <v>0.94748622359660395</v>
          </cell>
          <cell r="I987" t="str">
            <v>B</v>
          </cell>
          <cell r="J987">
            <v>-1.5342703326096826E-2</v>
          </cell>
          <cell r="K987" t="str">
            <v>C</v>
          </cell>
          <cell r="L987" t="str">
            <v>Bicf</v>
          </cell>
          <cell r="M987" t="str">
            <v/>
          </cell>
          <cell r="N987" t="str">
            <v>CAPAG Ano Base 2023</v>
          </cell>
          <cell r="O987" t="str">
            <v>Não</v>
          </cell>
          <cell r="P987">
            <v>1.4759700146360186</v>
          </cell>
          <cell r="Q987" t="str">
            <v>Sim</v>
          </cell>
          <cell r="R987" t="str">
            <v/>
          </cell>
          <cell r="S987" t="str">
            <v/>
          </cell>
          <cell r="T987" t="str">
            <v/>
          </cell>
          <cell r="U987" t="str">
            <v/>
          </cell>
          <cell r="V987" t="str">
            <v>Sim</v>
          </cell>
          <cell r="W987" t="str">
            <v>Sim</v>
          </cell>
        </row>
        <row r="988">
          <cell r="D988" t="str">
            <v>Jaguaribe/CE</v>
          </cell>
          <cell r="E988" t="str">
            <v>C</v>
          </cell>
          <cell r="F988">
            <v>0.21436709290775988</v>
          </cell>
          <cell r="G988" t="str">
            <v>A</v>
          </cell>
          <cell r="H988">
            <v>0.87326106935076897</v>
          </cell>
          <cell r="I988" t="str">
            <v>B</v>
          </cell>
          <cell r="J988">
            <v>0</v>
          </cell>
          <cell r="K988" t="str">
            <v>C</v>
          </cell>
          <cell r="L988" t="str">
            <v>Cicf</v>
          </cell>
          <cell r="M988" t="str">
            <v/>
          </cell>
          <cell r="N988" t="str">
            <v>CAPAG Ano Base 2023</v>
          </cell>
          <cell r="O988" t="str">
            <v>Não</v>
          </cell>
          <cell r="P988" t="str">
            <v>n.d.</v>
          </cell>
          <cell r="Q988" t="str">
            <v>Sim</v>
          </cell>
          <cell r="R988" t="str">
            <v/>
          </cell>
          <cell r="S988" t="str">
            <v/>
          </cell>
          <cell r="T988" t="str">
            <v/>
          </cell>
          <cell r="U988" t="str">
            <v/>
          </cell>
          <cell r="V988" t="str">
            <v>Sim</v>
          </cell>
          <cell r="W988" t="str">
            <v>Sim</v>
          </cell>
        </row>
        <row r="989">
          <cell r="D989" t="str">
            <v>Jaguaruana/CE</v>
          </cell>
          <cell r="E989" t="str">
            <v>C</v>
          </cell>
          <cell r="F989">
            <v>0.70556515392399977</v>
          </cell>
          <cell r="G989" t="str">
            <v>B</v>
          </cell>
          <cell r="H989">
            <v>0.98275796002831073</v>
          </cell>
          <cell r="I989" t="str">
            <v>C</v>
          </cell>
          <cell r="J989">
            <v>6.4522801085684636E-3</v>
          </cell>
          <cell r="K989" t="str">
            <v>B</v>
          </cell>
          <cell r="L989" t="str">
            <v>Bicf</v>
          </cell>
          <cell r="M989" t="str">
            <v/>
          </cell>
          <cell r="N989" t="str">
            <v>CAPAG Ano Base 2023</v>
          </cell>
          <cell r="O989" t="str">
            <v>Não</v>
          </cell>
          <cell r="P989">
            <v>0.57802657901994892</v>
          </cell>
          <cell r="Q989" t="str">
            <v>Sim</v>
          </cell>
          <cell r="R989" t="str">
            <v/>
          </cell>
          <cell r="S989" t="str">
            <v/>
          </cell>
          <cell r="T989" t="str">
            <v/>
          </cell>
          <cell r="U989" t="str">
            <v/>
          </cell>
          <cell r="V989" t="str">
            <v>Sim</v>
          </cell>
          <cell r="W989" t="str">
            <v>Sim</v>
          </cell>
        </row>
        <row r="990">
          <cell r="D990" t="str">
            <v>Jardim/CE</v>
          </cell>
          <cell r="E990" t="str">
            <v>C</v>
          </cell>
          <cell r="F990">
            <v>0.36251587659988532</v>
          </cell>
          <cell r="G990" t="str">
            <v>A</v>
          </cell>
          <cell r="H990">
            <v>0.8982279264216344</v>
          </cell>
          <cell r="I990" t="str">
            <v>B</v>
          </cell>
          <cell r="J990">
            <v>-3.1372946827967818E-2</v>
          </cell>
          <cell r="K990" t="str">
            <v>C</v>
          </cell>
          <cell r="L990" t="str">
            <v>Bicf</v>
          </cell>
          <cell r="M990" t="str">
            <v/>
          </cell>
          <cell r="N990" t="str">
            <v>CAPAG Ano Base 2023</v>
          </cell>
          <cell r="O990" t="str">
            <v>Não</v>
          </cell>
          <cell r="P990">
            <v>3.6386250619096976</v>
          </cell>
          <cell r="Q990" t="str">
            <v>Sim</v>
          </cell>
          <cell r="R990" t="str">
            <v/>
          </cell>
          <cell r="S990" t="str">
            <v/>
          </cell>
          <cell r="T990" t="str">
            <v/>
          </cell>
          <cell r="U990" t="str">
            <v/>
          </cell>
          <cell r="V990" t="str">
            <v>Sim</v>
          </cell>
          <cell r="W990" t="str">
            <v>Sim</v>
          </cell>
        </row>
        <row r="991">
          <cell r="D991" t="str">
            <v>Jati/CE</v>
          </cell>
          <cell r="E991" t="str">
            <v>C</v>
          </cell>
          <cell r="F991">
            <v>0.22084402119225527</v>
          </cell>
          <cell r="G991" t="str">
            <v>A</v>
          </cell>
          <cell r="H991">
            <v>0.85642439697071393</v>
          </cell>
          <cell r="I991" t="str">
            <v>B</v>
          </cell>
          <cell r="J991">
            <v>-1.2077114592740294E-2</v>
          </cell>
          <cell r="K991" t="str">
            <v>C</v>
          </cell>
          <cell r="L991" t="str">
            <v>Bicf</v>
          </cell>
          <cell r="M991" t="str">
            <v/>
          </cell>
          <cell r="N991" t="str">
            <v>CAPAG Ano Base 2023</v>
          </cell>
          <cell r="O991" t="str">
            <v>Não</v>
          </cell>
          <cell r="P991" t="str">
            <v>n.d.</v>
          </cell>
          <cell r="Q991" t="str">
            <v>Sim</v>
          </cell>
          <cell r="R991" t="str">
            <v/>
          </cell>
          <cell r="S991" t="str">
            <v/>
          </cell>
          <cell r="T991" t="str">
            <v/>
          </cell>
          <cell r="U991" t="str">
            <v/>
          </cell>
          <cell r="V991" t="str">
            <v>Sim</v>
          </cell>
          <cell r="W991" t="str">
            <v>Sim</v>
          </cell>
        </row>
        <row r="992">
          <cell r="D992" t="str">
            <v>Jijoca de Jericoacoara/CE</v>
          </cell>
          <cell r="E992" t="str">
            <v>C</v>
          </cell>
          <cell r="F992">
            <v>0.20527164329953027</v>
          </cell>
          <cell r="G992" t="str">
            <v>A</v>
          </cell>
          <cell r="H992">
            <v>0.89132040228409148</v>
          </cell>
          <cell r="I992" t="str">
            <v>B</v>
          </cell>
          <cell r="J992">
            <v>-4.4573893524200957E-2</v>
          </cell>
          <cell r="K992" t="str">
            <v>C</v>
          </cell>
          <cell r="L992" t="str">
            <v>Bicf</v>
          </cell>
          <cell r="M992" t="str">
            <v/>
          </cell>
          <cell r="N992" t="str">
            <v>CAPAG Ano Base 2023</v>
          </cell>
          <cell r="O992" t="str">
            <v>Não</v>
          </cell>
          <cell r="P992">
            <v>0.84287289101178386</v>
          </cell>
          <cell r="Q992" t="str">
            <v>Sim</v>
          </cell>
          <cell r="R992" t="str">
            <v>Sim</v>
          </cell>
          <cell r="S992" t="str">
            <v/>
          </cell>
          <cell r="T992" t="str">
            <v/>
          </cell>
          <cell r="U992" t="str">
            <v/>
          </cell>
          <cell r="V992" t="str">
            <v>Sim</v>
          </cell>
          <cell r="W992" t="str">
            <v>Sim</v>
          </cell>
        </row>
        <row r="993">
          <cell r="D993" t="str">
            <v>Juazeiro do Norte/CE</v>
          </cell>
          <cell r="E993" t="str">
            <v>C</v>
          </cell>
          <cell r="F993">
            <v>0.73340386337836694</v>
          </cell>
          <cell r="G993" t="str">
            <v>B</v>
          </cell>
          <cell r="H993">
            <v>0.87306472036118721</v>
          </cell>
          <cell r="I993" t="str">
            <v>B</v>
          </cell>
          <cell r="J993">
            <v>-1.9957869910447765E-2</v>
          </cell>
          <cell r="K993" t="str">
            <v>C</v>
          </cell>
          <cell r="L993" t="str">
            <v>Bicf</v>
          </cell>
          <cell r="M993" t="str">
            <v/>
          </cell>
          <cell r="N993" t="str">
            <v>CAPAG Ano Base 2023</v>
          </cell>
          <cell r="O993" t="str">
            <v>Não</v>
          </cell>
          <cell r="P993">
            <v>2.0019609644612029</v>
          </cell>
          <cell r="Q993" t="str">
            <v>Sim</v>
          </cell>
          <cell r="R993" t="str">
            <v/>
          </cell>
          <cell r="S993" t="str">
            <v/>
          </cell>
          <cell r="T993" t="str">
            <v/>
          </cell>
          <cell r="U993" t="str">
            <v/>
          </cell>
          <cell r="V993" t="str">
            <v>Sim</v>
          </cell>
          <cell r="W993" t="str">
            <v>Sim</v>
          </cell>
        </row>
        <row r="994">
          <cell r="D994" t="str">
            <v>Jucás/CE</v>
          </cell>
          <cell r="E994" t="str">
            <v>C</v>
          </cell>
          <cell r="F994">
            <v>0.35167083924849046</v>
          </cell>
          <cell r="G994" t="str">
            <v>A</v>
          </cell>
          <cell r="H994">
            <v>0.95526982856925868</v>
          </cell>
          <cell r="I994" t="str">
            <v>C</v>
          </cell>
          <cell r="J994">
            <v>-3.3770004780244063E-3</v>
          </cell>
          <cell r="K994" t="str">
            <v>C</v>
          </cell>
          <cell r="L994" t="str">
            <v>Bicf</v>
          </cell>
          <cell r="M994" t="str">
            <v/>
          </cell>
          <cell r="N994" t="str">
            <v>CAPAG Ano Base 2023</v>
          </cell>
          <cell r="O994" t="str">
            <v>Não</v>
          </cell>
          <cell r="P994">
            <v>1.0949264294603276</v>
          </cell>
          <cell r="Q994" t="str">
            <v>Sim</v>
          </cell>
          <cell r="R994" t="str">
            <v/>
          </cell>
          <cell r="S994" t="str">
            <v/>
          </cell>
          <cell r="T994" t="str">
            <v/>
          </cell>
          <cell r="U994" t="str">
            <v/>
          </cell>
          <cell r="V994" t="str">
            <v>Sim</v>
          </cell>
          <cell r="W994" t="str">
            <v>Sim</v>
          </cell>
        </row>
        <row r="995">
          <cell r="D995" t="str">
            <v>Lavras da Mangabeira/CE</v>
          </cell>
          <cell r="E995" t="str">
            <v>C</v>
          </cell>
          <cell r="F995">
            <v>0.29723669806212277</v>
          </cell>
          <cell r="G995" t="str">
            <v>A</v>
          </cell>
          <cell r="H995">
            <v>0.91881006137750232</v>
          </cell>
          <cell r="I995" t="str">
            <v>B</v>
          </cell>
          <cell r="J995">
            <v>-2.0219924872879017E-3</v>
          </cell>
          <cell r="K995" t="str">
            <v>C</v>
          </cell>
          <cell r="L995" t="str">
            <v>Bicf</v>
          </cell>
          <cell r="M995" t="str">
            <v/>
          </cell>
          <cell r="N995" t="str">
            <v>CAPAG Ano Base 2023</v>
          </cell>
          <cell r="O995" t="str">
            <v>Não</v>
          </cell>
          <cell r="P995">
            <v>1.1797593836616103</v>
          </cell>
          <cell r="Q995" t="str">
            <v>Sim</v>
          </cell>
          <cell r="R995" t="str">
            <v/>
          </cell>
          <cell r="S995" t="str">
            <v/>
          </cell>
          <cell r="T995" t="str">
            <v/>
          </cell>
          <cell r="U995" t="str">
            <v/>
          </cell>
          <cell r="V995" t="str">
            <v>Sim</v>
          </cell>
          <cell r="W995" t="str">
            <v>Sim</v>
          </cell>
        </row>
        <row r="996">
          <cell r="D996" t="str">
            <v>Limoeiro do Norte/CE</v>
          </cell>
          <cell r="E996" t="str">
            <v>C</v>
          </cell>
          <cell r="F996">
            <v>0.32303269366180354</v>
          </cell>
          <cell r="G996" t="str">
            <v>A</v>
          </cell>
          <cell r="H996">
            <v>1.0294525830387946</v>
          </cell>
          <cell r="I996" t="str">
            <v>C</v>
          </cell>
          <cell r="J996">
            <v>-0.13096334031337256</v>
          </cell>
          <cell r="K996" t="str">
            <v>C</v>
          </cell>
          <cell r="L996" t="str">
            <v>Bicf</v>
          </cell>
          <cell r="M996" t="str">
            <v/>
          </cell>
          <cell r="N996" t="str">
            <v>CAPAG Ano Base 2023</v>
          </cell>
          <cell r="O996" t="str">
            <v>Não</v>
          </cell>
          <cell r="P996" t="str">
            <v/>
          </cell>
          <cell r="Q996" t="str">
            <v>Sim</v>
          </cell>
          <cell r="R996" t="str">
            <v/>
          </cell>
          <cell r="S996" t="str">
            <v/>
          </cell>
          <cell r="T996" t="str">
            <v/>
          </cell>
          <cell r="U996" t="str">
            <v/>
          </cell>
          <cell r="V996" t="str">
            <v>Sim</v>
          </cell>
          <cell r="W996" t="str">
            <v>Sim</v>
          </cell>
        </row>
        <row r="997">
          <cell r="D997" t="str">
            <v>Madalena/CE</v>
          </cell>
          <cell r="E997" t="str">
            <v>C</v>
          </cell>
          <cell r="F997">
            <v>0.29282232957880627</v>
          </cell>
          <cell r="G997" t="str">
            <v>A</v>
          </cell>
          <cell r="H997">
            <v>0.96419309505989748</v>
          </cell>
          <cell r="I997" t="str">
            <v>C</v>
          </cell>
          <cell r="J997">
            <v>-8.0002165920637913E-2</v>
          </cell>
          <cell r="K997" t="str">
            <v>C</v>
          </cell>
          <cell r="L997" t="str">
            <v>Bicf</v>
          </cell>
          <cell r="M997" t="str">
            <v/>
          </cell>
          <cell r="N997" t="str">
            <v>CAPAG Ano Base 2023</v>
          </cell>
          <cell r="O997" t="str">
            <v>Não</v>
          </cell>
          <cell r="P997" t="str">
            <v/>
          </cell>
          <cell r="Q997" t="str">
            <v>Sim</v>
          </cell>
          <cell r="R997" t="str">
            <v/>
          </cell>
          <cell r="S997" t="str">
            <v/>
          </cell>
          <cell r="T997" t="str">
            <v/>
          </cell>
          <cell r="U997" t="str">
            <v/>
          </cell>
          <cell r="V997" t="str">
            <v>Sim</v>
          </cell>
          <cell r="W997" t="str">
            <v>Sim</v>
          </cell>
        </row>
        <row r="998">
          <cell r="D998" t="str">
            <v>Maracanaú/CE</v>
          </cell>
          <cell r="E998" t="str">
            <v>A</v>
          </cell>
          <cell r="F998">
            <v>0.32414318421278887</v>
          </cell>
          <cell r="G998" t="str">
            <v>A</v>
          </cell>
          <cell r="H998">
            <v>0.92186540968542863</v>
          </cell>
          <cell r="I998" t="str">
            <v>B</v>
          </cell>
          <cell r="J998">
            <v>7.0344612370041179E-2</v>
          </cell>
          <cell r="K998" t="str">
            <v>A</v>
          </cell>
          <cell r="L998" t="str">
            <v>Dicf</v>
          </cell>
          <cell r="M998" t="str">
            <v/>
          </cell>
          <cell r="N998" t="str">
            <v>CAPAG Ano Base 2023</v>
          </cell>
          <cell r="O998" t="str">
            <v>Não</v>
          </cell>
          <cell r="P998">
            <v>0.11954351060507487</v>
          </cell>
          <cell r="Q998" t="str">
            <v>Sim</v>
          </cell>
          <cell r="R998" t="str">
            <v/>
          </cell>
          <cell r="S998" t="str">
            <v/>
          </cell>
          <cell r="T998" t="str">
            <v/>
          </cell>
          <cell r="U998" t="str">
            <v/>
          </cell>
          <cell r="V998" t="str">
            <v>Sim</v>
          </cell>
          <cell r="W998" t="str">
            <v>Sim</v>
          </cell>
        </row>
        <row r="999">
          <cell r="D999" t="str">
            <v>Maranguape/CE</v>
          </cell>
          <cell r="E999" t="str">
            <v>C</v>
          </cell>
          <cell r="F999">
            <v>8.6249317830272607E-2</v>
          </cell>
          <cell r="G999" t="str">
            <v>A</v>
          </cell>
          <cell r="H999">
            <v>0.99201956051206097</v>
          </cell>
          <cell r="I999" t="str">
            <v>C</v>
          </cell>
          <cell r="J999">
            <v>-5.0317186562775132E-2</v>
          </cell>
          <cell r="K999" t="str">
            <v>C</v>
          </cell>
          <cell r="L999" t="str">
            <v>Bicf</v>
          </cell>
          <cell r="M999" t="str">
            <v/>
          </cell>
          <cell r="N999" t="str">
            <v>CAPAG Ano Base 2023</v>
          </cell>
          <cell r="O999" t="str">
            <v>Não</v>
          </cell>
          <cell r="P999" t="str">
            <v/>
          </cell>
          <cell r="Q999" t="str">
            <v>Sim</v>
          </cell>
          <cell r="R999" t="str">
            <v/>
          </cell>
          <cell r="S999" t="str">
            <v/>
          </cell>
          <cell r="T999" t="str">
            <v/>
          </cell>
          <cell r="U999" t="str">
            <v/>
          </cell>
          <cell r="V999" t="str">
            <v>Sim</v>
          </cell>
          <cell r="W999" t="str">
            <v>Sim</v>
          </cell>
        </row>
        <row r="1000">
          <cell r="D1000" t="str">
            <v>Marco/CE</v>
          </cell>
          <cell r="E1000" t="str">
            <v>n.e.</v>
          </cell>
          <cell r="F1000">
            <v>5.4372711945081857E-2</v>
          </cell>
          <cell r="G1000" t="str">
            <v>A</v>
          </cell>
          <cell r="H1000">
            <v>0.85584142561993193</v>
          </cell>
          <cell r="I1000" t="str">
            <v>B</v>
          </cell>
          <cell r="J1000">
            <v>-1.7412128318593831E-2</v>
          </cell>
          <cell r="K1000" t="str">
            <v>C</v>
          </cell>
          <cell r="L1000" t="str">
            <v>Eicf</v>
          </cell>
          <cell r="M1000" t="str">
            <v>Ente possui ranking da informação contábil Eicf</v>
          </cell>
          <cell r="N1000" t="str">
            <v>CAPAG Ano Base 2023</v>
          </cell>
          <cell r="O1000" t="str">
            <v>Não</v>
          </cell>
          <cell r="P1000">
            <v>1.6107504560401835</v>
          </cell>
          <cell r="Q1000" t="str">
            <v>Sim</v>
          </cell>
          <cell r="R1000" t="str">
            <v/>
          </cell>
          <cell r="S1000" t="str">
            <v/>
          </cell>
          <cell r="T1000" t="str">
            <v/>
          </cell>
          <cell r="U1000" t="str">
            <v/>
          </cell>
          <cell r="V1000" t="str">
            <v>Sim</v>
          </cell>
          <cell r="W1000" t="str">
            <v>Sim</v>
          </cell>
        </row>
        <row r="1001">
          <cell r="D1001" t="str">
            <v>Martinópole/CE</v>
          </cell>
          <cell r="E1001" t="str">
            <v>C</v>
          </cell>
          <cell r="F1001">
            <v>0.18066909253457278</v>
          </cell>
          <cell r="G1001" t="str">
            <v>A</v>
          </cell>
          <cell r="H1001">
            <v>0.97008583922794411</v>
          </cell>
          <cell r="I1001" t="str">
            <v>C</v>
          </cell>
          <cell r="J1001">
            <v>0</v>
          </cell>
          <cell r="K1001" t="str">
            <v>C</v>
          </cell>
          <cell r="L1001" t="str">
            <v>Cicf</v>
          </cell>
          <cell r="M1001" t="str">
            <v/>
          </cell>
          <cell r="N1001" t="str">
            <v>CAPAG Ano Base 2023</v>
          </cell>
          <cell r="O1001" t="str">
            <v>Não</v>
          </cell>
          <cell r="P1001" t="str">
            <v>n.d.</v>
          </cell>
          <cell r="Q1001" t="str">
            <v>Sim</v>
          </cell>
          <cell r="R1001" t="str">
            <v/>
          </cell>
          <cell r="S1001" t="str">
            <v/>
          </cell>
          <cell r="T1001" t="str">
            <v/>
          </cell>
          <cell r="U1001" t="str">
            <v/>
          </cell>
          <cell r="V1001" t="str">
            <v>Sim</v>
          </cell>
          <cell r="W1001" t="str">
            <v>Sim</v>
          </cell>
        </row>
        <row r="1002">
          <cell r="D1002" t="str">
            <v>Massapê/CE</v>
          </cell>
          <cell r="E1002" t="str">
            <v>C</v>
          </cell>
          <cell r="F1002">
            <v>0.10592451369888124</v>
          </cell>
          <cell r="G1002" t="str">
            <v>A</v>
          </cell>
          <cell r="H1002">
            <v>0.97554874070765241</v>
          </cell>
          <cell r="I1002" t="str">
            <v>C</v>
          </cell>
          <cell r="J1002">
            <v>-3.0753174037417841E-2</v>
          </cell>
          <cell r="K1002" t="str">
            <v>C</v>
          </cell>
          <cell r="L1002" t="str">
            <v>Bicf</v>
          </cell>
          <cell r="M1002" t="str">
            <v/>
          </cell>
          <cell r="N1002" t="str">
            <v>CAPAG Ano Base 2023</v>
          </cell>
          <cell r="O1002" t="str">
            <v>Não</v>
          </cell>
          <cell r="P1002" t="str">
            <v/>
          </cell>
          <cell r="Q1002" t="str">
            <v>Sim</v>
          </cell>
          <cell r="R1002" t="str">
            <v/>
          </cell>
          <cell r="S1002" t="str">
            <v/>
          </cell>
          <cell r="T1002" t="str">
            <v/>
          </cell>
          <cell r="U1002" t="str">
            <v/>
          </cell>
          <cell r="V1002" t="str">
            <v>Sim</v>
          </cell>
          <cell r="W1002" t="str">
            <v>Sim</v>
          </cell>
        </row>
        <row r="1003">
          <cell r="D1003" t="str">
            <v>Mauriti/CE</v>
          </cell>
          <cell r="E1003" t="str">
            <v>C</v>
          </cell>
          <cell r="F1003">
            <v>0.21053628400231841</v>
          </cell>
          <cell r="G1003" t="str">
            <v>A</v>
          </cell>
          <cell r="H1003">
            <v>0.95300813778457472</v>
          </cell>
          <cell r="I1003" t="str">
            <v>C</v>
          </cell>
          <cell r="J1003">
            <v>-1.3857526035265034E-2</v>
          </cell>
          <cell r="K1003" t="str">
            <v>C</v>
          </cell>
          <cell r="L1003" t="str">
            <v>Bicf</v>
          </cell>
          <cell r="M1003" t="str">
            <v/>
          </cell>
          <cell r="N1003" t="str">
            <v>CAPAG Ano Base 2023</v>
          </cell>
          <cell r="O1003" t="str">
            <v>Não</v>
          </cell>
          <cell r="P1003">
            <v>5.125755162388451</v>
          </cell>
          <cell r="Q1003" t="str">
            <v>Sim</v>
          </cell>
          <cell r="R1003" t="str">
            <v/>
          </cell>
          <cell r="S1003" t="str">
            <v/>
          </cell>
          <cell r="T1003" t="str">
            <v/>
          </cell>
          <cell r="U1003" t="str">
            <v/>
          </cell>
          <cell r="V1003" t="str">
            <v>Sim</v>
          </cell>
          <cell r="W1003" t="str">
            <v>Sim</v>
          </cell>
        </row>
        <row r="1004">
          <cell r="D1004" t="str">
            <v>Meruoca/CE</v>
          </cell>
          <cell r="E1004" t="str">
            <v>C</v>
          </cell>
          <cell r="F1004">
            <v>0.21250186479065122</v>
          </cell>
          <cell r="G1004" t="str">
            <v>A</v>
          </cell>
          <cell r="H1004">
            <v>0.94605927686342783</v>
          </cell>
          <cell r="I1004" t="str">
            <v>B</v>
          </cell>
          <cell r="J1004">
            <v>-4.5949842985284907E-2</v>
          </cell>
          <cell r="K1004" t="str">
            <v>C</v>
          </cell>
          <cell r="L1004" t="str">
            <v>Bicf</v>
          </cell>
          <cell r="M1004" t="str">
            <v/>
          </cell>
          <cell r="N1004" t="str">
            <v>CAPAG Ano Base 2023</v>
          </cell>
          <cell r="O1004" t="str">
            <v>Não</v>
          </cell>
          <cell r="P1004">
            <v>2.1910620201640314</v>
          </cell>
          <cell r="Q1004" t="str">
            <v>Sim</v>
          </cell>
          <cell r="R1004" t="str">
            <v/>
          </cell>
          <cell r="S1004" t="str">
            <v/>
          </cell>
          <cell r="T1004" t="str">
            <v/>
          </cell>
          <cell r="U1004" t="str">
            <v/>
          </cell>
          <cell r="V1004" t="str">
            <v>Sim</v>
          </cell>
          <cell r="W1004" t="str">
            <v>Sim</v>
          </cell>
        </row>
        <row r="1005">
          <cell r="D1005" t="str">
            <v>Milagres/CE</v>
          </cell>
          <cell r="E1005" t="str">
            <v>n.e.</v>
          </cell>
          <cell r="F1005">
            <v>6.4279259166578687E-2</v>
          </cell>
          <cell r="G1005" t="str">
            <v>A</v>
          </cell>
          <cell r="H1005">
            <v>0.85140803164545564</v>
          </cell>
          <cell r="I1005" t="str">
            <v>B</v>
          </cell>
          <cell r="J1005">
            <v>-8.425580658007803E-2</v>
          </cell>
          <cell r="K1005" t="str">
            <v>C</v>
          </cell>
          <cell r="L1005" t="str">
            <v>Eicf</v>
          </cell>
          <cell r="M1005" t="str">
            <v>Ente possui ranking da informação contábil Eicf</v>
          </cell>
          <cell r="N1005" t="str">
            <v>CAPAG Ano Base 2023</v>
          </cell>
          <cell r="O1005" t="str">
            <v>Não</v>
          </cell>
          <cell r="P1005" t="str">
            <v/>
          </cell>
          <cell r="Q1005" t="str">
            <v>Sim</v>
          </cell>
          <cell r="R1005" t="str">
            <v/>
          </cell>
          <cell r="S1005" t="str">
            <v/>
          </cell>
          <cell r="T1005" t="str">
            <v/>
          </cell>
          <cell r="U1005" t="str">
            <v/>
          </cell>
          <cell r="V1005" t="str">
            <v>Sim</v>
          </cell>
          <cell r="W1005" t="str">
            <v>Sim</v>
          </cell>
        </row>
        <row r="1006">
          <cell r="D1006" t="str">
            <v>Milhã/CE</v>
          </cell>
          <cell r="E1006" t="str">
            <v>C</v>
          </cell>
          <cell r="F1006">
            <v>0.2542193571956336</v>
          </cell>
          <cell r="G1006" t="str">
            <v>A</v>
          </cell>
          <cell r="H1006">
            <v>0.92398829921100289</v>
          </cell>
          <cell r="I1006" t="str">
            <v>B</v>
          </cell>
          <cell r="J1006">
            <v>-3.4214174416576482E-2</v>
          </cell>
          <cell r="K1006" t="str">
            <v>C</v>
          </cell>
          <cell r="L1006" t="str">
            <v>Bicf</v>
          </cell>
          <cell r="M1006" t="str">
            <v/>
          </cell>
          <cell r="N1006" t="str">
            <v>CAPAG Ano Base 2023</v>
          </cell>
          <cell r="O1006" t="str">
            <v>Não</v>
          </cell>
          <cell r="P1006">
            <v>3.0662636432371193</v>
          </cell>
          <cell r="Q1006" t="str">
            <v>Sim</v>
          </cell>
          <cell r="R1006" t="str">
            <v/>
          </cell>
          <cell r="S1006" t="str">
            <v/>
          </cell>
          <cell r="T1006" t="str">
            <v/>
          </cell>
          <cell r="U1006" t="str">
            <v/>
          </cell>
          <cell r="V1006" t="str">
            <v>Sim</v>
          </cell>
          <cell r="W1006" t="str">
            <v>Sim</v>
          </cell>
        </row>
        <row r="1007">
          <cell r="D1007" t="str">
            <v>Miraíma/CE</v>
          </cell>
          <cell r="E1007" t="str">
            <v>C</v>
          </cell>
          <cell r="F1007">
            <v>0.32293995704911521</v>
          </cell>
          <cell r="G1007" t="str">
            <v>A</v>
          </cell>
          <cell r="H1007">
            <v>0.976143368066412</v>
          </cell>
          <cell r="I1007" t="str">
            <v>C</v>
          </cell>
          <cell r="J1007">
            <v>-5.3477500610939803E-2</v>
          </cell>
          <cell r="K1007" t="str">
            <v>C</v>
          </cell>
          <cell r="L1007" t="str">
            <v>Bicf</v>
          </cell>
          <cell r="M1007" t="str">
            <v/>
          </cell>
          <cell r="N1007" t="str">
            <v>CAPAG Ano Base 2023</v>
          </cell>
          <cell r="O1007" t="str">
            <v>Não</v>
          </cell>
          <cell r="P1007" t="str">
            <v/>
          </cell>
          <cell r="Q1007" t="str">
            <v>Sim</v>
          </cell>
          <cell r="R1007" t="str">
            <v/>
          </cell>
          <cell r="S1007" t="str">
            <v/>
          </cell>
          <cell r="T1007" t="str">
            <v/>
          </cell>
          <cell r="U1007" t="str">
            <v/>
          </cell>
          <cell r="V1007" t="str">
            <v>Sim</v>
          </cell>
          <cell r="W1007" t="str">
            <v>Sim</v>
          </cell>
        </row>
        <row r="1008">
          <cell r="D1008" t="str">
            <v>Missão Velha/CE</v>
          </cell>
          <cell r="E1008" t="str">
            <v>C</v>
          </cell>
          <cell r="F1008">
            <v>0.86864247472454215</v>
          </cell>
          <cell r="G1008" t="str">
            <v>B</v>
          </cell>
          <cell r="H1008">
            <v>0.96872352025560593</v>
          </cell>
          <cell r="I1008" t="str">
            <v>C</v>
          </cell>
          <cell r="J1008">
            <v>-0.23135118898867887</v>
          </cell>
          <cell r="K1008" t="str">
            <v>C</v>
          </cell>
          <cell r="L1008" t="str">
            <v>Bicf</v>
          </cell>
          <cell r="M1008" t="str">
            <v/>
          </cell>
          <cell r="N1008" t="str">
            <v>CAPAG Ano Base 2023</v>
          </cell>
          <cell r="O1008" t="str">
            <v>Não</v>
          </cell>
          <cell r="P1008" t="str">
            <v/>
          </cell>
          <cell r="Q1008" t="str">
            <v>Sim</v>
          </cell>
          <cell r="R1008" t="str">
            <v/>
          </cell>
          <cell r="S1008" t="str">
            <v/>
          </cell>
          <cell r="T1008" t="str">
            <v/>
          </cell>
          <cell r="U1008" t="str">
            <v/>
          </cell>
          <cell r="V1008" t="str">
            <v>Sim</v>
          </cell>
          <cell r="W1008" t="str">
            <v>Sim</v>
          </cell>
        </row>
        <row r="1009">
          <cell r="D1009" t="str">
            <v>Mombaça/CE</v>
          </cell>
          <cell r="E1009" t="str">
            <v>C</v>
          </cell>
          <cell r="F1009">
            <v>0.34828246535923951</v>
          </cell>
          <cell r="G1009" t="str">
            <v>A</v>
          </cell>
          <cell r="H1009">
            <v>0.9136077716234039</v>
          </cell>
          <cell r="I1009" t="str">
            <v>B</v>
          </cell>
          <cell r="J1009">
            <v>-2.9938981817824312E-2</v>
          </cell>
          <cell r="K1009" t="str">
            <v>C</v>
          </cell>
          <cell r="L1009" t="str">
            <v>Bicf</v>
          </cell>
          <cell r="M1009" t="str">
            <v/>
          </cell>
          <cell r="N1009" t="str">
            <v>CAPAG Ano Base 2023</v>
          </cell>
          <cell r="O1009" t="str">
            <v>Não</v>
          </cell>
          <cell r="P1009" t="str">
            <v/>
          </cell>
          <cell r="Q1009" t="str">
            <v>Sim</v>
          </cell>
          <cell r="R1009" t="str">
            <v/>
          </cell>
          <cell r="S1009" t="str">
            <v/>
          </cell>
          <cell r="T1009" t="str">
            <v/>
          </cell>
          <cell r="U1009" t="str">
            <v/>
          </cell>
          <cell r="V1009" t="str">
            <v>Sim</v>
          </cell>
          <cell r="W1009" t="str">
            <v>Sim</v>
          </cell>
        </row>
        <row r="1010">
          <cell r="D1010" t="str">
            <v>Monsenhor Tabosa/CE</v>
          </cell>
          <cell r="E1010" t="str">
            <v>C</v>
          </cell>
          <cell r="F1010">
            <v>0.24234414246729094</v>
          </cell>
          <cell r="G1010" t="str">
            <v>A</v>
          </cell>
          <cell r="H1010">
            <v>0.95184978000161957</v>
          </cell>
          <cell r="I1010" t="str">
            <v>C</v>
          </cell>
          <cell r="J1010">
            <v>-4.4968265487742354E-2</v>
          </cell>
          <cell r="K1010" t="str">
            <v>C</v>
          </cell>
          <cell r="L1010" t="str">
            <v>Bicf</v>
          </cell>
          <cell r="M1010" t="str">
            <v/>
          </cell>
          <cell r="N1010" t="str">
            <v>CAPAG Ano Base 2023</v>
          </cell>
          <cell r="O1010" t="str">
            <v>Não</v>
          </cell>
          <cell r="P1010">
            <v>3.3721415542575368</v>
          </cell>
          <cell r="Q1010" t="str">
            <v>Sim</v>
          </cell>
          <cell r="R1010" t="str">
            <v/>
          </cell>
          <cell r="S1010" t="str">
            <v/>
          </cell>
          <cell r="T1010" t="str">
            <v/>
          </cell>
          <cell r="U1010" t="str">
            <v/>
          </cell>
          <cell r="V1010" t="str">
            <v>Sim</v>
          </cell>
          <cell r="W1010" t="str">
            <v>Sim</v>
          </cell>
        </row>
        <row r="1011">
          <cell r="D1011" t="str">
            <v>Morada Nova/CE</v>
          </cell>
          <cell r="E1011" t="str">
            <v>C</v>
          </cell>
          <cell r="F1011">
            <v>0.10943004315746209</v>
          </cell>
          <cell r="G1011" t="str">
            <v>A</v>
          </cell>
          <cell r="H1011">
            <v>0.95846473059195325</v>
          </cell>
          <cell r="I1011" t="str">
            <v>C</v>
          </cell>
          <cell r="J1011">
            <v>-0.11929094798914607</v>
          </cell>
          <cell r="K1011" t="str">
            <v>C</v>
          </cell>
          <cell r="L1011" t="str">
            <v>Bicf</v>
          </cell>
          <cell r="M1011" t="str">
            <v/>
          </cell>
          <cell r="N1011" t="str">
            <v>CAPAG Ano Base 2023</v>
          </cell>
          <cell r="O1011" t="str">
            <v>Não</v>
          </cell>
          <cell r="P1011" t="str">
            <v/>
          </cell>
          <cell r="Q1011" t="str">
            <v>Sim</v>
          </cell>
          <cell r="R1011" t="str">
            <v/>
          </cell>
          <cell r="S1011" t="str">
            <v/>
          </cell>
          <cell r="T1011" t="str">
            <v/>
          </cell>
          <cell r="U1011" t="str">
            <v/>
          </cell>
          <cell r="V1011" t="str">
            <v>Sim</v>
          </cell>
          <cell r="W1011" t="str">
            <v>Sim</v>
          </cell>
        </row>
        <row r="1012">
          <cell r="D1012" t="str">
            <v>Moraújo/CE</v>
          </cell>
          <cell r="E1012" t="str">
            <v>A</v>
          </cell>
          <cell r="F1012">
            <v>0.23264866347253249</v>
          </cell>
          <cell r="G1012" t="str">
            <v>A</v>
          </cell>
          <cell r="H1012">
            <v>0.86449867798082836</v>
          </cell>
          <cell r="I1012" t="str">
            <v>B</v>
          </cell>
          <cell r="J1012">
            <v>0.22261532031042777</v>
          </cell>
          <cell r="K1012" t="str">
            <v>A</v>
          </cell>
          <cell r="L1012" t="str">
            <v>Bicf</v>
          </cell>
          <cell r="M1012" t="str">
            <v/>
          </cell>
          <cell r="N1012" t="str">
            <v>CAPAG Ano Base 2023</v>
          </cell>
          <cell r="O1012" t="str">
            <v>Não</v>
          </cell>
          <cell r="P1012">
            <v>9.4593796345518247E-2</v>
          </cell>
          <cell r="Q1012" t="str">
            <v>Sim</v>
          </cell>
          <cell r="R1012" t="str">
            <v/>
          </cell>
          <cell r="S1012" t="str">
            <v/>
          </cell>
          <cell r="T1012" t="str">
            <v/>
          </cell>
          <cell r="U1012" t="str">
            <v/>
          </cell>
          <cell r="V1012" t="str">
            <v>Sim</v>
          </cell>
          <cell r="W1012" t="str">
            <v>Sim</v>
          </cell>
        </row>
        <row r="1013">
          <cell r="D1013" t="str">
            <v>Morrinhos/CE</v>
          </cell>
          <cell r="E1013" t="str">
            <v>C</v>
          </cell>
          <cell r="F1013">
            <v>5.4516326783424683E-2</v>
          </cell>
          <cell r="G1013" t="str">
            <v>A</v>
          </cell>
          <cell r="H1013">
            <v>0.96911294726502994</v>
          </cell>
          <cell r="I1013" t="str">
            <v>C</v>
          </cell>
          <cell r="J1013">
            <v>-5.3117870429872111E-3</v>
          </cell>
          <cell r="K1013" t="str">
            <v>C</v>
          </cell>
          <cell r="L1013" t="str">
            <v>Bicf</v>
          </cell>
          <cell r="M1013" t="str">
            <v/>
          </cell>
          <cell r="N1013" t="str">
            <v>CAPAG Ano Base 2023</v>
          </cell>
          <cell r="O1013" t="str">
            <v>Não</v>
          </cell>
          <cell r="P1013">
            <v>1.2850562155723551</v>
          </cell>
          <cell r="Q1013" t="str">
            <v>Sim</v>
          </cell>
          <cell r="R1013" t="str">
            <v/>
          </cell>
          <cell r="S1013" t="str">
            <v/>
          </cell>
          <cell r="T1013" t="str">
            <v/>
          </cell>
          <cell r="U1013" t="str">
            <v/>
          </cell>
          <cell r="V1013" t="str">
            <v>Sim</v>
          </cell>
          <cell r="W1013" t="str">
            <v>Sim</v>
          </cell>
        </row>
        <row r="1014">
          <cell r="D1014" t="str">
            <v>Mucambo/CE</v>
          </cell>
          <cell r="E1014" t="str">
            <v>n.e.</v>
          </cell>
          <cell r="F1014">
            <v>5.2831946444201486E-2</v>
          </cell>
          <cell r="G1014" t="str">
            <v>A</v>
          </cell>
          <cell r="H1014">
            <v>0.88961486699705072</v>
          </cell>
          <cell r="I1014" t="str">
            <v>B</v>
          </cell>
          <cell r="J1014">
            <v>1.8203550016631841E-2</v>
          </cell>
          <cell r="K1014" t="str">
            <v>B</v>
          </cell>
          <cell r="L1014" t="str">
            <v>Eicf</v>
          </cell>
          <cell r="M1014" t="str">
            <v>Ente possui ranking da informação contábil Eicf</v>
          </cell>
          <cell r="N1014" t="str">
            <v>CAPAG Ano Base 2023</v>
          </cell>
          <cell r="O1014" t="str">
            <v>Não</v>
          </cell>
          <cell r="P1014">
            <v>0.78058089833142175</v>
          </cell>
          <cell r="Q1014" t="str">
            <v>Sim</v>
          </cell>
          <cell r="R1014" t="str">
            <v/>
          </cell>
          <cell r="S1014" t="str">
            <v/>
          </cell>
          <cell r="T1014" t="str">
            <v/>
          </cell>
          <cell r="U1014" t="str">
            <v/>
          </cell>
          <cell r="V1014" t="str">
            <v>Sim</v>
          </cell>
          <cell r="W1014" t="str">
            <v>Sim</v>
          </cell>
        </row>
        <row r="1015">
          <cell r="D1015" t="str">
            <v>Mulungu/CE</v>
          </cell>
          <cell r="E1015" t="str">
            <v>C</v>
          </cell>
          <cell r="F1015">
            <v>0.3654155491278589</v>
          </cell>
          <cell r="G1015" t="str">
            <v>A</v>
          </cell>
          <cell r="H1015">
            <v>0.95242040724763588</v>
          </cell>
          <cell r="I1015" t="str">
            <v>C</v>
          </cell>
          <cell r="J1015">
            <v>0</v>
          </cell>
          <cell r="K1015" t="str">
            <v>C</v>
          </cell>
          <cell r="L1015" t="str">
            <v>Bicf</v>
          </cell>
          <cell r="M1015" t="str">
            <v/>
          </cell>
          <cell r="N1015" t="str">
            <v>CAPAG Ano Base 2023</v>
          </cell>
          <cell r="O1015" t="str">
            <v>Não</v>
          </cell>
          <cell r="P1015" t="str">
            <v>n.d.</v>
          </cell>
          <cell r="Q1015" t="str">
            <v>Sim</v>
          </cell>
          <cell r="R1015" t="str">
            <v/>
          </cell>
          <cell r="S1015" t="str">
            <v/>
          </cell>
          <cell r="T1015" t="str">
            <v/>
          </cell>
          <cell r="U1015" t="str">
            <v/>
          </cell>
          <cell r="V1015" t="str">
            <v>Sim</v>
          </cell>
          <cell r="W1015" t="str">
            <v>Sim</v>
          </cell>
        </row>
        <row r="1016">
          <cell r="D1016" t="str">
            <v>Nova Olinda/CE</v>
          </cell>
          <cell r="E1016" t="str">
            <v>C</v>
          </cell>
          <cell r="F1016">
            <v>0.15934258220440473</v>
          </cell>
          <cell r="G1016" t="str">
            <v>A</v>
          </cell>
          <cell r="H1016">
            <v>0.85748003678955642</v>
          </cell>
          <cell r="I1016" t="str">
            <v>B</v>
          </cell>
          <cell r="J1016">
            <v>-1.1716287355077003E-2</v>
          </cell>
          <cell r="K1016" t="str">
            <v>C</v>
          </cell>
          <cell r="L1016" t="str">
            <v>Bicf</v>
          </cell>
          <cell r="M1016" t="str">
            <v/>
          </cell>
          <cell r="N1016" t="str">
            <v>CAPAG Ano Base 2023</v>
          </cell>
          <cell r="O1016" t="str">
            <v>Não</v>
          </cell>
          <cell r="P1016">
            <v>3.3334294219317138</v>
          </cell>
          <cell r="Q1016" t="str">
            <v>Sim</v>
          </cell>
          <cell r="R1016" t="str">
            <v/>
          </cell>
          <cell r="S1016" t="str">
            <v/>
          </cell>
          <cell r="T1016" t="str">
            <v/>
          </cell>
          <cell r="U1016" t="str">
            <v/>
          </cell>
          <cell r="V1016" t="str">
            <v>Sim</v>
          </cell>
          <cell r="W1016" t="str">
            <v>Sim</v>
          </cell>
        </row>
        <row r="1017">
          <cell r="D1017" t="str">
            <v>Nova Russas/CE</v>
          </cell>
          <cell r="E1017" t="str">
            <v>C</v>
          </cell>
          <cell r="F1017">
            <v>8.2870821180831208E-2</v>
          </cell>
          <cell r="G1017" t="str">
            <v>A</v>
          </cell>
          <cell r="H1017">
            <v>0.89064441229897495</v>
          </cell>
          <cell r="I1017" t="str">
            <v>B</v>
          </cell>
          <cell r="J1017">
            <v>-7.437250163961838E-2</v>
          </cell>
          <cell r="K1017" t="str">
            <v>C</v>
          </cell>
          <cell r="L1017" t="str">
            <v>Aicf</v>
          </cell>
          <cell r="M1017" t="str">
            <v/>
          </cell>
          <cell r="N1017" t="str">
            <v>CAPAG Ano Base 2023</v>
          </cell>
          <cell r="O1017" t="str">
            <v>Não</v>
          </cell>
          <cell r="P1017" t="str">
            <v/>
          </cell>
          <cell r="Q1017" t="str">
            <v>Sim</v>
          </cell>
          <cell r="R1017" t="str">
            <v/>
          </cell>
          <cell r="S1017" t="str">
            <v/>
          </cell>
          <cell r="T1017" t="str">
            <v/>
          </cell>
          <cell r="U1017" t="str">
            <v/>
          </cell>
          <cell r="V1017" t="str">
            <v>Sim</v>
          </cell>
          <cell r="W1017" t="str">
            <v>Sim</v>
          </cell>
        </row>
        <row r="1018">
          <cell r="D1018" t="str">
            <v>Novo Oriente/CE</v>
          </cell>
          <cell r="E1018" t="str">
            <v>C</v>
          </cell>
          <cell r="F1018">
            <v>0.32366164265736774</v>
          </cell>
          <cell r="G1018" t="str">
            <v>A</v>
          </cell>
          <cell r="H1018">
            <v>0.96759354745046278</v>
          </cell>
          <cell r="I1018" t="str">
            <v>C</v>
          </cell>
          <cell r="J1018">
            <v>3.7062762394471406E-2</v>
          </cell>
          <cell r="K1018" t="str">
            <v>B</v>
          </cell>
          <cell r="L1018" t="str">
            <v>Bicf</v>
          </cell>
          <cell r="M1018" t="str">
            <v/>
          </cell>
          <cell r="N1018" t="str">
            <v>CAPAG Ano Base 2023</v>
          </cell>
          <cell r="O1018" t="str">
            <v>Não</v>
          </cell>
          <cell r="P1018">
            <v>0.372464837678185</v>
          </cell>
          <cell r="Q1018" t="str">
            <v>Sim</v>
          </cell>
          <cell r="R1018" t="str">
            <v/>
          </cell>
          <cell r="S1018" t="str">
            <v/>
          </cell>
          <cell r="T1018" t="str">
            <v/>
          </cell>
          <cell r="U1018" t="str">
            <v/>
          </cell>
          <cell r="V1018" t="str">
            <v>Sim</v>
          </cell>
          <cell r="W1018" t="str">
            <v>Sim</v>
          </cell>
        </row>
        <row r="1019">
          <cell r="D1019" t="str">
            <v>Ocara/CE</v>
          </cell>
          <cell r="E1019" t="str">
            <v>C</v>
          </cell>
          <cell r="F1019">
            <v>0.14466788345169332</v>
          </cell>
          <cell r="G1019" t="str">
            <v>A</v>
          </cell>
          <cell r="H1019">
            <v>0.93936245506719551</v>
          </cell>
          <cell r="I1019" t="str">
            <v>B</v>
          </cell>
          <cell r="J1019">
            <v>-7.277942671152092E-2</v>
          </cell>
          <cell r="K1019" t="str">
            <v>C</v>
          </cell>
          <cell r="L1019" t="str">
            <v>Bicf</v>
          </cell>
          <cell r="M1019" t="str">
            <v/>
          </cell>
          <cell r="N1019" t="str">
            <v>CAPAG Ano Base 2023</v>
          </cell>
          <cell r="O1019" t="str">
            <v>Não</v>
          </cell>
          <cell r="P1019" t="str">
            <v/>
          </cell>
          <cell r="Q1019" t="str">
            <v>Sim</v>
          </cell>
          <cell r="R1019" t="str">
            <v/>
          </cell>
          <cell r="S1019" t="str">
            <v/>
          </cell>
          <cell r="T1019" t="str">
            <v/>
          </cell>
          <cell r="U1019" t="str">
            <v/>
          </cell>
          <cell r="V1019" t="str">
            <v>Sim</v>
          </cell>
          <cell r="W1019" t="str">
            <v>Sim</v>
          </cell>
        </row>
        <row r="1020">
          <cell r="D1020" t="str">
            <v>Orós/CE</v>
          </cell>
          <cell r="E1020" t="str">
            <v>C</v>
          </cell>
          <cell r="F1020">
            <v>0.5874554573331483</v>
          </cell>
          <cell r="G1020" t="str">
            <v>A</v>
          </cell>
          <cell r="H1020">
            <v>0.98939422918003306</v>
          </cell>
          <cell r="I1020" t="str">
            <v>C</v>
          </cell>
          <cell r="J1020">
            <v>9.4151351266353791E-3</v>
          </cell>
          <cell r="K1020" t="str">
            <v>B</v>
          </cell>
          <cell r="L1020" t="str">
            <v>Bicf</v>
          </cell>
          <cell r="M1020" t="str">
            <v/>
          </cell>
          <cell r="N1020" t="str">
            <v>CAPAG Ano Base 2023</v>
          </cell>
          <cell r="O1020" t="str">
            <v>Não</v>
          </cell>
          <cell r="P1020">
            <v>0.7577620248452932</v>
          </cell>
          <cell r="Q1020" t="str">
            <v>Sim</v>
          </cell>
          <cell r="R1020" t="str">
            <v/>
          </cell>
          <cell r="S1020" t="str">
            <v/>
          </cell>
          <cell r="T1020" t="str">
            <v/>
          </cell>
          <cell r="U1020" t="str">
            <v/>
          </cell>
          <cell r="V1020" t="str">
            <v>Sim</v>
          </cell>
          <cell r="W1020" t="str">
            <v>Sim</v>
          </cell>
        </row>
        <row r="1021">
          <cell r="D1021" t="str">
            <v>Pacajus/CE</v>
          </cell>
          <cell r="E1021" t="str">
            <v>C</v>
          </cell>
          <cell r="F1021">
            <v>0.60372183761509546</v>
          </cell>
          <cell r="G1021" t="str">
            <v>B</v>
          </cell>
          <cell r="H1021">
            <v>0.90672987068633293</v>
          </cell>
          <cell r="I1021" t="str">
            <v>B</v>
          </cell>
          <cell r="J1021">
            <v>-0.11836992740172697</v>
          </cell>
          <cell r="K1021" t="str">
            <v>C</v>
          </cell>
          <cell r="L1021" t="str">
            <v>Bicf</v>
          </cell>
          <cell r="M1021" t="str">
            <v/>
          </cell>
          <cell r="N1021" t="str">
            <v>CAPAG Ano Base 2023</v>
          </cell>
          <cell r="O1021" t="str">
            <v>Não</v>
          </cell>
          <cell r="P1021" t="str">
            <v/>
          </cell>
          <cell r="Q1021" t="str">
            <v>Sim</v>
          </cell>
          <cell r="R1021" t="str">
            <v/>
          </cell>
          <cell r="S1021" t="str">
            <v/>
          </cell>
          <cell r="T1021" t="str">
            <v/>
          </cell>
          <cell r="U1021" t="str">
            <v/>
          </cell>
          <cell r="V1021" t="str">
            <v>Sim</v>
          </cell>
          <cell r="W1021" t="str">
            <v>Sim</v>
          </cell>
        </row>
        <row r="1022">
          <cell r="D1022" t="str">
            <v>Pacatuba/CE</v>
          </cell>
          <cell r="E1022" t="str">
            <v>C</v>
          </cell>
          <cell r="F1022">
            <v>0.41762906497255609</v>
          </cell>
          <cell r="G1022" t="str">
            <v>A</v>
          </cell>
          <cell r="H1022">
            <v>0.90738124178952251</v>
          </cell>
          <cell r="I1022" t="str">
            <v>B</v>
          </cell>
          <cell r="J1022">
            <v>-9.1230296064026925E-2</v>
          </cell>
          <cell r="K1022" t="str">
            <v>C</v>
          </cell>
          <cell r="L1022" t="str">
            <v>Dicf</v>
          </cell>
          <cell r="M1022" t="str">
            <v/>
          </cell>
          <cell r="N1022" t="str">
            <v>CAPAG Ano Base 2023</v>
          </cell>
          <cell r="O1022" t="str">
            <v>Não</v>
          </cell>
          <cell r="P1022">
            <v>0.89150912491176681</v>
          </cell>
          <cell r="Q1022" t="str">
            <v>Sim</v>
          </cell>
          <cell r="R1022" t="str">
            <v>Sim</v>
          </cell>
          <cell r="S1022" t="str">
            <v/>
          </cell>
          <cell r="T1022" t="str">
            <v/>
          </cell>
          <cell r="U1022" t="str">
            <v/>
          </cell>
          <cell r="V1022" t="str">
            <v>Sim</v>
          </cell>
          <cell r="W1022" t="str">
            <v>Sim</v>
          </cell>
        </row>
        <row r="1023">
          <cell r="D1023" t="str">
            <v>Pacoti/CE</v>
          </cell>
          <cell r="E1023" t="str">
            <v>C</v>
          </cell>
          <cell r="F1023">
            <v>0.25862271608802073</v>
          </cell>
          <cell r="G1023" t="str">
            <v>A</v>
          </cell>
          <cell r="H1023">
            <v>0.92824083663395496</v>
          </cell>
          <cell r="I1023" t="str">
            <v>B</v>
          </cell>
          <cell r="J1023">
            <v>-3.354444376095405E-2</v>
          </cell>
          <cell r="K1023" t="str">
            <v>C</v>
          </cell>
          <cell r="L1023" t="str">
            <v>Bicf</v>
          </cell>
          <cell r="M1023" t="str">
            <v/>
          </cell>
          <cell r="N1023" t="str">
            <v>CAPAG Ano Base 2023</v>
          </cell>
          <cell r="O1023" t="str">
            <v>Não</v>
          </cell>
          <cell r="P1023">
            <v>2.4578425477268646</v>
          </cell>
          <cell r="Q1023" t="str">
            <v>Sim</v>
          </cell>
          <cell r="R1023" t="str">
            <v/>
          </cell>
          <cell r="S1023" t="str">
            <v/>
          </cell>
          <cell r="T1023" t="str">
            <v/>
          </cell>
          <cell r="U1023" t="str">
            <v/>
          </cell>
          <cell r="V1023" t="str">
            <v>Sim</v>
          </cell>
          <cell r="W1023" t="str">
            <v>Sim</v>
          </cell>
        </row>
        <row r="1024">
          <cell r="D1024" t="str">
            <v>Pacujá/CE</v>
          </cell>
          <cell r="E1024" t="str">
            <v>C</v>
          </cell>
          <cell r="F1024">
            <v>0.30010916533569892</v>
          </cell>
          <cell r="G1024" t="str">
            <v>A</v>
          </cell>
          <cell r="H1024">
            <v>0.97688856936010171</v>
          </cell>
          <cell r="I1024" t="str">
            <v>C</v>
          </cell>
          <cell r="J1024">
            <v>-4.6246377879715944E-2</v>
          </cell>
          <cell r="K1024" t="str">
            <v>C</v>
          </cell>
          <cell r="L1024" t="str">
            <v>Bicf</v>
          </cell>
          <cell r="M1024" t="str">
            <v/>
          </cell>
          <cell r="N1024" t="str">
            <v>CAPAG Ano Base 2023</v>
          </cell>
          <cell r="O1024" t="str">
            <v>Não</v>
          </cell>
          <cell r="P1024">
            <v>34.119572899440598</v>
          </cell>
          <cell r="Q1024" t="str">
            <v>Sim</v>
          </cell>
          <cell r="R1024" t="str">
            <v/>
          </cell>
          <cell r="S1024" t="str">
            <v/>
          </cell>
          <cell r="T1024" t="str">
            <v/>
          </cell>
          <cell r="U1024" t="str">
            <v/>
          </cell>
          <cell r="V1024" t="str">
            <v>Sim</v>
          </cell>
          <cell r="W1024" t="str">
            <v>Sim</v>
          </cell>
        </row>
        <row r="1025">
          <cell r="D1025" t="str">
            <v>Palhano/CE</v>
          </cell>
          <cell r="E1025" t="str">
            <v>C</v>
          </cell>
          <cell r="F1025">
            <v>0.38698527918346765</v>
          </cell>
          <cell r="G1025" t="str">
            <v>A</v>
          </cell>
          <cell r="H1025">
            <v>1.0028338932936505</v>
          </cell>
          <cell r="I1025" t="str">
            <v>C</v>
          </cell>
          <cell r="J1025">
            <v>0</v>
          </cell>
          <cell r="K1025" t="str">
            <v>C</v>
          </cell>
          <cell r="L1025" t="str">
            <v>Bicf</v>
          </cell>
          <cell r="M1025" t="str">
            <v/>
          </cell>
          <cell r="N1025" t="str">
            <v>CAPAG Ano Base 2023</v>
          </cell>
          <cell r="O1025" t="str">
            <v>Não</v>
          </cell>
          <cell r="P1025" t="str">
            <v>n.d.</v>
          </cell>
          <cell r="Q1025" t="str">
            <v>Sim</v>
          </cell>
          <cell r="R1025" t="str">
            <v/>
          </cell>
          <cell r="S1025" t="str">
            <v/>
          </cell>
          <cell r="T1025" t="str">
            <v/>
          </cell>
          <cell r="U1025" t="str">
            <v/>
          </cell>
          <cell r="V1025" t="str">
            <v>Sim</v>
          </cell>
          <cell r="W1025" t="str">
            <v>Sim</v>
          </cell>
        </row>
        <row r="1026">
          <cell r="D1026" t="str">
            <v>Palmácia/CE</v>
          </cell>
          <cell r="E1026" t="str">
            <v>C</v>
          </cell>
          <cell r="F1026">
            <v>0.61645275536239608</v>
          </cell>
          <cell r="G1026" t="str">
            <v>B</v>
          </cell>
          <cell r="H1026">
            <v>0.94522832174994154</v>
          </cell>
          <cell r="I1026" t="str">
            <v>B</v>
          </cell>
          <cell r="J1026">
            <v>-0.12875219906540594</v>
          </cell>
          <cell r="K1026" t="str">
            <v>C</v>
          </cell>
          <cell r="L1026" t="str">
            <v>Bicf</v>
          </cell>
          <cell r="M1026" t="str">
            <v/>
          </cell>
          <cell r="N1026" t="str">
            <v>CAPAG Ano Base 2023</v>
          </cell>
          <cell r="O1026" t="str">
            <v>Não</v>
          </cell>
          <cell r="P1026" t="str">
            <v/>
          </cell>
          <cell r="Q1026" t="str">
            <v>Sim</v>
          </cell>
          <cell r="R1026" t="str">
            <v/>
          </cell>
          <cell r="S1026" t="str">
            <v/>
          </cell>
          <cell r="T1026" t="str">
            <v/>
          </cell>
          <cell r="U1026" t="str">
            <v/>
          </cell>
          <cell r="V1026" t="str">
            <v>Sim</v>
          </cell>
          <cell r="W1026" t="str">
            <v>Sim</v>
          </cell>
        </row>
        <row r="1027">
          <cell r="D1027" t="str">
            <v>Paracuru/CE</v>
          </cell>
          <cell r="E1027" t="str">
            <v>C</v>
          </cell>
          <cell r="F1027">
            <v>0.38951368640801565</v>
          </cell>
          <cell r="G1027" t="str">
            <v>A</v>
          </cell>
          <cell r="H1027">
            <v>1.0000937529650149</v>
          </cell>
          <cell r="I1027" t="str">
            <v>C</v>
          </cell>
          <cell r="J1027">
            <v>-9.755666475075303E-2</v>
          </cell>
          <cell r="K1027" t="str">
            <v>C</v>
          </cell>
          <cell r="L1027" t="str">
            <v>Bicf</v>
          </cell>
          <cell r="M1027" t="str">
            <v/>
          </cell>
          <cell r="N1027" t="str">
            <v>CAPAG Ano Base 2023</v>
          </cell>
          <cell r="O1027" t="str">
            <v>Não</v>
          </cell>
          <cell r="P1027" t="str">
            <v/>
          </cell>
          <cell r="Q1027" t="str">
            <v>Sim</v>
          </cell>
          <cell r="R1027" t="str">
            <v/>
          </cell>
          <cell r="S1027" t="str">
            <v/>
          </cell>
          <cell r="T1027" t="str">
            <v/>
          </cell>
          <cell r="U1027" t="str">
            <v/>
          </cell>
          <cell r="V1027" t="str">
            <v>Sim</v>
          </cell>
          <cell r="W1027" t="str">
            <v>Sim</v>
          </cell>
        </row>
        <row r="1028">
          <cell r="D1028" t="str">
            <v>Paraipaba/CE</v>
          </cell>
          <cell r="E1028" t="str">
            <v>C</v>
          </cell>
          <cell r="F1028">
            <v>0.13627947581541014</v>
          </cell>
          <cell r="G1028" t="str">
            <v>A</v>
          </cell>
          <cell r="H1028">
            <v>0.85730759894914321</v>
          </cell>
          <cell r="I1028" t="str">
            <v>B</v>
          </cell>
          <cell r="J1028">
            <v>-4.7527375387736874E-2</v>
          </cell>
          <cell r="K1028" t="str">
            <v>C</v>
          </cell>
          <cell r="L1028" t="str">
            <v>Cicf</v>
          </cell>
          <cell r="M1028" t="str">
            <v/>
          </cell>
          <cell r="N1028" t="str">
            <v>CAPAG Ano Base 2023</v>
          </cell>
          <cell r="O1028" t="str">
            <v>Não</v>
          </cell>
          <cell r="P1028">
            <v>0.75253143062373518</v>
          </cell>
          <cell r="Q1028" t="str">
            <v>Sim</v>
          </cell>
          <cell r="R1028" t="str">
            <v>Sim</v>
          </cell>
          <cell r="S1028" t="str">
            <v/>
          </cell>
          <cell r="T1028" t="str">
            <v/>
          </cell>
          <cell r="U1028" t="str">
            <v/>
          </cell>
          <cell r="V1028" t="str">
            <v>Sim</v>
          </cell>
          <cell r="W1028" t="str">
            <v>Sim</v>
          </cell>
        </row>
        <row r="1029">
          <cell r="D1029" t="str">
            <v>Parambu/CE</v>
          </cell>
          <cell r="E1029" t="str">
            <v>A</v>
          </cell>
          <cell r="F1029">
            <v>3.9964027570796687E-2</v>
          </cell>
          <cell r="G1029" t="str">
            <v>A</v>
          </cell>
          <cell r="H1029">
            <v>0.8260527057285727</v>
          </cell>
          <cell r="I1029" t="str">
            <v>A</v>
          </cell>
          <cell r="J1029">
            <v>0.3032916388493257</v>
          </cell>
          <cell r="K1029" t="str">
            <v>A</v>
          </cell>
          <cell r="L1029" t="str">
            <v>Bicf</v>
          </cell>
          <cell r="M1029" t="str">
            <v/>
          </cell>
          <cell r="N1029" t="str">
            <v>CAPAG Ano Base 2023</v>
          </cell>
          <cell r="O1029" t="str">
            <v>Não</v>
          </cell>
          <cell r="P1029">
            <v>5.8686830224158208E-2</v>
          </cell>
          <cell r="Q1029" t="str">
            <v>Sim</v>
          </cell>
          <cell r="R1029" t="str">
            <v/>
          </cell>
          <cell r="S1029" t="str">
            <v/>
          </cell>
          <cell r="T1029" t="str">
            <v/>
          </cell>
          <cell r="U1029" t="str">
            <v/>
          </cell>
          <cell r="V1029" t="str">
            <v>Sim</v>
          </cell>
          <cell r="W1029" t="str">
            <v>Sim</v>
          </cell>
        </row>
        <row r="1030">
          <cell r="D1030" t="str">
            <v>Paramoti/CE</v>
          </cell>
          <cell r="E1030" t="str">
            <v>C</v>
          </cell>
          <cell r="F1030">
            <v>0.27444240806874654</v>
          </cell>
          <cell r="G1030" t="str">
            <v>A</v>
          </cell>
          <cell r="H1030">
            <v>0.96420201405005512</v>
          </cell>
          <cell r="I1030" t="str">
            <v>C</v>
          </cell>
          <cell r="J1030">
            <v>0</v>
          </cell>
          <cell r="K1030" t="str">
            <v>C</v>
          </cell>
          <cell r="L1030" t="str">
            <v>Bicf</v>
          </cell>
          <cell r="M1030" t="str">
            <v/>
          </cell>
          <cell r="N1030" t="str">
            <v>CAPAG Ano Base 2023</v>
          </cell>
          <cell r="O1030" t="str">
            <v>Não</v>
          </cell>
          <cell r="P1030" t="str">
            <v>n.d.</v>
          </cell>
          <cell r="Q1030" t="str">
            <v>Sim</v>
          </cell>
          <cell r="R1030" t="str">
            <v/>
          </cell>
          <cell r="S1030" t="str">
            <v/>
          </cell>
          <cell r="T1030" t="str">
            <v/>
          </cell>
          <cell r="U1030" t="str">
            <v/>
          </cell>
          <cell r="V1030" t="str">
            <v>Sim</v>
          </cell>
          <cell r="W1030" t="str">
            <v>Sim</v>
          </cell>
        </row>
        <row r="1031">
          <cell r="D1031" t="str">
            <v>Pedra Branca/CE</v>
          </cell>
          <cell r="E1031" t="str">
            <v>C</v>
          </cell>
          <cell r="F1031">
            <v>0.32744434345254958</v>
          </cell>
          <cell r="G1031" t="str">
            <v>A</v>
          </cell>
          <cell r="H1031">
            <v>0.9348776326696423</v>
          </cell>
          <cell r="I1031" t="str">
            <v>B</v>
          </cell>
          <cell r="J1031">
            <v>-1.0911141650828085E-2</v>
          </cell>
          <cell r="K1031" t="str">
            <v>C</v>
          </cell>
          <cell r="L1031" t="str">
            <v>Bicf</v>
          </cell>
          <cell r="M1031" t="str">
            <v/>
          </cell>
          <cell r="N1031" t="str">
            <v>CAPAG Ano Base 2023</v>
          </cell>
          <cell r="O1031" t="str">
            <v>Não</v>
          </cell>
          <cell r="P1031">
            <v>0.32373160303448767</v>
          </cell>
          <cell r="Q1031" t="str">
            <v>Sim</v>
          </cell>
          <cell r="R1031" t="str">
            <v>Sim</v>
          </cell>
          <cell r="S1031" t="str">
            <v/>
          </cell>
          <cell r="T1031" t="str">
            <v/>
          </cell>
          <cell r="U1031" t="str">
            <v/>
          </cell>
          <cell r="V1031" t="str">
            <v>Sim</v>
          </cell>
          <cell r="W1031" t="str">
            <v>Sim</v>
          </cell>
        </row>
        <row r="1032">
          <cell r="D1032" t="str">
            <v>Penaforte/CE</v>
          </cell>
          <cell r="E1032" t="str">
            <v>C</v>
          </cell>
          <cell r="F1032">
            <v>0.46276184740036247</v>
          </cell>
          <cell r="G1032" t="str">
            <v>A</v>
          </cell>
          <cell r="H1032">
            <v>1.0138391106476905</v>
          </cell>
          <cell r="I1032" t="str">
            <v>C</v>
          </cell>
          <cell r="J1032">
            <v>-0.10692027837701945</v>
          </cell>
          <cell r="K1032" t="str">
            <v>C</v>
          </cell>
          <cell r="L1032" t="str">
            <v>Bicf</v>
          </cell>
          <cell r="M1032" t="str">
            <v/>
          </cell>
          <cell r="N1032" t="str">
            <v>CAPAG Ano Base 2023</v>
          </cell>
          <cell r="O1032" t="str">
            <v>Não</v>
          </cell>
          <cell r="P1032" t="str">
            <v/>
          </cell>
          <cell r="Q1032" t="str">
            <v>Sim</v>
          </cell>
          <cell r="R1032" t="str">
            <v/>
          </cell>
          <cell r="S1032" t="str">
            <v/>
          </cell>
          <cell r="T1032" t="str">
            <v/>
          </cell>
          <cell r="U1032" t="str">
            <v/>
          </cell>
          <cell r="V1032" t="str">
            <v>Sim</v>
          </cell>
          <cell r="W1032" t="str">
            <v>Não</v>
          </cell>
        </row>
        <row r="1033">
          <cell r="D1033" t="str">
            <v>Pentecoste/CE</v>
          </cell>
          <cell r="E1033" t="str">
            <v>C</v>
          </cell>
          <cell r="F1033">
            <v>0.15870872727335447</v>
          </cell>
          <cell r="G1033" t="str">
            <v>A</v>
          </cell>
          <cell r="H1033">
            <v>0.90315859290239164</v>
          </cell>
          <cell r="I1033" t="str">
            <v>B</v>
          </cell>
          <cell r="J1033">
            <v>0</v>
          </cell>
          <cell r="K1033" t="str">
            <v>C</v>
          </cell>
          <cell r="L1033" t="str">
            <v>Bicf</v>
          </cell>
          <cell r="M1033" t="str">
            <v/>
          </cell>
          <cell r="N1033" t="str">
            <v>CAPAG Ano Base 2023</v>
          </cell>
          <cell r="O1033" t="str">
            <v>Não</v>
          </cell>
          <cell r="P1033" t="str">
            <v>n.d.</v>
          </cell>
          <cell r="Q1033" t="str">
            <v>Sim</v>
          </cell>
          <cell r="R1033" t="str">
            <v/>
          </cell>
          <cell r="S1033" t="str">
            <v/>
          </cell>
          <cell r="T1033" t="str">
            <v/>
          </cell>
          <cell r="U1033" t="str">
            <v/>
          </cell>
          <cell r="V1033" t="str">
            <v>Sim</v>
          </cell>
          <cell r="W1033" t="str">
            <v>Sim</v>
          </cell>
        </row>
        <row r="1034">
          <cell r="D1034" t="str">
            <v>Pereiro/CE</v>
          </cell>
          <cell r="E1034" t="str">
            <v>C</v>
          </cell>
          <cell r="F1034">
            <v>1.0205255300832522E-2</v>
          </cell>
          <cell r="G1034" t="str">
            <v>A</v>
          </cell>
          <cell r="H1034">
            <v>0.83286077545747639</v>
          </cell>
          <cell r="I1034" t="str">
            <v>A</v>
          </cell>
          <cell r="J1034">
            <v>0</v>
          </cell>
          <cell r="K1034" t="str">
            <v>C</v>
          </cell>
          <cell r="L1034" t="str">
            <v>Bicf</v>
          </cell>
          <cell r="M1034" t="str">
            <v/>
          </cell>
          <cell r="N1034" t="str">
            <v>CAPAG Ano Base 2023</v>
          </cell>
          <cell r="O1034" t="str">
            <v>Não</v>
          </cell>
          <cell r="P1034" t="str">
            <v>n.d.</v>
          </cell>
          <cell r="Q1034" t="str">
            <v>Sim</v>
          </cell>
          <cell r="R1034" t="str">
            <v/>
          </cell>
          <cell r="S1034" t="str">
            <v/>
          </cell>
          <cell r="T1034" t="str">
            <v/>
          </cell>
          <cell r="U1034" t="str">
            <v/>
          </cell>
          <cell r="V1034" t="str">
            <v>Sim</v>
          </cell>
          <cell r="W1034" t="str">
            <v>Sim</v>
          </cell>
        </row>
        <row r="1035">
          <cell r="D1035" t="str">
            <v>Pindoretama/CE</v>
          </cell>
          <cell r="E1035" t="str">
            <v>C</v>
          </cell>
          <cell r="F1035">
            <v>0.3427831168155796</v>
          </cell>
          <cell r="G1035" t="str">
            <v>A</v>
          </cell>
          <cell r="H1035">
            <v>0.97137368805006918</v>
          </cell>
          <cell r="I1035" t="str">
            <v>C</v>
          </cell>
          <cell r="J1035">
            <v>-0.12613223719937114</v>
          </cell>
          <cell r="K1035" t="str">
            <v>C</v>
          </cell>
          <cell r="L1035" t="str">
            <v>Bicf</v>
          </cell>
          <cell r="M1035" t="str">
            <v/>
          </cell>
          <cell r="N1035" t="str">
            <v>CAPAG Ano Base 2023</v>
          </cell>
          <cell r="O1035" t="str">
            <v>Não</v>
          </cell>
          <cell r="P1035" t="str">
            <v/>
          </cell>
          <cell r="Q1035" t="str">
            <v>Sim</v>
          </cell>
          <cell r="R1035" t="str">
            <v/>
          </cell>
          <cell r="S1035" t="str">
            <v/>
          </cell>
          <cell r="T1035" t="str">
            <v/>
          </cell>
          <cell r="U1035" t="str">
            <v/>
          </cell>
          <cell r="V1035" t="str">
            <v>Sim</v>
          </cell>
          <cell r="W1035" t="str">
            <v>Sim</v>
          </cell>
        </row>
        <row r="1036">
          <cell r="D1036" t="str">
            <v>Piquet Carneiro/CE</v>
          </cell>
          <cell r="E1036" t="str">
            <v>C</v>
          </cell>
          <cell r="F1036">
            <v>0.22521331189922802</v>
          </cell>
          <cell r="G1036" t="str">
            <v>A</v>
          </cell>
          <cell r="H1036">
            <v>0.96184710756092673</v>
          </cell>
          <cell r="I1036" t="str">
            <v>C</v>
          </cell>
          <cell r="J1036">
            <v>2.2605356249392885E-2</v>
          </cell>
          <cell r="K1036" t="str">
            <v>B</v>
          </cell>
          <cell r="L1036" t="str">
            <v>Bicf</v>
          </cell>
          <cell r="M1036" t="str">
            <v/>
          </cell>
          <cell r="N1036" t="str">
            <v>CAPAG Ano Base 2023</v>
          </cell>
          <cell r="O1036" t="str">
            <v>Não</v>
          </cell>
          <cell r="P1036">
            <v>0.52927472409128562</v>
          </cell>
          <cell r="Q1036" t="str">
            <v>Sim</v>
          </cell>
          <cell r="R1036" t="str">
            <v/>
          </cell>
          <cell r="S1036" t="str">
            <v/>
          </cell>
          <cell r="T1036" t="str">
            <v/>
          </cell>
          <cell r="U1036" t="str">
            <v/>
          </cell>
          <cell r="V1036" t="str">
            <v>Sim</v>
          </cell>
          <cell r="W1036" t="str">
            <v>Sim</v>
          </cell>
        </row>
        <row r="1037">
          <cell r="D1037" t="str">
            <v>Pires Ferreira/CE</v>
          </cell>
          <cell r="E1037" t="str">
            <v>B</v>
          </cell>
          <cell r="F1037">
            <v>0.1654339967687479</v>
          </cell>
          <cell r="G1037" t="str">
            <v>A</v>
          </cell>
          <cell r="H1037">
            <v>0.88769206580705773</v>
          </cell>
          <cell r="I1037" t="str">
            <v>B</v>
          </cell>
          <cell r="J1037">
            <v>2.5079664905925596E-2</v>
          </cell>
          <cell r="K1037" t="str">
            <v>B</v>
          </cell>
          <cell r="L1037" t="str">
            <v>Bicf</v>
          </cell>
          <cell r="M1037" t="str">
            <v/>
          </cell>
          <cell r="N1037" t="str">
            <v>CAPAG Ano Base 2023</v>
          </cell>
          <cell r="O1037" t="str">
            <v>Não</v>
          </cell>
          <cell r="P1037">
            <v>0.75473856261240935</v>
          </cell>
          <cell r="Q1037" t="str">
            <v>Sim</v>
          </cell>
          <cell r="R1037" t="str">
            <v/>
          </cell>
          <cell r="S1037" t="str">
            <v/>
          </cell>
          <cell r="T1037" t="str">
            <v/>
          </cell>
          <cell r="U1037" t="str">
            <v/>
          </cell>
          <cell r="V1037" t="str">
            <v>Sim</v>
          </cell>
          <cell r="W1037" t="str">
            <v>Sim</v>
          </cell>
        </row>
        <row r="1038">
          <cell r="D1038" t="str">
            <v>Poranga/CE</v>
          </cell>
          <cell r="E1038" t="str">
            <v>C</v>
          </cell>
          <cell r="F1038">
            <v>0.19779863561188574</v>
          </cell>
          <cell r="G1038" t="str">
            <v>A</v>
          </cell>
          <cell r="H1038">
            <v>0.96816069355851941</v>
          </cell>
          <cell r="I1038" t="str">
            <v>C</v>
          </cell>
          <cell r="J1038">
            <v>-6.8157688082765719E-2</v>
          </cell>
          <cell r="K1038" t="str">
            <v>C</v>
          </cell>
          <cell r="L1038" t="str">
            <v>Bicf</v>
          </cell>
          <cell r="M1038" t="str">
            <v/>
          </cell>
          <cell r="N1038" t="str">
            <v>CAPAG Ano Base 2023</v>
          </cell>
          <cell r="O1038" t="str">
            <v>Não</v>
          </cell>
          <cell r="P1038" t="str">
            <v/>
          </cell>
          <cell r="Q1038" t="str">
            <v>Sim</v>
          </cell>
          <cell r="R1038" t="str">
            <v/>
          </cell>
          <cell r="S1038" t="str">
            <v/>
          </cell>
          <cell r="T1038" t="str">
            <v/>
          </cell>
          <cell r="U1038" t="str">
            <v/>
          </cell>
          <cell r="V1038" t="str">
            <v>Sim</v>
          </cell>
          <cell r="W1038" t="str">
            <v>Sim</v>
          </cell>
        </row>
        <row r="1039">
          <cell r="D1039" t="str">
            <v>Porteiras/CE</v>
          </cell>
          <cell r="E1039" t="str">
            <v>C</v>
          </cell>
          <cell r="F1039">
            <v>4.5991287178882526E-2</v>
          </cell>
          <cell r="G1039" t="str">
            <v>A</v>
          </cell>
          <cell r="H1039">
            <v>0.91565140701774272</v>
          </cell>
          <cell r="I1039" t="str">
            <v>B</v>
          </cell>
          <cell r="J1039">
            <v>0</v>
          </cell>
          <cell r="K1039" t="str">
            <v>C</v>
          </cell>
          <cell r="L1039" t="str">
            <v>Cicf</v>
          </cell>
          <cell r="M1039" t="str">
            <v/>
          </cell>
          <cell r="N1039" t="str">
            <v>CAPAG Ano Base 2023</v>
          </cell>
          <cell r="O1039" t="str">
            <v>Não</v>
          </cell>
          <cell r="P1039" t="str">
            <v>n.d.</v>
          </cell>
          <cell r="Q1039" t="str">
            <v>Sim</v>
          </cell>
          <cell r="R1039" t="str">
            <v/>
          </cell>
          <cell r="S1039" t="str">
            <v/>
          </cell>
          <cell r="T1039" t="str">
            <v/>
          </cell>
          <cell r="U1039" t="str">
            <v/>
          </cell>
          <cell r="V1039" t="str">
            <v>Sim</v>
          </cell>
          <cell r="W1039" t="str">
            <v>Sim</v>
          </cell>
        </row>
        <row r="1040">
          <cell r="D1040" t="str">
            <v>Potengi/CE</v>
          </cell>
          <cell r="E1040" t="str">
            <v>C</v>
          </cell>
          <cell r="F1040">
            <v>0.19063199082545421</v>
          </cell>
          <cell r="G1040" t="str">
            <v>A</v>
          </cell>
          <cell r="H1040">
            <v>1.021976290662439</v>
          </cell>
          <cell r="I1040" t="str">
            <v>C</v>
          </cell>
          <cell r="J1040">
            <v>-0.10725045772843077</v>
          </cell>
          <cell r="K1040" t="str">
            <v>C</v>
          </cell>
          <cell r="L1040" t="str">
            <v>Cicf</v>
          </cell>
          <cell r="M1040" t="str">
            <v/>
          </cell>
          <cell r="N1040" t="str">
            <v>CAPAG Ano Base 2023</v>
          </cell>
          <cell r="O1040" t="str">
            <v>Não</v>
          </cell>
          <cell r="P1040" t="str">
            <v/>
          </cell>
          <cell r="Q1040" t="str">
            <v>Sim</v>
          </cell>
          <cell r="R1040" t="str">
            <v/>
          </cell>
          <cell r="S1040" t="str">
            <v/>
          </cell>
          <cell r="T1040" t="str">
            <v/>
          </cell>
          <cell r="U1040" t="str">
            <v/>
          </cell>
          <cell r="V1040" t="str">
            <v>Sim</v>
          </cell>
          <cell r="W1040" t="str">
            <v>Não</v>
          </cell>
        </row>
        <row r="1041">
          <cell r="D1041" t="str">
            <v>Potiretama/CE</v>
          </cell>
          <cell r="E1041" t="str">
            <v>C</v>
          </cell>
          <cell r="F1041">
            <v>0.32975476791161279</v>
          </cell>
          <cell r="G1041" t="str">
            <v>A</v>
          </cell>
          <cell r="H1041">
            <v>0.92979932490088146</v>
          </cell>
          <cell r="I1041" t="str">
            <v>B</v>
          </cell>
          <cell r="J1041">
            <v>-5.5004450396094695E-2</v>
          </cell>
          <cell r="K1041" t="str">
            <v>C</v>
          </cell>
          <cell r="L1041" t="str">
            <v>Bicf</v>
          </cell>
          <cell r="M1041" t="str">
            <v/>
          </cell>
          <cell r="N1041" t="str">
            <v>CAPAG Ano Base 2023</v>
          </cell>
          <cell r="O1041" t="str">
            <v>Não</v>
          </cell>
          <cell r="P1041" t="str">
            <v/>
          </cell>
          <cell r="Q1041" t="str">
            <v>Sim</v>
          </cell>
          <cell r="R1041" t="str">
            <v/>
          </cell>
          <cell r="S1041" t="str">
            <v/>
          </cell>
          <cell r="T1041" t="str">
            <v/>
          </cell>
          <cell r="U1041" t="str">
            <v/>
          </cell>
          <cell r="V1041" t="str">
            <v>Sim</v>
          </cell>
          <cell r="W1041" t="str">
            <v>Sim</v>
          </cell>
        </row>
        <row r="1042">
          <cell r="D1042" t="str">
            <v>Quiterianópolis/CE</v>
          </cell>
          <cell r="E1042" t="str">
            <v>C</v>
          </cell>
          <cell r="F1042">
            <v>0.20937084204463441</v>
          </cell>
          <cell r="G1042" t="str">
            <v>A</v>
          </cell>
          <cell r="H1042">
            <v>0.91877105131692427</v>
          </cell>
          <cell r="I1042" t="str">
            <v>B</v>
          </cell>
          <cell r="J1042">
            <v>-9.5226064907234711E-4</v>
          </cell>
          <cell r="K1042" t="str">
            <v>C</v>
          </cell>
          <cell r="L1042" t="str">
            <v>Bicf</v>
          </cell>
          <cell r="M1042" t="str">
            <v/>
          </cell>
          <cell r="N1042" t="str">
            <v>CAPAG Ano Base 2023</v>
          </cell>
          <cell r="O1042" t="str">
            <v>Não</v>
          </cell>
          <cell r="P1042">
            <v>1.0544553727863133</v>
          </cell>
          <cell r="Q1042" t="str">
            <v>Sim</v>
          </cell>
          <cell r="R1042" t="str">
            <v/>
          </cell>
          <cell r="S1042" t="str">
            <v/>
          </cell>
          <cell r="T1042" t="str">
            <v/>
          </cell>
          <cell r="U1042" t="str">
            <v/>
          </cell>
          <cell r="V1042" t="str">
            <v>Sim</v>
          </cell>
          <cell r="W1042" t="str">
            <v>Sim</v>
          </cell>
        </row>
        <row r="1043">
          <cell r="D1043" t="str">
            <v>Quixadá/CE</v>
          </cell>
          <cell r="E1043" t="str">
            <v>C</v>
          </cell>
          <cell r="F1043">
            <v>0.10879048283277051</v>
          </cell>
          <cell r="G1043" t="str">
            <v>A</v>
          </cell>
          <cell r="H1043">
            <v>0.95814468990021784</v>
          </cell>
          <cell r="I1043" t="str">
            <v>C</v>
          </cell>
          <cell r="J1043">
            <v>-1.1136727210501043E-2</v>
          </cell>
          <cell r="K1043" t="str">
            <v>C</v>
          </cell>
          <cell r="L1043" t="str">
            <v>Bicf</v>
          </cell>
          <cell r="M1043" t="str">
            <v/>
          </cell>
          <cell r="N1043" t="str">
            <v>CAPAG Ano Base 2023</v>
          </cell>
          <cell r="O1043" t="str">
            <v>Não</v>
          </cell>
          <cell r="P1043">
            <v>1.4758498821379433</v>
          </cell>
          <cell r="Q1043" t="str">
            <v>Sim</v>
          </cell>
          <cell r="R1043" t="str">
            <v/>
          </cell>
          <cell r="S1043" t="str">
            <v/>
          </cell>
          <cell r="T1043" t="str">
            <v/>
          </cell>
          <cell r="U1043" t="str">
            <v/>
          </cell>
          <cell r="V1043" t="str">
            <v>Sim</v>
          </cell>
          <cell r="W1043" t="str">
            <v>Sim</v>
          </cell>
        </row>
        <row r="1044">
          <cell r="D1044" t="str">
            <v>Quixelô/CE</v>
          </cell>
          <cell r="E1044" t="str">
            <v>C</v>
          </cell>
          <cell r="F1044">
            <v>8.3666095555816541E-2</v>
          </cell>
          <cell r="G1044" t="str">
            <v>A</v>
          </cell>
          <cell r="H1044">
            <v>0.97275589484422387</v>
          </cell>
          <cell r="I1044" t="str">
            <v>C</v>
          </cell>
          <cell r="J1044">
            <v>0</v>
          </cell>
          <cell r="K1044" t="str">
            <v>C</v>
          </cell>
          <cell r="L1044" t="str">
            <v>Bicf</v>
          </cell>
          <cell r="M1044" t="str">
            <v/>
          </cell>
          <cell r="N1044" t="str">
            <v>CAPAG Ano Base 2023</v>
          </cell>
          <cell r="O1044" t="str">
            <v>Não</v>
          </cell>
          <cell r="P1044" t="str">
            <v>n.d.</v>
          </cell>
          <cell r="Q1044" t="str">
            <v>Sim</v>
          </cell>
          <cell r="R1044" t="str">
            <v/>
          </cell>
          <cell r="S1044" t="str">
            <v/>
          </cell>
          <cell r="T1044" t="str">
            <v/>
          </cell>
          <cell r="U1044" t="str">
            <v/>
          </cell>
          <cell r="V1044" t="str">
            <v>Sim</v>
          </cell>
          <cell r="W1044" t="str">
            <v>Sim</v>
          </cell>
        </row>
        <row r="1045">
          <cell r="D1045" t="str">
            <v>Quixeramobim/CE</v>
          </cell>
          <cell r="E1045" t="str">
            <v>C</v>
          </cell>
          <cell r="F1045">
            <v>0.2827342654355105</v>
          </cell>
          <cell r="G1045" t="str">
            <v>A</v>
          </cell>
          <cell r="H1045">
            <v>1.0092994704529854</v>
          </cell>
          <cell r="I1045" t="str">
            <v>C</v>
          </cell>
          <cell r="J1045">
            <v>-0.18263372453339044</v>
          </cell>
          <cell r="K1045" t="str">
            <v>C</v>
          </cell>
          <cell r="L1045" t="str">
            <v>Bicf</v>
          </cell>
          <cell r="M1045" t="str">
            <v/>
          </cell>
          <cell r="N1045" t="str">
            <v>CAPAG Ano Base 2023</v>
          </cell>
          <cell r="O1045" t="str">
            <v>Não</v>
          </cell>
          <cell r="P1045" t="str">
            <v/>
          </cell>
          <cell r="Q1045" t="str">
            <v>Sim</v>
          </cell>
          <cell r="R1045" t="str">
            <v/>
          </cell>
          <cell r="S1045" t="str">
            <v/>
          </cell>
          <cell r="T1045" t="str">
            <v/>
          </cell>
          <cell r="U1045" t="str">
            <v/>
          </cell>
          <cell r="V1045" t="str">
            <v>Sim</v>
          </cell>
          <cell r="W1045" t="str">
            <v>Sim</v>
          </cell>
        </row>
        <row r="1046">
          <cell r="D1046" t="str">
            <v>Quixeré/CE</v>
          </cell>
          <cell r="E1046" t="str">
            <v>C</v>
          </cell>
          <cell r="F1046">
            <v>7.2564521112155458E-2</v>
          </cell>
          <cell r="G1046" t="str">
            <v>A</v>
          </cell>
          <cell r="H1046">
            <v>0.97982911376089077</v>
          </cell>
          <cell r="I1046" t="str">
            <v>C</v>
          </cell>
          <cell r="J1046">
            <v>-2.4790998662225869E-2</v>
          </cell>
          <cell r="K1046" t="str">
            <v>C</v>
          </cell>
          <cell r="L1046" t="str">
            <v>Bicf</v>
          </cell>
          <cell r="M1046" t="str">
            <v/>
          </cell>
          <cell r="N1046" t="str">
            <v>CAPAG Ano Base 2023</v>
          </cell>
          <cell r="O1046" t="str">
            <v>Não</v>
          </cell>
          <cell r="P1046" t="str">
            <v>n.d.</v>
          </cell>
          <cell r="Q1046" t="str">
            <v>Sim</v>
          </cell>
          <cell r="R1046" t="str">
            <v/>
          </cell>
          <cell r="S1046" t="str">
            <v/>
          </cell>
          <cell r="T1046" t="str">
            <v/>
          </cell>
          <cell r="U1046" t="str">
            <v/>
          </cell>
          <cell r="V1046" t="str">
            <v>Sim</v>
          </cell>
          <cell r="W1046" t="str">
            <v>Sim</v>
          </cell>
        </row>
        <row r="1047">
          <cell r="D1047" t="str">
            <v>Redenção/CE</v>
          </cell>
          <cell r="E1047" t="str">
            <v>C</v>
          </cell>
          <cell r="F1047">
            <v>0.64328013056872269</v>
          </cell>
          <cell r="G1047" t="str">
            <v>B</v>
          </cell>
          <cell r="H1047">
            <v>0.91812966853591238</v>
          </cell>
          <cell r="I1047" t="str">
            <v>B</v>
          </cell>
          <cell r="J1047">
            <v>-4.3830533386739146E-2</v>
          </cell>
          <cell r="K1047" t="str">
            <v>C</v>
          </cell>
          <cell r="L1047" t="str">
            <v>Bicf</v>
          </cell>
          <cell r="M1047" t="str">
            <v/>
          </cell>
          <cell r="N1047" t="str">
            <v>CAPAG Ano Base 2023</v>
          </cell>
          <cell r="O1047" t="str">
            <v>Não</v>
          </cell>
          <cell r="P1047">
            <v>0.75637740176251145</v>
          </cell>
          <cell r="Q1047" t="str">
            <v>Sim</v>
          </cell>
          <cell r="R1047" t="str">
            <v>Sim</v>
          </cell>
          <cell r="S1047" t="str">
            <v/>
          </cell>
          <cell r="T1047" t="str">
            <v/>
          </cell>
          <cell r="U1047" t="str">
            <v/>
          </cell>
          <cell r="V1047" t="str">
            <v>Sim</v>
          </cell>
          <cell r="W1047" t="str">
            <v>Sim</v>
          </cell>
        </row>
        <row r="1048">
          <cell r="D1048" t="str">
            <v>Reriutaba/CE</v>
          </cell>
          <cell r="E1048" t="str">
            <v>C</v>
          </cell>
          <cell r="F1048">
            <v>0.22195246689440079</v>
          </cell>
          <cell r="G1048" t="str">
            <v>A</v>
          </cell>
          <cell r="H1048">
            <v>0.87014495583346418</v>
          </cell>
          <cell r="I1048" t="str">
            <v>B</v>
          </cell>
          <cell r="J1048">
            <v>-4.0884571607417833E-2</v>
          </cell>
          <cell r="K1048" t="str">
            <v>C</v>
          </cell>
          <cell r="L1048" t="str">
            <v>Bicf</v>
          </cell>
          <cell r="M1048" t="str">
            <v/>
          </cell>
          <cell r="N1048" t="str">
            <v>CAPAG Ano Base 2023</v>
          </cell>
          <cell r="O1048" t="str">
            <v>Não</v>
          </cell>
          <cell r="P1048">
            <v>0.58277845056365429</v>
          </cell>
          <cell r="Q1048" t="str">
            <v>Sim</v>
          </cell>
          <cell r="R1048" t="str">
            <v>Sim</v>
          </cell>
          <cell r="S1048" t="str">
            <v/>
          </cell>
          <cell r="T1048" t="str">
            <v/>
          </cell>
          <cell r="U1048" t="str">
            <v/>
          </cell>
          <cell r="V1048" t="str">
            <v>Sim</v>
          </cell>
          <cell r="W1048" t="str">
            <v>Sim</v>
          </cell>
        </row>
        <row r="1049">
          <cell r="D1049" t="str">
            <v>Russas/CE</v>
          </cell>
          <cell r="E1049" t="str">
            <v>C</v>
          </cell>
          <cell r="F1049">
            <v>2.6672202327852956E-2</v>
          </cell>
          <cell r="G1049" t="str">
            <v>A</v>
          </cell>
          <cell r="H1049">
            <v>0.95256789808966313</v>
          </cell>
          <cell r="I1049" t="str">
            <v>C</v>
          </cell>
          <cell r="J1049">
            <v>-2.3078592837228712E-2</v>
          </cell>
          <cell r="K1049" t="str">
            <v>C</v>
          </cell>
          <cell r="L1049" t="str">
            <v>Bicf</v>
          </cell>
          <cell r="M1049" t="str">
            <v/>
          </cell>
          <cell r="N1049" t="str">
            <v>CAPAG Ano Base 2023</v>
          </cell>
          <cell r="O1049" t="str">
            <v>Não</v>
          </cell>
          <cell r="P1049" t="str">
            <v/>
          </cell>
          <cell r="Q1049" t="str">
            <v>Sim</v>
          </cell>
          <cell r="R1049" t="str">
            <v/>
          </cell>
          <cell r="S1049" t="str">
            <v/>
          </cell>
          <cell r="T1049" t="str">
            <v/>
          </cell>
          <cell r="U1049" t="str">
            <v/>
          </cell>
          <cell r="V1049" t="str">
            <v>Sim</v>
          </cell>
          <cell r="W1049" t="str">
            <v>Sim</v>
          </cell>
        </row>
        <row r="1050">
          <cell r="D1050" t="str">
            <v>Saboeiro/CE</v>
          </cell>
          <cell r="E1050" t="str">
            <v>n.e.</v>
          </cell>
          <cell r="F1050">
            <v>0.26086516817278632</v>
          </cell>
          <cell r="G1050" t="str">
            <v>A</v>
          </cell>
          <cell r="H1050">
            <v>0.91632316265494418</v>
          </cell>
          <cell r="I1050" t="str">
            <v>B</v>
          </cell>
          <cell r="J1050">
            <v>-8.7660072595349289E-2</v>
          </cell>
          <cell r="K1050" t="str">
            <v>C</v>
          </cell>
          <cell r="L1050" t="str">
            <v>Eicf</v>
          </cell>
          <cell r="M1050" t="str">
            <v>Ente possui ranking da informação contábil Eicf</v>
          </cell>
          <cell r="N1050" t="str">
            <v>CAPAG Ano Base 2023</v>
          </cell>
          <cell r="O1050" t="str">
            <v>Não</v>
          </cell>
          <cell r="P1050" t="str">
            <v/>
          </cell>
          <cell r="Q1050" t="str">
            <v>Sim</v>
          </cell>
          <cell r="R1050" t="str">
            <v/>
          </cell>
          <cell r="S1050" t="str">
            <v/>
          </cell>
          <cell r="T1050" t="str">
            <v/>
          </cell>
          <cell r="U1050" t="str">
            <v/>
          </cell>
          <cell r="V1050" t="str">
            <v>Sim</v>
          </cell>
          <cell r="W1050" t="str">
            <v>Sim</v>
          </cell>
        </row>
        <row r="1051">
          <cell r="D1051" t="str">
            <v>Salitre/CE</v>
          </cell>
          <cell r="E1051" t="str">
            <v>C</v>
          </cell>
          <cell r="F1051">
            <v>0.17842724057817977</v>
          </cell>
          <cell r="G1051" t="str">
            <v>A</v>
          </cell>
          <cell r="H1051">
            <v>0.95665956948437914</v>
          </cell>
          <cell r="I1051" t="str">
            <v>C</v>
          </cell>
          <cell r="J1051">
            <v>-0.1621228024621994</v>
          </cell>
          <cell r="K1051" t="str">
            <v>C</v>
          </cell>
          <cell r="L1051" t="str">
            <v>Bicf</v>
          </cell>
          <cell r="M1051" t="str">
            <v/>
          </cell>
          <cell r="N1051" t="str">
            <v>CAPAG Ano Base 2023</v>
          </cell>
          <cell r="O1051" t="str">
            <v>Não</v>
          </cell>
          <cell r="P1051" t="str">
            <v/>
          </cell>
          <cell r="Q1051" t="str">
            <v>Sim</v>
          </cell>
          <cell r="R1051" t="str">
            <v/>
          </cell>
          <cell r="S1051" t="str">
            <v/>
          </cell>
          <cell r="T1051" t="str">
            <v/>
          </cell>
          <cell r="U1051" t="str">
            <v/>
          </cell>
          <cell r="V1051" t="str">
            <v>Sim</v>
          </cell>
          <cell r="W1051" t="str">
            <v>Não</v>
          </cell>
        </row>
        <row r="1052">
          <cell r="D1052" t="str">
            <v>Santana do Acaraú/CE</v>
          </cell>
          <cell r="E1052" t="str">
            <v>C</v>
          </cell>
          <cell r="F1052">
            <v>0.41307718240031788</v>
          </cell>
          <cell r="G1052" t="str">
            <v>A</v>
          </cell>
          <cell r="H1052">
            <v>0.97303145517087986</v>
          </cell>
          <cell r="I1052" t="str">
            <v>C</v>
          </cell>
          <cell r="J1052">
            <v>-1.4831791271094149E-2</v>
          </cell>
          <cell r="K1052" t="str">
            <v>C</v>
          </cell>
          <cell r="L1052" t="str">
            <v>Bicf</v>
          </cell>
          <cell r="M1052" t="str">
            <v/>
          </cell>
          <cell r="N1052" t="str">
            <v>CAPAG Ano Base 2023</v>
          </cell>
          <cell r="O1052" t="str">
            <v>Não</v>
          </cell>
          <cell r="P1052">
            <v>1.6079679628033039</v>
          </cell>
          <cell r="Q1052" t="str">
            <v>Sim</v>
          </cell>
          <cell r="R1052" t="str">
            <v/>
          </cell>
          <cell r="S1052" t="str">
            <v/>
          </cell>
          <cell r="T1052" t="str">
            <v/>
          </cell>
          <cell r="U1052" t="str">
            <v/>
          </cell>
          <cell r="V1052" t="str">
            <v>Sim</v>
          </cell>
          <cell r="W1052" t="str">
            <v>Sim</v>
          </cell>
        </row>
        <row r="1053">
          <cell r="D1053" t="str">
            <v>Santana do Cariri/CE</v>
          </cell>
          <cell r="E1053" t="str">
            <v>C</v>
          </cell>
          <cell r="F1053">
            <v>0.38678613693740604</v>
          </cell>
          <cell r="G1053" t="str">
            <v>A</v>
          </cell>
          <cell r="H1053">
            <v>0.95279419111162256</v>
          </cell>
          <cell r="I1053" t="str">
            <v>C</v>
          </cell>
          <cell r="J1053">
            <v>-0.20844905290262014</v>
          </cell>
          <cell r="K1053" t="str">
            <v>C</v>
          </cell>
          <cell r="L1053" t="str">
            <v>Dicf</v>
          </cell>
          <cell r="M1053" t="str">
            <v/>
          </cell>
          <cell r="N1053" t="str">
            <v>CAPAG Ano Base 2023</v>
          </cell>
          <cell r="O1053" t="str">
            <v>Não</v>
          </cell>
          <cell r="P1053" t="str">
            <v/>
          </cell>
          <cell r="Q1053" t="str">
            <v>Sim</v>
          </cell>
          <cell r="R1053" t="str">
            <v/>
          </cell>
          <cell r="S1053" t="str">
            <v/>
          </cell>
          <cell r="T1053" t="str">
            <v/>
          </cell>
          <cell r="U1053" t="str">
            <v/>
          </cell>
          <cell r="V1053" t="str">
            <v>Sim</v>
          </cell>
          <cell r="W1053" t="str">
            <v>Sim</v>
          </cell>
        </row>
        <row r="1054">
          <cell r="D1054" t="str">
            <v>Santa Quitéria/CE</v>
          </cell>
          <cell r="E1054" t="str">
            <v>C</v>
          </cell>
          <cell r="F1054">
            <v>0.69593714177751809</v>
          </cell>
          <cell r="G1054" t="str">
            <v>B</v>
          </cell>
          <cell r="H1054">
            <v>0.97282696428312421</v>
          </cell>
          <cell r="I1054" t="str">
            <v>C</v>
          </cell>
          <cell r="J1054">
            <v>0</v>
          </cell>
          <cell r="K1054" t="str">
            <v>C</v>
          </cell>
          <cell r="L1054" t="str">
            <v>Cicf</v>
          </cell>
          <cell r="M1054" t="str">
            <v/>
          </cell>
          <cell r="N1054" t="str">
            <v>CAPAG Ano Base 2023</v>
          </cell>
          <cell r="O1054" t="str">
            <v>Não</v>
          </cell>
          <cell r="P1054" t="str">
            <v>n.d.</v>
          </cell>
          <cell r="Q1054" t="str">
            <v>Sim</v>
          </cell>
          <cell r="R1054" t="str">
            <v/>
          </cell>
          <cell r="S1054" t="str">
            <v/>
          </cell>
          <cell r="T1054" t="str">
            <v/>
          </cell>
          <cell r="U1054" t="str">
            <v/>
          </cell>
          <cell r="V1054" t="str">
            <v>Sim</v>
          </cell>
          <cell r="W1054" t="str">
            <v>Sim</v>
          </cell>
        </row>
        <row r="1055">
          <cell r="D1055" t="str">
            <v>São Benedito/CE</v>
          </cell>
          <cell r="E1055" t="str">
            <v>C</v>
          </cell>
          <cell r="F1055">
            <v>0.25417318076765733</v>
          </cell>
          <cell r="G1055" t="str">
            <v>A</v>
          </cell>
          <cell r="H1055">
            <v>0.9022117476103686</v>
          </cell>
          <cell r="I1055" t="str">
            <v>B</v>
          </cell>
          <cell r="J1055">
            <v>-6.796162189128041E-2</v>
          </cell>
          <cell r="K1055" t="str">
            <v>C</v>
          </cell>
          <cell r="L1055" t="str">
            <v>Bicf</v>
          </cell>
          <cell r="M1055" t="str">
            <v/>
          </cell>
          <cell r="N1055" t="str">
            <v>CAPAG Ano Base 2023</v>
          </cell>
          <cell r="O1055" t="str">
            <v>Não</v>
          </cell>
          <cell r="P1055" t="str">
            <v/>
          </cell>
          <cell r="Q1055" t="str">
            <v>Sim</v>
          </cell>
          <cell r="R1055" t="str">
            <v/>
          </cell>
          <cell r="S1055" t="str">
            <v/>
          </cell>
          <cell r="T1055" t="str">
            <v/>
          </cell>
          <cell r="U1055" t="str">
            <v/>
          </cell>
          <cell r="V1055" t="str">
            <v>Sim</v>
          </cell>
          <cell r="W1055" t="str">
            <v>Sim</v>
          </cell>
        </row>
        <row r="1056">
          <cell r="D1056" t="str">
            <v>São Gonçalo do Amarante/CE</v>
          </cell>
          <cell r="E1056" t="str">
            <v>A</v>
          </cell>
          <cell r="F1056">
            <v>0.22126309603147923</v>
          </cell>
          <cell r="G1056" t="str">
            <v>A</v>
          </cell>
          <cell r="H1056">
            <v>0.9097649349536947</v>
          </cell>
          <cell r="I1056" t="str">
            <v>B</v>
          </cell>
          <cell r="J1056">
            <v>0.10740614488191925</v>
          </cell>
          <cell r="K1056" t="str">
            <v>A</v>
          </cell>
          <cell r="L1056" t="str">
            <v>Bicf</v>
          </cell>
          <cell r="M1056" t="str">
            <v/>
          </cell>
          <cell r="N1056" t="str">
            <v>CAPAG Ano Base 2023</v>
          </cell>
          <cell r="O1056" t="str">
            <v>Não</v>
          </cell>
          <cell r="P1056">
            <v>0.11915067174139408</v>
          </cell>
          <cell r="Q1056" t="str">
            <v>Sim</v>
          </cell>
          <cell r="R1056" t="str">
            <v/>
          </cell>
          <cell r="S1056" t="str">
            <v/>
          </cell>
          <cell r="T1056" t="str">
            <v/>
          </cell>
          <cell r="U1056" t="str">
            <v/>
          </cell>
          <cell r="V1056" t="str">
            <v>Sim</v>
          </cell>
          <cell r="W1056" t="str">
            <v>Sim</v>
          </cell>
        </row>
        <row r="1057">
          <cell r="D1057" t="str">
            <v>São João do Jaguaribe/CE</v>
          </cell>
          <cell r="E1057" t="str">
            <v>C</v>
          </cell>
          <cell r="F1057">
            <v>7.1034585284483212E-2</v>
          </cell>
          <cell r="G1057" t="str">
            <v>A</v>
          </cell>
          <cell r="H1057">
            <v>0.96994034761625025</v>
          </cell>
          <cell r="I1057" t="str">
            <v>C</v>
          </cell>
          <cell r="J1057">
            <v>-3.9819910620880271E-2</v>
          </cell>
          <cell r="K1057" t="str">
            <v>C</v>
          </cell>
          <cell r="L1057" t="str">
            <v>Bicf</v>
          </cell>
          <cell r="M1057" t="str">
            <v/>
          </cell>
          <cell r="N1057" t="str">
            <v>CAPAG Ano Base 2023</v>
          </cell>
          <cell r="O1057" t="str">
            <v>Não</v>
          </cell>
          <cell r="P1057" t="str">
            <v>n.d.</v>
          </cell>
          <cell r="Q1057" t="str">
            <v>Sim</v>
          </cell>
          <cell r="R1057" t="str">
            <v/>
          </cell>
          <cell r="S1057" t="str">
            <v/>
          </cell>
          <cell r="T1057" t="str">
            <v/>
          </cell>
          <cell r="U1057" t="str">
            <v/>
          </cell>
          <cell r="V1057" t="str">
            <v>Sim</v>
          </cell>
          <cell r="W1057" t="str">
            <v>Sim</v>
          </cell>
        </row>
        <row r="1058">
          <cell r="D1058" t="str">
            <v>São Luís do Curu/CE</v>
          </cell>
          <cell r="E1058" t="str">
            <v>C</v>
          </cell>
          <cell r="F1058">
            <v>0.23799059429839597</v>
          </cell>
          <cell r="G1058" t="str">
            <v>A</v>
          </cell>
          <cell r="H1058">
            <v>0.9933450404789177</v>
          </cell>
          <cell r="I1058" t="str">
            <v>C</v>
          </cell>
          <cell r="J1058">
            <v>-5.5175118198334337E-2</v>
          </cell>
          <cell r="K1058" t="str">
            <v>C</v>
          </cell>
          <cell r="L1058" t="str">
            <v>Bicf</v>
          </cell>
          <cell r="M1058" t="str">
            <v/>
          </cell>
          <cell r="N1058" t="str">
            <v>CAPAG Ano Base 2023</v>
          </cell>
          <cell r="O1058" t="str">
            <v>Não</v>
          </cell>
          <cell r="P1058" t="str">
            <v/>
          </cell>
          <cell r="Q1058" t="str">
            <v>Sim</v>
          </cell>
          <cell r="R1058" t="str">
            <v/>
          </cell>
          <cell r="S1058" t="str">
            <v/>
          </cell>
          <cell r="T1058" t="str">
            <v/>
          </cell>
          <cell r="U1058" t="str">
            <v/>
          </cell>
          <cell r="V1058" t="str">
            <v>Sim</v>
          </cell>
          <cell r="W1058" t="str">
            <v>Sim</v>
          </cell>
        </row>
        <row r="1059">
          <cell r="D1059" t="str">
            <v>Senador Pompeu/CE</v>
          </cell>
          <cell r="E1059" t="str">
            <v>B</v>
          </cell>
          <cell r="F1059">
            <v>0.19258042026427141</v>
          </cell>
          <cell r="G1059" t="str">
            <v>A</v>
          </cell>
          <cell r="H1059">
            <v>0.89558013912997658</v>
          </cell>
          <cell r="I1059" t="str">
            <v>B</v>
          </cell>
          <cell r="J1059">
            <v>4.1484113032053703E-2</v>
          </cell>
          <cell r="K1059" t="str">
            <v>B</v>
          </cell>
          <cell r="L1059" t="str">
            <v>Bicf</v>
          </cell>
          <cell r="M1059" t="str">
            <v/>
          </cell>
          <cell r="N1059" t="str">
            <v>CAPAG Ano Base 2023</v>
          </cell>
          <cell r="O1059" t="str">
            <v>Não</v>
          </cell>
          <cell r="P1059">
            <v>0.33985281892134483</v>
          </cell>
          <cell r="Q1059" t="str">
            <v>Sim</v>
          </cell>
          <cell r="R1059" t="str">
            <v/>
          </cell>
          <cell r="S1059" t="str">
            <v/>
          </cell>
          <cell r="T1059" t="str">
            <v/>
          </cell>
          <cell r="U1059" t="str">
            <v/>
          </cell>
          <cell r="V1059" t="str">
            <v>Sim</v>
          </cell>
          <cell r="W1059" t="str">
            <v>Sim</v>
          </cell>
        </row>
        <row r="1060">
          <cell r="D1060" t="str">
            <v>Senador Sá/CE</v>
          </cell>
          <cell r="E1060" t="str">
            <v>B</v>
          </cell>
          <cell r="F1060">
            <v>0.13888901501855716</v>
          </cell>
          <cell r="G1060" t="str">
            <v>A</v>
          </cell>
          <cell r="H1060">
            <v>0.9356225195395107</v>
          </cell>
          <cell r="I1060" t="str">
            <v>B</v>
          </cell>
          <cell r="J1060">
            <v>1.2716071129486113E-2</v>
          </cell>
          <cell r="K1060" t="str">
            <v>B</v>
          </cell>
          <cell r="L1060" t="str">
            <v>Bicf</v>
          </cell>
          <cell r="M1060" t="str">
            <v/>
          </cell>
          <cell r="N1060" t="str">
            <v>CAPAG Ano Base 2023</v>
          </cell>
          <cell r="O1060" t="str">
            <v>Não</v>
          </cell>
          <cell r="P1060">
            <v>0.6026676720297397</v>
          </cell>
          <cell r="Q1060" t="str">
            <v>Sim</v>
          </cell>
          <cell r="R1060" t="str">
            <v/>
          </cell>
          <cell r="S1060" t="str">
            <v/>
          </cell>
          <cell r="T1060" t="str">
            <v/>
          </cell>
          <cell r="U1060" t="str">
            <v/>
          </cell>
          <cell r="V1060" t="str">
            <v>Sim</v>
          </cell>
          <cell r="W1060" t="str">
            <v>Sim</v>
          </cell>
        </row>
        <row r="1061">
          <cell r="D1061" t="str">
            <v>Sobral/CE</v>
          </cell>
          <cell r="E1061" t="str">
            <v>C</v>
          </cell>
          <cell r="F1061">
            <v>0.19770705600094288</v>
          </cell>
          <cell r="G1061" t="str">
            <v>A</v>
          </cell>
          <cell r="H1061">
            <v>0.96704502941004744</v>
          </cell>
          <cell r="I1061" t="str">
            <v>C</v>
          </cell>
          <cell r="J1061">
            <v>1.5401574802895803E-2</v>
          </cell>
          <cell r="K1061" t="str">
            <v>B</v>
          </cell>
          <cell r="L1061" t="str">
            <v>Bicf</v>
          </cell>
          <cell r="M1061" t="str">
            <v/>
          </cell>
          <cell r="N1061" t="str">
            <v>CAPAG Ano Base 2023</v>
          </cell>
          <cell r="O1061" t="str">
            <v>Não</v>
          </cell>
          <cell r="P1061">
            <v>0.54325288076843858</v>
          </cell>
          <cell r="Q1061" t="str">
            <v>Sim</v>
          </cell>
          <cell r="R1061" t="str">
            <v/>
          </cell>
          <cell r="S1061" t="str">
            <v/>
          </cell>
          <cell r="T1061" t="str">
            <v/>
          </cell>
          <cell r="U1061" t="str">
            <v/>
          </cell>
          <cell r="V1061" t="str">
            <v>Sim</v>
          </cell>
          <cell r="W1061" t="str">
            <v>Sim</v>
          </cell>
        </row>
        <row r="1062">
          <cell r="D1062" t="str">
            <v>Solonópole/CE</v>
          </cell>
          <cell r="E1062" t="str">
            <v>C</v>
          </cell>
          <cell r="F1062">
            <v>0.1120788387820645</v>
          </cell>
          <cell r="G1062" t="str">
            <v>A</v>
          </cell>
          <cell r="H1062">
            <v>0.83786842308801912</v>
          </cell>
          <cell r="I1062" t="str">
            <v>A</v>
          </cell>
          <cell r="J1062">
            <v>-2.1951051553703669E-2</v>
          </cell>
          <cell r="K1062" t="str">
            <v>C</v>
          </cell>
          <cell r="L1062" t="str">
            <v>Bicf</v>
          </cell>
          <cell r="M1062" t="str">
            <v/>
          </cell>
          <cell r="N1062" t="str">
            <v>CAPAG Ano Base 2023</v>
          </cell>
          <cell r="O1062" t="str">
            <v>Não</v>
          </cell>
          <cell r="P1062" t="str">
            <v/>
          </cell>
          <cell r="Q1062" t="str">
            <v>Sim</v>
          </cell>
          <cell r="R1062" t="str">
            <v/>
          </cell>
          <cell r="S1062" t="str">
            <v/>
          </cell>
          <cell r="T1062" t="str">
            <v/>
          </cell>
          <cell r="U1062" t="str">
            <v/>
          </cell>
          <cell r="V1062" t="str">
            <v>Sim</v>
          </cell>
          <cell r="W1062" t="str">
            <v>Sim</v>
          </cell>
        </row>
        <row r="1063">
          <cell r="D1063" t="str">
            <v>Tabuleiro do Norte/CE</v>
          </cell>
          <cell r="E1063" t="str">
            <v>C</v>
          </cell>
          <cell r="F1063">
            <v>0.2491220483544484</v>
          </cell>
          <cell r="G1063" t="str">
            <v>A</v>
          </cell>
          <cell r="H1063">
            <v>0.96994277935041417</v>
          </cell>
          <cell r="I1063" t="str">
            <v>C</v>
          </cell>
          <cell r="J1063">
            <v>1.1857018236257047E-2</v>
          </cell>
          <cell r="K1063" t="str">
            <v>B</v>
          </cell>
          <cell r="L1063" t="str">
            <v>Bicf</v>
          </cell>
          <cell r="M1063" t="str">
            <v/>
          </cell>
          <cell r="N1063" t="str">
            <v>CAPAG Ano Base 2023</v>
          </cell>
          <cell r="O1063" t="str">
            <v>Não</v>
          </cell>
          <cell r="P1063">
            <v>0.83467232366445443</v>
          </cell>
          <cell r="Q1063" t="str">
            <v>Sim</v>
          </cell>
          <cell r="R1063" t="str">
            <v/>
          </cell>
          <cell r="S1063" t="str">
            <v/>
          </cell>
          <cell r="T1063" t="str">
            <v/>
          </cell>
          <cell r="U1063" t="str">
            <v/>
          </cell>
          <cell r="V1063" t="str">
            <v>Sim</v>
          </cell>
          <cell r="W1063" t="str">
            <v>Sim</v>
          </cell>
        </row>
        <row r="1064">
          <cell r="D1064" t="str">
            <v>Tamboril/CE</v>
          </cell>
          <cell r="E1064" t="str">
            <v>C</v>
          </cell>
          <cell r="F1064">
            <v>0.32752375926091609</v>
          </cell>
          <cell r="G1064" t="str">
            <v>A</v>
          </cell>
          <cell r="H1064">
            <v>0.93721142575454719</v>
          </cell>
          <cell r="I1064" t="str">
            <v>B</v>
          </cell>
          <cell r="J1064">
            <v>-4.2642887837851653E-2</v>
          </cell>
          <cell r="K1064" t="str">
            <v>C</v>
          </cell>
          <cell r="L1064" t="str">
            <v>Bicf</v>
          </cell>
          <cell r="M1064" t="str">
            <v/>
          </cell>
          <cell r="N1064" t="str">
            <v>CAPAG Ano Base 2023</v>
          </cell>
          <cell r="O1064" t="str">
            <v>Não</v>
          </cell>
          <cell r="P1064">
            <v>21.03605523239343</v>
          </cell>
          <cell r="Q1064" t="str">
            <v>Sim</v>
          </cell>
          <cell r="R1064" t="str">
            <v/>
          </cell>
          <cell r="S1064" t="str">
            <v/>
          </cell>
          <cell r="T1064" t="str">
            <v/>
          </cell>
          <cell r="U1064" t="str">
            <v/>
          </cell>
          <cell r="V1064" t="str">
            <v>Sim</v>
          </cell>
          <cell r="W1064" t="str">
            <v>Sim</v>
          </cell>
        </row>
        <row r="1065">
          <cell r="D1065" t="str">
            <v>Tarrafas/CE</v>
          </cell>
          <cell r="E1065" t="str">
            <v>C</v>
          </cell>
          <cell r="F1065">
            <v>0.48813779357059417</v>
          </cell>
          <cell r="G1065" t="str">
            <v>A</v>
          </cell>
          <cell r="H1065">
            <v>0.98043122227528334</v>
          </cell>
          <cell r="I1065" t="str">
            <v>C</v>
          </cell>
          <cell r="J1065">
            <v>-0.10460150587558316</v>
          </cell>
          <cell r="K1065" t="str">
            <v>C</v>
          </cell>
          <cell r="L1065" t="str">
            <v>Bicf</v>
          </cell>
          <cell r="M1065" t="str">
            <v/>
          </cell>
          <cell r="N1065" t="str">
            <v>CAPAG Ano Base 2023</v>
          </cell>
          <cell r="O1065" t="str">
            <v>Não</v>
          </cell>
          <cell r="P1065" t="str">
            <v/>
          </cell>
          <cell r="Q1065" t="str">
            <v>Sim</v>
          </cell>
          <cell r="R1065" t="str">
            <v/>
          </cell>
          <cell r="S1065" t="str">
            <v/>
          </cell>
          <cell r="T1065" t="str">
            <v/>
          </cell>
          <cell r="U1065" t="str">
            <v/>
          </cell>
          <cell r="V1065" t="str">
            <v>Sim</v>
          </cell>
          <cell r="W1065" t="str">
            <v>Sim</v>
          </cell>
        </row>
        <row r="1066">
          <cell r="D1066" t="str">
            <v>Tauá/CE</v>
          </cell>
          <cell r="E1066" t="str">
            <v>C</v>
          </cell>
          <cell r="F1066">
            <v>0.17628667654926</v>
          </cell>
          <cell r="G1066" t="str">
            <v>A</v>
          </cell>
          <cell r="H1066">
            <v>0.98142804030088759</v>
          </cell>
          <cell r="I1066" t="str">
            <v>C</v>
          </cell>
          <cell r="J1066">
            <v>-2.5812771066652015E-2</v>
          </cell>
          <cell r="K1066" t="str">
            <v>C</v>
          </cell>
          <cell r="L1066" t="str">
            <v>Bicf</v>
          </cell>
          <cell r="M1066" t="str">
            <v/>
          </cell>
          <cell r="N1066" t="str">
            <v>CAPAG Ano Base 2023</v>
          </cell>
          <cell r="O1066" t="str">
            <v>Não</v>
          </cell>
          <cell r="P1066">
            <v>0.83348760825632839</v>
          </cell>
          <cell r="Q1066" t="str">
            <v>Sim</v>
          </cell>
          <cell r="R1066" t="str">
            <v>Sim</v>
          </cell>
          <cell r="S1066" t="str">
            <v/>
          </cell>
          <cell r="T1066" t="str">
            <v/>
          </cell>
          <cell r="U1066" t="str">
            <v/>
          </cell>
          <cell r="V1066" t="str">
            <v>Sim</v>
          </cell>
          <cell r="W1066" t="str">
            <v>Sim</v>
          </cell>
        </row>
        <row r="1067">
          <cell r="D1067" t="str">
            <v>Tejuçuoca/CE</v>
          </cell>
          <cell r="E1067" t="str">
            <v>A</v>
          </cell>
          <cell r="F1067">
            <v>0.14964035308327461</v>
          </cell>
          <cell r="G1067" t="str">
            <v>A</v>
          </cell>
          <cell r="H1067">
            <v>0.80447184374934388</v>
          </cell>
          <cell r="I1067" t="str">
            <v>A</v>
          </cell>
          <cell r="J1067">
            <v>5.5839198413282276E-2</v>
          </cell>
          <cell r="K1067" t="str">
            <v>A</v>
          </cell>
          <cell r="L1067" t="str">
            <v>Bicf</v>
          </cell>
          <cell r="M1067" t="str">
            <v/>
          </cell>
          <cell r="N1067" t="str">
            <v>CAPAG Ano Base 2023</v>
          </cell>
          <cell r="O1067" t="str">
            <v>Não</v>
          </cell>
          <cell r="P1067">
            <v>0.30370742288373054</v>
          </cell>
          <cell r="Q1067" t="str">
            <v>Sim</v>
          </cell>
          <cell r="R1067" t="str">
            <v/>
          </cell>
          <cell r="S1067" t="str">
            <v/>
          </cell>
          <cell r="T1067" t="str">
            <v/>
          </cell>
          <cell r="U1067" t="str">
            <v/>
          </cell>
          <cell r="V1067" t="str">
            <v>Sim</v>
          </cell>
          <cell r="W1067" t="str">
            <v>Sim</v>
          </cell>
        </row>
        <row r="1068">
          <cell r="D1068" t="str">
            <v>Tianguá/CE</v>
          </cell>
          <cell r="E1068" t="str">
            <v>C</v>
          </cell>
          <cell r="F1068">
            <v>8.2983221023363474E-2</v>
          </cell>
          <cell r="G1068" t="str">
            <v>A</v>
          </cell>
          <cell r="H1068">
            <v>0.95726776037153072</v>
          </cell>
          <cell r="I1068" t="str">
            <v>C</v>
          </cell>
          <cell r="J1068">
            <v>-2.2275256229850059E-2</v>
          </cell>
          <cell r="K1068" t="str">
            <v>C</v>
          </cell>
          <cell r="L1068" t="str">
            <v>Bicf</v>
          </cell>
          <cell r="M1068" t="str">
            <v/>
          </cell>
          <cell r="N1068" t="str">
            <v>CAPAG Ano Base 2023</v>
          </cell>
          <cell r="O1068" t="str">
            <v>Não</v>
          </cell>
          <cell r="P1068">
            <v>2.6806633594402589</v>
          </cell>
          <cell r="Q1068" t="str">
            <v>Sim</v>
          </cell>
          <cell r="R1068" t="str">
            <v/>
          </cell>
          <cell r="S1068" t="str">
            <v/>
          </cell>
          <cell r="T1068" t="str">
            <v/>
          </cell>
          <cell r="U1068" t="str">
            <v/>
          </cell>
          <cell r="V1068" t="str">
            <v>Sim</v>
          </cell>
          <cell r="W1068" t="str">
            <v>Sim</v>
          </cell>
        </row>
        <row r="1069">
          <cell r="D1069" t="str">
            <v>Trairi/CE</v>
          </cell>
          <cell r="E1069" t="str">
            <v>C</v>
          </cell>
          <cell r="F1069">
            <v>6.0962656163179689E-2</v>
          </cell>
          <cell r="G1069" t="str">
            <v>A</v>
          </cell>
          <cell r="H1069">
            <v>0.9357165046099335</v>
          </cell>
          <cell r="I1069" t="str">
            <v>B</v>
          </cell>
          <cell r="J1069">
            <v>-2.5510678013664582E-2</v>
          </cell>
          <cell r="K1069" t="str">
            <v>C</v>
          </cell>
          <cell r="L1069" t="str">
            <v>Bicf</v>
          </cell>
          <cell r="M1069" t="str">
            <v/>
          </cell>
          <cell r="N1069" t="str">
            <v>CAPAG Ano Base 2023</v>
          </cell>
          <cell r="O1069" t="str">
            <v>Não</v>
          </cell>
          <cell r="P1069">
            <v>7.8992274539662999</v>
          </cell>
          <cell r="Q1069" t="str">
            <v>Sim</v>
          </cell>
          <cell r="R1069" t="str">
            <v/>
          </cell>
          <cell r="S1069" t="str">
            <v/>
          </cell>
          <cell r="T1069" t="str">
            <v/>
          </cell>
          <cell r="U1069" t="str">
            <v/>
          </cell>
          <cell r="V1069" t="str">
            <v>Sim</v>
          </cell>
          <cell r="W1069" t="str">
            <v>Sim</v>
          </cell>
        </row>
        <row r="1070">
          <cell r="D1070" t="str">
            <v>Tururu/CE</v>
          </cell>
          <cell r="E1070" t="str">
            <v>C</v>
          </cell>
          <cell r="F1070">
            <v>0.23486009923630374</v>
          </cell>
          <cell r="G1070" t="str">
            <v>A</v>
          </cell>
          <cell r="H1070">
            <v>0.99513058742400906</v>
          </cell>
          <cell r="I1070" t="str">
            <v>C</v>
          </cell>
          <cell r="J1070">
            <v>5.2729324895347028E-3</v>
          </cell>
          <cell r="K1070" t="str">
            <v>B</v>
          </cell>
          <cell r="L1070" t="str">
            <v>Bicf</v>
          </cell>
          <cell r="M1070" t="str">
            <v/>
          </cell>
          <cell r="N1070" t="str">
            <v>CAPAG Ano Base 2023</v>
          </cell>
          <cell r="O1070" t="str">
            <v>Não</v>
          </cell>
          <cell r="P1070">
            <v>0.51793164132623137</v>
          </cell>
          <cell r="Q1070" t="str">
            <v>Sim</v>
          </cell>
          <cell r="R1070" t="str">
            <v/>
          </cell>
          <cell r="S1070" t="str">
            <v/>
          </cell>
          <cell r="T1070" t="str">
            <v/>
          </cell>
          <cell r="U1070" t="str">
            <v/>
          </cell>
          <cell r="V1070" t="str">
            <v>Sim</v>
          </cell>
          <cell r="W1070" t="str">
            <v>Não</v>
          </cell>
        </row>
        <row r="1071">
          <cell r="D1071" t="str">
            <v>Ubajara/CE</v>
          </cell>
          <cell r="E1071" t="str">
            <v>C</v>
          </cell>
          <cell r="F1071">
            <v>0.2058111407387847</v>
          </cell>
          <cell r="G1071" t="str">
            <v>A</v>
          </cell>
          <cell r="H1071">
            <v>0.93820628445530918</v>
          </cell>
          <cell r="I1071" t="str">
            <v>B</v>
          </cell>
          <cell r="J1071">
            <v>-2.4178672536625055E-2</v>
          </cell>
          <cell r="K1071" t="str">
            <v>C</v>
          </cell>
          <cell r="L1071" t="str">
            <v>Bicf</v>
          </cell>
          <cell r="M1071" t="str">
            <v/>
          </cell>
          <cell r="N1071" t="str">
            <v>CAPAG Ano Base 2023</v>
          </cell>
          <cell r="O1071" t="str">
            <v>Não</v>
          </cell>
          <cell r="P1071">
            <v>0.53900505076745964</v>
          </cell>
          <cell r="Q1071" t="str">
            <v>Sim</v>
          </cell>
          <cell r="R1071" t="str">
            <v>Sim</v>
          </cell>
          <cell r="S1071" t="str">
            <v/>
          </cell>
          <cell r="T1071" t="str">
            <v/>
          </cell>
          <cell r="U1071" t="str">
            <v/>
          </cell>
          <cell r="V1071" t="str">
            <v>Sim</v>
          </cell>
          <cell r="W1071" t="str">
            <v>Sim</v>
          </cell>
        </row>
        <row r="1072">
          <cell r="D1072" t="str">
            <v>Umari/CE</v>
          </cell>
          <cell r="E1072" t="str">
            <v>C</v>
          </cell>
          <cell r="F1072">
            <v>0.45529612210740339</v>
          </cell>
          <cell r="G1072" t="str">
            <v>A</v>
          </cell>
          <cell r="H1072">
            <v>0.98308751571332786</v>
          </cell>
          <cell r="I1072" t="str">
            <v>C</v>
          </cell>
          <cell r="J1072">
            <v>-7.0931806211622705E-2</v>
          </cell>
          <cell r="K1072" t="str">
            <v>C</v>
          </cell>
          <cell r="L1072" t="str">
            <v>Bicf</v>
          </cell>
          <cell r="M1072" t="str">
            <v/>
          </cell>
          <cell r="N1072" t="str">
            <v>CAPAG Ano Base 2023</v>
          </cell>
          <cell r="O1072" t="str">
            <v>Não</v>
          </cell>
          <cell r="P1072">
            <v>17.042510043081958</v>
          </cell>
          <cell r="Q1072" t="str">
            <v>Sim</v>
          </cell>
          <cell r="R1072" t="str">
            <v/>
          </cell>
          <cell r="S1072" t="str">
            <v/>
          </cell>
          <cell r="T1072" t="str">
            <v/>
          </cell>
          <cell r="U1072" t="str">
            <v/>
          </cell>
          <cell r="V1072" t="str">
            <v>Sim</v>
          </cell>
          <cell r="W1072" t="str">
            <v>Sim</v>
          </cell>
        </row>
        <row r="1073">
          <cell r="D1073" t="str">
            <v>Umirim/CE</v>
          </cell>
          <cell r="E1073" t="str">
            <v>C</v>
          </cell>
          <cell r="F1073">
            <v>0.43896782304960313</v>
          </cell>
          <cell r="G1073" t="str">
            <v>A</v>
          </cell>
          <cell r="H1073">
            <v>1.0293858240287181</v>
          </cell>
          <cell r="I1073" t="str">
            <v>C</v>
          </cell>
          <cell r="J1073">
            <v>-0.13733258300182327</v>
          </cell>
          <cell r="K1073" t="str">
            <v>C</v>
          </cell>
          <cell r="L1073" t="str">
            <v>Bicf</v>
          </cell>
          <cell r="M1073" t="str">
            <v/>
          </cell>
          <cell r="N1073" t="str">
            <v>CAPAG Ano Base 2023</v>
          </cell>
          <cell r="O1073" t="str">
            <v>Não</v>
          </cell>
          <cell r="P1073" t="str">
            <v/>
          </cell>
          <cell r="Q1073" t="str">
            <v>Sim</v>
          </cell>
          <cell r="R1073" t="str">
            <v/>
          </cell>
          <cell r="S1073" t="str">
            <v/>
          </cell>
          <cell r="T1073" t="str">
            <v/>
          </cell>
          <cell r="U1073" t="str">
            <v/>
          </cell>
          <cell r="V1073" t="str">
            <v>Sim</v>
          </cell>
          <cell r="W1073" t="str">
            <v>Sim</v>
          </cell>
        </row>
        <row r="1074">
          <cell r="D1074" t="str">
            <v>Uruburetama/CE</v>
          </cell>
          <cell r="E1074" t="str">
            <v>C</v>
          </cell>
          <cell r="F1074">
            <v>0.5501586388482379</v>
          </cell>
          <cell r="G1074" t="str">
            <v>A</v>
          </cell>
          <cell r="H1074">
            <v>0.88218148177079281</v>
          </cell>
          <cell r="I1074" t="str">
            <v>B</v>
          </cell>
          <cell r="J1074">
            <v>0</v>
          </cell>
          <cell r="K1074" t="str">
            <v>C</v>
          </cell>
          <cell r="L1074" t="str">
            <v>Bicf</v>
          </cell>
          <cell r="M1074" t="str">
            <v/>
          </cell>
          <cell r="N1074" t="str">
            <v>CAPAG Ano Base 2023</v>
          </cell>
          <cell r="O1074" t="str">
            <v>Não</v>
          </cell>
          <cell r="P1074" t="str">
            <v>n.d.</v>
          </cell>
          <cell r="Q1074" t="str">
            <v>Sim</v>
          </cell>
          <cell r="R1074" t="str">
            <v/>
          </cell>
          <cell r="S1074" t="str">
            <v/>
          </cell>
          <cell r="T1074" t="str">
            <v/>
          </cell>
          <cell r="U1074" t="str">
            <v/>
          </cell>
          <cell r="V1074" t="str">
            <v>Sim</v>
          </cell>
          <cell r="W1074" t="str">
            <v>Sim</v>
          </cell>
        </row>
        <row r="1075">
          <cell r="D1075" t="str">
            <v>Uruoca/CE</v>
          </cell>
          <cell r="E1075" t="str">
            <v>C</v>
          </cell>
          <cell r="F1075">
            <v>0.42011339572359896</v>
          </cell>
          <cell r="G1075" t="str">
            <v>A</v>
          </cell>
          <cell r="H1075">
            <v>0.95351453486176663</v>
          </cell>
          <cell r="I1075" t="str">
            <v>C</v>
          </cell>
          <cell r="J1075">
            <v>-6.042561156918743E-2</v>
          </cell>
          <cell r="K1075" t="str">
            <v>C</v>
          </cell>
          <cell r="L1075" t="str">
            <v>Bicf</v>
          </cell>
          <cell r="M1075" t="str">
            <v/>
          </cell>
          <cell r="N1075" t="str">
            <v>CAPAG Ano Base 2023</v>
          </cell>
          <cell r="O1075" t="str">
            <v>Não</v>
          </cell>
          <cell r="P1075" t="str">
            <v/>
          </cell>
          <cell r="Q1075" t="str">
            <v>Sim</v>
          </cell>
          <cell r="R1075" t="str">
            <v/>
          </cell>
          <cell r="S1075" t="str">
            <v/>
          </cell>
          <cell r="T1075" t="str">
            <v/>
          </cell>
          <cell r="U1075" t="str">
            <v/>
          </cell>
          <cell r="V1075" t="str">
            <v>Sim</v>
          </cell>
          <cell r="W1075" t="str">
            <v>Sim</v>
          </cell>
        </row>
        <row r="1076">
          <cell r="D1076" t="str">
            <v>Varjota/CE</v>
          </cell>
          <cell r="E1076" t="str">
            <v>C</v>
          </cell>
          <cell r="F1076">
            <v>0.14450335202214987</v>
          </cell>
          <cell r="G1076" t="str">
            <v>A</v>
          </cell>
          <cell r="H1076">
            <v>0.9409566333219388</v>
          </cell>
          <cell r="I1076" t="str">
            <v>B</v>
          </cell>
          <cell r="J1076">
            <v>-5.6848259296071423E-2</v>
          </cell>
          <cell r="K1076" t="str">
            <v>C</v>
          </cell>
          <cell r="L1076" t="str">
            <v>Bicf</v>
          </cell>
          <cell r="M1076" t="str">
            <v/>
          </cell>
          <cell r="N1076" t="str">
            <v>CAPAG Ano Base 2023</v>
          </cell>
          <cell r="O1076" t="str">
            <v>Não</v>
          </cell>
          <cell r="P1076" t="str">
            <v/>
          </cell>
          <cell r="Q1076" t="str">
            <v>Sim</v>
          </cell>
          <cell r="R1076" t="str">
            <v/>
          </cell>
          <cell r="S1076" t="str">
            <v/>
          </cell>
          <cell r="T1076" t="str">
            <v/>
          </cell>
          <cell r="U1076" t="str">
            <v/>
          </cell>
          <cell r="V1076" t="str">
            <v>Sim</v>
          </cell>
          <cell r="W1076" t="str">
            <v>Sim</v>
          </cell>
        </row>
        <row r="1077">
          <cell r="D1077" t="str">
            <v>Várzea Alegre/CE</v>
          </cell>
          <cell r="E1077" t="str">
            <v>C</v>
          </cell>
          <cell r="F1077">
            <v>0.32265884834338227</v>
          </cell>
          <cell r="G1077" t="str">
            <v>A</v>
          </cell>
          <cell r="H1077">
            <v>0.91061039962042012</v>
          </cell>
          <cell r="I1077" t="str">
            <v>B</v>
          </cell>
          <cell r="J1077">
            <v>0</v>
          </cell>
          <cell r="K1077" t="str">
            <v>C</v>
          </cell>
          <cell r="L1077" t="str">
            <v>Bicf</v>
          </cell>
          <cell r="M1077" t="str">
            <v/>
          </cell>
          <cell r="N1077" t="str">
            <v>CAPAG Ano Base 2023</v>
          </cell>
          <cell r="O1077" t="str">
            <v>Não</v>
          </cell>
          <cell r="P1077" t="str">
            <v>n.d.</v>
          </cell>
          <cell r="Q1077" t="str">
            <v>Sim</v>
          </cell>
          <cell r="R1077" t="str">
            <v/>
          </cell>
          <cell r="S1077" t="str">
            <v/>
          </cell>
          <cell r="T1077" t="str">
            <v/>
          </cell>
          <cell r="U1077" t="str">
            <v/>
          </cell>
          <cell r="V1077" t="str">
            <v>Sim</v>
          </cell>
          <cell r="W1077" t="str">
            <v>Sim</v>
          </cell>
        </row>
        <row r="1078">
          <cell r="D1078" t="str">
            <v>Viçosa do Ceará/CE</v>
          </cell>
          <cell r="E1078" t="str">
            <v>C</v>
          </cell>
          <cell r="F1078">
            <v>2.3082210451909405E-2</v>
          </cell>
          <cell r="G1078" t="str">
            <v>A</v>
          </cell>
          <cell r="H1078">
            <v>0.83202517530184794</v>
          </cell>
          <cell r="I1078" t="str">
            <v>A</v>
          </cell>
          <cell r="J1078">
            <v>-3.6759993093115943E-2</v>
          </cell>
          <cell r="K1078" t="str">
            <v>C</v>
          </cell>
          <cell r="L1078" t="str">
            <v>Bicf</v>
          </cell>
          <cell r="M1078" t="str">
            <v/>
          </cell>
          <cell r="N1078" t="str">
            <v>CAPAG Ano Base 2023</v>
          </cell>
          <cell r="O1078" t="str">
            <v>Não</v>
          </cell>
          <cell r="P1078">
            <v>3.3291077244386758</v>
          </cell>
          <cell r="Q1078" t="str">
            <v>Sim</v>
          </cell>
          <cell r="R1078" t="str">
            <v/>
          </cell>
          <cell r="S1078" t="str">
            <v/>
          </cell>
          <cell r="T1078" t="str">
            <v/>
          </cell>
          <cell r="U1078" t="str">
            <v/>
          </cell>
          <cell r="V1078" t="str">
            <v>Sim</v>
          </cell>
          <cell r="W1078" t="str">
            <v>Sim</v>
          </cell>
        </row>
        <row r="1079">
          <cell r="D1079" t="str">
            <v>Acari/RN</v>
          </cell>
          <cell r="E1079" t="str">
            <v>A</v>
          </cell>
          <cell r="F1079">
            <v>0.20105566458595212</v>
          </cell>
          <cell r="G1079" t="str">
            <v>A</v>
          </cell>
          <cell r="H1079">
            <v>0.8944914206393404</v>
          </cell>
          <cell r="I1079" t="str">
            <v>B</v>
          </cell>
          <cell r="J1079">
            <v>6.0925570232105111E-2</v>
          </cell>
          <cell r="K1079" t="str">
            <v>A</v>
          </cell>
          <cell r="L1079" t="str">
            <v>Cicf</v>
          </cell>
          <cell r="M1079" t="str">
            <v/>
          </cell>
          <cell r="N1079" t="str">
            <v>CAPAG Ano Base 2023</v>
          </cell>
          <cell r="O1079" t="str">
            <v>Não</v>
          </cell>
          <cell r="P1079">
            <v>0.20616547913513181</v>
          </cell>
          <cell r="Q1079" t="str">
            <v>Sim</v>
          </cell>
          <cell r="R1079" t="str">
            <v/>
          </cell>
          <cell r="S1079" t="str">
            <v/>
          </cell>
          <cell r="T1079" t="str">
            <v/>
          </cell>
          <cell r="U1079" t="str">
            <v/>
          </cell>
          <cell r="V1079" t="str">
            <v>Sim</v>
          </cell>
          <cell r="W1079" t="str">
            <v>Sim</v>
          </cell>
        </row>
        <row r="1080">
          <cell r="D1080" t="str">
            <v>Açu/RN</v>
          </cell>
          <cell r="E1080" t="str">
            <v>C</v>
          </cell>
          <cell r="F1080">
            <v>8.2096557086800123E-2</v>
          </cell>
          <cell r="G1080" t="str">
            <v>A</v>
          </cell>
          <cell r="H1080">
            <v>0.98488274243012519</v>
          </cell>
          <cell r="I1080" t="str">
            <v>C</v>
          </cell>
          <cell r="J1080">
            <v>6.5429624014718578E-3</v>
          </cell>
          <cell r="K1080" t="str">
            <v>B</v>
          </cell>
          <cell r="L1080" t="str">
            <v>Bicf</v>
          </cell>
          <cell r="M1080" t="str">
            <v/>
          </cell>
          <cell r="N1080" t="str">
            <v>CAPAG Ano Base 2023</v>
          </cell>
          <cell r="O1080" t="str">
            <v>Não</v>
          </cell>
          <cell r="P1080">
            <v>0.45717084764809157</v>
          </cell>
          <cell r="Q1080" t="str">
            <v>Sim</v>
          </cell>
          <cell r="R1080" t="str">
            <v/>
          </cell>
          <cell r="S1080" t="str">
            <v/>
          </cell>
          <cell r="T1080" t="str">
            <v/>
          </cell>
          <cell r="U1080" t="str">
            <v/>
          </cell>
          <cell r="V1080" t="str">
            <v>Sim</v>
          </cell>
          <cell r="W1080" t="str">
            <v>Sim</v>
          </cell>
        </row>
        <row r="1081">
          <cell r="D1081" t="str">
            <v>Afonso Bezerra/RN</v>
          </cell>
          <cell r="E1081" t="str">
            <v>C</v>
          </cell>
          <cell r="F1081">
            <v>0.41267404550172182</v>
          </cell>
          <cell r="G1081" t="str">
            <v>A</v>
          </cell>
          <cell r="H1081">
            <v>0.92952876498887527</v>
          </cell>
          <cell r="I1081" t="str">
            <v>B</v>
          </cell>
          <cell r="J1081">
            <v>-2.3302749437617072E-2</v>
          </cell>
          <cell r="K1081" t="str">
            <v>C</v>
          </cell>
          <cell r="L1081" t="str">
            <v>Cicf</v>
          </cell>
          <cell r="M1081" t="str">
            <v/>
          </cell>
          <cell r="N1081" t="str">
            <v>CAPAG Ano Base 2023</v>
          </cell>
          <cell r="O1081" t="str">
            <v>Não</v>
          </cell>
          <cell r="P1081">
            <v>1.8693482665254773</v>
          </cell>
          <cell r="Q1081" t="str">
            <v>Sim</v>
          </cell>
          <cell r="R1081" t="str">
            <v/>
          </cell>
          <cell r="S1081" t="str">
            <v/>
          </cell>
          <cell r="T1081" t="str">
            <v/>
          </cell>
          <cell r="U1081" t="str">
            <v/>
          </cell>
          <cell r="V1081" t="str">
            <v>Sim</v>
          </cell>
          <cell r="W1081" t="str">
            <v>Sim</v>
          </cell>
        </row>
        <row r="1082">
          <cell r="D1082" t="str">
            <v>Água Nova/RN</v>
          </cell>
          <cell r="E1082" t="str">
            <v>C</v>
          </cell>
          <cell r="F1082">
            <v>4.9106115373077144E-2</v>
          </cell>
          <cell r="G1082" t="str">
            <v>A</v>
          </cell>
          <cell r="H1082">
            <v>0.96295039308398045</v>
          </cell>
          <cell r="I1082" t="str">
            <v>C</v>
          </cell>
          <cell r="J1082">
            <v>-0.24960184382792314</v>
          </cell>
          <cell r="K1082" t="str">
            <v>C</v>
          </cell>
          <cell r="L1082" t="str">
            <v>Bicf</v>
          </cell>
          <cell r="M1082" t="str">
            <v/>
          </cell>
          <cell r="N1082" t="str">
            <v>CAPAG Ano Base 2023</v>
          </cell>
          <cell r="O1082" t="str">
            <v>Não</v>
          </cell>
          <cell r="P1082" t="str">
            <v/>
          </cell>
          <cell r="Q1082" t="str">
            <v>Sim</v>
          </cell>
          <cell r="R1082" t="str">
            <v/>
          </cell>
          <cell r="S1082" t="str">
            <v/>
          </cell>
          <cell r="T1082" t="str">
            <v/>
          </cell>
          <cell r="U1082" t="str">
            <v/>
          </cell>
          <cell r="V1082" t="str">
            <v>Sim</v>
          </cell>
          <cell r="W1082" t="str">
            <v>Sim</v>
          </cell>
        </row>
        <row r="1083">
          <cell r="D1083" t="str">
            <v>Alexandria/RN</v>
          </cell>
          <cell r="E1083" t="str">
            <v>n.d.</v>
          </cell>
          <cell r="F1083">
            <v>3.1335737646074169E-2</v>
          </cell>
          <cell r="G1083" t="str">
            <v>A</v>
          </cell>
          <cell r="H1083">
            <v>0.96025969258384292</v>
          </cell>
          <cell r="I1083" t="str">
            <v>C</v>
          </cell>
          <cell r="J1083" t="str">
            <v>n.d.</v>
          </cell>
          <cell r="K1083" t="str">
            <v>n.d.</v>
          </cell>
          <cell r="L1083" t="str">
            <v>Bicf</v>
          </cell>
          <cell r="M108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083" t="str">
            <v>CAPAG Ano Base 2023</v>
          </cell>
          <cell r="O1083" t="str">
            <v>Não</v>
          </cell>
          <cell r="P1083" t="str">
            <v>n.d.</v>
          </cell>
          <cell r="Q1083" t="str">
            <v>Sim</v>
          </cell>
          <cell r="R1083" t="str">
            <v/>
          </cell>
          <cell r="S1083" t="str">
            <v/>
          </cell>
          <cell r="T1083" t="str">
            <v/>
          </cell>
          <cell r="U1083" t="str">
            <v>Sim</v>
          </cell>
          <cell r="V1083" t="str">
            <v>Sim</v>
          </cell>
          <cell r="W1083" t="str">
            <v>Sim</v>
          </cell>
        </row>
        <row r="1084">
          <cell r="D1084" t="str">
            <v>Almino Afonso/RN</v>
          </cell>
          <cell r="E1084" t="str">
            <v>A</v>
          </cell>
          <cell r="F1084">
            <v>2.9711511461890563E-2</v>
          </cell>
          <cell r="G1084" t="str">
            <v>A</v>
          </cell>
          <cell r="H1084">
            <v>0.92038138971900629</v>
          </cell>
          <cell r="I1084" t="str">
            <v>B</v>
          </cell>
          <cell r="J1084">
            <v>7.3190573534476278E-2</v>
          </cell>
          <cell r="K1084" t="str">
            <v>A</v>
          </cell>
          <cell r="L1084" t="str">
            <v>Bicf</v>
          </cell>
          <cell r="M1084" t="str">
            <v/>
          </cell>
          <cell r="N1084" t="str">
            <v>CAPAG Ano Base 2023</v>
          </cell>
          <cell r="O1084" t="str">
            <v>Não</v>
          </cell>
          <cell r="P1084">
            <v>9.2742547676303771E-2</v>
          </cell>
          <cell r="Q1084" t="str">
            <v>Sim</v>
          </cell>
          <cell r="R1084" t="str">
            <v/>
          </cell>
          <cell r="S1084" t="str">
            <v/>
          </cell>
          <cell r="T1084" t="str">
            <v/>
          </cell>
          <cell r="U1084" t="str">
            <v/>
          </cell>
          <cell r="V1084" t="str">
            <v>Sim</v>
          </cell>
          <cell r="W1084" t="str">
            <v>Sim</v>
          </cell>
        </row>
        <row r="1085">
          <cell r="D1085" t="str">
            <v>Alto do Rodrigues/RN</v>
          </cell>
          <cell r="E1085" t="str">
            <v>C</v>
          </cell>
          <cell r="F1085">
            <v>3.7871703088411639E-2</v>
          </cell>
          <cell r="G1085" t="str">
            <v>A</v>
          </cell>
          <cell r="H1085">
            <v>0.94147985765796571</v>
          </cell>
          <cell r="I1085" t="str">
            <v>B</v>
          </cell>
          <cell r="J1085">
            <v>-1.2068964820498063E-2</v>
          </cell>
          <cell r="K1085" t="str">
            <v>C</v>
          </cell>
          <cell r="L1085" t="str">
            <v>Cicf</v>
          </cell>
          <cell r="M1085" t="str">
            <v/>
          </cell>
          <cell r="N1085" t="str">
            <v>CAPAG Ano Base 2023</v>
          </cell>
          <cell r="O1085" t="str">
            <v>Não</v>
          </cell>
          <cell r="P1085">
            <v>16.945400824697007</v>
          </cell>
          <cell r="Q1085" t="str">
            <v>Sim</v>
          </cell>
          <cell r="R1085" t="str">
            <v/>
          </cell>
          <cell r="S1085" t="str">
            <v/>
          </cell>
          <cell r="T1085" t="str">
            <v/>
          </cell>
          <cell r="U1085" t="str">
            <v/>
          </cell>
          <cell r="V1085" t="str">
            <v>Sim</v>
          </cell>
          <cell r="W1085" t="str">
            <v>Sim</v>
          </cell>
        </row>
        <row r="1086">
          <cell r="D1086" t="str">
            <v>Angicos/RN</v>
          </cell>
          <cell r="E1086" t="str">
            <v>C</v>
          </cell>
          <cell r="F1086">
            <v>0.10643146598572077</v>
          </cell>
          <cell r="G1086" t="str">
            <v>A</v>
          </cell>
          <cell r="H1086">
            <v>0.96178043699766269</v>
          </cell>
          <cell r="I1086" t="str">
            <v>C</v>
          </cell>
          <cell r="J1086">
            <v>0.11007640603202637</v>
          </cell>
          <cell r="K1086" t="str">
            <v>A</v>
          </cell>
          <cell r="L1086" t="str">
            <v>Bicf</v>
          </cell>
          <cell r="M1086" t="str">
            <v/>
          </cell>
          <cell r="N1086" t="str">
            <v>CAPAG Ano Base 2023</v>
          </cell>
          <cell r="O1086" t="str">
            <v>Não</v>
          </cell>
          <cell r="P1086">
            <v>0.14825948443100156</v>
          </cell>
          <cell r="Q1086" t="str">
            <v>Sim</v>
          </cell>
          <cell r="R1086" t="str">
            <v/>
          </cell>
          <cell r="S1086" t="str">
            <v/>
          </cell>
          <cell r="T1086" t="str">
            <v/>
          </cell>
          <cell r="U1086" t="str">
            <v/>
          </cell>
          <cell r="V1086" t="str">
            <v>Sim</v>
          </cell>
          <cell r="W1086" t="str">
            <v>Sim</v>
          </cell>
        </row>
        <row r="1087">
          <cell r="D1087" t="str">
            <v>Antônio Martins/RN</v>
          </cell>
          <cell r="E1087" t="str">
            <v>n.d.</v>
          </cell>
          <cell r="F1087">
            <v>0.17332048339908329</v>
          </cell>
          <cell r="G1087" t="str">
            <v>A</v>
          </cell>
          <cell r="H1087">
            <v>1.005326659618978</v>
          </cell>
          <cell r="I1087" t="str">
            <v>C</v>
          </cell>
          <cell r="J1087" t="str">
            <v>n.d.</v>
          </cell>
          <cell r="K1087" t="str">
            <v>n.d.</v>
          </cell>
          <cell r="L1087" t="str">
            <v>Dicf</v>
          </cell>
          <cell r="M108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087" t="str">
            <v>CAPAG Ano Base 2023</v>
          </cell>
          <cell r="O1087" t="str">
            <v>Não</v>
          </cell>
          <cell r="P1087" t="str">
            <v>n.d.</v>
          </cell>
          <cell r="Q1087" t="str">
            <v>Sim</v>
          </cell>
          <cell r="R1087" t="str">
            <v/>
          </cell>
          <cell r="S1087" t="str">
            <v/>
          </cell>
          <cell r="T1087" t="str">
            <v>Negativa</v>
          </cell>
          <cell r="U1087" t="str">
            <v/>
          </cell>
          <cell r="V1087" t="str">
            <v>Sim</v>
          </cell>
          <cell r="W1087" t="str">
            <v>Sim</v>
          </cell>
        </row>
        <row r="1088">
          <cell r="D1088" t="str">
            <v>Apodi/RN</v>
          </cell>
          <cell r="E1088" t="str">
            <v>n.d.</v>
          </cell>
          <cell r="F1088">
            <v>3.9774823015597455E-2</v>
          </cell>
          <cell r="G1088" t="str">
            <v>A</v>
          </cell>
          <cell r="H1088">
            <v>0.93542585396876232</v>
          </cell>
          <cell r="I1088" t="str">
            <v>B</v>
          </cell>
          <cell r="J1088" t="str">
            <v>n.d.</v>
          </cell>
          <cell r="K1088" t="str">
            <v>n.d.</v>
          </cell>
          <cell r="L1088" t="str">
            <v>Cicf</v>
          </cell>
          <cell r="M10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088" t="str">
            <v>CAPAG Ano Base 2023</v>
          </cell>
          <cell r="O1088" t="str">
            <v>Não</v>
          </cell>
          <cell r="P1088" t="str">
            <v>n.d.</v>
          </cell>
          <cell r="Q1088" t="str">
            <v>Sim</v>
          </cell>
          <cell r="R1088" t="str">
            <v/>
          </cell>
          <cell r="S1088" t="str">
            <v/>
          </cell>
          <cell r="T1088" t="str">
            <v/>
          </cell>
          <cell r="U1088" t="str">
            <v>Sim</v>
          </cell>
          <cell r="V1088" t="str">
            <v>Sim</v>
          </cell>
          <cell r="W1088" t="str">
            <v>Sim</v>
          </cell>
        </row>
        <row r="1089">
          <cell r="D1089" t="str">
            <v>Areia Branca/RN</v>
          </cell>
          <cell r="E1089" t="str">
            <v>C</v>
          </cell>
          <cell r="F1089">
            <v>2.9516246133939932E-2</v>
          </cell>
          <cell r="G1089" t="str">
            <v>A</v>
          </cell>
          <cell r="H1089">
            <v>0.99112361698258356</v>
          </cell>
          <cell r="I1089" t="str">
            <v>C</v>
          </cell>
          <cell r="J1089">
            <v>-1.4709899051817393E-2</v>
          </cell>
          <cell r="K1089" t="str">
            <v>C</v>
          </cell>
          <cell r="L1089" t="str">
            <v>Cicf</v>
          </cell>
          <cell r="M1089" t="str">
            <v/>
          </cell>
          <cell r="N1089" t="str">
            <v>CAPAG Ano Base 2023</v>
          </cell>
          <cell r="O1089" t="str">
            <v>Não</v>
          </cell>
          <cell r="P1089" t="str">
            <v/>
          </cell>
          <cell r="Q1089" t="str">
            <v>Sim</v>
          </cell>
          <cell r="R1089" t="str">
            <v/>
          </cell>
          <cell r="S1089" t="str">
            <v/>
          </cell>
          <cell r="T1089" t="str">
            <v/>
          </cell>
          <cell r="U1089" t="str">
            <v/>
          </cell>
          <cell r="V1089" t="str">
            <v>Sim</v>
          </cell>
          <cell r="W1089" t="str">
            <v>Sim</v>
          </cell>
        </row>
        <row r="1090">
          <cell r="D1090" t="str">
            <v>Arês/RN</v>
          </cell>
          <cell r="E1090" t="str">
            <v>C</v>
          </cell>
          <cell r="F1090">
            <v>0.46868801814979877</v>
          </cell>
          <cell r="G1090" t="str">
            <v>A</v>
          </cell>
          <cell r="H1090">
            <v>0.91226719478245277</v>
          </cell>
          <cell r="I1090" t="str">
            <v>B</v>
          </cell>
          <cell r="J1090">
            <v>-1.0449542567797268E-2</v>
          </cell>
          <cell r="K1090" t="str">
            <v>C</v>
          </cell>
          <cell r="L1090" t="str">
            <v>Cicf</v>
          </cell>
          <cell r="M1090" t="str">
            <v/>
          </cell>
          <cell r="N1090" t="str">
            <v>CAPAG Ano Base 2023</v>
          </cell>
          <cell r="O1090" t="str">
            <v>Não</v>
          </cell>
          <cell r="P1090">
            <v>2.2313990416363167</v>
          </cell>
          <cell r="Q1090" t="str">
            <v>Sim</v>
          </cell>
          <cell r="R1090" t="str">
            <v/>
          </cell>
          <cell r="S1090" t="str">
            <v/>
          </cell>
          <cell r="T1090" t="str">
            <v/>
          </cell>
          <cell r="U1090" t="str">
            <v/>
          </cell>
          <cell r="V1090" t="str">
            <v>Sim</v>
          </cell>
          <cell r="W1090" t="str">
            <v>Sim</v>
          </cell>
        </row>
        <row r="1091">
          <cell r="D1091" t="str">
            <v>Campo Grande/RN</v>
          </cell>
          <cell r="E1091" t="str">
            <v>C</v>
          </cell>
          <cell r="F1091">
            <v>5.375553354943003E-2</v>
          </cell>
          <cell r="G1091" t="str">
            <v>A</v>
          </cell>
          <cell r="H1091">
            <v>0.96090189326874631</v>
          </cell>
          <cell r="I1091" t="str">
            <v>C</v>
          </cell>
          <cell r="J1091">
            <v>2.395635210253514E-2</v>
          </cell>
          <cell r="K1091" t="str">
            <v>B</v>
          </cell>
          <cell r="L1091" t="str">
            <v>Bicf</v>
          </cell>
          <cell r="M1091" t="str">
            <v/>
          </cell>
          <cell r="N1091" t="str">
            <v>CAPAG Ano Base 2023</v>
          </cell>
          <cell r="O1091" t="str">
            <v>Não</v>
          </cell>
          <cell r="P1091">
            <v>0.30504510945899438</v>
          </cell>
          <cell r="Q1091" t="str">
            <v>Sim</v>
          </cell>
          <cell r="R1091" t="str">
            <v/>
          </cell>
          <cell r="S1091" t="str">
            <v/>
          </cell>
          <cell r="T1091" t="str">
            <v/>
          </cell>
          <cell r="U1091" t="str">
            <v/>
          </cell>
          <cell r="V1091" t="str">
            <v>Sim</v>
          </cell>
          <cell r="W1091" t="str">
            <v>Sim</v>
          </cell>
        </row>
        <row r="1092">
          <cell r="D1092" t="str">
            <v>Baía Formosa/RN</v>
          </cell>
          <cell r="E1092" t="str">
            <v>B</v>
          </cell>
          <cell r="F1092">
            <v>0.15384871962149399</v>
          </cell>
          <cell r="G1092" t="str">
            <v>A</v>
          </cell>
          <cell r="H1092">
            <v>0.92692724405663696</v>
          </cell>
          <cell r="I1092" t="str">
            <v>B</v>
          </cell>
          <cell r="J1092">
            <v>4.4346020342731281E-2</v>
          </cell>
          <cell r="K1092" t="str">
            <v>B</v>
          </cell>
          <cell r="L1092" t="str">
            <v>Bicf</v>
          </cell>
          <cell r="M1092" t="str">
            <v/>
          </cell>
          <cell r="N1092" t="str">
            <v>CAPAG Ano Base 2023</v>
          </cell>
          <cell r="O1092" t="str">
            <v>Não</v>
          </cell>
          <cell r="P1092">
            <v>0.15760084045729755</v>
          </cell>
          <cell r="Q1092" t="str">
            <v>Sim</v>
          </cell>
          <cell r="R1092" t="str">
            <v/>
          </cell>
          <cell r="S1092" t="str">
            <v/>
          </cell>
          <cell r="T1092" t="str">
            <v/>
          </cell>
          <cell r="U1092" t="str">
            <v/>
          </cell>
          <cell r="V1092" t="str">
            <v>Sim</v>
          </cell>
          <cell r="W1092" t="str">
            <v>Sim</v>
          </cell>
        </row>
        <row r="1093">
          <cell r="D1093" t="str">
            <v>Baraúna/RN</v>
          </cell>
          <cell r="E1093" t="str">
            <v>C</v>
          </cell>
          <cell r="F1093">
            <v>0.3579642196211214</v>
          </cell>
          <cell r="G1093" t="str">
            <v>A</v>
          </cell>
          <cell r="H1093">
            <v>0.97077503736254567</v>
          </cell>
          <cell r="I1093" t="str">
            <v>C</v>
          </cell>
          <cell r="J1093">
            <v>-5.8457760919350038E-2</v>
          </cell>
          <cell r="K1093" t="str">
            <v>C</v>
          </cell>
          <cell r="L1093" t="str">
            <v>Bicf</v>
          </cell>
          <cell r="M1093" t="str">
            <v/>
          </cell>
          <cell r="N1093" t="str">
            <v>CAPAG Ano Base 2023</v>
          </cell>
          <cell r="O1093" t="str">
            <v>Não</v>
          </cell>
          <cell r="P1093">
            <v>738.27028671960909</v>
          </cell>
          <cell r="Q1093" t="str">
            <v>Sim</v>
          </cell>
          <cell r="R1093" t="str">
            <v/>
          </cell>
          <cell r="S1093" t="str">
            <v/>
          </cell>
          <cell r="T1093" t="str">
            <v/>
          </cell>
          <cell r="U1093" t="str">
            <v/>
          </cell>
          <cell r="V1093" t="str">
            <v>Sim</v>
          </cell>
          <cell r="W1093" t="str">
            <v>Sim</v>
          </cell>
        </row>
        <row r="1094">
          <cell r="D1094" t="str">
            <v>Barcelona/RN</v>
          </cell>
          <cell r="E1094" t="str">
            <v>n.d.</v>
          </cell>
          <cell r="F1094">
            <v>0</v>
          </cell>
          <cell r="G1094" t="str">
            <v>A</v>
          </cell>
          <cell r="H1094">
            <v>0.99279698662346683</v>
          </cell>
          <cell r="I1094" t="str">
            <v>C</v>
          </cell>
          <cell r="J1094" t="str">
            <v>n.d.</v>
          </cell>
          <cell r="K1094" t="str">
            <v>n.d.</v>
          </cell>
          <cell r="L1094" t="str">
            <v>Dicf</v>
          </cell>
          <cell r="M10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094" t="str">
            <v>CAPAG Ano Base 2023</v>
          </cell>
          <cell r="O1094" t="str">
            <v>Não</v>
          </cell>
          <cell r="P1094" t="str">
            <v>n.d.</v>
          </cell>
          <cell r="Q1094" t="str">
            <v>Sim</v>
          </cell>
          <cell r="R1094" t="str">
            <v/>
          </cell>
          <cell r="S1094" t="str">
            <v/>
          </cell>
          <cell r="T1094" t="str">
            <v/>
          </cell>
          <cell r="U1094" t="str">
            <v>Sim</v>
          </cell>
          <cell r="V1094" t="str">
            <v>Sim</v>
          </cell>
          <cell r="W1094" t="str">
            <v>Sim</v>
          </cell>
        </row>
        <row r="1095">
          <cell r="D1095" t="str">
            <v>Bento Fernandes/RN</v>
          </cell>
          <cell r="E1095" t="str">
            <v>C</v>
          </cell>
          <cell r="F1095">
            <v>0.36881516213743692</v>
          </cell>
          <cell r="G1095" t="str">
            <v>A</v>
          </cell>
          <cell r="H1095">
            <v>0.90079289006623076</v>
          </cell>
          <cell r="I1095" t="str">
            <v>B</v>
          </cell>
          <cell r="J1095">
            <v>-3.0609010206902699E-2</v>
          </cell>
          <cell r="K1095" t="str">
            <v>C</v>
          </cell>
          <cell r="L1095" t="str">
            <v>Bicf</v>
          </cell>
          <cell r="M1095" t="str">
            <v/>
          </cell>
          <cell r="N1095" t="str">
            <v>CAPAG Ano Base 2023</v>
          </cell>
          <cell r="O1095" t="str">
            <v>Não</v>
          </cell>
          <cell r="P1095" t="str">
            <v/>
          </cell>
          <cell r="Q1095" t="str">
            <v>Sim</v>
          </cell>
          <cell r="R1095" t="str">
            <v/>
          </cell>
          <cell r="S1095" t="str">
            <v/>
          </cell>
          <cell r="T1095" t="str">
            <v/>
          </cell>
          <cell r="U1095" t="str">
            <v/>
          </cell>
          <cell r="V1095" t="str">
            <v>Sim</v>
          </cell>
          <cell r="W1095" t="str">
            <v>Sim</v>
          </cell>
        </row>
        <row r="1096">
          <cell r="D1096" t="str">
            <v>Bodó/RN</v>
          </cell>
          <cell r="E1096" t="str">
            <v>C</v>
          </cell>
          <cell r="F1096">
            <v>7.7271022893001515E-2</v>
          </cell>
          <cell r="G1096" t="str">
            <v>A</v>
          </cell>
          <cell r="H1096">
            <v>0.98402642817846808</v>
          </cell>
          <cell r="I1096" t="str">
            <v>C</v>
          </cell>
          <cell r="J1096">
            <v>-7.1394910117424217E-3</v>
          </cell>
          <cell r="K1096" t="str">
            <v>C</v>
          </cell>
          <cell r="L1096" t="str">
            <v>Bicf</v>
          </cell>
          <cell r="M1096" t="str">
            <v/>
          </cell>
          <cell r="N1096" t="str">
            <v>CAPAG Ano Base 2023</v>
          </cell>
          <cell r="O1096" t="str">
            <v>Não</v>
          </cell>
          <cell r="P1096" t="str">
            <v/>
          </cell>
          <cell r="Q1096" t="str">
            <v>Sim</v>
          </cell>
          <cell r="R1096" t="str">
            <v/>
          </cell>
          <cell r="S1096" t="str">
            <v/>
          </cell>
          <cell r="T1096" t="str">
            <v/>
          </cell>
          <cell r="U1096" t="str">
            <v/>
          </cell>
          <cell r="V1096" t="str">
            <v>Sim</v>
          </cell>
          <cell r="W1096" t="str">
            <v>Sim</v>
          </cell>
        </row>
        <row r="1097">
          <cell r="D1097" t="str">
            <v>Bom Jesus/RN</v>
          </cell>
          <cell r="E1097" t="str">
            <v>B</v>
          </cell>
          <cell r="F1097">
            <v>0.51418651368873869</v>
          </cell>
          <cell r="G1097" t="str">
            <v>A</v>
          </cell>
          <cell r="H1097">
            <v>0.92387789659445918</v>
          </cell>
          <cell r="I1097" t="str">
            <v>B</v>
          </cell>
          <cell r="J1097">
            <v>6.5573239511212611E-3</v>
          </cell>
          <cell r="K1097" t="str">
            <v>B</v>
          </cell>
          <cell r="L1097" t="str">
            <v>Bicf</v>
          </cell>
          <cell r="M1097" t="str">
            <v/>
          </cell>
          <cell r="N1097" t="str">
            <v>CAPAG Ano Base 2023</v>
          </cell>
          <cell r="O1097" t="str">
            <v>Não</v>
          </cell>
          <cell r="P1097">
            <v>9.2076197094979342E-2</v>
          </cell>
          <cell r="Q1097" t="str">
            <v>Sim</v>
          </cell>
          <cell r="R1097" t="str">
            <v/>
          </cell>
          <cell r="S1097" t="str">
            <v/>
          </cell>
          <cell r="T1097" t="str">
            <v/>
          </cell>
          <cell r="U1097" t="str">
            <v/>
          </cell>
          <cell r="V1097" t="str">
            <v>Sim</v>
          </cell>
          <cell r="W1097" t="str">
            <v>Sim</v>
          </cell>
        </row>
        <row r="1098">
          <cell r="D1098" t="str">
            <v>Brejinho/RN</v>
          </cell>
          <cell r="E1098" t="str">
            <v>C</v>
          </cell>
          <cell r="F1098">
            <v>0.19816558005478233</v>
          </cell>
          <cell r="G1098" t="str">
            <v>A</v>
          </cell>
          <cell r="H1098">
            <v>0.99275816926010996</v>
          </cell>
          <cell r="I1098" t="str">
            <v>C</v>
          </cell>
          <cell r="J1098">
            <v>-7.8982250532377715E-2</v>
          </cell>
          <cell r="K1098" t="str">
            <v>C</v>
          </cell>
          <cell r="L1098" t="str">
            <v>Cicf</v>
          </cell>
          <cell r="M1098" t="str">
            <v/>
          </cell>
          <cell r="N1098" t="str">
            <v>CAPAG Ano Base 2023</v>
          </cell>
          <cell r="O1098" t="str">
            <v>Não</v>
          </cell>
          <cell r="P1098" t="str">
            <v/>
          </cell>
          <cell r="Q1098" t="str">
            <v>Sim</v>
          </cell>
          <cell r="R1098" t="str">
            <v/>
          </cell>
          <cell r="S1098" t="str">
            <v/>
          </cell>
          <cell r="T1098" t="str">
            <v/>
          </cell>
          <cell r="U1098" t="str">
            <v/>
          </cell>
          <cell r="V1098" t="str">
            <v>Sim</v>
          </cell>
          <cell r="W1098" t="str">
            <v>Não</v>
          </cell>
        </row>
        <row r="1099">
          <cell r="D1099" t="str">
            <v>Caiçara do Norte/RN</v>
          </cell>
          <cell r="E1099" t="str">
            <v>C</v>
          </cell>
          <cell r="F1099">
            <v>4.1441039093054542E-2</v>
          </cell>
          <cell r="G1099" t="str">
            <v>A</v>
          </cell>
          <cell r="H1099">
            <v>1.0006892561987015</v>
          </cell>
          <cell r="I1099" t="str">
            <v>C</v>
          </cell>
          <cell r="J1099">
            <v>3.4849213769904082E-2</v>
          </cell>
          <cell r="K1099" t="str">
            <v>B</v>
          </cell>
          <cell r="L1099" t="str">
            <v>Bicf</v>
          </cell>
          <cell r="M1099" t="str">
            <v/>
          </cell>
          <cell r="N1099" t="str">
            <v>CAPAG Ano Base 2023</v>
          </cell>
          <cell r="O1099" t="str">
            <v>Não</v>
          </cell>
          <cell r="P1099">
            <v>0</v>
          </cell>
          <cell r="Q1099" t="str">
            <v>Sim</v>
          </cell>
          <cell r="R1099" t="str">
            <v/>
          </cell>
          <cell r="S1099" t="str">
            <v/>
          </cell>
          <cell r="T1099" t="str">
            <v/>
          </cell>
          <cell r="U1099" t="str">
            <v/>
          </cell>
          <cell r="V1099" t="str">
            <v>Sim</v>
          </cell>
          <cell r="W1099" t="str">
            <v>Sim</v>
          </cell>
        </row>
        <row r="1100">
          <cell r="D1100" t="str">
            <v>Caiçara do Rio do Vento/RN</v>
          </cell>
          <cell r="E1100" t="str">
            <v>B</v>
          </cell>
          <cell r="F1100">
            <v>0.22320374681129301</v>
          </cell>
          <cell r="G1100" t="str">
            <v>A</v>
          </cell>
          <cell r="H1100">
            <v>0.90830153174707318</v>
          </cell>
          <cell r="I1100" t="str">
            <v>B</v>
          </cell>
          <cell r="J1100">
            <v>8.4217646294804192E-3</v>
          </cell>
          <cell r="K1100" t="str">
            <v>B</v>
          </cell>
          <cell r="L1100" t="str">
            <v>Bicf</v>
          </cell>
          <cell r="M1100" t="str">
            <v/>
          </cell>
          <cell r="N1100" t="str">
            <v>CAPAG Ano Base 2023</v>
          </cell>
          <cell r="O1100" t="str">
            <v>Não</v>
          </cell>
          <cell r="P1100">
            <v>0.66866484686369021</v>
          </cell>
          <cell r="Q1100" t="str">
            <v>Sim</v>
          </cell>
          <cell r="R1100" t="str">
            <v/>
          </cell>
          <cell r="S1100" t="str">
            <v/>
          </cell>
          <cell r="T1100" t="str">
            <v/>
          </cell>
          <cell r="U1100" t="str">
            <v/>
          </cell>
          <cell r="V1100" t="str">
            <v>Sim</v>
          </cell>
          <cell r="W1100" t="str">
            <v>Sim</v>
          </cell>
        </row>
        <row r="1101">
          <cell r="D1101" t="str">
            <v>Caicó/RN</v>
          </cell>
          <cell r="E1101" t="str">
            <v>C</v>
          </cell>
          <cell r="F1101">
            <v>0.43942050687664064</v>
          </cell>
          <cell r="G1101" t="str">
            <v>A</v>
          </cell>
          <cell r="H1101">
            <v>0.99480007454600683</v>
          </cell>
          <cell r="I1101" t="str">
            <v>C</v>
          </cell>
          <cell r="J1101">
            <v>-0.11631591332584726</v>
          </cell>
          <cell r="K1101" t="str">
            <v>C</v>
          </cell>
          <cell r="L1101" t="str">
            <v>Bicf</v>
          </cell>
          <cell r="M1101" t="str">
            <v/>
          </cell>
          <cell r="N1101" t="str">
            <v>CAPAG Ano Base 2023</v>
          </cell>
          <cell r="O1101" t="str">
            <v>Não</v>
          </cell>
          <cell r="P1101" t="str">
            <v/>
          </cell>
          <cell r="Q1101" t="str">
            <v>Sim</v>
          </cell>
          <cell r="R1101" t="str">
            <v/>
          </cell>
          <cell r="S1101" t="str">
            <v/>
          </cell>
          <cell r="T1101" t="str">
            <v/>
          </cell>
          <cell r="U1101" t="str">
            <v/>
          </cell>
          <cell r="V1101" t="str">
            <v>Sim</v>
          </cell>
          <cell r="W1101" t="str">
            <v>Sim</v>
          </cell>
        </row>
        <row r="1102">
          <cell r="D1102" t="str">
            <v>Campo Redondo/RN</v>
          </cell>
          <cell r="E1102" t="str">
            <v>C</v>
          </cell>
          <cell r="F1102">
            <v>0.44062642585265244</v>
          </cell>
          <cell r="G1102" t="str">
            <v>A</v>
          </cell>
          <cell r="H1102">
            <v>0.9473630738525316</v>
          </cell>
          <cell r="I1102" t="str">
            <v>B</v>
          </cell>
          <cell r="J1102">
            <v>-9.3854439196844927E-2</v>
          </cell>
          <cell r="K1102" t="str">
            <v>C</v>
          </cell>
          <cell r="L1102" t="str">
            <v>Bicf</v>
          </cell>
          <cell r="M1102" t="str">
            <v/>
          </cell>
          <cell r="N1102" t="str">
            <v>CAPAG Ano Base 2023</v>
          </cell>
          <cell r="O1102" t="str">
            <v>Não</v>
          </cell>
          <cell r="P1102" t="str">
            <v/>
          </cell>
          <cell r="Q1102" t="str">
            <v>Sim</v>
          </cell>
          <cell r="R1102" t="str">
            <v/>
          </cell>
          <cell r="S1102" t="str">
            <v/>
          </cell>
          <cell r="T1102" t="str">
            <v/>
          </cell>
          <cell r="U1102" t="str">
            <v/>
          </cell>
          <cell r="V1102" t="str">
            <v>Sim</v>
          </cell>
          <cell r="W1102" t="str">
            <v>Sim</v>
          </cell>
        </row>
        <row r="1103">
          <cell r="D1103" t="str">
            <v>Canguaretama/RN</v>
          </cell>
          <cell r="E1103" t="str">
            <v>C</v>
          </cell>
          <cell r="F1103">
            <v>0.65673008819492362</v>
          </cell>
          <cell r="G1103" t="str">
            <v>B</v>
          </cell>
          <cell r="H1103">
            <v>0.97159746381773071</v>
          </cell>
          <cell r="I1103" t="str">
            <v>C</v>
          </cell>
          <cell r="J1103">
            <v>-1.6874266969516598E-2</v>
          </cell>
          <cell r="K1103" t="str">
            <v>C</v>
          </cell>
          <cell r="L1103" t="str">
            <v>Bicf</v>
          </cell>
          <cell r="M1103" t="str">
            <v/>
          </cell>
          <cell r="N1103" t="str">
            <v>CAPAG Ano Base 2023</v>
          </cell>
          <cell r="O1103" t="str">
            <v>Não</v>
          </cell>
          <cell r="P1103">
            <v>1.5726506461466483</v>
          </cell>
          <cell r="Q1103" t="str">
            <v>Sim</v>
          </cell>
          <cell r="R1103" t="str">
            <v/>
          </cell>
          <cell r="S1103" t="str">
            <v/>
          </cell>
          <cell r="T1103" t="str">
            <v/>
          </cell>
          <cell r="U1103" t="str">
            <v/>
          </cell>
          <cell r="V1103" t="str">
            <v>Sim</v>
          </cell>
          <cell r="W1103" t="str">
            <v>Sim</v>
          </cell>
        </row>
        <row r="1104">
          <cell r="D1104" t="str">
            <v>Caraúbas/RN</v>
          </cell>
          <cell r="E1104" t="str">
            <v>C</v>
          </cell>
          <cell r="F1104">
            <v>0.38874893307194047</v>
          </cell>
          <cell r="G1104" t="str">
            <v>A</v>
          </cell>
          <cell r="H1104">
            <v>0.89500478341999812</v>
          </cell>
          <cell r="I1104" t="str">
            <v>B</v>
          </cell>
          <cell r="J1104">
            <v>-2.121270237132801E-2</v>
          </cell>
          <cell r="K1104" t="str">
            <v>C</v>
          </cell>
          <cell r="L1104" t="str">
            <v>Bicf</v>
          </cell>
          <cell r="M1104" t="str">
            <v/>
          </cell>
          <cell r="N1104" t="str">
            <v>CAPAG Ano Base 2023</v>
          </cell>
          <cell r="O1104" t="str">
            <v>Não</v>
          </cell>
          <cell r="P1104">
            <v>4.4929317739481904</v>
          </cell>
          <cell r="Q1104" t="str">
            <v>Sim</v>
          </cell>
          <cell r="R1104" t="str">
            <v/>
          </cell>
          <cell r="S1104" t="str">
            <v/>
          </cell>
          <cell r="T1104" t="str">
            <v/>
          </cell>
          <cell r="U1104" t="str">
            <v/>
          </cell>
          <cell r="V1104" t="str">
            <v>Sim</v>
          </cell>
          <cell r="W1104" t="str">
            <v>Sim</v>
          </cell>
        </row>
        <row r="1105">
          <cell r="D1105" t="str">
            <v>Carnaúba dos Dantas/RN</v>
          </cell>
          <cell r="E1105" t="str">
            <v>C</v>
          </cell>
          <cell r="F1105">
            <v>0.2950361208436551</v>
          </cell>
          <cell r="G1105" t="str">
            <v>A</v>
          </cell>
          <cell r="H1105">
            <v>0.92047609053808399</v>
          </cell>
          <cell r="I1105" t="str">
            <v>B</v>
          </cell>
          <cell r="J1105">
            <v>-1.0629937505856663E-2</v>
          </cell>
          <cell r="K1105" t="str">
            <v>C</v>
          </cell>
          <cell r="L1105" t="str">
            <v>Bicf</v>
          </cell>
          <cell r="M1105" t="str">
            <v/>
          </cell>
          <cell r="N1105" t="str">
            <v>CAPAG Ano Base 2023</v>
          </cell>
          <cell r="O1105" t="str">
            <v>Não</v>
          </cell>
          <cell r="P1105">
            <v>3.1037902934077382</v>
          </cell>
          <cell r="Q1105" t="str">
            <v>Sim</v>
          </cell>
          <cell r="R1105" t="str">
            <v/>
          </cell>
          <cell r="S1105" t="str">
            <v/>
          </cell>
          <cell r="T1105" t="str">
            <v/>
          </cell>
          <cell r="U1105" t="str">
            <v/>
          </cell>
          <cell r="V1105" t="str">
            <v>Sim</v>
          </cell>
          <cell r="W1105" t="str">
            <v>Sim</v>
          </cell>
        </row>
        <row r="1106">
          <cell r="D1106" t="str">
            <v>Carnaubais/RN</v>
          </cell>
          <cell r="E1106" t="str">
            <v>C</v>
          </cell>
          <cell r="F1106">
            <v>0.18045478945125701</v>
          </cell>
          <cell r="G1106" t="str">
            <v>A</v>
          </cell>
          <cell r="H1106">
            <v>0.95953221359428498</v>
          </cell>
          <cell r="I1106" t="str">
            <v>C</v>
          </cell>
          <cell r="J1106">
            <v>-1.0060257648321974E-3</v>
          </cell>
          <cell r="K1106" t="str">
            <v>C</v>
          </cell>
          <cell r="L1106" t="str">
            <v>Bicf</v>
          </cell>
          <cell r="M1106" t="str">
            <v/>
          </cell>
          <cell r="N1106" t="str">
            <v>CAPAG Ano Base 2023</v>
          </cell>
          <cell r="O1106" t="str">
            <v>Não</v>
          </cell>
          <cell r="P1106">
            <v>1.1942837301326041</v>
          </cell>
          <cell r="Q1106" t="str">
            <v>Sim</v>
          </cell>
          <cell r="R1106" t="str">
            <v/>
          </cell>
          <cell r="S1106" t="str">
            <v/>
          </cell>
          <cell r="T1106" t="str">
            <v/>
          </cell>
          <cell r="U1106" t="str">
            <v/>
          </cell>
          <cell r="V1106" t="str">
            <v>Sim</v>
          </cell>
          <cell r="W1106" t="str">
            <v>Sim</v>
          </cell>
        </row>
        <row r="1107">
          <cell r="D1107" t="str">
            <v>Ceará-Mirim/RN</v>
          </cell>
          <cell r="E1107" t="str">
            <v>C</v>
          </cell>
          <cell r="F1107">
            <v>0.34520774834734791</v>
          </cell>
          <cell r="G1107" t="str">
            <v>A</v>
          </cell>
          <cell r="H1107">
            <v>0.83663191329406517</v>
          </cell>
          <cell r="I1107" t="str">
            <v>A</v>
          </cell>
          <cell r="J1107">
            <v>-3.0671795016660648E-3</v>
          </cell>
          <cell r="K1107" t="str">
            <v>C</v>
          </cell>
          <cell r="L1107" t="str">
            <v>Bicf</v>
          </cell>
          <cell r="M1107" t="str">
            <v/>
          </cell>
          <cell r="N1107" t="str">
            <v>CAPAG Ano Base 2023</v>
          </cell>
          <cell r="O1107" t="str">
            <v>Não</v>
          </cell>
          <cell r="P1107">
            <v>1.104079353638997</v>
          </cell>
          <cell r="Q1107" t="str">
            <v>Sim</v>
          </cell>
          <cell r="R1107" t="str">
            <v/>
          </cell>
          <cell r="S1107" t="str">
            <v/>
          </cell>
          <cell r="T1107" t="str">
            <v/>
          </cell>
          <cell r="U1107" t="str">
            <v/>
          </cell>
          <cell r="V1107" t="str">
            <v>Sim</v>
          </cell>
          <cell r="W1107" t="str">
            <v>Sim</v>
          </cell>
        </row>
        <row r="1108">
          <cell r="D1108" t="str">
            <v>Cerro Corá/RN</v>
          </cell>
          <cell r="E1108" t="str">
            <v>C</v>
          </cell>
          <cell r="F1108">
            <v>0.14275805814247064</v>
          </cell>
          <cell r="G1108" t="str">
            <v>A</v>
          </cell>
          <cell r="H1108">
            <v>0.96381210830182318</v>
          </cell>
          <cell r="I1108" t="str">
            <v>C</v>
          </cell>
          <cell r="J1108">
            <v>-3.2383630724815383E-3</v>
          </cell>
          <cell r="K1108" t="str">
            <v>C</v>
          </cell>
          <cell r="L1108" t="str">
            <v>Bicf</v>
          </cell>
          <cell r="M1108" t="str">
            <v/>
          </cell>
          <cell r="N1108" t="str">
            <v>CAPAG Ano Base 2023</v>
          </cell>
          <cell r="O1108" t="str">
            <v>Não</v>
          </cell>
          <cell r="P1108">
            <v>1.3190585216607869</v>
          </cell>
          <cell r="Q1108" t="str">
            <v>Sim</v>
          </cell>
          <cell r="R1108" t="str">
            <v/>
          </cell>
          <cell r="S1108" t="str">
            <v/>
          </cell>
          <cell r="T1108" t="str">
            <v/>
          </cell>
          <cell r="U1108" t="str">
            <v/>
          </cell>
          <cell r="V1108" t="str">
            <v>Sim</v>
          </cell>
          <cell r="W1108" t="str">
            <v>Sim</v>
          </cell>
        </row>
        <row r="1109">
          <cell r="D1109" t="str">
            <v>Coronel Ezequiel/RN</v>
          </cell>
          <cell r="E1109" t="str">
            <v>B</v>
          </cell>
          <cell r="F1109">
            <v>0.48594971538191478</v>
          </cell>
          <cell r="G1109" t="str">
            <v>A</v>
          </cell>
          <cell r="H1109">
            <v>0.93343797256580041</v>
          </cell>
          <cell r="I1109" t="str">
            <v>B</v>
          </cell>
          <cell r="J1109">
            <v>7.2359586027614135E-3</v>
          </cell>
          <cell r="K1109" t="str">
            <v>B</v>
          </cell>
          <cell r="L1109" t="str">
            <v>Bicf</v>
          </cell>
          <cell r="M1109" t="str">
            <v/>
          </cell>
          <cell r="N1109" t="str">
            <v>CAPAG Ano Base 2023</v>
          </cell>
          <cell r="O1109" t="str">
            <v>Não</v>
          </cell>
          <cell r="P1109">
            <v>0.67060202526433998</v>
          </cell>
          <cell r="Q1109" t="str">
            <v>Sim</v>
          </cell>
          <cell r="R1109" t="str">
            <v/>
          </cell>
          <cell r="S1109" t="str">
            <v/>
          </cell>
          <cell r="T1109" t="str">
            <v/>
          </cell>
          <cell r="U1109" t="str">
            <v/>
          </cell>
          <cell r="V1109" t="str">
            <v>Sim</v>
          </cell>
          <cell r="W1109" t="str">
            <v>Sim</v>
          </cell>
        </row>
        <row r="1110">
          <cell r="D1110" t="str">
            <v>Coronel João Pessoa/RN</v>
          </cell>
          <cell r="E1110" t="str">
            <v>C</v>
          </cell>
          <cell r="F1110">
            <v>0.35979210652353322</v>
          </cell>
          <cell r="G1110" t="str">
            <v>A</v>
          </cell>
          <cell r="H1110">
            <v>0.98304831636629375</v>
          </cell>
          <cell r="I1110" t="str">
            <v>C</v>
          </cell>
          <cell r="J1110">
            <v>-7.3937813249075252E-2</v>
          </cell>
          <cell r="K1110" t="str">
            <v>C</v>
          </cell>
          <cell r="L1110" t="str">
            <v>Cicf</v>
          </cell>
          <cell r="M1110" t="str">
            <v/>
          </cell>
          <cell r="N1110" t="str">
            <v>CAPAG Ano Base 2023</v>
          </cell>
          <cell r="O1110" t="str">
            <v>Não</v>
          </cell>
          <cell r="P1110" t="str">
            <v/>
          </cell>
          <cell r="Q1110" t="str">
            <v>Sim</v>
          </cell>
          <cell r="R1110" t="str">
            <v/>
          </cell>
          <cell r="S1110" t="str">
            <v/>
          </cell>
          <cell r="T1110" t="str">
            <v/>
          </cell>
          <cell r="U1110" t="str">
            <v/>
          </cell>
          <cell r="V1110" t="str">
            <v>Sim</v>
          </cell>
          <cell r="W1110" t="str">
            <v>Sim</v>
          </cell>
        </row>
        <row r="1111">
          <cell r="D1111" t="str">
            <v>Cruzeta/RN</v>
          </cell>
          <cell r="E1111" t="str">
            <v>A</v>
          </cell>
          <cell r="F1111">
            <v>3.8732766069267635E-2</v>
          </cell>
          <cell r="G1111" t="str">
            <v>A</v>
          </cell>
          <cell r="H1111">
            <v>0.80339757819292257</v>
          </cell>
          <cell r="I1111" t="str">
            <v>A</v>
          </cell>
          <cell r="J1111">
            <v>6.7884451768328302E-2</v>
          </cell>
          <cell r="K1111" t="str">
            <v>A</v>
          </cell>
          <cell r="L1111" t="str">
            <v>Cicf</v>
          </cell>
          <cell r="M1111" t="str">
            <v/>
          </cell>
          <cell r="N1111" t="str">
            <v>CAPAG Ano Base 2023</v>
          </cell>
          <cell r="O1111" t="str">
            <v>Não</v>
          </cell>
          <cell r="P1111">
            <v>0.12196708802811433</v>
          </cell>
          <cell r="Q1111" t="str">
            <v>Sim</v>
          </cell>
          <cell r="R1111" t="str">
            <v/>
          </cell>
          <cell r="S1111" t="str">
            <v/>
          </cell>
          <cell r="T1111" t="str">
            <v/>
          </cell>
          <cell r="U1111" t="str">
            <v/>
          </cell>
          <cell r="V1111" t="str">
            <v>Sim</v>
          </cell>
          <cell r="W1111" t="str">
            <v>Sim</v>
          </cell>
        </row>
        <row r="1112">
          <cell r="D1112" t="str">
            <v>Currais Novos/RN</v>
          </cell>
          <cell r="E1112" t="str">
            <v>n.d.</v>
          </cell>
          <cell r="F1112" t="str">
            <v>n.d.</v>
          </cell>
          <cell r="G1112" t="str">
            <v>n.d.</v>
          </cell>
          <cell r="H1112" t="str">
            <v>n.d.</v>
          </cell>
          <cell r="I1112" t="str">
            <v>n.d.</v>
          </cell>
          <cell r="J1112" t="str">
            <v>n.d.</v>
          </cell>
          <cell r="K1112" t="str">
            <v>n.d.</v>
          </cell>
          <cell r="L1112" t="str">
            <v>Bicf</v>
          </cell>
          <cell r="M1112" t="str">
            <v xml:space="preserve">Ente não publicou último RGF de 2024
Ente não publicou último RREO de 2024
</v>
          </cell>
          <cell r="N1112" t="str">
            <v>CAPAG Ano Base 2023</v>
          </cell>
          <cell r="O1112" t="str">
            <v>Não</v>
          </cell>
          <cell r="P1112">
            <v>0.15645109323728931</v>
          </cell>
          <cell r="Q1112" t="str">
            <v>Sim</v>
          </cell>
          <cell r="R1112" t="str">
            <v>Sim</v>
          </cell>
          <cell r="S1112" t="str">
            <v/>
          </cell>
          <cell r="T1112" t="str">
            <v/>
          </cell>
          <cell r="U1112" t="str">
            <v/>
          </cell>
          <cell r="V1112" t="str">
            <v>Não</v>
          </cell>
          <cell r="W1112" t="str">
            <v>Não</v>
          </cell>
        </row>
        <row r="1113">
          <cell r="D1113" t="str">
            <v>Doutor Severiano/RN</v>
          </cell>
          <cell r="E1113" t="str">
            <v>C</v>
          </cell>
          <cell r="F1113">
            <v>0.2054778701190457</v>
          </cell>
          <cell r="G1113" t="str">
            <v>A</v>
          </cell>
          <cell r="H1113">
            <v>0.85912884781166499</v>
          </cell>
          <cell r="I1113" t="str">
            <v>B</v>
          </cell>
          <cell r="J1113">
            <v>-6.1794544928192099E-2</v>
          </cell>
          <cell r="K1113" t="str">
            <v>C</v>
          </cell>
          <cell r="L1113" t="str">
            <v>Cicf</v>
          </cell>
          <cell r="M1113" t="str">
            <v/>
          </cell>
          <cell r="N1113" t="str">
            <v>CAPAG Ano Base 2023</v>
          </cell>
          <cell r="O1113" t="str">
            <v>Não</v>
          </cell>
          <cell r="P1113" t="str">
            <v/>
          </cell>
          <cell r="Q1113" t="str">
            <v>Sim</v>
          </cell>
          <cell r="R1113" t="str">
            <v/>
          </cell>
          <cell r="S1113" t="str">
            <v/>
          </cell>
          <cell r="T1113" t="str">
            <v/>
          </cell>
          <cell r="U1113" t="str">
            <v/>
          </cell>
          <cell r="V1113" t="str">
            <v>Sim</v>
          </cell>
          <cell r="W1113" t="str">
            <v>Sim</v>
          </cell>
        </row>
        <row r="1114">
          <cell r="D1114" t="str">
            <v>Parnamirim/RN</v>
          </cell>
          <cell r="E1114" t="str">
            <v>C</v>
          </cell>
          <cell r="F1114">
            <v>0.17487001162120089</v>
          </cell>
          <cell r="G1114" t="str">
            <v>A</v>
          </cell>
          <cell r="H1114">
            <v>0.98205068283322294</v>
          </cell>
          <cell r="I1114" t="str">
            <v>C</v>
          </cell>
          <cell r="J1114">
            <v>1.9931218323274439E-2</v>
          </cell>
          <cell r="K1114" t="str">
            <v>B</v>
          </cell>
          <cell r="L1114" t="str">
            <v>Cicf</v>
          </cell>
          <cell r="M1114" t="str">
            <v/>
          </cell>
          <cell r="N1114" t="str">
            <v>CAPAG Ano Base 2023</v>
          </cell>
          <cell r="O1114" t="str">
            <v>Não</v>
          </cell>
          <cell r="P1114">
            <v>0.36524641467280067</v>
          </cell>
          <cell r="Q1114" t="str">
            <v>Sim</v>
          </cell>
          <cell r="R1114" t="str">
            <v/>
          </cell>
          <cell r="S1114" t="str">
            <v/>
          </cell>
          <cell r="T1114" t="str">
            <v/>
          </cell>
          <cell r="U1114" t="str">
            <v/>
          </cell>
          <cell r="V1114" t="str">
            <v>Sim</v>
          </cell>
          <cell r="W1114" t="str">
            <v>Não</v>
          </cell>
        </row>
        <row r="1115">
          <cell r="D1115" t="str">
            <v>Encanto/RN</v>
          </cell>
          <cell r="E1115" t="str">
            <v>C</v>
          </cell>
          <cell r="F1115">
            <v>4.7273643654754352E-2</v>
          </cell>
          <cell r="G1115" t="str">
            <v>A</v>
          </cell>
          <cell r="H1115">
            <v>0.9536078161622501</v>
          </cell>
          <cell r="I1115" t="str">
            <v>C</v>
          </cell>
          <cell r="J1115">
            <v>9.7943441062673636E-2</v>
          </cell>
          <cell r="K1115" t="str">
            <v>A</v>
          </cell>
          <cell r="L1115" t="str">
            <v>Cicf</v>
          </cell>
          <cell r="M1115" t="str">
            <v/>
          </cell>
          <cell r="N1115" t="str">
            <v>CAPAG Ano Base 2023</v>
          </cell>
          <cell r="O1115" t="str">
            <v>Não</v>
          </cell>
          <cell r="P1115">
            <v>0.27604557520129097</v>
          </cell>
          <cell r="Q1115" t="str">
            <v>Sim</v>
          </cell>
          <cell r="R1115" t="str">
            <v/>
          </cell>
          <cell r="S1115" t="str">
            <v/>
          </cell>
          <cell r="T1115" t="str">
            <v/>
          </cell>
          <cell r="U1115" t="str">
            <v/>
          </cell>
          <cell r="V1115" t="str">
            <v>Sim</v>
          </cell>
          <cell r="W1115" t="str">
            <v>Não</v>
          </cell>
        </row>
        <row r="1116">
          <cell r="D1116" t="str">
            <v>Equador/RN</v>
          </cell>
          <cell r="E1116" t="str">
            <v>C</v>
          </cell>
          <cell r="F1116">
            <v>0.1925929833698142</v>
          </cell>
          <cell r="G1116" t="str">
            <v>A</v>
          </cell>
          <cell r="H1116">
            <v>0.98197796672858284</v>
          </cell>
          <cell r="I1116" t="str">
            <v>C</v>
          </cell>
          <cell r="J1116">
            <v>-3.9171814379506772E-2</v>
          </cell>
          <cell r="K1116" t="str">
            <v>C</v>
          </cell>
          <cell r="L1116" t="str">
            <v>Bicf</v>
          </cell>
          <cell r="M1116" t="str">
            <v/>
          </cell>
          <cell r="N1116" t="str">
            <v>CAPAG Ano Base 2023</v>
          </cell>
          <cell r="O1116" t="str">
            <v>Não</v>
          </cell>
          <cell r="P1116" t="str">
            <v/>
          </cell>
          <cell r="Q1116" t="str">
            <v>Sim</v>
          </cell>
          <cell r="R1116" t="str">
            <v/>
          </cell>
          <cell r="S1116" t="str">
            <v/>
          </cell>
          <cell r="T1116" t="str">
            <v/>
          </cell>
          <cell r="U1116" t="str">
            <v/>
          </cell>
          <cell r="V1116" t="str">
            <v>Sim</v>
          </cell>
          <cell r="W1116" t="str">
            <v>Sim</v>
          </cell>
        </row>
        <row r="1117">
          <cell r="D1117" t="str">
            <v>Espírito Santo/RN</v>
          </cell>
          <cell r="E1117" t="str">
            <v>C</v>
          </cell>
          <cell r="F1117">
            <v>0.13051740779211302</v>
          </cell>
          <cell r="G1117" t="str">
            <v>A</v>
          </cell>
          <cell r="H1117">
            <v>0.95395113432235779</v>
          </cell>
          <cell r="I1117" t="str">
            <v>C</v>
          </cell>
          <cell r="J1117">
            <v>-8.7666195804619127E-3</v>
          </cell>
          <cell r="K1117" t="str">
            <v>C</v>
          </cell>
          <cell r="L1117" t="str">
            <v>Bicf</v>
          </cell>
          <cell r="M1117" t="str">
            <v/>
          </cell>
          <cell r="N1117" t="str">
            <v>CAPAG Ano Base 2023</v>
          </cell>
          <cell r="O1117" t="str">
            <v>Não</v>
          </cell>
          <cell r="P1117">
            <v>5.1184156963563634</v>
          </cell>
          <cell r="Q1117" t="str">
            <v>Sim</v>
          </cell>
          <cell r="R1117" t="str">
            <v/>
          </cell>
          <cell r="S1117" t="str">
            <v/>
          </cell>
          <cell r="T1117" t="str">
            <v/>
          </cell>
          <cell r="U1117" t="str">
            <v/>
          </cell>
          <cell r="V1117" t="str">
            <v>Sim</v>
          </cell>
          <cell r="W1117" t="str">
            <v>Sim</v>
          </cell>
        </row>
        <row r="1118">
          <cell r="D1118" t="str">
            <v>Extremoz/RN</v>
          </cell>
          <cell r="E1118" t="str">
            <v>C</v>
          </cell>
          <cell r="F1118">
            <v>0.17912098217379527</v>
          </cell>
          <cell r="G1118" t="str">
            <v>A</v>
          </cell>
          <cell r="H1118">
            <v>0.93461303872368839</v>
          </cell>
          <cell r="I1118" t="str">
            <v>B</v>
          </cell>
          <cell r="J1118">
            <v>-8.2419609263153185E-2</v>
          </cell>
          <cell r="K1118" t="str">
            <v>C</v>
          </cell>
          <cell r="L1118" t="str">
            <v>Bicf</v>
          </cell>
          <cell r="M1118" t="str">
            <v/>
          </cell>
          <cell r="N1118" t="str">
            <v>CAPAG Ano Base 2023</v>
          </cell>
          <cell r="O1118" t="str">
            <v>Não</v>
          </cell>
          <cell r="P1118" t="str">
            <v/>
          </cell>
          <cell r="Q1118" t="str">
            <v>Sim</v>
          </cell>
          <cell r="R1118" t="str">
            <v/>
          </cell>
          <cell r="S1118" t="str">
            <v/>
          </cell>
          <cell r="T1118" t="str">
            <v/>
          </cell>
          <cell r="U1118" t="str">
            <v/>
          </cell>
          <cell r="V1118" t="str">
            <v>Sim</v>
          </cell>
          <cell r="W1118" t="str">
            <v>Sim</v>
          </cell>
        </row>
        <row r="1119">
          <cell r="D1119" t="str">
            <v>Felipe Guerra/RN</v>
          </cell>
          <cell r="E1119" t="str">
            <v>A</v>
          </cell>
          <cell r="F1119">
            <v>0.13545996244768543</v>
          </cell>
          <cell r="G1119" t="str">
            <v>A</v>
          </cell>
          <cell r="H1119">
            <v>0.82945811973791905</v>
          </cell>
          <cell r="I1119" t="str">
            <v>A</v>
          </cell>
          <cell r="J1119">
            <v>3.5469202259292516E-2</v>
          </cell>
          <cell r="K1119" t="str">
            <v>B</v>
          </cell>
          <cell r="L1119" t="str">
            <v>Bicf</v>
          </cell>
          <cell r="M1119" t="str">
            <v/>
          </cell>
          <cell r="N1119" t="str">
            <v>CAPAG Ano Base 2023</v>
          </cell>
          <cell r="O1119" t="str">
            <v>Não</v>
          </cell>
          <cell r="P1119">
            <v>0.36234085103351149</v>
          </cell>
          <cell r="Q1119" t="str">
            <v>Sim</v>
          </cell>
          <cell r="R1119" t="str">
            <v/>
          </cell>
          <cell r="S1119" t="str">
            <v/>
          </cell>
          <cell r="T1119" t="str">
            <v/>
          </cell>
          <cell r="U1119" t="str">
            <v/>
          </cell>
          <cell r="V1119" t="str">
            <v>Sim</v>
          </cell>
          <cell r="W1119" t="str">
            <v>Sim</v>
          </cell>
        </row>
        <row r="1120">
          <cell r="D1120" t="str">
            <v>Fernando Pedroza/RN</v>
          </cell>
          <cell r="E1120" t="str">
            <v>C</v>
          </cell>
          <cell r="F1120">
            <v>0.11444133644018373</v>
          </cell>
          <cell r="G1120" t="str">
            <v>A</v>
          </cell>
          <cell r="H1120">
            <v>0.96509429957089354</v>
          </cell>
          <cell r="I1120" t="str">
            <v>C</v>
          </cell>
          <cell r="J1120">
            <v>-2.3127455677266203E-2</v>
          </cell>
          <cell r="K1120" t="str">
            <v>C</v>
          </cell>
          <cell r="L1120" t="str">
            <v>Bicf</v>
          </cell>
          <cell r="M1120" t="str">
            <v/>
          </cell>
          <cell r="N1120" t="str">
            <v>CAPAG Ano Base 2023</v>
          </cell>
          <cell r="O1120" t="str">
            <v>Não</v>
          </cell>
          <cell r="P1120">
            <v>7.0198510265976797</v>
          </cell>
          <cell r="Q1120" t="str">
            <v>Sim</v>
          </cell>
          <cell r="R1120" t="str">
            <v/>
          </cell>
          <cell r="S1120" t="str">
            <v/>
          </cell>
          <cell r="T1120" t="str">
            <v/>
          </cell>
          <cell r="U1120" t="str">
            <v/>
          </cell>
          <cell r="V1120" t="str">
            <v>Sim</v>
          </cell>
          <cell r="W1120" t="str">
            <v>Sim</v>
          </cell>
        </row>
        <row r="1121">
          <cell r="D1121" t="str">
            <v>Florânia/RN</v>
          </cell>
          <cell r="E1121" t="str">
            <v>C</v>
          </cell>
          <cell r="F1121">
            <v>0.28539734783840526</v>
          </cell>
          <cell r="G1121" t="str">
            <v>A</v>
          </cell>
          <cell r="H1121">
            <v>0.99740799194395957</v>
          </cell>
          <cell r="I1121" t="str">
            <v>C</v>
          </cell>
          <cell r="J1121">
            <v>-3.1431330738635875E-2</v>
          </cell>
          <cell r="K1121" t="str">
            <v>C</v>
          </cell>
          <cell r="L1121" t="str">
            <v>Cicf</v>
          </cell>
          <cell r="M1121" t="str">
            <v/>
          </cell>
          <cell r="N1121" t="str">
            <v>CAPAG Ano Base 2023</v>
          </cell>
          <cell r="O1121" t="str">
            <v>Não</v>
          </cell>
          <cell r="P1121" t="str">
            <v/>
          </cell>
          <cell r="Q1121" t="str">
            <v>Sim</v>
          </cell>
          <cell r="R1121" t="str">
            <v/>
          </cell>
          <cell r="S1121" t="str">
            <v/>
          </cell>
          <cell r="T1121" t="str">
            <v/>
          </cell>
          <cell r="U1121" t="str">
            <v/>
          </cell>
          <cell r="V1121" t="str">
            <v>Sim</v>
          </cell>
          <cell r="W1121" t="str">
            <v>Sim</v>
          </cell>
        </row>
        <row r="1122">
          <cell r="D1122" t="str">
            <v>Francisco Dantas/RN</v>
          </cell>
          <cell r="E1122" t="str">
            <v>n.d.</v>
          </cell>
          <cell r="F1122">
            <v>0.22366134754242104</v>
          </cell>
          <cell r="G1122" t="str">
            <v>A</v>
          </cell>
          <cell r="H1122">
            <v>0.9911005976997993</v>
          </cell>
          <cell r="I1122" t="str">
            <v>C</v>
          </cell>
          <cell r="J1122" t="str">
            <v>n.d.</v>
          </cell>
          <cell r="K1122" t="str">
            <v>n.d.</v>
          </cell>
          <cell r="L1122" t="str">
            <v>Cicf</v>
          </cell>
          <cell r="M112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122" t="str">
            <v>CAPAG Ano Base 2023</v>
          </cell>
          <cell r="O1122" t="str">
            <v>Não</v>
          </cell>
          <cell r="P1122" t="str">
            <v>n.d.</v>
          </cell>
          <cell r="Q1122" t="str">
            <v>Sim</v>
          </cell>
          <cell r="R1122" t="str">
            <v/>
          </cell>
          <cell r="S1122" t="str">
            <v/>
          </cell>
          <cell r="T1122" t="str">
            <v>Negativa</v>
          </cell>
          <cell r="U1122" t="str">
            <v/>
          </cell>
          <cell r="V1122" t="str">
            <v>Sim</v>
          </cell>
          <cell r="W1122" t="str">
            <v>Sim</v>
          </cell>
        </row>
        <row r="1123">
          <cell r="D1123" t="str">
            <v>Frutuoso Gomes/RN</v>
          </cell>
          <cell r="E1123" t="str">
            <v>n.e.</v>
          </cell>
          <cell r="F1123" t="e">
            <v>#DIV/0!</v>
          </cell>
          <cell r="G1123" t="str">
            <v>n.d.</v>
          </cell>
          <cell r="H1123" t="str">
            <v>n.d.</v>
          </cell>
          <cell r="I1123" t="str">
            <v>n.d.</v>
          </cell>
          <cell r="J1123" t="str">
            <v>n.d.</v>
          </cell>
          <cell r="K1123" t="str">
            <v>n.d.</v>
          </cell>
          <cell r="L1123" t="str">
            <v>Eicf</v>
          </cell>
          <cell r="M1123" t="str">
            <v>Ente possui ranking da informação contábil Eicf</v>
          </cell>
          <cell r="N1123" t="str">
            <v>CAPAG Ano Base 2023</v>
          </cell>
          <cell r="O1123" t="str">
            <v>Não</v>
          </cell>
          <cell r="P1123" t="str">
            <v/>
          </cell>
          <cell r="Q1123" t="str">
            <v>Não</v>
          </cell>
          <cell r="R1123" t="str">
            <v/>
          </cell>
          <cell r="S1123" t="str">
            <v/>
          </cell>
          <cell r="T1123" t="str">
            <v/>
          </cell>
          <cell r="U1123" t="str">
            <v/>
          </cell>
          <cell r="V1123" t="str">
            <v>Não</v>
          </cell>
          <cell r="W1123" t="str">
            <v>Não</v>
          </cell>
        </row>
        <row r="1124">
          <cell r="D1124" t="str">
            <v>Galinhos/RN</v>
          </cell>
          <cell r="E1124" t="str">
            <v>C</v>
          </cell>
          <cell r="F1124">
            <v>2.3489478398747484E-3</v>
          </cell>
          <cell r="G1124" t="str">
            <v>A</v>
          </cell>
          <cell r="H1124">
            <v>1.0146604159017341</v>
          </cell>
          <cell r="I1124" t="str">
            <v>C</v>
          </cell>
          <cell r="J1124">
            <v>-2.3082210838579954E-2</v>
          </cell>
          <cell r="K1124" t="str">
            <v>C</v>
          </cell>
          <cell r="L1124" t="str">
            <v>Dicf</v>
          </cell>
          <cell r="M1124" t="str">
            <v/>
          </cell>
          <cell r="N1124" t="str">
            <v>CAPAG Ano Base 2023</v>
          </cell>
          <cell r="O1124" t="str">
            <v>Não</v>
          </cell>
          <cell r="P1124" t="str">
            <v/>
          </cell>
          <cell r="Q1124" t="str">
            <v>Sim</v>
          </cell>
          <cell r="R1124" t="str">
            <v/>
          </cell>
          <cell r="S1124" t="str">
            <v/>
          </cell>
          <cell r="T1124" t="str">
            <v/>
          </cell>
          <cell r="U1124" t="str">
            <v/>
          </cell>
          <cell r="V1124" t="str">
            <v>Sim</v>
          </cell>
          <cell r="W1124" t="str">
            <v>Sim</v>
          </cell>
        </row>
        <row r="1125">
          <cell r="D1125" t="str">
            <v>Goianinha/RN</v>
          </cell>
          <cell r="E1125" t="str">
            <v>C</v>
          </cell>
          <cell r="F1125">
            <v>0.44873322988247227</v>
          </cell>
          <cell r="G1125" t="str">
            <v>A</v>
          </cell>
          <cell r="H1125">
            <v>0.87284315224305198</v>
          </cell>
          <cell r="I1125" t="str">
            <v>B</v>
          </cell>
          <cell r="J1125">
            <v>-3.8116146298811812E-2</v>
          </cell>
          <cell r="K1125" t="str">
            <v>C</v>
          </cell>
          <cell r="L1125" t="str">
            <v>Bicf</v>
          </cell>
          <cell r="M1125" t="str">
            <v/>
          </cell>
          <cell r="N1125" t="str">
            <v>CAPAG Ano Base 2023</v>
          </cell>
          <cell r="O1125" t="str">
            <v>Não</v>
          </cell>
          <cell r="P1125" t="str">
            <v/>
          </cell>
          <cell r="Q1125" t="str">
            <v>Sim</v>
          </cell>
          <cell r="R1125" t="str">
            <v/>
          </cell>
          <cell r="S1125" t="str">
            <v/>
          </cell>
          <cell r="T1125" t="str">
            <v/>
          </cell>
          <cell r="U1125" t="str">
            <v/>
          </cell>
          <cell r="V1125" t="str">
            <v>Sim</v>
          </cell>
          <cell r="W1125" t="str">
            <v>Sim</v>
          </cell>
        </row>
        <row r="1126">
          <cell r="D1126" t="str">
            <v>Governador Dix-Sept Rosado/RN</v>
          </cell>
          <cell r="E1126" t="str">
            <v>C</v>
          </cell>
          <cell r="F1126">
            <v>0.19368618258088852</v>
          </cell>
          <cell r="G1126" t="str">
            <v>A</v>
          </cell>
          <cell r="H1126">
            <v>0.92329461955910053</v>
          </cell>
          <cell r="I1126" t="str">
            <v>B</v>
          </cell>
          <cell r="J1126">
            <v>-3.3749374469626052E-2</v>
          </cell>
          <cell r="K1126" t="str">
            <v>C</v>
          </cell>
          <cell r="L1126" t="str">
            <v>Bicf</v>
          </cell>
          <cell r="M1126" t="str">
            <v/>
          </cell>
          <cell r="N1126" t="str">
            <v>CAPAG Ano Base 2023</v>
          </cell>
          <cell r="O1126" t="str">
            <v>Não</v>
          </cell>
          <cell r="P1126">
            <v>3.1480852221355673</v>
          </cell>
          <cell r="Q1126" t="str">
            <v>Sim</v>
          </cell>
          <cell r="R1126" t="str">
            <v/>
          </cell>
          <cell r="S1126" t="str">
            <v/>
          </cell>
          <cell r="T1126" t="str">
            <v/>
          </cell>
          <cell r="U1126" t="str">
            <v/>
          </cell>
          <cell r="V1126" t="str">
            <v>Sim</v>
          </cell>
          <cell r="W1126" t="str">
            <v>Sim</v>
          </cell>
        </row>
        <row r="1127">
          <cell r="D1127" t="str">
            <v>Grossos/RN</v>
          </cell>
          <cell r="E1127" t="str">
            <v>C</v>
          </cell>
          <cell r="F1127">
            <v>6.5889443402635556E-2</v>
          </cell>
          <cell r="G1127" t="str">
            <v>A</v>
          </cell>
          <cell r="H1127">
            <v>0.9754418804412277</v>
          </cell>
          <cell r="I1127" t="str">
            <v>C</v>
          </cell>
          <cell r="J1127">
            <v>-4.5190548608588892E-2</v>
          </cell>
          <cell r="K1127" t="str">
            <v>C</v>
          </cell>
          <cell r="L1127" t="str">
            <v>Bicf</v>
          </cell>
          <cell r="M1127" t="str">
            <v/>
          </cell>
          <cell r="N1127" t="str">
            <v>CAPAG Ano Base 2023</v>
          </cell>
          <cell r="O1127" t="str">
            <v>Não</v>
          </cell>
          <cell r="P1127" t="str">
            <v/>
          </cell>
          <cell r="Q1127" t="str">
            <v>Sim</v>
          </cell>
          <cell r="R1127" t="str">
            <v/>
          </cell>
          <cell r="S1127" t="str">
            <v/>
          </cell>
          <cell r="T1127" t="str">
            <v/>
          </cell>
          <cell r="U1127" t="str">
            <v/>
          </cell>
          <cell r="V1127" t="str">
            <v>Sim</v>
          </cell>
          <cell r="W1127" t="str">
            <v>Sim</v>
          </cell>
        </row>
        <row r="1128">
          <cell r="D1128" t="str">
            <v>Guamaré/RN</v>
          </cell>
          <cell r="E1128" t="str">
            <v>C</v>
          </cell>
          <cell r="F1128">
            <v>0.17375688838087977</v>
          </cell>
          <cell r="G1128" t="str">
            <v>A</v>
          </cell>
          <cell r="H1128">
            <v>1.0812300071852579</v>
          </cell>
          <cell r="I1128" t="str">
            <v>C</v>
          </cell>
          <cell r="J1128">
            <v>-0.20719206647073338</v>
          </cell>
          <cell r="K1128" t="str">
            <v>C</v>
          </cell>
          <cell r="L1128" t="str">
            <v>Bicf</v>
          </cell>
          <cell r="M1128" t="str">
            <v/>
          </cell>
          <cell r="N1128" t="str">
            <v>CAPAG Ano Base 2023</v>
          </cell>
          <cell r="O1128" t="str">
            <v>Não</v>
          </cell>
          <cell r="P1128" t="str">
            <v/>
          </cell>
          <cell r="Q1128" t="str">
            <v>Sim</v>
          </cell>
          <cell r="R1128" t="str">
            <v/>
          </cell>
          <cell r="S1128" t="str">
            <v/>
          </cell>
          <cell r="T1128" t="str">
            <v/>
          </cell>
          <cell r="U1128" t="str">
            <v/>
          </cell>
          <cell r="V1128" t="str">
            <v>Sim</v>
          </cell>
          <cell r="W1128" t="str">
            <v>Sim</v>
          </cell>
        </row>
        <row r="1129">
          <cell r="D1129" t="str">
            <v>Ielmo Marinho/RN</v>
          </cell>
          <cell r="E1129" t="str">
            <v>C</v>
          </cell>
          <cell r="F1129">
            <v>0.12888476256132655</v>
          </cell>
          <cell r="G1129" t="str">
            <v>A</v>
          </cell>
          <cell r="H1129">
            <v>0.94292300877415414</v>
          </cell>
          <cell r="I1129" t="str">
            <v>B</v>
          </cell>
          <cell r="J1129">
            <v>0</v>
          </cell>
          <cell r="K1129" t="str">
            <v>C</v>
          </cell>
          <cell r="L1129" t="str">
            <v>Bicf</v>
          </cell>
          <cell r="M1129" t="str">
            <v/>
          </cell>
          <cell r="N1129" t="str">
            <v>CAPAG Ano Base 2023</v>
          </cell>
          <cell r="O1129" t="str">
            <v>Não</v>
          </cell>
          <cell r="P1129" t="str">
            <v>n.d.</v>
          </cell>
          <cell r="Q1129" t="str">
            <v>Sim</v>
          </cell>
          <cell r="R1129" t="str">
            <v/>
          </cell>
          <cell r="S1129" t="str">
            <v/>
          </cell>
          <cell r="T1129" t="str">
            <v/>
          </cell>
          <cell r="U1129" t="str">
            <v/>
          </cell>
          <cell r="V1129" t="str">
            <v>Sim</v>
          </cell>
          <cell r="W1129" t="str">
            <v>Não</v>
          </cell>
        </row>
        <row r="1130">
          <cell r="D1130" t="str">
            <v>Ipanguaçu/RN</v>
          </cell>
          <cell r="E1130" t="str">
            <v>C</v>
          </cell>
          <cell r="F1130">
            <v>0.18179932597454476</v>
          </cell>
          <cell r="G1130" t="str">
            <v>A</v>
          </cell>
          <cell r="H1130">
            <v>0.98597367945691539</v>
          </cell>
          <cell r="I1130" t="str">
            <v>C</v>
          </cell>
          <cell r="J1130">
            <v>-7.1090144916615305E-2</v>
          </cell>
          <cell r="K1130" t="str">
            <v>C</v>
          </cell>
          <cell r="L1130" t="str">
            <v>Bicf</v>
          </cell>
          <cell r="M1130" t="str">
            <v/>
          </cell>
          <cell r="N1130" t="str">
            <v>CAPAG Ano Base 2023</v>
          </cell>
          <cell r="O1130" t="str">
            <v>Não</v>
          </cell>
          <cell r="P1130" t="str">
            <v/>
          </cell>
          <cell r="Q1130" t="str">
            <v>Sim</v>
          </cell>
          <cell r="R1130" t="str">
            <v/>
          </cell>
          <cell r="S1130" t="str">
            <v/>
          </cell>
          <cell r="T1130" t="str">
            <v/>
          </cell>
          <cell r="U1130" t="str">
            <v/>
          </cell>
          <cell r="V1130" t="str">
            <v>Sim</v>
          </cell>
          <cell r="W1130" t="str">
            <v>Sim</v>
          </cell>
        </row>
        <row r="1131">
          <cell r="D1131" t="str">
            <v>Ipueira/RN</v>
          </cell>
          <cell r="E1131" t="str">
            <v>C</v>
          </cell>
          <cell r="F1131">
            <v>0.27783748433561306</v>
          </cell>
          <cell r="G1131" t="str">
            <v>A</v>
          </cell>
          <cell r="H1131">
            <v>0.94209388094772084</v>
          </cell>
          <cell r="I1131" t="str">
            <v>B</v>
          </cell>
          <cell r="J1131">
            <v>-3.1323678162220155E-2</v>
          </cell>
          <cell r="K1131" t="str">
            <v>C</v>
          </cell>
          <cell r="L1131" t="str">
            <v>Bicf</v>
          </cell>
          <cell r="M1131" t="str">
            <v/>
          </cell>
          <cell r="N1131" t="str">
            <v>CAPAG Ano Base 2023</v>
          </cell>
          <cell r="O1131" t="str">
            <v>Não</v>
          </cell>
          <cell r="P1131">
            <v>0.83253916898225599</v>
          </cell>
          <cell r="Q1131" t="str">
            <v>Sim</v>
          </cell>
          <cell r="R1131" t="str">
            <v>Sim</v>
          </cell>
          <cell r="S1131" t="str">
            <v/>
          </cell>
          <cell r="T1131" t="str">
            <v/>
          </cell>
          <cell r="U1131" t="str">
            <v/>
          </cell>
          <cell r="V1131" t="str">
            <v>Sim</v>
          </cell>
          <cell r="W1131" t="str">
            <v>Sim</v>
          </cell>
        </row>
        <row r="1132">
          <cell r="D1132" t="str">
            <v>Itajá/RN</v>
          </cell>
          <cell r="E1132" t="str">
            <v>C</v>
          </cell>
          <cell r="F1132">
            <v>7.9189635467095593E-2</v>
          </cell>
          <cell r="G1132" t="str">
            <v>A</v>
          </cell>
          <cell r="H1132">
            <v>0.95442039664216216</v>
          </cell>
          <cell r="I1132" t="str">
            <v>C</v>
          </cell>
          <cell r="J1132">
            <v>-1.5146292468441981E-3</v>
          </cell>
          <cell r="K1132" t="str">
            <v>C</v>
          </cell>
          <cell r="L1132" t="str">
            <v>Bicf</v>
          </cell>
          <cell r="M1132" t="str">
            <v/>
          </cell>
          <cell r="N1132" t="str">
            <v>CAPAG Ano Base 2023</v>
          </cell>
          <cell r="O1132" t="str">
            <v>Não</v>
          </cell>
          <cell r="P1132">
            <v>1.2529950935297838</v>
          </cell>
          <cell r="Q1132" t="str">
            <v>Sim</v>
          </cell>
          <cell r="R1132" t="str">
            <v/>
          </cell>
          <cell r="S1132" t="str">
            <v/>
          </cell>
          <cell r="T1132" t="str">
            <v/>
          </cell>
          <cell r="U1132" t="str">
            <v/>
          </cell>
          <cell r="V1132" t="str">
            <v>Sim</v>
          </cell>
          <cell r="W1132" t="str">
            <v>Sim</v>
          </cell>
        </row>
        <row r="1133">
          <cell r="D1133" t="str">
            <v>Itaú/RN</v>
          </cell>
          <cell r="E1133" t="str">
            <v>C</v>
          </cell>
          <cell r="F1133">
            <v>0.17034016764570808</v>
          </cell>
          <cell r="G1133" t="str">
            <v>A</v>
          </cell>
          <cell r="H1133">
            <v>0.98933865406019927</v>
          </cell>
          <cell r="I1133" t="str">
            <v>C</v>
          </cell>
          <cell r="J1133">
            <v>-7.8797310446346996E-2</v>
          </cell>
          <cell r="K1133" t="str">
            <v>C</v>
          </cell>
          <cell r="L1133" t="str">
            <v>Cicf</v>
          </cell>
          <cell r="M1133" t="str">
            <v/>
          </cell>
          <cell r="N1133" t="str">
            <v>CAPAG Ano Base 2023</v>
          </cell>
          <cell r="O1133" t="str">
            <v>Não</v>
          </cell>
          <cell r="P1133">
            <v>3.7904333401250718</v>
          </cell>
          <cell r="Q1133" t="str">
            <v>Sim</v>
          </cell>
          <cell r="R1133" t="str">
            <v/>
          </cell>
          <cell r="S1133" t="str">
            <v/>
          </cell>
          <cell r="T1133" t="str">
            <v/>
          </cell>
          <cell r="U1133" t="str">
            <v/>
          </cell>
          <cell r="V1133" t="str">
            <v>Sim</v>
          </cell>
          <cell r="W1133" t="str">
            <v>Sim</v>
          </cell>
        </row>
        <row r="1134">
          <cell r="D1134" t="str">
            <v>Jaçanã/RN</v>
          </cell>
          <cell r="E1134" t="str">
            <v>C</v>
          </cell>
          <cell r="F1134">
            <v>0.54067389870281435</v>
          </cell>
          <cell r="G1134" t="str">
            <v>A</v>
          </cell>
          <cell r="H1134">
            <v>0.89759959412368839</v>
          </cell>
          <cell r="I1134" t="str">
            <v>B</v>
          </cell>
          <cell r="J1134">
            <v>-7.5559135051725873E-2</v>
          </cell>
          <cell r="K1134" t="str">
            <v>C</v>
          </cell>
          <cell r="L1134" t="str">
            <v>Cicf</v>
          </cell>
          <cell r="M1134" t="str">
            <v/>
          </cell>
          <cell r="N1134" t="str">
            <v>CAPAG Ano Base 2023</v>
          </cell>
          <cell r="O1134" t="str">
            <v>Não</v>
          </cell>
          <cell r="P1134">
            <v>4.9836644983885794</v>
          </cell>
          <cell r="Q1134" t="str">
            <v>Sim</v>
          </cell>
          <cell r="R1134" t="str">
            <v/>
          </cell>
          <cell r="S1134" t="str">
            <v/>
          </cell>
          <cell r="T1134" t="str">
            <v/>
          </cell>
          <cell r="U1134" t="str">
            <v/>
          </cell>
          <cell r="V1134" t="str">
            <v>Sim</v>
          </cell>
          <cell r="W1134" t="str">
            <v>Sim</v>
          </cell>
        </row>
        <row r="1135">
          <cell r="D1135" t="str">
            <v>Jandaíra/RN</v>
          </cell>
          <cell r="E1135" t="str">
            <v>C</v>
          </cell>
          <cell r="F1135">
            <v>0.16301927387333379</v>
          </cell>
          <cell r="G1135" t="str">
            <v>A</v>
          </cell>
          <cell r="H1135">
            <v>1.011608605701388</v>
          </cell>
          <cell r="I1135" t="str">
            <v>C</v>
          </cell>
          <cell r="J1135">
            <v>-3.2344159560025419E-2</v>
          </cell>
          <cell r="K1135" t="str">
            <v>C</v>
          </cell>
          <cell r="L1135" t="str">
            <v>Bicf</v>
          </cell>
          <cell r="M1135" t="str">
            <v/>
          </cell>
          <cell r="N1135" t="str">
            <v>CAPAG Ano Base 2023</v>
          </cell>
          <cell r="O1135" t="str">
            <v>Não</v>
          </cell>
          <cell r="P1135">
            <v>0.35390327273244859</v>
          </cell>
          <cell r="Q1135" t="str">
            <v>Sim</v>
          </cell>
          <cell r="R1135" t="str">
            <v>Sim</v>
          </cell>
          <cell r="S1135" t="str">
            <v/>
          </cell>
          <cell r="T1135" t="str">
            <v/>
          </cell>
          <cell r="U1135" t="str">
            <v/>
          </cell>
          <cell r="V1135" t="str">
            <v>Sim</v>
          </cell>
          <cell r="W1135" t="str">
            <v>Sim</v>
          </cell>
        </row>
        <row r="1136">
          <cell r="D1136" t="str">
            <v>Janduís/RN</v>
          </cell>
          <cell r="E1136" t="str">
            <v>C</v>
          </cell>
          <cell r="F1136">
            <v>0.11256127404502456</v>
          </cell>
          <cell r="G1136" t="str">
            <v>A</v>
          </cell>
          <cell r="H1136">
            <v>0.93356794735927906</v>
          </cell>
          <cell r="I1136" t="str">
            <v>B</v>
          </cell>
          <cell r="J1136">
            <v>-6.1384753940540212E-3</v>
          </cell>
          <cell r="K1136" t="str">
            <v>C</v>
          </cell>
          <cell r="L1136" t="str">
            <v>Bicf</v>
          </cell>
          <cell r="M1136" t="str">
            <v/>
          </cell>
          <cell r="N1136" t="str">
            <v>CAPAG Ano Base 2023</v>
          </cell>
          <cell r="O1136" t="str">
            <v>Não</v>
          </cell>
          <cell r="P1136">
            <v>1.3171603358717725</v>
          </cell>
          <cell r="Q1136" t="str">
            <v>Sim</v>
          </cell>
          <cell r="R1136" t="str">
            <v/>
          </cell>
          <cell r="S1136" t="str">
            <v/>
          </cell>
          <cell r="T1136" t="str">
            <v/>
          </cell>
          <cell r="U1136" t="str">
            <v/>
          </cell>
          <cell r="V1136" t="str">
            <v>Sim</v>
          </cell>
          <cell r="W1136" t="str">
            <v>Sim</v>
          </cell>
        </row>
        <row r="1137">
          <cell r="D1137" t="str">
            <v>Januário Cicco/RN</v>
          </cell>
          <cell r="E1137" t="str">
            <v>C</v>
          </cell>
          <cell r="F1137">
            <v>0.1338079360929684</v>
          </cell>
          <cell r="G1137" t="str">
            <v>A</v>
          </cell>
          <cell r="H1137">
            <v>0.92514456303894621</v>
          </cell>
          <cell r="I1137" t="str">
            <v>B</v>
          </cell>
          <cell r="J1137">
            <v>-8.8795972012202205E-3</v>
          </cell>
          <cell r="K1137" t="str">
            <v>C</v>
          </cell>
          <cell r="L1137" t="str">
            <v>Bicf</v>
          </cell>
          <cell r="M1137" t="str">
            <v/>
          </cell>
          <cell r="N1137" t="str">
            <v>CAPAG Ano Base 2023</v>
          </cell>
          <cell r="O1137" t="str">
            <v>Não</v>
          </cell>
          <cell r="P1137">
            <v>1.931905480761964</v>
          </cell>
          <cell r="Q1137" t="str">
            <v>Sim</v>
          </cell>
          <cell r="R1137" t="str">
            <v/>
          </cell>
          <cell r="S1137" t="str">
            <v/>
          </cell>
          <cell r="T1137" t="str">
            <v/>
          </cell>
          <cell r="U1137" t="str">
            <v/>
          </cell>
          <cell r="V1137" t="str">
            <v>Sim</v>
          </cell>
          <cell r="W1137" t="str">
            <v>Sim</v>
          </cell>
        </row>
        <row r="1138">
          <cell r="D1138" t="str">
            <v>Japi/RN</v>
          </cell>
          <cell r="E1138" t="str">
            <v>n.d.</v>
          </cell>
          <cell r="F1138">
            <v>0.14739916357245245</v>
          </cell>
          <cell r="G1138" t="str">
            <v>A</v>
          </cell>
          <cell r="H1138">
            <v>0.94624745142218547</v>
          </cell>
          <cell r="I1138" t="str">
            <v>B</v>
          </cell>
          <cell r="J1138" t="str">
            <v>n.d.</v>
          </cell>
          <cell r="K1138" t="str">
            <v>n.d.</v>
          </cell>
          <cell r="L1138" t="str">
            <v>Bicf</v>
          </cell>
          <cell r="M1138" t="str">
            <v/>
          </cell>
          <cell r="N1138" t="str">
            <v>CAPAG Ano Base 2023</v>
          </cell>
          <cell r="O1138" t="str">
            <v>Não</v>
          </cell>
          <cell r="P1138">
            <v>0.31233316668989752</v>
          </cell>
          <cell r="Q1138" t="str">
            <v>Sim</v>
          </cell>
          <cell r="R1138" t="str">
            <v>Sim</v>
          </cell>
          <cell r="S1138" t="str">
            <v/>
          </cell>
          <cell r="T1138" t="str">
            <v/>
          </cell>
          <cell r="U1138" t="str">
            <v/>
          </cell>
          <cell r="V1138" t="str">
            <v>Sim</v>
          </cell>
          <cell r="W1138" t="str">
            <v>Sim</v>
          </cell>
        </row>
        <row r="1139">
          <cell r="D1139" t="str">
            <v>Jardim de Angicos/RN</v>
          </cell>
          <cell r="E1139" t="str">
            <v>C</v>
          </cell>
          <cell r="F1139">
            <v>0.27497660762023263</v>
          </cell>
          <cell r="G1139" t="str">
            <v>A</v>
          </cell>
          <cell r="H1139">
            <v>1.0116003196061287</v>
          </cell>
          <cell r="I1139" t="str">
            <v>C</v>
          </cell>
          <cell r="J1139">
            <v>-4.2262436101103189E-2</v>
          </cell>
          <cell r="K1139" t="str">
            <v>C</v>
          </cell>
          <cell r="L1139" t="str">
            <v>Bicf</v>
          </cell>
          <cell r="M1139" t="str">
            <v/>
          </cell>
          <cell r="N1139" t="str">
            <v>CAPAG Ano Base 2023</v>
          </cell>
          <cell r="O1139" t="str">
            <v>Não</v>
          </cell>
          <cell r="P1139" t="str">
            <v/>
          </cell>
          <cell r="Q1139" t="str">
            <v>Sim</v>
          </cell>
          <cell r="R1139" t="str">
            <v/>
          </cell>
          <cell r="S1139" t="str">
            <v/>
          </cell>
          <cell r="T1139" t="str">
            <v/>
          </cell>
          <cell r="U1139" t="str">
            <v/>
          </cell>
          <cell r="V1139" t="str">
            <v>Sim</v>
          </cell>
          <cell r="W1139" t="str">
            <v>Sim</v>
          </cell>
        </row>
        <row r="1140">
          <cell r="D1140" t="str">
            <v>Jardim de Piranhas/RN</v>
          </cell>
          <cell r="E1140" t="str">
            <v>B</v>
          </cell>
          <cell r="F1140">
            <v>0.5120280790237397</v>
          </cell>
          <cell r="G1140" t="str">
            <v>A</v>
          </cell>
          <cell r="H1140">
            <v>0.91282623497176729</v>
          </cell>
          <cell r="I1140" t="str">
            <v>B</v>
          </cell>
          <cell r="J1140">
            <v>2.3892663682349827E-2</v>
          </cell>
          <cell r="K1140" t="str">
            <v>B</v>
          </cell>
          <cell r="L1140" t="str">
            <v>Bicf</v>
          </cell>
          <cell r="M1140" t="str">
            <v/>
          </cell>
          <cell r="N1140" t="str">
            <v>CAPAG Ano Base 2023</v>
          </cell>
          <cell r="O1140" t="str">
            <v>Não</v>
          </cell>
          <cell r="P1140">
            <v>0.23875802429527151</v>
          </cell>
          <cell r="Q1140" t="str">
            <v>Sim</v>
          </cell>
          <cell r="R1140" t="str">
            <v/>
          </cell>
          <cell r="S1140" t="str">
            <v/>
          </cell>
          <cell r="T1140" t="str">
            <v/>
          </cell>
          <cell r="U1140" t="str">
            <v/>
          </cell>
          <cell r="V1140" t="str">
            <v>Sim</v>
          </cell>
          <cell r="W1140" t="str">
            <v>Sim</v>
          </cell>
        </row>
        <row r="1141">
          <cell r="D1141" t="str">
            <v>Jardim do Seridó/RN</v>
          </cell>
          <cell r="E1141" t="str">
            <v>B</v>
          </cell>
          <cell r="F1141">
            <v>7.9345147451206327E-2</v>
          </cell>
          <cell r="G1141" t="str">
            <v>A</v>
          </cell>
          <cell r="H1141">
            <v>0.88321738186171561</v>
          </cell>
          <cell r="I1141" t="str">
            <v>B</v>
          </cell>
          <cell r="J1141">
            <v>7.1803598908773214E-3</v>
          </cell>
          <cell r="K1141" t="str">
            <v>B</v>
          </cell>
          <cell r="L1141" t="str">
            <v>Cicf</v>
          </cell>
          <cell r="M1141" t="str">
            <v/>
          </cell>
          <cell r="N1141" t="str">
            <v>CAPAG Ano Base 2023</v>
          </cell>
          <cell r="O1141" t="str">
            <v>Não</v>
          </cell>
          <cell r="P1141">
            <v>0.49037389000947235</v>
          </cell>
          <cell r="Q1141" t="str">
            <v>Sim</v>
          </cell>
          <cell r="R1141" t="str">
            <v/>
          </cell>
          <cell r="S1141" t="str">
            <v/>
          </cell>
          <cell r="T1141" t="str">
            <v/>
          </cell>
          <cell r="U1141" t="str">
            <v/>
          </cell>
          <cell r="V1141" t="str">
            <v>Sim</v>
          </cell>
          <cell r="W1141" t="str">
            <v>Sim</v>
          </cell>
        </row>
        <row r="1142">
          <cell r="D1142" t="str">
            <v>João Câmara/RN</v>
          </cell>
          <cell r="E1142" t="str">
            <v>C</v>
          </cell>
          <cell r="F1142">
            <v>0.25085800510165857</v>
          </cell>
          <cell r="G1142" t="str">
            <v>A</v>
          </cell>
          <cell r="H1142">
            <v>1.0547474981588989</v>
          </cell>
          <cell r="I1142" t="str">
            <v>C</v>
          </cell>
          <cell r="J1142">
            <v>0</v>
          </cell>
          <cell r="K1142" t="str">
            <v>C</v>
          </cell>
          <cell r="L1142" t="str">
            <v>Cicf</v>
          </cell>
          <cell r="M1142" t="str">
            <v/>
          </cell>
          <cell r="N1142" t="str">
            <v>CAPAG Ano Base 2023</v>
          </cell>
          <cell r="O1142" t="str">
            <v>Não</v>
          </cell>
          <cell r="P1142" t="str">
            <v>n.d.</v>
          </cell>
          <cell r="Q1142" t="str">
            <v>Sim</v>
          </cell>
          <cell r="R1142" t="str">
            <v/>
          </cell>
          <cell r="S1142" t="str">
            <v/>
          </cell>
          <cell r="T1142" t="str">
            <v/>
          </cell>
          <cell r="U1142" t="str">
            <v/>
          </cell>
          <cell r="V1142" t="str">
            <v>Sim</v>
          </cell>
          <cell r="W1142" t="str">
            <v>Não</v>
          </cell>
        </row>
        <row r="1143">
          <cell r="D1143" t="str">
            <v>João Dias/RN</v>
          </cell>
          <cell r="E1143" t="str">
            <v>C</v>
          </cell>
          <cell r="F1143">
            <v>6.464363634857602E-2</v>
          </cell>
          <cell r="G1143" t="str">
            <v>A</v>
          </cell>
          <cell r="H1143">
            <v>1.0527954262954777</v>
          </cell>
          <cell r="I1143" t="str">
            <v>C</v>
          </cell>
          <cell r="J1143">
            <v>-7.0753641481099597E-2</v>
          </cell>
          <cell r="K1143" t="str">
            <v>C</v>
          </cell>
          <cell r="L1143" t="str">
            <v>Bicf</v>
          </cell>
          <cell r="M1143" t="str">
            <v/>
          </cell>
          <cell r="N1143" t="str">
            <v>CAPAG Ano Base 2023</v>
          </cell>
          <cell r="O1143" t="str">
            <v>Não</v>
          </cell>
          <cell r="P1143" t="str">
            <v/>
          </cell>
          <cell r="Q1143" t="str">
            <v>Sim</v>
          </cell>
          <cell r="R1143" t="str">
            <v/>
          </cell>
          <cell r="S1143" t="str">
            <v/>
          </cell>
          <cell r="T1143" t="str">
            <v/>
          </cell>
          <cell r="U1143" t="str">
            <v/>
          </cell>
          <cell r="V1143" t="str">
            <v>Sim</v>
          </cell>
          <cell r="W1143" t="str">
            <v>Sim</v>
          </cell>
        </row>
        <row r="1144">
          <cell r="D1144" t="str">
            <v>José da Penha/RN</v>
          </cell>
          <cell r="E1144" t="str">
            <v>C</v>
          </cell>
          <cell r="F1144">
            <v>2.718692027952975E-2</v>
          </cell>
          <cell r="G1144" t="str">
            <v>A</v>
          </cell>
          <cell r="H1144">
            <v>0.97596150691500305</v>
          </cell>
          <cell r="I1144" t="str">
            <v>C</v>
          </cell>
          <cell r="J1144">
            <v>-3.9592020578710418E-2</v>
          </cell>
          <cell r="K1144" t="str">
            <v>C</v>
          </cell>
          <cell r="L1144" t="str">
            <v>Cicf</v>
          </cell>
          <cell r="M1144" t="str">
            <v/>
          </cell>
          <cell r="N1144" t="str">
            <v>CAPAG Ano Base 2023</v>
          </cell>
          <cell r="O1144" t="str">
            <v>Não</v>
          </cell>
          <cell r="P1144" t="str">
            <v/>
          </cell>
          <cell r="Q1144" t="str">
            <v>Sim</v>
          </cell>
          <cell r="R1144" t="str">
            <v/>
          </cell>
          <cell r="S1144" t="str">
            <v/>
          </cell>
          <cell r="T1144" t="str">
            <v/>
          </cell>
          <cell r="U1144" t="str">
            <v/>
          </cell>
          <cell r="V1144" t="str">
            <v>Sim</v>
          </cell>
          <cell r="W1144" t="str">
            <v>Sim</v>
          </cell>
        </row>
        <row r="1145">
          <cell r="D1145" t="str">
            <v>Jucurutu/RN</v>
          </cell>
          <cell r="E1145" t="str">
            <v>B</v>
          </cell>
          <cell r="F1145">
            <v>0.12556479575268714</v>
          </cell>
          <cell r="G1145" t="str">
            <v>A</v>
          </cell>
          <cell r="H1145">
            <v>0.90114156148137248</v>
          </cell>
          <cell r="I1145" t="str">
            <v>B</v>
          </cell>
          <cell r="J1145">
            <v>9.9009977338270199E-3</v>
          </cell>
          <cell r="K1145" t="str">
            <v>B</v>
          </cell>
          <cell r="L1145" t="str">
            <v>Bicf</v>
          </cell>
          <cell r="M1145" t="str">
            <v/>
          </cell>
          <cell r="N1145" t="str">
            <v>CAPAG Ano Base 2023</v>
          </cell>
          <cell r="O1145" t="str">
            <v>Não</v>
          </cell>
          <cell r="P1145">
            <v>0.55358835727841316</v>
          </cell>
          <cell r="Q1145" t="str">
            <v>Sim</v>
          </cell>
          <cell r="R1145" t="str">
            <v/>
          </cell>
          <cell r="S1145" t="str">
            <v/>
          </cell>
          <cell r="T1145" t="str">
            <v/>
          </cell>
          <cell r="U1145" t="str">
            <v/>
          </cell>
          <cell r="V1145" t="str">
            <v>Sim</v>
          </cell>
          <cell r="W1145" t="str">
            <v>Sim</v>
          </cell>
        </row>
        <row r="1146">
          <cell r="D1146" t="str">
            <v>Jundiá/RN</v>
          </cell>
          <cell r="E1146" t="str">
            <v>C</v>
          </cell>
          <cell r="F1146">
            <v>4.6671285574097193E-2</v>
          </cell>
          <cell r="G1146" t="str">
            <v>A</v>
          </cell>
          <cell r="H1146">
            <v>0.98199318694064808</v>
          </cell>
          <cell r="I1146" t="str">
            <v>C</v>
          </cell>
          <cell r="J1146">
            <v>0</v>
          </cell>
          <cell r="K1146" t="str">
            <v>C</v>
          </cell>
          <cell r="L1146" t="str">
            <v>Cicf</v>
          </cell>
          <cell r="M1146" t="str">
            <v/>
          </cell>
          <cell r="N1146" t="str">
            <v>CAPAG Ano Base 2023</v>
          </cell>
          <cell r="O1146" t="str">
            <v>Não</v>
          </cell>
          <cell r="P1146" t="str">
            <v>n.d.</v>
          </cell>
          <cell r="Q1146" t="str">
            <v>Sim</v>
          </cell>
          <cell r="R1146" t="str">
            <v/>
          </cell>
          <cell r="S1146" t="str">
            <v/>
          </cell>
          <cell r="T1146" t="str">
            <v/>
          </cell>
          <cell r="U1146" t="str">
            <v/>
          </cell>
          <cell r="V1146" t="str">
            <v>Sim</v>
          </cell>
          <cell r="W1146" t="str">
            <v>Sim</v>
          </cell>
        </row>
        <row r="1147">
          <cell r="D1147" t="str">
            <v>Lagoa d'Anta/RN</v>
          </cell>
          <cell r="E1147" t="str">
            <v>C</v>
          </cell>
          <cell r="F1147">
            <v>9.0639304578102098E-2</v>
          </cell>
          <cell r="G1147" t="str">
            <v>A</v>
          </cell>
          <cell r="H1147">
            <v>0.96713175912704319</v>
          </cell>
          <cell r="I1147" t="str">
            <v>C</v>
          </cell>
          <cell r="J1147">
            <v>3.3505294051673948E-2</v>
          </cell>
          <cell r="K1147" t="str">
            <v>B</v>
          </cell>
          <cell r="L1147" t="str">
            <v>Cicf</v>
          </cell>
          <cell r="M1147" t="str">
            <v/>
          </cell>
          <cell r="N1147" t="str">
            <v>CAPAG Ano Base 2023</v>
          </cell>
          <cell r="O1147" t="str">
            <v>Não</v>
          </cell>
          <cell r="P1147">
            <v>0.18300640465889559</v>
          </cell>
          <cell r="Q1147" t="str">
            <v>Sim</v>
          </cell>
          <cell r="R1147" t="str">
            <v/>
          </cell>
          <cell r="S1147" t="str">
            <v/>
          </cell>
          <cell r="T1147" t="str">
            <v/>
          </cell>
          <cell r="U1147" t="str">
            <v/>
          </cell>
          <cell r="V1147" t="str">
            <v>Sim</v>
          </cell>
          <cell r="W1147" t="str">
            <v>Sim</v>
          </cell>
        </row>
        <row r="1148">
          <cell r="D1148" t="str">
            <v>Lagoa de Pedras/RN</v>
          </cell>
          <cell r="E1148" t="str">
            <v>C</v>
          </cell>
          <cell r="F1148">
            <v>0.38060168996832716</v>
          </cell>
          <cell r="G1148" t="str">
            <v>A</v>
          </cell>
          <cell r="H1148">
            <v>1.012593467736485</v>
          </cell>
          <cell r="I1148" t="str">
            <v>C</v>
          </cell>
          <cell r="J1148">
            <v>-7.3775239220972233E-2</v>
          </cell>
          <cell r="K1148" t="str">
            <v>C</v>
          </cell>
          <cell r="L1148" t="str">
            <v>Bicf</v>
          </cell>
          <cell r="M1148" t="str">
            <v/>
          </cell>
          <cell r="N1148" t="str">
            <v>CAPAG Ano Base 2023</v>
          </cell>
          <cell r="O1148" t="str">
            <v>Não</v>
          </cell>
          <cell r="P1148" t="str">
            <v/>
          </cell>
          <cell r="Q1148" t="str">
            <v>Sim</v>
          </cell>
          <cell r="R1148" t="str">
            <v/>
          </cell>
          <cell r="S1148" t="str">
            <v/>
          </cell>
          <cell r="T1148" t="str">
            <v/>
          </cell>
          <cell r="U1148" t="str">
            <v/>
          </cell>
          <cell r="V1148" t="str">
            <v>Sim</v>
          </cell>
          <cell r="W1148" t="str">
            <v>Sim</v>
          </cell>
        </row>
        <row r="1149">
          <cell r="D1149" t="str">
            <v>Lagoa de Velhos/RN</v>
          </cell>
          <cell r="E1149" t="str">
            <v>C</v>
          </cell>
          <cell r="F1149">
            <v>4.3696765726292892E-2</v>
          </cell>
          <cell r="G1149" t="str">
            <v>A</v>
          </cell>
          <cell r="H1149">
            <v>0.94753286675187898</v>
          </cell>
          <cell r="I1149" t="str">
            <v>B</v>
          </cell>
          <cell r="J1149">
            <v>0</v>
          </cell>
          <cell r="K1149" t="str">
            <v>C</v>
          </cell>
          <cell r="L1149" t="str">
            <v>Dicf</v>
          </cell>
          <cell r="M1149" t="str">
            <v/>
          </cell>
          <cell r="N1149" t="str">
            <v>CAPAG Ano Base 2023</v>
          </cell>
          <cell r="O1149" t="str">
            <v>Não</v>
          </cell>
          <cell r="P1149" t="str">
            <v>n.d.</v>
          </cell>
          <cell r="Q1149" t="str">
            <v>Sim</v>
          </cell>
          <cell r="R1149" t="str">
            <v/>
          </cell>
          <cell r="S1149" t="str">
            <v/>
          </cell>
          <cell r="T1149" t="str">
            <v/>
          </cell>
          <cell r="U1149" t="str">
            <v/>
          </cell>
          <cell r="V1149" t="str">
            <v>Sim</v>
          </cell>
          <cell r="W1149" t="str">
            <v>Sim</v>
          </cell>
        </row>
        <row r="1150">
          <cell r="D1150" t="str">
            <v>Lagoa Nova/RN</v>
          </cell>
          <cell r="E1150" t="str">
            <v>C</v>
          </cell>
          <cell r="F1150">
            <v>0.30058419441625545</v>
          </cell>
          <cell r="G1150" t="str">
            <v>A</v>
          </cell>
          <cell r="H1150">
            <v>0.95071404328927267</v>
          </cell>
          <cell r="I1150" t="str">
            <v>C</v>
          </cell>
          <cell r="J1150">
            <v>-1.204145464885651E-2</v>
          </cell>
          <cell r="K1150" t="str">
            <v>C</v>
          </cell>
          <cell r="L1150" t="str">
            <v>Bicf</v>
          </cell>
          <cell r="M1150" t="str">
            <v/>
          </cell>
          <cell r="N1150" t="str">
            <v>CAPAG Ano Base 2023</v>
          </cell>
          <cell r="O1150" t="str">
            <v>Não</v>
          </cell>
          <cell r="P1150">
            <v>4.2877930227232017</v>
          </cell>
          <cell r="Q1150" t="str">
            <v>Sim</v>
          </cell>
          <cell r="R1150" t="str">
            <v/>
          </cell>
          <cell r="S1150" t="str">
            <v/>
          </cell>
          <cell r="T1150" t="str">
            <v/>
          </cell>
          <cell r="U1150" t="str">
            <v/>
          </cell>
          <cell r="V1150" t="str">
            <v>Sim</v>
          </cell>
          <cell r="W1150" t="str">
            <v>Sim</v>
          </cell>
        </row>
        <row r="1151">
          <cell r="D1151" t="str">
            <v>Lagoa Salgada/RN</v>
          </cell>
          <cell r="E1151" t="str">
            <v>C</v>
          </cell>
          <cell r="F1151">
            <v>0.441864066648752</v>
          </cell>
          <cell r="G1151" t="str">
            <v>A</v>
          </cell>
          <cell r="H1151">
            <v>0.97489524182665654</v>
          </cell>
          <cell r="I1151" t="str">
            <v>C</v>
          </cell>
          <cell r="J1151">
            <v>-7.3237423254749086E-3</v>
          </cell>
          <cell r="K1151" t="str">
            <v>C</v>
          </cell>
          <cell r="L1151" t="str">
            <v>Dicf</v>
          </cell>
          <cell r="M1151" t="str">
            <v/>
          </cell>
          <cell r="N1151" t="str">
            <v>CAPAG Ano Base 2023</v>
          </cell>
          <cell r="O1151" t="str">
            <v>Não</v>
          </cell>
          <cell r="P1151" t="str">
            <v>n.d.</v>
          </cell>
          <cell r="Q1151" t="str">
            <v>Sim</v>
          </cell>
          <cell r="R1151" t="str">
            <v/>
          </cell>
          <cell r="S1151" t="str">
            <v/>
          </cell>
          <cell r="T1151" t="str">
            <v/>
          </cell>
          <cell r="U1151" t="str">
            <v/>
          </cell>
          <cell r="V1151" t="str">
            <v>Sim</v>
          </cell>
          <cell r="W1151" t="str">
            <v>Sim</v>
          </cell>
        </row>
        <row r="1152">
          <cell r="D1152" t="str">
            <v>Lajes/RN</v>
          </cell>
          <cell r="E1152" t="str">
            <v>C</v>
          </cell>
          <cell r="F1152">
            <v>0.20552742750943004</v>
          </cell>
          <cell r="G1152" t="str">
            <v>A</v>
          </cell>
          <cell r="H1152">
            <v>0.96316690022494689</v>
          </cell>
          <cell r="I1152" t="str">
            <v>C</v>
          </cell>
          <cell r="J1152">
            <v>-5.6987443232134546E-2</v>
          </cell>
          <cell r="K1152" t="str">
            <v>C</v>
          </cell>
          <cell r="L1152" t="str">
            <v>Cicf</v>
          </cell>
          <cell r="M1152" t="str">
            <v/>
          </cell>
          <cell r="N1152" t="str">
            <v>CAPAG Ano Base 2023</v>
          </cell>
          <cell r="O1152" t="str">
            <v>Não</v>
          </cell>
          <cell r="P1152" t="str">
            <v/>
          </cell>
          <cell r="Q1152" t="str">
            <v>Sim</v>
          </cell>
          <cell r="R1152" t="str">
            <v/>
          </cell>
          <cell r="S1152" t="str">
            <v/>
          </cell>
          <cell r="T1152" t="str">
            <v/>
          </cell>
          <cell r="U1152" t="str">
            <v/>
          </cell>
          <cell r="V1152" t="str">
            <v>Sim</v>
          </cell>
          <cell r="W1152" t="str">
            <v>Sim</v>
          </cell>
        </row>
        <row r="1153">
          <cell r="D1153" t="str">
            <v>Lajes Pintadas/RN</v>
          </cell>
          <cell r="E1153" t="str">
            <v>C</v>
          </cell>
          <cell r="F1153">
            <v>0.23699156451046466</v>
          </cell>
          <cell r="G1153" t="str">
            <v>A</v>
          </cell>
          <cell r="H1153">
            <v>0.93788512769993404</v>
          </cell>
          <cell r="I1153" t="str">
            <v>B</v>
          </cell>
          <cell r="J1153">
            <v>-3.8506006621870398E-2</v>
          </cell>
          <cell r="K1153" t="str">
            <v>C</v>
          </cell>
          <cell r="L1153" t="str">
            <v>Bicf</v>
          </cell>
          <cell r="M1153" t="str">
            <v/>
          </cell>
          <cell r="N1153" t="str">
            <v>CAPAG Ano Base 2023</v>
          </cell>
          <cell r="O1153" t="str">
            <v>Não</v>
          </cell>
          <cell r="P1153">
            <v>0.82541095702324807</v>
          </cell>
          <cell r="Q1153" t="str">
            <v>Sim</v>
          </cell>
          <cell r="R1153" t="str">
            <v>Sim</v>
          </cell>
          <cell r="S1153" t="str">
            <v/>
          </cell>
          <cell r="T1153" t="str">
            <v/>
          </cell>
          <cell r="U1153" t="str">
            <v/>
          </cell>
          <cell r="V1153" t="str">
            <v>Sim</v>
          </cell>
          <cell r="W1153" t="str">
            <v>Sim</v>
          </cell>
        </row>
        <row r="1154">
          <cell r="D1154" t="str">
            <v>Lucrécia/RN</v>
          </cell>
          <cell r="E1154" t="str">
            <v>B</v>
          </cell>
          <cell r="F1154">
            <v>0.20826816490078326</v>
          </cell>
          <cell r="G1154" t="str">
            <v>A</v>
          </cell>
          <cell r="H1154">
            <v>0.93582368243280778</v>
          </cell>
          <cell r="I1154" t="str">
            <v>B</v>
          </cell>
          <cell r="J1154">
            <v>3.0873717893911905E-2</v>
          </cell>
          <cell r="K1154" t="str">
            <v>B</v>
          </cell>
          <cell r="L1154" t="str">
            <v>Bicf</v>
          </cell>
          <cell r="M1154" t="str">
            <v/>
          </cell>
          <cell r="N1154" t="str">
            <v>CAPAG Ano Base 2023</v>
          </cell>
          <cell r="O1154" t="str">
            <v>Não</v>
          </cell>
          <cell r="P1154">
            <v>0.34500489124497913</v>
          </cell>
          <cell r="Q1154" t="str">
            <v>Sim</v>
          </cell>
          <cell r="R1154" t="str">
            <v/>
          </cell>
          <cell r="S1154" t="str">
            <v/>
          </cell>
          <cell r="T1154" t="str">
            <v/>
          </cell>
          <cell r="U1154" t="str">
            <v/>
          </cell>
          <cell r="V1154" t="str">
            <v>Sim</v>
          </cell>
          <cell r="W1154" t="str">
            <v>Sim</v>
          </cell>
        </row>
        <row r="1155">
          <cell r="D1155" t="str">
            <v>Luís Gomes/RN</v>
          </cell>
          <cell r="E1155" t="str">
            <v>C</v>
          </cell>
          <cell r="F1155">
            <v>9.771820900694915E-2</v>
          </cell>
          <cell r="G1155" t="str">
            <v>A</v>
          </cell>
          <cell r="H1155">
            <v>0.93307871950567955</v>
          </cell>
          <cell r="I1155" t="str">
            <v>B</v>
          </cell>
          <cell r="J1155">
            <v>-1.2999936018411347E-2</v>
          </cell>
          <cell r="K1155" t="str">
            <v>C</v>
          </cell>
          <cell r="L1155" t="str">
            <v>Cicf</v>
          </cell>
          <cell r="M1155" t="str">
            <v/>
          </cell>
          <cell r="N1155" t="str">
            <v>CAPAG Ano Base 2023</v>
          </cell>
          <cell r="O1155" t="str">
            <v>Não</v>
          </cell>
          <cell r="P1155">
            <v>1.5238515092629357</v>
          </cell>
          <cell r="Q1155" t="str">
            <v>Sim</v>
          </cell>
          <cell r="R1155" t="str">
            <v/>
          </cell>
          <cell r="S1155" t="str">
            <v/>
          </cell>
          <cell r="T1155" t="str">
            <v/>
          </cell>
          <cell r="U1155" t="str">
            <v/>
          </cell>
          <cell r="V1155" t="str">
            <v>Sim</v>
          </cell>
          <cell r="W1155" t="str">
            <v>Sim</v>
          </cell>
        </row>
        <row r="1156">
          <cell r="D1156" t="str">
            <v>Macaíba/RN</v>
          </cell>
          <cell r="E1156" t="str">
            <v>B</v>
          </cell>
          <cell r="F1156">
            <v>4.7365739213472022E-2</v>
          </cell>
          <cell r="G1156" t="str">
            <v>A</v>
          </cell>
          <cell r="H1156">
            <v>0.90484097347169079</v>
          </cell>
          <cell r="I1156" t="str">
            <v>B</v>
          </cell>
          <cell r="J1156">
            <v>2.4787318003539619E-2</v>
          </cell>
          <cell r="K1156" t="str">
            <v>B</v>
          </cell>
          <cell r="L1156" t="str">
            <v>Bicf</v>
          </cell>
          <cell r="M1156" t="str">
            <v/>
          </cell>
          <cell r="N1156" t="str">
            <v>CAPAG Ano Base 2023</v>
          </cell>
          <cell r="O1156" t="str">
            <v>Não</v>
          </cell>
          <cell r="P1156">
            <v>0.41581851147626875</v>
          </cell>
          <cell r="Q1156" t="str">
            <v>Sim</v>
          </cell>
          <cell r="R1156" t="str">
            <v/>
          </cell>
          <cell r="S1156" t="str">
            <v/>
          </cell>
          <cell r="T1156" t="str">
            <v/>
          </cell>
          <cell r="U1156" t="str">
            <v/>
          </cell>
          <cell r="V1156" t="str">
            <v>Sim</v>
          </cell>
          <cell r="W1156" t="str">
            <v>Sim</v>
          </cell>
        </row>
        <row r="1157">
          <cell r="D1157" t="str">
            <v>Macau/RN</v>
          </cell>
          <cell r="E1157" t="str">
            <v>C</v>
          </cell>
          <cell r="F1157">
            <v>0.26347100062757328</v>
          </cell>
          <cell r="G1157" t="str">
            <v>A</v>
          </cell>
          <cell r="H1157">
            <v>0.98410538239091905</v>
          </cell>
          <cell r="I1157" t="str">
            <v>C</v>
          </cell>
          <cell r="J1157">
            <v>-4.7894916700073641E-2</v>
          </cell>
          <cell r="K1157" t="str">
            <v>C</v>
          </cell>
          <cell r="L1157" t="str">
            <v>Bicf</v>
          </cell>
          <cell r="M1157" t="str">
            <v/>
          </cell>
          <cell r="N1157" t="str">
            <v>CAPAG Ano Base 2023</v>
          </cell>
          <cell r="O1157" t="str">
            <v>Não</v>
          </cell>
          <cell r="P1157" t="str">
            <v/>
          </cell>
          <cell r="Q1157" t="str">
            <v>Sim</v>
          </cell>
          <cell r="R1157" t="str">
            <v/>
          </cell>
          <cell r="S1157" t="str">
            <v/>
          </cell>
          <cell r="T1157" t="str">
            <v/>
          </cell>
          <cell r="U1157" t="str">
            <v/>
          </cell>
          <cell r="V1157" t="str">
            <v>Sim</v>
          </cell>
          <cell r="W1157" t="str">
            <v>Sim</v>
          </cell>
        </row>
        <row r="1158">
          <cell r="D1158" t="str">
            <v>Major Sales/RN</v>
          </cell>
          <cell r="E1158" t="str">
            <v>C</v>
          </cell>
          <cell r="F1158">
            <v>7.8896229841934277E-4</v>
          </cell>
          <cell r="G1158" t="str">
            <v>A</v>
          </cell>
          <cell r="H1158">
            <v>0.96258471052026118</v>
          </cell>
          <cell r="I1158" t="str">
            <v>C</v>
          </cell>
          <cell r="J1158">
            <v>3.037472202969374E-2</v>
          </cell>
          <cell r="K1158" t="str">
            <v>B</v>
          </cell>
          <cell r="L1158" t="str">
            <v>Bicf</v>
          </cell>
          <cell r="M1158" t="str">
            <v/>
          </cell>
          <cell r="N1158" t="str">
            <v>CAPAG Ano Base 2023</v>
          </cell>
          <cell r="O1158" t="str">
            <v>Não</v>
          </cell>
          <cell r="P1158">
            <v>0.41573882839822168</v>
          </cell>
          <cell r="Q1158" t="str">
            <v>Sim</v>
          </cell>
          <cell r="R1158" t="str">
            <v/>
          </cell>
          <cell r="S1158" t="str">
            <v/>
          </cell>
          <cell r="T1158" t="str">
            <v/>
          </cell>
          <cell r="U1158" t="str">
            <v/>
          </cell>
          <cell r="V1158" t="str">
            <v>Sim</v>
          </cell>
          <cell r="W1158" t="str">
            <v>Sim</v>
          </cell>
        </row>
        <row r="1159">
          <cell r="D1159" t="str">
            <v>Marcelino Vieira/RN</v>
          </cell>
          <cell r="E1159" t="str">
            <v>C</v>
          </cell>
          <cell r="F1159">
            <v>0.20472512479247162</v>
          </cell>
          <cell r="G1159" t="str">
            <v>A</v>
          </cell>
          <cell r="H1159">
            <v>0.96491422881309785</v>
          </cell>
          <cell r="I1159" t="str">
            <v>C</v>
          </cell>
          <cell r="J1159">
            <v>-2.0144771436890155E-2</v>
          </cell>
          <cell r="K1159" t="str">
            <v>C</v>
          </cell>
          <cell r="L1159" t="str">
            <v>Cicf</v>
          </cell>
          <cell r="M1159" t="str">
            <v/>
          </cell>
          <cell r="N1159" t="str">
            <v>CAPAG Ano Base 2023</v>
          </cell>
          <cell r="O1159" t="str">
            <v>Não</v>
          </cell>
          <cell r="P1159" t="str">
            <v/>
          </cell>
          <cell r="Q1159" t="str">
            <v>Sim</v>
          </cell>
          <cell r="R1159" t="str">
            <v/>
          </cell>
          <cell r="S1159" t="str">
            <v/>
          </cell>
          <cell r="T1159" t="str">
            <v/>
          </cell>
          <cell r="U1159" t="str">
            <v/>
          </cell>
          <cell r="V1159" t="str">
            <v>Sim</v>
          </cell>
          <cell r="W1159" t="str">
            <v>Sim</v>
          </cell>
        </row>
        <row r="1160">
          <cell r="D1160" t="str">
            <v>Martins/RN</v>
          </cell>
          <cell r="E1160" t="str">
            <v>C</v>
          </cell>
          <cell r="F1160">
            <v>5.2365383918772178E-2</v>
          </cell>
          <cell r="G1160" t="str">
            <v>A</v>
          </cell>
          <cell r="H1160">
            <v>0.9251103837302046</v>
          </cell>
          <cell r="I1160" t="str">
            <v>B</v>
          </cell>
          <cell r="J1160">
            <v>-4.3691661436413211E-2</v>
          </cell>
          <cell r="K1160" t="str">
            <v>C</v>
          </cell>
          <cell r="L1160" t="str">
            <v>Bicf</v>
          </cell>
          <cell r="M1160" t="str">
            <v/>
          </cell>
          <cell r="N1160" t="str">
            <v>CAPAG Ano Base 2023</v>
          </cell>
          <cell r="O1160" t="str">
            <v>Não</v>
          </cell>
          <cell r="P1160">
            <v>0.6647940747829747</v>
          </cell>
          <cell r="Q1160" t="str">
            <v>Sim</v>
          </cell>
          <cell r="R1160" t="str">
            <v>Sim</v>
          </cell>
          <cell r="S1160" t="str">
            <v/>
          </cell>
          <cell r="T1160" t="str">
            <v/>
          </cell>
          <cell r="U1160" t="str">
            <v/>
          </cell>
          <cell r="V1160" t="str">
            <v>Sim</v>
          </cell>
          <cell r="W1160" t="str">
            <v>Sim</v>
          </cell>
        </row>
        <row r="1161">
          <cell r="D1161" t="str">
            <v>Maxaranguape/RN</v>
          </cell>
          <cell r="E1161" t="str">
            <v>C</v>
          </cell>
          <cell r="F1161">
            <v>0.5990795089294001</v>
          </cell>
          <cell r="G1161" t="str">
            <v>A</v>
          </cell>
          <cell r="H1161">
            <v>0.9261582601823124</v>
          </cell>
          <cell r="I1161" t="str">
            <v>B</v>
          </cell>
          <cell r="J1161">
            <v>-9.7179817935249463E-2</v>
          </cell>
          <cell r="K1161" t="str">
            <v>C</v>
          </cell>
          <cell r="L1161" t="str">
            <v>Bicf</v>
          </cell>
          <cell r="M1161" t="str">
            <v/>
          </cell>
          <cell r="N1161" t="str">
            <v>CAPAG Ano Base 2023</v>
          </cell>
          <cell r="O1161" t="str">
            <v>Não</v>
          </cell>
          <cell r="P1161" t="str">
            <v/>
          </cell>
          <cell r="Q1161" t="str">
            <v>Sim</v>
          </cell>
          <cell r="R1161" t="str">
            <v/>
          </cell>
          <cell r="S1161" t="str">
            <v/>
          </cell>
          <cell r="T1161" t="str">
            <v/>
          </cell>
          <cell r="U1161" t="str">
            <v/>
          </cell>
          <cell r="V1161" t="str">
            <v>Sim</v>
          </cell>
          <cell r="W1161" t="str">
            <v>Sim</v>
          </cell>
        </row>
        <row r="1162">
          <cell r="D1162" t="str">
            <v>Messias Targino/RN</v>
          </cell>
          <cell r="E1162" t="str">
            <v>C</v>
          </cell>
          <cell r="F1162">
            <v>0.2320644144837449</v>
          </cell>
          <cell r="G1162" t="str">
            <v>A</v>
          </cell>
          <cell r="H1162">
            <v>0.90443422094066062</v>
          </cell>
          <cell r="I1162" t="str">
            <v>B</v>
          </cell>
          <cell r="J1162">
            <v>-0.15521268763852203</v>
          </cell>
          <cell r="K1162" t="str">
            <v>C</v>
          </cell>
          <cell r="L1162" t="str">
            <v>Dicf</v>
          </cell>
          <cell r="M1162" t="str">
            <v/>
          </cell>
          <cell r="N1162" t="str">
            <v>CAPAG Ano Base 2023</v>
          </cell>
          <cell r="O1162" t="str">
            <v>Não</v>
          </cell>
          <cell r="P1162" t="str">
            <v/>
          </cell>
          <cell r="Q1162" t="str">
            <v>Sim</v>
          </cell>
          <cell r="R1162" t="str">
            <v/>
          </cell>
          <cell r="S1162" t="str">
            <v/>
          </cell>
          <cell r="T1162" t="str">
            <v/>
          </cell>
          <cell r="U1162" t="str">
            <v/>
          </cell>
          <cell r="V1162" t="str">
            <v>Sim</v>
          </cell>
          <cell r="W1162" t="str">
            <v>Sim</v>
          </cell>
        </row>
        <row r="1163">
          <cell r="D1163" t="str">
            <v>Montanhas/RN</v>
          </cell>
          <cell r="E1163" t="str">
            <v>C</v>
          </cell>
          <cell r="F1163">
            <v>0.25647643043981844</v>
          </cell>
          <cell r="G1163" t="str">
            <v>A</v>
          </cell>
          <cell r="H1163">
            <v>0.95336076759776023</v>
          </cell>
          <cell r="I1163" t="str">
            <v>C</v>
          </cell>
          <cell r="J1163">
            <v>2.4226566538861696E-2</v>
          </cell>
          <cell r="K1163" t="str">
            <v>B</v>
          </cell>
          <cell r="L1163" t="str">
            <v>Bicf</v>
          </cell>
          <cell r="M1163" t="str">
            <v/>
          </cell>
          <cell r="N1163" t="str">
            <v>CAPAG Ano Base 2023</v>
          </cell>
          <cell r="O1163" t="str">
            <v>Não</v>
          </cell>
          <cell r="P1163">
            <v>0.29884484383542992</v>
          </cell>
          <cell r="Q1163" t="str">
            <v>Sim</v>
          </cell>
          <cell r="R1163" t="str">
            <v/>
          </cell>
          <cell r="S1163" t="str">
            <v/>
          </cell>
          <cell r="T1163" t="str">
            <v/>
          </cell>
          <cell r="U1163" t="str">
            <v/>
          </cell>
          <cell r="V1163" t="str">
            <v>Sim</v>
          </cell>
          <cell r="W1163" t="str">
            <v>Sim</v>
          </cell>
        </row>
        <row r="1164">
          <cell r="D1164" t="str">
            <v>Monte Alegre/RN</v>
          </cell>
          <cell r="E1164" t="str">
            <v>C</v>
          </cell>
          <cell r="F1164">
            <v>0.24268961107688264</v>
          </cell>
          <cell r="G1164" t="str">
            <v>A</v>
          </cell>
          <cell r="H1164">
            <v>0.91645407947665347</v>
          </cell>
          <cell r="I1164" t="str">
            <v>B</v>
          </cell>
          <cell r="J1164">
            <v>-1.9264045872002963E-2</v>
          </cell>
          <cell r="K1164" t="str">
            <v>C</v>
          </cell>
          <cell r="L1164" t="str">
            <v>Bicf</v>
          </cell>
          <cell r="M1164" t="str">
            <v/>
          </cell>
          <cell r="N1164" t="str">
            <v>CAPAG Ano Base 2023</v>
          </cell>
          <cell r="O1164" t="str">
            <v>Não</v>
          </cell>
          <cell r="P1164" t="str">
            <v/>
          </cell>
          <cell r="Q1164" t="str">
            <v>Sim</v>
          </cell>
          <cell r="R1164" t="str">
            <v/>
          </cell>
          <cell r="S1164" t="str">
            <v/>
          </cell>
          <cell r="T1164" t="str">
            <v/>
          </cell>
          <cell r="U1164" t="str">
            <v/>
          </cell>
          <cell r="V1164" t="str">
            <v>Sim</v>
          </cell>
          <cell r="W1164" t="str">
            <v>Sim</v>
          </cell>
        </row>
        <row r="1165">
          <cell r="D1165" t="str">
            <v>Monte das Gameleiras/RN</v>
          </cell>
          <cell r="E1165" t="str">
            <v>C</v>
          </cell>
          <cell r="F1165">
            <v>6.1331366345516896E-5</v>
          </cell>
          <cell r="G1165" t="str">
            <v>A</v>
          </cell>
          <cell r="H1165">
            <v>0.97947146085449677</v>
          </cell>
          <cell r="I1165" t="str">
            <v>C</v>
          </cell>
          <cell r="J1165">
            <v>4.9063968660896795E-2</v>
          </cell>
          <cell r="K1165" t="str">
            <v>B</v>
          </cell>
          <cell r="L1165" t="str">
            <v>Bicf</v>
          </cell>
          <cell r="M1165" t="str">
            <v/>
          </cell>
          <cell r="N1165" t="str">
            <v>CAPAG Ano Base 2023</v>
          </cell>
          <cell r="O1165" t="str">
            <v>Não</v>
          </cell>
          <cell r="P1165">
            <v>0.69477754168269756</v>
          </cell>
          <cell r="Q1165" t="str">
            <v>Sim</v>
          </cell>
          <cell r="R1165" t="str">
            <v/>
          </cell>
          <cell r="S1165" t="str">
            <v/>
          </cell>
          <cell r="T1165" t="str">
            <v/>
          </cell>
          <cell r="U1165" t="str">
            <v/>
          </cell>
          <cell r="V1165" t="str">
            <v>Sim</v>
          </cell>
          <cell r="W1165" t="str">
            <v>Não</v>
          </cell>
        </row>
        <row r="1166">
          <cell r="D1166" t="str">
            <v>Mossoró/RN</v>
          </cell>
          <cell r="E1166" t="str">
            <v>A</v>
          </cell>
          <cell r="F1166">
            <v>0.59479158353355244</v>
          </cell>
          <cell r="G1166" t="str">
            <v>A</v>
          </cell>
          <cell r="H1166">
            <v>0.92654439738532379</v>
          </cell>
          <cell r="I1166" t="str">
            <v>B</v>
          </cell>
          <cell r="J1166">
            <v>5.6358725148405786E-2</v>
          </cell>
          <cell r="K1166" t="str">
            <v>A</v>
          </cell>
          <cell r="L1166" t="str">
            <v>Dicf</v>
          </cell>
          <cell r="M1166" t="str">
            <v/>
          </cell>
          <cell r="N1166" t="str">
            <v>CAPAG Ano Base 2023</v>
          </cell>
          <cell r="O1166" t="str">
            <v>Não</v>
          </cell>
          <cell r="P1166">
            <v>0.47929782511221514</v>
          </cell>
          <cell r="Q1166" t="str">
            <v>Sim</v>
          </cell>
          <cell r="R1166" t="str">
            <v/>
          </cell>
          <cell r="S1166" t="str">
            <v/>
          </cell>
          <cell r="T1166" t="str">
            <v/>
          </cell>
          <cell r="U1166" t="str">
            <v/>
          </cell>
          <cell r="V1166" t="str">
            <v>Sim</v>
          </cell>
          <cell r="W1166" t="str">
            <v>Sim</v>
          </cell>
        </row>
        <row r="1167">
          <cell r="D1167" t="str">
            <v>Natal/RN</v>
          </cell>
          <cell r="E1167" t="str">
            <v>C</v>
          </cell>
          <cell r="F1167">
            <v>0.29486553105317548</v>
          </cell>
          <cell r="G1167" t="str">
            <v>A</v>
          </cell>
          <cell r="H1167">
            <v>0.97895522621425202</v>
          </cell>
          <cell r="I1167" t="str">
            <v>C</v>
          </cell>
          <cell r="J1167">
            <v>-0.21225305724478932</v>
          </cell>
          <cell r="K1167" t="str">
            <v>C</v>
          </cell>
          <cell r="L1167" t="str">
            <v>Dicf</v>
          </cell>
          <cell r="M1167" t="str">
            <v/>
          </cell>
          <cell r="N1167" t="str">
            <v>CAPAG Ano Base 2023</v>
          </cell>
          <cell r="O1167" t="str">
            <v>Não</v>
          </cell>
          <cell r="P1167" t="str">
            <v/>
          </cell>
          <cell r="Q1167" t="str">
            <v>Sim</v>
          </cell>
          <cell r="R1167" t="str">
            <v/>
          </cell>
          <cell r="S1167" t="str">
            <v/>
          </cell>
          <cell r="T1167" t="str">
            <v/>
          </cell>
          <cell r="U1167" t="str">
            <v/>
          </cell>
          <cell r="V1167" t="str">
            <v>Sim</v>
          </cell>
          <cell r="W1167" t="str">
            <v>Sim</v>
          </cell>
        </row>
        <row r="1168">
          <cell r="D1168" t="str">
            <v>Nísia Floresta/RN</v>
          </cell>
          <cell r="E1168" t="str">
            <v>C</v>
          </cell>
          <cell r="F1168">
            <v>0.12913774041332218</v>
          </cell>
          <cell r="G1168" t="str">
            <v>A</v>
          </cell>
          <cell r="H1168">
            <v>0.93160093968210012</v>
          </cell>
          <cell r="I1168" t="str">
            <v>B</v>
          </cell>
          <cell r="J1168">
            <v>-1.118861159865348E-2</v>
          </cell>
          <cell r="K1168" t="str">
            <v>C</v>
          </cell>
          <cell r="L1168" t="str">
            <v>Bicf</v>
          </cell>
          <cell r="M1168" t="str">
            <v/>
          </cell>
          <cell r="N1168" t="str">
            <v>CAPAG Ano Base 2023</v>
          </cell>
          <cell r="O1168" t="str">
            <v>Não</v>
          </cell>
          <cell r="P1168">
            <v>2.8945230650854494</v>
          </cell>
          <cell r="Q1168" t="str">
            <v>Sim</v>
          </cell>
          <cell r="R1168" t="str">
            <v/>
          </cell>
          <cell r="S1168" t="str">
            <v/>
          </cell>
          <cell r="T1168" t="str">
            <v/>
          </cell>
          <cell r="U1168" t="str">
            <v/>
          </cell>
          <cell r="V1168" t="str">
            <v>Sim</v>
          </cell>
          <cell r="W1168" t="str">
            <v>Sim</v>
          </cell>
        </row>
        <row r="1169">
          <cell r="D1169" t="str">
            <v>Nova Cruz/RN</v>
          </cell>
          <cell r="E1169" t="str">
            <v>C</v>
          </cell>
          <cell r="F1169">
            <v>0.27769572157751021</v>
          </cell>
          <cell r="G1169" t="str">
            <v>A</v>
          </cell>
          <cell r="H1169">
            <v>0.92038919251132811</v>
          </cell>
          <cell r="I1169" t="str">
            <v>B</v>
          </cell>
          <cell r="J1169">
            <v>0</v>
          </cell>
          <cell r="K1169" t="str">
            <v>C</v>
          </cell>
          <cell r="L1169" t="str">
            <v>Cicf</v>
          </cell>
          <cell r="M1169" t="str">
            <v/>
          </cell>
          <cell r="N1169" t="str">
            <v>CAPAG Ano Base 2023</v>
          </cell>
          <cell r="O1169" t="str">
            <v>Não</v>
          </cell>
          <cell r="P1169" t="str">
            <v>n.d.</v>
          </cell>
          <cell r="Q1169" t="str">
            <v>Sim</v>
          </cell>
          <cell r="R1169" t="str">
            <v/>
          </cell>
          <cell r="S1169" t="str">
            <v/>
          </cell>
          <cell r="T1169" t="str">
            <v/>
          </cell>
          <cell r="U1169" t="str">
            <v/>
          </cell>
          <cell r="V1169" t="str">
            <v>Sim</v>
          </cell>
          <cell r="W1169" t="str">
            <v>Sim</v>
          </cell>
        </row>
        <row r="1170">
          <cell r="D1170" t="str">
            <v>Olho d'Água do Borges/RN</v>
          </cell>
          <cell r="E1170" t="str">
            <v>C</v>
          </cell>
          <cell r="F1170">
            <v>5.0635344507866074E-2</v>
          </cell>
          <cell r="G1170" t="str">
            <v>A</v>
          </cell>
          <cell r="H1170">
            <v>0.95832174716876639</v>
          </cell>
          <cell r="I1170" t="str">
            <v>C</v>
          </cell>
          <cell r="J1170">
            <v>-0.10600614858079072</v>
          </cell>
          <cell r="K1170" t="str">
            <v>C</v>
          </cell>
          <cell r="L1170" t="str">
            <v>Cicf</v>
          </cell>
          <cell r="M1170" t="str">
            <v/>
          </cell>
          <cell r="N1170" t="str">
            <v>CAPAG Ano Base 2023</v>
          </cell>
          <cell r="O1170" t="str">
            <v>Não</v>
          </cell>
          <cell r="P1170" t="str">
            <v/>
          </cell>
          <cell r="Q1170" t="str">
            <v>Sim</v>
          </cell>
          <cell r="R1170" t="str">
            <v/>
          </cell>
          <cell r="S1170" t="str">
            <v/>
          </cell>
          <cell r="T1170" t="str">
            <v/>
          </cell>
          <cell r="U1170" t="str">
            <v/>
          </cell>
          <cell r="V1170" t="str">
            <v>Sim</v>
          </cell>
          <cell r="W1170" t="str">
            <v>Não</v>
          </cell>
        </row>
        <row r="1171">
          <cell r="D1171" t="str">
            <v>Ouro Branco/RN</v>
          </cell>
          <cell r="E1171" t="str">
            <v>B</v>
          </cell>
          <cell r="F1171">
            <v>9.6392830948599614E-2</v>
          </cell>
          <cell r="G1171" t="str">
            <v>A</v>
          </cell>
          <cell r="H1171">
            <v>0.87003134784318836</v>
          </cell>
          <cell r="I1171" t="str">
            <v>B</v>
          </cell>
          <cell r="J1171">
            <v>4.2082835881267815E-2</v>
          </cell>
          <cell r="K1171" t="str">
            <v>B</v>
          </cell>
          <cell r="L1171" t="str">
            <v>Bicf</v>
          </cell>
          <cell r="M1171" t="str">
            <v/>
          </cell>
          <cell r="N1171" t="str">
            <v>CAPAG Ano Base 2023</v>
          </cell>
          <cell r="O1171" t="str">
            <v>Não</v>
          </cell>
          <cell r="P1171">
            <v>0.13856303367785552</v>
          </cell>
          <cell r="Q1171" t="str">
            <v>Sim</v>
          </cell>
          <cell r="R1171" t="str">
            <v/>
          </cell>
          <cell r="S1171" t="str">
            <v/>
          </cell>
          <cell r="T1171" t="str">
            <v/>
          </cell>
          <cell r="U1171" t="str">
            <v/>
          </cell>
          <cell r="V1171" t="str">
            <v>Sim</v>
          </cell>
          <cell r="W1171" t="str">
            <v>Sim</v>
          </cell>
        </row>
        <row r="1172">
          <cell r="D1172" t="str">
            <v>Paraná/RN</v>
          </cell>
          <cell r="E1172" t="str">
            <v>C</v>
          </cell>
          <cell r="F1172">
            <v>9.4053034084940965E-2</v>
          </cell>
          <cell r="G1172" t="str">
            <v>A</v>
          </cell>
          <cell r="H1172">
            <v>0.99644586172800498</v>
          </cell>
          <cell r="I1172" t="str">
            <v>C</v>
          </cell>
          <cell r="J1172">
            <v>-5.8619745378849147E-2</v>
          </cell>
          <cell r="K1172" t="str">
            <v>C</v>
          </cell>
          <cell r="L1172" t="str">
            <v>Cicf</v>
          </cell>
          <cell r="M1172" t="str">
            <v/>
          </cell>
          <cell r="N1172" t="str">
            <v>CAPAG Ano Base 2023</v>
          </cell>
          <cell r="O1172" t="str">
            <v>Não</v>
          </cell>
          <cell r="P1172" t="str">
            <v/>
          </cell>
          <cell r="Q1172" t="str">
            <v>Sim</v>
          </cell>
          <cell r="R1172" t="str">
            <v/>
          </cell>
          <cell r="S1172" t="str">
            <v/>
          </cell>
          <cell r="T1172" t="str">
            <v/>
          </cell>
          <cell r="U1172" t="str">
            <v/>
          </cell>
          <cell r="V1172" t="str">
            <v>Sim</v>
          </cell>
          <cell r="W1172" t="str">
            <v>Sim</v>
          </cell>
        </row>
        <row r="1173">
          <cell r="D1173" t="str">
            <v>Paraú/RN</v>
          </cell>
          <cell r="E1173" t="str">
            <v>C</v>
          </cell>
          <cell r="F1173">
            <v>0.51000744509693674</v>
          </cell>
          <cell r="G1173" t="str">
            <v>A</v>
          </cell>
          <cell r="H1173">
            <v>0.96880362876289072</v>
          </cell>
          <cell r="I1173" t="str">
            <v>C</v>
          </cell>
          <cell r="J1173">
            <v>-2.407466209642364E-2</v>
          </cell>
          <cell r="K1173" t="str">
            <v>C</v>
          </cell>
          <cell r="L1173" t="str">
            <v>Bicf</v>
          </cell>
          <cell r="M1173" t="str">
            <v/>
          </cell>
          <cell r="N1173" t="str">
            <v>CAPAG Ano Base 2023</v>
          </cell>
          <cell r="O1173" t="str">
            <v>Não</v>
          </cell>
          <cell r="P1173" t="str">
            <v/>
          </cell>
          <cell r="Q1173" t="str">
            <v>Sim</v>
          </cell>
          <cell r="R1173" t="str">
            <v/>
          </cell>
          <cell r="S1173" t="str">
            <v/>
          </cell>
          <cell r="T1173" t="str">
            <v/>
          </cell>
          <cell r="U1173" t="str">
            <v/>
          </cell>
          <cell r="V1173" t="str">
            <v>Sim</v>
          </cell>
          <cell r="W1173" t="str">
            <v>Sim</v>
          </cell>
        </row>
        <row r="1174">
          <cell r="D1174" t="str">
            <v>Parazinho/RN</v>
          </cell>
          <cell r="E1174" t="str">
            <v>C</v>
          </cell>
          <cell r="F1174">
            <v>0.18977123270716995</v>
          </cell>
          <cell r="G1174" t="str">
            <v>A</v>
          </cell>
          <cell r="H1174">
            <v>0.98089227697046288</v>
          </cell>
          <cell r="I1174" t="str">
            <v>C</v>
          </cell>
          <cell r="J1174">
            <v>2.9383021194295751E-4</v>
          </cell>
          <cell r="K1174" t="str">
            <v>B</v>
          </cell>
          <cell r="L1174" t="str">
            <v>Bicf</v>
          </cell>
          <cell r="M1174" t="str">
            <v/>
          </cell>
          <cell r="N1174" t="str">
            <v>CAPAG Ano Base 2023</v>
          </cell>
          <cell r="O1174" t="str">
            <v>Não</v>
          </cell>
          <cell r="P1174">
            <v>4.329346018020297E-4</v>
          </cell>
          <cell r="Q1174" t="str">
            <v>Sim</v>
          </cell>
          <cell r="R1174" t="str">
            <v>Sim</v>
          </cell>
          <cell r="S1174" t="str">
            <v/>
          </cell>
          <cell r="T1174" t="str">
            <v/>
          </cell>
          <cell r="U1174" t="str">
            <v/>
          </cell>
          <cell r="V1174" t="str">
            <v>Sim</v>
          </cell>
          <cell r="W1174" t="str">
            <v>Sim</v>
          </cell>
        </row>
        <row r="1175">
          <cell r="D1175" t="str">
            <v>Parelhas/RN</v>
          </cell>
          <cell r="E1175" t="str">
            <v>C</v>
          </cell>
          <cell r="F1175">
            <v>7.8911250782299242E-2</v>
          </cell>
          <cell r="G1175" t="str">
            <v>A</v>
          </cell>
          <cell r="H1175">
            <v>0.982170341799391</v>
          </cell>
          <cell r="I1175" t="str">
            <v>C</v>
          </cell>
          <cell r="J1175">
            <v>-5.4673294647588451E-3</v>
          </cell>
          <cell r="K1175" t="str">
            <v>C</v>
          </cell>
          <cell r="L1175" t="str">
            <v>Bicf</v>
          </cell>
          <cell r="M1175" t="str">
            <v/>
          </cell>
          <cell r="N1175" t="str">
            <v>CAPAG Ano Base 2023</v>
          </cell>
          <cell r="O1175" t="str">
            <v>Não</v>
          </cell>
          <cell r="P1175">
            <v>1.907123469133656</v>
          </cell>
          <cell r="Q1175" t="str">
            <v>Sim</v>
          </cell>
          <cell r="R1175" t="str">
            <v/>
          </cell>
          <cell r="S1175" t="str">
            <v/>
          </cell>
          <cell r="T1175" t="str">
            <v/>
          </cell>
          <cell r="U1175" t="str">
            <v/>
          </cell>
          <cell r="V1175" t="str">
            <v>Sim</v>
          </cell>
          <cell r="W1175" t="str">
            <v>Sim</v>
          </cell>
        </row>
        <row r="1176">
          <cell r="D1176" t="str">
            <v>Rio do Fogo/RN</v>
          </cell>
          <cell r="E1176" t="str">
            <v>C</v>
          </cell>
          <cell r="F1176">
            <v>0.3471292543573945</v>
          </cell>
          <cell r="G1176" t="str">
            <v>A</v>
          </cell>
          <cell r="H1176">
            <v>0.98202888579364278</v>
          </cell>
          <cell r="I1176" t="str">
            <v>C</v>
          </cell>
          <cell r="J1176">
            <v>-2.2200750955578493E-2</v>
          </cell>
          <cell r="K1176" t="str">
            <v>C</v>
          </cell>
          <cell r="L1176" t="str">
            <v>Bicf</v>
          </cell>
          <cell r="M1176" t="str">
            <v/>
          </cell>
          <cell r="N1176" t="str">
            <v>CAPAG Ano Base 2023</v>
          </cell>
          <cell r="O1176" t="str">
            <v>Não</v>
          </cell>
          <cell r="P1176" t="str">
            <v/>
          </cell>
          <cell r="Q1176" t="str">
            <v>Sim</v>
          </cell>
          <cell r="R1176" t="str">
            <v/>
          </cell>
          <cell r="S1176" t="str">
            <v/>
          </cell>
          <cell r="T1176" t="str">
            <v/>
          </cell>
          <cell r="U1176" t="str">
            <v/>
          </cell>
          <cell r="V1176" t="str">
            <v>Sim</v>
          </cell>
          <cell r="W1176" t="str">
            <v>Sim</v>
          </cell>
        </row>
        <row r="1177">
          <cell r="D1177" t="str">
            <v>Passa e Fica/RN</v>
          </cell>
          <cell r="E1177" t="str">
            <v>C</v>
          </cell>
          <cell r="F1177">
            <v>0.14353723470509688</v>
          </cell>
          <cell r="G1177" t="str">
            <v>A</v>
          </cell>
          <cell r="H1177">
            <v>0.9319994737735966</v>
          </cell>
          <cell r="I1177" t="str">
            <v>B</v>
          </cell>
          <cell r="J1177">
            <v>-4.878516351687818E-3</v>
          </cell>
          <cell r="K1177" t="str">
            <v>C</v>
          </cell>
          <cell r="L1177" t="str">
            <v>Bicf</v>
          </cell>
          <cell r="M1177" t="str">
            <v/>
          </cell>
          <cell r="N1177" t="str">
            <v>CAPAG Ano Base 2023</v>
          </cell>
          <cell r="O1177" t="str">
            <v>Não</v>
          </cell>
          <cell r="P1177">
            <v>0.28100297265235369</v>
          </cell>
          <cell r="Q1177" t="str">
            <v>Sim</v>
          </cell>
          <cell r="R1177" t="str">
            <v>Sim</v>
          </cell>
          <cell r="S1177" t="str">
            <v/>
          </cell>
          <cell r="T1177" t="str">
            <v/>
          </cell>
          <cell r="U1177" t="str">
            <v/>
          </cell>
          <cell r="V1177" t="str">
            <v>Sim</v>
          </cell>
          <cell r="W1177" t="str">
            <v>Sim</v>
          </cell>
        </row>
        <row r="1178">
          <cell r="D1178" t="str">
            <v>Passagem/RN</v>
          </cell>
          <cell r="E1178" t="str">
            <v>C</v>
          </cell>
          <cell r="F1178">
            <v>0.17510938358181968</v>
          </cell>
          <cell r="G1178" t="str">
            <v>A</v>
          </cell>
          <cell r="H1178">
            <v>0.98120106082008585</v>
          </cell>
          <cell r="I1178" t="str">
            <v>C</v>
          </cell>
          <cell r="J1178">
            <v>-8.1450855074256725E-4</v>
          </cell>
          <cell r="K1178" t="str">
            <v>C</v>
          </cell>
          <cell r="L1178" t="str">
            <v>Bicf</v>
          </cell>
          <cell r="M1178" t="str">
            <v/>
          </cell>
          <cell r="N1178" t="str">
            <v>CAPAG Ano Base 2023</v>
          </cell>
          <cell r="O1178" t="str">
            <v>Não</v>
          </cell>
          <cell r="P1178">
            <v>1.4482618279079871</v>
          </cell>
          <cell r="Q1178" t="str">
            <v>Sim</v>
          </cell>
          <cell r="R1178" t="str">
            <v/>
          </cell>
          <cell r="S1178" t="str">
            <v/>
          </cell>
          <cell r="T1178" t="str">
            <v/>
          </cell>
          <cell r="U1178" t="str">
            <v/>
          </cell>
          <cell r="V1178" t="str">
            <v>Sim</v>
          </cell>
          <cell r="W1178" t="str">
            <v>Sim</v>
          </cell>
        </row>
        <row r="1179">
          <cell r="D1179" t="str">
            <v>Patu/RN</v>
          </cell>
          <cell r="E1179" t="str">
            <v>n.d.</v>
          </cell>
          <cell r="F1179">
            <v>0.54196319133123227</v>
          </cell>
          <cell r="G1179" t="str">
            <v>A</v>
          </cell>
          <cell r="H1179">
            <v>0.97401465467553439</v>
          </cell>
          <cell r="I1179" t="str">
            <v>C</v>
          </cell>
          <cell r="J1179" t="str">
            <v>n.d.</v>
          </cell>
          <cell r="K1179" t="str">
            <v>n.d.</v>
          </cell>
          <cell r="L1179" t="str">
            <v>Dicf</v>
          </cell>
          <cell r="M117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179" t="str">
            <v>CAPAG Ano Base 2023</v>
          </cell>
          <cell r="O1179" t="str">
            <v>Não</v>
          </cell>
          <cell r="P1179" t="str">
            <v>n.d.</v>
          </cell>
          <cell r="Q1179" t="str">
            <v>Sim</v>
          </cell>
          <cell r="R1179" t="str">
            <v/>
          </cell>
          <cell r="S1179" t="str">
            <v/>
          </cell>
          <cell r="T1179" t="str">
            <v>Negativa</v>
          </cell>
          <cell r="U1179" t="str">
            <v/>
          </cell>
          <cell r="V1179" t="str">
            <v>Sim</v>
          </cell>
          <cell r="W1179" t="str">
            <v>Sim</v>
          </cell>
        </row>
        <row r="1180">
          <cell r="D1180" t="str">
            <v>Santa Maria/RN</v>
          </cell>
          <cell r="E1180" t="str">
            <v>n.d.</v>
          </cell>
          <cell r="F1180" t="str">
            <v>n.d.</v>
          </cell>
          <cell r="G1180" t="str">
            <v>n.d.</v>
          </cell>
          <cell r="H1180" t="str">
            <v>n.d.</v>
          </cell>
          <cell r="I1180" t="str">
            <v>n.d.</v>
          </cell>
          <cell r="J1180" t="str">
            <v>n.d.</v>
          </cell>
          <cell r="K1180" t="str">
            <v>n.d.</v>
          </cell>
          <cell r="L1180" t="str">
            <v>Bicf</v>
          </cell>
          <cell r="M1180" t="str">
            <v xml:space="preserve">Ente não publicou último RGF de 2024
Ente não publicou último RREO de 2024
</v>
          </cell>
          <cell r="N1180" t="str">
            <v>CAPAG Ano Base 2023</v>
          </cell>
          <cell r="O1180" t="str">
            <v>Não</v>
          </cell>
          <cell r="P1180">
            <v>0.47634350177810814</v>
          </cell>
          <cell r="Q1180" t="str">
            <v>Sim</v>
          </cell>
          <cell r="R1180" t="str">
            <v>Sim</v>
          </cell>
          <cell r="S1180" t="str">
            <v/>
          </cell>
          <cell r="T1180" t="str">
            <v/>
          </cell>
          <cell r="U1180" t="str">
            <v/>
          </cell>
          <cell r="V1180" t="str">
            <v>Não</v>
          </cell>
          <cell r="W1180" t="str">
            <v>Não</v>
          </cell>
        </row>
        <row r="1181">
          <cell r="D1181" t="str">
            <v>Pau dos Ferros/RN</v>
          </cell>
          <cell r="E1181" t="str">
            <v>C</v>
          </cell>
          <cell r="F1181">
            <v>0.48060656556532544</v>
          </cell>
          <cell r="G1181" t="str">
            <v>A</v>
          </cell>
          <cell r="H1181">
            <v>1.0068148411303071</v>
          </cell>
          <cell r="I1181" t="str">
            <v>C</v>
          </cell>
          <cell r="J1181">
            <v>-4.8977700735400483E-2</v>
          </cell>
          <cell r="K1181" t="str">
            <v>C</v>
          </cell>
          <cell r="L1181" t="str">
            <v>Bicf</v>
          </cell>
          <cell r="M1181" t="str">
            <v/>
          </cell>
          <cell r="N1181" t="str">
            <v>CAPAG Ano Base 2023</v>
          </cell>
          <cell r="O1181" t="str">
            <v>Não</v>
          </cell>
          <cell r="P1181">
            <v>5.123877400387566</v>
          </cell>
          <cell r="Q1181" t="str">
            <v>Sim</v>
          </cell>
          <cell r="R1181" t="str">
            <v/>
          </cell>
          <cell r="S1181" t="str">
            <v/>
          </cell>
          <cell r="T1181" t="str">
            <v/>
          </cell>
          <cell r="U1181" t="str">
            <v/>
          </cell>
          <cell r="V1181" t="str">
            <v>Sim</v>
          </cell>
          <cell r="W1181" t="str">
            <v>Sim</v>
          </cell>
        </row>
        <row r="1182">
          <cell r="D1182" t="str">
            <v>Pedra Grande/RN</v>
          </cell>
          <cell r="E1182" t="str">
            <v>B</v>
          </cell>
          <cell r="F1182">
            <v>0.3146417411095333</v>
          </cell>
          <cell r="G1182" t="str">
            <v>A</v>
          </cell>
          <cell r="H1182">
            <v>0.91600965023666414</v>
          </cell>
          <cell r="I1182" t="str">
            <v>B</v>
          </cell>
          <cell r="J1182">
            <v>4.2479139831515514E-3</v>
          </cell>
          <cell r="K1182" t="str">
            <v>B</v>
          </cell>
          <cell r="L1182" t="str">
            <v>Bicf</v>
          </cell>
          <cell r="M1182" t="str">
            <v/>
          </cell>
          <cell r="N1182" t="str">
            <v>CAPAG Ano Base 2023</v>
          </cell>
          <cell r="O1182" t="str">
            <v>Não</v>
          </cell>
          <cell r="P1182">
            <v>0</v>
          </cell>
          <cell r="Q1182" t="str">
            <v>Sim</v>
          </cell>
          <cell r="R1182" t="str">
            <v/>
          </cell>
          <cell r="S1182" t="str">
            <v/>
          </cell>
          <cell r="T1182" t="str">
            <v/>
          </cell>
          <cell r="U1182" t="str">
            <v/>
          </cell>
          <cell r="V1182" t="str">
            <v>Sim</v>
          </cell>
          <cell r="W1182" t="str">
            <v>Sim</v>
          </cell>
        </row>
        <row r="1183">
          <cell r="D1183" t="str">
            <v>Pedra Preta/RN</v>
          </cell>
          <cell r="E1183" t="str">
            <v>C</v>
          </cell>
          <cell r="F1183">
            <v>2.3105026937562324E-2</v>
          </cell>
          <cell r="G1183" t="str">
            <v>A</v>
          </cell>
          <cell r="H1183">
            <v>0.95736024660120833</v>
          </cell>
          <cell r="I1183" t="str">
            <v>C</v>
          </cell>
          <cell r="J1183">
            <v>-6.3792984604301078E-2</v>
          </cell>
          <cell r="K1183" t="str">
            <v>C</v>
          </cell>
          <cell r="L1183" t="str">
            <v>Cicf</v>
          </cell>
          <cell r="M1183" t="str">
            <v/>
          </cell>
          <cell r="N1183" t="str">
            <v>CAPAG Ano Base 2023</v>
          </cell>
          <cell r="O1183" t="str">
            <v>Não</v>
          </cell>
          <cell r="P1183" t="str">
            <v/>
          </cell>
          <cell r="Q1183" t="str">
            <v>Sim</v>
          </cell>
          <cell r="R1183" t="str">
            <v/>
          </cell>
          <cell r="S1183" t="str">
            <v/>
          </cell>
          <cell r="T1183" t="str">
            <v/>
          </cell>
          <cell r="U1183" t="str">
            <v/>
          </cell>
          <cell r="V1183" t="str">
            <v>Sim</v>
          </cell>
          <cell r="W1183" t="str">
            <v>Sim</v>
          </cell>
        </row>
        <row r="1184">
          <cell r="D1184" t="str">
            <v>Pedro Avelino/RN</v>
          </cell>
          <cell r="E1184" t="str">
            <v>C</v>
          </cell>
          <cell r="F1184">
            <v>0.16859086515490571</v>
          </cell>
          <cell r="G1184" t="str">
            <v>A</v>
          </cell>
          <cell r="H1184">
            <v>0.96428818120937354</v>
          </cell>
          <cell r="I1184" t="str">
            <v>C</v>
          </cell>
          <cell r="J1184">
            <v>-8.8527628084892493E-2</v>
          </cell>
          <cell r="K1184" t="str">
            <v>C</v>
          </cell>
          <cell r="L1184" t="str">
            <v>Bicf</v>
          </cell>
          <cell r="M1184" t="str">
            <v/>
          </cell>
          <cell r="N1184" t="str">
            <v>CAPAG Ano Base 2023</v>
          </cell>
          <cell r="O1184" t="str">
            <v>Não</v>
          </cell>
          <cell r="P1184" t="str">
            <v/>
          </cell>
          <cell r="Q1184" t="str">
            <v>Sim</v>
          </cell>
          <cell r="R1184" t="str">
            <v/>
          </cell>
          <cell r="S1184" t="str">
            <v/>
          </cell>
          <cell r="T1184" t="str">
            <v/>
          </cell>
          <cell r="U1184" t="str">
            <v/>
          </cell>
          <cell r="V1184" t="str">
            <v>Sim</v>
          </cell>
          <cell r="W1184" t="str">
            <v>Sim</v>
          </cell>
        </row>
        <row r="1185">
          <cell r="D1185" t="str">
            <v>Pedro Velho/RN</v>
          </cell>
          <cell r="E1185" t="str">
            <v>C</v>
          </cell>
          <cell r="F1185">
            <v>0.24630515269047559</v>
          </cell>
          <cell r="G1185" t="str">
            <v>A</v>
          </cell>
          <cell r="H1185">
            <v>0.93565798949181112</v>
          </cell>
          <cell r="I1185" t="str">
            <v>B</v>
          </cell>
          <cell r="J1185">
            <v>0</v>
          </cell>
          <cell r="K1185" t="str">
            <v>C</v>
          </cell>
          <cell r="L1185" t="str">
            <v>Cicf</v>
          </cell>
          <cell r="M1185" t="str">
            <v/>
          </cell>
          <cell r="N1185" t="str">
            <v>CAPAG Ano Base 2023</v>
          </cell>
          <cell r="O1185" t="str">
            <v>Não</v>
          </cell>
          <cell r="P1185" t="str">
            <v>n.d.</v>
          </cell>
          <cell r="Q1185" t="str">
            <v>Sim</v>
          </cell>
          <cell r="R1185" t="str">
            <v/>
          </cell>
          <cell r="S1185" t="str">
            <v/>
          </cell>
          <cell r="T1185" t="str">
            <v/>
          </cell>
          <cell r="U1185" t="str">
            <v/>
          </cell>
          <cell r="V1185" t="str">
            <v>Sim</v>
          </cell>
          <cell r="W1185" t="str">
            <v>Sim</v>
          </cell>
        </row>
        <row r="1186">
          <cell r="D1186" t="str">
            <v>Pendências/RN</v>
          </cell>
          <cell r="E1186" t="str">
            <v>C</v>
          </cell>
          <cell r="F1186">
            <v>0.27382654823387753</v>
          </cell>
          <cell r="G1186" t="str">
            <v>A</v>
          </cell>
          <cell r="H1186">
            <v>1.0209629271304017</v>
          </cell>
          <cell r="I1186" t="str">
            <v>C</v>
          </cell>
          <cell r="J1186">
            <v>-3.8241081618672373E-2</v>
          </cell>
          <cell r="K1186" t="str">
            <v>C</v>
          </cell>
          <cell r="L1186" t="str">
            <v>Bicf</v>
          </cell>
          <cell r="M1186" t="str">
            <v/>
          </cell>
          <cell r="N1186" t="str">
            <v>CAPAG Ano Base 2023</v>
          </cell>
          <cell r="O1186" t="str">
            <v>Não</v>
          </cell>
          <cell r="P1186" t="str">
            <v/>
          </cell>
          <cell r="Q1186" t="str">
            <v>Sim</v>
          </cell>
          <cell r="R1186" t="str">
            <v/>
          </cell>
          <cell r="S1186" t="str">
            <v/>
          </cell>
          <cell r="T1186" t="str">
            <v/>
          </cell>
          <cell r="U1186" t="str">
            <v/>
          </cell>
          <cell r="V1186" t="str">
            <v>Sim</v>
          </cell>
          <cell r="W1186" t="str">
            <v>Sim</v>
          </cell>
        </row>
        <row r="1187">
          <cell r="D1187" t="str">
            <v>Pilões/RN</v>
          </cell>
          <cell r="E1187" t="str">
            <v>C</v>
          </cell>
          <cell r="F1187">
            <v>6.7623106827112811E-2</v>
          </cell>
          <cell r="G1187" t="str">
            <v>A</v>
          </cell>
          <cell r="H1187">
            <v>0.98071147274744364</v>
          </cell>
          <cell r="I1187" t="str">
            <v>C</v>
          </cell>
          <cell r="J1187">
            <v>8.4071671224653935E-2</v>
          </cell>
          <cell r="K1187" t="str">
            <v>A</v>
          </cell>
          <cell r="L1187" t="str">
            <v>Cicf</v>
          </cell>
          <cell r="M1187" t="str">
            <v/>
          </cell>
          <cell r="N1187" t="str">
            <v>CAPAG Ano Base 2023</v>
          </cell>
          <cell r="O1187" t="str">
            <v>Não</v>
          </cell>
          <cell r="P1187">
            <v>0.11784604038295014</v>
          </cell>
          <cell r="Q1187" t="str">
            <v>Sim</v>
          </cell>
          <cell r="R1187" t="str">
            <v/>
          </cell>
          <cell r="S1187" t="str">
            <v/>
          </cell>
          <cell r="T1187" t="str">
            <v/>
          </cell>
          <cell r="U1187" t="str">
            <v/>
          </cell>
          <cell r="V1187" t="str">
            <v>Sim</v>
          </cell>
          <cell r="W1187" t="str">
            <v>Sim</v>
          </cell>
        </row>
        <row r="1188">
          <cell r="D1188" t="str">
            <v>Poço Branco/RN</v>
          </cell>
          <cell r="E1188" t="str">
            <v>C</v>
          </cell>
          <cell r="F1188">
            <v>0.10592069765044491</v>
          </cell>
          <cell r="G1188" t="str">
            <v>A</v>
          </cell>
          <cell r="H1188">
            <v>0.95917176867820286</v>
          </cell>
          <cell r="I1188" t="str">
            <v>C</v>
          </cell>
          <cell r="J1188">
            <v>-8.4241013962415567E-2</v>
          </cell>
          <cell r="K1188" t="str">
            <v>C</v>
          </cell>
          <cell r="L1188" t="str">
            <v>Dicf</v>
          </cell>
          <cell r="M1188" t="str">
            <v/>
          </cell>
          <cell r="N1188" t="str">
            <v>CAPAG Ano Base 2023</v>
          </cell>
          <cell r="O1188" t="str">
            <v>Não</v>
          </cell>
          <cell r="P1188" t="str">
            <v/>
          </cell>
          <cell r="Q1188" t="str">
            <v>Sim</v>
          </cell>
          <cell r="R1188" t="str">
            <v/>
          </cell>
          <cell r="S1188" t="str">
            <v/>
          </cell>
          <cell r="T1188" t="str">
            <v/>
          </cell>
          <cell r="U1188" t="str">
            <v/>
          </cell>
          <cell r="V1188" t="str">
            <v>Sim</v>
          </cell>
          <cell r="W1188" t="str">
            <v>Não</v>
          </cell>
        </row>
        <row r="1189">
          <cell r="D1189" t="str">
            <v>Portalegre/RN</v>
          </cell>
          <cell r="E1189" t="str">
            <v>C</v>
          </cell>
          <cell r="F1189">
            <v>9.5278902433091159E-2</v>
          </cell>
          <cell r="G1189" t="str">
            <v>A</v>
          </cell>
          <cell r="H1189">
            <v>0.96394965945768618</v>
          </cell>
          <cell r="I1189" t="str">
            <v>C</v>
          </cell>
          <cell r="J1189">
            <v>3.3814488774137133E-2</v>
          </cell>
          <cell r="K1189" t="str">
            <v>B</v>
          </cell>
          <cell r="L1189" t="str">
            <v>Bicf</v>
          </cell>
          <cell r="M1189" t="str">
            <v/>
          </cell>
          <cell r="N1189" t="str">
            <v>CAPAG Ano Base 2023</v>
          </cell>
          <cell r="O1189" t="str">
            <v>Não</v>
          </cell>
          <cell r="P1189">
            <v>0.22682895515025572</v>
          </cell>
          <cell r="Q1189" t="str">
            <v>Sim</v>
          </cell>
          <cell r="R1189" t="str">
            <v>Sim</v>
          </cell>
          <cell r="S1189" t="str">
            <v/>
          </cell>
          <cell r="T1189" t="str">
            <v/>
          </cell>
          <cell r="U1189" t="str">
            <v/>
          </cell>
          <cell r="V1189" t="str">
            <v>Sim</v>
          </cell>
          <cell r="W1189" t="str">
            <v>Sim</v>
          </cell>
        </row>
        <row r="1190">
          <cell r="D1190" t="str">
            <v>Porto do Mangue/RN</v>
          </cell>
          <cell r="E1190" t="str">
            <v>n.e.</v>
          </cell>
          <cell r="F1190">
            <v>2.4175121461834748E-2</v>
          </cell>
          <cell r="G1190" t="str">
            <v>A</v>
          </cell>
          <cell r="H1190" t="str">
            <v>n.d.</v>
          </cell>
          <cell r="I1190" t="str">
            <v>n.d.</v>
          </cell>
          <cell r="J1190">
            <v>-0.20284252238352454</v>
          </cell>
          <cell r="K1190" t="str">
            <v>C</v>
          </cell>
          <cell r="L1190" t="str">
            <v>Eicf</v>
          </cell>
          <cell r="M1190" t="str">
            <v>Ente possui ranking da informação contábil Eicf</v>
          </cell>
          <cell r="N1190" t="str">
            <v>CAPAG Ano Base 2023</v>
          </cell>
          <cell r="O1190" t="str">
            <v>Não</v>
          </cell>
          <cell r="P1190" t="str">
            <v/>
          </cell>
          <cell r="Q1190" t="str">
            <v>Não</v>
          </cell>
          <cell r="R1190" t="str">
            <v/>
          </cell>
          <cell r="S1190" t="str">
            <v/>
          </cell>
          <cell r="T1190" t="str">
            <v/>
          </cell>
          <cell r="U1190" t="str">
            <v/>
          </cell>
          <cell r="V1190" t="str">
            <v>Sim</v>
          </cell>
          <cell r="W1190" t="str">
            <v>Não</v>
          </cell>
        </row>
        <row r="1191">
          <cell r="D1191" t="str">
            <v>Serra Caiada/RN</v>
          </cell>
          <cell r="E1191" t="str">
            <v>n.d.</v>
          </cell>
          <cell r="F1191">
            <v>0.11784326030634738</v>
          </cell>
          <cell r="G1191" t="str">
            <v>A</v>
          </cell>
          <cell r="H1191" t="str">
            <v>n.d.</v>
          </cell>
          <cell r="I1191" t="str">
            <v>n.d.</v>
          </cell>
          <cell r="J1191">
            <v>4.5980866774859019E-2</v>
          </cell>
          <cell r="K1191" t="str">
            <v>B</v>
          </cell>
          <cell r="L1191" t="str">
            <v>Bicf</v>
          </cell>
          <cell r="M1191" t="str">
            <v xml:space="preserve">Ente não publicou último RREO de 2024
</v>
          </cell>
          <cell r="N1191" t="str">
            <v>CAPAG Ano Base 2023</v>
          </cell>
          <cell r="O1191" t="str">
            <v>Não</v>
          </cell>
          <cell r="P1191">
            <v>0.15811243048508244</v>
          </cell>
          <cell r="Q1191" t="str">
            <v>Sim</v>
          </cell>
          <cell r="R1191" t="str">
            <v>Sim</v>
          </cell>
          <cell r="S1191" t="str">
            <v/>
          </cell>
          <cell r="T1191" t="str">
            <v/>
          </cell>
          <cell r="U1191" t="str">
            <v/>
          </cell>
          <cell r="V1191" t="str">
            <v>Sim</v>
          </cell>
          <cell r="W1191" t="str">
            <v>Não</v>
          </cell>
        </row>
        <row r="1192">
          <cell r="D1192" t="str">
            <v>Pureza/RN</v>
          </cell>
          <cell r="E1192" t="str">
            <v>C</v>
          </cell>
          <cell r="F1192">
            <v>0.43629206293565143</v>
          </cell>
          <cell r="G1192" t="str">
            <v>A</v>
          </cell>
          <cell r="H1192">
            <v>0.97280008074964508</v>
          </cell>
          <cell r="I1192" t="str">
            <v>C</v>
          </cell>
          <cell r="J1192">
            <v>2.9678806442700462E-4</v>
          </cell>
          <cell r="K1192" t="str">
            <v>B</v>
          </cell>
          <cell r="L1192" t="str">
            <v>Bicf</v>
          </cell>
          <cell r="M1192" t="str">
            <v/>
          </cell>
          <cell r="N1192" t="str">
            <v>CAPAG Ano Base 2023</v>
          </cell>
          <cell r="O1192" t="str">
            <v>Não</v>
          </cell>
          <cell r="P1192">
            <v>0.16510405871341083</v>
          </cell>
          <cell r="Q1192" t="str">
            <v>Sim</v>
          </cell>
          <cell r="R1192" t="str">
            <v>Sim</v>
          </cell>
          <cell r="S1192" t="str">
            <v/>
          </cell>
          <cell r="T1192" t="str">
            <v/>
          </cell>
          <cell r="U1192" t="str">
            <v/>
          </cell>
          <cell r="V1192" t="str">
            <v>Sim</v>
          </cell>
          <cell r="W1192" t="str">
            <v>Sim</v>
          </cell>
        </row>
        <row r="1193">
          <cell r="D1193" t="str">
            <v>Rafael Fernandes/RN</v>
          </cell>
          <cell r="E1193" t="str">
            <v>n.e.</v>
          </cell>
          <cell r="F1193" t="e">
            <v>#DIV/0!</v>
          </cell>
          <cell r="G1193" t="str">
            <v>n.d.</v>
          </cell>
          <cell r="H1193" t="str">
            <v>n.d.</v>
          </cell>
          <cell r="I1193" t="str">
            <v>n.d.</v>
          </cell>
          <cell r="J1193" t="str">
            <v>n.d.</v>
          </cell>
          <cell r="K1193" t="str">
            <v>n.d.</v>
          </cell>
          <cell r="L1193" t="str">
            <v>Eicf</v>
          </cell>
          <cell r="M1193" t="str">
            <v>Ente possui ranking da informação contábil Eicf</v>
          </cell>
          <cell r="N1193" t="str">
            <v>CAPAG Ano Base 2023</v>
          </cell>
          <cell r="O1193" t="str">
            <v>Não</v>
          </cell>
          <cell r="P1193" t="str">
            <v/>
          </cell>
          <cell r="Q1193" t="str">
            <v>Sim</v>
          </cell>
          <cell r="R1193" t="str">
            <v/>
          </cell>
          <cell r="S1193" t="str">
            <v/>
          </cell>
          <cell r="T1193" t="str">
            <v/>
          </cell>
          <cell r="U1193" t="str">
            <v/>
          </cell>
          <cell r="V1193" t="str">
            <v>Não</v>
          </cell>
          <cell r="W1193" t="str">
            <v>Não</v>
          </cell>
        </row>
        <row r="1194">
          <cell r="D1194" t="str">
            <v>Rafael Godeiro/RN</v>
          </cell>
          <cell r="E1194" t="str">
            <v>B</v>
          </cell>
          <cell r="F1194">
            <v>0.13451478679164516</v>
          </cell>
          <cell r="G1194" t="str">
            <v>A</v>
          </cell>
          <cell r="H1194">
            <v>0.94647548863201503</v>
          </cell>
          <cell r="I1194" t="str">
            <v>B</v>
          </cell>
          <cell r="J1194">
            <v>3.3028408234023594E-2</v>
          </cell>
          <cell r="K1194" t="str">
            <v>B</v>
          </cell>
          <cell r="L1194" t="str">
            <v>Bicf</v>
          </cell>
          <cell r="M1194" t="str">
            <v/>
          </cell>
          <cell r="N1194" t="str">
            <v>CAPAG Ano Base 2023</v>
          </cell>
          <cell r="O1194" t="str">
            <v>Não</v>
          </cell>
          <cell r="P1194">
            <v>9.8693553910611867E-2</v>
          </cell>
          <cell r="Q1194" t="str">
            <v>Sim</v>
          </cell>
          <cell r="R1194" t="str">
            <v/>
          </cell>
          <cell r="S1194" t="str">
            <v/>
          </cell>
          <cell r="T1194" t="str">
            <v/>
          </cell>
          <cell r="U1194" t="str">
            <v/>
          </cell>
          <cell r="V1194" t="str">
            <v>Sim</v>
          </cell>
          <cell r="W1194" t="str">
            <v>Sim</v>
          </cell>
        </row>
        <row r="1195">
          <cell r="D1195" t="str">
            <v>Riacho da Cruz/RN</v>
          </cell>
          <cell r="E1195" t="str">
            <v>C</v>
          </cell>
          <cell r="F1195">
            <v>8.0838261924488286E-2</v>
          </cell>
          <cell r="G1195" t="str">
            <v>A</v>
          </cell>
          <cell r="H1195">
            <v>0.96474126683192563</v>
          </cell>
          <cell r="I1195" t="str">
            <v>C</v>
          </cell>
          <cell r="J1195">
            <v>-2.2458343258312481E-2</v>
          </cell>
          <cell r="K1195" t="str">
            <v>C</v>
          </cell>
          <cell r="L1195" t="str">
            <v>Bicf</v>
          </cell>
          <cell r="M1195" t="str">
            <v/>
          </cell>
          <cell r="N1195" t="str">
            <v>CAPAG Ano Base 2023</v>
          </cell>
          <cell r="O1195" t="str">
            <v>Não</v>
          </cell>
          <cell r="P1195" t="str">
            <v/>
          </cell>
          <cell r="Q1195" t="str">
            <v>Sim</v>
          </cell>
          <cell r="R1195" t="str">
            <v/>
          </cell>
          <cell r="S1195" t="str">
            <v/>
          </cell>
          <cell r="T1195" t="str">
            <v/>
          </cell>
          <cell r="U1195" t="str">
            <v/>
          </cell>
          <cell r="V1195" t="str">
            <v>Sim</v>
          </cell>
          <cell r="W1195" t="str">
            <v>Sim</v>
          </cell>
        </row>
        <row r="1196">
          <cell r="D1196" t="str">
            <v>Riacho de Santana/RN</v>
          </cell>
          <cell r="E1196" t="str">
            <v>C</v>
          </cell>
          <cell r="F1196">
            <v>5.389493212652717E-2</v>
          </cell>
          <cell r="G1196" t="str">
            <v>A</v>
          </cell>
          <cell r="H1196">
            <v>0.97252741995016911</v>
          </cell>
          <cell r="I1196" t="str">
            <v>C</v>
          </cell>
          <cell r="J1196">
            <v>2.8113423839270592E-2</v>
          </cell>
          <cell r="K1196" t="str">
            <v>B</v>
          </cell>
          <cell r="L1196" t="str">
            <v>Cicf</v>
          </cell>
          <cell r="M1196" t="str">
            <v/>
          </cell>
          <cell r="N1196" t="str">
            <v>CAPAG Ano Base 2023</v>
          </cell>
          <cell r="O1196" t="str">
            <v>Não</v>
          </cell>
          <cell r="P1196">
            <v>0.2492370882176955</v>
          </cell>
          <cell r="Q1196" t="str">
            <v>Sim</v>
          </cell>
          <cell r="R1196" t="str">
            <v/>
          </cell>
          <cell r="S1196" t="str">
            <v/>
          </cell>
          <cell r="T1196" t="str">
            <v/>
          </cell>
          <cell r="U1196" t="str">
            <v/>
          </cell>
          <cell r="V1196" t="str">
            <v>Sim</v>
          </cell>
          <cell r="W1196" t="str">
            <v>Sim</v>
          </cell>
        </row>
        <row r="1197">
          <cell r="D1197" t="str">
            <v>Riachuelo/RN</v>
          </cell>
          <cell r="E1197" t="str">
            <v>C</v>
          </cell>
          <cell r="F1197">
            <v>7.3423527419231138E-2</v>
          </cell>
          <cell r="G1197" t="str">
            <v>A</v>
          </cell>
          <cell r="H1197">
            <v>0.99279510057093989</v>
          </cell>
          <cell r="I1197" t="str">
            <v>C</v>
          </cell>
          <cell r="J1197">
            <v>-6.9747563326408787E-2</v>
          </cell>
          <cell r="K1197" t="str">
            <v>C</v>
          </cell>
          <cell r="L1197" t="str">
            <v>Bicf</v>
          </cell>
          <cell r="M1197" t="str">
            <v/>
          </cell>
          <cell r="N1197" t="str">
            <v>CAPAG Ano Base 2023</v>
          </cell>
          <cell r="O1197" t="str">
            <v>Não</v>
          </cell>
          <cell r="P1197">
            <v>2.2688164396037465</v>
          </cell>
          <cell r="Q1197" t="str">
            <v>Sim</v>
          </cell>
          <cell r="R1197" t="str">
            <v/>
          </cell>
          <cell r="S1197" t="str">
            <v/>
          </cell>
          <cell r="T1197" t="str">
            <v/>
          </cell>
          <cell r="U1197" t="str">
            <v/>
          </cell>
          <cell r="V1197" t="str">
            <v>Sim</v>
          </cell>
          <cell r="W1197" t="str">
            <v>Sim</v>
          </cell>
        </row>
        <row r="1198">
          <cell r="D1198" t="str">
            <v>Rodolfo Fernandes/RN</v>
          </cell>
          <cell r="E1198" t="str">
            <v>C</v>
          </cell>
          <cell r="F1198">
            <v>2.8587046372240348E-2</v>
          </cell>
          <cell r="G1198" t="str">
            <v>A</v>
          </cell>
          <cell r="H1198">
            <v>0.99124768590439627</v>
          </cell>
          <cell r="I1198" t="str">
            <v>C</v>
          </cell>
          <cell r="J1198">
            <v>-2.0540018169858811E-2</v>
          </cell>
          <cell r="K1198" t="str">
            <v>C</v>
          </cell>
          <cell r="L1198" t="str">
            <v>Cicf</v>
          </cell>
          <cell r="M1198" t="str">
            <v/>
          </cell>
          <cell r="N1198" t="str">
            <v>CAPAG Ano Base 2023</v>
          </cell>
          <cell r="O1198" t="str">
            <v>Não</v>
          </cell>
          <cell r="P1198">
            <v>2.3960298703116996</v>
          </cell>
          <cell r="Q1198" t="str">
            <v>Sim</v>
          </cell>
          <cell r="R1198" t="str">
            <v/>
          </cell>
          <cell r="S1198" t="str">
            <v/>
          </cell>
          <cell r="T1198" t="str">
            <v/>
          </cell>
          <cell r="U1198" t="str">
            <v/>
          </cell>
          <cell r="V1198" t="str">
            <v>Sim</v>
          </cell>
          <cell r="W1198" t="str">
            <v>Não</v>
          </cell>
        </row>
        <row r="1199">
          <cell r="D1199" t="str">
            <v>Tibau/RN</v>
          </cell>
          <cell r="E1199" t="str">
            <v>C</v>
          </cell>
          <cell r="F1199">
            <v>0.17777539682018711</v>
          </cell>
          <cell r="G1199" t="str">
            <v>A</v>
          </cell>
          <cell r="H1199">
            <v>0.89051525292235745</v>
          </cell>
          <cell r="I1199" t="str">
            <v>B</v>
          </cell>
          <cell r="J1199">
            <v>-6.7395492982582322E-2</v>
          </cell>
          <cell r="K1199" t="str">
            <v>C</v>
          </cell>
          <cell r="L1199" t="str">
            <v>Bicf</v>
          </cell>
          <cell r="M1199" t="str">
            <v/>
          </cell>
          <cell r="N1199" t="str">
            <v>CAPAG Ano Base 2023</v>
          </cell>
          <cell r="O1199" t="str">
            <v>Não</v>
          </cell>
          <cell r="P1199">
            <v>0.18859835835999075</v>
          </cell>
          <cell r="Q1199" t="str">
            <v>Sim</v>
          </cell>
          <cell r="R1199" t="str">
            <v>Sim</v>
          </cell>
          <cell r="S1199" t="str">
            <v/>
          </cell>
          <cell r="T1199" t="str">
            <v/>
          </cell>
          <cell r="U1199" t="str">
            <v/>
          </cell>
          <cell r="V1199" t="str">
            <v>Sim</v>
          </cell>
          <cell r="W1199" t="str">
            <v>Sim</v>
          </cell>
        </row>
        <row r="1200">
          <cell r="D1200" t="str">
            <v>Ruy Barbosa/RN</v>
          </cell>
          <cell r="E1200" t="str">
            <v>A</v>
          </cell>
          <cell r="F1200">
            <v>0.41647373925734521</v>
          </cell>
          <cell r="G1200" t="str">
            <v>A</v>
          </cell>
          <cell r="H1200">
            <v>0.84957669753504828</v>
          </cell>
          <cell r="I1200" t="str">
            <v>A</v>
          </cell>
          <cell r="J1200">
            <v>0.1122915715168573</v>
          </cell>
          <cell r="K1200" t="str">
            <v>A</v>
          </cell>
          <cell r="L1200" t="str">
            <v>Bicf</v>
          </cell>
          <cell r="M1200" t="str">
            <v/>
          </cell>
          <cell r="N1200" t="str">
            <v>CAPAG Ano Base 2023</v>
          </cell>
          <cell r="O1200" t="str">
            <v>Não</v>
          </cell>
          <cell r="P1200">
            <v>3.3974499076987123E-2</v>
          </cell>
          <cell r="Q1200" t="str">
            <v>Sim</v>
          </cell>
          <cell r="R1200" t="str">
            <v/>
          </cell>
          <cell r="S1200" t="str">
            <v/>
          </cell>
          <cell r="T1200" t="str">
            <v/>
          </cell>
          <cell r="U1200" t="str">
            <v/>
          </cell>
          <cell r="V1200" t="str">
            <v>Sim</v>
          </cell>
          <cell r="W1200" t="str">
            <v>Sim</v>
          </cell>
        </row>
        <row r="1201">
          <cell r="D1201" t="str">
            <v>Santa Cruz/RN</v>
          </cell>
          <cell r="E1201" t="str">
            <v>B</v>
          </cell>
          <cell r="F1201">
            <v>0.15189313736297078</v>
          </cell>
          <cell r="G1201" t="str">
            <v>A</v>
          </cell>
          <cell r="H1201">
            <v>0.93623023866860389</v>
          </cell>
          <cell r="I1201" t="str">
            <v>B</v>
          </cell>
          <cell r="J1201">
            <v>1.2068305082502009E-3</v>
          </cell>
          <cell r="K1201" t="str">
            <v>B</v>
          </cell>
          <cell r="L1201" t="str">
            <v>Cicf</v>
          </cell>
          <cell r="M1201" t="str">
            <v/>
          </cell>
          <cell r="N1201" t="str">
            <v>CAPAG Ano Base 2023</v>
          </cell>
          <cell r="O1201" t="str">
            <v>Não</v>
          </cell>
          <cell r="P1201">
            <v>0.97219973765474865</v>
          </cell>
          <cell r="Q1201" t="str">
            <v>Sim</v>
          </cell>
          <cell r="R1201" t="str">
            <v/>
          </cell>
          <cell r="S1201" t="str">
            <v/>
          </cell>
          <cell r="T1201" t="str">
            <v/>
          </cell>
          <cell r="U1201" t="str">
            <v/>
          </cell>
          <cell r="V1201" t="str">
            <v>Sim</v>
          </cell>
          <cell r="W1201" t="str">
            <v>Sim</v>
          </cell>
        </row>
        <row r="1202">
          <cell r="D1202" t="str">
            <v>Santana do Matos/RN</v>
          </cell>
          <cell r="E1202" t="str">
            <v>n.d.</v>
          </cell>
          <cell r="F1202">
            <v>0.26132626482956733</v>
          </cell>
          <cell r="G1202" t="str">
            <v>A</v>
          </cell>
          <cell r="H1202">
            <v>0.91378416503522475</v>
          </cell>
          <cell r="I1202" t="str">
            <v>B</v>
          </cell>
          <cell r="J1202" t="str">
            <v>n.d.</v>
          </cell>
          <cell r="K1202" t="str">
            <v>n.d.</v>
          </cell>
          <cell r="L1202" t="str">
            <v>Bicf</v>
          </cell>
          <cell r="M12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202" t="str">
            <v>CAPAG Ano Base 2023</v>
          </cell>
          <cell r="O1202" t="str">
            <v>Não</v>
          </cell>
          <cell r="P1202">
            <v>0.34762370243890994</v>
          </cell>
          <cell r="Q1202" t="str">
            <v>Sim</v>
          </cell>
          <cell r="R1202" t="str">
            <v>Sim</v>
          </cell>
          <cell r="S1202" t="str">
            <v/>
          </cell>
          <cell r="T1202" t="str">
            <v/>
          </cell>
          <cell r="U1202" t="str">
            <v>Sim</v>
          </cell>
          <cell r="V1202" t="str">
            <v>Sim</v>
          </cell>
          <cell r="W1202" t="str">
            <v>Sim</v>
          </cell>
        </row>
        <row r="1203">
          <cell r="D1203" t="str">
            <v>Santana do Seridó/RN</v>
          </cell>
          <cell r="E1203" t="str">
            <v>C</v>
          </cell>
          <cell r="F1203">
            <v>0</v>
          </cell>
          <cell r="G1203" t="str">
            <v>A</v>
          </cell>
          <cell r="H1203">
            <v>0.9542914323970928</v>
          </cell>
          <cell r="I1203" t="str">
            <v>C</v>
          </cell>
          <cell r="J1203">
            <v>3.2432608559087389E-2</v>
          </cell>
          <cell r="K1203" t="str">
            <v>B</v>
          </cell>
          <cell r="L1203" t="str">
            <v>Bicf</v>
          </cell>
          <cell r="M1203" t="str">
            <v/>
          </cell>
          <cell r="N1203" t="str">
            <v>CAPAG Ano Base 2023</v>
          </cell>
          <cell r="O1203" t="str">
            <v>Não</v>
          </cell>
          <cell r="P1203">
            <v>0.29212260747582069</v>
          </cell>
          <cell r="Q1203" t="str">
            <v>Sim</v>
          </cell>
          <cell r="R1203" t="str">
            <v/>
          </cell>
          <cell r="S1203" t="str">
            <v/>
          </cell>
          <cell r="T1203" t="str">
            <v/>
          </cell>
          <cell r="U1203" t="str">
            <v/>
          </cell>
          <cell r="V1203" t="str">
            <v>Sim</v>
          </cell>
          <cell r="W1203" t="str">
            <v>Sim</v>
          </cell>
        </row>
        <row r="1204">
          <cell r="D1204" t="str">
            <v>Santo Antônio/RN</v>
          </cell>
          <cell r="E1204" t="str">
            <v>C</v>
          </cell>
          <cell r="F1204">
            <v>0.33187657042574031</v>
          </cell>
          <cell r="G1204" t="str">
            <v>A</v>
          </cell>
          <cell r="H1204">
            <v>0.95037976902387733</v>
          </cell>
          <cell r="I1204" t="str">
            <v>C</v>
          </cell>
          <cell r="J1204">
            <v>1.4606714038202437E-3</v>
          </cell>
          <cell r="K1204" t="str">
            <v>B</v>
          </cell>
          <cell r="L1204" t="str">
            <v>Cicf</v>
          </cell>
          <cell r="M1204" t="str">
            <v/>
          </cell>
          <cell r="N1204" t="str">
            <v>CAPAG Ano Base 2023</v>
          </cell>
          <cell r="O1204" t="str">
            <v>Não</v>
          </cell>
          <cell r="P1204">
            <v>0.21628496772505534</v>
          </cell>
          <cell r="Q1204" t="str">
            <v>Sim</v>
          </cell>
          <cell r="R1204" t="str">
            <v>Sim</v>
          </cell>
          <cell r="S1204" t="str">
            <v/>
          </cell>
          <cell r="T1204" t="str">
            <v/>
          </cell>
          <cell r="U1204" t="str">
            <v/>
          </cell>
          <cell r="V1204" t="str">
            <v>Sim</v>
          </cell>
          <cell r="W1204" t="str">
            <v>Sim</v>
          </cell>
        </row>
        <row r="1205">
          <cell r="D1205" t="str">
            <v>São Bento do Norte/RN</v>
          </cell>
          <cell r="E1205" t="str">
            <v>C</v>
          </cell>
          <cell r="F1205">
            <v>4.6970236908287647E-3</v>
          </cell>
          <cell r="G1205" t="str">
            <v>A</v>
          </cell>
          <cell r="H1205">
            <v>1.0199462567129718</v>
          </cell>
          <cell r="I1205" t="str">
            <v>C</v>
          </cell>
          <cell r="J1205">
            <v>-0.16563663658761035</v>
          </cell>
          <cell r="K1205" t="str">
            <v>C</v>
          </cell>
          <cell r="L1205" t="str">
            <v>Bicf</v>
          </cell>
          <cell r="M1205" t="str">
            <v/>
          </cell>
          <cell r="N1205" t="str">
            <v>CAPAG Ano Base 2023</v>
          </cell>
          <cell r="O1205" t="str">
            <v>Não</v>
          </cell>
          <cell r="P1205" t="str">
            <v/>
          </cell>
          <cell r="Q1205" t="str">
            <v>Sim</v>
          </cell>
          <cell r="R1205" t="str">
            <v/>
          </cell>
          <cell r="S1205" t="str">
            <v/>
          </cell>
          <cell r="T1205" t="str">
            <v/>
          </cell>
          <cell r="U1205" t="str">
            <v/>
          </cell>
          <cell r="V1205" t="str">
            <v>Sim</v>
          </cell>
          <cell r="W1205" t="str">
            <v>Sim</v>
          </cell>
        </row>
        <row r="1206">
          <cell r="D1206" t="str">
            <v>São Bento do Trairí/RN</v>
          </cell>
          <cell r="E1206" t="str">
            <v>C</v>
          </cell>
          <cell r="F1206">
            <v>0.21197300561116822</v>
          </cell>
          <cell r="G1206" t="str">
            <v>A</v>
          </cell>
          <cell r="H1206">
            <v>0.98085655757086487</v>
          </cell>
          <cell r="I1206" t="str">
            <v>C</v>
          </cell>
          <cell r="J1206">
            <v>-3.759783738038034E-2</v>
          </cell>
          <cell r="K1206" t="str">
            <v>C</v>
          </cell>
          <cell r="L1206" t="str">
            <v>Cicf</v>
          </cell>
          <cell r="M1206" t="str">
            <v/>
          </cell>
          <cell r="N1206" t="str">
            <v>CAPAG Ano Base 2023</v>
          </cell>
          <cell r="O1206" t="str">
            <v>Não</v>
          </cell>
          <cell r="P1206" t="str">
            <v/>
          </cell>
          <cell r="Q1206" t="str">
            <v>Sim</v>
          </cell>
          <cell r="R1206" t="str">
            <v/>
          </cell>
          <cell r="S1206" t="str">
            <v/>
          </cell>
          <cell r="T1206" t="str">
            <v/>
          </cell>
          <cell r="U1206" t="str">
            <v/>
          </cell>
          <cell r="V1206" t="str">
            <v>Sim</v>
          </cell>
          <cell r="W1206" t="str">
            <v>Sim</v>
          </cell>
        </row>
        <row r="1207">
          <cell r="D1207" t="str">
            <v>São Fernando/RN</v>
          </cell>
          <cell r="E1207" t="str">
            <v>C</v>
          </cell>
          <cell r="F1207">
            <v>0.1222778581690573</v>
          </cell>
          <cell r="G1207" t="str">
            <v>A</v>
          </cell>
          <cell r="H1207">
            <v>0.96894272837315976</v>
          </cell>
          <cell r="I1207" t="str">
            <v>C</v>
          </cell>
          <cell r="J1207">
            <v>-4.7981989121179819E-3</v>
          </cell>
          <cell r="K1207" t="str">
            <v>C</v>
          </cell>
          <cell r="L1207" t="str">
            <v>Bicf</v>
          </cell>
          <cell r="M1207" t="str">
            <v/>
          </cell>
          <cell r="N1207" t="str">
            <v>CAPAG Ano Base 2023</v>
          </cell>
          <cell r="O1207" t="str">
            <v>Não</v>
          </cell>
          <cell r="P1207">
            <v>1.2419257939252022</v>
          </cell>
          <cell r="Q1207" t="str">
            <v>Sim</v>
          </cell>
          <cell r="R1207" t="str">
            <v/>
          </cell>
          <cell r="S1207" t="str">
            <v/>
          </cell>
          <cell r="T1207" t="str">
            <v/>
          </cell>
          <cell r="U1207" t="str">
            <v/>
          </cell>
          <cell r="V1207" t="str">
            <v>Sim</v>
          </cell>
          <cell r="W1207" t="str">
            <v>Sim</v>
          </cell>
        </row>
        <row r="1208">
          <cell r="D1208" t="str">
            <v>São Francisco do Oeste/RN</v>
          </cell>
          <cell r="E1208" t="str">
            <v>B</v>
          </cell>
          <cell r="F1208">
            <v>6.5762843139637719E-2</v>
          </cell>
          <cell r="G1208" t="str">
            <v>A</v>
          </cell>
          <cell r="H1208">
            <v>0.90572417954001061</v>
          </cell>
          <cell r="I1208" t="str">
            <v>B</v>
          </cell>
          <cell r="J1208">
            <v>4.5184503237030861E-2</v>
          </cell>
          <cell r="K1208" t="str">
            <v>B</v>
          </cell>
          <cell r="L1208" t="str">
            <v>Bicf</v>
          </cell>
          <cell r="M1208" t="str">
            <v/>
          </cell>
          <cell r="N1208" t="str">
            <v>CAPAG Ano Base 2023</v>
          </cell>
          <cell r="O1208" t="str">
            <v>Não</v>
          </cell>
          <cell r="P1208">
            <v>0.36661307736974669</v>
          </cell>
          <cell r="Q1208" t="str">
            <v>Sim</v>
          </cell>
          <cell r="R1208" t="str">
            <v/>
          </cell>
          <cell r="S1208" t="str">
            <v/>
          </cell>
          <cell r="T1208" t="str">
            <v/>
          </cell>
          <cell r="U1208" t="str">
            <v/>
          </cell>
          <cell r="V1208" t="str">
            <v>Sim</v>
          </cell>
          <cell r="W1208" t="str">
            <v>Sim</v>
          </cell>
        </row>
        <row r="1209">
          <cell r="D1209" t="str">
            <v>São Gonçalo do Amarante/RN</v>
          </cell>
          <cell r="E1209" t="str">
            <v>C</v>
          </cell>
          <cell r="F1209">
            <v>0.77364863932901828</v>
          </cell>
          <cell r="G1209" t="str">
            <v>B</v>
          </cell>
          <cell r="H1209">
            <v>0.86162695267640643</v>
          </cell>
          <cell r="I1209" t="str">
            <v>B</v>
          </cell>
          <cell r="J1209">
            <v>-7.1896933986721817E-3</v>
          </cell>
          <cell r="K1209" t="str">
            <v>C</v>
          </cell>
          <cell r="L1209" t="str">
            <v>Bicf</v>
          </cell>
          <cell r="M1209" t="str">
            <v/>
          </cell>
          <cell r="N1209" t="str">
            <v>CAPAG Ano Base 2023</v>
          </cell>
          <cell r="O1209" t="str">
            <v>Não</v>
          </cell>
          <cell r="P1209">
            <v>6.763837683607987E-5</v>
          </cell>
          <cell r="Q1209" t="str">
            <v>Sim</v>
          </cell>
          <cell r="R1209" t="str">
            <v>Sim</v>
          </cell>
          <cell r="S1209" t="str">
            <v/>
          </cell>
          <cell r="T1209" t="str">
            <v/>
          </cell>
          <cell r="U1209" t="str">
            <v/>
          </cell>
          <cell r="V1209" t="str">
            <v>Sim</v>
          </cell>
          <cell r="W1209" t="str">
            <v>Sim</v>
          </cell>
        </row>
        <row r="1210">
          <cell r="D1210" t="str">
            <v>São João do Sabugi/RN</v>
          </cell>
          <cell r="E1210" t="str">
            <v>C</v>
          </cell>
          <cell r="F1210">
            <v>0.14412478415212607</v>
          </cell>
          <cell r="G1210" t="str">
            <v>A</v>
          </cell>
          <cell r="H1210">
            <v>0.96646490892609516</v>
          </cell>
          <cell r="I1210" t="str">
            <v>C</v>
          </cell>
          <cell r="J1210">
            <v>1.4413757409155495E-2</v>
          </cell>
          <cell r="K1210" t="str">
            <v>B</v>
          </cell>
          <cell r="L1210" t="str">
            <v>Bicf</v>
          </cell>
          <cell r="M1210" t="str">
            <v/>
          </cell>
          <cell r="N1210" t="str">
            <v>CAPAG Ano Base 2023</v>
          </cell>
          <cell r="O1210" t="str">
            <v>Não</v>
          </cell>
          <cell r="P1210">
            <v>0.32209402961954792</v>
          </cell>
          <cell r="Q1210" t="str">
            <v>Sim</v>
          </cell>
          <cell r="R1210" t="str">
            <v/>
          </cell>
          <cell r="S1210" t="str">
            <v/>
          </cell>
          <cell r="T1210" t="str">
            <v/>
          </cell>
          <cell r="U1210" t="str">
            <v/>
          </cell>
          <cell r="V1210" t="str">
            <v>Sim</v>
          </cell>
          <cell r="W1210" t="str">
            <v>Sim</v>
          </cell>
        </row>
        <row r="1211">
          <cell r="D1211" t="str">
            <v>São José de Mipibu/RN</v>
          </cell>
          <cell r="E1211" t="str">
            <v>B</v>
          </cell>
          <cell r="F1211">
            <v>0.20118001043403821</v>
          </cell>
          <cell r="G1211" t="str">
            <v>A</v>
          </cell>
          <cell r="H1211">
            <v>0.9123255575770175</v>
          </cell>
          <cell r="I1211" t="str">
            <v>B</v>
          </cell>
          <cell r="J1211">
            <v>3.7309229495583768E-2</v>
          </cell>
          <cell r="K1211" t="str">
            <v>B</v>
          </cell>
          <cell r="L1211" t="str">
            <v>Cicf</v>
          </cell>
          <cell r="M1211" t="str">
            <v/>
          </cell>
          <cell r="N1211" t="str">
            <v>CAPAG Ano Base 2023</v>
          </cell>
          <cell r="O1211" t="str">
            <v>Não</v>
          </cell>
          <cell r="P1211">
            <v>6.0578822530065121E-2</v>
          </cell>
          <cell r="Q1211" t="str">
            <v>Sim</v>
          </cell>
          <cell r="R1211" t="str">
            <v/>
          </cell>
          <cell r="S1211" t="str">
            <v/>
          </cell>
          <cell r="T1211" t="str">
            <v/>
          </cell>
          <cell r="U1211" t="str">
            <v/>
          </cell>
          <cell r="V1211" t="str">
            <v>Sim</v>
          </cell>
          <cell r="W1211" t="str">
            <v>Sim</v>
          </cell>
        </row>
        <row r="1212">
          <cell r="D1212" t="str">
            <v>São José do Campestre/RN</v>
          </cell>
          <cell r="E1212" t="str">
            <v>C</v>
          </cell>
          <cell r="F1212">
            <v>0.36470456799457074</v>
          </cell>
          <cell r="G1212" t="str">
            <v>A</v>
          </cell>
          <cell r="H1212">
            <v>0.9432077034941746</v>
          </cell>
          <cell r="I1212" t="str">
            <v>B</v>
          </cell>
          <cell r="J1212">
            <v>-1.6224106935718477E-2</v>
          </cell>
          <cell r="K1212" t="str">
            <v>C</v>
          </cell>
          <cell r="L1212" t="str">
            <v>Bicf</v>
          </cell>
          <cell r="M1212" t="str">
            <v/>
          </cell>
          <cell r="N1212" t="str">
            <v>CAPAG Ano Base 2023</v>
          </cell>
          <cell r="O1212" t="str">
            <v>Não</v>
          </cell>
          <cell r="P1212">
            <v>81.957738184250374</v>
          </cell>
          <cell r="Q1212" t="str">
            <v>Sim</v>
          </cell>
          <cell r="R1212" t="str">
            <v/>
          </cell>
          <cell r="S1212" t="str">
            <v/>
          </cell>
          <cell r="T1212" t="str">
            <v/>
          </cell>
          <cell r="U1212" t="str">
            <v/>
          </cell>
          <cell r="V1212" t="str">
            <v>Sim</v>
          </cell>
          <cell r="W1212" t="str">
            <v>Sim</v>
          </cell>
        </row>
        <row r="1213">
          <cell r="D1213" t="str">
            <v>São José do Seridó/RN</v>
          </cell>
          <cell r="E1213" t="str">
            <v>B</v>
          </cell>
          <cell r="F1213">
            <v>8.9362150166871782E-2</v>
          </cell>
          <cell r="G1213" t="str">
            <v>A</v>
          </cell>
          <cell r="H1213">
            <v>0.89702086901384415</v>
          </cell>
          <cell r="I1213" t="str">
            <v>B</v>
          </cell>
          <cell r="J1213">
            <v>4.3790694754836171E-3</v>
          </cell>
          <cell r="K1213" t="str">
            <v>B</v>
          </cell>
          <cell r="L1213" t="str">
            <v>Bicf</v>
          </cell>
          <cell r="M1213" t="str">
            <v/>
          </cell>
          <cell r="N1213" t="str">
            <v>CAPAG Ano Base 2023</v>
          </cell>
          <cell r="O1213" t="str">
            <v>Não</v>
          </cell>
          <cell r="P1213">
            <v>0.56603125621270778</v>
          </cell>
          <cell r="Q1213" t="str">
            <v>Sim</v>
          </cell>
          <cell r="R1213" t="str">
            <v/>
          </cell>
          <cell r="S1213" t="str">
            <v/>
          </cell>
          <cell r="T1213" t="str">
            <v/>
          </cell>
          <cell r="U1213" t="str">
            <v/>
          </cell>
          <cell r="V1213" t="str">
            <v>Sim</v>
          </cell>
          <cell r="W1213" t="str">
            <v>Sim</v>
          </cell>
        </row>
        <row r="1214">
          <cell r="D1214" t="str">
            <v>São Miguel/RN</v>
          </cell>
          <cell r="E1214" t="str">
            <v>C</v>
          </cell>
          <cell r="F1214">
            <v>0.16654161331353703</v>
          </cell>
          <cell r="G1214" t="str">
            <v>A</v>
          </cell>
          <cell r="H1214">
            <v>0.87838236714275753</v>
          </cell>
          <cell r="I1214" t="str">
            <v>B</v>
          </cell>
          <cell r="J1214">
            <v>-8.6621667462915414E-2</v>
          </cell>
          <cell r="K1214" t="str">
            <v>C</v>
          </cell>
          <cell r="L1214" t="str">
            <v>Cicf</v>
          </cell>
          <cell r="M1214" t="str">
            <v/>
          </cell>
          <cell r="N1214" t="str">
            <v>CAPAG Ano Base 2023</v>
          </cell>
          <cell r="O1214" t="str">
            <v>Não</v>
          </cell>
          <cell r="P1214" t="str">
            <v/>
          </cell>
          <cell r="Q1214" t="str">
            <v>Sim</v>
          </cell>
          <cell r="R1214" t="str">
            <v/>
          </cell>
          <cell r="S1214" t="str">
            <v/>
          </cell>
          <cell r="T1214" t="str">
            <v/>
          </cell>
          <cell r="U1214" t="str">
            <v/>
          </cell>
          <cell r="V1214" t="str">
            <v>Sim</v>
          </cell>
          <cell r="W1214" t="str">
            <v>Não</v>
          </cell>
        </row>
        <row r="1215">
          <cell r="D1215" t="str">
            <v>São Miguel do Gostoso/RN</v>
          </cell>
          <cell r="E1215" t="str">
            <v>C</v>
          </cell>
          <cell r="F1215">
            <v>0.23496316469193901</v>
          </cell>
          <cell r="G1215" t="str">
            <v>A</v>
          </cell>
          <cell r="H1215">
            <v>0.99188780507231589</v>
          </cell>
          <cell r="I1215" t="str">
            <v>C</v>
          </cell>
          <cell r="J1215">
            <v>-5.3166630543688059E-2</v>
          </cell>
          <cell r="K1215" t="str">
            <v>C</v>
          </cell>
          <cell r="L1215" t="str">
            <v>Bicf</v>
          </cell>
          <cell r="M1215" t="str">
            <v/>
          </cell>
          <cell r="N1215" t="str">
            <v>CAPAG Ano Base 2023</v>
          </cell>
          <cell r="O1215" t="str">
            <v>Não</v>
          </cell>
          <cell r="P1215" t="str">
            <v/>
          </cell>
          <cell r="Q1215" t="str">
            <v>Sim</v>
          </cell>
          <cell r="R1215" t="str">
            <v/>
          </cell>
          <cell r="S1215" t="str">
            <v/>
          </cell>
          <cell r="T1215" t="str">
            <v/>
          </cell>
          <cell r="U1215" t="str">
            <v/>
          </cell>
          <cell r="V1215" t="str">
            <v>Sim</v>
          </cell>
          <cell r="W1215" t="str">
            <v>Sim</v>
          </cell>
        </row>
        <row r="1216">
          <cell r="D1216" t="str">
            <v>São Paulo do Potengi/RN</v>
          </cell>
          <cell r="E1216" t="str">
            <v>C</v>
          </cell>
          <cell r="F1216">
            <v>5.6117640310140639E-2</v>
          </cell>
          <cell r="G1216" t="str">
            <v>A</v>
          </cell>
          <cell r="H1216">
            <v>0.97199572515181587</v>
          </cell>
          <cell r="I1216" t="str">
            <v>C</v>
          </cell>
          <cell r="J1216">
            <v>3.9596729815694672E-3</v>
          </cell>
          <cell r="K1216" t="str">
            <v>B</v>
          </cell>
          <cell r="L1216" t="str">
            <v>Bicf</v>
          </cell>
          <cell r="M1216" t="str">
            <v/>
          </cell>
          <cell r="N1216" t="str">
            <v>CAPAG Ano Base 2023</v>
          </cell>
          <cell r="O1216" t="str">
            <v>Não</v>
          </cell>
          <cell r="P1216">
            <v>0.84552017418384429</v>
          </cell>
          <cell r="Q1216" t="str">
            <v>Sim</v>
          </cell>
          <cell r="R1216" t="str">
            <v/>
          </cell>
          <cell r="S1216" t="str">
            <v/>
          </cell>
          <cell r="T1216" t="str">
            <v/>
          </cell>
          <cell r="U1216" t="str">
            <v/>
          </cell>
          <cell r="V1216" t="str">
            <v>Sim</v>
          </cell>
          <cell r="W1216" t="str">
            <v>Não</v>
          </cell>
        </row>
        <row r="1217">
          <cell r="D1217" t="str">
            <v>São Pedro/RN</v>
          </cell>
          <cell r="E1217" t="str">
            <v>C</v>
          </cell>
          <cell r="F1217">
            <v>7.4842387338231564E-2</v>
          </cell>
          <cell r="G1217" t="str">
            <v>A</v>
          </cell>
          <cell r="H1217">
            <v>1.0042501751377075</v>
          </cell>
          <cell r="I1217" t="str">
            <v>C</v>
          </cell>
          <cell r="J1217">
            <v>-0.11138001684574635</v>
          </cell>
          <cell r="K1217" t="str">
            <v>C</v>
          </cell>
          <cell r="L1217" t="str">
            <v>Bicf</v>
          </cell>
          <cell r="M1217" t="str">
            <v/>
          </cell>
          <cell r="N1217" t="str">
            <v>CAPAG Ano Base 2023</v>
          </cell>
          <cell r="O1217" t="str">
            <v>Não</v>
          </cell>
          <cell r="P1217" t="str">
            <v/>
          </cell>
          <cell r="Q1217" t="str">
            <v>Sim</v>
          </cell>
          <cell r="R1217" t="str">
            <v/>
          </cell>
          <cell r="S1217" t="str">
            <v/>
          </cell>
          <cell r="T1217" t="str">
            <v/>
          </cell>
          <cell r="U1217" t="str">
            <v/>
          </cell>
          <cell r="V1217" t="str">
            <v>Sim</v>
          </cell>
          <cell r="W1217" t="str">
            <v>Sim</v>
          </cell>
        </row>
        <row r="1218">
          <cell r="D1218" t="str">
            <v>São Rafael/RN</v>
          </cell>
          <cell r="E1218" t="str">
            <v>C</v>
          </cell>
          <cell r="F1218">
            <v>0.36082824116649986</v>
          </cell>
          <cell r="G1218" t="str">
            <v>A</v>
          </cell>
          <cell r="H1218">
            <v>0.96631619042382877</v>
          </cell>
          <cell r="I1218" t="str">
            <v>C</v>
          </cell>
          <cell r="J1218">
            <v>1.6672065580314224E-2</v>
          </cell>
          <cell r="K1218" t="str">
            <v>B</v>
          </cell>
          <cell r="L1218" t="str">
            <v>Bicf</v>
          </cell>
          <cell r="M1218" t="str">
            <v/>
          </cell>
          <cell r="N1218" t="str">
            <v>CAPAG Ano Base 2023</v>
          </cell>
          <cell r="O1218" t="str">
            <v>Não</v>
          </cell>
          <cell r="P1218">
            <v>0.54584349568563173</v>
          </cell>
          <cell r="Q1218" t="str">
            <v>Sim</v>
          </cell>
          <cell r="R1218" t="str">
            <v/>
          </cell>
          <cell r="S1218" t="str">
            <v/>
          </cell>
          <cell r="T1218" t="str">
            <v/>
          </cell>
          <cell r="U1218" t="str">
            <v/>
          </cell>
          <cell r="V1218" t="str">
            <v>Sim</v>
          </cell>
          <cell r="W1218" t="str">
            <v>Sim</v>
          </cell>
        </row>
        <row r="1219">
          <cell r="D1219" t="str">
            <v>São Tomé/RN</v>
          </cell>
          <cell r="E1219" t="str">
            <v>C</v>
          </cell>
          <cell r="F1219">
            <v>0.2204605426787731</v>
          </cell>
          <cell r="G1219" t="str">
            <v>A</v>
          </cell>
          <cell r="H1219">
            <v>0.9276932805375333</v>
          </cell>
          <cell r="I1219" t="str">
            <v>B</v>
          </cell>
          <cell r="J1219">
            <v>-1.1189601127867464E-2</v>
          </cell>
          <cell r="K1219" t="str">
            <v>C</v>
          </cell>
          <cell r="L1219" t="str">
            <v>Cicf</v>
          </cell>
          <cell r="M1219" t="str">
            <v/>
          </cell>
          <cell r="N1219" t="str">
            <v>CAPAG Ano Base 2023</v>
          </cell>
          <cell r="O1219" t="str">
            <v>Não</v>
          </cell>
          <cell r="P1219" t="str">
            <v/>
          </cell>
          <cell r="Q1219" t="str">
            <v>Sim</v>
          </cell>
          <cell r="R1219" t="str">
            <v/>
          </cell>
          <cell r="S1219" t="str">
            <v/>
          </cell>
          <cell r="T1219" t="str">
            <v/>
          </cell>
          <cell r="U1219" t="str">
            <v/>
          </cell>
          <cell r="V1219" t="str">
            <v>Sim</v>
          </cell>
          <cell r="W1219" t="str">
            <v>Sim</v>
          </cell>
        </row>
        <row r="1220">
          <cell r="D1220" t="str">
            <v>São Vicente/RN</v>
          </cell>
          <cell r="E1220" t="str">
            <v>C</v>
          </cell>
          <cell r="F1220">
            <v>0.14826791458379757</v>
          </cell>
          <cell r="G1220" t="str">
            <v>A</v>
          </cell>
          <cell r="H1220">
            <v>0.88562089659789112</v>
          </cell>
          <cell r="I1220" t="str">
            <v>B</v>
          </cell>
          <cell r="J1220">
            <v>-0.23316507790467872</v>
          </cell>
          <cell r="K1220" t="str">
            <v>C</v>
          </cell>
          <cell r="L1220" t="str">
            <v>Bicf</v>
          </cell>
          <cell r="M1220" t="str">
            <v/>
          </cell>
          <cell r="N1220" t="str">
            <v>CAPAG Ano Base 2023</v>
          </cell>
          <cell r="O1220" t="str">
            <v>Não</v>
          </cell>
          <cell r="P1220" t="str">
            <v>n.d.</v>
          </cell>
          <cell r="Q1220" t="str">
            <v>Sim</v>
          </cell>
          <cell r="R1220" t="str">
            <v/>
          </cell>
          <cell r="S1220" t="str">
            <v/>
          </cell>
          <cell r="T1220" t="str">
            <v/>
          </cell>
          <cell r="U1220" t="str">
            <v/>
          </cell>
          <cell r="V1220" t="str">
            <v>Sim</v>
          </cell>
          <cell r="W1220" t="str">
            <v>Sim</v>
          </cell>
        </row>
        <row r="1221">
          <cell r="D1221" t="str">
            <v>Senador Elói de Souza/RN</v>
          </cell>
          <cell r="E1221" t="str">
            <v>C</v>
          </cell>
          <cell r="F1221">
            <v>0.19258001397688382</v>
          </cell>
          <cell r="G1221" t="str">
            <v>A</v>
          </cell>
          <cell r="H1221">
            <v>1.0388264289643387</v>
          </cell>
          <cell r="I1221" t="str">
            <v>C</v>
          </cell>
          <cell r="J1221">
            <v>-0.4256568862053558</v>
          </cell>
          <cell r="K1221" t="str">
            <v>C</v>
          </cell>
          <cell r="L1221" t="str">
            <v>Cicf</v>
          </cell>
          <cell r="M1221" t="str">
            <v/>
          </cell>
          <cell r="N1221" t="str">
            <v>CAPAG Ano Base 2023</v>
          </cell>
          <cell r="O1221" t="str">
            <v>Não</v>
          </cell>
          <cell r="P1221">
            <v>9.9960279264751666</v>
          </cell>
          <cell r="Q1221" t="str">
            <v>Sim</v>
          </cell>
          <cell r="R1221" t="str">
            <v/>
          </cell>
          <cell r="S1221" t="str">
            <v/>
          </cell>
          <cell r="T1221" t="str">
            <v/>
          </cell>
          <cell r="U1221" t="str">
            <v/>
          </cell>
          <cell r="V1221" t="str">
            <v>Sim</v>
          </cell>
          <cell r="W1221" t="str">
            <v>Sim</v>
          </cell>
        </row>
        <row r="1222">
          <cell r="D1222" t="str">
            <v>Senador Georgino Avelino/RN</v>
          </cell>
          <cell r="E1222" t="str">
            <v>B</v>
          </cell>
          <cell r="F1222">
            <v>0.1921089202512129</v>
          </cell>
          <cell r="G1222" t="str">
            <v>A</v>
          </cell>
          <cell r="H1222">
            <v>0.91173265713344165</v>
          </cell>
          <cell r="I1222" t="str">
            <v>B</v>
          </cell>
          <cell r="J1222">
            <v>3.990738159062876E-2</v>
          </cell>
          <cell r="K1222" t="str">
            <v>B</v>
          </cell>
          <cell r="L1222" t="str">
            <v>Bicf</v>
          </cell>
          <cell r="M1222" t="str">
            <v/>
          </cell>
          <cell r="N1222" t="str">
            <v>CAPAG Ano Base 2023</v>
          </cell>
          <cell r="O1222" t="str">
            <v>Não</v>
          </cell>
          <cell r="P1222">
            <v>0.25813571175339661</v>
          </cell>
          <cell r="Q1222" t="str">
            <v>Sim</v>
          </cell>
          <cell r="R1222" t="str">
            <v/>
          </cell>
          <cell r="S1222" t="str">
            <v/>
          </cell>
          <cell r="T1222" t="str">
            <v/>
          </cell>
          <cell r="U1222" t="str">
            <v/>
          </cell>
          <cell r="V1222" t="str">
            <v>Sim</v>
          </cell>
          <cell r="W1222" t="str">
            <v>Sim</v>
          </cell>
        </row>
        <row r="1223">
          <cell r="D1223" t="str">
            <v>Serra de São Bento/RN</v>
          </cell>
          <cell r="E1223" t="str">
            <v>n.d.</v>
          </cell>
          <cell r="F1223" t="str">
            <v>n.d.</v>
          </cell>
          <cell r="G1223" t="str">
            <v>n.d.</v>
          </cell>
          <cell r="H1223" t="str">
            <v>n.d.</v>
          </cell>
          <cell r="I1223" t="str">
            <v>n.d.</v>
          </cell>
          <cell r="J1223" t="str">
            <v>n.d.</v>
          </cell>
          <cell r="K1223" t="str">
            <v>n.d.</v>
          </cell>
          <cell r="L1223" t="str">
            <v>Bicf</v>
          </cell>
          <cell r="M1223" t="str">
            <v xml:space="preserve">Ente não publicou último RGF de 2024
Ente não publicou último RREO de 2024
</v>
          </cell>
          <cell r="N1223" t="str">
            <v>CAPAG Ano Base 2023</v>
          </cell>
          <cell r="O1223" t="str">
            <v>Não</v>
          </cell>
          <cell r="P1223">
            <v>0.4051612728028739</v>
          </cell>
          <cell r="Q1223" t="str">
            <v>Sim</v>
          </cell>
          <cell r="R1223" t="str">
            <v>Sim</v>
          </cell>
          <cell r="S1223" t="str">
            <v/>
          </cell>
          <cell r="T1223" t="str">
            <v/>
          </cell>
          <cell r="U1223" t="str">
            <v/>
          </cell>
          <cell r="V1223" t="str">
            <v>Não</v>
          </cell>
          <cell r="W1223" t="str">
            <v>Não</v>
          </cell>
        </row>
        <row r="1224">
          <cell r="D1224" t="str">
            <v>Serra do Mel/RN</v>
          </cell>
          <cell r="E1224" t="str">
            <v>B</v>
          </cell>
          <cell r="F1224">
            <v>3.3814220495504817E-2</v>
          </cell>
          <cell r="G1224" t="str">
            <v>A</v>
          </cell>
          <cell r="H1224">
            <v>0.89285917088163114</v>
          </cell>
          <cell r="I1224" t="str">
            <v>B</v>
          </cell>
          <cell r="J1224">
            <v>4.8955903876836036E-2</v>
          </cell>
          <cell r="K1224" t="str">
            <v>B</v>
          </cell>
          <cell r="L1224" t="str">
            <v>Bicf</v>
          </cell>
          <cell r="M1224" t="str">
            <v/>
          </cell>
          <cell r="N1224" t="str">
            <v>CAPAG Ano Base 2023</v>
          </cell>
          <cell r="O1224" t="str">
            <v>Não</v>
          </cell>
          <cell r="P1224">
            <v>0.11309974167609374</v>
          </cell>
          <cell r="Q1224" t="str">
            <v>Sim</v>
          </cell>
          <cell r="R1224" t="str">
            <v/>
          </cell>
          <cell r="S1224" t="str">
            <v/>
          </cell>
          <cell r="T1224" t="str">
            <v/>
          </cell>
          <cell r="U1224" t="str">
            <v/>
          </cell>
          <cell r="V1224" t="str">
            <v>Sim</v>
          </cell>
          <cell r="W1224" t="str">
            <v>Sim</v>
          </cell>
        </row>
        <row r="1225">
          <cell r="D1225" t="str">
            <v>Serra Negra do Norte/RN</v>
          </cell>
          <cell r="E1225" t="str">
            <v>n.d.</v>
          </cell>
          <cell r="F1225" t="str">
            <v>n.d.</v>
          </cell>
          <cell r="G1225" t="str">
            <v>n.d.</v>
          </cell>
          <cell r="H1225" t="str">
            <v>n.d.</v>
          </cell>
          <cell r="I1225" t="str">
            <v>n.d.</v>
          </cell>
          <cell r="J1225" t="str">
            <v>n.d.</v>
          </cell>
          <cell r="K1225" t="str">
            <v>n.d.</v>
          </cell>
          <cell r="L1225" t="str">
            <v>Bicf</v>
          </cell>
          <cell r="M1225" t="str">
            <v xml:space="preserve">Ente não publicou último RGF de 2024
Ente não publicou último RREO de 2024
</v>
          </cell>
          <cell r="N1225" t="str">
            <v>CAPAG Ano Base 2023</v>
          </cell>
          <cell r="O1225" t="str">
            <v>Não</v>
          </cell>
          <cell r="P1225">
            <v>3.3606630026059826E-2</v>
          </cell>
          <cell r="Q1225" t="str">
            <v>Sim</v>
          </cell>
          <cell r="R1225" t="str">
            <v>Sim</v>
          </cell>
          <cell r="S1225" t="str">
            <v/>
          </cell>
          <cell r="T1225" t="str">
            <v/>
          </cell>
          <cell r="U1225" t="str">
            <v/>
          </cell>
          <cell r="V1225" t="str">
            <v>Não</v>
          </cell>
          <cell r="W1225" t="str">
            <v>Não</v>
          </cell>
        </row>
        <row r="1226">
          <cell r="D1226" t="str">
            <v>Serrinha/RN</v>
          </cell>
          <cell r="E1226" t="str">
            <v>C</v>
          </cell>
          <cell r="F1226">
            <v>0.17839803562493492</v>
          </cell>
          <cell r="G1226" t="str">
            <v>A</v>
          </cell>
          <cell r="H1226">
            <v>0.95750044447660132</v>
          </cell>
          <cell r="I1226" t="str">
            <v>C</v>
          </cell>
          <cell r="J1226">
            <v>0</v>
          </cell>
          <cell r="K1226" t="str">
            <v>C</v>
          </cell>
          <cell r="L1226" t="str">
            <v>Bicf</v>
          </cell>
          <cell r="M1226" t="str">
            <v/>
          </cell>
          <cell r="N1226" t="str">
            <v>CAPAG Ano Base 2023</v>
          </cell>
          <cell r="O1226" t="str">
            <v>Não</v>
          </cell>
          <cell r="P1226" t="str">
            <v>n.d.</v>
          </cell>
          <cell r="Q1226" t="str">
            <v>Sim</v>
          </cell>
          <cell r="R1226" t="str">
            <v/>
          </cell>
          <cell r="S1226" t="str">
            <v/>
          </cell>
          <cell r="T1226" t="str">
            <v/>
          </cell>
          <cell r="U1226" t="str">
            <v/>
          </cell>
          <cell r="V1226" t="str">
            <v>Sim</v>
          </cell>
          <cell r="W1226" t="str">
            <v>Sim</v>
          </cell>
        </row>
        <row r="1227">
          <cell r="D1227" t="str">
            <v>Serrinha dos Pintos/RN</v>
          </cell>
          <cell r="E1227" t="str">
            <v>n.d.</v>
          </cell>
          <cell r="F1227">
            <v>1.1241084087163575E-2</v>
          </cell>
          <cell r="G1227" t="str">
            <v>A</v>
          </cell>
          <cell r="H1227">
            <v>0.9582663732754696</v>
          </cell>
          <cell r="I1227" t="str">
            <v>C</v>
          </cell>
          <cell r="J1227" t="str">
            <v>n.d.</v>
          </cell>
          <cell r="K1227" t="str">
            <v>n.d.</v>
          </cell>
          <cell r="L1227" t="str">
            <v>Cicf</v>
          </cell>
          <cell r="M122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27" t="str">
            <v>CAPAG Ano Base 2023</v>
          </cell>
          <cell r="O1227" t="str">
            <v>Não</v>
          </cell>
          <cell r="P1227" t="str">
            <v>n.d.</v>
          </cell>
          <cell r="Q1227" t="str">
            <v>Sim</v>
          </cell>
          <cell r="R1227" t="str">
            <v/>
          </cell>
          <cell r="S1227" t="str">
            <v/>
          </cell>
          <cell r="T1227" t="str">
            <v>Negativa</v>
          </cell>
          <cell r="U1227" t="str">
            <v/>
          </cell>
          <cell r="V1227" t="str">
            <v>Sim</v>
          </cell>
          <cell r="W1227" t="str">
            <v>Sim</v>
          </cell>
        </row>
        <row r="1228">
          <cell r="D1228" t="str">
            <v>Severiano Melo/RN</v>
          </cell>
          <cell r="E1228" t="str">
            <v>C</v>
          </cell>
          <cell r="F1228">
            <v>0.35841704498673238</v>
          </cell>
          <cell r="G1228" t="str">
            <v>A</v>
          </cell>
          <cell r="H1228">
            <v>0.99656518015679518</v>
          </cell>
          <cell r="I1228" t="str">
            <v>C</v>
          </cell>
          <cell r="J1228">
            <v>1.6132645654057655E-3</v>
          </cell>
          <cell r="K1228" t="str">
            <v>B</v>
          </cell>
          <cell r="L1228" t="str">
            <v>Dicf</v>
          </cell>
          <cell r="M1228" t="str">
            <v/>
          </cell>
          <cell r="N1228" t="str">
            <v>CAPAG Ano Base 2023</v>
          </cell>
          <cell r="O1228" t="str">
            <v>Não</v>
          </cell>
          <cell r="P1228">
            <v>0.79163645125426707</v>
          </cell>
          <cell r="Q1228" t="str">
            <v>Sim</v>
          </cell>
          <cell r="R1228" t="str">
            <v/>
          </cell>
          <cell r="S1228" t="str">
            <v/>
          </cell>
          <cell r="T1228" t="str">
            <v/>
          </cell>
          <cell r="U1228" t="str">
            <v/>
          </cell>
          <cell r="V1228" t="str">
            <v>Sim</v>
          </cell>
          <cell r="W1228" t="str">
            <v>Não</v>
          </cell>
        </row>
        <row r="1229">
          <cell r="D1229" t="str">
            <v>Sítio Novo/RN</v>
          </cell>
          <cell r="E1229" t="str">
            <v>C</v>
          </cell>
          <cell r="F1229">
            <v>0.25906088079989831</v>
          </cell>
          <cell r="G1229" t="str">
            <v>A</v>
          </cell>
          <cell r="H1229">
            <v>0.95516403398125271</v>
          </cell>
          <cell r="I1229" t="str">
            <v>C</v>
          </cell>
          <cell r="J1229">
            <v>4.969894583848132E-3</v>
          </cell>
          <cell r="K1229" t="str">
            <v>B</v>
          </cell>
          <cell r="L1229" t="str">
            <v>Cicf</v>
          </cell>
          <cell r="M1229" t="str">
            <v/>
          </cell>
          <cell r="N1229" t="str">
            <v>CAPAG Ano Base 2023</v>
          </cell>
          <cell r="O1229" t="str">
            <v>Não</v>
          </cell>
          <cell r="P1229">
            <v>0.40341790082607948</v>
          </cell>
          <cell r="Q1229" t="str">
            <v>Sim</v>
          </cell>
          <cell r="R1229" t="str">
            <v/>
          </cell>
          <cell r="S1229" t="str">
            <v/>
          </cell>
          <cell r="T1229" t="str">
            <v/>
          </cell>
          <cell r="U1229" t="str">
            <v/>
          </cell>
          <cell r="V1229" t="str">
            <v>Sim</v>
          </cell>
          <cell r="W1229" t="str">
            <v>Sim</v>
          </cell>
        </row>
        <row r="1230">
          <cell r="D1230" t="str">
            <v>Taboleiro Grande/RN</v>
          </cell>
          <cell r="E1230" t="str">
            <v>C</v>
          </cell>
          <cell r="F1230">
            <v>0.17695327576011916</v>
          </cell>
          <cell r="G1230" t="str">
            <v>A</v>
          </cell>
          <cell r="H1230">
            <v>1.0032910275492117</v>
          </cell>
          <cell r="I1230" t="str">
            <v>C</v>
          </cell>
          <cell r="J1230">
            <v>-3.3253598376820163E-4</v>
          </cell>
          <cell r="K1230" t="str">
            <v>C</v>
          </cell>
          <cell r="L1230" t="str">
            <v>Cicf</v>
          </cell>
          <cell r="M1230" t="str">
            <v/>
          </cell>
          <cell r="N1230" t="str">
            <v>CAPAG Ano Base 2023</v>
          </cell>
          <cell r="O1230" t="str">
            <v>Não</v>
          </cell>
          <cell r="P1230">
            <v>1.0184263755159373</v>
          </cell>
          <cell r="Q1230" t="str">
            <v>Sim</v>
          </cell>
          <cell r="R1230" t="str">
            <v/>
          </cell>
          <cell r="S1230" t="str">
            <v/>
          </cell>
          <cell r="T1230" t="str">
            <v/>
          </cell>
          <cell r="U1230" t="str">
            <v/>
          </cell>
          <cell r="V1230" t="str">
            <v>Sim</v>
          </cell>
          <cell r="W1230" t="str">
            <v>Não</v>
          </cell>
        </row>
        <row r="1231">
          <cell r="D1231" t="str">
            <v>Taipu/RN</v>
          </cell>
          <cell r="E1231" t="str">
            <v>n.d.</v>
          </cell>
          <cell r="F1231" t="str">
            <v>n.d.</v>
          </cell>
          <cell r="G1231" t="str">
            <v>n.d.</v>
          </cell>
          <cell r="H1231" t="str">
            <v>n.d.</v>
          </cell>
          <cell r="I1231" t="str">
            <v>n.d.</v>
          </cell>
          <cell r="J1231" t="str">
            <v>n.d.</v>
          </cell>
          <cell r="K1231" t="str">
            <v>n.d.</v>
          </cell>
          <cell r="L1231" t="str">
            <v>Cicf</v>
          </cell>
          <cell r="M1231" t="str">
            <v xml:space="preserve">Ente não publicou último RGF de 2024
Ente não publicou último RREO de 2024
</v>
          </cell>
          <cell r="N1231" t="str">
            <v>CAPAG Ano Base 2023</v>
          </cell>
          <cell r="O1231" t="str">
            <v>Não</v>
          </cell>
          <cell r="P1231">
            <v>0.14928533935591159</v>
          </cell>
          <cell r="Q1231" t="str">
            <v>Sim</v>
          </cell>
          <cell r="R1231" t="str">
            <v>Sim</v>
          </cell>
          <cell r="S1231" t="str">
            <v/>
          </cell>
          <cell r="T1231" t="str">
            <v/>
          </cell>
          <cell r="U1231" t="str">
            <v/>
          </cell>
          <cell r="V1231" t="str">
            <v>Não</v>
          </cell>
          <cell r="W1231" t="str">
            <v>Não</v>
          </cell>
        </row>
        <row r="1232">
          <cell r="D1232" t="str">
            <v>Tangará/RN</v>
          </cell>
          <cell r="E1232" t="str">
            <v>C</v>
          </cell>
          <cell r="F1232">
            <v>0.51305147610982338</v>
          </cell>
          <cell r="G1232" t="str">
            <v>A</v>
          </cell>
          <cell r="H1232">
            <v>0.95419613984082319</v>
          </cell>
          <cell r="I1232" t="str">
            <v>C</v>
          </cell>
          <cell r="J1232">
            <v>0</v>
          </cell>
          <cell r="K1232" t="str">
            <v>C</v>
          </cell>
          <cell r="L1232" t="str">
            <v>Bicf</v>
          </cell>
          <cell r="M1232" t="str">
            <v/>
          </cell>
          <cell r="N1232" t="str">
            <v>CAPAG Ano Base 2023</v>
          </cell>
          <cell r="O1232" t="str">
            <v>Não</v>
          </cell>
          <cell r="P1232" t="str">
            <v>n.d.</v>
          </cell>
          <cell r="Q1232" t="str">
            <v>Sim</v>
          </cell>
          <cell r="R1232" t="str">
            <v/>
          </cell>
          <cell r="S1232" t="str">
            <v/>
          </cell>
          <cell r="T1232" t="str">
            <v/>
          </cell>
          <cell r="U1232" t="str">
            <v/>
          </cell>
          <cell r="V1232" t="str">
            <v>Sim</v>
          </cell>
          <cell r="W1232" t="str">
            <v>Sim</v>
          </cell>
        </row>
        <row r="1233">
          <cell r="D1233" t="str">
            <v>Tenente Ananias/RN</v>
          </cell>
          <cell r="E1233" t="str">
            <v>C</v>
          </cell>
          <cell r="F1233">
            <v>0.21525651774999879</v>
          </cell>
          <cell r="G1233" t="str">
            <v>A</v>
          </cell>
          <cell r="H1233">
            <v>1.0486745715128856</v>
          </cell>
          <cell r="I1233" t="str">
            <v>C</v>
          </cell>
          <cell r="J1233">
            <v>-3.68053956142773E-2</v>
          </cell>
          <cell r="K1233" t="str">
            <v>C</v>
          </cell>
          <cell r="L1233" t="str">
            <v>Cicf</v>
          </cell>
          <cell r="M1233" t="str">
            <v/>
          </cell>
          <cell r="N1233" t="str">
            <v>CAPAG Ano Base 2023</v>
          </cell>
          <cell r="O1233" t="str">
            <v>Não</v>
          </cell>
          <cell r="P1233" t="str">
            <v/>
          </cell>
          <cell r="Q1233" t="str">
            <v>Sim</v>
          </cell>
          <cell r="R1233" t="str">
            <v/>
          </cell>
          <cell r="S1233" t="str">
            <v/>
          </cell>
          <cell r="T1233" t="str">
            <v/>
          </cell>
          <cell r="U1233" t="str">
            <v/>
          </cell>
          <cell r="V1233" t="str">
            <v>Sim</v>
          </cell>
          <cell r="W1233" t="str">
            <v>Sim</v>
          </cell>
        </row>
        <row r="1234">
          <cell r="D1234" t="str">
            <v>Tenente Laurentino Cruz/RN</v>
          </cell>
          <cell r="E1234" t="str">
            <v>A</v>
          </cell>
          <cell r="F1234">
            <v>5.560343740540083E-2</v>
          </cell>
          <cell r="G1234" t="str">
            <v>A</v>
          </cell>
          <cell r="H1234">
            <v>0.88947308471715547</v>
          </cell>
          <cell r="I1234" t="str">
            <v>B</v>
          </cell>
          <cell r="J1234">
            <v>0.11642085827571103</v>
          </cell>
          <cell r="K1234" t="str">
            <v>A</v>
          </cell>
          <cell r="L1234" t="str">
            <v>Bicf</v>
          </cell>
          <cell r="M1234" t="str">
            <v/>
          </cell>
          <cell r="N1234" t="str">
            <v>CAPAG Ano Base 2023</v>
          </cell>
          <cell r="O1234" t="str">
            <v>Não</v>
          </cell>
          <cell r="P1234">
            <v>3.2459485215189911E-2</v>
          </cell>
          <cell r="Q1234" t="str">
            <v>Sim</v>
          </cell>
          <cell r="R1234" t="str">
            <v/>
          </cell>
          <cell r="S1234" t="str">
            <v/>
          </cell>
          <cell r="T1234" t="str">
            <v/>
          </cell>
          <cell r="U1234" t="str">
            <v/>
          </cell>
          <cell r="V1234" t="str">
            <v>Sim</v>
          </cell>
          <cell r="W1234" t="str">
            <v>Sim</v>
          </cell>
        </row>
        <row r="1235">
          <cell r="D1235" t="str">
            <v>Tibau do Sul/RN</v>
          </cell>
          <cell r="E1235" t="str">
            <v>C</v>
          </cell>
          <cell r="F1235">
            <v>6.7280787188078617E-2</v>
          </cell>
          <cell r="G1235" t="str">
            <v>A</v>
          </cell>
          <cell r="H1235">
            <v>0.94700153765801387</v>
          </cell>
          <cell r="I1235" t="str">
            <v>B</v>
          </cell>
          <cell r="J1235">
            <v>-2.5064114188749542E-2</v>
          </cell>
          <cell r="K1235" t="str">
            <v>C</v>
          </cell>
          <cell r="L1235" t="str">
            <v>Cicf</v>
          </cell>
          <cell r="M1235" t="str">
            <v/>
          </cell>
          <cell r="N1235" t="str">
            <v>CAPAG Ano Base 2023</v>
          </cell>
          <cell r="O1235" t="str">
            <v>Não</v>
          </cell>
          <cell r="P1235" t="str">
            <v/>
          </cell>
          <cell r="Q1235" t="str">
            <v>Sim</v>
          </cell>
          <cell r="R1235" t="str">
            <v/>
          </cell>
          <cell r="S1235" t="str">
            <v/>
          </cell>
          <cell r="T1235" t="str">
            <v/>
          </cell>
          <cell r="U1235" t="str">
            <v/>
          </cell>
          <cell r="V1235" t="str">
            <v>Sim</v>
          </cell>
          <cell r="W1235" t="str">
            <v>Sim</v>
          </cell>
        </row>
        <row r="1236">
          <cell r="D1236" t="str">
            <v>Timbaúba dos Batistas/RN</v>
          </cell>
          <cell r="E1236" t="str">
            <v>C</v>
          </cell>
          <cell r="F1236">
            <v>3.2302383888447569E-2</v>
          </cell>
          <cell r="G1236" t="str">
            <v>A</v>
          </cell>
          <cell r="H1236">
            <v>0.95489594985286419</v>
          </cell>
          <cell r="I1236" t="str">
            <v>C</v>
          </cell>
          <cell r="J1236">
            <v>4.7565254286518921E-2</v>
          </cell>
          <cell r="K1236" t="str">
            <v>B</v>
          </cell>
          <cell r="L1236" t="str">
            <v>Bicf</v>
          </cell>
          <cell r="M1236" t="str">
            <v/>
          </cell>
          <cell r="N1236" t="str">
            <v>CAPAG Ano Base 2023</v>
          </cell>
          <cell r="O1236" t="str">
            <v>Não</v>
          </cell>
          <cell r="P1236">
            <v>0.15613275243893282</v>
          </cell>
          <cell r="Q1236" t="str">
            <v>Sim</v>
          </cell>
          <cell r="R1236" t="str">
            <v/>
          </cell>
          <cell r="S1236" t="str">
            <v/>
          </cell>
          <cell r="T1236" t="str">
            <v/>
          </cell>
          <cell r="U1236" t="str">
            <v/>
          </cell>
          <cell r="V1236" t="str">
            <v>Sim</v>
          </cell>
          <cell r="W1236" t="str">
            <v>Sim</v>
          </cell>
        </row>
        <row r="1237">
          <cell r="D1237" t="str">
            <v>Touros/RN</v>
          </cell>
          <cell r="E1237" t="str">
            <v>C</v>
          </cell>
          <cell r="F1237">
            <v>0.19544493596464935</v>
          </cell>
          <cell r="G1237" t="str">
            <v>A</v>
          </cell>
          <cell r="H1237">
            <v>0.93731367669625865</v>
          </cell>
          <cell r="I1237" t="str">
            <v>B</v>
          </cell>
          <cell r="J1237">
            <v>-3.5130736305511588E-3</v>
          </cell>
          <cell r="K1237" t="str">
            <v>C</v>
          </cell>
          <cell r="L1237" t="str">
            <v>Bicf</v>
          </cell>
          <cell r="M1237" t="str">
            <v/>
          </cell>
          <cell r="N1237" t="str">
            <v>CAPAG Ano Base 2023</v>
          </cell>
          <cell r="O1237" t="str">
            <v>Não</v>
          </cell>
          <cell r="P1237">
            <v>1.620058397407403</v>
          </cell>
          <cell r="Q1237" t="str">
            <v>Sim</v>
          </cell>
          <cell r="R1237" t="str">
            <v/>
          </cell>
          <cell r="S1237" t="str">
            <v/>
          </cell>
          <cell r="T1237" t="str">
            <v/>
          </cell>
          <cell r="U1237" t="str">
            <v/>
          </cell>
          <cell r="V1237" t="str">
            <v>Sim</v>
          </cell>
          <cell r="W1237" t="str">
            <v>Não</v>
          </cell>
        </row>
        <row r="1238">
          <cell r="D1238" t="str">
            <v>Triunfo Potiguar/RN</v>
          </cell>
          <cell r="E1238" t="str">
            <v>C</v>
          </cell>
          <cell r="F1238">
            <v>0.25420995852307754</v>
          </cell>
          <cell r="G1238" t="str">
            <v>A</v>
          </cell>
          <cell r="H1238">
            <v>1.004140035080366</v>
          </cell>
          <cell r="I1238" t="str">
            <v>C</v>
          </cell>
          <cell r="J1238">
            <v>-0.12761595191243888</v>
          </cell>
          <cell r="K1238" t="str">
            <v>C</v>
          </cell>
          <cell r="L1238" t="str">
            <v>Bicf</v>
          </cell>
          <cell r="M1238" t="str">
            <v/>
          </cell>
          <cell r="N1238" t="str">
            <v>CAPAG Ano Base 2023</v>
          </cell>
          <cell r="O1238" t="str">
            <v>Não</v>
          </cell>
          <cell r="P1238" t="str">
            <v/>
          </cell>
          <cell r="Q1238" t="str">
            <v>Sim</v>
          </cell>
          <cell r="R1238" t="str">
            <v/>
          </cell>
          <cell r="S1238" t="str">
            <v/>
          </cell>
          <cell r="T1238" t="str">
            <v/>
          </cell>
          <cell r="U1238" t="str">
            <v/>
          </cell>
          <cell r="V1238" t="str">
            <v>Sim</v>
          </cell>
          <cell r="W1238" t="str">
            <v>Sim</v>
          </cell>
        </row>
        <row r="1239">
          <cell r="D1239" t="str">
            <v>Umarizal/RN</v>
          </cell>
          <cell r="E1239" t="str">
            <v>C</v>
          </cell>
          <cell r="F1239">
            <v>0.1359945032972214</v>
          </cell>
          <cell r="G1239" t="str">
            <v>A</v>
          </cell>
          <cell r="H1239">
            <v>0.96248097257266374</v>
          </cell>
          <cell r="I1239" t="str">
            <v>C</v>
          </cell>
          <cell r="J1239">
            <v>9.6985112763262202E-2</v>
          </cell>
          <cell r="K1239" t="str">
            <v>A</v>
          </cell>
          <cell r="L1239" t="str">
            <v>Bicf</v>
          </cell>
          <cell r="M1239" t="str">
            <v/>
          </cell>
          <cell r="N1239" t="str">
            <v>CAPAG Ano Base 2023</v>
          </cell>
          <cell r="O1239" t="str">
            <v>Não</v>
          </cell>
          <cell r="P1239">
            <v>0.38684060666514231</v>
          </cell>
          <cell r="Q1239" t="str">
            <v>Sim</v>
          </cell>
          <cell r="R1239" t="str">
            <v/>
          </cell>
          <cell r="S1239" t="str">
            <v/>
          </cell>
          <cell r="T1239" t="str">
            <v/>
          </cell>
          <cell r="U1239" t="str">
            <v/>
          </cell>
          <cell r="V1239" t="str">
            <v>Sim</v>
          </cell>
          <cell r="W1239" t="str">
            <v>Sim</v>
          </cell>
        </row>
        <row r="1240">
          <cell r="D1240" t="str">
            <v>Upanema/RN</v>
          </cell>
          <cell r="E1240" t="str">
            <v>A</v>
          </cell>
          <cell r="F1240">
            <v>0.12896591870127835</v>
          </cell>
          <cell r="G1240" t="str">
            <v>A</v>
          </cell>
          <cell r="H1240">
            <v>0.91796602601496002</v>
          </cell>
          <cell r="I1240" t="str">
            <v>B</v>
          </cell>
          <cell r="J1240">
            <v>6.8918557105653672E-2</v>
          </cell>
          <cell r="K1240" t="str">
            <v>A</v>
          </cell>
          <cell r="L1240" t="str">
            <v>Bicf</v>
          </cell>
          <cell r="M1240" t="str">
            <v/>
          </cell>
          <cell r="N1240" t="str">
            <v>CAPAG Ano Base 2023</v>
          </cell>
          <cell r="O1240" t="str">
            <v>Não</v>
          </cell>
          <cell r="P1240">
            <v>6.4550699730314451E-2</v>
          </cell>
          <cell r="Q1240" t="str">
            <v>Sim</v>
          </cell>
          <cell r="R1240" t="str">
            <v/>
          </cell>
          <cell r="S1240" t="str">
            <v/>
          </cell>
          <cell r="T1240" t="str">
            <v/>
          </cell>
          <cell r="U1240" t="str">
            <v/>
          </cell>
          <cell r="V1240" t="str">
            <v>Sim</v>
          </cell>
          <cell r="W1240" t="str">
            <v>Sim</v>
          </cell>
        </row>
        <row r="1241">
          <cell r="D1241" t="str">
            <v>Várzea/RN</v>
          </cell>
          <cell r="E1241" t="str">
            <v>C</v>
          </cell>
          <cell r="F1241">
            <v>4.157476960571259E-3</v>
          </cell>
          <cell r="G1241" t="str">
            <v>A</v>
          </cell>
          <cell r="H1241">
            <v>0.96975914158201637</v>
          </cell>
          <cell r="I1241" t="str">
            <v>C</v>
          </cell>
          <cell r="J1241">
            <v>9.5428172072608439E-2</v>
          </cell>
          <cell r="K1241" t="str">
            <v>A</v>
          </cell>
          <cell r="L1241" t="str">
            <v>Bicf</v>
          </cell>
          <cell r="M1241" t="str">
            <v/>
          </cell>
          <cell r="N1241" t="str">
            <v>CAPAG Ano Base 2023</v>
          </cell>
          <cell r="O1241" t="str">
            <v>Não</v>
          </cell>
          <cell r="P1241">
            <v>1.6224924571745346E-4</v>
          </cell>
          <cell r="Q1241" t="str">
            <v>Sim</v>
          </cell>
          <cell r="R1241" t="str">
            <v/>
          </cell>
          <cell r="S1241" t="str">
            <v/>
          </cell>
          <cell r="T1241" t="str">
            <v/>
          </cell>
          <cell r="U1241" t="str">
            <v/>
          </cell>
          <cell r="V1241" t="str">
            <v>Sim</v>
          </cell>
          <cell r="W1241" t="str">
            <v>Sim</v>
          </cell>
        </row>
        <row r="1242">
          <cell r="D1242" t="str">
            <v>Venha-Ver/RN</v>
          </cell>
          <cell r="E1242" t="str">
            <v>B</v>
          </cell>
          <cell r="F1242">
            <v>5.0657085906500268E-2</v>
          </cell>
          <cell r="G1242" t="str">
            <v>A</v>
          </cell>
          <cell r="H1242">
            <v>0.94468321160296564</v>
          </cell>
          <cell r="I1242" t="str">
            <v>B</v>
          </cell>
          <cell r="J1242">
            <v>1.7231466245326066E-2</v>
          </cell>
          <cell r="K1242" t="str">
            <v>B</v>
          </cell>
          <cell r="L1242" t="str">
            <v>Bicf</v>
          </cell>
          <cell r="M1242" t="str">
            <v/>
          </cell>
          <cell r="N1242" t="str">
            <v>CAPAG Ano Base 2023</v>
          </cell>
          <cell r="O1242" t="str">
            <v>Não</v>
          </cell>
          <cell r="P1242">
            <v>0.63679018699189416</v>
          </cell>
          <cell r="Q1242" t="str">
            <v>Sim</v>
          </cell>
          <cell r="R1242" t="str">
            <v/>
          </cell>
          <cell r="S1242" t="str">
            <v/>
          </cell>
          <cell r="T1242" t="str">
            <v/>
          </cell>
          <cell r="U1242" t="str">
            <v/>
          </cell>
          <cell r="V1242" t="str">
            <v>Sim</v>
          </cell>
          <cell r="W1242" t="str">
            <v>Sim</v>
          </cell>
        </row>
        <row r="1243">
          <cell r="D1243" t="str">
            <v>Vera Cruz/RN</v>
          </cell>
          <cell r="E1243" t="str">
            <v>n.d.</v>
          </cell>
          <cell r="F1243" t="str">
            <v>n.d.</v>
          </cell>
          <cell r="G1243" t="str">
            <v>n.d.</v>
          </cell>
          <cell r="H1243" t="str">
            <v>n.d.</v>
          </cell>
          <cell r="I1243" t="str">
            <v>n.d.</v>
          </cell>
          <cell r="J1243" t="str">
            <v>n.d.</v>
          </cell>
          <cell r="K1243" t="str">
            <v>n.d.</v>
          </cell>
          <cell r="L1243" t="str">
            <v>Cicf</v>
          </cell>
          <cell r="M1243" t="str">
            <v xml:space="preserve">Ente não publicou último RGF de 2024
Ente não publicou último RREO de 2024
</v>
          </cell>
          <cell r="N1243" t="str">
            <v>CAPAG Ano Base 2023</v>
          </cell>
          <cell r="O1243" t="str">
            <v>Não</v>
          </cell>
          <cell r="P1243">
            <v>7.692495612603055E-2</v>
          </cell>
          <cell r="Q1243" t="str">
            <v>Sim</v>
          </cell>
          <cell r="R1243" t="str">
            <v>Sim</v>
          </cell>
          <cell r="S1243" t="str">
            <v/>
          </cell>
          <cell r="T1243" t="str">
            <v/>
          </cell>
          <cell r="U1243" t="str">
            <v/>
          </cell>
          <cell r="V1243" t="str">
            <v>Não</v>
          </cell>
          <cell r="W1243" t="str">
            <v>Não</v>
          </cell>
        </row>
        <row r="1244">
          <cell r="D1244" t="str">
            <v>Viçosa/RN</v>
          </cell>
          <cell r="E1244" t="str">
            <v>C</v>
          </cell>
          <cell r="F1244">
            <v>0</v>
          </cell>
          <cell r="G1244" t="str">
            <v>A</v>
          </cell>
          <cell r="H1244">
            <v>1.0328301132562911</v>
          </cell>
          <cell r="I1244" t="str">
            <v>C</v>
          </cell>
          <cell r="J1244">
            <v>-7.3041959513834603E-2</v>
          </cell>
          <cell r="K1244" t="str">
            <v>C</v>
          </cell>
          <cell r="L1244" t="str">
            <v>Cicf</v>
          </cell>
          <cell r="M1244" t="str">
            <v/>
          </cell>
          <cell r="N1244" t="str">
            <v>CAPAG Ano Base 2023</v>
          </cell>
          <cell r="O1244" t="str">
            <v>Não</v>
          </cell>
          <cell r="P1244" t="str">
            <v/>
          </cell>
          <cell r="Q1244" t="str">
            <v>Sim</v>
          </cell>
          <cell r="R1244" t="str">
            <v/>
          </cell>
          <cell r="S1244" t="str">
            <v/>
          </cell>
          <cell r="T1244" t="str">
            <v/>
          </cell>
          <cell r="U1244" t="str">
            <v/>
          </cell>
          <cell r="V1244" t="str">
            <v>Sim</v>
          </cell>
          <cell r="W1244" t="str">
            <v>Sim</v>
          </cell>
        </row>
        <row r="1245">
          <cell r="D1245" t="str">
            <v>Vila Flor/RN</v>
          </cell>
          <cell r="E1245" t="str">
            <v>n.d.</v>
          </cell>
          <cell r="F1245" t="str">
            <v>n.d.</v>
          </cell>
          <cell r="G1245" t="str">
            <v>n.d.</v>
          </cell>
          <cell r="H1245" t="str">
            <v>n.d.</v>
          </cell>
          <cell r="I1245" t="str">
            <v>n.d.</v>
          </cell>
          <cell r="J1245" t="str">
            <v>n.d.</v>
          </cell>
          <cell r="K1245" t="str">
            <v>n.d.</v>
          </cell>
          <cell r="L1245" t="str">
            <v>Bicf</v>
          </cell>
          <cell r="M1245" t="str">
            <v xml:space="preserve">Ente não publicou último RGF de 2024
Ente não publicou último RREO de 2024
</v>
          </cell>
          <cell r="N1245" t="str">
            <v>CAPAG Ano Base 2023</v>
          </cell>
          <cell r="O1245" t="str">
            <v>Não</v>
          </cell>
          <cell r="P1245">
            <v>5.5270079413681596E-2</v>
          </cell>
          <cell r="Q1245" t="str">
            <v>Sim</v>
          </cell>
          <cell r="R1245" t="str">
            <v>Sim</v>
          </cell>
          <cell r="S1245" t="str">
            <v/>
          </cell>
          <cell r="T1245" t="str">
            <v/>
          </cell>
          <cell r="U1245" t="str">
            <v/>
          </cell>
          <cell r="V1245" t="str">
            <v>Não</v>
          </cell>
          <cell r="W1245" t="str">
            <v>Não</v>
          </cell>
        </row>
        <row r="1246">
          <cell r="D1246" t="str">
            <v>Água Branca/PB</v>
          </cell>
          <cell r="E1246" t="str">
            <v>C</v>
          </cell>
          <cell r="F1246">
            <v>0.22393398338493653</v>
          </cell>
          <cell r="G1246" t="str">
            <v>A</v>
          </cell>
          <cell r="H1246">
            <v>0.96749087987368032</v>
          </cell>
          <cell r="I1246" t="str">
            <v>C</v>
          </cell>
          <cell r="J1246">
            <v>-5.4343328732432306E-2</v>
          </cell>
          <cell r="K1246" t="str">
            <v>C</v>
          </cell>
          <cell r="L1246" t="str">
            <v>Dicf</v>
          </cell>
          <cell r="M1246" t="str">
            <v/>
          </cell>
          <cell r="N1246" t="str">
            <v>CAPAG Ano Base 2023</v>
          </cell>
          <cell r="O1246" t="str">
            <v>Não</v>
          </cell>
          <cell r="P1246" t="str">
            <v/>
          </cell>
          <cell r="Q1246" t="str">
            <v>Sim</v>
          </cell>
          <cell r="R1246" t="str">
            <v/>
          </cell>
          <cell r="S1246" t="str">
            <v/>
          </cell>
          <cell r="T1246" t="str">
            <v/>
          </cell>
          <cell r="U1246" t="str">
            <v/>
          </cell>
          <cell r="V1246" t="str">
            <v>Sim</v>
          </cell>
          <cell r="W1246" t="str">
            <v>Sim</v>
          </cell>
        </row>
        <row r="1247">
          <cell r="D1247" t="str">
            <v>Aguiar/PB</v>
          </cell>
          <cell r="E1247" t="str">
            <v>C</v>
          </cell>
          <cell r="F1247">
            <v>0.12092738263992411</v>
          </cell>
          <cell r="G1247" t="str">
            <v>A</v>
          </cell>
          <cell r="H1247">
            <v>0.97144748339152565</v>
          </cell>
          <cell r="I1247" t="str">
            <v>C</v>
          </cell>
          <cell r="J1247">
            <v>-4.1108281457307508E-2</v>
          </cell>
          <cell r="K1247" t="str">
            <v>C</v>
          </cell>
          <cell r="L1247" t="str">
            <v>Cicf</v>
          </cell>
          <cell r="M1247" t="str">
            <v/>
          </cell>
          <cell r="N1247" t="str">
            <v>CAPAG Ano Base 2023</v>
          </cell>
          <cell r="O1247" t="str">
            <v>Não</v>
          </cell>
          <cell r="P1247" t="str">
            <v/>
          </cell>
          <cell r="Q1247" t="str">
            <v>Sim</v>
          </cell>
          <cell r="R1247" t="str">
            <v/>
          </cell>
          <cell r="S1247" t="str">
            <v/>
          </cell>
          <cell r="T1247" t="str">
            <v/>
          </cell>
          <cell r="U1247" t="str">
            <v/>
          </cell>
          <cell r="V1247" t="str">
            <v>Sim</v>
          </cell>
          <cell r="W1247" t="str">
            <v>Sim</v>
          </cell>
        </row>
        <row r="1248">
          <cell r="D1248" t="str">
            <v>Alagoa Grande/PB</v>
          </cell>
          <cell r="E1248" t="str">
            <v>A</v>
          </cell>
          <cell r="F1248">
            <v>0.53230915327463513</v>
          </cell>
          <cell r="G1248" t="str">
            <v>A</v>
          </cell>
          <cell r="H1248">
            <v>0.85316462949814242</v>
          </cell>
          <cell r="I1248" t="str">
            <v>B</v>
          </cell>
          <cell r="J1248">
            <v>0.13912933658822332</v>
          </cell>
          <cell r="K1248" t="str">
            <v>A</v>
          </cell>
          <cell r="L1248" t="str">
            <v>Bicf</v>
          </cell>
          <cell r="M1248" t="str">
            <v/>
          </cell>
          <cell r="N1248" t="str">
            <v>CAPAG Ano Base 2023</v>
          </cell>
          <cell r="O1248" t="str">
            <v>Não</v>
          </cell>
          <cell r="P1248">
            <v>0.17895514495840184</v>
          </cell>
          <cell r="Q1248" t="str">
            <v>Sim</v>
          </cell>
          <cell r="R1248" t="str">
            <v/>
          </cell>
          <cell r="S1248" t="str">
            <v/>
          </cell>
          <cell r="T1248" t="str">
            <v/>
          </cell>
          <cell r="U1248" t="str">
            <v/>
          </cell>
          <cell r="V1248" t="str">
            <v>Sim</v>
          </cell>
          <cell r="W1248" t="str">
            <v>Sim</v>
          </cell>
        </row>
        <row r="1249">
          <cell r="D1249" t="str">
            <v>Alagoa Nova/PB</v>
          </cell>
          <cell r="E1249" t="str">
            <v>C</v>
          </cell>
          <cell r="F1249">
            <v>8.9629234452677314E-2</v>
          </cell>
          <cell r="G1249" t="str">
            <v>A</v>
          </cell>
          <cell r="H1249">
            <v>0.88586797013789242</v>
          </cell>
          <cell r="I1249" t="str">
            <v>B</v>
          </cell>
          <cell r="J1249">
            <v>-5.7670677976512243E-2</v>
          </cell>
          <cell r="K1249" t="str">
            <v>C</v>
          </cell>
          <cell r="L1249" t="str">
            <v>Cicf</v>
          </cell>
          <cell r="M1249" t="str">
            <v/>
          </cell>
          <cell r="N1249" t="str">
            <v>CAPAG Ano Base 2023</v>
          </cell>
          <cell r="O1249" t="str">
            <v>Não</v>
          </cell>
          <cell r="P1249" t="str">
            <v/>
          </cell>
          <cell r="Q1249" t="str">
            <v>Sim</v>
          </cell>
          <cell r="R1249" t="str">
            <v/>
          </cell>
          <cell r="S1249" t="str">
            <v/>
          </cell>
          <cell r="T1249" t="str">
            <v/>
          </cell>
          <cell r="U1249" t="str">
            <v/>
          </cell>
          <cell r="V1249" t="str">
            <v>Sim</v>
          </cell>
          <cell r="W1249" t="str">
            <v>Sim</v>
          </cell>
        </row>
        <row r="1250">
          <cell r="D1250" t="str">
            <v>Alagoinha/PB</v>
          </cell>
          <cell r="E1250" t="str">
            <v>n.d.</v>
          </cell>
          <cell r="F1250">
            <v>0.45177419649720141</v>
          </cell>
          <cell r="G1250" t="str">
            <v>A</v>
          </cell>
          <cell r="H1250">
            <v>0.9725934686687846</v>
          </cell>
          <cell r="I1250" t="str">
            <v>C</v>
          </cell>
          <cell r="J1250" t="str">
            <v>n.d.</v>
          </cell>
          <cell r="K1250" t="str">
            <v>n.d.</v>
          </cell>
          <cell r="L1250" t="str">
            <v>Cicf</v>
          </cell>
          <cell r="M125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50" t="str">
            <v>CAPAG Ano Base 2023</v>
          </cell>
          <cell r="O1250" t="str">
            <v>Não</v>
          </cell>
          <cell r="P1250" t="str">
            <v>n.d.</v>
          </cell>
          <cell r="Q1250" t="str">
            <v>Sim</v>
          </cell>
          <cell r="R1250" t="str">
            <v/>
          </cell>
          <cell r="S1250" t="str">
            <v/>
          </cell>
          <cell r="T1250" t="str">
            <v>Negativa</v>
          </cell>
          <cell r="U1250" t="str">
            <v/>
          </cell>
          <cell r="V1250" t="str">
            <v>Sim</v>
          </cell>
          <cell r="W1250" t="str">
            <v>Não</v>
          </cell>
        </row>
        <row r="1251">
          <cell r="D1251" t="str">
            <v>Alcantil/PB</v>
          </cell>
          <cell r="E1251" t="str">
            <v>C</v>
          </cell>
          <cell r="F1251">
            <v>8.4369732574597914E-2</v>
          </cell>
          <cell r="G1251" t="str">
            <v>A</v>
          </cell>
          <cell r="H1251">
            <v>1.0164912372028982</v>
          </cell>
          <cell r="I1251" t="str">
            <v>C</v>
          </cell>
          <cell r="J1251">
            <v>-0.10101123373448949</v>
          </cell>
          <cell r="K1251" t="str">
            <v>C</v>
          </cell>
          <cell r="L1251" t="str">
            <v>Aicf</v>
          </cell>
          <cell r="M1251" t="str">
            <v/>
          </cell>
          <cell r="N1251" t="str">
            <v>CAPAG Ano Base 2023</v>
          </cell>
          <cell r="O1251" t="str">
            <v>Não</v>
          </cell>
          <cell r="P1251" t="str">
            <v/>
          </cell>
          <cell r="Q1251" t="str">
            <v>Sim</v>
          </cell>
          <cell r="R1251" t="str">
            <v/>
          </cell>
          <cell r="S1251" t="str">
            <v/>
          </cell>
          <cell r="T1251" t="str">
            <v/>
          </cell>
          <cell r="U1251" t="str">
            <v/>
          </cell>
          <cell r="V1251" t="str">
            <v>Sim</v>
          </cell>
          <cell r="W1251" t="str">
            <v>Sim</v>
          </cell>
        </row>
        <row r="1252">
          <cell r="D1252" t="str">
            <v>Algodão de Jandaíra/PB</v>
          </cell>
          <cell r="E1252" t="str">
            <v>C</v>
          </cell>
          <cell r="F1252">
            <v>0.41053739727019001</v>
          </cell>
          <cell r="G1252" t="str">
            <v>A</v>
          </cell>
          <cell r="H1252">
            <v>0.82657309811087398</v>
          </cell>
          <cell r="I1252" t="str">
            <v>A</v>
          </cell>
          <cell r="J1252">
            <v>-4.8518423047787376E-2</v>
          </cell>
          <cell r="K1252" t="str">
            <v>C</v>
          </cell>
          <cell r="L1252" t="str">
            <v>Bicf</v>
          </cell>
          <cell r="M1252" t="str">
            <v/>
          </cell>
          <cell r="N1252" t="str">
            <v>CAPAG Ano Base 2023</v>
          </cell>
          <cell r="O1252" t="str">
            <v>Não</v>
          </cell>
          <cell r="P1252">
            <v>0.50255849174151468</v>
          </cell>
          <cell r="Q1252" t="str">
            <v>Sim</v>
          </cell>
          <cell r="R1252" t="str">
            <v>Sim</v>
          </cell>
          <cell r="S1252" t="str">
            <v/>
          </cell>
          <cell r="T1252" t="str">
            <v/>
          </cell>
          <cell r="U1252" t="str">
            <v/>
          </cell>
          <cell r="V1252" t="str">
            <v>Sim</v>
          </cell>
          <cell r="W1252" t="str">
            <v>Sim</v>
          </cell>
        </row>
        <row r="1253">
          <cell r="D1253" t="str">
            <v>Alhandra/PB</v>
          </cell>
          <cell r="E1253" t="str">
            <v>C</v>
          </cell>
          <cell r="F1253">
            <v>7.5734492655949739E-2</v>
          </cell>
          <cell r="G1253" t="str">
            <v>A</v>
          </cell>
          <cell r="H1253">
            <v>0.90758420292352415</v>
          </cell>
          <cell r="I1253" t="str">
            <v>B</v>
          </cell>
          <cell r="J1253">
            <v>-3.1622706659972841E-2</v>
          </cell>
          <cell r="K1253" t="str">
            <v>C</v>
          </cell>
          <cell r="L1253" t="str">
            <v>Bicf</v>
          </cell>
          <cell r="M1253" t="str">
            <v/>
          </cell>
          <cell r="N1253" t="str">
            <v>CAPAG Ano Base 2023</v>
          </cell>
          <cell r="O1253" t="str">
            <v>Não</v>
          </cell>
          <cell r="P1253">
            <v>2.0723390232661405</v>
          </cell>
          <cell r="Q1253" t="str">
            <v>Sim</v>
          </cell>
          <cell r="R1253" t="str">
            <v/>
          </cell>
          <cell r="S1253" t="str">
            <v/>
          </cell>
          <cell r="T1253" t="str">
            <v/>
          </cell>
          <cell r="U1253" t="str">
            <v/>
          </cell>
          <cell r="V1253" t="str">
            <v>Sim</v>
          </cell>
          <cell r="W1253" t="str">
            <v>Sim</v>
          </cell>
        </row>
        <row r="1254">
          <cell r="D1254" t="str">
            <v>São João do Rio do Peixe/PB</v>
          </cell>
          <cell r="E1254" t="str">
            <v>C</v>
          </cell>
          <cell r="F1254">
            <v>0.29317164440547383</v>
          </cell>
          <cell r="G1254" t="str">
            <v>A</v>
          </cell>
          <cell r="H1254">
            <v>0.91949196840593839</v>
          </cell>
          <cell r="I1254" t="str">
            <v>B</v>
          </cell>
          <cell r="J1254">
            <v>-4.6561960351680304E-3</v>
          </cell>
          <cell r="K1254" t="str">
            <v>C</v>
          </cell>
          <cell r="L1254" t="str">
            <v>Dicf</v>
          </cell>
          <cell r="M1254" t="str">
            <v/>
          </cell>
          <cell r="N1254" t="str">
            <v>CAPAG Ano Base 2023</v>
          </cell>
          <cell r="O1254" t="str">
            <v>Não</v>
          </cell>
          <cell r="P1254">
            <v>0.77609241339143398</v>
          </cell>
          <cell r="Q1254" t="str">
            <v>Sim</v>
          </cell>
          <cell r="R1254" t="str">
            <v>Sim</v>
          </cell>
          <cell r="S1254" t="str">
            <v/>
          </cell>
          <cell r="T1254" t="str">
            <v/>
          </cell>
          <cell r="U1254" t="str">
            <v/>
          </cell>
          <cell r="V1254" t="str">
            <v>Sim</v>
          </cell>
          <cell r="W1254" t="str">
            <v>Sim</v>
          </cell>
        </row>
        <row r="1255">
          <cell r="D1255" t="str">
            <v>Amparo/PB</v>
          </cell>
          <cell r="E1255" t="str">
            <v>C</v>
          </cell>
          <cell r="F1255">
            <v>0.11985954717656568</v>
          </cell>
          <cell r="G1255" t="str">
            <v>A</v>
          </cell>
          <cell r="H1255">
            <v>0.95676110009979309</v>
          </cell>
          <cell r="I1255" t="str">
            <v>C</v>
          </cell>
          <cell r="J1255">
            <v>7.7804298535411754E-3</v>
          </cell>
          <cell r="K1255" t="str">
            <v>B</v>
          </cell>
          <cell r="L1255" t="str">
            <v>Bicf</v>
          </cell>
          <cell r="M1255" t="str">
            <v/>
          </cell>
          <cell r="N1255" t="str">
            <v>CAPAG Ano Base 2023</v>
          </cell>
          <cell r="O1255" t="str">
            <v>Não</v>
          </cell>
          <cell r="P1255">
            <v>0.18723926267377469</v>
          </cell>
          <cell r="Q1255" t="str">
            <v>Sim</v>
          </cell>
          <cell r="R1255" t="str">
            <v>Sim</v>
          </cell>
          <cell r="S1255" t="str">
            <v/>
          </cell>
          <cell r="T1255" t="str">
            <v/>
          </cell>
          <cell r="U1255" t="str">
            <v/>
          </cell>
          <cell r="V1255" t="str">
            <v>Sim</v>
          </cell>
          <cell r="W1255" t="str">
            <v>Sim</v>
          </cell>
        </row>
        <row r="1256">
          <cell r="D1256" t="str">
            <v>Aparecida/PB</v>
          </cell>
          <cell r="E1256" t="str">
            <v>C</v>
          </cell>
          <cell r="F1256">
            <v>4.572134956543554E-2</v>
          </cell>
          <cell r="G1256" t="str">
            <v>A</v>
          </cell>
          <cell r="H1256">
            <v>0.9144864239236663</v>
          </cell>
          <cell r="I1256" t="str">
            <v>B</v>
          </cell>
          <cell r="J1256">
            <v>-0.1527223036801395</v>
          </cell>
          <cell r="K1256" t="str">
            <v>C</v>
          </cell>
          <cell r="L1256" t="str">
            <v>Dicf</v>
          </cell>
          <cell r="M1256" t="str">
            <v/>
          </cell>
          <cell r="N1256" t="str">
            <v>CAPAG Ano Base 2023</v>
          </cell>
          <cell r="O1256" t="str">
            <v>Não</v>
          </cell>
          <cell r="P1256" t="str">
            <v/>
          </cell>
          <cell r="Q1256" t="str">
            <v>Sim</v>
          </cell>
          <cell r="R1256" t="str">
            <v/>
          </cell>
          <cell r="S1256" t="str">
            <v/>
          </cell>
          <cell r="T1256" t="str">
            <v/>
          </cell>
          <cell r="U1256" t="str">
            <v/>
          </cell>
          <cell r="V1256" t="str">
            <v>Sim</v>
          </cell>
          <cell r="W1256" t="str">
            <v>Sim</v>
          </cell>
        </row>
        <row r="1257">
          <cell r="D1257" t="str">
            <v>Araçagi/PB</v>
          </cell>
          <cell r="E1257" t="str">
            <v>n.e.</v>
          </cell>
          <cell r="F1257">
            <v>0.62121467208465753</v>
          </cell>
          <cell r="G1257" t="str">
            <v>B</v>
          </cell>
          <cell r="H1257">
            <v>0.87143612472498799</v>
          </cell>
          <cell r="I1257" t="str">
            <v>B</v>
          </cell>
          <cell r="J1257">
            <v>-0.1163248992642119</v>
          </cell>
          <cell r="K1257" t="str">
            <v>C</v>
          </cell>
          <cell r="L1257" t="str">
            <v>Eicf</v>
          </cell>
          <cell r="M1257" t="str">
            <v>Ente possui ranking da informação contábil Eicf</v>
          </cell>
          <cell r="N1257" t="str">
            <v>CAPAG Ano Base 2023</v>
          </cell>
          <cell r="O1257" t="str">
            <v>Não</v>
          </cell>
          <cell r="P1257" t="str">
            <v/>
          </cell>
          <cell r="Q1257" t="str">
            <v>Sim</v>
          </cell>
          <cell r="R1257" t="str">
            <v/>
          </cell>
          <cell r="S1257" t="str">
            <v/>
          </cell>
          <cell r="T1257" t="str">
            <v/>
          </cell>
          <cell r="U1257" t="str">
            <v/>
          </cell>
          <cell r="V1257" t="str">
            <v>Sim</v>
          </cell>
          <cell r="W1257" t="str">
            <v>Sim</v>
          </cell>
        </row>
        <row r="1258">
          <cell r="D1258" t="str">
            <v>Arara/PB</v>
          </cell>
          <cell r="E1258" t="str">
            <v>n.e.</v>
          </cell>
          <cell r="F1258">
            <v>0.10683822540845141</v>
          </cell>
          <cell r="G1258" t="str">
            <v>A</v>
          </cell>
          <cell r="H1258" t="str">
            <v>n.d.</v>
          </cell>
          <cell r="I1258" t="str">
            <v>n.d.</v>
          </cell>
          <cell r="J1258">
            <v>7.3724804872528138E-2</v>
          </cell>
          <cell r="K1258" t="str">
            <v>A</v>
          </cell>
          <cell r="L1258" t="str">
            <v>Eicf</v>
          </cell>
          <cell r="M1258" t="str">
            <v>Ente possui ranking da informação contábil Eicf</v>
          </cell>
          <cell r="N1258" t="str">
            <v>CAPAG Ano Base 2023</v>
          </cell>
          <cell r="O1258" t="str">
            <v>Não</v>
          </cell>
          <cell r="P1258">
            <v>0.45208839871775552</v>
          </cell>
          <cell r="Q1258" t="str">
            <v>Não</v>
          </cell>
          <cell r="R1258" t="str">
            <v/>
          </cell>
          <cell r="S1258" t="str">
            <v/>
          </cell>
          <cell r="T1258" t="str">
            <v/>
          </cell>
          <cell r="U1258" t="str">
            <v/>
          </cell>
          <cell r="V1258" t="str">
            <v>Sim</v>
          </cell>
          <cell r="W1258" t="str">
            <v>Não</v>
          </cell>
        </row>
        <row r="1259">
          <cell r="D1259" t="str">
            <v>Araruna/PB</v>
          </cell>
          <cell r="E1259" t="str">
            <v>C</v>
          </cell>
          <cell r="F1259">
            <v>0.2363140391521158</v>
          </cell>
          <cell r="G1259" t="str">
            <v>A</v>
          </cell>
          <cell r="H1259">
            <v>0.86507543423243516</v>
          </cell>
          <cell r="I1259" t="str">
            <v>B</v>
          </cell>
          <cell r="J1259">
            <v>-0.15149137152140404</v>
          </cell>
          <cell r="K1259" t="str">
            <v>C</v>
          </cell>
          <cell r="L1259" t="str">
            <v>Dicf</v>
          </cell>
          <cell r="M1259" t="str">
            <v/>
          </cell>
          <cell r="N1259" t="str">
            <v>CAPAG Ano Base 2023</v>
          </cell>
          <cell r="O1259" t="str">
            <v>Não</v>
          </cell>
          <cell r="P1259" t="str">
            <v/>
          </cell>
          <cell r="Q1259" t="str">
            <v>Sim</v>
          </cell>
          <cell r="R1259" t="str">
            <v/>
          </cell>
          <cell r="S1259" t="str">
            <v/>
          </cell>
          <cell r="T1259" t="str">
            <v/>
          </cell>
          <cell r="U1259" t="str">
            <v/>
          </cell>
          <cell r="V1259" t="str">
            <v>Sim</v>
          </cell>
          <cell r="W1259" t="str">
            <v>Sim</v>
          </cell>
        </row>
        <row r="1260">
          <cell r="D1260" t="str">
            <v>Areia/PB</v>
          </cell>
          <cell r="E1260" t="str">
            <v>C</v>
          </cell>
          <cell r="F1260">
            <v>0.21930436737972039</v>
          </cell>
          <cell r="G1260" t="str">
            <v>A</v>
          </cell>
          <cell r="H1260">
            <v>0.85662041802783717</v>
          </cell>
          <cell r="I1260" t="str">
            <v>B</v>
          </cell>
          <cell r="J1260">
            <v>-2.5492098626134621E-2</v>
          </cell>
          <cell r="K1260" t="str">
            <v>C</v>
          </cell>
          <cell r="L1260" t="str">
            <v>Cicf</v>
          </cell>
          <cell r="M1260" t="str">
            <v/>
          </cell>
          <cell r="N1260" t="str">
            <v>CAPAG Ano Base 2023</v>
          </cell>
          <cell r="O1260" t="str">
            <v>Não</v>
          </cell>
          <cell r="P1260" t="str">
            <v/>
          </cell>
          <cell r="Q1260" t="str">
            <v>Sim</v>
          </cell>
          <cell r="R1260" t="str">
            <v/>
          </cell>
          <cell r="S1260" t="str">
            <v/>
          </cell>
          <cell r="T1260" t="str">
            <v/>
          </cell>
          <cell r="U1260" t="str">
            <v/>
          </cell>
          <cell r="V1260" t="str">
            <v>Sim</v>
          </cell>
          <cell r="W1260" t="str">
            <v>Sim</v>
          </cell>
        </row>
        <row r="1261">
          <cell r="D1261" t="str">
            <v>Areia de Baraúnas/PB</v>
          </cell>
          <cell r="E1261" t="str">
            <v>A</v>
          </cell>
          <cell r="F1261">
            <v>0</v>
          </cell>
          <cell r="G1261" t="str">
            <v>A</v>
          </cell>
          <cell r="H1261">
            <v>0.91546729930599058</v>
          </cell>
          <cell r="I1261" t="str">
            <v>B</v>
          </cell>
          <cell r="J1261">
            <v>6.1805759764665832E-2</v>
          </cell>
          <cell r="K1261" t="str">
            <v>A</v>
          </cell>
          <cell r="L1261" t="str">
            <v>Dicf</v>
          </cell>
          <cell r="M1261" t="str">
            <v/>
          </cell>
          <cell r="N1261" t="str">
            <v>CAPAG Ano Base 2023</v>
          </cell>
          <cell r="O1261" t="str">
            <v>Não</v>
          </cell>
          <cell r="P1261">
            <v>0.45495525133112463</v>
          </cell>
          <cell r="Q1261" t="str">
            <v>Sim</v>
          </cell>
          <cell r="R1261" t="str">
            <v/>
          </cell>
          <cell r="S1261" t="str">
            <v/>
          </cell>
          <cell r="T1261" t="str">
            <v/>
          </cell>
          <cell r="U1261" t="str">
            <v/>
          </cell>
          <cell r="V1261" t="str">
            <v>Sim</v>
          </cell>
          <cell r="W1261" t="str">
            <v>Sim</v>
          </cell>
        </row>
        <row r="1262">
          <cell r="D1262" t="str">
            <v>Areial/PB</v>
          </cell>
          <cell r="E1262" t="str">
            <v>C</v>
          </cell>
          <cell r="F1262">
            <v>0.2864438217894163</v>
          </cell>
          <cell r="G1262" t="str">
            <v>A</v>
          </cell>
          <cell r="H1262">
            <v>0.90324263555625528</v>
          </cell>
          <cell r="I1262" t="str">
            <v>B</v>
          </cell>
          <cell r="J1262">
            <v>-7.9880133650327728E-2</v>
          </cell>
          <cell r="K1262" t="str">
            <v>C</v>
          </cell>
          <cell r="L1262" t="str">
            <v>Bicf</v>
          </cell>
          <cell r="M1262" t="str">
            <v/>
          </cell>
          <cell r="N1262" t="str">
            <v>CAPAG Ano Base 2023</v>
          </cell>
          <cell r="O1262" t="str">
            <v>Não</v>
          </cell>
          <cell r="P1262" t="str">
            <v/>
          </cell>
          <cell r="Q1262" t="str">
            <v>Sim</v>
          </cell>
          <cell r="R1262" t="str">
            <v/>
          </cell>
          <cell r="S1262" t="str">
            <v/>
          </cell>
          <cell r="T1262" t="str">
            <v/>
          </cell>
          <cell r="U1262" t="str">
            <v/>
          </cell>
          <cell r="V1262" t="str">
            <v>Sim</v>
          </cell>
          <cell r="W1262" t="str">
            <v>Sim</v>
          </cell>
        </row>
        <row r="1263">
          <cell r="D1263" t="str">
            <v>Aroeiras/PB</v>
          </cell>
          <cell r="E1263" t="str">
            <v>C</v>
          </cell>
          <cell r="F1263">
            <v>0.38357500338328326</v>
          </cell>
          <cell r="G1263" t="str">
            <v>A</v>
          </cell>
          <cell r="H1263">
            <v>0.95742352103097539</v>
          </cell>
          <cell r="I1263" t="str">
            <v>C</v>
          </cell>
          <cell r="J1263">
            <v>-0.17196917238833886</v>
          </cell>
          <cell r="K1263" t="str">
            <v>C</v>
          </cell>
          <cell r="L1263" t="str">
            <v>Bicf</v>
          </cell>
          <cell r="M1263" t="str">
            <v/>
          </cell>
          <cell r="N1263" t="str">
            <v>CAPAG Ano Base 2023</v>
          </cell>
          <cell r="O1263" t="str">
            <v>Não</v>
          </cell>
          <cell r="P1263" t="str">
            <v/>
          </cell>
          <cell r="Q1263" t="str">
            <v>Sim</v>
          </cell>
          <cell r="R1263" t="str">
            <v/>
          </cell>
          <cell r="S1263" t="str">
            <v/>
          </cell>
          <cell r="T1263" t="str">
            <v/>
          </cell>
          <cell r="U1263" t="str">
            <v/>
          </cell>
          <cell r="V1263" t="str">
            <v>Sim</v>
          </cell>
          <cell r="W1263" t="str">
            <v>Sim</v>
          </cell>
        </row>
        <row r="1264">
          <cell r="D1264" t="str">
            <v>Assunção/PB</v>
          </cell>
          <cell r="E1264" t="str">
            <v>C</v>
          </cell>
          <cell r="F1264">
            <v>3.9946156952581247E-2</v>
          </cell>
          <cell r="G1264" t="str">
            <v>A</v>
          </cell>
          <cell r="H1264">
            <v>0.94129076400076428</v>
          </cell>
          <cell r="I1264" t="str">
            <v>B</v>
          </cell>
          <cell r="J1264">
            <v>-4.8529457505106378E-2</v>
          </cell>
          <cell r="K1264" t="str">
            <v>C</v>
          </cell>
          <cell r="L1264" t="str">
            <v>Bicf</v>
          </cell>
          <cell r="M1264" t="str">
            <v/>
          </cell>
          <cell r="N1264" t="str">
            <v>CAPAG Ano Base 2023</v>
          </cell>
          <cell r="O1264" t="str">
            <v>Não</v>
          </cell>
          <cell r="P1264">
            <v>4.0624637569689819</v>
          </cell>
          <cell r="Q1264" t="str">
            <v>Sim</v>
          </cell>
          <cell r="R1264" t="str">
            <v/>
          </cell>
          <cell r="S1264" t="str">
            <v/>
          </cell>
          <cell r="T1264" t="str">
            <v/>
          </cell>
          <cell r="U1264" t="str">
            <v/>
          </cell>
          <cell r="V1264" t="str">
            <v>Sim</v>
          </cell>
          <cell r="W1264" t="str">
            <v>Sim</v>
          </cell>
        </row>
        <row r="1265">
          <cell r="D1265" t="str">
            <v>Baía da Traição/PB</v>
          </cell>
          <cell r="E1265" t="str">
            <v>C</v>
          </cell>
          <cell r="F1265">
            <v>0.55473488442799379</v>
          </cell>
          <cell r="G1265" t="str">
            <v>A</v>
          </cell>
          <cell r="H1265">
            <v>0.90717642674675925</v>
          </cell>
          <cell r="I1265" t="str">
            <v>B</v>
          </cell>
          <cell r="J1265">
            <v>-8.9487583064915832E-2</v>
          </cell>
          <cell r="K1265" t="str">
            <v>C</v>
          </cell>
          <cell r="L1265" t="str">
            <v>Cicf</v>
          </cell>
          <cell r="M1265" t="str">
            <v/>
          </cell>
          <cell r="N1265" t="str">
            <v>CAPAG Ano Base 2023</v>
          </cell>
          <cell r="O1265" t="str">
            <v>Não</v>
          </cell>
          <cell r="P1265" t="str">
            <v/>
          </cell>
          <cell r="Q1265" t="str">
            <v>Sim</v>
          </cell>
          <cell r="R1265" t="str">
            <v/>
          </cell>
          <cell r="S1265" t="str">
            <v/>
          </cell>
          <cell r="T1265" t="str">
            <v/>
          </cell>
          <cell r="U1265" t="str">
            <v/>
          </cell>
          <cell r="V1265" t="str">
            <v>Sim</v>
          </cell>
          <cell r="W1265" t="str">
            <v>Sim</v>
          </cell>
        </row>
        <row r="1266">
          <cell r="D1266" t="str">
            <v>Bananeiras/PB</v>
          </cell>
          <cell r="E1266" t="str">
            <v>C</v>
          </cell>
          <cell r="F1266">
            <v>0.59225098018483735</v>
          </cell>
          <cell r="G1266" t="str">
            <v>A</v>
          </cell>
          <cell r="H1266">
            <v>0.92174364830939903</v>
          </cell>
          <cell r="I1266" t="str">
            <v>B</v>
          </cell>
          <cell r="J1266">
            <v>-8.1069876126772994E-2</v>
          </cell>
          <cell r="K1266" t="str">
            <v>C</v>
          </cell>
          <cell r="L1266" t="str">
            <v>Dicf</v>
          </cell>
          <cell r="M1266" t="str">
            <v/>
          </cell>
          <cell r="N1266" t="str">
            <v>CAPAG Ano Base 2023</v>
          </cell>
          <cell r="O1266" t="str">
            <v>Não</v>
          </cell>
          <cell r="P1266" t="str">
            <v/>
          </cell>
          <cell r="Q1266" t="str">
            <v>Sim</v>
          </cell>
          <cell r="R1266" t="str">
            <v/>
          </cell>
          <cell r="S1266" t="str">
            <v/>
          </cell>
          <cell r="T1266" t="str">
            <v/>
          </cell>
          <cell r="U1266" t="str">
            <v/>
          </cell>
          <cell r="V1266" t="str">
            <v>Sim</v>
          </cell>
          <cell r="W1266" t="str">
            <v>Sim</v>
          </cell>
        </row>
        <row r="1267">
          <cell r="D1267" t="str">
            <v>Baraúna/PB</v>
          </cell>
          <cell r="E1267" t="str">
            <v>n.e.</v>
          </cell>
          <cell r="F1267">
            <v>3.9852329371196218E-2</v>
          </cell>
          <cell r="G1267" t="str">
            <v>A</v>
          </cell>
          <cell r="H1267">
            <v>0.86812615769313095</v>
          </cell>
          <cell r="I1267" t="str">
            <v>B</v>
          </cell>
          <cell r="J1267">
            <v>0.27681560006982719</v>
          </cell>
          <cell r="K1267" t="str">
            <v>A</v>
          </cell>
          <cell r="L1267" t="str">
            <v>Eicf</v>
          </cell>
          <cell r="M1267" t="str">
            <v>Ente possui ranking da informação contábil Eicf</v>
          </cell>
          <cell r="N1267" t="str">
            <v>CAPAG Ano Base 2023</v>
          </cell>
          <cell r="O1267" t="str">
            <v>Não</v>
          </cell>
          <cell r="P1267">
            <v>1.0254590916506564E-2</v>
          </cell>
          <cell r="Q1267" t="str">
            <v>Sim</v>
          </cell>
          <cell r="R1267" t="str">
            <v/>
          </cell>
          <cell r="S1267" t="str">
            <v/>
          </cell>
          <cell r="T1267" t="str">
            <v/>
          </cell>
          <cell r="U1267" t="str">
            <v/>
          </cell>
          <cell r="V1267" t="str">
            <v>Sim</v>
          </cell>
          <cell r="W1267" t="str">
            <v>Sim</v>
          </cell>
        </row>
        <row r="1268">
          <cell r="D1268" t="str">
            <v>Barra de Santana/PB</v>
          </cell>
          <cell r="E1268" t="str">
            <v>n.d.</v>
          </cell>
          <cell r="F1268">
            <v>0.25989705420038289</v>
          </cell>
          <cell r="G1268" t="str">
            <v>A</v>
          </cell>
          <cell r="H1268">
            <v>0.94525111278921303</v>
          </cell>
          <cell r="I1268" t="str">
            <v>B</v>
          </cell>
          <cell r="J1268" t="str">
            <v>n.d.</v>
          </cell>
          <cell r="K1268" t="str">
            <v>n.d.</v>
          </cell>
          <cell r="L1268" t="str">
            <v>Cicf</v>
          </cell>
          <cell r="M126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68" t="str">
            <v>CAPAG Ano Base 2023</v>
          </cell>
          <cell r="O1268" t="str">
            <v>Não</v>
          </cell>
          <cell r="P1268" t="str">
            <v>n.d.</v>
          </cell>
          <cell r="Q1268" t="str">
            <v>Sim</v>
          </cell>
          <cell r="R1268" t="str">
            <v/>
          </cell>
          <cell r="S1268" t="str">
            <v/>
          </cell>
          <cell r="T1268" t="str">
            <v>Negativa</v>
          </cell>
          <cell r="U1268" t="str">
            <v/>
          </cell>
          <cell r="V1268" t="str">
            <v>Sim</v>
          </cell>
          <cell r="W1268" t="str">
            <v>Sim</v>
          </cell>
        </row>
        <row r="1269">
          <cell r="D1269" t="str">
            <v>Barra de Santa Rosa/PB</v>
          </cell>
          <cell r="E1269" t="str">
            <v>n.e.</v>
          </cell>
          <cell r="F1269">
            <v>0.29409166015684113</v>
          </cell>
          <cell r="G1269" t="str">
            <v>A</v>
          </cell>
          <cell r="H1269">
            <v>0.95830374506361982</v>
          </cell>
          <cell r="I1269" t="str">
            <v>C</v>
          </cell>
          <cell r="J1269">
            <v>4.7431020965755494E-2</v>
          </cell>
          <cell r="K1269" t="str">
            <v>B</v>
          </cell>
          <cell r="L1269" t="str">
            <v>Eicf</v>
          </cell>
          <cell r="M1269" t="str">
            <v>Ente possui ranking da informação contábil Eicf</v>
          </cell>
          <cell r="N1269" t="str">
            <v>CAPAG Ano Base 2023</v>
          </cell>
          <cell r="O1269" t="str">
            <v>Não</v>
          </cell>
          <cell r="P1269">
            <v>0.45249023549559808</v>
          </cell>
          <cell r="Q1269" t="str">
            <v>Sim</v>
          </cell>
          <cell r="R1269" t="str">
            <v/>
          </cell>
          <cell r="S1269" t="str">
            <v/>
          </cell>
          <cell r="T1269" t="str">
            <v/>
          </cell>
          <cell r="U1269" t="str">
            <v/>
          </cell>
          <cell r="V1269" t="str">
            <v>Sim</v>
          </cell>
          <cell r="W1269" t="str">
            <v>Sim</v>
          </cell>
        </row>
        <row r="1270">
          <cell r="D1270" t="str">
            <v>Barra de São Miguel/PB</v>
          </cell>
          <cell r="E1270" t="str">
            <v>n.e.</v>
          </cell>
          <cell r="F1270">
            <v>0.12009733045453479</v>
          </cell>
          <cell r="G1270" t="str">
            <v>A</v>
          </cell>
          <cell r="H1270">
            <v>0.95487582836146268</v>
          </cell>
          <cell r="I1270" t="str">
            <v>C</v>
          </cell>
          <cell r="J1270">
            <v>-9.6197394998085287E-2</v>
          </cell>
          <cell r="K1270" t="str">
            <v>C</v>
          </cell>
          <cell r="L1270" t="str">
            <v>Eicf</v>
          </cell>
          <cell r="M1270" t="str">
            <v>Ente possui ranking da informação contábil Eicf</v>
          </cell>
          <cell r="N1270" t="str">
            <v>CAPAG Ano Base 2023</v>
          </cell>
          <cell r="O1270" t="str">
            <v>Não</v>
          </cell>
          <cell r="P1270">
            <v>2.1348274746978446</v>
          </cell>
          <cell r="Q1270" t="str">
            <v>Sim</v>
          </cell>
          <cell r="R1270" t="str">
            <v/>
          </cell>
          <cell r="S1270" t="str">
            <v/>
          </cell>
          <cell r="T1270" t="str">
            <v/>
          </cell>
          <cell r="U1270" t="str">
            <v/>
          </cell>
          <cell r="V1270" t="str">
            <v>Sim</v>
          </cell>
          <cell r="W1270" t="str">
            <v>Não</v>
          </cell>
        </row>
        <row r="1271">
          <cell r="D1271" t="str">
            <v>Bayeux/PB</v>
          </cell>
          <cell r="E1271" t="str">
            <v>n.d.</v>
          </cell>
          <cell r="F1271">
            <v>1.111832155919499</v>
          </cell>
          <cell r="G1271" t="str">
            <v>C</v>
          </cell>
          <cell r="H1271">
            <v>1.0128964859911886</v>
          </cell>
          <cell r="I1271" t="str">
            <v>C</v>
          </cell>
          <cell r="J1271" t="str">
            <v>n.d.</v>
          </cell>
          <cell r="K1271" t="str">
            <v>n.d.</v>
          </cell>
          <cell r="L1271" t="str">
            <v>Cicf</v>
          </cell>
          <cell r="M127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71" t="str">
            <v>CAPAG Ano Base 2023</v>
          </cell>
          <cell r="O1271" t="str">
            <v>Não</v>
          </cell>
          <cell r="P1271" t="str">
            <v>n.d.</v>
          </cell>
          <cell r="Q1271" t="str">
            <v>Sim</v>
          </cell>
          <cell r="R1271" t="str">
            <v/>
          </cell>
          <cell r="S1271" t="str">
            <v/>
          </cell>
          <cell r="T1271" t="str">
            <v>Negativa</v>
          </cell>
          <cell r="U1271" t="str">
            <v/>
          </cell>
          <cell r="V1271" t="str">
            <v>Sim</v>
          </cell>
          <cell r="W1271" t="str">
            <v>Sim</v>
          </cell>
        </row>
        <row r="1272">
          <cell r="D1272" t="str">
            <v>Belém/PB</v>
          </cell>
          <cell r="E1272" t="str">
            <v>n.e.</v>
          </cell>
          <cell r="F1272">
            <v>0.1956242003192557</v>
          </cell>
          <cell r="G1272" t="str">
            <v>A</v>
          </cell>
          <cell r="H1272">
            <v>0.89029087829685172</v>
          </cell>
          <cell r="I1272" t="str">
            <v>B</v>
          </cell>
          <cell r="J1272">
            <v>-6.9614877587227779E-3</v>
          </cell>
          <cell r="K1272" t="str">
            <v>C</v>
          </cell>
          <cell r="L1272" t="str">
            <v>Eicf</v>
          </cell>
          <cell r="M1272" t="str">
            <v>Ente possui ranking da informação contábil Eicf</v>
          </cell>
          <cell r="N1272" t="str">
            <v>CAPAG Ano Base 2023</v>
          </cell>
          <cell r="O1272" t="str">
            <v>Não</v>
          </cell>
          <cell r="P1272">
            <v>14.632936774204047</v>
          </cell>
          <cell r="Q1272" t="str">
            <v>Sim</v>
          </cell>
          <cell r="R1272" t="str">
            <v/>
          </cell>
          <cell r="S1272" t="str">
            <v/>
          </cell>
          <cell r="T1272" t="str">
            <v/>
          </cell>
          <cell r="U1272" t="str">
            <v/>
          </cell>
          <cell r="V1272" t="str">
            <v>Sim</v>
          </cell>
          <cell r="W1272" t="str">
            <v>Sim</v>
          </cell>
        </row>
        <row r="1273">
          <cell r="D1273" t="str">
            <v>Belém do Brejo do Cruz/PB</v>
          </cell>
          <cell r="E1273" t="str">
            <v>n.d.</v>
          </cell>
          <cell r="F1273">
            <v>0.62183633447450981</v>
          </cell>
          <cell r="G1273" t="str">
            <v>B</v>
          </cell>
          <cell r="H1273">
            <v>1.0455342277607684</v>
          </cell>
          <cell r="I1273" t="str">
            <v>C</v>
          </cell>
          <cell r="J1273" t="str">
            <v>n.d.</v>
          </cell>
          <cell r="K1273" t="str">
            <v>n.d.</v>
          </cell>
          <cell r="L1273" t="str">
            <v>Dicf</v>
          </cell>
          <cell r="M127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73" t="str">
            <v>CAPAG Ano Base 2023</v>
          </cell>
          <cell r="O1273" t="str">
            <v>Não</v>
          </cell>
          <cell r="P1273" t="str">
            <v>n.d.</v>
          </cell>
          <cell r="Q1273" t="str">
            <v>Sim</v>
          </cell>
          <cell r="R1273" t="str">
            <v/>
          </cell>
          <cell r="S1273" t="str">
            <v/>
          </cell>
          <cell r="T1273" t="str">
            <v>Negativa</v>
          </cell>
          <cell r="U1273" t="str">
            <v/>
          </cell>
          <cell r="V1273" t="str">
            <v>Sim</v>
          </cell>
          <cell r="W1273" t="str">
            <v>Sim</v>
          </cell>
        </row>
        <row r="1274">
          <cell r="D1274" t="str">
            <v>Bernardino Batista/PB</v>
          </cell>
          <cell r="E1274" t="str">
            <v>B+</v>
          </cell>
          <cell r="F1274">
            <v>7.7877907098002084E-3</v>
          </cell>
          <cell r="G1274" t="str">
            <v>A</v>
          </cell>
          <cell r="H1274">
            <v>0.90075475402330851</v>
          </cell>
          <cell r="I1274" t="str">
            <v>B</v>
          </cell>
          <cell r="J1274">
            <v>4.8808765322646004E-2</v>
          </cell>
          <cell r="K1274" t="str">
            <v>B</v>
          </cell>
          <cell r="L1274" t="str">
            <v>Aicf</v>
          </cell>
          <cell r="M1274" t="str">
            <v/>
          </cell>
          <cell r="N1274" t="str">
            <v>CAPAG Ano Base 2023</v>
          </cell>
          <cell r="O1274" t="str">
            <v>Não</v>
          </cell>
          <cell r="P1274">
            <v>0.11210395297246176</v>
          </cell>
          <cell r="Q1274" t="str">
            <v>Sim</v>
          </cell>
          <cell r="R1274" t="str">
            <v/>
          </cell>
          <cell r="S1274" t="str">
            <v/>
          </cell>
          <cell r="T1274" t="str">
            <v/>
          </cell>
          <cell r="U1274" t="str">
            <v/>
          </cell>
          <cell r="V1274" t="str">
            <v>Sim</v>
          </cell>
          <cell r="W1274" t="str">
            <v>Sim</v>
          </cell>
        </row>
        <row r="1275">
          <cell r="D1275" t="str">
            <v>Boa Ventura/PB</v>
          </cell>
          <cell r="E1275" t="str">
            <v>C</v>
          </cell>
          <cell r="F1275">
            <v>0.35147712574765888</v>
          </cell>
          <cell r="G1275" t="str">
            <v>A</v>
          </cell>
          <cell r="H1275">
            <v>0.93553942449048488</v>
          </cell>
          <cell r="I1275" t="str">
            <v>B</v>
          </cell>
          <cell r="J1275">
            <v>-2.4218394474361575E-2</v>
          </cell>
          <cell r="K1275" t="str">
            <v>C</v>
          </cell>
          <cell r="L1275" t="str">
            <v>Cicf</v>
          </cell>
          <cell r="M1275" t="str">
            <v/>
          </cell>
          <cell r="N1275" t="str">
            <v>CAPAG Ano Base 2023</v>
          </cell>
          <cell r="O1275" t="str">
            <v>Não</v>
          </cell>
          <cell r="P1275">
            <v>5.1908705535772164</v>
          </cell>
          <cell r="Q1275" t="str">
            <v>Sim</v>
          </cell>
          <cell r="R1275" t="str">
            <v/>
          </cell>
          <cell r="S1275" t="str">
            <v/>
          </cell>
          <cell r="T1275" t="str">
            <v/>
          </cell>
          <cell r="U1275" t="str">
            <v/>
          </cell>
          <cell r="V1275" t="str">
            <v>Sim</v>
          </cell>
          <cell r="W1275" t="str">
            <v>Sim</v>
          </cell>
        </row>
        <row r="1276">
          <cell r="D1276" t="str">
            <v>Boa Vista/PB</v>
          </cell>
          <cell r="E1276" t="str">
            <v>n.e.</v>
          </cell>
          <cell r="F1276">
            <v>2.307740965354637E-2</v>
          </cell>
          <cell r="G1276" t="str">
            <v>A</v>
          </cell>
          <cell r="H1276">
            <v>0.80817827275750354</v>
          </cell>
          <cell r="I1276" t="str">
            <v>A</v>
          </cell>
          <cell r="J1276">
            <v>9.1214702849196569E-2</v>
          </cell>
          <cell r="K1276" t="str">
            <v>A</v>
          </cell>
          <cell r="L1276" t="str">
            <v>Eicf</v>
          </cell>
          <cell r="M1276" t="str">
            <v>Ente possui ranking da informação contábil Eicf</v>
          </cell>
          <cell r="N1276" t="str">
            <v>CAPAG Ano Base 2023</v>
          </cell>
          <cell r="O1276" t="str">
            <v>Não</v>
          </cell>
          <cell r="P1276">
            <v>6.285582646533773E-2</v>
          </cell>
          <cell r="Q1276" t="str">
            <v>Sim</v>
          </cell>
          <cell r="R1276" t="str">
            <v/>
          </cell>
          <cell r="S1276" t="str">
            <v/>
          </cell>
          <cell r="T1276" t="str">
            <v/>
          </cell>
          <cell r="U1276" t="str">
            <v/>
          </cell>
          <cell r="V1276" t="str">
            <v>Sim</v>
          </cell>
          <cell r="W1276" t="str">
            <v>Sim</v>
          </cell>
        </row>
        <row r="1277">
          <cell r="D1277" t="str">
            <v>Bom Jesus/PB</v>
          </cell>
          <cell r="E1277" t="str">
            <v>C</v>
          </cell>
          <cell r="F1277">
            <v>0.7554382378025909</v>
          </cell>
          <cell r="G1277" t="str">
            <v>B</v>
          </cell>
          <cell r="H1277">
            <v>0.96650902454275922</v>
          </cell>
          <cell r="I1277" t="str">
            <v>C</v>
          </cell>
          <cell r="J1277">
            <v>-2.6121132201701324E-2</v>
          </cell>
          <cell r="K1277" t="str">
            <v>C</v>
          </cell>
          <cell r="L1277" t="str">
            <v>Dicf</v>
          </cell>
          <cell r="M1277" t="str">
            <v/>
          </cell>
          <cell r="N1277" t="str">
            <v>CAPAG Ano Base 2023</v>
          </cell>
          <cell r="O1277" t="str">
            <v>Não</v>
          </cell>
          <cell r="P1277">
            <v>2.4634156900149016</v>
          </cell>
          <cell r="Q1277" t="str">
            <v>Sim</v>
          </cell>
          <cell r="R1277" t="str">
            <v/>
          </cell>
          <cell r="S1277" t="str">
            <v/>
          </cell>
          <cell r="T1277" t="str">
            <v/>
          </cell>
          <cell r="U1277" t="str">
            <v/>
          </cell>
          <cell r="V1277" t="str">
            <v>Sim</v>
          </cell>
          <cell r="W1277" t="str">
            <v>Sim</v>
          </cell>
        </row>
        <row r="1278">
          <cell r="D1278" t="str">
            <v>Bom Sucesso/PB</v>
          </cell>
          <cell r="E1278" t="str">
            <v>n.e.</v>
          </cell>
          <cell r="F1278">
            <v>5.2616358986785912E-2</v>
          </cell>
          <cell r="G1278" t="str">
            <v>A</v>
          </cell>
          <cell r="H1278" t="str">
            <v>n.d.</v>
          </cell>
          <cell r="I1278" t="str">
            <v>n.d.</v>
          </cell>
          <cell r="J1278" t="str">
            <v>n.d.</v>
          </cell>
          <cell r="K1278" t="str">
            <v>n.d.</v>
          </cell>
          <cell r="L1278" t="str">
            <v>Eicf</v>
          </cell>
          <cell r="M1278" t="str">
            <v>Ente possui ranking da informação contábil Eicf</v>
          </cell>
          <cell r="N1278" t="str">
            <v>CAPAG Ano Base 2023</v>
          </cell>
          <cell r="O1278" t="str">
            <v>Não</v>
          </cell>
          <cell r="P1278" t="str">
            <v>n.d.</v>
          </cell>
          <cell r="Q1278" t="str">
            <v>Não</v>
          </cell>
          <cell r="R1278" t="str">
            <v/>
          </cell>
          <cell r="S1278" t="str">
            <v/>
          </cell>
          <cell r="T1278" t="str">
            <v>Negativa</v>
          </cell>
          <cell r="U1278" t="str">
            <v/>
          </cell>
          <cell r="V1278" t="str">
            <v>Sim</v>
          </cell>
          <cell r="W1278" t="str">
            <v>Não</v>
          </cell>
        </row>
        <row r="1279">
          <cell r="D1279" t="str">
            <v>Bonito de Santa Fé/PB</v>
          </cell>
          <cell r="E1279" t="str">
            <v>n.d.</v>
          </cell>
          <cell r="F1279">
            <v>0.37071558839166729</v>
          </cell>
          <cell r="G1279" t="str">
            <v>A</v>
          </cell>
          <cell r="H1279">
            <v>0.87927401741496236</v>
          </cell>
          <cell r="I1279" t="str">
            <v>B</v>
          </cell>
          <cell r="J1279" t="str">
            <v>n.d.</v>
          </cell>
          <cell r="K1279" t="str">
            <v>n.d.</v>
          </cell>
          <cell r="L1279" t="str">
            <v>Bicf</v>
          </cell>
          <cell r="M127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79" t="str">
            <v>CAPAG Ano Base 2023</v>
          </cell>
          <cell r="O1279" t="str">
            <v>Não</v>
          </cell>
          <cell r="P1279" t="str">
            <v>n.d.</v>
          </cell>
          <cell r="Q1279" t="str">
            <v>Sim</v>
          </cell>
          <cell r="R1279" t="str">
            <v/>
          </cell>
          <cell r="S1279" t="str">
            <v/>
          </cell>
          <cell r="T1279" t="str">
            <v>Negativa</v>
          </cell>
          <cell r="U1279" t="str">
            <v/>
          </cell>
          <cell r="V1279" t="str">
            <v>Sim</v>
          </cell>
          <cell r="W1279" t="str">
            <v>Sim</v>
          </cell>
        </row>
        <row r="1280">
          <cell r="D1280" t="str">
            <v>Boqueirão/PB</v>
          </cell>
          <cell r="E1280" t="str">
            <v>n.d.</v>
          </cell>
          <cell r="F1280">
            <v>0.44072663266209272</v>
          </cell>
          <cell r="G1280" t="str">
            <v>A</v>
          </cell>
          <cell r="H1280">
            <v>0.89962344166032371</v>
          </cell>
          <cell r="I1280" t="str">
            <v>B</v>
          </cell>
          <cell r="J1280" t="str">
            <v>n.d.</v>
          </cell>
          <cell r="K1280" t="str">
            <v>n.d.</v>
          </cell>
          <cell r="L1280" t="str">
            <v>Dicf</v>
          </cell>
          <cell r="M128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80" t="str">
            <v>CAPAG Ano Base 2023</v>
          </cell>
          <cell r="O1280" t="str">
            <v>Não</v>
          </cell>
          <cell r="P1280" t="str">
            <v>n.d.</v>
          </cell>
          <cell r="Q1280" t="str">
            <v>Sim</v>
          </cell>
          <cell r="R1280" t="str">
            <v/>
          </cell>
          <cell r="S1280" t="str">
            <v/>
          </cell>
          <cell r="T1280" t="str">
            <v>Negativa</v>
          </cell>
          <cell r="U1280" t="str">
            <v/>
          </cell>
          <cell r="V1280" t="str">
            <v>Sim</v>
          </cell>
          <cell r="W1280" t="str">
            <v>Sim</v>
          </cell>
        </row>
        <row r="1281">
          <cell r="D1281" t="str">
            <v>Igaracy/PB</v>
          </cell>
          <cell r="E1281" t="str">
            <v>C</v>
          </cell>
          <cell r="F1281">
            <v>0.37175640021384004</v>
          </cell>
          <cell r="G1281" t="str">
            <v>A</v>
          </cell>
          <cell r="H1281">
            <v>0.96718744445487193</v>
          </cell>
          <cell r="I1281" t="str">
            <v>C</v>
          </cell>
          <cell r="J1281">
            <v>0.11835004614813906</v>
          </cell>
          <cell r="K1281" t="str">
            <v>A</v>
          </cell>
          <cell r="L1281" t="str">
            <v>Bicf</v>
          </cell>
          <cell r="M1281" t="str">
            <v/>
          </cell>
          <cell r="N1281" t="str">
            <v>CAPAG Ano Base 2023</v>
          </cell>
          <cell r="O1281" t="str">
            <v>Não</v>
          </cell>
          <cell r="P1281">
            <v>1.3534677488905231E-2</v>
          </cell>
          <cell r="Q1281" t="str">
            <v>Sim</v>
          </cell>
          <cell r="R1281" t="str">
            <v/>
          </cell>
          <cell r="S1281" t="str">
            <v/>
          </cell>
          <cell r="T1281" t="str">
            <v/>
          </cell>
          <cell r="U1281" t="str">
            <v/>
          </cell>
          <cell r="V1281" t="str">
            <v>Sim</v>
          </cell>
          <cell r="W1281" t="str">
            <v>Sim</v>
          </cell>
        </row>
        <row r="1282">
          <cell r="D1282" t="str">
            <v>Borborema/PB</v>
          </cell>
          <cell r="E1282" t="str">
            <v>C</v>
          </cell>
          <cell r="F1282">
            <v>0.15457295375797436</v>
          </cell>
          <cell r="G1282" t="str">
            <v>A</v>
          </cell>
          <cell r="H1282">
            <v>0.93626234220014082</v>
          </cell>
          <cell r="I1282" t="str">
            <v>B</v>
          </cell>
          <cell r="J1282">
            <v>-7.5084996933865916E-2</v>
          </cell>
          <cell r="K1282" t="str">
            <v>C</v>
          </cell>
          <cell r="L1282" t="str">
            <v>Cicf</v>
          </cell>
          <cell r="M1282" t="str">
            <v/>
          </cell>
          <cell r="N1282" t="str">
            <v>CAPAG Ano Base 2023</v>
          </cell>
          <cell r="O1282" t="str">
            <v>Não</v>
          </cell>
          <cell r="P1282">
            <v>22.568211253881252</v>
          </cell>
          <cell r="Q1282" t="str">
            <v>Sim</v>
          </cell>
          <cell r="R1282" t="str">
            <v/>
          </cell>
          <cell r="S1282" t="str">
            <v/>
          </cell>
          <cell r="T1282" t="str">
            <v/>
          </cell>
          <cell r="U1282" t="str">
            <v/>
          </cell>
          <cell r="V1282" t="str">
            <v>Sim</v>
          </cell>
          <cell r="W1282" t="str">
            <v>Sim</v>
          </cell>
        </row>
        <row r="1283">
          <cell r="D1283" t="str">
            <v>Brejo do Cruz/PB</v>
          </cell>
          <cell r="E1283" t="str">
            <v>A</v>
          </cell>
          <cell r="F1283">
            <v>0.13502137326375593</v>
          </cell>
          <cell r="G1283" t="str">
            <v>A</v>
          </cell>
          <cell r="H1283">
            <v>0.91397574284689787</v>
          </cell>
          <cell r="I1283" t="str">
            <v>B</v>
          </cell>
          <cell r="J1283">
            <v>0.23853151689588364</v>
          </cell>
          <cell r="K1283" t="str">
            <v>A</v>
          </cell>
          <cell r="L1283" t="str">
            <v>Dicf</v>
          </cell>
          <cell r="M1283" t="str">
            <v/>
          </cell>
          <cell r="N1283" t="str">
            <v>CAPAG Ano Base 2023</v>
          </cell>
          <cell r="O1283" t="str">
            <v>Não</v>
          </cell>
          <cell r="P1283">
            <v>2.0506346891873049E-2</v>
          </cell>
          <cell r="Q1283" t="str">
            <v>Sim</v>
          </cell>
          <cell r="R1283" t="str">
            <v/>
          </cell>
          <cell r="S1283" t="str">
            <v/>
          </cell>
          <cell r="T1283" t="str">
            <v/>
          </cell>
          <cell r="U1283" t="str">
            <v/>
          </cell>
          <cell r="V1283" t="str">
            <v>Sim</v>
          </cell>
          <cell r="W1283" t="str">
            <v>Sim</v>
          </cell>
        </row>
        <row r="1284">
          <cell r="D1284" t="str">
            <v>Brejo dos Santos/PB</v>
          </cell>
          <cell r="E1284" t="str">
            <v>C</v>
          </cell>
          <cell r="F1284">
            <v>0.39414461570795506</v>
          </cell>
          <cell r="G1284" t="str">
            <v>A</v>
          </cell>
          <cell r="H1284">
            <v>0.95755644142735763</v>
          </cell>
          <cell r="I1284" t="str">
            <v>C</v>
          </cell>
          <cell r="J1284">
            <v>-0.16883927760804843</v>
          </cell>
          <cell r="K1284" t="str">
            <v>C</v>
          </cell>
          <cell r="L1284" t="str">
            <v>Bicf</v>
          </cell>
          <cell r="M1284" t="str">
            <v/>
          </cell>
          <cell r="N1284" t="str">
            <v>CAPAG Ano Base 2023</v>
          </cell>
          <cell r="O1284" t="str">
            <v>Não</v>
          </cell>
          <cell r="P1284" t="str">
            <v/>
          </cell>
          <cell r="Q1284" t="str">
            <v>Sim</v>
          </cell>
          <cell r="R1284" t="str">
            <v/>
          </cell>
          <cell r="S1284" t="str">
            <v/>
          </cell>
          <cell r="T1284" t="str">
            <v/>
          </cell>
          <cell r="U1284" t="str">
            <v/>
          </cell>
          <cell r="V1284" t="str">
            <v>Sim</v>
          </cell>
          <cell r="W1284" t="str">
            <v>Sim</v>
          </cell>
        </row>
        <row r="1285">
          <cell r="D1285" t="str">
            <v>Caaporã/PB</v>
          </cell>
          <cell r="E1285" t="str">
            <v>C</v>
          </cell>
          <cell r="F1285">
            <v>0.58488474327648765</v>
          </cell>
          <cell r="G1285" t="str">
            <v>A</v>
          </cell>
          <cell r="H1285">
            <v>0.93372643162779512</v>
          </cell>
          <cell r="I1285" t="str">
            <v>B</v>
          </cell>
          <cell r="J1285">
            <v>-0.20154995809586149</v>
          </cell>
          <cell r="K1285" t="str">
            <v>C</v>
          </cell>
          <cell r="L1285" t="str">
            <v>Bicf</v>
          </cell>
          <cell r="M1285" t="str">
            <v/>
          </cell>
          <cell r="N1285" t="str">
            <v>CAPAG Ano Base 2023</v>
          </cell>
          <cell r="O1285" t="str">
            <v>Não</v>
          </cell>
          <cell r="P1285" t="str">
            <v/>
          </cell>
          <cell r="Q1285" t="str">
            <v>Sim</v>
          </cell>
          <cell r="R1285" t="str">
            <v/>
          </cell>
          <cell r="S1285" t="str">
            <v/>
          </cell>
          <cell r="T1285" t="str">
            <v/>
          </cell>
          <cell r="U1285" t="str">
            <v/>
          </cell>
          <cell r="V1285" t="str">
            <v>Sim</v>
          </cell>
          <cell r="W1285" t="str">
            <v>Não</v>
          </cell>
        </row>
        <row r="1286">
          <cell r="D1286" t="str">
            <v>Cabaceiras/PB</v>
          </cell>
          <cell r="E1286" t="str">
            <v>C</v>
          </cell>
          <cell r="F1286">
            <v>7.644193349949252E-2</v>
          </cell>
          <cell r="G1286" t="str">
            <v>A</v>
          </cell>
          <cell r="H1286">
            <v>0.92083356500123026</v>
          </cell>
          <cell r="I1286" t="str">
            <v>B</v>
          </cell>
          <cell r="J1286">
            <v>-7.7138383789363787E-2</v>
          </cell>
          <cell r="K1286" t="str">
            <v>C</v>
          </cell>
          <cell r="L1286" t="str">
            <v>Cicf</v>
          </cell>
          <cell r="M1286" t="str">
            <v/>
          </cell>
          <cell r="N1286" t="str">
            <v>CAPAG Ano Base 2023</v>
          </cell>
          <cell r="O1286" t="str">
            <v>Não</v>
          </cell>
          <cell r="P1286">
            <v>0.2849098746403102</v>
          </cell>
          <cell r="Q1286" t="str">
            <v>Sim</v>
          </cell>
          <cell r="R1286" t="str">
            <v>Sim</v>
          </cell>
          <cell r="S1286" t="str">
            <v/>
          </cell>
          <cell r="T1286" t="str">
            <v/>
          </cell>
          <cell r="U1286" t="str">
            <v/>
          </cell>
          <cell r="V1286" t="str">
            <v>Sim</v>
          </cell>
          <cell r="W1286" t="str">
            <v>Sim</v>
          </cell>
        </row>
        <row r="1287">
          <cell r="D1287" t="str">
            <v>Cabedelo/PB</v>
          </cell>
          <cell r="E1287" t="str">
            <v>A</v>
          </cell>
          <cell r="F1287">
            <v>0.1023460621122904</v>
          </cell>
          <cell r="G1287" t="str">
            <v>A</v>
          </cell>
          <cell r="H1287">
            <v>0.81149255247957153</v>
          </cell>
          <cell r="I1287" t="str">
            <v>A</v>
          </cell>
          <cell r="J1287">
            <v>2.018151158319945E-2</v>
          </cell>
          <cell r="K1287" t="str">
            <v>B</v>
          </cell>
          <cell r="L1287" t="str">
            <v>Cicf</v>
          </cell>
          <cell r="M1287" t="str">
            <v/>
          </cell>
          <cell r="N1287" t="str">
            <v>CAPAG Ano Base 2023</v>
          </cell>
          <cell r="O1287" t="str">
            <v>Não</v>
          </cell>
          <cell r="P1287">
            <v>0.73835148835824427</v>
          </cell>
          <cell r="Q1287" t="str">
            <v>Sim</v>
          </cell>
          <cell r="R1287" t="str">
            <v/>
          </cell>
          <cell r="S1287" t="str">
            <v/>
          </cell>
          <cell r="T1287" t="str">
            <v/>
          </cell>
          <cell r="U1287" t="str">
            <v/>
          </cell>
          <cell r="V1287" t="str">
            <v>Sim</v>
          </cell>
          <cell r="W1287" t="str">
            <v>Sim</v>
          </cell>
        </row>
        <row r="1288">
          <cell r="D1288" t="str">
            <v>Cachoeira dos Índios/PB</v>
          </cell>
          <cell r="E1288" t="str">
            <v>C</v>
          </cell>
          <cell r="F1288">
            <v>3.9900612115790136E-2</v>
          </cell>
          <cell r="G1288" t="str">
            <v>A</v>
          </cell>
          <cell r="H1288">
            <v>0.96777347444394768</v>
          </cell>
          <cell r="I1288" t="str">
            <v>C</v>
          </cell>
          <cell r="J1288">
            <v>5.1403935427290846E-2</v>
          </cell>
          <cell r="K1288" t="str">
            <v>A</v>
          </cell>
          <cell r="L1288" t="str">
            <v>Dicf</v>
          </cell>
          <cell r="M1288" t="str">
            <v/>
          </cell>
          <cell r="N1288" t="str">
            <v>CAPAG Ano Base 2023</v>
          </cell>
          <cell r="O1288" t="str">
            <v>Não</v>
          </cell>
          <cell r="P1288">
            <v>0.31673849502599671</v>
          </cell>
          <cell r="Q1288" t="str">
            <v>Sim</v>
          </cell>
          <cell r="R1288" t="str">
            <v/>
          </cell>
          <cell r="S1288" t="str">
            <v/>
          </cell>
          <cell r="T1288" t="str">
            <v/>
          </cell>
          <cell r="U1288" t="str">
            <v/>
          </cell>
          <cell r="V1288" t="str">
            <v>Sim</v>
          </cell>
          <cell r="W1288" t="str">
            <v>Não</v>
          </cell>
        </row>
        <row r="1289">
          <cell r="D1289" t="str">
            <v>Cacimba de Areia/PB</v>
          </cell>
          <cell r="E1289" t="str">
            <v>n.d.</v>
          </cell>
          <cell r="F1289">
            <v>1.5414938830150852E-2</v>
          </cell>
          <cell r="G1289" t="str">
            <v>A</v>
          </cell>
          <cell r="H1289">
            <v>0.93528820216984743</v>
          </cell>
          <cell r="I1289" t="str">
            <v>B</v>
          </cell>
          <cell r="J1289" t="str">
            <v>n.d.</v>
          </cell>
          <cell r="K1289" t="str">
            <v>n.d.</v>
          </cell>
          <cell r="L1289" t="str">
            <v>Cicf</v>
          </cell>
          <cell r="M128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89" t="str">
            <v>CAPAG Ano Base 2023</v>
          </cell>
          <cell r="O1289" t="str">
            <v>Não</v>
          </cell>
          <cell r="P1289" t="str">
            <v>n.d.</v>
          </cell>
          <cell r="Q1289" t="str">
            <v>Sim</v>
          </cell>
          <cell r="R1289" t="str">
            <v/>
          </cell>
          <cell r="S1289" t="str">
            <v/>
          </cell>
          <cell r="T1289" t="str">
            <v>Negativa</v>
          </cell>
          <cell r="U1289" t="str">
            <v/>
          </cell>
          <cell r="V1289" t="str">
            <v>Sim</v>
          </cell>
          <cell r="W1289" t="str">
            <v>Não</v>
          </cell>
        </row>
        <row r="1290">
          <cell r="D1290" t="str">
            <v>Cacimba de Dentro/PB</v>
          </cell>
          <cell r="E1290" t="str">
            <v>C</v>
          </cell>
          <cell r="F1290">
            <v>0.70897046529766028</v>
          </cell>
          <cell r="G1290" t="str">
            <v>B</v>
          </cell>
          <cell r="H1290">
            <v>0.9579927440060737</v>
          </cell>
          <cell r="I1290" t="str">
            <v>C</v>
          </cell>
          <cell r="J1290">
            <v>-0.19211413605808733</v>
          </cell>
          <cell r="K1290" t="str">
            <v>C</v>
          </cell>
          <cell r="L1290" t="str">
            <v>Bicf</v>
          </cell>
          <cell r="M1290" t="str">
            <v/>
          </cell>
          <cell r="N1290" t="str">
            <v>CAPAG Ano Base 2023</v>
          </cell>
          <cell r="O1290" t="str">
            <v>Não</v>
          </cell>
          <cell r="P1290" t="str">
            <v/>
          </cell>
          <cell r="Q1290" t="str">
            <v>Sim</v>
          </cell>
          <cell r="R1290" t="str">
            <v/>
          </cell>
          <cell r="S1290" t="str">
            <v/>
          </cell>
          <cell r="T1290" t="str">
            <v/>
          </cell>
          <cell r="U1290" t="str">
            <v/>
          </cell>
          <cell r="V1290" t="str">
            <v>Sim</v>
          </cell>
          <cell r="W1290" t="str">
            <v>Não</v>
          </cell>
        </row>
        <row r="1291">
          <cell r="D1291" t="str">
            <v>Cacimbas/PB</v>
          </cell>
          <cell r="E1291" t="str">
            <v>n.d.</v>
          </cell>
          <cell r="F1291">
            <v>0.10064016682699567</v>
          </cell>
          <cell r="G1291" t="str">
            <v>A</v>
          </cell>
          <cell r="H1291">
            <v>0.88408752358391407</v>
          </cell>
          <cell r="I1291" t="str">
            <v>B</v>
          </cell>
          <cell r="J1291" t="str">
            <v>n.d.</v>
          </cell>
          <cell r="K1291" t="str">
            <v>n.d.</v>
          </cell>
          <cell r="L1291" t="str">
            <v>Bicf</v>
          </cell>
          <cell r="M12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291" t="str">
            <v>CAPAG Ano Base 2023</v>
          </cell>
          <cell r="O1291" t="str">
            <v>Não</v>
          </cell>
          <cell r="P1291">
            <v>0.12500176675542027</v>
          </cell>
          <cell r="Q1291" t="str">
            <v>Sim</v>
          </cell>
          <cell r="R1291" t="str">
            <v>Sim</v>
          </cell>
          <cell r="S1291" t="str">
            <v/>
          </cell>
          <cell r="T1291" t="str">
            <v/>
          </cell>
          <cell r="U1291" t="str">
            <v>Sim</v>
          </cell>
          <cell r="V1291" t="str">
            <v>Sim</v>
          </cell>
          <cell r="W1291" t="str">
            <v>Sim</v>
          </cell>
        </row>
        <row r="1292">
          <cell r="D1292" t="str">
            <v>Caiçara/PB</v>
          </cell>
          <cell r="E1292" t="str">
            <v>C</v>
          </cell>
          <cell r="F1292">
            <v>0.49117753327512914</v>
          </cell>
          <cell r="G1292" t="str">
            <v>A</v>
          </cell>
          <cell r="H1292">
            <v>0.94012587509775702</v>
          </cell>
          <cell r="I1292" t="str">
            <v>B</v>
          </cell>
          <cell r="J1292">
            <v>-0.15575998323883791</v>
          </cell>
          <cell r="K1292" t="str">
            <v>C</v>
          </cell>
          <cell r="L1292" t="str">
            <v>Aicf</v>
          </cell>
          <cell r="M1292" t="str">
            <v/>
          </cell>
          <cell r="N1292" t="str">
            <v>CAPAG Ano Base 2023</v>
          </cell>
          <cell r="O1292" t="str">
            <v>Não</v>
          </cell>
          <cell r="P1292" t="str">
            <v/>
          </cell>
          <cell r="Q1292" t="str">
            <v>Sim</v>
          </cell>
          <cell r="R1292" t="str">
            <v/>
          </cell>
          <cell r="S1292" t="str">
            <v/>
          </cell>
          <cell r="T1292" t="str">
            <v/>
          </cell>
          <cell r="U1292" t="str">
            <v/>
          </cell>
          <cell r="V1292" t="str">
            <v>Sim</v>
          </cell>
          <cell r="W1292" t="str">
            <v>Sim</v>
          </cell>
        </row>
        <row r="1293">
          <cell r="D1293" t="str">
            <v>Cajazeiras/PB</v>
          </cell>
          <cell r="E1293" t="str">
            <v>n.e.</v>
          </cell>
          <cell r="F1293">
            <v>0.70656086116418082</v>
          </cell>
          <cell r="G1293" t="str">
            <v>B</v>
          </cell>
          <cell r="H1293">
            <v>0.96254422530212147</v>
          </cell>
          <cell r="I1293" t="str">
            <v>C</v>
          </cell>
          <cell r="J1293">
            <v>-0.11205887007275805</v>
          </cell>
          <cell r="K1293" t="str">
            <v>C</v>
          </cell>
          <cell r="L1293" t="str">
            <v>Eicf</v>
          </cell>
          <cell r="M1293" t="str">
            <v>Ente possui ranking da informação contábil Eicf</v>
          </cell>
          <cell r="N1293" t="str">
            <v>CAPAG Ano Base 2023</v>
          </cell>
          <cell r="O1293" t="str">
            <v>Não</v>
          </cell>
          <cell r="P1293" t="str">
            <v/>
          </cell>
          <cell r="Q1293" t="str">
            <v>Sim</v>
          </cell>
          <cell r="R1293" t="str">
            <v/>
          </cell>
          <cell r="S1293" t="str">
            <v/>
          </cell>
          <cell r="T1293" t="str">
            <v/>
          </cell>
          <cell r="U1293" t="str">
            <v/>
          </cell>
          <cell r="V1293" t="str">
            <v>Sim</v>
          </cell>
          <cell r="W1293" t="str">
            <v>Não</v>
          </cell>
        </row>
        <row r="1294">
          <cell r="D1294" t="str">
            <v>Cajazeirinhas/PB</v>
          </cell>
          <cell r="E1294" t="str">
            <v>C</v>
          </cell>
          <cell r="F1294">
            <v>4.1890370768639017E-2</v>
          </cell>
          <cell r="G1294" t="str">
            <v>A</v>
          </cell>
          <cell r="H1294">
            <v>0.99893808973744791</v>
          </cell>
          <cell r="I1294" t="str">
            <v>C</v>
          </cell>
          <cell r="J1294">
            <v>-7.5095372223749193E-2</v>
          </cell>
          <cell r="K1294" t="str">
            <v>C</v>
          </cell>
          <cell r="L1294" t="str">
            <v>Bicf</v>
          </cell>
          <cell r="M1294" t="str">
            <v/>
          </cell>
          <cell r="N1294" t="str">
            <v>CAPAG Ano Base 2023</v>
          </cell>
          <cell r="O1294" t="str">
            <v>Não</v>
          </cell>
          <cell r="P1294" t="str">
            <v/>
          </cell>
          <cell r="Q1294" t="str">
            <v>Sim</v>
          </cell>
          <cell r="R1294" t="str">
            <v/>
          </cell>
          <cell r="S1294" t="str">
            <v/>
          </cell>
          <cell r="T1294" t="str">
            <v/>
          </cell>
          <cell r="U1294" t="str">
            <v/>
          </cell>
          <cell r="V1294" t="str">
            <v>Sim</v>
          </cell>
          <cell r="W1294" t="str">
            <v>Não</v>
          </cell>
        </row>
        <row r="1295">
          <cell r="D1295" t="str">
            <v>Caldas Brandão/PB</v>
          </cell>
          <cell r="E1295" t="str">
            <v>C</v>
          </cell>
          <cell r="F1295">
            <v>0.37242759566303874</v>
          </cell>
          <cell r="G1295" t="str">
            <v>A</v>
          </cell>
          <cell r="H1295">
            <v>0.75640598870096953</v>
          </cell>
          <cell r="I1295" t="str">
            <v>A</v>
          </cell>
          <cell r="J1295">
            <v>-9.9191753106236541E-3</v>
          </cell>
          <cell r="K1295" t="str">
            <v>C</v>
          </cell>
          <cell r="L1295" t="str">
            <v>Cicf</v>
          </cell>
          <cell r="M1295" t="str">
            <v/>
          </cell>
          <cell r="N1295" t="str">
            <v>CAPAG Ano Base 2023</v>
          </cell>
          <cell r="O1295" t="str">
            <v>Não</v>
          </cell>
          <cell r="P1295">
            <v>1.8754310286005038</v>
          </cell>
          <cell r="Q1295" t="str">
            <v>Sim</v>
          </cell>
          <cell r="R1295" t="str">
            <v/>
          </cell>
          <cell r="S1295" t="str">
            <v/>
          </cell>
          <cell r="T1295" t="str">
            <v/>
          </cell>
          <cell r="U1295" t="str">
            <v/>
          </cell>
          <cell r="V1295" t="str">
            <v>Sim</v>
          </cell>
          <cell r="W1295" t="str">
            <v>Sim</v>
          </cell>
        </row>
        <row r="1296">
          <cell r="D1296" t="str">
            <v>Camalaú/PB</v>
          </cell>
          <cell r="E1296" t="str">
            <v>B</v>
          </cell>
          <cell r="F1296">
            <v>1.2491139473364389E-2</v>
          </cell>
          <cell r="G1296" t="str">
            <v>A</v>
          </cell>
          <cell r="H1296">
            <v>0.94679243668773261</v>
          </cell>
          <cell r="I1296" t="str">
            <v>B</v>
          </cell>
          <cell r="J1296">
            <v>1.1305977537446757E-2</v>
          </cell>
          <cell r="K1296" t="str">
            <v>B</v>
          </cell>
          <cell r="L1296" t="str">
            <v>Bicf</v>
          </cell>
          <cell r="M1296" t="str">
            <v/>
          </cell>
          <cell r="N1296" t="str">
            <v>CAPAG Ano Base 2023</v>
          </cell>
          <cell r="O1296" t="str">
            <v>Não</v>
          </cell>
          <cell r="P1296">
            <v>0.55535948235440225</v>
          </cell>
          <cell r="Q1296" t="str">
            <v>Sim</v>
          </cell>
          <cell r="R1296" t="str">
            <v/>
          </cell>
          <cell r="S1296" t="str">
            <v/>
          </cell>
          <cell r="T1296" t="str">
            <v/>
          </cell>
          <cell r="U1296" t="str">
            <v/>
          </cell>
          <cell r="V1296" t="str">
            <v>Sim</v>
          </cell>
          <cell r="W1296" t="str">
            <v>Sim</v>
          </cell>
        </row>
        <row r="1297">
          <cell r="D1297" t="str">
            <v>Campina Grande/PB</v>
          </cell>
          <cell r="E1297" t="str">
            <v>n.d.</v>
          </cell>
          <cell r="F1297">
            <v>0.42074810468051788</v>
          </cell>
          <cell r="G1297" t="str">
            <v>A</v>
          </cell>
          <cell r="H1297">
            <v>0.9512499028341399</v>
          </cell>
          <cell r="I1297" t="str">
            <v>C</v>
          </cell>
          <cell r="J1297" t="str">
            <v>n.d.</v>
          </cell>
          <cell r="K1297" t="str">
            <v>n.d.</v>
          </cell>
          <cell r="L1297" t="str">
            <v>Dicf</v>
          </cell>
          <cell r="M1297" t="str">
            <v/>
          </cell>
          <cell r="N1297" t="str">
            <v>CAPAG Ano Base 2023</v>
          </cell>
          <cell r="O1297" t="str">
            <v>Não</v>
          </cell>
          <cell r="P1297">
            <v>0.92601261634185217</v>
          </cell>
          <cell r="Q1297" t="str">
            <v>Sim</v>
          </cell>
          <cell r="R1297" t="str">
            <v>Sim</v>
          </cell>
          <cell r="S1297" t="str">
            <v/>
          </cell>
          <cell r="T1297" t="str">
            <v/>
          </cell>
          <cell r="U1297" t="str">
            <v/>
          </cell>
          <cell r="V1297" t="str">
            <v>Sim</v>
          </cell>
          <cell r="W1297" t="str">
            <v>Sim</v>
          </cell>
        </row>
        <row r="1298">
          <cell r="D1298" t="str">
            <v>Capim/PB</v>
          </cell>
          <cell r="E1298" t="str">
            <v>n.d.</v>
          </cell>
          <cell r="F1298">
            <v>0.12846736046156376</v>
          </cell>
          <cell r="G1298" t="str">
            <v>A</v>
          </cell>
          <cell r="H1298">
            <v>0.90581461884728975</v>
          </cell>
          <cell r="I1298" t="str">
            <v>B</v>
          </cell>
          <cell r="J1298" t="str">
            <v>n.d.</v>
          </cell>
          <cell r="K1298" t="str">
            <v>n.d.</v>
          </cell>
          <cell r="L1298" t="str">
            <v>Cicf</v>
          </cell>
          <cell r="M129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298" t="str">
            <v>CAPAG Ano Base 2023</v>
          </cell>
          <cell r="O1298" t="str">
            <v>Não</v>
          </cell>
          <cell r="P1298" t="str">
            <v>n.d.</v>
          </cell>
          <cell r="Q1298" t="str">
            <v>Sim</v>
          </cell>
          <cell r="R1298" t="str">
            <v/>
          </cell>
          <cell r="S1298" t="str">
            <v/>
          </cell>
          <cell r="T1298" t="str">
            <v>Negativa</v>
          </cell>
          <cell r="U1298" t="str">
            <v/>
          </cell>
          <cell r="V1298" t="str">
            <v>Sim</v>
          </cell>
          <cell r="W1298" t="str">
            <v>Sim</v>
          </cell>
        </row>
        <row r="1299">
          <cell r="D1299" t="str">
            <v>Caraúbas/PB</v>
          </cell>
          <cell r="E1299" t="str">
            <v>n.e.</v>
          </cell>
          <cell r="F1299">
            <v>1.37200770123062E-2</v>
          </cell>
          <cell r="G1299" t="str">
            <v>A</v>
          </cell>
          <cell r="H1299">
            <v>0.98249290104805664</v>
          </cell>
          <cell r="I1299" t="str">
            <v>C</v>
          </cell>
          <cell r="J1299">
            <v>-2.3040474034692518E-2</v>
          </cell>
          <cell r="K1299" t="str">
            <v>C</v>
          </cell>
          <cell r="L1299" t="str">
            <v>Eicf</v>
          </cell>
          <cell r="M1299" t="str">
            <v>Ente possui ranking da informação contábil Eicf</v>
          </cell>
          <cell r="N1299" t="str">
            <v>CAPAG Ano Base 2023</v>
          </cell>
          <cell r="O1299" t="str">
            <v>Não</v>
          </cell>
          <cell r="P1299">
            <v>2.4048738962656149</v>
          </cell>
          <cell r="Q1299" t="str">
            <v>Sim</v>
          </cell>
          <cell r="R1299" t="str">
            <v/>
          </cell>
          <cell r="S1299" t="str">
            <v/>
          </cell>
          <cell r="T1299" t="str">
            <v/>
          </cell>
          <cell r="U1299" t="str">
            <v/>
          </cell>
          <cell r="V1299" t="str">
            <v>Sim</v>
          </cell>
          <cell r="W1299" t="str">
            <v>Sim</v>
          </cell>
        </row>
        <row r="1300">
          <cell r="D1300" t="str">
            <v>Carrapateira/PB</v>
          </cell>
          <cell r="E1300" t="str">
            <v>C</v>
          </cell>
          <cell r="F1300">
            <v>0.34717259834143188</v>
          </cell>
          <cell r="G1300" t="str">
            <v>A</v>
          </cell>
          <cell r="H1300">
            <v>0.96645315699387435</v>
          </cell>
          <cell r="I1300" t="str">
            <v>C</v>
          </cell>
          <cell r="J1300">
            <v>-2.1398170266119742E-2</v>
          </cell>
          <cell r="K1300" t="str">
            <v>C</v>
          </cell>
          <cell r="L1300" t="str">
            <v>Dicf</v>
          </cell>
          <cell r="M1300" t="str">
            <v/>
          </cell>
          <cell r="N1300" t="str">
            <v>CAPAG Ano Base 2023</v>
          </cell>
          <cell r="O1300" t="str">
            <v>Não</v>
          </cell>
          <cell r="P1300">
            <v>1.4722379207871417</v>
          </cell>
          <cell r="Q1300" t="str">
            <v>Sim</v>
          </cell>
          <cell r="R1300" t="str">
            <v/>
          </cell>
          <cell r="S1300" t="str">
            <v/>
          </cell>
          <cell r="T1300" t="str">
            <v/>
          </cell>
          <cell r="U1300" t="str">
            <v/>
          </cell>
          <cell r="V1300" t="str">
            <v>Sim</v>
          </cell>
          <cell r="W1300" t="str">
            <v>Sim</v>
          </cell>
        </row>
        <row r="1301">
          <cell r="D1301" t="str">
            <v>Casserengue/PB</v>
          </cell>
          <cell r="E1301" t="str">
            <v>C</v>
          </cell>
          <cell r="F1301">
            <v>0.20038886471353873</v>
          </cell>
          <cell r="G1301" t="str">
            <v>A</v>
          </cell>
          <cell r="H1301">
            <v>0.99254364882059209</v>
          </cell>
          <cell r="I1301" t="str">
            <v>C</v>
          </cell>
          <cell r="J1301">
            <v>-0.14353181810736337</v>
          </cell>
          <cell r="K1301" t="str">
            <v>C</v>
          </cell>
          <cell r="L1301" t="str">
            <v>Cicf</v>
          </cell>
          <cell r="M1301" t="str">
            <v/>
          </cell>
          <cell r="N1301" t="str">
            <v>CAPAG Ano Base 2023</v>
          </cell>
          <cell r="O1301" t="str">
            <v>Não</v>
          </cell>
          <cell r="P1301" t="str">
            <v/>
          </cell>
          <cell r="Q1301" t="str">
            <v>Sim</v>
          </cell>
          <cell r="R1301" t="str">
            <v/>
          </cell>
          <cell r="S1301" t="str">
            <v/>
          </cell>
          <cell r="T1301" t="str">
            <v/>
          </cell>
          <cell r="U1301" t="str">
            <v/>
          </cell>
          <cell r="V1301" t="str">
            <v>Sim</v>
          </cell>
          <cell r="W1301" t="str">
            <v>Sim</v>
          </cell>
        </row>
        <row r="1302">
          <cell r="D1302" t="str">
            <v>Catingueira/PB</v>
          </cell>
          <cell r="E1302" t="str">
            <v>n.d.</v>
          </cell>
          <cell r="F1302">
            <v>0.20454503313200353</v>
          </cell>
          <cell r="G1302" t="str">
            <v>A</v>
          </cell>
          <cell r="H1302">
            <v>0.96425727286511176</v>
          </cell>
          <cell r="I1302" t="str">
            <v>C</v>
          </cell>
          <cell r="J1302" t="str">
            <v>n.d.</v>
          </cell>
          <cell r="K1302" t="str">
            <v>n.d.</v>
          </cell>
          <cell r="L1302" t="str">
            <v>Bicf</v>
          </cell>
          <cell r="M130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02" t="str">
            <v>CAPAG Ano Base 2023</v>
          </cell>
          <cell r="O1302" t="str">
            <v>Não</v>
          </cell>
          <cell r="P1302" t="str">
            <v>n.d.</v>
          </cell>
          <cell r="Q1302" t="str">
            <v>Sim</v>
          </cell>
          <cell r="R1302" t="str">
            <v/>
          </cell>
          <cell r="S1302" t="str">
            <v/>
          </cell>
          <cell r="T1302" t="str">
            <v>Negativa</v>
          </cell>
          <cell r="U1302" t="str">
            <v/>
          </cell>
          <cell r="V1302" t="str">
            <v>Sim</v>
          </cell>
          <cell r="W1302" t="str">
            <v>Não</v>
          </cell>
        </row>
        <row r="1303">
          <cell r="D1303" t="str">
            <v>Catolé do Rocha/PB</v>
          </cell>
          <cell r="E1303" t="str">
            <v>C</v>
          </cell>
          <cell r="F1303">
            <v>0.34159894132704327</v>
          </cell>
          <cell r="G1303" t="str">
            <v>A</v>
          </cell>
          <cell r="H1303">
            <v>0.89351123369661911</v>
          </cell>
          <cell r="I1303" t="str">
            <v>B</v>
          </cell>
          <cell r="J1303">
            <v>-9.2332953979205653E-3</v>
          </cell>
          <cell r="K1303" t="str">
            <v>C</v>
          </cell>
          <cell r="L1303" t="str">
            <v>Bicf</v>
          </cell>
          <cell r="M1303" t="str">
            <v/>
          </cell>
          <cell r="N1303" t="str">
            <v>CAPAG Ano Base 2023</v>
          </cell>
          <cell r="O1303" t="str">
            <v>Não</v>
          </cell>
          <cell r="P1303">
            <v>1.4763610680751091</v>
          </cell>
          <cell r="Q1303" t="str">
            <v>Sim</v>
          </cell>
          <cell r="R1303" t="str">
            <v/>
          </cell>
          <cell r="S1303" t="str">
            <v/>
          </cell>
          <cell r="T1303" t="str">
            <v/>
          </cell>
          <cell r="U1303" t="str">
            <v/>
          </cell>
          <cell r="V1303" t="str">
            <v>Sim</v>
          </cell>
          <cell r="W1303" t="str">
            <v>Sim</v>
          </cell>
        </row>
        <row r="1304">
          <cell r="D1304" t="str">
            <v>Caturité/PB</v>
          </cell>
          <cell r="E1304" t="str">
            <v>C</v>
          </cell>
          <cell r="F1304">
            <v>0.21750381618802847</v>
          </cell>
          <cell r="G1304" t="str">
            <v>A</v>
          </cell>
          <cell r="H1304">
            <v>0.9561807167380052</v>
          </cell>
          <cell r="I1304" t="str">
            <v>C</v>
          </cell>
          <cell r="J1304">
            <v>-0.17230654102645251</v>
          </cell>
          <cell r="K1304" t="str">
            <v>C</v>
          </cell>
          <cell r="L1304" t="str">
            <v>Cicf</v>
          </cell>
          <cell r="M1304" t="str">
            <v/>
          </cell>
          <cell r="N1304" t="str">
            <v>CAPAG Ano Base 2023</v>
          </cell>
          <cell r="O1304" t="str">
            <v>Não</v>
          </cell>
          <cell r="P1304" t="str">
            <v/>
          </cell>
          <cell r="Q1304" t="str">
            <v>Sim</v>
          </cell>
          <cell r="R1304" t="str">
            <v/>
          </cell>
          <cell r="S1304" t="str">
            <v/>
          </cell>
          <cell r="T1304" t="str">
            <v/>
          </cell>
          <cell r="U1304" t="str">
            <v/>
          </cell>
          <cell r="V1304" t="str">
            <v>Sim</v>
          </cell>
          <cell r="W1304" t="str">
            <v>Sim</v>
          </cell>
        </row>
        <row r="1305">
          <cell r="D1305" t="str">
            <v>Conceição/PB</v>
          </cell>
          <cell r="E1305" t="str">
            <v>C</v>
          </cell>
          <cell r="F1305">
            <v>0.4156894147409077</v>
          </cell>
          <cell r="G1305" t="str">
            <v>A</v>
          </cell>
          <cell r="H1305">
            <v>0.94682335079696123</v>
          </cell>
          <cell r="I1305" t="str">
            <v>B</v>
          </cell>
          <cell r="J1305">
            <v>-8.1034631791369785E-2</v>
          </cell>
          <cell r="K1305" t="str">
            <v>C</v>
          </cell>
          <cell r="L1305" t="str">
            <v>Bicf</v>
          </cell>
          <cell r="M1305" t="str">
            <v/>
          </cell>
          <cell r="N1305" t="str">
            <v>CAPAG Ano Base 2023</v>
          </cell>
          <cell r="O1305" t="str">
            <v>Não</v>
          </cell>
          <cell r="P1305" t="str">
            <v/>
          </cell>
          <cell r="Q1305" t="str">
            <v>Sim</v>
          </cell>
          <cell r="R1305" t="str">
            <v/>
          </cell>
          <cell r="S1305" t="str">
            <v/>
          </cell>
          <cell r="T1305" t="str">
            <v/>
          </cell>
          <cell r="U1305" t="str">
            <v/>
          </cell>
          <cell r="V1305" t="str">
            <v>Sim</v>
          </cell>
          <cell r="W1305" t="str">
            <v>Sim</v>
          </cell>
        </row>
        <row r="1306">
          <cell r="D1306" t="str">
            <v>Condado/PB</v>
          </cell>
          <cell r="E1306" t="str">
            <v>B+</v>
          </cell>
          <cell r="F1306">
            <v>0.48707055575836183</v>
          </cell>
          <cell r="G1306" t="str">
            <v>A</v>
          </cell>
          <cell r="H1306">
            <v>0.9032859299562801</v>
          </cell>
          <cell r="I1306" t="str">
            <v>B</v>
          </cell>
          <cell r="J1306">
            <v>8.6224403709138277E-3</v>
          </cell>
          <cell r="K1306" t="str">
            <v>B</v>
          </cell>
          <cell r="L1306" t="str">
            <v>Aicf</v>
          </cell>
          <cell r="M1306" t="str">
            <v/>
          </cell>
          <cell r="N1306" t="str">
            <v>CAPAG Ano Base 2023</v>
          </cell>
          <cell r="O1306" t="str">
            <v>Não</v>
          </cell>
          <cell r="P1306">
            <v>0.52606179239652917</v>
          </cell>
          <cell r="Q1306" t="str">
            <v>Sim</v>
          </cell>
          <cell r="R1306" t="str">
            <v/>
          </cell>
          <cell r="S1306" t="str">
            <v/>
          </cell>
          <cell r="T1306" t="str">
            <v/>
          </cell>
          <cell r="U1306" t="str">
            <v/>
          </cell>
          <cell r="V1306" t="str">
            <v>Sim</v>
          </cell>
          <cell r="W1306" t="str">
            <v>Sim</v>
          </cell>
        </row>
        <row r="1307">
          <cell r="D1307" t="str">
            <v>Conde/PB</v>
          </cell>
          <cell r="E1307" t="str">
            <v>C</v>
          </cell>
          <cell r="F1307">
            <v>0.43825284651349711</v>
          </cell>
          <cell r="G1307" t="str">
            <v>A</v>
          </cell>
          <cell r="H1307">
            <v>0.9980089008080788</v>
          </cell>
          <cell r="I1307" t="str">
            <v>C</v>
          </cell>
          <cell r="J1307">
            <v>6.7692608844935331E-2</v>
          </cell>
          <cell r="K1307" t="str">
            <v>A</v>
          </cell>
          <cell r="L1307" t="str">
            <v>Dicf</v>
          </cell>
          <cell r="M1307" t="str">
            <v/>
          </cell>
          <cell r="N1307" t="str">
            <v>CAPAG Ano Base 2023</v>
          </cell>
          <cell r="O1307" t="str">
            <v>Não</v>
          </cell>
          <cell r="P1307">
            <v>0.61920153722419291</v>
          </cell>
          <cell r="Q1307" t="str">
            <v>Sim</v>
          </cell>
          <cell r="R1307" t="str">
            <v/>
          </cell>
          <cell r="S1307" t="str">
            <v/>
          </cell>
          <cell r="T1307" t="str">
            <v/>
          </cell>
          <cell r="U1307" t="str">
            <v/>
          </cell>
          <cell r="V1307" t="str">
            <v>Sim</v>
          </cell>
          <cell r="W1307" t="str">
            <v>Sim</v>
          </cell>
        </row>
        <row r="1308">
          <cell r="D1308" t="str">
            <v>Congo/PB</v>
          </cell>
          <cell r="E1308" t="str">
            <v>n.e.</v>
          </cell>
          <cell r="F1308">
            <v>7.5347130290636779E-3</v>
          </cell>
          <cell r="G1308" t="str">
            <v>A</v>
          </cell>
          <cell r="H1308">
            <v>0.96506529079843362</v>
          </cell>
          <cell r="I1308" t="str">
            <v>C</v>
          </cell>
          <cell r="J1308">
            <v>0.19105754045112533</v>
          </cell>
          <cell r="K1308" t="str">
            <v>A</v>
          </cell>
          <cell r="L1308" t="str">
            <v>Eicf</v>
          </cell>
          <cell r="M1308" t="str">
            <v>Ente possui ranking da informação contábil Eicf</v>
          </cell>
          <cell r="N1308" t="str">
            <v>CAPAG Ano Base 2023</v>
          </cell>
          <cell r="O1308" t="str">
            <v>Não</v>
          </cell>
          <cell r="P1308">
            <v>0.23109144772635193</v>
          </cell>
          <cell r="Q1308" t="str">
            <v>Sim</v>
          </cell>
          <cell r="R1308" t="str">
            <v/>
          </cell>
          <cell r="S1308" t="str">
            <v/>
          </cell>
          <cell r="T1308" t="str">
            <v/>
          </cell>
          <cell r="U1308" t="str">
            <v/>
          </cell>
          <cell r="V1308" t="str">
            <v>Sim</v>
          </cell>
          <cell r="W1308" t="str">
            <v>Sim</v>
          </cell>
        </row>
        <row r="1309">
          <cell r="D1309" t="str">
            <v>Coremas/PB</v>
          </cell>
          <cell r="E1309" t="str">
            <v>n.d.</v>
          </cell>
          <cell r="F1309">
            <v>0.93941957981816848</v>
          </cell>
          <cell r="G1309" t="str">
            <v>B</v>
          </cell>
          <cell r="H1309">
            <v>0.92443271294544849</v>
          </cell>
          <cell r="I1309" t="str">
            <v>B</v>
          </cell>
          <cell r="J1309" t="str">
            <v>n.d.</v>
          </cell>
          <cell r="K1309" t="str">
            <v>n.d.</v>
          </cell>
          <cell r="L1309" t="str">
            <v>Bicf</v>
          </cell>
          <cell r="M130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09" t="str">
            <v>CAPAG Ano Base 2023</v>
          </cell>
          <cell r="O1309" t="str">
            <v>Não</v>
          </cell>
          <cell r="P1309" t="str">
            <v>n.d.</v>
          </cell>
          <cell r="Q1309" t="str">
            <v>Sim</v>
          </cell>
          <cell r="R1309" t="str">
            <v/>
          </cell>
          <cell r="S1309" t="str">
            <v/>
          </cell>
          <cell r="T1309" t="str">
            <v>Negativa</v>
          </cell>
          <cell r="U1309" t="str">
            <v/>
          </cell>
          <cell r="V1309" t="str">
            <v>Sim</v>
          </cell>
          <cell r="W1309" t="str">
            <v>Não</v>
          </cell>
        </row>
        <row r="1310">
          <cell r="D1310" t="str">
            <v>Coxixola/PB</v>
          </cell>
          <cell r="E1310" t="str">
            <v>n.e.</v>
          </cell>
          <cell r="F1310">
            <v>4.0446807157947616E-8</v>
          </cell>
          <cell r="G1310" t="str">
            <v>A</v>
          </cell>
          <cell r="H1310">
            <v>0.94670633277008731</v>
          </cell>
          <cell r="I1310" t="str">
            <v>B</v>
          </cell>
          <cell r="J1310">
            <v>0.2420612718500878</v>
          </cell>
          <cell r="K1310" t="str">
            <v>A</v>
          </cell>
          <cell r="L1310" t="str">
            <v>Eicf</v>
          </cell>
          <cell r="M1310" t="str">
            <v>Ente possui ranking da informação contábil Eicf</v>
          </cell>
          <cell r="N1310" t="str">
            <v>CAPAG Ano Base 2023</v>
          </cell>
          <cell r="O1310" t="str">
            <v>Não</v>
          </cell>
          <cell r="P1310">
            <v>0.13515135087642946</v>
          </cell>
          <cell r="Q1310" t="str">
            <v>Sim</v>
          </cell>
          <cell r="R1310" t="str">
            <v/>
          </cell>
          <cell r="S1310" t="str">
            <v/>
          </cell>
          <cell r="T1310" t="str">
            <v/>
          </cell>
          <cell r="U1310" t="str">
            <v/>
          </cell>
          <cell r="V1310" t="str">
            <v>Sim</v>
          </cell>
          <cell r="W1310" t="str">
            <v>Sim</v>
          </cell>
        </row>
        <row r="1311">
          <cell r="D1311" t="str">
            <v>Cruz do Espírito Santo/PB</v>
          </cell>
          <cell r="E1311" t="str">
            <v>C</v>
          </cell>
          <cell r="F1311">
            <v>0.22939114966250532</v>
          </cell>
          <cell r="G1311" t="str">
            <v>A</v>
          </cell>
          <cell r="H1311">
            <v>0.99775976773683572</v>
          </cell>
          <cell r="I1311" t="str">
            <v>C</v>
          </cell>
          <cell r="J1311">
            <v>-0.17676880480108051</v>
          </cell>
          <cell r="K1311" t="str">
            <v>C</v>
          </cell>
          <cell r="L1311" t="str">
            <v>Cicf</v>
          </cell>
          <cell r="M1311" t="str">
            <v/>
          </cell>
          <cell r="N1311" t="str">
            <v>CAPAG Ano Base 2023</v>
          </cell>
          <cell r="O1311" t="str">
            <v>Não</v>
          </cell>
          <cell r="P1311" t="str">
            <v/>
          </cell>
          <cell r="Q1311" t="str">
            <v>Sim</v>
          </cell>
          <cell r="R1311" t="str">
            <v/>
          </cell>
          <cell r="S1311" t="str">
            <v/>
          </cell>
          <cell r="T1311" t="str">
            <v/>
          </cell>
          <cell r="U1311" t="str">
            <v/>
          </cell>
          <cell r="V1311" t="str">
            <v>Sim</v>
          </cell>
          <cell r="W1311" t="str">
            <v>Sim</v>
          </cell>
        </row>
        <row r="1312">
          <cell r="D1312" t="str">
            <v>Cubati/PB</v>
          </cell>
          <cell r="E1312" t="str">
            <v>n.d.</v>
          </cell>
          <cell r="F1312">
            <v>0.54929852885006569</v>
          </cell>
          <cell r="G1312" t="str">
            <v>A</v>
          </cell>
          <cell r="H1312">
            <v>1.0042626128270937</v>
          </cell>
          <cell r="I1312" t="str">
            <v>C</v>
          </cell>
          <cell r="J1312" t="str">
            <v>n.d.</v>
          </cell>
          <cell r="K1312" t="str">
            <v>n.d.</v>
          </cell>
          <cell r="L1312" t="str">
            <v>Bicf</v>
          </cell>
          <cell r="M131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12" t="str">
            <v>CAPAG Ano Base 2023</v>
          </cell>
          <cell r="O1312" t="str">
            <v>Não</v>
          </cell>
          <cell r="P1312" t="str">
            <v>n.d.</v>
          </cell>
          <cell r="Q1312" t="str">
            <v>Sim</v>
          </cell>
          <cell r="R1312" t="str">
            <v/>
          </cell>
          <cell r="S1312" t="str">
            <v/>
          </cell>
          <cell r="T1312" t="str">
            <v>Negativa</v>
          </cell>
          <cell r="U1312" t="str">
            <v/>
          </cell>
          <cell r="V1312" t="str">
            <v>Sim</v>
          </cell>
          <cell r="W1312" t="str">
            <v>Sim</v>
          </cell>
        </row>
        <row r="1313">
          <cell r="D1313" t="str">
            <v>Cuité/PB</v>
          </cell>
          <cell r="E1313" t="str">
            <v>n.e.</v>
          </cell>
          <cell r="F1313">
            <v>0.20146648612515622</v>
          </cell>
          <cell r="G1313" t="str">
            <v>A</v>
          </cell>
          <cell r="H1313">
            <v>0.95762782014707915</v>
          </cell>
          <cell r="I1313" t="str">
            <v>C</v>
          </cell>
          <cell r="J1313">
            <v>0.13976984538185711</v>
          </cell>
          <cell r="K1313" t="str">
            <v>A</v>
          </cell>
          <cell r="L1313" t="str">
            <v>Eicf</v>
          </cell>
          <cell r="M1313" t="str">
            <v>Ente possui ranking da informação contábil Eicf</v>
          </cell>
          <cell r="N1313" t="str">
            <v>CAPAG Ano Base 2023</v>
          </cell>
          <cell r="O1313" t="str">
            <v>Não</v>
          </cell>
          <cell r="P1313">
            <v>0.30468435922646536</v>
          </cell>
          <cell r="Q1313" t="str">
            <v>Sim</v>
          </cell>
          <cell r="R1313" t="str">
            <v/>
          </cell>
          <cell r="S1313" t="str">
            <v/>
          </cell>
          <cell r="T1313" t="str">
            <v/>
          </cell>
          <cell r="U1313" t="str">
            <v/>
          </cell>
          <cell r="V1313" t="str">
            <v>Sim</v>
          </cell>
          <cell r="W1313" t="str">
            <v>Não</v>
          </cell>
        </row>
        <row r="1314">
          <cell r="D1314" t="str">
            <v>Cuitegi/PB</v>
          </cell>
          <cell r="E1314" t="str">
            <v>n.d.</v>
          </cell>
          <cell r="F1314">
            <v>0.80815700498650145</v>
          </cell>
          <cell r="G1314" t="str">
            <v>B</v>
          </cell>
          <cell r="H1314">
            <v>0.86316417091676123</v>
          </cell>
          <cell r="I1314" t="str">
            <v>B</v>
          </cell>
          <cell r="J1314" t="str">
            <v>n.d.</v>
          </cell>
          <cell r="K1314" t="str">
            <v>n.d.</v>
          </cell>
          <cell r="L1314" t="str">
            <v>Cicf</v>
          </cell>
          <cell r="M131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14" t="str">
            <v>CAPAG Ano Base 2023</v>
          </cell>
          <cell r="O1314" t="str">
            <v>Não</v>
          </cell>
          <cell r="P1314" t="str">
            <v>n.d.</v>
          </cell>
          <cell r="Q1314" t="str">
            <v>Sim</v>
          </cell>
          <cell r="R1314" t="str">
            <v/>
          </cell>
          <cell r="S1314" t="str">
            <v/>
          </cell>
          <cell r="T1314" t="str">
            <v>Negativa</v>
          </cell>
          <cell r="U1314" t="str">
            <v/>
          </cell>
          <cell r="V1314" t="str">
            <v>Sim</v>
          </cell>
          <cell r="W1314" t="str">
            <v>Não</v>
          </cell>
        </row>
        <row r="1315">
          <cell r="D1315" t="str">
            <v>Cuité de Mamanguape/PB</v>
          </cell>
          <cell r="E1315" t="str">
            <v>C</v>
          </cell>
          <cell r="F1315">
            <v>1.1437712078085744</v>
          </cell>
          <cell r="G1315" t="str">
            <v>C</v>
          </cell>
          <cell r="H1315">
            <v>0.9476581286360326</v>
          </cell>
          <cell r="I1315" t="str">
            <v>B</v>
          </cell>
          <cell r="J1315">
            <v>-0.11758915012217235</v>
          </cell>
          <cell r="K1315" t="str">
            <v>C</v>
          </cell>
          <cell r="L1315" t="str">
            <v>Cicf</v>
          </cell>
          <cell r="M1315" t="str">
            <v/>
          </cell>
          <cell r="N1315" t="str">
            <v>CAPAG Ano Base 2023</v>
          </cell>
          <cell r="O1315" t="str">
            <v>Não</v>
          </cell>
          <cell r="P1315" t="str">
            <v/>
          </cell>
          <cell r="Q1315" t="str">
            <v>Sim</v>
          </cell>
          <cell r="R1315" t="str">
            <v/>
          </cell>
          <cell r="S1315" t="str">
            <v/>
          </cell>
          <cell r="T1315" t="str">
            <v/>
          </cell>
          <cell r="U1315" t="str">
            <v/>
          </cell>
          <cell r="V1315" t="str">
            <v>Sim</v>
          </cell>
          <cell r="W1315" t="str">
            <v>Sim</v>
          </cell>
        </row>
        <row r="1316">
          <cell r="D1316" t="str">
            <v>Curral de Cima/PB</v>
          </cell>
          <cell r="E1316" t="str">
            <v>C</v>
          </cell>
          <cell r="F1316">
            <v>0.56762803578523524</v>
          </cell>
          <cell r="G1316" t="str">
            <v>A</v>
          </cell>
          <cell r="H1316">
            <v>0.91948307036610299</v>
          </cell>
          <cell r="I1316" t="str">
            <v>B</v>
          </cell>
          <cell r="J1316">
            <v>-5.9287829038265107E-2</v>
          </cell>
          <cell r="K1316" t="str">
            <v>C</v>
          </cell>
          <cell r="L1316" t="str">
            <v>Dicf</v>
          </cell>
          <cell r="M1316" t="str">
            <v/>
          </cell>
          <cell r="N1316" t="str">
            <v>CAPAG Ano Base 2023</v>
          </cell>
          <cell r="O1316" t="str">
            <v>Não</v>
          </cell>
          <cell r="P1316" t="str">
            <v/>
          </cell>
          <cell r="Q1316" t="str">
            <v>Sim</v>
          </cell>
          <cell r="R1316" t="str">
            <v/>
          </cell>
          <cell r="S1316" t="str">
            <v/>
          </cell>
          <cell r="T1316" t="str">
            <v/>
          </cell>
          <cell r="U1316" t="str">
            <v/>
          </cell>
          <cell r="V1316" t="str">
            <v>Sim</v>
          </cell>
          <cell r="W1316" t="str">
            <v>Sim</v>
          </cell>
        </row>
        <row r="1317">
          <cell r="D1317" t="str">
            <v>Curral Velho/PB</v>
          </cell>
          <cell r="E1317" t="str">
            <v>A</v>
          </cell>
          <cell r="F1317">
            <v>1.0065488811908625E-2</v>
          </cell>
          <cell r="G1317" t="str">
            <v>A</v>
          </cell>
          <cell r="H1317">
            <v>0.85676765541747268</v>
          </cell>
          <cell r="I1317" t="str">
            <v>B</v>
          </cell>
          <cell r="J1317">
            <v>6.966249611674051E-2</v>
          </cell>
          <cell r="K1317" t="str">
            <v>A</v>
          </cell>
          <cell r="L1317" t="str">
            <v>Bicf</v>
          </cell>
          <cell r="M1317" t="str">
            <v/>
          </cell>
          <cell r="N1317" t="str">
            <v>CAPAG Ano Base 2023</v>
          </cell>
          <cell r="O1317" t="str">
            <v>Não</v>
          </cell>
          <cell r="P1317">
            <v>0.13119840184868969</v>
          </cell>
          <cell r="Q1317" t="str">
            <v>Sim</v>
          </cell>
          <cell r="R1317" t="str">
            <v/>
          </cell>
          <cell r="S1317" t="str">
            <v/>
          </cell>
          <cell r="T1317" t="str">
            <v/>
          </cell>
          <cell r="U1317" t="str">
            <v/>
          </cell>
          <cell r="V1317" t="str">
            <v>Sim</v>
          </cell>
          <cell r="W1317" t="str">
            <v>Sim</v>
          </cell>
        </row>
        <row r="1318">
          <cell r="D1318" t="str">
            <v>Damião/PB</v>
          </cell>
          <cell r="E1318" t="str">
            <v>n.d.</v>
          </cell>
          <cell r="F1318">
            <v>0.11557841106327525</v>
          </cell>
          <cell r="G1318" t="str">
            <v>A</v>
          </cell>
          <cell r="H1318" t="str">
            <v>n.d.</v>
          </cell>
          <cell r="I1318" t="str">
            <v>n.d.</v>
          </cell>
          <cell r="J1318">
            <v>3.0080002823613571E-2</v>
          </cell>
          <cell r="K1318" t="str">
            <v>B</v>
          </cell>
          <cell r="L1318" t="str">
            <v>Cicf</v>
          </cell>
          <cell r="M1318" t="str">
            <v/>
          </cell>
          <cell r="N1318" t="str">
            <v>CAPAG Ano Base 2023</v>
          </cell>
          <cell r="O1318" t="str">
            <v>Não</v>
          </cell>
          <cell r="P1318">
            <v>0.60350330984933021</v>
          </cell>
          <cell r="Q1318" t="str">
            <v>Sim</v>
          </cell>
          <cell r="R1318" t="str">
            <v/>
          </cell>
          <cell r="S1318" t="str">
            <v/>
          </cell>
          <cell r="T1318" t="str">
            <v/>
          </cell>
          <cell r="U1318" t="str">
            <v/>
          </cell>
          <cell r="V1318" t="str">
            <v>Sim</v>
          </cell>
          <cell r="W1318" t="str">
            <v>Não</v>
          </cell>
        </row>
        <row r="1319">
          <cell r="D1319" t="str">
            <v>Desterro/PB</v>
          </cell>
          <cell r="E1319" t="str">
            <v>C</v>
          </cell>
          <cell r="F1319">
            <v>0.31482842699431718</v>
          </cell>
          <cell r="G1319" t="str">
            <v>A</v>
          </cell>
          <cell r="H1319">
            <v>0.93456977377705264</v>
          </cell>
          <cell r="I1319" t="str">
            <v>B</v>
          </cell>
          <cell r="J1319">
            <v>-7.8514893980455205E-2</v>
          </cell>
          <cell r="K1319" t="str">
            <v>C</v>
          </cell>
          <cell r="L1319" t="str">
            <v>Bicf</v>
          </cell>
          <cell r="M1319" t="str">
            <v/>
          </cell>
          <cell r="N1319" t="str">
            <v>CAPAG Ano Base 2023</v>
          </cell>
          <cell r="O1319" t="str">
            <v>Não</v>
          </cell>
          <cell r="P1319" t="str">
            <v/>
          </cell>
          <cell r="Q1319" t="str">
            <v>Sim</v>
          </cell>
          <cell r="R1319" t="str">
            <v/>
          </cell>
          <cell r="S1319" t="str">
            <v/>
          </cell>
          <cell r="T1319" t="str">
            <v/>
          </cell>
          <cell r="U1319" t="str">
            <v/>
          </cell>
          <cell r="V1319" t="str">
            <v>Sim</v>
          </cell>
          <cell r="W1319" t="str">
            <v>Não</v>
          </cell>
        </row>
        <row r="1320">
          <cell r="D1320" t="str">
            <v>Vista Serrana/PB</v>
          </cell>
          <cell r="E1320" t="str">
            <v>n.d.</v>
          </cell>
          <cell r="F1320">
            <v>6.1219429306157758E-2</v>
          </cell>
          <cell r="G1320" t="str">
            <v>A</v>
          </cell>
          <cell r="H1320">
            <v>0.93911151771772583</v>
          </cell>
          <cell r="I1320" t="str">
            <v>B</v>
          </cell>
          <cell r="J1320" t="str">
            <v>n.d.</v>
          </cell>
          <cell r="K1320" t="str">
            <v>n.d.</v>
          </cell>
          <cell r="L1320" t="str">
            <v>Bicf</v>
          </cell>
          <cell r="M132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20" t="str">
            <v>CAPAG Ano Base 2023</v>
          </cell>
          <cell r="O1320" t="str">
            <v>Não</v>
          </cell>
          <cell r="P1320" t="str">
            <v>n.d.</v>
          </cell>
          <cell r="Q1320" t="str">
            <v>Sim</v>
          </cell>
          <cell r="R1320" t="str">
            <v/>
          </cell>
          <cell r="S1320" t="str">
            <v/>
          </cell>
          <cell r="T1320" t="str">
            <v>Negativa</v>
          </cell>
          <cell r="U1320" t="str">
            <v/>
          </cell>
          <cell r="V1320" t="str">
            <v>Sim</v>
          </cell>
          <cell r="W1320" t="str">
            <v>Sim</v>
          </cell>
        </row>
        <row r="1321">
          <cell r="D1321" t="str">
            <v>Diamante/PB</v>
          </cell>
          <cell r="E1321" t="str">
            <v>A</v>
          </cell>
          <cell r="F1321">
            <v>0.27639271393765225</v>
          </cell>
          <cell r="G1321" t="str">
            <v>A</v>
          </cell>
          <cell r="H1321">
            <v>0.94904712968645688</v>
          </cell>
          <cell r="I1321" t="str">
            <v>B</v>
          </cell>
          <cell r="J1321">
            <v>7.8211871269962596E-2</v>
          </cell>
          <cell r="K1321" t="str">
            <v>A</v>
          </cell>
          <cell r="L1321" t="str">
            <v>Bicf</v>
          </cell>
          <cell r="M1321" t="str">
            <v/>
          </cell>
          <cell r="N1321" t="str">
            <v>CAPAG Ano Base 2023</v>
          </cell>
          <cell r="O1321" t="str">
            <v>Não</v>
          </cell>
          <cell r="P1321">
            <v>0.26128766532312453</v>
          </cell>
          <cell r="Q1321" t="str">
            <v>Sim</v>
          </cell>
          <cell r="R1321" t="str">
            <v/>
          </cell>
          <cell r="S1321" t="str">
            <v/>
          </cell>
          <cell r="T1321" t="str">
            <v/>
          </cell>
          <cell r="U1321" t="str">
            <v/>
          </cell>
          <cell r="V1321" t="str">
            <v>Sim</v>
          </cell>
          <cell r="W1321" t="str">
            <v>Sim</v>
          </cell>
        </row>
        <row r="1322">
          <cell r="D1322" t="str">
            <v>Dona Inês/PB</v>
          </cell>
          <cell r="E1322" t="str">
            <v>n.d.</v>
          </cell>
          <cell r="F1322">
            <v>0.45226248357727039</v>
          </cell>
          <cell r="G1322" t="str">
            <v>A</v>
          </cell>
          <cell r="H1322">
            <v>0.90859457921653752</v>
          </cell>
          <cell r="I1322" t="str">
            <v>B</v>
          </cell>
          <cell r="J1322" t="str">
            <v>n.d.</v>
          </cell>
          <cell r="K1322" t="str">
            <v>n.d.</v>
          </cell>
          <cell r="L1322" t="str">
            <v>Cicf</v>
          </cell>
          <cell r="M132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22" t="str">
            <v>CAPAG Ano Base 2023</v>
          </cell>
          <cell r="O1322" t="str">
            <v>Não</v>
          </cell>
          <cell r="P1322" t="str">
            <v>n.d.</v>
          </cell>
          <cell r="Q1322" t="str">
            <v>Sim</v>
          </cell>
          <cell r="R1322" t="str">
            <v/>
          </cell>
          <cell r="S1322" t="str">
            <v/>
          </cell>
          <cell r="T1322" t="str">
            <v>Negativa</v>
          </cell>
          <cell r="U1322" t="str">
            <v/>
          </cell>
          <cell r="V1322" t="str">
            <v>Sim</v>
          </cell>
          <cell r="W1322" t="str">
            <v>Sim</v>
          </cell>
        </row>
        <row r="1323">
          <cell r="D1323" t="str">
            <v>Duas Estradas/PB</v>
          </cell>
          <cell r="E1323" t="str">
            <v>C</v>
          </cell>
          <cell r="F1323">
            <v>0.31201093780100908</v>
          </cell>
          <cell r="G1323" t="str">
            <v>A</v>
          </cell>
          <cell r="H1323">
            <v>1.0229185598518717</v>
          </cell>
          <cell r="I1323" t="str">
            <v>C</v>
          </cell>
          <cell r="J1323">
            <v>9.2247412685508609E-2</v>
          </cell>
          <cell r="K1323" t="str">
            <v>A</v>
          </cell>
          <cell r="L1323" t="str">
            <v>Dicf</v>
          </cell>
          <cell r="M1323" t="str">
            <v/>
          </cell>
          <cell r="N1323" t="str">
            <v>CAPAG Ano Base 2023</v>
          </cell>
          <cell r="O1323" t="str">
            <v>Não</v>
          </cell>
          <cell r="P1323">
            <v>0.40175964876694154</v>
          </cell>
          <cell r="Q1323" t="str">
            <v>Sim</v>
          </cell>
          <cell r="R1323" t="str">
            <v/>
          </cell>
          <cell r="S1323" t="str">
            <v/>
          </cell>
          <cell r="T1323" t="str">
            <v/>
          </cell>
          <cell r="U1323" t="str">
            <v/>
          </cell>
          <cell r="V1323" t="str">
            <v>Sim</v>
          </cell>
          <cell r="W1323" t="str">
            <v>Não</v>
          </cell>
        </row>
        <row r="1324">
          <cell r="D1324" t="str">
            <v>Emas/PB</v>
          </cell>
          <cell r="E1324" t="str">
            <v>C</v>
          </cell>
          <cell r="F1324">
            <v>0.3628419821251383</v>
          </cell>
          <cell r="G1324" t="str">
            <v>A</v>
          </cell>
          <cell r="H1324">
            <v>0.89713250885742313</v>
          </cell>
          <cell r="I1324" t="str">
            <v>B</v>
          </cell>
          <cell r="J1324">
            <v>-0.1044322832691338</v>
          </cell>
          <cell r="K1324" t="str">
            <v>C</v>
          </cell>
          <cell r="L1324" t="str">
            <v>Cicf</v>
          </cell>
          <cell r="M1324" t="str">
            <v/>
          </cell>
          <cell r="N1324" t="str">
            <v>CAPAG Ano Base 2023</v>
          </cell>
          <cell r="O1324" t="str">
            <v>Não</v>
          </cell>
          <cell r="P1324" t="str">
            <v/>
          </cell>
          <cell r="Q1324" t="str">
            <v>Sim</v>
          </cell>
          <cell r="R1324" t="str">
            <v/>
          </cell>
          <cell r="S1324" t="str">
            <v/>
          </cell>
          <cell r="T1324" t="str">
            <v/>
          </cell>
          <cell r="U1324" t="str">
            <v/>
          </cell>
          <cell r="V1324" t="str">
            <v>Sim</v>
          </cell>
          <cell r="W1324" t="str">
            <v>Sim</v>
          </cell>
        </row>
        <row r="1325">
          <cell r="D1325" t="str">
            <v>Esperança/PB</v>
          </cell>
          <cell r="E1325" t="str">
            <v>C</v>
          </cell>
          <cell r="F1325">
            <v>0.1524280850311476</v>
          </cell>
          <cell r="G1325" t="str">
            <v>A</v>
          </cell>
          <cell r="H1325">
            <v>0.98778559278295774</v>
          </cell>
          <cell r="I1325" t="str">
            <v>C</v>
          </cell>
          <cell r="J1325">
            <v>-1.3540134550204919E-2</v>
          </cell>
          <cell r="K1325" t="str">
            <v>C</v>
          </cell>
          <cell r="L1325" t="str">
            <v>Bicf</v>
          </cell>
          <cell r="M1325" t="str">
            <v/>
          </cell>
          <cell r="N1325" t="str">
            <v>CAPAG Ano Base 2023</v>
          </cell>
          <cell r="O1325" t="str">
            <v>Não</v>
          </cell>
          <cell r="P1325">
            <v>2.2048236035605573</v>
          </cell>
          <cell r="Q1325" t="str">
            <v>Sim</v>
          </cell>
          <cell r="R1325" t="str">
            <v/>
          </cell>
          <cell r="S1325" t="str">
            <v/>
          </cell>
          <cell r="T1325" t="str">
            <v/>
          </cell>
          <cell r="U1325" t="str">
            <v/>
          </cell>
          <cell r="V1325" t="str">
            <v>Sim</v>
          </cell>
          <cell r="W1325" t="str">
            <v>Não</v>
          </cell>
        </row>
        <row r="1326">
          <cell r="D1326" t="str">
            <v>Fagundes/PB</v>
          </cell>
          <cell r="E1326" t="str">
            <v>C</v>
          </cell>
          <cell r="F1326">
            <v>0.56561858810408427</v>
          </cell>
          <cell r="G1326" t="str">
            <v>A</v>
          </cell>
          <cell r="H1326">
            <v>1.0446617618743328</v>
          </cell>
          <cell r="I1326" t="str">
            <v>C</v>
          </cell>
          <cell r="J1326">
            <v>-0.26544306290194131</v>
          </cell>
          <cell r="K1326" t="str">
            <v>C</v>
          </cell>
          <cell r="L1326" t="str">
            <v>Dicf</v>
          </cell>
          <cell r="M1326" t="str">
            <v/>
          </cell>
          <cell r="N1326" t="str">
            <v>CAPAG Ano Base 2023</v>
          </cell>
          <cell r="O1326" t="str">
            <v>Não</v>
          </cell>
          <cell r="P1326">
            <v>5.7667084202532406</v>
          </cell>
          <cell r="Q1326" t="str">
            <v>Sim</v>
          </cell>
          <cell r="R1326" t="str">
            <v/>
          </cell>
          <cell r="S1326" t="str">
            <v/>
          </cell>
          <cell r="T1326" t="str">
            <v/>
          </cell>
          <cell r="U1326" t="str">
            <v/>
          </cell>
          <cell r="V1326" t="str">
            <v>Sim</v>
          </cell>
          <cell r="W1326" t="str">
            <v>Não</v>
          </cell>
        </row>
        <row r="1327">
          <cell r="D1327" t="str">
            <v>Frei Martinho/PB</v>
          </cell>
          <cell r="E1327" t="str">
            <v>n.e.</v>
          </cell>
          <cell r="F1327" t="str">
            <v>n.d.</v>
          </cell>
          <cell r="G1327" t="str">
            <v>n.d.</v>
          </cell>
          <cell r="H1327" t="str">
            <v>n.d.</v>
          </cell>
          <cell r="I1327" t="str">
            <v>n.d.</v>
          </cell>
          <cell r="J1327" t="str">
            <v>n.d.</v>
          </cell>
          <cell r="K1327" t="str">
            <v>n.d.</v>
          </cell>
          <cell r="L1327" t="str">
            <v>Eicf</v>
          </cell>
          <cell r="M1327" t="str">
            <v>Ente possui ranking da informação contábil Eicf</v>
          </cell>
          <cell r="N1327" t="str">
            <v>CAPAG Ano Base 2023</v>
          </cell>
          <cell r="O1327" t="str">
            <v>Não</v>
          </cell>
          <cell r="P1327">
            <v>0.37794421290005736</v>
          </cell>
          <cell r="Q1327" t="str">
            <v>Sim</v>
          </cell>
          <cell r="R1327" t="str">
            <v>Sim</v>
          </cell>
          <cell r="S1327" t="str">
            <v/>
          </cell>
          <cell r="T1327" t="str">
            <v/>
          </cell>
          <cell r="U1327" t="str">
            <v/>
          </cell>
          <cell r="V1327" t="str">
            <v>Não</v>
          </cell>
          <cell r="W1327" t="str">
            <v>Não</v>
          </cell>
        </row>
        <row r="1328">
          <cell r="D1328" t="str">
            <v>Gado Bravo/PB</v>
          </cell>
          <cell r="E1328" t="str">
            <v>C</v>
          </cell>
          <cell r="F1328">
            <v>7.3217209133350798E-3</v>
          </cell>
          <cell r="G1328" t="str">
            <v>A</v>
          </cell>
          <cell r="H1328">
            <v>0.96597136181442189</v>
          </cell>
          <cell r="I1328" t="str">
            <v>C</v>
          </cell>
          <cell r="J1328">
            <v>0</v>
          </cell>
          <cell r="K1328" t="str">
            <v>C</v>
          </cell>
          <cell r="L1328" t="str">
            <v>Bicf</v>
          </cell>
          <cell r="M1328" t="str">
            <v/>
          </cell>
          <cell r="N1328" t="str">
            <v>CAPAG Ano Base 2023</v>
          </cell>
          <cell r="O1328" t="str">
            <v>Não</v>
          </cell>
          <cell r="P1328" t="str">
            <v>n.d.</v>
          </cell>
          <cell r="Q1328" t="str">
            <v>Sim</v>
          </cell>
          <cell r="R1328" t="str">
            <v/>
          </cell>
          <cell r="S1328" t="str">
            <v/>
          </cell>
          <cell r="T1328" t="str">
            <v/>
          </cell>
          <cell r="U1328" t="str">
            <v/>
          </cell>
          <cell r="V1328" t="str">
            <v>Sim</v>
          </cell>
          <cell r="W1328" t="str">
            <v>Sim</v>
          </cell>
        </row>
        <row r="1329">
          <cell r="D1329" t="str">
            <v>Guarabira/PB</v>
          </cell>
          <cell r="E1329" t="str">
            <v>A</v>
          </cell>
          <cell r="F1329">
            <v>0.48511172421009358</v>
          </cell>
          <cell r="G1329" t="str">
            <v>A</v>
          </cell>
          <cell r="H1329">
            <v>0.87636989477049831</v>
          </cell>
          <cell r="I1329" t="str">
            <v>B</v>
          </cell>
          <cell r="J1329">
            <v>0.20945021161264146</v>
          </cell>
          <cell r="K1329" t="str">
            <v>A</v>
          </cell>
          <cell r="L1329" t="str">
            <v>Dicf</v>
          </cell>
          <cell r="M1329" t="str">
            <v/>
          </cell>
          <cell r="N1329" t="str">
            <v>CAPAG Ano Base 2023</v>
          </cell>
          <cell r="O1329" t="str">
            <v>Não</v>
          </cell>
          <cell r="P1329">
            <v>4.0809980559611322E-3</v>
          </cell>
          <cell r="Q1329" t="str">
            <v>Sim</v>
          </cell>
          <cell r="R1329" t="str">
            <v/>
          </cell>
          <cell r="S1329" t="str">
            <v/>
          </cell>
          <cell r="T1329" t="str">
            <v/>
          </cell>
          <cell r="U1329" t="str">
            <v/>
          </cell>
          <cell r="V1329" t="str">
            <v>Sim</v>
          </cell>
          <cell r="W1329" t="str">
            <v>Sim</v>
          </cell>
        </row>
        <row r="1330">
          <cell r="D1330" t="str">
            <v>Gurinhém/PB</v>
          </cell>
          <cell r="E1330" t="str">
            <v>B</v>
          </cell>
          <cell r="F1330">
            <v>0.22852948950201513</v>
          </cell>
          <cell r="G1330" t="str">
            <v>A</v>
          </cell>
          <cell r="H1330">
            <v>0.92403746658612118</v>
          </cell>
          <cell r="I1330" t="str">
            <v>B</v>
          </cell>
          <cell r="J1330">
            <v>2.1983005710962118E-3</v>
          </cell>
          <cell r="K1330" t="str">
            <v>B</v>
          </cell>
          <cell r="L1330" t="str">
            <v>Bicf</v>
          </cell>
          <cell r="M1330" t="str">
            <v/>
          </cell>
          <cell r="N1330" t="str">
            <v>CAPAG Ano Base 2023</v>
          </cell>
          <cell r="O1330" t="str">
            <v>Não</v>
          </cell>
          <cell r="P1330">
            <v>0.85034403830870853</v>
          </cell>
          <cell r="Q1330" t="str">
            <v>Sim</v>
          </cell>
          <cell r="R1330" t="str">
            <v/>
          </cell>
          <cell r="S1330" t="str">
            <v/>
          </cell>
          <cell r="T1330" t="str">
            <v/>
          </cell>
          <cell r="U1330" t="str">
            <v/>
          </cell>
          <cell r="V1330" t="str">
            <v>Sim</v>
          </cell>
          <cell r="W1330" t="str">
            <v>Sim</v>
          </cell>
        </row>
        <row r="1331">
          <cell r="D1331" t="str">
            <v>Gurjão/PB</v>
          </cell>
          <cell r="E1331" t="str">
            <v>C</v>
          </cell>
          <cell r="F1331">
            <v>3.7335979317205621E-2</v>
          </cell>
          <cell r="G1331" t="str">
            <v>A</v>
          </cell>
          <cell r="H1331">
            <v>1.0173276904617765</v>
          </cell>
          <cell r="I1331" t="str">
            <v>C</v>
          </cell>
          <cell r="J1331">
            <v>5.6644324837802171E-2</v>
          </cell>
          <cell r="K1331" t="str">
            <v>A</v>
          </cell>
          <cell r="L1331" t="str">
            <v>Dicf</v>
          </cell>
          <cell r="M1331" t="str">
            <v/>
          </cell>
          <cell r="N1331" t="str">
            <v>CAPAG Ano Base 2023</v>
          </cell>
          <cell r="O1331" t="str">
            <v>Não</v>
          </cell>
          <cell r="P1331">
            <v>0.51698976805211272</v>
          </cell>
          <cell r="Q1331" t="str">
            <v>Sim</v>
          </cell>
          <cell r="R1331" t="str">
            <v/>
          </cell>
          <cell r="S1331" t="str">
            <v/>
          </cell>
          <cell r="T1331" t="str">
            <v/>
          </cell>
          <cell r="U1331" t="str">
            <v/>
          </cell>
          <cell r="V1331" t="str">
            <v>Sim</v>
          </cell>
          <cell r="W1331" t="str">
            <v>Sim</v>
          </cell>
        </row>
        <row r="1332">
          <cell r="D1332" t="str">
            <v>Ibiara/PB</v>
          </cell>
          <cell r="E1332" t="str">
            <v>n.d.</v>
          </cell>
          <cell r="F1332">
            <v>0.21165340259620424</v>
          </cell>
          <cell r="G1332" t="str">
            <v>A</v>
          </cell>
          <cell r="H1332">
            <v>0.99250226072161163</v>
          </cell>
          <cell r="I1332" t="str">
            <v>C</v>
          </cell>
          <cell r="J1332" t="str">
            <v>n.d.</v>
          </cell>
          <cell r="K1332" t="str">
            <v>n.d.</v>
          </cell>
          <cell r="L1332" t="str">
            <v>Cicf</v>
          </cell>
          <cell r="M133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32" t="str">
            <v>CAPAG Ano Base 2023</v>
          </cell>
          <cell r="O1332" t="str">
            <v>Não</v>
          </cell>
          <cell r="P1332" t="str">
            <v>n.d.</v>
          </cell>
          <cell r="Q1332" t="str">
            <v>Sim</v>
          </cell>
          <cell r="R1332" t="str">
            <v/>
          </cell>
          <cell r="S1332" t="str">
            <v/>
          </cell>
          <cell r="T1332" t="str">
            <v>Negativa</v>
          </cell>
          <cell r="U1332" t="str">
            <v/>
          </cell>
          <cell r="V1332" t="str">
            <v>Sim</v>
          </cell>
          <cell r="W1332" t="str">
            <v>Sim</v>
          </cell>
        </row>
        <row r="1333">
          <cell r="D1333" t="str">
            <v>Imaculada/PB</v>
          </cell>
          <cell r="E1333" t="str">
            <v>C</v>
          </cell>
          <cell r="F1333">
            <v>0.51817946991205854</v>
          </cell>
          <cell r="G1333" t="str">
            <v>A</v>
          </cell>
          <cell r="H1333">
            <v>0.95825969882324191</v>
          </cell>
          <cell r="I1333" t="str">
            <v>C</v>
          </cell>
          <cell r="J1333">
            <v>-8.3055396719701607E-2</v>
          </cell>
          <cell r="K1333" t="str">
            <v>C</v>
          </cell>
          <cell r="L1333" t="str">
            <v>Aicf</v>
          </cell>
          <cell r="M1333" t="str">
            <v/>
          </cell>
          <cell r="N1333" t="str">
            <v>CAPAG Ano Base 2023</v>
          </cell>
          <cell r="O1333" t="str">
            <v>Não</v>
          </cell>
          <cell r="P1333" t="str">
            <v/>
          </cell>
          <cell r="Q1333" t="str">
            <v>Sim</v>
          </cell>
          <cell r="R1333" t="str">
            <v/>
          </cell>
          <cell r="S1333" t="str">
            <v/>
          </cell>
          <cell r="T1333" t="str">
            <v/>
          </cell>
          <cell r="U1333" t="str">
            <v/>
          </cell>
          <cell r="V1333" t="str">
            <v>Sim</v>
          </cell>
          <cell r="W1333" t="str">
            <v>Sim</v>
          </cell>
        </row>
        <row r="1334">
          <cell r="D1334" t="str">
            <v>Ingá/PB</v>
          </cell>
          <cell r="E1334" t="str">
            <v>n.e.</v>
          </cell>
          <cell r="F1334">
            <v>0.46534098730241602</v>
          </cell>
          <cell r="G1334" t="str">
            <v>A</v>
          </cell>
          <cell r="H1334">
            <v>0.97055905614889459</v>
          </cell>
          <cell r="I1334" t="str">
            <v>C</v>
          </cell>
          <cell r="J1334">
            <v>-0.15480476881031507</v>
          </cell>
          <cell r="K1334" t="str">
            <v>C</v>
          </cell>
          <cell r="L1334" t="str">
            <v>Eicf</v>
          </cell>
          <cell r="M1334" t="str">
            <v>Ente possui ranking da informação contábil Eicf</v>
          </cell>
          <cell r="N1334" t="str">
            <v>CAPAG Ano Base 2023</v>
          </cell>
          <cell r="O1334" t="str">
            <v>Não</v>
          </cell>
          <cell r="P1334" t="str">
            <v/>
          </cell>
          <cell r="Q1334" t="str">
            <v>Sim</v>
          </cell>
          <cell r="R1334" t="str">
            <v/>
          </cell>
          <cell r="S1334" t="str">
            <v/>
          </cell>
          <cell r="T1334" t="str">
            <v/>
          </cell>
          <cell r="U1334" t="str">
            <v/>
          </cell>
          <cell r="V1334" t="str">
            <v>Sim</v>
          </cell>
          <cell r="W1334" t="str">
            <v>Não</v>
          </cell>
        </row>
        <row r="1335">
          <cell r="D1335" t="str">
            <v>Itabaiana/PB</v>
          </cell>
          <cell r="E1335" t="str">
            <v>n.e.</v>
          </cell>
          <cell r="F1335">
            <v>0.92650870467282098</v>
          </cell>
          <cell r="G1335" t="str">
            <v>B</v>
          </cell>
          <cell r="H1335">
            <v>1.0169105472524389</v>
          </cell>
          <cell r="I1335" t="str">
            <v>C</v>
          </cell>
          <cell r="J1335">
            <v>6.4720013485657594E-3</v>
          </cell>
          <cell r="K1335" t="str">
            <v>B</v>
          </cell>
          <cell r="L1335" t="str">
            <v>Eicf</v>
          </cell>
          <cell r="M1335" t="str">
            <v>Ente possui ranking da informação contábil Eicf</v>
          </cell>
          <cell r="N1335" t="str">
            <v>CAPAG Ano Base 2023</v>
          </cell>
          <cell r="O1335" t="str">
            <v>Não</v>
          </cell>
          <cell r="P1335">
            <v>0.87872439946265901</v>
          </cell>
          <cell r="Q1335" t="str">
            <v>Sim</v>
          </cell>
          <cell r="R1335" t="str">
            <v/>
          </cell>
          <cell r="S1335" t="str">
            <v/>
          </cell>
          <cell r="T1335" t="str">
            <v/>
          </cell>
          <cell r="U1335" t="str">
            <v/>
          </cell>
          <cell r="V1335" t="str">
            <v>Sim</v>
          </cell>
          <cell r="W1335" t="str">
            <v>Não</v>
          </cell>
        </row>
        <row r="1336">
          <cell r="D1336" t="str">
            <v>Itaporanga/PB</v>
          </cell>
          <cell r="E1336" t="str">
            <v>C</v>
          </cell>
          <cell r="F1336">
            <v>0.57818001335342761</v>
          </cell>
          <cell r="G1336" t="str">
            <v>A</v>
          </cell>
          <cell r="H1336">
            <v>0.90167524356663964</v>
          </cell>
          <cell r="I1336" t="str">
            <v>B</v>
          </cell>
          <cell r="J1336">
            <v>-4.7560320134696632E-2</v>
          </cell>
          <cell r="K1336" t="str">
            <v>C</v>
          </cell>
          <cell r="L1336" t="str">
            <v>Dicf</v>
          </cell>
          <cell r="M1336" t="str">
            <v/>
          </cell>
          <cell r="N1336" t="str">
            <v>CAPAG Ano Base 2023</v>
          </cell>
          <cell r="O1336" t="str">
            <v>Não</v>
          </cell>
          <cell r="P1336" t="str">
            <v/>
          </cell>
          <cell r="Q1336" t="str">
            <v>Sim</v>
          </cell>
          <cell r="R1336" t="str">
            <v/>
          </cell>
          <cell r="S1336" t="str">
            <v/>
          </cell>
          <cell r="T1336" t="str">
            <v/>
          </cell>
          <cell r="U1336" t="str">
            <v/>
          </cell>
          <cell r="V1336" t="str">
            <v>Sim</v>
          </cell>
          <cell r="W1336" t="str">
            <v>Sim</v>
          </cell>
        </row>
        <row r="1337">
          <cell r="D1337" t="str">
            <v>Itapororoca/PB</v>
          </cell>
          <cell r="E1337" t="str">
            <v>n.d.</v>
          </cell>
          <cell r="F1337">
            <v>0.58446132408784712</v>
          </cell>
          <cell r="G1337" t="str">
            <v>A</v>
          </cell>
          <cell r="H1337">
            <v>0.91619761614164874</v>
          </cell>
          <cell r="I1337" t="str">
            <v>B</v>
          </cell>
          <cell r="J1337" t="str">
            <v>n.d.</v>
          </cell>
          <cell r="K1337" t="str">
            <v>n.d.</v>
          </cell>
          <cell r="L1337" t="str">
            <v>Cicf</v>
          </cell>
          <cell r="M133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37" t="str">
            <v>CAPAG Ano Base 2023</v>
          </cell>
          <cell r="O1337" t="str">
            <v>Não</v>
          </cell>
          <cell r="P1337" t="str">
            <v>n.d.</v>
          </cell>
          <cell r="Q1337" t="str">
            <v>Sim</v>
          </cell>
          <cell r="R1337" t="str">
            <v/>
          </cell>
          <cell r="S1337" t="str">
            <v/>
          </cell>
          <cell r="T1337" t="str">
            <v>Negativa</v>
          </cell>
          <cell r="U1337" t="str">
            <v/>
          </cell>
          <cell r="V1337" t="str">
            <v>Sim</v>
          </cell>
          <cell r="W1337" t="str">
            <v>Sim</v>
          </cell>
        </row>
        <row r="1338">
          <cell r="D1338" t="str">
            <v>Itatuba/PB</v>
          </cell>
          <cell r="E1338" t="str">
            <v>n.e.</v>
          </cell>
          <cell r="F1338">
            <v>4.3805745073350532E-3</v>
          </cell>
          <cell r="G1338" t="str">
            <v>A</v>
          </cell>
          <cell r="H1338">
            <v>0.97119603306575186</v>
          </cell>
          <cell r="I1338" t="str">
            <v>C</v>
          </cell>
          <cell r="J1338">
            <v>5.2172280497215021E-2</v>
          </cell>
          <cell r="K1338" t="str">
            <v>A</v>
          </cell>
          <cell r="L1338" t="str">
            <v>Eicf</v>
          </cell>
          <cell r="M1338" t="str">
            <v>Ente possui ranking da informação contábil Eicf</v>
          </cell>
          <cell r="N1338" t="str">
            <v>CAPAG Ano Base 2023</v>
          </cell>
          <cell r="O1338" t="str">
            <v>Não</v>
          </cell>
          <cell r="P1338">
            <v>0.20935947652074061</v>
          </cell>
          <cell r="Q1338" t="str">
            <v>Sim</v>
          </cell>
          <cell r="R1338" t="str">
            <v>Sim</v>
          </cell>
          <cell r="S1338" t="str">
            <v/>
          </cell>
          <cell r="T1338" t="str">
            <v/>
          </cell>
          <cell r="U1338" t="str">
            <v/>
          </cell>
          <cell r="V1338" t="str">
            <v>Sim</v>
          </cell>
          <cell r="W1338" t="str">
            <v>Sim</v>
          </cell>
        </row>
        <row r="1339">
          <cell r="D1339" t="str">
            <v>Jacaraú/PB</v>
          </cell>
          <cell r="E1339" t="str">
            <v>n.d.</v>
          </cell>
          <cell r="F1339">
            <v>0.44970128073114335</v>
          </cell>
          <cell r="G1339" t="str">
            <v>A</v>
          </cell>
          <cell r="H1339">
            <v>0.96339167361448208</v>
          </cell>
          <cell r="I1339" t="str">
            <v>C</v>
          </cell>
          <cell r="J1339" t="str">
            <v>n.d.</v>
          </cell>
          <cell r="K1339" t="str">
            <v>n.d.</v>
          </cell>
          <cell r="L1339" t="str">
            <v>Bicf</v>
          </cell>
          <cell r="M133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39" t="str">
            <v>CAPAG Ano Base 2023</v>
          </cell>
          <cell r="O1339" t="str">
            <v>Não</v>
          </cell>
          <cell r="P1339" t="str">
            <v>n.d.</v>
          </cell>
          <cell r="Q1339" t="str">
            <v>Sim</v>
          </cell>
          <cell r="R1339" t="str">
            <v/>
          </cell>
          <cell r="S1339" t="str">
            <v/>
          </cell>
          <cell r="T1339" t="str">
            <v>Negativa</v>
          </cell>
          <cell r="U1339" t="str">
            <v/>
          </cell>
          <cell r="V1339" t="str">
            <v>Sim</v>
          </cell>
          <cell r="W1339" t="str">
            <v>Não</v>
          </cell>
        </row>
        <row r="1340">
          <cell r="D1340" t="str">
            <v>Jericó/PB</v>
          </cell>
          <cell r="E1340" t="str">
            <v>n.e.</v>
          </cell>
          <cell r="F1340">
            <v>0.47718425500307715</v>
          </cell>
          <cell r="G1340" t="str">
            <v>A</v>
          </cell>
          <cell r="H1340">
            <v>0.989413776265615</v>
          </cell>
          <cell r="I1340" t="str">
            <v>C</v>
          </cell>
          <cell r="J1340">
            <v>2.7184392934458596E-2</v>
          </cell>
          <cell r="K1340" t="str">
            <v>B</v>
          </cell>
          <cell r="L1340" t="str">
            <v>Eicf</v>
          </cell>
          <cell r="M1340" t="str">
            <v>Ente possui ranking da informação contábil Eicf</v>
          </cell>
          <cell r="N1340" t="str">
            <v>CAPAG Ano Base 2023</v>
          </cell>
          <cell r="O1340" t="str">
            <v>Não</v>
          </cell>
          <cell r="P1340">
            <v>0.65150398003400845</v>
          </cell>
          <cell r="Q1340" t="str">
            <v>Sim</v>
          </cell>
          <cell r="R1340" t="str">
            <v/>
          </cell>
          <cell r="S1340" t="str">
            <v/>
          </cell>
          <cell r="T1340" t="str">
            <v/>
          </cell>
          <cell r="U1340" t="str">
            <v/>
          </cell>
          <cell r="V1340" t="str">
            <v>Sim</v>
          </cell>
          <cell r="W1340" t="str">
            <v>Não</v>
          </cell>
        </row>
        <row r="1341">
          <cell r="D1341" t="str">
            <v>João Pessoa/PB</v>
          </cell>
          <cell r="E1341" t="str">
            <v>A+</v>
          </cell>
          <cell r="F1341">
            <v>0.15456132732615374</v>
          </cell>
          <cell r="G1341" t="str">
            <v>A</v>
          </cell>
          <cell r="H1341">
            <v>0.90123175112852116</v>
          </cell>
          <cell r="I1341" t="str">
            <v>B</v>
          </cell>
          <cell r="J1341">
            <v>8.2593315012472621E-2</v>
          </cell>
          <cell r="K1341" t="str">
            <v>A</v>
          </cell>
          <cell r="L1341" t="str">
            <v>Aicf</v>
          </cell>
          <cell r="M1341" t="str">
            <v/>
          </cell>
          <cell r="N1341" t="str">
            <v>CAPAG Ano Base 2023</v>
          </cell>
          <cell r="O1341" t="str">
            <v>Não</v>
          </cell>
          <cell r="P1341">
            <v>0.30370202025087162</v>
          </cell>
          <cell r="Q1341" t="str">
            <v>Sim</v>
          </cell>
          <cell r="R1341" t="str">
            <v/>
          </cell>
          <cell r="S1341" t="str">
            <v/>
          </cell>
          <cell r="T1341" t="str">
            <v/>
          </cell>
          <cell r="U1341" t="str">
            <v/>
          </cell>
          <cell r="V1341" t="str">
            <v>Sim</v>
          </cell>
          <cell r="W1341" t="str">
            <v>Sim</v>
          </cell>
        </row>
        <row r="1342">
          <cell r="D1342" t="str">
            <v>Juarez Távora/PB</v>
          </cell>
          <cell r="E1342" t="str">
            <v>n.d.</v>
          </cell>
          <cell r="F1342">
            <v>0.43741541932277517</v>
          </cell>
          <cell r="G1342" t="str">
            <v>A</v>
          </cell>
          <cell r="H1342">
            <v>1.0212556586898975</v>
          </cell>
          <cell r="I1342" t="str">
            <v>C</v>
          </cell>
          <cell r="J1342" t="str">
            <v>n.d.</v>
          </cell>
          <cell r="K1342" t="str">
            <v>n.d.</v>
          </cell>
          <cell r="L1342" t="str">
            <v>Bicf</v>
          </cell>
          <cell r="M134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42" t="str">
            <v>CAPAG Ano Base 2023</v>
          </cell>
          <cell r="O1342" t="str">
            <v>Não</v>
          </cell>
          <cell r="P1342" t="str">
            <v>n.d.</v>
          </cell>
          <cell r="Q1342" t="str">
            <v>Sim</v>
          </cell>
          <cell r="R1342" t="str">
            <v/>
          </cell>
          <cell r="S1342" t="str">
            <v/>
          </cell>
          <cell r="T1342" t="str">
            <v>Negativa</v>
          </cell>
          <cell r="U1342" t="str">
            <v/>
          </cell>
          <cell r="V1342" t="str">
            <v>Sim</v>
          </cell>
          <cell r="W1342" t="str">
            <v>Não</v>
          </cell>
        </row>
        <row r="1343">
          <cell r="D1343" t="str">
            <v>Juazeirinho/PB</v>
          </cell>
          <cell r="E1343" t="str">
            <v>C</v>
          </cell>
          <cell r="F1343">
            <v>0.24328571482510844</v>
          </cell>
          <cell r="G1343" t="str">
            <v>A</v>
          </cell>
          <cell r="H1343">
            <v>0.91211150246952288</v>
          </cell>
          <cell r="I1343" t="str">
            <v>B</v>
          </cell>
          <cell r="J1343">
            <v>-3.1230350824438105E-2</v>
          </cell>
          <cell r="K1343" t="str">
            <v>C</v>
          </cell>
          <cell r="L1343" t="str">
            <v>Bicf</v>
          </cell>
          <cell r="M1343" t="str">
            <v/>
          </cell>
          <cell r="N1343" t="str">
            <v>CAPAG Ano Base 2023</v>
          </cell>
          <cell r="O1343" t="str">
            <v>Não</v>
          </cell>
          <cell r="P1343" t="str">
            <v/>
          </cell>
          <cell r="Q1343" t="str">
            <v>Sim</v>
          </cell>
          <cell r="R1343" t="str">
            <v/>
          </cell>
          <cell r="S1343" t="str">
            <v/>
          </cell>
          <cell r="T1343" t="str">
            <v/>
          </cell>
          <cell r="U1343" t="str">
            <v/>
          </cell>
          <cell r="V1343" t="str">
            <v>Sim</v>
          </cell>
          <cell r="W1343" t="str">
            <v>Sim</v>
          </cell>
        </row>
        <row r="1344">
          <cell r="D1344" t="str">
            <v>Junco do Seridó/PB</v>
          </cell>
          <cell r="E1344" t="str">
            <v>n.d.</v>
          </cell>
          <cell r="F1344">
            <v>0.22546219063489137</v>
          </cell>
          <cell r="G1344" t="str">
            <v>A</v>
          </cell>
          <cell r="H1344">
            <v>0.90788020048380547</v>
          </cell>
          <cell r="I1344" t="str">
            <v>B</v>
          </cell>
          <cell r="J1344" t="str">
            <v>n.d.</v>
          </cell>
          <cell r="K1344" t="str">
            <v>n.d.</v>
          </cell>
          <cell r="L1344" t="str">
            <v>Bicf</v>
          </cell>
          <cell r="M134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344" t="str">
            <v>CAPAG Ano Base 2023</v>
          </cell>
          <cell r="O1344" t="str">
            <v>Não</v>
          </cell>
          <cell r="P1344">
            <v>0.43930609744756099</v>
          </cell>
          <cell r="Q1344" t="str">
            <v>Sim</v>
          </cell>
          <cell r="R1344" t="str">
            <v>Sim</v>
          </cell>
          <cell r="S1344" t="str">
            <v/>
          </cell>
          <cell r="T1344" t="str">
            <v/>
          </cell>
          <cell r="U1344" t="str">
            <v>Sim</v>
          </cell>
          <cell r="V1344" t="str">
            <v>Sim</v>
          </cell>
          <cell r="W1344" t="str">
            <v>Sim</v>
          </cell>
        </row>
        <row r="1345">
          <cell r="D1345" t="str">
            <v>Juripiranga/PB</v>
          </cell>
          <cell r="E1345" t="str">
            <v>C</v>
          </cell>
          <cell r="F1345">
            <v>9.7609157196787796E-2</v>
          </cell>
          <cell r="G1345" t="str">
            <v>A</v>
          </cell>
          <cell r="H1345">
            <v>0.85988312526169874</v>
          </cell>
          <cell r="I1345" t="str">
            <v>B</v>
          </cell>
          <cell r="J1345">
            <v>-0.10547860280664874</v>
          </cell>
          <cell r="K1345" t="str">
            <v>C</v>
          </cell>
          <cell r="L1345" t="str">
            <v>Cicf</v>
          </cell>
          <cell r="M1345" t="str">
            <v/>
          </cell>
          <cell r="N1345" t="str">
            <v>CAPAG Ano Base 2023</v>
          </cell>
          <cell r="O1345" t="str">
            <v>Não</v>
          </cell>
          <cell r="P1345" t="str">
            <v/>
          </cell>
          <cell r="Q1345" t="str">
            <v>Sim</v>
          </cell>
          <cell r="R1345" t="str">
            <v/>
          </cell>
          <cell r="S1345" t="str">
            <v/>
          </cell>
          <cell r="T1345" t="str">
            <v/>
          </cell>
          <cell r="U1345" t="str">
            <v/>
          </cell>
          <cell r="V1345" t="str">
            <v>Sim</v>
          </cell>
          <cell r="W1345" t="str">
            <v>Sim</v>
          </cell>
        </row>
        <row r="1346">
          <cell r="D1346" t="str">
            <v>Juru/PB</v>
          </cell>
          <cell r="E1346" t="str">
            <v>n.d.</v>
          </cell>
          <cell r="F1346">
            <v>0.2915917941879812</v>
          </cell>
          <cell r="G1346" t="str">
            <v>A</v>
          </cell>
          <cell r="H1346">
            <v>0.9914367378940776</v>
          </cell>
          <cell r="I1346" t="str">
            <v>C</v>
          </cell>
          <cell r="J1346" t="str">
            <v>n.d.</v>
          </cell>
          <cell r="K1346" t="str">
            <v>n.d.</v>
          </cell>
          <cell r="L1346" t="str">
            <v>Dicf</v>
          </cell>
          <cell r="M134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46" t="str">
            <v>CAPAG Ano Base 2023</v>
          </cell>
          <cell r="O1346" t="str">
            <v>Não</v>
          </cell>
          <cell r="P1346" t="str">
            <v>n.d.</v>
          </cell>
          <cell r="Q1346" t="str">
            <v>Sim</v>
          </cell>
          <cell r="R1346" t="str">
            <v/>
          </cell>
          <cell r="S1346" t="str">
            <v/>
          </cell>
          <cell r="T1346" t="str">
            <v>Negativa</v>
          </cell>
          <cell r="U1346" t="str">
            <v/>
          </cell>
          <cell r="V1346" t="str">
            <v>Sim</v>
          </cell>
          <cell r="W1346" t="str">
            <v>Sim</v>
          </cell>
        </row>
        <row r="1347">
          <cell r="D1347" t="str">
            <v>Lagoa/PB</v>
          </cell>
          <cell r="E1347" t="str">
            <v>n.e.</v>
          </cell>
          <cell r="F1347">
            <v>0.38129990007950415</v>
          </cell>
          <cell r="G1347" t="str">
            <v>A</v>
          </cell>
          <cell r="H1347">
            <v>0.95649342876179366</v>
          </cell>
          <cell r="I1347" t="str">
            <v>C</v>
          </cell>
          <cell r="J1347">
            <v>4.4427173930009826E-2</v>
          </cell>
          <cell r="K1347" t="str">
            <v>B</v>
          </cell>
          <cell r="L1347" t="str">
            <v>Eicf</v>
          </cell>
          <cell r="M1347" t="str">
            <v>Ente possui ranking da informação contábil Eicf</v>
          </cell>
          <cell r="N1347" t="str">
            <v>CAPAG Ano Base 2023</v>
          </cell>
          <cell r="O1347" t="str">
            <v>Não</v>
          </cell>
          <cell r="P1347">
            <v>0.51465763033969447</v>
          </cell>
          <cell r="Q1347" t="str">
            <v>Sim</v>
          </cell>
          <cell r="R1347" t="str">
            <v/>
          </cell>
          <cell r="S1347" t="str">
            <v/>
          </cell>
          <cell r="T1347" t="str">
            <v/>
          </cell>
          <cell r="U1347" t="str">
            <v/>
          </cell>
          <cell r="V1347" t="str">
            <v>Sim</v>
          </cell>
          <cell r="W1347" t="str">
            <v>Não</v>
          </cell>
        </row>
        <row r="1348">
          <cell r="D1348" t="str">
            <v>Lagoa de Dentro/PB</v>
          </cell>
          <cell r="E1348" t="str">
            <v>n.d.</v>
          </cell>
          <cell r="F1348">
            <v>1.0838157361488729</v>
          </cell>
          <cell r="G1348" t="str">
            <v>C</v>
          </cell>
          <cell r="H1348">
            <v>0.98495364448838796</v>
          </cell>
          <cell r="I1348" t="str">
            <v>C</v>
          </cell>
          <cell r="J1348" t="str">
            <v>n.d.</v>
          </cell>
          <cell r="K1348" t="str">
            <v>n.d.</v>
          </cell>
          <cell r="L1348" t="str">
            <v>Cicf</v>
          </cell>
          <cell r="M134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48" t="str">
            <v>CAPAG Ano Base 2023</v>
          </cell>
          <cell r="O1348" t="str">
            <v>Não</v>
          </cell>
          <cell r="P1348" t="str">
            <v>n.d.</v>
          </cell>
          <cell r="Q1348" t="str">
            <v>Sim</v>
          </cell>
          <cell r="R1348" t="str">
            <v/>
          </cell>
          <cell r="S1348" t="str">
            <v/>
          </cell>
          <cell r="T1348" t="str">
            <v>Negativa</v>
          </cell>
          <cell r="U1348" t="str">
            <v/>
          </cell>
          <cell r="V1348" t="str">
            <v>Sim</v>
          </cell>
          <cell r="W1348" t="str">
            <v>Sim</v>
          </cell>
        </row>
        <row r="1349">
          <cell r="D1349" t="str">
            <v>Lagoa Seca/PB</v>
          </cell>
          <cell r="E1349" t="str">
            <v>n.d.</v>
          </cell>
          <cell r="F1349">
            <v>0.25512135680550274</v>
          </cell>
          <cell r="G1349" t="str">
            <v>A</v>
          </cell>
          <cell r="H1349">
            <v>0.9853279029147245</v>
          </cell>
          <cell r="I1349" t="str">
            <v>C</v>
          </cell>
          <cell r="J1349" t="str">
            <v>n.d.</v>
          </cell>
          <cell r="K1349" t="str">
            <v>n.d.</v>
          </cell>
          <cell r="L1349" t="str">
            <v>Cicf</v>
          </cell>
          <cell r="M134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49" t="str">
            <v>CAPAG Ano Base 2023</v>
          </cell>
          <cell r="O1349" t="str">
            <v>Não</v>
          </cell>
          <cell r="P1349" t="str">
            <v>n.d.</v>
          </cell>
          <cell r="Q1349" t="str">
            <v>Sim</v>
          </cell>
          <cell r="R1349" t="str">
            <v/>
          </cell>
          <cell r="S1349" t="str">
            <v/>
          </cell>
          <cell r="T1349" t="str">
            <v>Negativa</v>
          </cell>
          <cell r="U1349" t="str">
            <v/>
          </cell>
          <cell r="V1349" t="str">
            <v>Sim</v>
          </cell>
          <cell r="W1349" t="str">
            <v>Sim</v>
          </cell>
        </row>
        <row r="1350">
          <cell r="D1350" t="str">
            <v>Lastro/PB</v>
          </cell>
          <cell r="E1350" t="str">
            <v>n.e.</v>
          </cell>
          <cell r="F1350">
            <v>0.27400256375885368</v>
          </cell>
          <cell r="G1350" t="str">
            <v>A</v>
          </cell>
          <cell r="H1350">
            <v>0.89497809514353177</v>
          </cell>
          <cell r="I1350" t="str">
            <v>B</v>
          </cell>
          <cell r="J1350">
            <v>-4.3726577920474338E-2</v>
          </cell>
          <cell r="K1350" t="str">
            <v>C</v>
          </cell>
          <cell r="L1350" t="str">
            <v>Eicf</v>
          </cell>
          <cell r="M1350" t="str">
            <v>Ente possui ranking da informação contábil Eicf</v>
          </cell>
          <cell r="N1350" t="str">
            <v>CAPAG Ano Base 2023</v>
          </cell>
          <cell r="O1350" t="str">
            <v>Não</v>
          </cell>
          <cell r="P1350" t="str">
            <v/>
          </cell>
          <cell r="Q1350" t="str">
            <v>Sim</v>
          </cell>
          <cell r="R1350" t="str">
            <v/>
          </cell>
          <cell r="S1350" t="str">
            <v/>
          </cell>
          <cell r="T1350" t="str">
            <v/>
          </cell>
          <cell r="U1350" t="str">
            <v/>
          </cell>
          <cell r="V1350" t="str">
            <v>Sim</v>
          </cell>
          <cell r="W1350" t="str">
            <v>Sim</v>
          </cell>
        </row>
        <row r="1351">
          <cell r="D1351" t="str">
            <v>Livramento/PB</v>
          </cell>
          <cell r="E1351" t="str">
            <v>C</v>
          </cell>
          <cell r="F1351">
            <v>2.1394268801063814E-2</v>
          </cell>
          <cell r="G1351" t="str">
            <v>A</v>
          </cell>
          <cell r="H1351">
            <v>0.96519814590918873</v>
          </cell>
          <cell r="I1351" t="str">
            <v>C</v>
          </cell>
          <cell r="J1351">
            <v>-3.5933776065597986E-2</v>
          </cell>
          <cell r="K1351" t="str">
            <v>C</v>
          </cell>
          <cell r="L1351" t="str">
            <v>Aicf</v>
          </cell>
          <cell r="M1351" t="str">
            <v/>
          </cell>
          <cell r="N1351" t="str">
            <v>CAPAG Ano Base 2023</v>
          </cell>
          <cell r="O1351" t="str">
            <v>Não</v>
          </cell>
          <cell r="P1351" t="str">
            <v/>
          </cell>
          <cell r="Q1351" t="str">
            <v>Sim</v>
          </cell>
          <cell r="R1351" t="str">
            <v/>
          </cell>
          <cell r="S1351" t="str">
            <v/>
          </cell>
          <cell r="T1351" t="str">
            <v/>
          </cell>
          <cell r="U1351" t="str">
            <v/>
          </cell>
          <cell r="V1351" t="str">
            <v>Sim</v>
          </cell>
          <cell r="W1351" t="str">
            <v>Sim</v>
          </cell>
        </row>
        <row r="1352">
          <cell r="D1352" t="str">
            <v>Logradouro/PB</v>
          </cell>
          <cell r="E1352" t="str">
            <v>C</v>
          </cell>
          <cell r="F1352">
            <v>9.7291344210526737E-2</v>
          </cell>
          <cell r="G1352" t="str">
            <v>A</v>
          </cell>
          <cell r="H1352">
            <v>0.96424460910440302</v>
          </cell>
          <cell r="I1352" t="str">
            <v>C</v>
          </cell>
          <cell r="J1352">
            <v>-4.1298124223892252E-3</v>
          </cell>
          <cell r="K1352" t="str">
            <v>C</v>
          </cell>
          <cell r="L1352" t="str">
            <v>Dicf</v>
          </cell>
          <cell r="M1352" t="str">
            <v/>
          </cell>
          <cell r="N1352" t="str">
            <v>CAPAG Ano Base 2023</v>
          </cell>
          <cell r="O1352" t="str">
            <v>Não</v>
          </cell>
          <cell r="P1352">
            <v>1.165290585267259</v>
          </cell>
          <cell r="Q1352" t="str">
            <v>Sim</v>
          </cell>
          <cell r="R1352" t="str">
            <v/>
          </cell>
          <cell r="S1352" t="str">
            <v/>
          </cell>
          <cell r="T1352" t="str">
            <v/>
          </cell>
          <cell r="U1352" t="str">
            <v/>
          </cell>
          <cell r="V1352" t="str">
            <v>Sim</v>
          </cell>
          <cell r="W1352" t="str">
            <v>Sim</v>
          </cell>
        </row>
        <row r="1353">
          <cell r="D1353" t="str">
            <v>Lucena/PB</v>
          </cell>
          <cell r="E1353" t="str">
            <v>n.d.</v>
          </cell>
          <cell r="F1353">
            <v>0.65959640700590694</v>
          </cell>
          <cell r="G1353" t="str">
            <v>B</v>
          </cell>
          <cell r="H1353">
            <v>1.1226211213773656</v>
          </cell>
          <cell r="I1353" t="str">
            <v>C</v>
          </cell>
          <cell r="J1353" t="str">
            <v>n.d.</v>
          </cell>
          <cell r="K1353" t="str">
            <v>n.d.</v>
          </cell>
          <cell r="L1353" t="str">
            <v>Bicf</v>
          </cell>
          <cell r="M135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53" t="str">
            <v>CAPAG Ano Base 2023</v>
          </cell>
          <cell r="O1353" t="str">
            <v>Não</v>
          </cell>
          <cell r="P1353" t="str">
            <v>n.d.</v>
          </cell>
          <cell r="Q1353" t="str">
            <v>Sim</v>
          </cell>
          <cell r="R1353" t="str">
            <v/>
          </cell>
          <cell r="S1353" t="str">
            <v/>
          </cell>
          <cell r="T1353" t="str">
            <v>Negativa</v>
          </cell>
          <cell r="U1353" t="str">
            <v/>
          </cell>
          <cell r="V1353" t="str">
            <v>Sim</v>
          </cell>
          <cell r="W1353" t="str">
            <v>Sim</v>
          </cell>
        </row>
        <row r="1354">
          <cell r="D1354" t="str">
            <v>Mãe d'Água/PB</v>
          </cell>
          <cell r="E1354" t="str">
            <v>n.d.</v>
          </cell>
          <cell r="F1354" t="str">
            <v>n.d.</v>
          </cell>
          <cell r="G1354" t="str">
            <v>n.d.</v>
          </cell>
          <cell r="H1354" t="str">
            <v>n.d.</v>
          </cell>
          <cell r="I1354" t="str">
            <v>n.d.</v>
          </cell>
          <cell r="J1354" t="str">
            <v>n.d.</v>
          </cell>
          <cell r="K1354" t="str">
            <v>n.d.</v>
          </cell>
          <cell r="L1354" t="str">
            <v>Dicf</v>
          </cell>
          <cell r="M1354" t="str">
            <v xml:space="preserve">Ente não publicou último RGF de 2024
Ente não publicou último RREO de 2024
</v>
          </cell>
          <cell r="N1354" t="str">
            <v>CAPAG Ano Base 2023</v>
          </cell>
          <cell r="O1354" t="str">
            <v>Não</v>
          </cell>
          <cell r="P1354">
            <v>0.14984024367299864</v>
          </cell>
          <cell r="Q1354" t="str">
            <v>Sim</v>
          </cell>
          <cell r="R1354" t="str">
            <v>Sim</v>
          </cell>
          <cell r="S1354" t="str">
            <v/>
          </cell>
          <cell r="T1354" t="str">
            <v/>
          </cell>
          <cell r="U1354" t="str">
            <v/>
          </cell>
          <cell r="V1354" t="str">
            <v>Não</v>
          </cell>
          <cell r="W1354" t="str">
            <v>Não</v>
          </cell>
        </row>
        <row r="1355">
          <cell r="D1355" t="str">
            <v>Malta/PB</v>
          </cell>
          <cell r="E1355" t="str">
            <v>C</v>
          </cell>
          <cell r="F1355">
            <v>0.1429802970793132</v>
          </cell>
          <cell r="G1355" t="str">
            <v>A</v>
          </cell>
          <cell r="H1355">
            <v>0.95013398836476559</v>
          </cell>
          <cell r="I1355" t="str">
            <v>C</v>
          </cell>
          <cell r="J1355">
            <v>6.5390248485330468E-3</v>
          </cell>
          <cell r="K1355" t="str">
            <v>B</v>
          </cell>
          <cell r="L1355" t="str">
            <v>Aicf</v>
          </cell>
          <cell r="M1355" t="str">
            <v/>
          </cell>
          <cell r="N1355" t="str">
            <v>CAPAG Ano Base 2023</v>
          </cell>
          <cell r="O1355" t="str">
            <v>Não</v>
          </cell>
          <cell r="P1355">
            <v>0.51801072977819862</v>
          </cell>
          <cell r="Q1355" t="str">
            <v>Sim</v>
          </cell>
          <cell r="R1355" t="str">
            <v/>
          </cell>
          <cell r="S1355" t="str">
            <v/>
          </cell>
          <cell r="T1355" t="str">
            <v/>
          </cell>
          <cell r="U1355" t="str">
            <v/>
          </cell>
          <cell r="V1355" t="str">
            <v>Sim</v>
          </cell>
          <cell r="W1355" t="str">
            <v>Sim</v>
          </cell>
        </row>
        <row r="1356">
          <cell r="D1356" t="str">
            <v>Mamanguape/PB</v>
          </cell>
          <cell r="E1356" t="str">
            <v>n.d.</v>
          </cell>
          <cell r="F1356">
            <v>0.6700265801405767</v>
          </cell>
          <cell r="G1356" t="str">
            <v>B</v>
          </cell>
          <cell r="H1356">
            <v>0.98995165937810592</v>
          </cell>
          <cell r="I1356" t="str">
            <v>C</v>
          </cell>
          <cell r="J1356" t="str">
            <v>n.d.</v>
          </cell>
          <cell r="K1356" t="str">
            <v>n.d.</v>
          </cell>
          <cell r="L1356" t="str">
            <v>Cicf</v>
          </cell>
          <cell r="M135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56" t="str">
            <v>CAPAG Ano Base 2023</v>
          </cell>
          <cell r="O1356" t="str">
            <v>Não</v>
          </cell>
          <cell r="P1356" t="str">
            <v>n.d.</v>
          </cell>
          <cell r="Q1356" t="str">
            <v>Sim</v>
          </cell>
          <cell r="R1356" t="str">
            <v/>
          </cell>
          <cell r="S1356" t="str">
            <v/>
          </cell>
          <cell r="T1356" t="str">
            <v>Negativa</v>
          </cell>
          <cell r="U1356" t="str">
            <v/>
          </cell>
          <cell r="V1356" t="str">
            <v>Sim</v>
          </cell>
          <cell r="W1356" t="str">
            <v>Sim</v>
          </cell>
        </row>
        <row r="1357">
          <cell r="D1357" t="str">
            <v>Manaíra/PB</v>
          </cell>
          <cell r="E1357" t="str">
            <v>C</v>
          </cell>
          <cell r="F1357">
            <v>0.21681277199307405</v>
          </cell>
          <cell r="G1357" t="str">
            <v>A</v>
          </cell>
          <cell r="H1357">
            <v>0.92916867399878711</v>
          </cell>
          <cell r="I1357" t="str">
            <v>B</v>
          </cell>
          <cell r="J1357">
            <v>-5.4920092481493621E-3</v>
          </cell>
          <cell r="K1357" t="str">
            <v>C</v>
          </cell>
          <cell r="L1357" t="str">
            <v>Bicf</v>
          </cell>
          <cell r="M1357" t="str">
            <v/>
          </cell>
          <cell r="N1357" t="str">
            <v>CAPAG Ano Base 2023</v>
          </cell>
          <cell r="O1357" t="str">
            <v>Não</v>
          </cell>
          <cell r="P1357" t="str">
            <v/>
          </cell>
          <cell r="Q1357" t="str">
            <v>Sim</v>
          </cell>
          <cell r="R1357" t="str">
            <v/>
          </cell>
          <cell r="S1357" t="str">
            <v/>
          </cell>
          <cell r="T1357" t="str">
            <v/>
          </cell>
          <cell r="U1357" t="str">
            <v/>
          </cell>
          <cell r="V1357" t="str">
            <v>Sim</v>
          </cell>
          <cell r="W1357" t="str">
            <v>Sim</v>
          </cell>
        </row>
        <row r="1358">
          <cell r="D1358" t="str">
            <v>Marcação/PB</v>
          </cell>
          <cell r="E1358" t="str">
            <v>n.e.</v>
          </cell>
          <cell r="F1358">
            <v>0.21483579517540197</v>
          </cell>
          <cell r="G1358" t="str">
            <v>A</v>
          </cell>
          <cell r="H1358">
            <v>0.97482214812325607</v>
          </cell>
          <cell r="I1358" t="str">
            <v>C</v>
          </cell>
          <cell r="J1358">
            <v>-1.8357574733528436E-3</v>
          </cell>
          <cell r="K1358" t="str">
            <v>C</v>
          </cell>
          <cell r="L1358" t="str">
            <v>Eicf</v>
          </cell>
          <cell r="M1358" t="str">
            <v>Ente possui ranking da informação contábil Eicf</v>
          </cell>
          <cell r="N1358" t="str">
            <v>CAPAG Ano Base 2023</v>
          </cell>
          <cell r="O1358" t="str">
            <v>Não</v>
          </cell>
          <cell r="P1358">
            <v>1.0223513676617646</v>
          </cell>
          <cell r="Q1358" t="str">
            <v>Sim</v>
          </cell>
          <cell r="R1358" t="str">
            <v/>
          </cell>
          <cell r="S1358" t="str">
            <v/>
          </cell>
          <cell r="T1358" t="str">
            <v/>
          </cell>
          <cell r="U1358" t="str">
            <v/>
          </cell>
          <cell r="V1358" t="str">
            <v>Sim</v>
          </cell>
          <cell r="W1358" t="str">
            <v>Não</v>
          </cell>
        </row>
        <row r="1359">
          <cell r="D1359" t="str">
            <v>Mari/PB</v>
          </cell>
          <cell r="E1359" t="str">
            <v>C</v>
          </cell>
          <cell r="F1359">
            <v>0.62127096641066992</v>
          </cell>
          <cell r="G1359" t="str">
            <v>B</v>
          </cell>
          <cell r="H1359">
            <v>0.98722975617950759</v>
          </cell>
          <cell r="I1359" t="str">
            <v>C</v>
          </cell>
          <cell r="J1359">
            <v>-5.006784440106226E-2</v>
          </cell>
          <cell r="K1359" t="str">
            <v>C</v>
          </cell>
          <cell r="L1359" t="str">
            <v>Bicf</v>
          </cell>
          <cell r="M1359" t="str">
            <v/>
          </cell>
          <cell r="N1359" t="str">
            <v>CAPAG Ano Base 2023</v>
          </cell>
          <cell r="O1359" t="str">
            <v>Não</v>
          </cell>
          <cell r="P1359" t="str">
            <v/>
          </cell>
          <cell r="Q1359" t="str">
            <v>Sim</v>
          </cell>
          <cell r="R1359" t="str">
            <v/>
          </cell>
          <cell r="S1359" t="str">
            <v/>
          </cell>
          <cell r="T1359" t="str">
            <v/>
          </cell>
          <cell r="U1359" t="str">
            <v/>
          </cell>
          <cell r="V1359" t="str">
            <v>Sim</v>
          </cell>
          <cell r="W1359" t="str">
            <v>Não</v>
          </cell>
        </row>
        <row r="1360">
          <cell r="D1360" t="str">
            <v>Marizópolis/PB</v>
          </cell>
          <cell r="E1360" t="str">
            <v>n.e.</v>
          </cell>
          <cell r="F1360">
            <v>0.38572303152551513</v>
          </cell>
          <cell r="G1360" t="str">
            <v>A</v>
          </cell>
          <cell r="H1360">
            <v>0.87806136341700003</v>
          </cell>
          <cell r="I1360" t="str">
            <v>B</v>
          </cell>
          <cell r="J1360">
            <v>-3.0806571132354979E-2</v>
          </cell>
          <cell r="K1360" t="str">
            <v>C</v>
          </cell>
          <cell r="L1360" t="str">
            <v>Eicf</v>
          </cell>
          <cell r="M1360" t="str">
            <v>Ente possui ranking da informação contábil Eicf</v>
          </cell>
          <cell r="N1360" t="str">
            <v>CAPAG Ano Base 2023</v>
          </cell>
          <cell r="O1360" t="str">
            <v>Não</v>
          </cell>
          <cell r="P1360">
            <v>0.15591814973205001</v>
          </cell>
          <cell r="Q1360" t="str">
            <v>Sim</v>
          </cell>
          <cell r="R1360" t="str">
            <v>Sim</v>
          </cell>
          <cell r="S1360" t="str">
            <v/>
          </cell>
          <cell r="T1360" t="str">
            <v/>
          </cell>
          <cell r="U1360" t="str">
            <v/>
          </cell>
          <cell r="V1360" t="str">
            <v>Sim</v>
          </cell>
          <cell r="W1360" t="str">
            <v>Sim</v>
          </cell>
        </row>
        <row r="1361">
          <cell r="D1361" t="str">
            <v>Massaranduba/PB</v>
          </cell>
          <cell r="E1361" t="str">
            <v>C</v>
          </cell>
          <cell r="F1361">
            <v>7.505580428604465E-2</v>
          </cell>
          <cell r="G1361" t="str">
            <v>A</v>
          </cell>
          <cell r="H1361">
            <v>1.0112554634432884</v>
          </cell>
          <cell r="I1361" t="str">
            <v>C</v>
          </cell>
          <cell r="J1361">
            <v>-0.11728090421963626</v>
          </cell>
          <cell r="K1361" t="str">
            <v>C</v>
          </cell>
          <cell r="L1361" t="str">
            <v>Bicf</v>
          </cell>
          <cell r="M1361" t="str">
            <v/>
          </cell>
          <cell r="N1361" t="str">
            <v>CAPAG Ano Base 2023</v>
          </cell>
          <cell r="O1361" t="str">
            <v>Não</v>
          </cell>
          <cell r="P1361" t="str">
            <v/>
          </cell>
          <cell r="Q1361" t="str">
            <v>Sim</v>
          </cell>
          <cell r="R1361" t="str">
            <v/>
          </cell>
          <cell r="S1361" t="str">
            <v/>
          </cell>
          <cell r="T1361" t="str">
            <v/>
          </cell>
          <cell r="U1361" t="str">
            <v/>
          </cell>
          <cell r="V1361" t="str">
            <v>Sim</v>
          </cell>
          <cell r="W1361" t="str">
            <v>Sim</v>
          </cell>
        </row>
        <row r="1362">
          <cell r="D1362" t="str">
            <v>Mataraca/PB</v>
          </cell>
          <cell r="E1362" t="str">
            <v>n.d.</v>
          </cell>
          <cell r="F1362">
            <v>7.1606811426535244E-2</v>
          </cell>
          <cell r="G1362" t="str">
            <v>A</v>
          </cell>
          <cell r="H1362">
            <v>0.89735819374562453</v>
          </cell>
          <cell r="I1362" t="str">
            <v>B</v>
          </cell>
          <cell r="J1362" t="str">
            <v>n.d.</v>
          </cell>
          <cell r="K1362" t="str">
            <v>n.d.</v>
          </cell>
          <cell r="L1362" t="str">
            <v>Cicf</v>
          </cell>
          <cell r="M136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62" t="str">
            <v>CAPAG Ano Base 2023</v>
          </cell>
          <cell r="O1362" t="str">
            <v>Não</v>
          </cell>
          <cell r="P1362" t="str">
            <v>n.d.</v>
          </cell>
          <cell r="Q1362" t="str">
            <v>Sim</v>
          </cell>
          <cell r="R1362" t="str">
            <v/>
          </cell>
          <cell r="S1362" t="str">
            <v/>
          </cell>
          <cell r="T1362" t="str">
            <v>Negativa</v>
          </cell>
          <cell r="U1362" t="str">
            <v/>
          </cell>
          <cell r="V1362" t="str">
            <v>Sim</v>
          </cell>
          <cell r="W1362" t="str">
            <v>Sim</v>
          </cell>
        </row>
        <row r="1363">
          <cell r="D1363" t="str">
            <v>Matinhas/PB</v>
          </cell>
          <cell r="E1363" t="str">
            <v>A</v>
          </cell>
          <cell r="F1363">
            <v>4.5754764715984171E-2</v>
          </cell>
          <cell r="G1363" t="str">
            <v>A</v>
          </cell>
          <cell r="H1363">
            <v>0.84279739665593423</v>
          </cell>
          <cell r="I1363" t="str">
            <v>A</v>
          </cell>
          <cell r="J1363">
            <v>6.1531641792858215E-2</v>
          </cell>
          <cell r="K1363" t="str">
            <v>A</v>
          </cell>
          <cell r="L1363" t="str">
            <v>Cicf</v>
          </cell>
          <cell r="M1363" t="str">
            <v/>
          </cell>
          <cell r="N1363" t="str">
            <v>CAPAG Ano Base 2023</v>
          </cell>
          <cell r="O1363" t="str">
            <v>Não</v>
          </cell>
          <cell r="P1363">
            <v>0.38674888280490288</v>
          </cell>
          <cell r="Q1363" t="str">
            <v>Sim</v>
          </cell>
          <cell r="R1363" t="str">
            <v/>
          </cell>
          <cell r="S1363" t="str">
            <v/>
          </cell>
          <cell r="T1363" t="str">
            <v/>
          </cell>
          <cell r="U1363" t="str">
            <v/>
          </cell>
          <cell r="V1363" t="str">
            <v>Sim</v>
          </cell>
          <cell r="W1363" t="str">
            <v>Sim</v>
          </cell>
        </row>
        <row r="1364">
          <cell r="D1364" t="str">
            <v>Mato Grosso/PB</v>
          </cell>
          <cell r="E1364" t="str">
            <v>n.e.</v>
          </cell>
          <cell r="F1364">
            <v>0.12571731055669394</v>
          </cell>
          <cell r="G1364" t="str">
            <v>A</v>
          </cell>
          <cell r="H1364" t="str">
            <v>n.d.</v>
          </cell>
          <cell r="I1364" t="str">
            <v>n.d.</v>
          </cell>
          <cell r="J1364" t="str">
            <v>n.d.</v>
          </cell>
          <cell r="K1364" t="str">
            <v>n.d.</v>
          </cell>
          <cell r="L1364" t="str">
            <v>Eicf</v>
          </cell>
          <cell r="M1364" t="str">
            <v>Ente possui ranking da informação contábil Eicf</v>
          </cell>
          <cell r="N1364" t="str">
            <v>CAPAG Ano Base 2023</v>
          </cell>
          <cell r="O1364" t="str">
            <v>Não</v>
          </cell>
          <cell r="P1364" t="str">
            <v>n.d.</v>
          </cell>
          <cell r="Q1364" t="str">
            <v>Não</v>
          </cell>
          <cell r="R1364" t="str">
            <v/>
          </cell>
          <cell r="S1364" t="str">
            <v/>
          </cell>
          <cell r="T1364" t="str">
            <v>Negativa</v>
          </cell>
          <cell r="U1364" t="str">
            <v/>
          </cell>
          <cell r="V1364" t="str">
            <v>Sim</v>
          </cell>
          <cell r="W1364" t="str">
            <v>Não</v>
          </cell>
        </row>
        <row r="1365">
          <cell r="D1365" t="str">
            <v>Maturéia/PB</v>
          </cell>
          <cell r="E1365" t="str">
            <v>C</v>
          </cell>
          <cell r="F1365">
            <v>0.31334100564856632</v>
          </cell>
          <cell r="G1365" t="str">
            <v>A</v>
          </cell>
          <cell r="H1365">
            <v>0.93658704020502315</v>
          </cell>
          <cell r="I1365" t="str">
            <v>B</v>
          </cell>
          <cell r="J1365">
            <v>-8.2658291486614285E-2</v>
          </cell>
          <cell r="K1365" t="str">
            <v>C</v>
          </cell>
          <cell r="L1365" t="str">
            <v>Bicf</v>
          </cell>
          <cell r="M1365" t="str">
            <v/>
          </cell>
          <cell r="N1365" t="str">
            <v>CAPAG Ano Base 2023</v>
          </cell>
          <cell r="O1365" t="str">
            <v>Não</v>
          </cell>
          <cell r="P1365" t="str">
            <v/>
          </cell>
          <cell r="Q1365" t="str">
            <v>Sim</v>
          </cell>
          <cell r="R1365" t="str">
            <v/>
          </cell>
          <cell r="S1365" t="str">
            <v/>
          </cell>
          <cell r="T1365" t="str">
            <v/>
          </cell>
          <cell r="U1365" t="str">
            <v/>
          </cell>
          <cell r="V1365" t="str">
            <v>Sim</v>
          </cell>
          <cell r="W1365" t="str">
            <v>Sim</v>
          </cell>
        </row>
        <row r="1366">
          <cell r="D1366" t="str">
            <v>Mogeiro/PB</v>
          </cell>
          <cell r="E1366" t="str">
            <v>C</v>
          </cell>
          <cell r="F1366">
            <v>0.20269676428349057</v>
          </cell>
          <cell r="G1366" t="str">
            <v>A</v>
          </cell>
          <cell r="H1366">
            <v>0.99141947154852628</v>
          </cell>
          <cell r="I1366" t="str">
            <v>C</v>
          </cell>
          <cell r="J1366">
            <v>-0.15901996966385265</v>
          </cell>
          <cell r="K1366" t="str">
            <v>C</v>
          </cell>
          <cell r="L1366" t="str">
            <v>Bicf</v>
          </cell>
          <cell r="M1366" t="str">
            <v/>
          </cell>
          <cell r="N1366" t="str">
            <v>CAPAG Ano Base 2023</v>
          </cell>
          <cell r="O1366" t="str">
            <v>Não</v>
          </cell>
          <cell r="P1366" t="str">
            <v/>
          </cell>
          <cell r="Q1366" t="str">
            <v>Sim</v>
          </cell>
          <cell r="R1366" t="str">
            <v/>
          </cell>
          <cell r="S1366" t="str">
            <v/>
          </cell>
          <cell r="T1366" t="str">
            <v/>
          </cell>
          <cell r="U1366" t="str">
            <v/>
          </cell>
          <cell r="V1366" t="str">
            <v>Sim</v>
          </cell>
          <cell r="W1366" t="str">
            <v>Sim</v>
          </cell>
        </row>
        <row r="1367">
          <cell r="D1367" t="str">
            <v>Montadas/PB</v>
          </cell>
          <cell r="E1367" t="str">
            <v>n.d.</v>
          </cell>
          <cell r="F1367">
            <v>9.5214502476819229E-2</v>
          </cell>
          <cell r="G1367" t="str">
            <v>A</v>
          </cell>
          <cell r="H1367">
            <v>1.0153430752485511</v>
          </cell>
          <cell r="I1367" t="str">
            <v>C</v>
          </cell>
          <cell r="J1367" t="str">
            <v>n.d.</v>
          </cell>
          <cell r="K1367" t="str">
            <v>n.d.</v>
          </cell>
          <cell r="L1367" t="str">
            <v>Dicf</v>
          </cell>
          <cell r="M136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67" t="str">
            <v>CAPAG Ano Base 2023</v>
          </cell>
          <cell r="O1367" t="str">
            <v>Não</v>
          </cell>
          <cell r="P1367" t="str">
            <v>n.d.</v>
          </cell>
          <cell r="Q1367" t="str">
            <v>Sim</v>
          </cell>
          <cell r="R1367" t="str">
            <v/>
          </cell>
          <cell r="S1367" t="str">
            <v/>
          </cell>
          <cell r="T1367" t="str">
            <v>Negativa</v>
          </cell>
          <cell r="U1367" t="str">
            <v/>
          </cell>
          <cell r="V1367" t="str">
            <v>Sim</v>
          </cell>
          <cell r="W1367" t="str">
            <v>Não</v>
          </cell>
        </row>
        <row r="1368">
          <cell r="D1368" t="str">
            <v>Monte Horebe/PB</v>
          </cell>
          <cell r="E1368" t="str">
            <v>C</v>
          </cell>
          <cell r="F1368">
            <v>0.22430557856949501</v>
          </cell>
          <cell r="G1368" t="str">
            <v>A</v>
          </cell>
          <cell r="H1368">
            <v>0.97772681244643556</v>
          </cell>
          <cell r="I1368" t="str">
            <v>C</v>
          </cell>
          <cell r="J1368">
            <v>-6.8792801801961428E-2</v>
          </cell>
          <cell r="K1368" t="str">
            <v>C</v>
          </cell>
          <cell r="L1368" t="str">
            <v>Dicf</v>
          </cell>
          <cell r="M1368" t="str">
            <v/>
          </cell>
          <cell r="N1368" t="str">
            <v>CAPAG Ano Base 2023</v>
          </cell>
          <cell r="O1368" t="str">
            <v>Não</v>
          </cell>
          <cell r="P1368">
            <v>10.302628160572116</v>
          </cell>
          <cell r="Q1368" t="str">
            <v>Sim</v>
          </cell>
          <cell r="R1368" t="str">
            <v/>
          </cell>
          <cell r="S1368" t="str">
            <v/>
          </cell>
          <cell r="T1368" t="str">
            <v/>
          </cell>
          <cell r="U1368" t="str">
            <v/>
          </cell>
          <cell r="V1368" t="str">
            <v>Sim</v>
          </cell>
          <cell r="W1368" t="str">
            <v>Sim</v>
          </cell>
        </row>
        <row r="1369">
          <cell r="D1369" t="str">
            <v>Monteiro/PB</v>
          </cell>
          <cell r="E1369" t="str">
            <v>C</v>
          </cell>
          <cell r="F1369">
            <v>0.1619197789550175</v>
          </cell>
          <cell r="G1369" t="str">
            <v>A</v>
          </cell>
          <cell r="H1369">
            <v>0.97242347224370762</v>
          </cell>
          <cell r="I1369" t="str">
            <v>C</v>
          </cell>
          <cell r="J1369">
            <v>6.067061085361548E-3</v>
          </cell>
          <cell r="K1369" t="str">
            <v>B</v>
          </cell>
          <cell r="L1369" t="str">
            <v>Cicf</v>
          </cell>
          <cell r="M1369" t="str">
            <v/>
          </cell>
          <cell r="N1369" t="str">
            <v>CAPAG Ano Base 2023</v>
          </cell>
          <cell r="O1369" t="str">
            <v>Não</v>
          </cell>
          <cell r="P1369">
            <v>0.78513394662490288</v>
          </cell>
          <cell r="Q1369" t="str">
            <v>Sim</v>
          </cell>
          <cell r="R1369" t="str">
            <v/>
          </cell>
          <cell r="S1369" t="str">
            <v/>
          </cell>
          <cell r="T1369" t="str">
            <v/>
          </cell>
          <cell r="U1369" t="str">
            <v/>
          </cell>
          <cell r="V1369" t="str">
            <v>Sim</v>
          </cell>
          <cell r="W1369" t="str">
            <v>Sim</v>
          </cell>
        </row>
        <row r="1370">
          <cell r="D1370" t="str">
            <v>Mulungu/PB</v>
          </cell>
          <cell r="E1370" t="str">
            <v>n.d.</v>
          </cell>
          <cell r="F1370" t="str">
            <v>n.d.</v>
          </cell>
          <cell r="G1370" t="str">
            <v>n.d.</v>
          </cell>
          <cell r="H1370" t="str">
            <v>n.d.</v>
          </cell>
          <cell r="I1370" t="str">
            <v>n.d.</v>
          </cell>
          <cell r="J1370" t="str">
            <v>n.d.</v>
          </cell>
          <cell r="K1370" t="str">
            <v>n.d.</v>
          </cell>
          <cell r="L1370" t="str">
            <v>Cicf</v>
          </cell>
          <cell r="M1370" t="str">
            <v xml:space="preserve">Ente não publicou último RGF de 2024
Ente não publicou último RREO de 2024
</v>
          </cell>
          <cell r="N1370" t="str">
            <v>CAPAG Ano Base 2023</v>
          </cell>
          <cell r="O1370" t="str">
            <v>Não</v>
          </cell>
          <cell r="P1370">
            <v>0.46539621580481139</v>
          </cell>
          <cell r="Q1370" t="str">
            <v>Sim</v>
          </cell>
          <cell r="R1370" t="str">
            <v>Sim</v>
          </cell>
          <cell r="S1370" t="str">
            <v/>
          </cell>
          <cell r="T1370" t="str">
            <v/>
          </cell>
          <cell r="U1370" t="str">
            <v/>
          </cell>
          <cell r="V1370" t="str">
            <v>Não</v>
          </cell>
          <cell r="W1370" t="str">
            <v>Não</v>
          </cell>
        </row>
        <row r="1371">
          <cell r="D1371" t="str">
            <v>Natuba/PB</v>
          </cell>
          <cell r="E1371" t="str">
            <v>n.d.</v>
          </cell>
          <cell r="F1371">
            <v>0.11129415258287834</v>
          </cell>
          <cell r="G1371" t="str">
            <v>A</v>
          </cell>
          <cell r="H1371">
            <v>0.88676210546094358</v>
          </cell>
          <cell r="I1371" t="str">
            <v>B</v>
          </cell>
          <cell r="J1371" t="str">
            <v>n.d.</v>
          </cell>
          <cell r="K1371" t="str">
            <v>n.d.</v>
          </cell>
          <cell r="L1371" t="str">
            <v>Bicf</v>
          </cell>
          <cell r="M1371" t="str">
            <v/>
          </cell>
          <cell r="N1371" t="str">
            <v>CAPAG Ano Base 2023</v>
          </cell>
          <cell r="O1371" t="str">
            <v>Não</v>
          </cell>
          <cell r="P1371">
            <v>0.77810216131477017</v>
          </cell>
          <cell r="Q1371" t="str">
            <v>Sim</v>
          </cell>
          <cell r="R1371" t="str">
            <v>Sim</v>
          </cell>
          <cell r="S1371" t="str">
            <v/>
          </cell>
          <cell r="T1371" t="str">
            <v/>
          </cell>
          <cell r="U1371" t="str">
            <v/>
          </cell>
          <cell r="V1371" t="str">
            <v>Sim</v>
          </cell>
          <cell r="W1371" t="str">
            <v>Sim</v>
          </cell>
        </row>
        <row r="1372">
          <cell r="D1372" t="str">
            <v>Nazarezinho/PB</v>
          </cell>
          <cell r="E1372" t="str">
            <v>A</v>
          </cell>
          <cell r="F1372">
            <v>7.0013681589976562E-2</v>
          </cell>
          <cell r="G1372" t="str">
            <v>A</v>
          </cell>
          <cell r="H1372">
            <v>0.882038533235731</v>
          </cell>
          <cell r="I1372" t="str">
            <v>B</v>
          </cell>
          <cell r="J1372">
            <v>6.534215169201163E-2</v>
          </cell>
          <cell r="K1372" t="str">
            <v>A</v>
          </cell>
          <cell r="L1372" t="str">
            <v>Dicf</v>
          </cell>
          <cell r="M1372" t="str">
            <v/>
          </cell>
          <cell r="N1372" t="str">
            <v>CAPAG Ano Base 2023</v>
          </cell>
          <cell r="O1372" t="str">
            <v>Não</v>
          </cell>
          <cell r="P1372">
            <v>0.16724938439994499</v>
          </cell>
          <cell r="Q1372" t="str">
            <v>Sim</v>
          </cell>
          <cell r="R1372" t="str">
            <v/>
          </cell>
          <cell r="S1372" t="str">
            <v/>
          </cell>
          <cell r="T1372" t="str">
            <v/>
          </cell>
          <cell r="U1372" t="str">
            <v/>
          </cell>
          <cell r="V1372" t="str">
            <v>Sim</v>
          </cell>
          <cell r="W1372" t="str">
            <v>Sim</v>
          </cell>
        </row>
        <row r="1373">
          <cell r="D1373" t="str">
            <v>Nova Floresta/PB</v>
          </cell>
          <cell r="E1373" t="str">
            <v>A</v>
          </cell>
          <cell r="F1373">
            <v>0.27535373227671295</v>
          </cell>
          <cell r="G1373" t="str">
            <v>A</v>
          </cell>
          <cell r="H1373">
            <v>0.81757923910319352</v>
          </cell>
          <cell r="I1373" t="str">
            <v>A</v>
          </cell>
          <cell r="J1373">
            <v>8.8848529690434802E-2</v>
          </cell>
          <cell r="K1373" t="str">
            <v>A</v>
          </cell>
          <cell r="L1373" t="str">
            <v>Dicf</v>
          </cell>
          <cell r="M1373" t="str">
            <v/>
          </cell>
          <cell r="N1373" t="str">
            <v>CAPAG Ano Base 2023</v>
          </cell>
          <cell r="O1373" t="str">
            <v>Não</v>
          </cell>
          <cell r="P1373">
            <v>0.45027821177728317</v>
          </cell>
          <cell r="Q1373" t="str">
            <v>Sim</v>
          </cell>
          <cell r="R1373" t="str">
            <v/>
          </cell>
          <cell r="S1373" t="str">
            <v/>
          </cell>
          <cell r="T1373" t="str">
            <v/>
          </cell>
          <cell r="U1373" t="str">
            <v/>
          </cell>
          <cell r="V1373" t="str">
            <v>Sim</v>
          </cell>
          <cell r="W1373" t="str">
            <v>Sim</v>
          </cell>
        </row>
        <row r="1374">
          <cell r="D1374" t="str">
            <v>Nova Olinda/PB</v>
          </cell>
          <cell r="E1374" t="str">
            <v>n.d.</v>
          </cell>
          <cell r="F1374">
            <v>0.59960357943451115</v>
          </cell>
          <cell r="G1374" t="str">
            <v>A</v>
          </cell>
          <cell r="H1374">
            <v>0.94003777413645595</v>
          </cell>
          <cell r="I1374" t="str">
            <v>B</v>
          </cell>
          <cell r="J1374" t="str">
            <v>n.d.</v>
          </cell>
          <cell r="K1374" t="str">
            <v>n.d.</v>
          </cell>
          <cell r="L1374" t="str">
            <v>Dicf</v>
          </cell>
          <cell r="M1374"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374" t="str">
            <v>CAPAG Ano Base 2023</v>
          </cell>
          <cell r="O1374" t="str">
            <v>Não</v>
          </cell>
          <cell r="P1374" t="str">
            <v>n.d.</v>
          </cell>
          <cell r="Q1374" t="str">
            <v>Sim</v>
          </cell>
          <cell r="R1374" t="str">
            <v/>
          </cell>
          <cell r="S1374" t="str">
            <v/>
          </cell>
          <cell r="T1374" t="str">
            <v>Negativa</v>
          </cell>
          <cell r="U1374" t="str">
            <v>Sim</v>
          </cell>
          <cell r="V1374" t="str">
            <v>Sim</v>
          </cell>
          <cell r="W1374" t="str">
            <v>Sim</v>
          </cell>
        </row>
        <row r="1375">
          <cell r="D1375" t="str">
            <v>Nova Palmeira/PB</v>
          </cell>
          <cell r="E1375" t="str">
            <v>n.e.</v>
          </cell>
          <cell r="F1375">
            <v>0.23188814448932871</v>
          </cell>
          <cell r="G1375" t="str">
            <v>A</v>
          </cell>
          <cell r="H1375">
            <v>1.005386325353367</v>
          </cell>
          <cell r="I1375" t="str">
            <v>C</v>
          </cell>
          <cell r="J1375">
            <v>-4.9733577964358837E-3</v>
          </cell>
          <cell r="K1375" t="str">
            <v>C</v>
          </cell>
          <cell r="L1375" t="str">
            <v>Eicf</v>
          </cell>
          <cell r="M1375" t="str">
            <v>Ente possui ranking da informação contábil Eicf</v>
          </cell>
          <cell r="N1375" t="str">
            <v>CAPAG Ano Base 2023</v>
          </cell>
          <cell r="O1375" t="str">
            <v>Não</v>
          </cell>
          <cell r="P1375">
            <v>1.1289246237975832</v>
          </cell>
          <cell r="Q1375" t="str">
            <v>Sim</v>
          </cell>
          <cell r="R1375" t="str">
            <v/>
          </cell>
          <cell r="S1375" t="str">
            <v/>
          </cell>
          <cell r="T1375" t="str">
            <v/>
          </cell>
          <cell r="U1375" t="str">
            <v/>
          </cell>
          <cell r="V1375" t="str">
            <v>Sim</v>
          </cell>
          <cell r="W1375" t="str">
            <v>Não</v>
          </cell>
        </row>
        <row r="1376">
          <cell r="D1376" t="str">
            <v>Olho d'Água/PB</v>
          </cell>
          <cell r="E1376" t="str">
            <v>n.e.</v>
          </cell>
          <cell r="F1376" t="str">
            <v>n.d.</v>
          </cell>
          <cell r="G1376" t="str">
            <v>n.d.</v>
          </cell>
          <cell r="H1376" t="str">
            <v>n.d.</v>
          </cell>
          <cell r="I1376" t="str">
            <v>n.d.</v>
          </cell>
          <cell r="J1376" t="str">
            <v>n.d.</v>
          </cell>
          <cell r="K1376" t="str">
            <v>n.d.</v>
          </cell>
          <cell r="L1376" t="str">
            <v>Eicf</v>
          </cell>
          <cell r="M1376" t="str">
            <v>Ente possui ranking da informação contábil Eicf</v>
          </cell>
          <cell r="N1376" t="str">
            <v>CAPAG Ano Base 2023</v>
          </cell>
          <cell r="O1376" t="str">
            <v>Não</v>
          </cell>
          <cell r="P1376">
            <v>0.85636944719811792</v>
          </cell>
          <cell r="Q1376" t="str">
            <v>Sim</v>
          </cell>
          <cell r="R1376" t="str">
            <v>Sim</v>
          </cell>
          <cell r="S1376" t="str">
            <v/>
          </cell>
          <cell r="T1376" t="str">
            <v/>
          </cell>
          <cell r="U1376" t="str">
            <v/>
          </cell>
          <cell r="V1376" t="str">
            <v>Não</v>
          </cell>
          <cell r="W1376" t="str">
            <v>Não</v>
          </cell>
        </row>
        <row r="1377">
          <cell r="D1377" t="str">
            <v>Olivedos/PB</v>
          </cell>
          <cell r="E1377" t="str">
            <v>n.d.</v>
          </cell>
          <cell r="F1377">
            <v>5.1451151524686961E-3</v>
          </cell>
          <cell r="G1377" t="str">
            <v>A</v>
          </cell>
          <cell r="H1377">
            <v>0.96542918743998141</v>
          </cell>
          <cell r="I1377" t="str">
            <v>C</v>
          </cell>
          <cell r="J1377" t="str">
            <v>n.d.</v>
          </cell>
          <cell r="K1377" t="str">
            <v>n.d.</v>
          </cell>
          <cell r="L1377" t="str">
            <v>Bicf</v>
          </cell>
          <cell r="M137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77" t="str">
            <v>CAPAG Ano Base 2023</v>
          </cell>
          <cell r="O1377" t="str">
            <v>Não</v>
          </cell>
          <cell r="P1377" t="str">
            <v>n.d.</v>
          </cell>
          <cell r="Q1377" t="str">
            <v>Sim</v>
          </cell>
          <cell r="R1377" t="str">
            <v/>
          </cell>
          <cell r="S1377" t="str">
            <v/>
          </cell>
          <cell r="T1377" t="str">
            <v>Negativa</v>
          </cell>
          <cell r="U1377" t="str">
            <v/>
          </cell>
          <cell r="V1377" t="str">
            <v>Sim</v>
          </cell>
          <cell r="W1377" t="str">
            <v>Não</v>
          </cell>
        </row>
        <row r="1378">
          <cell r="D1378" t="str">
            <v>Ouro Velho/PB</v>
          </cell>
          <cell r="E1378" t="str">
            <v>A</v>
          </cell>
          <cell r="F1378">
            <v>0.14945254306775918</v>
          </cell>
          <cell r="G1378" t="str">
            <v>A</v>
          </cell>
          <cell r="H1378">
            <v>0.89723814520278367</v>
          </cell>
          <cell r="I1378" t="str">
            <v>B</v>
          </cell>
          <cell r="J1378">
            <v>0.1329723631824298</v>
          </cell>
          <cell r="K1378" t="str">
            <v>A</v>
          </cell>
          <cell r="L1378" t="str">
            <v>Bicf</v>
          </cell>
          <cell r="M1378" t="str">
            <v/>
          </cell>
          <cell r="N1378" t="str">
            <v>CAPAG Ano Base 2023</v>
          </cell>
          <cell r="O1378" t="str">
            <v>Não</v>
          </cell>
          <cell r="P1378">
            <v>5.0264498450977795E-2</v>
          </cell>
          <cell r="Q1378" t="str">
            <v>Sim</v>
          </cell>
          <cell r="R1378" t="str">
            <v/>
          </cell>
          <cell r="S1378" t="str">
            <v/>
          </cell>
          <cell r="T1378" t="str">
            <v/>
          </cell>
          <cell r="U1378" t="str">
            <v/>
          </cell>
          <cell r="V1378" t="str">
            <v>Sim</v>
          </cell>
          <cell r="W1378" t="str">
            <v>Sim</v>
          </cell>
        </row>
        <row r="1379">
          <cell r="D1379" t="str">
            <v>Parari/PB</v>
          </cell>
          <cell r="E1379" t="str">
            <v>A</v>
          </cell>
          <cell r="F1379">
            <v>1.3588784978674179E-2</v>
          </cell>
          <cell r="G1379" t="str">
            <v>A</v>
          </cell>
          <cell r="H1379">
            <v>0.89791833319473291</v>
          </cell>
          <cell r="I1379" t="str">
            <v>B</v>
          </cell>
          <cell r="J1379">
            <v>9.6667265620873299E-2</v>
          </cell>
          <cell r="K1379" t="str">
            <v>A</v>
          </cell>
          <cell r="L1379" t="str">
            <v>Bicf</v>
          </cell>
          <cell r="M1379" t="str">
            <v/>
          </cell>
          <cell r="N1379" t="str">
            <v>CAPAG Ano Base 2023</v>
          </cell>
          <cell r="O1379" t="str">
            <v>Não</v>
          </cell>
          <cell r="P1379">
            <v>0.18528982689939688</v>
          </cell>
          <cell r="Q1379" t="str">
            <v>Sim</v>
          </cell>
          <cell r="R1379" t="str">
            <v/>
          </cell>
          <cell r="S1379" t="str">
            <v/>
          </cell>
          <cell r="T1379" t="str">
            <v/>
          </cell>
          <cell r="U1379" t="str">
            <v/>
          </cell>
          <cell r="V1379" t="str">
            <v>Sim</v>
          </cell>
          <cell r="W1379" t="str">
            <v>Sim</v>
          </cell>
        </row>
        <row r="1380">
          <cell r="D1380" t="str">
            <v>Passagem/PB</v>
          </cell>
          <cell r="E1380" t="str">
            <v>n.d.</v>
          </cell>
          <cell r="F1380">
            <v>0.36907317550135066</v>
          </cell>
          <cell r="G1380" t="str">
            <v>A</v>
          </cell>
          <cell r="H1380">
            <v>0.9682327734235403</v>
          </cell>
          <cell r="I1380" t="str">
            <v>C</v>
          </cell>
          <cell r="J1380" t="str">
            <v>n.d.</v>
          </cell>
          <cell r="K1380" t="str">
            <v>n.d.</v>
          </cell>
          <cell r="L1380" t="str">
            <v>Bicf</v>
          </cell>
          <cell r="M138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80" t="str">
            <v>CAPAG Ano Base 2023</v>
          </cell>
          <cell r="O1380" t="str">
            <v>Não</v>
          </cell>
          <cell r="P1380" t="str">
            <v>n.d.</v>
          </cell>
          <cell r="Q1380" t="str">
            <v>Sim</v>
          </cell>
          <cell r="R1380" t="str">
            <v/>
          </cell>
          <cell r="S1380" t="str">
            <v/>
          </cell>
          <cell r="T1380" t="str">
            <v>Negativa</v>
          </cell>
          <cell r="U1380" t="str">
            <v/>
          </cell>
          <cell r="V1380" t="str">
            <v>Sim</v>
          </cell>
          <cell r="W1380" t="str">
            <v>Sim</v>
          </cell>
        </row>
        <row r="1381">
          <cell r="D1381" t="str">
            <v>Patos/PB</v>
          </cell>
          <cell r="E1381" t="str">
            <v>n.e.</v>
          </cell>
          <cell r="F1381">
            <v>0.50691726491442879</v>
          </cell>
          <cell r="G1381" t="str">
            <v>A</v>
          </cell>
          <cell r="H1381">
            <v>0.88881499328759528</v>
          </cell>
          <cell r="I1381" t="str">
            <v>B</v>
          </cell>
          <cell r="J1381">
            <v>-5.0868209733690675E-2</v>
          </cell>
          <cell r="K1381" t="str">
            <v>C</v>
          </cell>
          <cell r="L1381" t="str">
            <v>Eicf</v>
          </cell>
          <cell r="M1381" t="str">
            <v>Ente possui ranking da informação contábil Eicf</v>
          </cell>
          <cell r="N1381" t="str">
            <v>CAPAG Ano Base 2023</v>
          </cell>
          <cell r="O1381" t="str">
            <v>Não</v>
          </cell>
          <cell r="P1381" t="str">
            <v/>
          </cell>
          <cell r="Q1381" t="str">
            <v>Sim</v>
          </cell>
          <cell r="R1381" t="str">
            <v/>
          </cell>
          <cell r="S1381" t="str">
            <v/>
          </cell>
          <cell r="T1381" t="str">
            <v/>
          </cell>
          <cell r="U1381" t="str">
            <v/>
          </cell>
          <cell r="V1381" t="str">
            <v>Sim</v>
          </cell>
          <cell r="W1381" t="str">
            <v>Sim</v>
          </cell>
        </row>
        <row r="1382">
          <cell r="D1382" t="str">
            <v>Paulista/PB</v>
          </cell>
          <cell r="E1382" t="str">
            <v>n.e.</v>
          </cell>
          <cell r="F1382">
            <v>0.23568847529930045</v>
          </cell>
          <cell r="G1382" t="str">
            <v>A</v>
          </cell>
          <cell r="H1382">
            <v>0.90525201984060444</v>
          </cell>
          <cell r="I1382" t="str">
            <v>B</v>
          </cell>
          <cell r="J1382" t="str">
            <v>n.d.</v>
          </cell>
          <cell r="K1382" t="str">
            <v>n.d.</v>
          </cell>
          <cell r="L1382" t="str">
            <v>Eicf</v>
          </cell>
          <cell r="M1382" t="str">
            <v>Ente possui ranking da informação contábil Eicf</v>
          </cell>
          <cell r="N1382" t="str">
            <v>CAPAG Ano Base 2023</v>
          </cell>
          <cell r="O1382" t="str">
            <v>Não</v>
          </cell>
          <cell r="P1382" t="str">
            <v>n.d.</v>
          </cell>
          <cell r="Q1382" t="str">
            <v>Sim</v>
          </cell>
          <cell r="R1382" t="str">
            <v/>
          </cell>
          <cell r="S1382" t="str">
            <v/>
          </cell>
          <cell r="T1382" t="str">
            <v>Negativa</v>
          </cell>
          <cell r="U1382" t="str">
            <v/>
          </cell>
          <cell r="V1382" t="str">
            <v>Sim</v>
          </cell>
          <cell r="W1382" t="str">
            <v>Não</v>
          </cell>
        </row>
        <row r="1383">
          <cell r="D1383" t="str">
            <v>Pedra Branca/PB</v>
          </cell>
          <cell r="E1383" t="str">
            <v>C</v>
          </cell>
          <cell r="F1383">
            <v>0.13083984482956648</v>
          </cell>
          <cell r="G1383" t="str">
            <v>A</v>
          </cell>
          <cell r="H1383">
            <v>0.92737480629925739</v>
          </cell>
          <cell r="I1383" t="str">
            <v>B</v>
          </cell>
          <cell r="J1383">
            <v>-7.655087246999219E-2</v>
          </cell>
          <cell r="K1383" t="str">
            <v>C</v>
          </cell>
          <cell r="L1383" t="str">
            <v>Bicf</v>
          </cell>
          <cell r="M1383" t="str">
            <v/>
          </cell>
          <cell r="N1383" t="str">
            <v>CAPAG Ano Base 2023</v>
          </cell>
          <cell r="O1383" t="str">
            <v>Não</v>
          </cell>
          <cell r="P1383" t="str">
            <v/>
          </cell>
          <cell r="Q1383" t="str">
            <v>Sim</v>
          </cell>
          <cell r="R1383" t="str">
            <v/>
          </cell>
          <cell r="S1383" t="str">
            <v/>
          </cell>
          <cell r="T1383" t="str">
            <v/>
          </cell>
          <cell r="U1383" t="str">
            <v/>
          </cell>
          <cell r="V1383" t="str">
            <v>Sim</v>
          </cell>
          <cell r="W1383" t="str">
            <v>Sim</v>
          </cell>
        </row>
        <row r="1384">
          <cell r="D1384" t="str">
            <v>Pedra Lavrada/PB</v>
          </cell>
          <cell r="E1384" t="str">
            <v>n.e.</v>
          </cell>
          <cell r="F1384">
            <v>0.82127530990509789</v>
          </cell>
          <cell r="G1384" t="str">
            <v>B</v>
          </cell>
          <cell r="H1384">
            <v>0.96500410911680823</v>
          </cell>
          <cell r="I1384" t="str">
            <v>C</v>
          </cell>
          <cell r="J1384">
            <v>-2.9987312113167734E-2</v>
          </cell>
          <cell r="K1384" t="str">
            <v>C</v>
          </cell>
          <cell r="L1384" t="str">
            <v>Eicf</v>
          </cell>
          <cell r="M1384" t="str">
            <v>Ente possui ranking da informação contábil Eicf</v>
          </cell>
          <cell r="N1384" t="str">
            <v>CAPAG Ano Base 2023</v>
          </cell>
          <cell r="O1384" t="str">
            <v>Não</v>
          </cell>
          <cell r="P1384">
            <v>1.6158623364878493</v>
          </cell>
          <cell r="Q1384" t="str">
            <v>Sim</v>
          </cell>
          <cell r="R1384" t="str">
            <v/>
          </cell>
          <cell r="S1384" t="str">
            <v/>
          </cell>
          <cell r="T1384" t="str">
            <v/>
          </cell>
          <cell r="U1384" t="str">
            <v/>
          </cell>
          <cell r="V1384" t="str">
            <v>Sim</v>
          </cell>
          <cell r="W1384" t="str">
            <v>Sim</v>
          </cell>
        </row>
        <row r="1385">
          <cell r="D1385" t="str">
            <v>Pedras de Fogo/PB</v>
          </cell>
          <cell r="E1385" t="str">
            <v>n.d.</v>
          </cell>
          <cell r="F1385">
            <v>0.27918953144386982</v>
          </cell>
          <cell r="G1385" t="str">
            <v>A</v>
          </cell>
          <cell r="H1385">
            <v>0.94536211705847073</v>
          </cell>
          <cell r="I1385" t="str">
            <v>B</v>
          </cell>
          <cell r="J1385" t="str">
            <v>n.d.</v>
          </cell>
          <cell r="K1385" t="str">
            <v>n.d.</v>
          </cell>
          <cell r="L1385" t="str">
            <v>Bicf</v>
          </cell>
          <cell r="M138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85" t="str">
            <v>CAPAG Ano Base 2023</v>
          </cell>
          <cell r="O1385" t="str">
            <v>Não</v>
          </cell>
          <cell r="P1385" t="str">
            <v>n.d.</v>
          </cell>
          <cell r="Q1385" t="str">
            <v>Sim</v>
          </cell>
          <cell r="R1385" t="str">
            <v/>
          </cell>
          <cell r="S1385" t="str">
            <v/>
          </cell>
          <cell r="T1385" t="str">
            <v>Negativa</v>
          </cell>
          <cell r="U1385" t="str">
            <v/>
          </cell>
          <cell r="V1385" t="str">
            <v>Sim</v>
          </cell>
          <cell r="W1385" t="str">
            <v>Sim</v>
          </cell>
        </row>
        <row r="1386">
          <cell r="D1386" t="str">
            <v>Piancó/PB</v>
          </cell>
          <cell r="E1386" t="str">
            <v>C</v>
          </cell>
          <cell r="F1386">
            <v>1.3827265356607363</v>
          </cell>
          <cell r="G1386" t="str">
            <v>C</v>
          </cell>
          <cell r="H1386">
            <v>0.92561628613982139</v>
          </cell>
          <cell r="I1386" t="str">
            <v>B</v>
          </cell>
          <cell r="J1386">
            <v>-0.10073942910620999</v>
          </cell>
          <cell r="K1386" t="str">
            <v>C</v>
          </cell>
          <cell r="L1386" t="str">
            <v>Cicf</v>
          </cell>
          <cell r="M1386" t="str">
            <v/>
          </cell>
          <cell r="N1386" t="str">
            <v>CAPAG Ano Base 2023</v>
          </cell>
          <cell r="O1386" t="str">
            <v>Não</v>
          </cell>
          <cell r="P1386" t="str">
            <v/>
          </cell>
          <cell r="Q1386" t="str">
            <v>Sim</v>
          </cell>
          <cell r="R1386" t="str">
            <v/>
          </cell>
          <cell r="S1386" t="str">
            <v/>
          </cell>
          <cell r="T1386" t="str">
            <v/>
          </cell>
          <cell r="U1386" t="str">
            <v/>
          </cell>
          <cell r="V1386" t="str">
            <v>Sim</v>
          </cell>
          <cell r="W1386" t="str">
            <v>Sim</v>
          </cell>
        </row>
        <row r="1387">
          <cell r="D1387" t="str">
            <v>Picuí/PB</v>
          </cell>
          <cell r="E1387" t="str">
            <v>B</v>
          </cell>
          <cell r="F1387">
            <v>0.11071956331134451</v>
          </cell>
          <cell r="G1387" t="str">
            <v>A</v>
          </cell>
          <cell r="H1387">
            <v>0.89827770200935153</v>
          </cell>
          <cell r="I1387" t="str">
            <v>B</v>
          </cell>
          <cell r="J1387">
            <v>7.2447498121144187E-4</v>
          </cell>
          <cell r="K1387" t="str">
            <v>B</v>
          </cell>
          <cell r="L1387" t="str">
            <v>Bicf</v>
          </cell>
          <cell r="M1387" t="str">
            <v/>
          </cell>
          <cell r="N1387" t="str">
            <v>CAPAG Ano Base 2023</v>
          </cell>
          <cell r="O1387" t="str">
            <v>Não</v>
          </cell>
          <cell r="P1387">
            <v>0.97042858262920717</v>
          </cell>
          <cell r="Q1387" t="str">
            <v>Sim</v>
          </cell>
          <cell r="R1387" t="str">
            <v/>
          </cell>
          <cell r="S1387" t="str">
            <v/>
          </cell>
          <cell r="T1387" t="str">
            <v/>
          </cell>
          <cell r="U1387" t="str">
            <v/>
          </cell>
          <cell r="V1387" t="str">
            <v>Sim</v>
          </cell>
          <cell r="W1387" t="str">
            <v>Sim</v>
          </cell>
        </row>
        <row r="1388">
          <cell r="D1388" t="str">
            <v>Pilar/PB</v>
          </cell>
          <cell r="E1388" t="str">
            <v>n.d.</v>
          </cell>
          <cell r="F1388">
            <v>0.5515989819566216</v>
          </cell>
          <cell r="G1388" t="str">
            <v>A</v>
          </cell>
          <cell r="H1388">
            <v>0.94869943463431505</v>
          </cell>
          <cell r="I1388" t="str">
            <v>B</v>
          </cell>
          <cell r="J1388" t="str">
            <v>n.d.</v>
          </cell>
          <cell r="K1388" t="str">
            <v>n.d.</v>
          </cell>
          <cell r="L1388" t="str">
            <v>Cicf</v>
          </cell>
          <cell r="M138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88" t="str">
            <v>CAPAG Ano Base 2023</v>
          </cell>
          <cell r="O1388" t="str">
            <v>Não</v>
          </cell>
          <cell r="P1388" t="str">
            <v>n.d.</v>
          </cell>
          <cell r="Q1388" t="str">
            <v>Sim</v>
          </cell>
          <cell r="R1388" t="str">
            <v/>
          </cell>
          <cell r="S1388" t="str">
            <v/>
          </cell>
          <cell r="T1388" t="str">
            <v>Negativa</v>
          </cell>
          <cell r="U1388" t="str">
            <v/>
          </cell>
          <cell r="V1388" t="str">
            <v>Sim</v>
          </cell>
          <cell r="W1388" t="str">
            <v>Não</v>
          </cell>
        </row>
        <row r="1389">
          <cell r="D1389" t="str">
            <v>Pilões/PB</v>
          </cell>
          <cell r="E1389" t="str">
            <v>C</v>
          </cell>
          <cell r="F1389">
            <v>0.71344565766136647</v>
          </cell>
          <cell r="G1389" t="str">
            <v>B</v>
          </cell>
          <cell r="H1389">
            <v>0.91772793652917395</v>
          </cell>
          <cell r="I1389" t="str">
            <v>B</v>
          </cell>
          <cell r="J1389">
            <v>-9.1106933186270844E-3</v>
          </cell>
          <cell r="K1389" t="str">
            <v>C</v>
          </cell>
          <cell r="L1389" t="str">
            <v>Dicf</v>
          </cell>
          <cell r="M1389" t="str">
            <v/>
          </cell>
          <cell r="N1389" t="str">
            <v>CAPAG Ano Base 2023</v>
          </cell>
          <cell r="O1389" t="str">
            <v>Não</v>
          </cell>
          <cell r="P1389">
            <v>1.3340299004045144</v>
          </cell>
          <cell r="Q1389" t="str">
            <v>Sim</v>
          </cell>
          <cell r="R1389" t="str">
            <v/>
          </cell>
          <cell r="S1389" t="str">
            <v/>
          </cell>
          <cell r="T1389" t="str">
            <v/>
          </cell>
          <cell r="U1389" t="str">
            <v/>
          </cell>
          <cell r="V1389" t="str">
            <v>Sim</v>
          </cell>
          <cell r="W1389" t="str">
            <v>Sim</v>
          </cell>
        </row>
        <row r="1390">
          <cell r="D1390" t="str">
            <v>Pilõezinhos/PB</v>
          </cell>
          <cell r="E1390" t="str">
            <v>n.e.</v>
          </cell>
          <cell r="F1390">
            <v>7.1062534038326186E-2</v>
          </cell>
          <cell r="G1390" t="str">
            <v>A</v>
          </cell>
          <cell r="H1390">
            <v>1.0142361673340436</v>
          </cell>
          <cell r="I1390" t="str">
            <v>C</v>
          </cell>
          <cell r="J1390">
            <v>1.8501004627622997E-2</v>
          </cell>
          <cell r="K1390" t="str">
            <v>B</v>
          </cell>
          <cell r="L1390" t="str">
            <v>Eicf</v>
          </cell>
          <cell r="M1390" t="str">
            <v>Ente possui ranking da informação contábil Eicf</v>
          </cell>
          <cell r="N1390" t="str">
            <v>CAPAG Ano Base 2023</v>
          </cell>
          <cell r="O1390" t="str">
            <v>Não</v>
          </cell>
          <cell r="P1390">
            <v>0.13880048058488909</v>
          </cell>
          <cell r="Q1390" t="str">
            <v>Sim</v>
          </cell>
          <cell r="R1390" t="str">
            <v/>
          </cell>
          <cell r="S1390" t="str">
            <v/>
          </cell>
          <cell r="T1390" t="str">
            <v/>
          </cell>
          <cell r="U1390" t="str">
            <v/>
          </cell>
          <cell r="V1390" t="str">
            <v>Sim</v>
          </cell>
          <cell r="W1390" t="str">
            <v>Sim</v>
          </cell>
        </row>
        <row r="1391">
          <cell r="D1391" t="str">
            <v>Pirpirituba/PB</v>
          </cell>
          <cell r="E1391" t="str">
            <v>n.e.</v>
          </cell>
          <cell r="F1391">
            <v>0.29400545021089486</v>
          </cell>
          <cell r="G1391" t="str">
            <v>A</v>
          </cell>
          <cell r="H1391">
            <v>0.85708935103947126</v>
          </cell>
          <cell r="I1391" t="str">
            <v>B</v>
          </cell>
          <cell r="J1391">
            <v>0.32324750151350251</v>
          </cell>
          <cell r="K1391" t="str">
            <v>A</v>
          </cell>
          <cell r="L1391" t="str">
            <v>Eicf</v>
          </cell>
          <cell r="M1391" t="str">
            <v>Ente possui ranking da informação contábil Eicf</v>
          </cell>
          <cell r="N1391" t="str">
            <v>CAPAG Ano Base 2023</v>
          </cell>
          <cell r="O1391" t="str">
            <v>Não</v>
          </cell>
          <cell r="P1391">
            <v>7.9776419444387445E-2</v>
          </cell>
          <cell r="Q1391" t="str">
            <v>Sim</v>
          </cell>
          <cell r="R1391" t="str">
            <v/>
          </cell>
          <cell r="S1391" t="str">
            <v/>
          </cell>
          <cell r="T1391" t="str">
            <v/>
          </cell>
          <cell r="U1391" t="str">
            <v/>
          </cell>
          <cell r="V1391" t="str">
            <v>Sim</v>
          </cell>
          <cell r="W1391" t="str">
            <v>Sim</v>
          </cell>
        </row>
        <row r="1392">
          <cell r="D1392" t="str">
            <v>Pitimbu/PB</v>
          </cell>
          <cell r="E1392" t="str">
            <v>n.d.</v>
          </cell>
          <cell r="F1392">
            <v>0.55755853189320315</v>
          </cell>
          <cell r="G1392" t="str">
            <v>A</v>
          </cell>
          <cell r="H1392">
            <v>0.91872179274755128</v>
          </cell>
          <cell r="I1392" t="str">
            <v>B</v>
          </cell>
          <cell r="J1392" t="str">
            <v>n.d.</v>
          </cell>
          <cell r="K1392" t="str">
            <v>n.d.</v>
          </cell>
          <cell r="L1392" t="str">
            <v>Bicf</v>
          </cell>
          <cell r="M139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392" t="str">
            <v>CAPAG Ano Base 2023</v>
          </cell>
          <cell r="O1392" t="str">
            <v>Não</v>
          </cell>
          <cell r="P1392" t="str">
            <v>n.d.</v>
          </cell>
          <cell r="Q1392" t="str">
            <v>Sim</v>
          </cell>
          <cell r="R1392" t="str">
            <v/>
          </cell>
          <cell r="S1392" t="str">
            <v/>
          </cell>
          <cell r="T1392" t="str">
            <v>Negativa</v>
          </cell>
          <cell r="U1392" t="str">
            <v/>
          </cell>
          <cell r="V1392" t="str">
            <v>Sim</v>
          </cell>
          <cell r="W1392" t="str">
            <v>Sim</v>
          </cell>
        </row>
        <row r="1393">
          <cell r="D1393" t="str">
            <v>Pocinhos/PB</v>
          </cell>
          <cell r="E1393" t="str">
            <v>C</v>
          </cell>
          <cell r="F1393">
            <v>0.38500021255017181</v>
          </cell>
          <cell r="G1393" t="str">
            <v>A</v>
          </cell>
          <cell r="H1393">
            <v>0.96929438435461701</v>
          </cell>
          <cell r="I1393" t="str">
            <v>C</v>
          </cell>
          <cell r="J1393">
            <v>-4.7124475363919935E-2</v>
          </cell>
          <cell r="K1393" t="str">
            <v>C</v>
          </cell>
          <cell r="L1393" t="str">
            <v>Bicf</v>
          </cell>
          <cell r="M1393" t="str">
            <v/>
          </cell>
          <cell r="N1393" t="str">
            <v>CAPAG Ano Base 2023</v>
          </cell>
          <cell r="O1393" t="str">
            <v>Não</v>
          </cell>
          <cell r="P1393" t="str">
            <v/>
          </cell>
          <cell r="Q1393" t="str">
            <v>Sim</v>
          </cell>
          <cell r="R1393" t="str">
            <v/>
          </cell>
          <cell r="S1393" t="str">
            <v/>
          </cell>
          <cell r="T1393" t="str">
            <v/>
          </cell>
          <cell r="U1393" t="str">
            <v/>
          </cell>
          <cell r="V1393" t="str">
            <v>Sim</v>
          </cell>
          <cell r="W1393" t="str">
            <v>Sim</v>
          </cell>
        </row>
        <row r="1394">
          <cell r="D1394" t="str">
            <v>Poço Dantas/PB</v>
          </cell>
          <cell r="E1394" t="str">
            <v>C</v>
          </cell>
          <cell r="F1394">
            <v>0.10814513402756808</v>
          </cell>
          <cell r="G1394" t="str">
            <v>A</v>
          </cell>
          <cell r="H1394">
            <v>2.1944745373832166</v>
          </cell>
          <cell r="I1394" t="str">
            <v>C</v>
          </cell>
          <cell r="J1394">
            <v>7.2165547637711019E-2</v>
          </cell>
          <cell r="K1394" t="str">
            <v>A</v>
          </cell>
          <cell r="L1394" t="str">
            <v>Cicf</v>
          </cell>
          <cell r="M1394" t="str">
            <v/>
          </cell>
          <cell r="N1394" t="str">
            <v>CAPAG Ano Base 2023</v>
          </cell>
          <cell r="O1394" t="str">
            <v>Não</v>
          </cell>
          <cell r="P1394">
            <v>0.65313079718045497</v>
          </cell>
          <cell r="Q1394" t="str">
            <v>Sim</v>
          </cell>
          <cell r="R1394" t="str">
            <v/>
          </cell>
          <cell r="S1394" t="str">
            <v/>
          </cell>
          <cell r="T1394" t="str">
            <v/>
          </cell>
          <cell r="U1394" t="str">
            <v/>
          </cell>
          <cell r="V1394" t="str">
            <v>Sim</v>
          </cell>
          <cell r="W1394" t="str">
            <v>Sim</v>
          </cell>
        </row>
        <row r="1395">
          <cell r="D1395" t="str">
            <v>Poço de José de Moura/PB</v>
          </cell>
          <cell r="E1395" t="str">
            <v>A</v>
          </cell>
          <cell r="F1395">
            <v>2.011109756403474E-2</v>
          </cell>
          <cell r="G1395" t="str">
            <v>A</v>
          </cell>
          <cell r="H1395">
            <v>0.74464492094429324</v>
          </cell>
          <cell r="I1395" t="str">
            <v>A</v>
          </cell>
          <cell r="J1395">
            <v>0.58989216695340407</v>
          </cell>
          <cell r="K1395" t="str">
            <v>A</v>
          </cell>
          <cell r="L1395" t="str">
            <v>Dicf</v>
          </cell>
          <cell r="M1395" t="str">
            <v/>
          </cell>
          <cell r="N1395" t="str">
            <v>CAPAG Ano Base 2023</v>
          </cell>
          <cell r="O1395" t="str">
            <v>Não</v>
          </cell>
          <cell r="P1395">
            <v>6.2446053128910529E-2</v>
          </cell>
          <cell r="Q1395" t="str">
            <v>Sim</v>
          </cell>
          <cell r="R1395" t="str">
            <v/>
          </cell>
          <cell r="S1395" t="str">
            <v/>
          </cell>
          <cell r="T1395" t="str">
            <v/>
          </cell>
          <cell r="U1395" t="str">
            <v/>
          </cell>
          <cell r="V1395" t="str">
            <v>Sim</v>
          </cell>
          <cell r="W1395" t="str">
            <v>Sim</v>
          </cell>
        </row>
        <row r="1396">
          <cell r="D1396" t="str">
            <v>Pombal/PB</v>
          </cell>
          <cell r="E1396" t="str">
            <v>C</v>
          </cell>
          <cell r="F1396">
            <v>0.10478809379834157</v>
          </cell>
          <cell r="G1396" t="str">
            <v>A</v>
          </cell>
          <cell r="H1396">
            <v>0.91821378068060544</v>
          </cell>
          <cell r="I1396" t="str">
            <v>B</v>
          </cell>
          <cell r="J1396">
            <v>-4.2771729855466255E-2</v>
          </cell>
          <cell r="K1396" t="str">
            <v>C</v>
          </cell>
          <cell r="L1396" t="str">
            <v>Cicf</v>
          </cell>
          <cell r="M1396" t="str">
            <v/>
          </cell>
          <cell r="N1396" t="str">
            <v>CAPAG Ano Base 2023</v>
          </cell>
          <cell r="O1396" t="str">
            <v>Não</v>
          </cell>
          <cell r="P1396" t="str">
            <v/>
          </cell>
          <cell r="Q1396" t="str">
            <v>Sim</v>
          </cell>
          <cell r="R1396" t="str">
            <v/>
          </cell>
          <cell r="S1396" t="str">
            <v/>
          </cell>
          <cell r="T1396" t="str">
            <v/>
          </cell>
          <cell r="U1396" t="str">
            <v/>
          </cell>
          <cell r="V1396" t="str">
            <v>Sim</v>
          </cell>
          <cell r="W1396" t="str">
            <v>Sim</v>
          </cell>
        </row>
        <row r="1397">
          <cell r="D1397" t="str">
            <v>Prata/PB</v>
          </cell>
          <cell r="E1397" t="str">
            <v>B</v>
          </cell>
          <cell r="F1397">
            <v>0.17438530099623045</v>
          </cell>
          <cell r="G1397" t="str">
            <v>A</v>
          </cell>
          <cell r="H1397">
            <v>0.89924140688557164</v>
          </cell>
          <cell r="I1397" t="str">
            <v>B</v>
          </cell>
          <cell r="J1397">
            <v>2.2255443678576648E-3</v>
          </cell>
          <cell r="K1397" t="str">
            <v>B</v>
          </cell>
          <cell r="L1397" t="str">
            <v>Bicf</v>
          </cell>
          <cell r="M1397" t="str">
            <v/>
          </cell>
          <cell r="N1397" t="str">
            <v>CAPAG Ano Base 2023</v>
          </cell>
          <cell r="O1397" t="str">
            <v>Não</v>
          </cell>
          <cell r="P1397">
            <v>0.91770257066783867</v>
          </cell>
          <cell r="Q1397" t="str">
            <v>Sim</v>
          </cell>
          <cell r="R1397" t="str">
            <v/>
          </cell>
          <cell r="S1397" t="str">
            <v/>
          </cell>
          <cell r="T1397" t="str">
            <v/>
          </cell>
          <cell r="U1397" t="str">
            <v/>
          </cell>
          <cell r="V1397" t="str">
            <v>Sim</v>
          </cell>
          <cell r="W1397" t="str">
            <v>Sim</v>
          </cell>
        </row>
        <row r="1398">
          <cell r="D1398" t="str">
            <v>Princesa Isabel/PB</v>
          </cell>
          <cell r="E1398" t="str">
            <v>n.e.</v>
          </cell>
          <cell r="F1398">
            <v>0.44589370021457819</v>
          </cell>
          <cell r="G1398" t="str">
            <v>A</v>
          </cell>
          <cell r="H1398">
            <v>0.96232162388265241</v>
          </cell>
          <cell r="I1398" t="str">
            <v>C</v>
          </cell>
          <cell r="J1398">
            <v>-0.10125361836185259</v>
          </cell>
          <cell r="K1398" t="str">
            <v>C</v>
          </cell>
          <cell r="L1398" t="str">
            <v>Eicf</v>
          </cell>
          <cell r="M1398" t="str">
            <v>Ente possui ranking da informação contábil Eicf</v>
          </cell>
          <cell r="N1398" t="str">
            <v>CAPAG Ano Base 2023</v>
          </cell>
          <cell r="O1398" t="str">
            <v>Não</v>
          </cell>
          <cell r="P1398">
            <v>3.9460152188110205</v>
          </cell>
          <cell r="Q1398" t="str">
            <v>Sim</v>
          </cell>
          <cell r="R1398" t="str">
            <v/>
          </cell>
          <cell r="S1398" t="str">
            <v/>
          </cell>
          <cell r="T1398" t="str">
            <v/>
          </cell>
          <cell r="U1398" t="str">
            <v/>
          </cell>
          <cell r="V1398" t="str">
            <v>Sim</v>
          </cell>
          <cell r="W1398" t="str">
            <v>Não</v>
          </cell>
        </row>
        <row r="1399">
          <cell r="D1399" t="str">
            <v>Puxinanã/PB</v>
          </cell>
          <cell r="E1399" t="str">
            <v>C</v>
          </cell>
          <cell r="F1399">
            <v>0.23621431174076191</v>
          </cell>
          <cell r="G1399" t="str">
            <v>A</v>
          </cell>
          <cell r="H1399">
            <v>0.8916341431580852</v>
          </cell>
          <cell r="I1399" t="str">
            <v>B</v>
          </cell>
          <cell r="J1399">
            <v>-3.9889739192692265E-2</v>
          </cell>
          <cell r="K1399" t="str">
            <v>C</v>
          </cell>
          <cell r="L1399" t="str">
            <v>Bicf</v>
          </cell>
          <cell r="M1399" t="str">
            <v/>
          </cell>
          <cell r="N1399" t="str">
            <v>CAPAG Ano Base 2023</v>
          </cell>
          <cell r="O1399" t="str">
            <v>Não</v>
          </cell>
          <cell r="P1399">
            <v>0.75967585665320669</v>
          </cell>
          <cell r="Q1399" t="str">
            <v>Sim</v>
          </cell>
          <cell r="R1399" t="str">
            <v>Sim</v>
          </cell>
          <cell r="S1399" t="str">
            <v/>
          </cell>
          <cell r="T1399" t="str">
            <v/>
          </cell>
          <cell r="U1399" t="str">
            <v/>
          </cell>
          <cell r="V1399" t="str">
            <v>Sim</v>
          </cell>
          <cell r="W1399" t="str">
            <v>Sim</v>
          </cell>
        </row>
        <row r="1400">
          <cell r="D1400" t="str">
            <v>Queimadas/PB</v>
          </cell>
          <cell r="E1400" t="str">
            <v>C</v>
          </cell>
          <cell r="F1400">
            <v>0.1615089263908826</v>
          </cell>
          <cell r="G1400" t="str">
            <v>A</v>
          </cell>
          <cell r="H1400">
            <v>0.77383906362101773</v>
          </cell>
          <cell r="I1400" t="str">
            <v>A</v>
          </cell>
          <cell r="J1400">
            <v>-2.4582056924820642E-2</v>
          </cell>
          <cell r="K1400" t="str">
            <v>C</v>
          </cell>
          <cell r="L1400" t="str">
            <v>Cicf</v>
          </cell>
          <cell r="M1400" t="str">
            <v/>
          </cell>
          <cell r="N1400" t="str">
            <v>CAPAG Ano Base 2023</v>
          </cell>
          <cell r="O1400" t="str">
            <v>Não</v>
          </cell>
          <cell r="P1400">
            <v>0.44667788073571052</v>
          </cell>
          <cell r="Q1400" t="str">
            <v>Sim</v>
          </cell>
          <cell r="R1400" t="str">
            <v>Sim</v>
          </cell>
          <cell r="S1400" t="str">
            <v/>
          </cell>
          <cell r="T1400" t="str">
            <v/>
          </cell>
          <cell r="U1400" t="str">
            <v/>
          </cell>
          <cell r="V1400" t="str">
            <v>Sim</v>
          </cell>
          <cell r="W1400" t="str">
            <v>Sim</v>
          </cell>
        </row>
        <row r="1401">
          <cell r="D1401" t="str">
            <v>Quixaba/PB</v>
          </cell>
          <cell r="E1401" t="str">
            <v>C</v>
          </cell>
          <cell r="F1401">
            <v>0.15246491145323487</v>
          </cell>
          <cell r="G1401" t="str">
            <v>A</v>
          </cell>
          <cell r="H1401">
            <v>0.96076107717721926</v>
          </cell>
          <cell r="I1401" t="str">
            <v>C</v>
          </cell>
          <cell r="J1401">
            <v>-4.3538224384104422E-2</v>
          </cell>
          <cell r="K1401" t="str">
            <v>C</v>
          </cell>
          <cell r="L1401" t="str">
            <v>Cicf</v>
          </cell>
          <cell r="M1401" t="str">
            <v/>
          </cell>
          <cell r="N1401" t="str">
            <v>CAPAG Ano Base 2023</v>
          </cell>
          <cell r="O1401" t="str">
            <v>Não</v>
          </cell>
          <cell r="P1401" t="str">
            <v/>
          </cell>
          <cell r="Q1401" t="str">
            <v>Sim</v>
          </cell>
          <cell r="R1401" t="str">
            <v/>
          </cell>
          <cell r="S1401" t="str">
            <v/>
          </cell>
          <cell r="T1401" t="str">
            <v/>
          </cell>
          <cell r="U1401" t="str">
            <v/>
          </cell>
          <cell r="V1401" t="str">
            <v>Sim</v>
          </cell>
          <cell r="W1401" t="str">
            <v>Sim</v>
          </cell>
        </row>
        <row r="1402">
          <cell r="D1402" t="str">
            <v>Remígio/PB</v>
          </cell>
          <cell r="E1402" t="str">
            <v>C</v>
          </cell>
          <cell r="F1402">
            <v>0.30236657055346922</v>
          </cell>
          <cell r="G1402" t="str">
            <v>A</v>
          </cell>
          <cell r="H1402">
            <v>0.93678057399312398</v>
          </cell>
          <cell r="I1402" t="str">
            <v>B</v>
          </cell>
          <cell r="J1402">
            <v>-5.9950442948112984E-2</v>
          </cell>
          <cell r="K1402" t="str">
            <v>C</v>
          </cell>
          <cell r="L1402" t="str">
            <v>Dicf</v>
          </cell>
          <cell r="M1402" t="str">
            <v/>
          </cell>
          <cell r="N1402" t="str">
            <v>CAPAG Ano Base 2023</v>
          </cell>
          <cell r="O1402" t="str">
            <v>Não</v>
          </cell>
          <cell r="P1402" t="str">
            <v/>
          </cell>
          <cell r="Q1402" t="str">
            <v>Sim</v>
          </cell>
          <cell r="R1402" t="str">
            <v/>
          </cell>
          <cell r="S1402" t="str">
            <v/>
          </cell>
          <cell r="T1402" t="str">
            <v/>
          </cell>
          <cell r="U1402" t="str">
            <v/>
          </cell>
          <cell r="V1402" t="str">
            <v>Sim</v>
          </cell>
          <cell r="W1402" t="str">
            <v>Não</v>
          </cell>
        </row>
        <row r="1403">
          <cell r="D1403" t="str">
            <v>Pedro Régis/PB</v>
          </cell>
          <cell r="E1403" t="str">
            <v>n.e.</v>
          </cell>
          <cell r="F1403">
            <v>9.3185754486442507E-2</v>
          </cell>
          <cell r="G1403" t="str">
            <v>A</v>
          </cell>
          <cell r="H1403">
            <v>1.010817966906983</v>
          </cell>
          <cell r="I1403" t="str">
            <v>C</v>
          </cell>
          <cell r="J1403">
            <v>-4.855721324403877E-2</v>
          </cell>
          <cell r="K1403" t="str">
            <v>C</v>
          </cell>
          <cell r="L1403" t="str">
            <v>Eicf</v>
          </cell>
          <cell r="M1403" t="str">
            <v>Ente possui ranking da informação contábil Eicf</v>
          </cell>
          <cell r="N1403" t="str">
            <v>CAPAG Ano Base 2023</v>
          </cell>
          <cell r="O1403" t="str">
            <v>Não</v>
          </cell>
          <cell r="P1403" t="str">
            <v/>
          </cell>
          <cell r="Q1403" t="str">
            <v>Sim</v>
          </cell>
          <cell r="R1403" t="str">
            <v/>
          </cell>
          <cell r="S1403" t="str">
            <v/>
          </cell>
          <cell r="T1403" t="str">
            <v/>
          </cell>
          <cell r="U1403" t="str">
            <v/>
          </cell>
          <cell r="V1403" t="str">
            <v>Sim</v>
          </cell>
          <cell r="W1403" t="str">
            <v>Sim</v>
          </cell>
        </row>
        <row r="1404">
          <cell r="D1404" t="str">
            <v>Riachão/PB</v>
          </cell>
          <cell r="E1404" t="str">
            <v>C</v>
          </cell>
          <cell r="F1404">
            <v>0.59361148168094791</v>
          </cell>
          <cell r="G1404" t="str">
            <v>A</v>
          </cell>
          <cell r="H1404">
            <v>0.92824686809360568</v>
          </cell>
          <cell r="I1404" t="str">
            <v>B</v>
          </cell>
          <cell r="J1404">
            <v>-0.10660868283362201</v>
          </cell>
          <cell r="K1404" t="str">
            <v>C</v>
          </cell>
          <cell r="L1404" t="str">
            <v>Cicf</v>
          </cell>
          <cell r="M1404" t="str">
            <v/>
          </cell>
          <cell r="N1404" t="str">
            <v>CAPAG Ano Base 2023</v>
          </cell>
          <cell r="O1404" t="str">
            <v>Não</v>
          </cell>
          <cell r="P1404" t="str">
            <v/>
          </cell>
          <cell r="Q1404" t="str">
            <v>Sim</v>
          </cell>
          <cell r="R1404" t="str">
            <v/>
          </cell>
          <cell r="S1404" t="str">
            <v/>
          </cell>
          <cell r="T1404" t="str">
            <v/>
          </cell>
          <cell r="U1404" t="str">
            <v/>
          </cell>
          <cell r="V1404" t="str">
            <v>Sim</v>
          </cell>
          <cell r="W1404" t="str">
            <v>Sim</v>
          </cell>
        </row>
        <row r="1405">
          <cell r="D1405" t="str">
            <v>Riachão do Bacamarte/PB</v>
          </cell>
          <cell r="E1405" t="str">
            <v>C</v>
          </cell>
          <cell r="F1405">
            <v>0.16733392899198021</v>
          </cell>
          <cell r="G1405" t="str">
            <v>A</v>
          </cell>
          <cell r="H1405">
            <v>0.8208072278262819</v>
          </cell>
          <cell r="I1405" t="str">
            <v>A</v>
          </cell>
          <cell r="J1405">
            <v>-8.7956820869670216E-2</v>
          </cell>
          <cell r="K1405" t="str">
            <v>C</v>
          </cell>
          <cell r="L1405" t="str">
            <v>Bicf</v>
          </cell>
          <cell r="M1405" t="str">
            <v/>
          </cell>
          <cell r="N1405" t="str">
            <v>CAPAG Ano Base 2023</v>
          </cell>
          <cell r="O1405" t="str">
            <v>Não</v>
          </cell>
          <cell r="P1405" t="str">
            <v/>
          </cell>
          <cell r="Q1405" t="str">
            <v>Sim</v>
          </cell>
          <cell r="R1405" t="str">
            <v/>
          </cell>
          <cell r="S1405" t="str">
            <v/>
          </cell>
          <cell r="T1405" t="str">
            <v/>
          </cell>
          <cell r="U1405" t="str">
            <v/>
          </cell>
          <cell r="V1405" t="str">
            <v>Sim</v>
          </cell>
          <cell r="W1405" t="str">
            <v>Sim</v>
          </cell>
        </row>
        <row r="1406">
          <cell r="D1406" t="str">
            <v>Riachão do Poço/PB</v>
          </cell>
          <cell r="E1406" t="str">
            <v>C</v>
          </cell>
          <cell r="F1406">
            <v>0.17090678040103635</v>
          </cell>
          <cell r="G1406" t="str">
            <v>A</v>
          </cell>
          <cell r="H1406">
            <v>0.94324290885752415</v>
          </cell>
          <cell r="I1406" t="str">
            <v>B</v>
          </cell>
          <cell r="J1406">
            <v>-0.17101175286570522</v>
          </cell>
          <cell r="K1406" t="str">
            <v>C</v>
          </cell>
          <cell r="L1406" t="str">
            <v>Dicf</v>
          </cell>
          <cell r="M1406" t="str">
            <v/>
          </cell>
          <cell r="N1406" t="str">
            <v>CAPAG Ano Base 2023</v>
          </cell>
          <cell r="O1406" t="str">
            <v>Não</v>
          </cell>
          <cell r="P1406" t="str">
            <v/>
          </cell>
          <cell r="Q1406" t="str">
            <v>Sim</v>
          </cell>
          <cell r="R1406" t="str">
            <v/>
          </cell>
          <cell r="S1406" t="str">
            <v/>
          </cell>
          <cell r="T1406" t="str">
            <v/>
          </cell>
          <cell r="U1406" t="str">
            <v/>
          </cell>
          <cell r="V1406" t="str">
            <v>Sim</v>
          </cell>
          <cell r="W1406" t="str">
            <v>Sim</v>
          </cell>
        </row>
        <row r="1407">
          <cell r="D1407" t="str">
            <v>Riacho de Santo Antônio/PB</v>
          </cell>
          <cell r="E1407" t="str">
            <v>C</v>
          </cell>
          <cell r="F1407">
            <v>9.231495727551102E-3</v>
          </cell>
          <cell r="G1407" t="str">
            <v>A</v>
          </cell>
          <cell r="H1407">
            <v>0.9607256527334519</v>
          </cell>
          <cell r="I1407" t="str">
            <v>C</v>
          </cell>
          <cell r="J1407">
            <v>-5.0395862204242699E-2</v>
          </cell>
          <cell r="K1407" t="str">
            <v>C</v>
          </cell>
          <cell r="L1407" t="str">
            <v>Bicf</v>
          </cell>
          <cell r="M1407" t="str">
            <v/>
          </cell>
          <cell r="N1407" t="str">
            <v>CAPAG Ano Base 2023</v>
          </cell>
          <cell r="O1407" t="str">
            <v>Não</v>
          </cell>
          <cell r="P1407" t="str">
            <v/>
          </cell>
          <cell r="Q1407" t="str">
            <v>Sim</v>
          </cell>
          <cell r="R1407" t="str">
            <v/>
          </cell>
          <cell r="S1407" t="str">
            <v/>
          </cell>
          <cell r="T1407" t="str">
            <v/>
          </cell>
          <cell r="U1407" t="str">
            <v/>
          </cell>
          <cell r="V1407" t="str">
            <v>Sim</v>
          </cell>
          <cell r="W1407" t="str">
            <v>Sim</v>
          </cell>
        </row>
        <row r="1408">
          <cell r="D1408" t="str">
            <v>Riacho dos Cavalos/PB</v>
          </cell>
          <cell r="E1408" t="str">
            <v>n.d.</v>
          </cell>
          <cell r="F1408">
            <v>0.2368708986487246</v>
          </cell>
          <cell r="G1408" t="str">
            <v>A</v>
          </cell>
          <cell r="H1408">
            <v>0.92625767902959344</v>
          </cell>
          <cell r="I1408" t="str">
            <v>B</v>
          </cell>
          <cell r="J1408" t="str">
            <v>n.d.</v>
          </cell>
          <cell r="K1408" t="str">
            <v>n.d.</v>
          </cell>
          <cell r="L1408" t="str">
            <v>Dicf</v>
          </cell>
          <cell r="M140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08" t="str">
            <v>CAPAG Ano Base 2023</v>
          </cell>
          <cell r="O1408" t="str">
            <v>Não</v>
          </cell>
          <cell r="P1408" t="str">
            <v>n.d.</v>
          </cell>
          <cell r="Q1408" t="str">
            <v>Sim</v>
          </cell>
          <cell r="R1408" t="str">
            <v/>
          </cell>
          <cell r="S1408" t="str">
            <v/>
          </cell>
          <cell r="T1408" t="str">
            <v>Negativa</v>
          </cell>
          <cell r="U1408" t="str">
            <v/>
          </cell>
          <cell r="V1408" t="str">
            <v>Sim</v>
          </cell>
          <cell r="W1408" t="str">
            <v>Sim</v>
          </cell>
        </row>
        <row r="1409">
          <cell r="D1409" t="str">
            <v>Rio Tinto/PB</v>
          </cell>
          <cell r="E1409" t="str">
            <v>C</v>
          </cell>
          <cell r="F1409">
            <v>0.2537836210473684</v>
          </cell>
          <cell r="G1409" t="str">
            <v>A</v>
          </cell>
          <cell r="H1409">
            <v>0.98129965999842872</v>
          </cell>
          <cell r="I1409" t="str">
            <v>C</v>
          </cell>
          <cell r="J1409">
            <v>-0.12479215447789996</v>
          </cell>
          <cell r="K1409" t="str">
            <v>C</v>
          </cell>
          <cell r="L1409" t="str">
            <v>Cicf</v>
          </cell>
          <cell r="M1409" t="str">
            <v/>
          </cell>
          <cell r="N1409" t="str">
            <v>CAPAG Ano Base 2023</v>
          </cell>
          <cell r="O1409" t="str">
            <v>Não</v>
          </cell>
          <cell r="P1409" t="str">
            <v/>
          </cell>
          <cell r="Q1409" t="str">
            <v>Sim</v>
          </cell>
          <cell r="R1409" t="str">
            <v/>
          </cell>
          <cell r="S1409" t="str">
            <v/>
          </cell>
          <cell r="T1409" t="str">
            <v/>
          </cell>
          <cell r="U1409" t="str">
            <v/>
          </cell>
          <cell r="V1409" t="str">
            <v>Sim</v>
          </cell>
          <cell r="W1409" t="str">
            <v>Sim</v>
          </cell>
        </row>
        <row r="1410">
          <cell r="D1410" t="str">
            <v>Salgadinho/PB</v>
          </cell>
          <cell r="E1410" t="str">
            <v>A</v>
          </cell>
          <cell r="F1410">
            <v>4.3228221799295349E-2</v>
          </cell>
          <cell r="G1410" t="str">
            <v>A</v>
          </cell>
          <cell r="H1410">
            <v>0.9346592361157422</v>
          </cell>
          <cell r="I1410" t="str">
            <v>B</v>
          </cell>
          <cell r="J1410">
            <v>0.18744823476017347</v>
          </cell>
          <cell r="K1410" t="str">
            <v>A</v>
          </cell>
          <cell r="L1410" t="str">
            <v>Dicf</v>
          </cell>
          <cell r="M1410" t="str">
            <v/>
          </cell>
          <cell r="N1410" t="str">
            <v>CAPAG Ano Base 2023</v>
          </cell>
          <cell r="O1410" t="str">
            <v>Não</v>
          </cell>
          <cell r="P1410">
            <v>0.11248950646941244</v>
          </cell>
          <cell r="Q1410" t="str">
            <v>Sim</v>
          </cell>
          <cell r="R1410" t="str">
            <v/>
          </cell>
          <cell r="S1410" t="str">
            <v/>
          </cell>
          <cell r="T1410" t="str">
            <v/>
          </cell>
          <cell r="U1410" t="str">
            <v/>
          </cell>
          <cell r="V1410" t="str">
            <v>Sim</v>
          </cell>
          <cell r="W1410" t="str">
            <v>Sim</v>
          </cell>
        </row>
        <row r="1411">
          <cell r="D1411" t="str">
            <v>Salgado de São Félix/PB</v>
          </cell>
          <cell r="E1411" t="str">
            <v>C</v>
          </cell>
          <cell r="F1411">
            <v>0.6527360164070013</v>
          </cell>
          <cell r="G1411" t="str">
            <v>B</v>
          </cell>
          <cell r="H1411">
            <v>0.96941699333784803</v>
          </cell>
          <cell r="I1411" t="str">
            <v>C</v>
          </cell>
          <cell r="J1411">
            <v>3.1652678733532426E-2</v>
          </cell>
          <cell r="K1411" t="str">
            <v>B</v>
          </cell>
          <cell r="L1411" t="str">
            <v>Dicf</v>
          </cell>
          <cell r="M1411" t="str">
            <v/>
          </cell>
          <cell r="N1411" t="str">
            <v>CAPAG Ano Base 2023</v>
          </cell>
          <cell r="O1411" t="str">
            <v>Não</v>
          </cell>
          <cell r="P1411">
            <v>0.55161806396873436</v>
          </cell>
          <cell r="Q1411" t="str">
            <v>Sim</v>
          </cell>
          <cell r="R1411" t="str">
            <v/>
          </cell>
          <cell r="S1411" t="str">
            <v/>
          </cell>
          <cell r="T1411" t="str">
            <v/>
          </cell>
          <cell r="U1411" t="str">
            <v/>
          </cell>
          <cell r="V1411" t="str">
            <v>Sim</v>
          </cell>
          <cell r="W1411" t="str">
            <v>Sim</v>
          </cell>
        </row>
        <row r="1412">
          <cell r="D1412" t="str">
            <v>Santa Cecília/PB</v>
          </cell>
          <cell r="E1412" t="str">
            <v>C</v>
          </cell>
          <cell r="F1412">
            <v>4.2595510956367245E-2</v>
          </cell>
          <cell r="G1412" t="str">
            <v>A</v>
          </cell>
          <cell r="H1412">
            <v>0.97127080116463516</v>
          </cell>
          <cell r="I1412" t="str">
            <v>C</v>
          </cell>
          <cell r="J1412">
            <v>-7.6001080448041339E-2</v>
          </cell>
          <cell r="K1412" t="str">
            <v>C</v>
          </cell>
          <cell r="L1412" t="str">
            <v>Bicf</v>
          </cell>
          <cell r="M1412" t="str">
            <v/>
          </cell>
          <cell r="N1412" t="str">
            <v>CAPAG Ano Base 2023</v>
          </cell>
          <cell r="O1412" t="str">
            <v>Não</v>
          </cell>
          <cell r="P1412" t="str">
            <v/>
          </cell>
          <cell r="Q1412" t="str">
            <v>Sim</v>
          </cell>
          <cell r="R1412" t="str">
            <v/>
          </cell>
          <cell r="S1412" t="str">
            <v/>
          </cell>
          <cell r="T1412" t="str">
            <v/>
          </cell>
          <cell r="U1412" t="str">
            <v/>
          </cell>
          <cell r="V1412" t="str">
            <v>Sim</v>
          </cell>
          <cell r="W1412" t="str">
            <v>Sim</v>
          </cell>
        </row>
        <row r="1413">
          <cell r="D1413" t="str">
            <v>Santa Cruz/PB</v>
          </cell>
          <cell r="E1413" t="str">
            <v>C</v>
          </cell>
          <cell r="F1413">
            <v>0.33993332718903047</v>
          </cell>
          <cell r="G1413" t="str">
            <v>A</v>
          </cell>
          <cell r="H1413">
            <v>1.0119923548924019</v>
          </cell>
          <cell r="I1413" t="str">
            <v>C</v>
          </cell>
          <cell r="J1413">
            <v>-8.6795750189721702E-2</v>
          </cell>
          <cell r="K1413" t="str">
            <v>C</v>
          </cell>
          <cell r="L1413" t="str">
            <v>Dicf</v>
          </cell>
          <cell r="M1413" t="str">
            <v/>
          </cell>
          <cell r="N1413" t="str">
            <v>CAPAG Ano Base 2023</v>
          </cell>
          <cell r="O1413" t="str">
            <v>Não</v>
          </cell>
          <cell r="P1413">
            <v>5.095186556378108</v>
          </cell>
          <cell r="Q1413" t="str">
            <v>Sim</v>
          </cell>
          <cell r="R1413" t="str">
            <v/>
          </cell>
          <cell r="S1413" t="str">
            <v/>
          </cell>
          <cell r="T1413" t="str">
            <v/>
          </cell>
          <cell r="U1413" t="str">
            <v/>
          </cell>
          <cell r="V1413" t="str">
            <v>Sim</v>
          </cell>
          <cell r="W1413" t="str">
            <v>Não</v>
          </cell>
        </row>
        <row r="1414">
          <cell r="D1414" t="str">
            <v>Santa Helena/PB</v>
          </cell>
          <cell r="E1414" t="str">
            <v>C</v>
          </cell>
          <cell r="F1414">
            <v>0.15199285504648108</v>
          </cell>
          <cell r="G1414" t="str">
            <v>A</v>
          </cell>
          <cell r="H1414">
            <v>0.88737109599930108</v>
          </cell>
          <cell r="I1414" t="str">
            <v>B</v>
          </cell>
          <cell r="J1414">
            <v>-2.6084507968215435E-2</v>
          </cell>
          <cell r="K1414" t="str">
            <v>C</v>
          </cell>
          <cell r="L1414" t="str">
            <v>Dicf</v>
          </cell>
          <cell r="M1414" t="str">
            <v/>
          </cell>
          <cell r="N1414" t="str">
            <v>CAPAG Ano Base 2023</v>
          </cell>
          <cell r="O1414" t="str">
            <v>Não</v>
          </cell>
          <cell r="P1414">
            <v>2.1844747581349666</v>
          </cell>
          <cell r="Q1414" t="str">
            <v>Sim</v>
          </cell>
          <cell r="R1414" t="str">
            <v/>
          </cell>
          <cell r="S1414" t="str">
            <v/>
          </cell>
          <cell r="T1414" t="str">
            <v/>
          </cell>
          <cell r="U1414" t="str">
            <v/>
          </cell>
          <cell r="V1414" t="str">
            <v>Sim</v>
          </cell>
          <cell r="W1414" t="str">
            <v>Sim</v>
          </cell>
        </row>
        <row r="1415">
          <cell r="D1415" t="str">
            <v>Santa Inês/PB</v>
          </cell>
          <cell r="E1415" t="str">
            <v>n.d.</v>
          </cell>
          <cell r="F1415">
            <v>0.22370797857048191</v>
          </cell>
          <cell r="G1415" t="str">
            <v>A</v>
          </cell>
          <cell r="H1415">
            <v>1.0236731564066803</v>
          </cell>
          <cell r="I1415" t="str">
            <v>C</v>
          </cell>
          <cell r="J1415" t="str">
            <v>n.d.</v>
          </cell>
          <cell r="K1415" t="str">
            <v>n.d.</v>
          </cell>
          <cell r="L1415" t="str">
            <v>Cicf</v>
          </cell>
          <cell r="M141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15" t="str">
            <v>CAPAG Ano Base 2023</v>
          </cell>
          <cell r="O1415" t="str">
            <v>Não</v>
          </cell>
          <cell r="P1415" t="str">
            <v>n.d.</v>
          </cell>
          <cell r="Q1415" t="str">
            <v>Sim</v>
          </cell>
          <cell r="R1415" t="str">
            <v/>
          </cell>
          <cell r="S1415" t="str">
            <v/>
          </cell>
          <cell r="T1415" t="str">
            <v>Negativa</v>
          </cell>
          <cell r="U1415" t="str">
            <v/>
          </cell>
          <cell r="V1415" t="str">
            <v>Sim</v>
          </cell>
          <cell r="W1415" t="str">
            <v>Não</v>
          </cell>
        </row>
        <row r="1416">
          <cell r="D1416" t="str">
            <v>Santa Luzia/PB</v>
          </cell>
          <cell r="E1416" t="str">
            <v>C</v>
          </cell>
          <cell r="F1416">
            <v>8.2895585490915052E-2</v>
          </cell>
          <cell r="G1416" t="str">
            <v>A</v>
          </cell>
          <cell r="H1416">
            <v>1.0175167847241924</v>
          </cell>
          <cell r="I1416" t="str">
            <v>C</v>
          </cell>
          <cell r="J1416">
            <v>1.9781872836679648E-2</v>
          </cell>
          <cell r="K1416" t="str">
            <v>B</v>
          </cell>
          <cell r="L1416" t="str">
            <v>Bicf</v>
          </cell>
          <cell r="M1416" t="str">
            <v/>
          </cell>
          <cell r="N1416" t="str">
            <v>CAPAG Ano Base 2023</v>
          </cell>
          <cell r="O1416" t="str">
            <v>Não</v>
          </cell>
          <cell r="P1416">
            <v>0.75058393314950067</v>
          </cell>
          <cell r="Q1416" t="str">
            <v>Sim</v>
          </cell>
          <cell r="R1416" t="str">
            <v/>
          </cell>
          <cell r="S1416" t="str">
            <v/>
          </cell>
          <cell r="T1416" t="str">
            <v/>
          </cell>
          <cell r="U1416" t="str">
            <v/>
          </cell>
          <cell r="V1416" t="str">
            <v>Sim</v>
          </cell>
          <cell r="W1416" t="str">
            <v>Sim</v>
          </cell>
        </row>
        <row r="1417">
          <cell r="D1417" t="str">
            <v>Santana de Mangueira/PB</v>
          </cell>
          <cell r="E1417" t="str">
            <v>C</v>
          </cell>
          <cell r="F1417">
            <v>0.19832110014533755</v>
          </cell>
          <cell r="G1417" t="str">
            <v>A</v>
          </cell>
          <cell r="H1417">
            <v>0.88113461543717708</v>
          </cell>
          <cell r="I1417" t="str">
            <v>B</v>
          </cell>
          <cell r="J1417">
            <v>-9.4416029646547953E-2</v>
          </cell>
          <cell r="K1417" t="str">
            <v>C</v>
          </cell>
          <cell r="L1417" t="str">
            <v>Dicf</v>
          </cell>
          <cell r="M1417" t="str">
            <v/>
          </cell>
          <cell r="N1417" t="str">
            <v>CAPAG Ano Base 2023</v>
          </cell>
          <cell r="O1417" t="str">
            <v>Não</v>
          </cell>
          <cell r="P1417" t="str">
            <v/>
          </cell>
          <cell r="Q1417" t="str">
            <v>Sim</v>
          </cell>
          <cell r="R1417" t="str">
            <v/>
          </cell>
          <cell r="S1417" t="str">
            <v/>
          </cell>
          <cell r="T1417" t="str">
            <v/>
          </cell>
          <cell r="U1417" t="str">
            <v/>
          </cell>
          <cell r="V1417" t="str">
            <v>Sim</v>
          </cell>
          <cell r="W1417" t="str">
            <v>Sim</v>
          </cell>
        </row>
        <row r="1418">
          <cell r="D1418" t="str">
            <v>Santana dos Garrotes/PB</v>
          </cell>
          <cell r="E1418" t="str">
            <v>C</v>
          </cell>
          <cell r="F1418">
            <v>0.38041692050868608</v>
          </cell>
          <cell r="G1418" t="str">
            <v>A</v>
          </cell>
          <cell r="H1418">
            <v>0.9549829714360154</v>
          </cell>
          <cell r="I1418" t="str">
            <v>C</v>
          </cell>
          <cell r="J1418">
            <v>-1.5664426469425983E-2</v>
          </cell>
          <cell r="K1418" t="str">
            <v>C</v>
          </cell>
          <cell r="L1418" t="str">
            <v>Cicf</v>
          </cell>
          <cell r="M1418" t="str">
            <v/>
          </cell>
          <cell r="N1418" t="str">
            <v>CAPAG Ano Base 2023</v>
          </cell>
          <cell r="O1418" t="str">
            <v>Não</v>
          </cell>
          <cell r="P1418" t="str">
            <v/>
          </cell>
          <cell r="Q1418" t="str">
            <v>Sim</v>
          </cell>
          <cell r="R1418" t="str">
            <v/>
          </cell>
          <cell r="S1418" t="str">
            <v/>
          </cell>
          <cell r="T1418" t="str">
            <v/>
          </cell>
          <cell r="U1418" t="str">
            <v/>
          </cell>
          <cell r="V1418" t="str">
            <v>Sim</v>
          </cell>
          <cell r="W1418" t="str">
            <v>Não</v>
          </cell>
        </row>
        <row r="1419">
          <cell r="D1419" t="str">
            <v>Joca Claudino/PB</v>
          </cell>
          <cell r="E1419" t="str">
            <v>C</v>
          </cell>
          <cell r="F1419">
            <v>0.71330933022869625</v>
          </cell>
          <cell r="G1419" t="str">
            <v>B</v>
          </cell>
          <cell r="H1419">
            <v>0.86275734073272081</v>
          </cell>
          <cell r="I1419" t="str">
            <v>B</v>
          </cell>
          <cell r="J1419">
            <v>-0.14602611027174722</v>
          </cell>
          <cell r="K1419" t="str">
            <v>C</v>
          </cell>
          <cell r="L1419" t="str">
            <v>Dicf</v>
          </cell>
          <cell r="M1419" t="str">
            <v/>
          </cell>
          <cell r="N1419" t="str">
            <v>CAPAG Ano Base 2023</v>
          </cell>
          <cell r="O1419" t="str">
            <v>Não</v>
          </cell>
          <cell r="P1419" t="str">
            <v/>
          </cell>
          <cell r="Q1419" t="str">
            <v>Sim</v>
          </cell>
          <cell r="R1419" t="str">
            <v/>
          </cell>
          <cell r="S1419" t="str">
            <v/>
          </cell>
          <cell r="T1419" t="str">
            <v/>
          </cell>
          <cell r="U1419" t="str">
            <v/>
          </cell>
          <cell r="V1419" t="str">
            <v>Sim</v>
          </cell>
          <cell r="W1419" t="str">
            <v>Sim</v>
          </cell>
        </row>
        <row r="1420">
          <cell r="D1420" t="str">
            <v>Santa Rita/PB</v>
          </cell>
          <cell r="E1420" t="str">
            <v>C</v>
          </cell>
          <cell r="F1420">
            <v>0.21207495553389891</v>
          </cell>
          <cell r="G1420" t="str">
            <v>A</v>
          </cell>
          <cell r="H1420">
            <v>0.95892965897259752</v>
          </cell>
          <cell r="I1420" t="str">
            <v>C</v>
          </cell>
          <cell r="J1420">
            <v>2.8673943145199624E-2</v>
          </cell>
          <cell r="K1420" t="str">
            <v>B</v>
          </cell>
          <cell r="L1420" t="str">
            <v>Cicf</v>
          </cell>
          <cell r="M1420" t="str">
            <v/>
          </cell>
          <cell r="N1420" t="str">
            <v>CAPAG Ano Base 2023</v>
          </cell>
          <cell r="O1420" t="str">
            <v>Não</v>
          </cell>
          <cell r="P1420">
            <v>0.2604883677748947</v>
          </cell>
          <cell r="Q1420" t="str">
            <v>Sim</v>
          </cell>
          <cell r="R1420" t="str">
            <v/>
          </cell>
          <cell r="S1420" t="str">
            <v/>
          </cell>
          <cell r="T1420" t="str">
            <v/>
          </cell>
          <cell r="U1420" t="str">
            <v/>
          </cell>
          <cell r="V1420" t="str">
            <v>Sim</v>
          </cell>
          <cell r="W1420" t="str">
            <v>Não</v>
          </cell>
        </row>
        <row r="1421">
          <cell r="D1421" t="str">
            <v>Santa Teresinha/PB</v>
          </cell>
          <cell r="E1421" t="str">
            <v>n.d.</v>
          </cell>
          <cell r="F1421">
            <v>0.16169633539070935</v>
          </cell>
          <cell r="G1421" t="str">
            <v>A</v>
          </cell>
          <cell r="H1421">
            <v>0.97065252134511337</v>
          </cell>
          <cell r="I1421" t="str">
            <v>C</v>
          </cell>
          <cell r="J1421" t="str">
            <v>n.d.</v>
          </cell>
          <cell r="K1421" t="str">
            <v>n.d.</v>
          </cell>
          <cell r="L1421" t="str">
            <v>Bicf</v>
          </cell>
          <cell r="M142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21" t="str">
            <v>CAPAG Ano Base 2023</v>
          </cell>
          <cell r="O1421" t="str">
            <v>Não</v>
          </cell>
          <cell r="P1421" t="str">
            <v>n.d.</v>
          </cell>
          <cell r="Q1421" t="str">
            <v>Sim</v>
          </cell>
          <cell r="R1421" t="str">
            <v/>
          </cell>
          <cell r="S1421" t="str">
            <v/>
          </cell>
          <cell r="T1421" t="str">
            <v>Negativa</v>
          </cell>
          <cell r="U1421" t="str">
            <v/>
          </cell>
          <cell r="V1421" t="str">
            <v>Sim</v>
          </cell>
          <cell r="W1421" t="str">
            <v>Sim</v>
          </cell>
        </row>
        <row r="1422">
          <cell r="D1422" t="str">
            <v>Santo André/PB</v>
          </cell>
          <cell r="E1422" t="str">
            <v>n.d.</v>
          </cell>
          <cell r="F1422">
            <v>9.303052230404267E-2</v>
          </cell>
          <cell r="G1422" t="str">
            <v>A</v>
          </cell>
          <cell r="H1422">
            <v>1.0408337884941015</v>
          </cell>
          <cell r="I1422" t="str">
            <v>C</v>
          </cell>
          <cell r="J1422" t="str">
            <v>n.d.</v>
          </cell>
          <cell r="K1422" t="str">
            <v>n.d.</v>
          </cell>
          <cell r="L1422" t="str">
            <v>Bicf</v>
          </cell>
          <cell r="M142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22" t="str">
            <v>CAPAG Ano Base 2023</v>
          </cell>
          <cell r="O1422" t="str">
            <v>Não</v>
          </cell>
          <cell r="P1422" t="str">
            <v>n.d.</v>
          </cell>
          <cell r="Q1422" t="str">
            <v>Sim</v>
          </cell>
          <cell r="R1422" t="str">
            <v/>
          </cell>
          <cell r="S1422" t="str">
            <v/>
          </cell>
          <cell r="T1422" t="str">
            <v>Negativa</v>
          </cell>
          <cell r="U1422" t="str">
            <v/>
          </cell>
          <cell r="V1422" t="str">
            <v>Sim</v>
          </cell>
          <cell r="W1422" t="str">
            <v>Sim</v>
          </cell>
        </row>
        <row r="1423">
          <cell r="D1423" t="str">
            <v>São Bento/PB</v>
          </cell>
          <cell r="E1423" t="str">
            <v>n.d.</v>
          </cell>
          <cell r="F1423">
            <v>0.53918974745391468</v>
          </cell>
          <cell r="G1423" t="str">
            <v>A</v>
          </cell>
          <cell r="H1423">
            <v>0.92825355458938996</v>
          </cell>
          <cell r="I1423" t="str">
            <v>B</v>
          </cell>
          <cell r="J1423" t="str">
            <v>n.d.</v>
          </cell>
          <cell r="K1423" t="str">
            <v>n.d.</v>
          </cell>
          <cell r="L1423" t="str">
            <v>Dicf</v>
          </cell>
          <cell r="M142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423" t="str">
            <v>CAPAG Ano Base 2023</v>
          </cell>
          <cell r="O1423" t="str">
            <v>Não</v>
          </cell>
          <cell r="P1423" t="str">
            <v>n.d.</v>
          </cell>
          <cell r="Q1423" t="str">
            <v>Sim</v>
          </cell>
          <cell r="R1423" t="str">
            <v/>
          </cell>
          <cell r="S1423" t="str">
            <v/>
          </cell>
          <cell r="T1423" t="str">
            <v/>
          </cell>
          <cell r="U1423" t="str">
            <v>Sim</v>
          </cell>
          <cell r="V1423" t="str">
            <v>Sim</v>
          </cell>
          <cell r="W1423" t="str">
            <v>Sim</v>
          </cell>
        </row>
        <row r="1424">
          <cell r="D1424" t="str">
            <v>São Bentinho/PB</v>
          </cell>
          <cell r="E1424" t="str">
            <v>C</v>
          </cell>
          <cell r="F1424">
            <v>8.4471321632986179E-2</v>
          </cell>
          <cell r="G1424" t="str">
            <v>A</v>
          </cell>
          <cell r="H1424">
            <v>0.96893677638497422</v>
          </cell>
          <cell r="I1424" t="str">
            <v>C</v>
          </cell>
          <cell r="J1424">
            <v>-3.5874130609913096E-2</v>
          </cell>
          <cell r="K1424" t="str">
            <v>C</v>
          </cell>
          <cell r="L1424" t="str">
            <v>Bicf</v>
          </cell>
          <cell r="M1424" t="str">
            <v/>
          </cell>
          <cell r="N1424" t="str">
            <v>CAPAG Ano Base 2023</v>
          </cell>
          <cell r="O1424" t="str">
            <v>Não</v>
          </cell>
          <cell r="P1424" t="str">
            <v/>
          </cell>
          <cell r="Q1424" t="str">
            <v>Sim</v>
          </cell>
          <cell r="R1424" t="str">
            <v/>
          </cell>
          <cell r="S1424" t="str">
            <v/>
          </cell>
          <cell r="T1424" t="str">
            <v/>
          </cell>
          <cell r="U1424" t="str">
            <v/>
          </cell>
          <cell r="V1424" t="str">
            <v>Sim</v>
          </cell>
          <cell r="W1424" t="str">
            <v>Sim</v>
          </cell>
        </row>
        <row r="1425">
          <cell r="D1425" t="str">
            <v>São Domingos do Cariri/PB</v>
          </cell>
          <cell r="E1425" t="str">
            <v>n.e.</v>
          </cell>
          <cell r="F1425">
            <v>0</v>
          </cell>
          <cell r="G1425" t="str">
            <v>A</v>
          </cell>
          <cell r="H1425">
            <v>0.91114910087152268</v>
          </cell>
          <cell r="I1425" t="str">
            <v>B</v>
          </cell>
          <cell r="J1425">
            <v>4.1406579060502297E-2</v>
          </cell>
          <cell r="K1425" t="str">
            <v>B</v>
          </cell>
          <cell r="L1425" t="str">
            <v>Eicf</v>
          </cell>
          <cell r="M1425" t="str">
            <v>Ente possui ranking da informação contábil Eicf</v>
          </cell>
          <cell r="N1425" t="str">
            <v>CAPAG Ano Base 2023</v>
          </cell>
          <cell r="O1425" t="str">
            <v>Não</v>
          </cell>
          <cell r="P1425">
            <v>0.28599890170293313</v>
          </cell>
          <cell r="Q1425" t="str">
            <v>Sim</v>
          </cell>
          <cell r="R1425" t="str">
            <v/>
          </cell>
          <cell r="S1425" t="str">
            <v/>
          </cell>
          <cell r="T1425" t="str">
            <v/>
          </cell>
          <cell r="U1425" t="str">
            <v/>
          </cell>
          <cell r="V1425" t="str">
            <v>Sim</v>
          </cell>
          <cell r="W1425" t="str">
            <v>Sim</v>
          </cell>
        </row>
        <row r="1426">
          <cell r="D1426" t="str">
            <v>São Domingos/PB</v>
          </cell>
          <cell r="E1426" t="str">
            <v>C</v>
          </cell>
          <cell r="F1426">
            <v>0</v>
          </cell>
          <cell r="G1426" t="str">
            <v>A</v>
          </cell>
          <cell r="H1426">
            <v>0.97530586889088666</v>
          </cell>
          <cell r="I1426" t="str">
            <v>C</v>
          </cell>
          <cell r="J1426">
            <v>8.7211780966944437E-3</v>
          </cell>
          <cell r="K1426" t="str">
            <v>B</v>
          </cell>
          <cell r="L1426" t="str">
            <v>Bicf</v>
          </cell>
          <cell r="M1426" t="str">
            <v/>
          </cell>
          <cell r="N1426" t="str">
            <v>CAPAG Ano Base 2023</v>
          </cell>
          <cell r="O1426" t="str">
            <v>Não</v>
          </cell>
          <cell r="P1426">
            <v>0.62000373492881033</v>
          </cell>
          <cell r="Q1426" t="str">
            <v>Sim</v>
          </cell>
          <cell r="R1426" t="str">
            <v/>
          </cell>
          <cell r="S1426" t="str">
            <v/>
          </cell>
          <cell r="T1426" t="str">
            <v/>
          </cell>
          <cell r="U1426" t="str">
            <v/>
          </cell>
          <cell r="V1426" t="str">
            <v>Sim</v>
          </cell>
          <cell r="W1426" t="str">
            <v>Sim</v>
          </cell>
        </row>
        <row r="1427">
          <cell r="D1427" t="str">
            <v>São Francisco/PB</v>
          </cell>
          <cell r="E1427" t="str">
            <v>n.e.</v>
          </cell>
          <cell r="F1427">
            <v>0</v>
          </cell>
          <cell r="G1427" t="str">
            <v>A</v>
          </cell>
          <cell r="H1427">
            <v>0.99943506758282308</v>
          </cell>
          <cell r="I1427" t="str">
            <v>C</v>
          </cell>
          <cell r="J1427">
            <v>9.0056180252853751E-2</v>
          </cell>
          <cell r="K1427" t="str">
            <v>A</v>
          </cell>
          <cell r="L1427" t="str">
            <v>Eicf</v>
          </cell>
          <cell r="M1427" t="str">
            <v>Ente possui ranking da informação contábil Eicf</v>
          </cell>
          <cell r="N1427" t="str">
            <v>CAPAG Ano Base 2023</v>
          </cell>
          <cell r="O1427" t="str">
            <v>Não</v>
          </cell>
          <cell r="P1427">
            <v>0.2273892668020461</v>
          </cell>
          <cell r="Q1427" t="str">
            <v>Sim</v>
          </cell>
          <cell r="R1427" t="str">
            <v/>
          </cell>
          <cell r="S1427" t="str">
            <v/>
          </cell>
          <cell r="T1427" t="str">
            <v/>
          </cell>
          <cell r="U1427" t="str">
            <v/>
          </cell>
          <cell r="V1427" t="str">
            <v>Sim</v>
          </cell>
          <cell r="W1427" t="str">
            <v>Não</v>
          </cell>
        </row>
        <row r="1428">
          <cell r="D1428" t="str">
            <v>São João do Cariri/PB</v>
          </cell>
          <cell r="E1428" t="str">
            <v>C</v>
          </cell>
          <cell r="F1428">
            <v>0.15348456183763953</v>
          </cell>
          <cell r="G1428" t="str">
            <v>A</v>
          </cell>
          <cell r="H1428">
            <v>0.95542507337951144</v>
          </cell>
          <cell r="I1428" t="str">
            <v>C</v>
          </cell>
          <cell r="J1428">
            <v>-0.13883078315079178</v>
          </cell>
          <cell r="K1428" t="str">
            <v>C</v>
          </cell>
          <cell r="L1428" t="str">
            <v>Dicf</v>
          </cell>
          <cell r="M1428" t="str">
            <v/>
          </cell>
          <cell r="N1428" t="str">
            <v>CAPAG Ano Base 2023</v>
          </cell>
          <cell r="O1428" t="str">
            <v>Não</v>
          </cell>
          <cell r="P1428" t="str">
            <v/>
          </cell>
          <cell r="Q1428" t="str">
            <v>Sim</v>
          </cell>
          <cell r="R1428" t="str">
            <v/>
          </cell>
          <cell r="S1428" t="str">
            <v/>
          </cell>
          <cell r="T1428" t="str">
            <v/>
          </cell>
          <cell r="U1428" t="str">
            <v/>
          </cell>
          <cell r="V1428" t="str">
            <v>Sim</v>
          </cell>
          <cell r="W1428" t="str">
            <v>Sim</v>
          </cell>
        </row>
        <row r="1429">
          <cell r="D1429" t="str">
            <v>São João do Tigre/PB</v>
          </cell>
          <cell r="E1429" t="str">
            <v>n.d.</v>
          </cell>
          <cell r="F1429">
            <v>2.4720104900400525E-2</v>
          </cell>
          <cell r="G1429" t="str">
            <v>A</v>
          </cell>
          <cell r="H1429">
            <v>1.0033879492641575</v>
          </cell>
          <cell r="I1429" t="str">
            <v>C</v>
          </cell>
          <cell r="J1429" t="str">
            <v>n.d.</v>
          </cell>
          <cell r="K1429" t="str">
            <v>n.d.</v>
          </cell>
          <cell r="L1429" t="str">
            <v>Bicf</v>
          </cell>
          <cell r="M142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29" t="str">
            <v>CAPAG Ano Base 2023</v>
          </cell>
          <cell r="O1429" t="str">
            <v>Não</v>
          </cell>
          <cell r="P1429" t="str">
            <v>n.d.</v>
          </cell>
          <cell r="Q1429" t="str">
            <v>Sim</v>
          </cell>
          <cell r="R1429" t="str">
            <v/>
          </cell>
          <cell r="S1429" t="str">
            <v/>
          </cell>
          <cell r="T1429" t="str">
            <v>Negativa</v>
          </cell>
          <cell r="U1429" t="str">
            <v/>
          </cell>
          <cell r="V1429" t="str">
            <v>Sim</v>
          </cell>
          <cell r="W1429" t="str">
            <v>Sim</v>
          </cell>
        </row>
        <row r="1430">
          <cell r="D1430" t="str">
            <v>São José da Lagoa Tapada/PB</v>
          </cell>
          <cell r="E1430" t="str">
            <v>n.d.</v>
          </cell>
          <cell r="F1430" t="str">
            <v>n.d.</v>
          </cell>
          <cell r="G1430" t="str">
            <v>n.d.</v>
          </cell>
          <cell r="H1430" t="str">
            <v>n.d.</v>
          </cell>
          <cell r="I1430" t="str">
            <v>n.d.</v>
          </cell>
          <cell r="J1430" t="str">
            <v>n.d.</v>
          </cell>
          <cell r="K1430" t="str">
            <v>n.d.</v>
          </cell>
          <cell r="L1430" t="str">
            <v>Dicf</v>
          </cell>
          <cell r="M1430" t="str">
            <v xml:space="preserve">Ente não publicou último RGF de 2024
Ente não publicou último RREO de 2024
</v>
          </cell>
          <cell r="N1430" t="str">
            <v>CAPAG Ano Base 2023</v>
          </cell>
          <cell r="O1430" t="str">
            <v>Não</v>
          </cell>
          <cell r="P1430">
            <v>0.27821973433870528</v>
          </cell>
          <cell r="Q1430" t="str">
            <v>Sim</v>
          </cell>
          <cell r="R1430" t="str">
            <v>Sim</v>
          </cell>
          <cell r="S1430" t="str">
            <v/>
          </cell>
          <cell r="T1430" t="str">
            <v/>
          </cell>
          <cell r="U1430" t="str">
            <v/>
          </cell>
          <cell r="V1430" t="str">
            <v>Não</v>
          </cell>
          <cell r="W1430" t="str">
            <v>Não</v>
          </cell>
        </row>
        <row r="1431">
          <cell r="D1431" t="str">
            <v>São José de Caiana/PB</v>
          </cell>
          <cell r="E1431" t="str">
            <v>C</v>
          </cell>
          <cell r="F1431">
            <v>0.33320835020366585</v>
          </cell>
          <cell r="G1431" t="str">
            <v>A</v>
          </cell>
          <cell r="H1431">
            <v>0.93345510301378298</v>
          </cell>
          <cell r="I1431" t="str">
            <v>B</v>
          </cell>
          <cell r="J1431">
            <v>-4.4230739863748925E-2</v>
          </cell>
          <cell r="K1431" t="str">
            <v>C</v>
          </cell>
          <cell r="L1431" t="str">
            <v>Bicf</v>
          </cell>
          <cell r="M1431" t="str">
            <v/>
          </cell>
          <cell r="N1431" t="str">
            <v>CAPAG Ano Base 2023</v>
          </cell>
          <cell r="O1431" t="str">
            <v>Não</v>
          </cell>
          <cell r="P1431">
            <v>3.621355742109797</v>
          </cell>
          <cell r="Q1431" t="str">
            <v>Sim</v>
          </cell>
          <cell r="R1431" t="str">
            <v/>
          </cell>
          <cell r="S1431" t="str">
            <v/>
          </cell>
          <cell r="T1431" t="str">
            <v/>
          </cell>
          <cell r="U1431" t="str">
            <v/>
          </cell>
          <cell r="V1431" t="str">
            <v>Sim</v>
          </cell>
          <cell r="W1431" t="str">
            <v>Sim</v>
          </cell>
        </row>
        <row r="1432">
          <cell r="D1432" t="str">
            <v>São José de Espinharas/PB</v>
          </cell>
          <cell r="E1432" t="str">
            <v>n.d.</v>
          </cell>
          <cell r="F1432">
            <v>0.24232900409616159</v>
          </cell>
          <cell r="G1432" t="str">
            <v>A</v>
          </cell>
          <cell r="H1432">
            <v>0.94593926235410652</v>
          </cell>
          <cell r="I1432" t="str">
            <v>B</v>
          </cell>
          <cell r="J1432" t="str">
            <v>n.d.</v>
          </cell>
          <cell r="K1432" t="str">
            <v>n.d.</v>
          </cell>
          <cell r="L1432" t="str">
            <v>Bicf</v>
          </cell>
          <cell r="M143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32" t="str">
            <v>CAPAG Ano Base 2023</v>
          </cell>
          <cell r="O1432" t="str">
            <v>Não</v>
          </cell>
          <cell r="P1432" t="str">
            <v>n.d.</v>
          </cell>
          <cell r="Q1432" t="str">
            <v>Sim</v>
          </cell>
          <cell r="R1432" t="str">
            <v/>
          </cell>
          <cell r="S1432" t="str">
            <v/>
          </cell>
          <cell r="T1432" t="str">
            <v>Negativa</v>
          </cell>
          <cell r="U1432" t="str">
            <v/>
          </cell>
          <cell r="V1432" t="str">
            <v>Sim</v>
          </cell>
          <cell r="W1432" t="str">
            <v>Sim</v>
          </cell>
        </row>
        <row r="1433">
          <cell r="D1433" t="str">
            <v>São José dos Ramos/PB</v>
          </cell>
          <cell r="E1433" t="str">
            <v>C</v>
          </cell>
          <cell r="F1433">
            <v>0.84644666430253857</v>
          </cell>
          <cell r="G1433" t="str">
            <v>B</v>
          </cell>
          <cell r="H1433">
            <v>0.86783353751979031</v>
          </cell>
          <cell r="I1433" t="str">
            <v>B</v>
          </cell>
          <cell r="J1433">
            <v>-0.19484426241462999</v>
          </cell>
          <cell r="K1433" t="str">
            <v>C</v>
          </cell>
          <cell r="L1433" t="str">
            <v>Cicf</v>
          </cell>
          <cell r="M1433" t="str">
            <v/>
          </cell>
          <cell r="N1433" t="str">
            <v>CAPAG Ano Base 2023</v>
          </cell>
          <cell r="O1433" t="str">
            <v>Não</v>
          </cell>
          <cell r="P1433" t="str">
            <v/>
          </cell>
          <cell r="Q1433" t="str">
            <v>Sim</v>
          </cell>
          <cell r="R1433" t="str">
            <v/>
          </cell>
          <cell r="S1433" t="str">
            <v/>
          </cell>
          <cell r="T1433" t="str">
            <v/>
          </cell>
          <cell r="U1433" t="str">
            <v/>
          </cell>
          <cell r="V1433" t="str">
            <v>Sim</v>
          </cell>
          <cell r="W1433" t="str">
            <v>Sim</v>
          </cell>
        </row>
        <row r="1434">
          <cell r="D1434" t="str">
            <v>São José de Piranhas/PB</v>
          </cell>
          <cell r="E1434" t="str">
            <v>n.e.</v>
          </cell>
          <cell r="F1434" t="str">
            <v>n.d.</v>
          </cell>
          <cell r="G1434" t="str">
            <v>n.d.</v>
          </cell>
          <cell r="H1434" t="str">
            <v>n.d.</v>
          </cell>
          <cell r="I1434" t="str">
            <v>n.d.</v>
          </cell>
          <cell r="J1434" t="str">
            <v>n.d.</v>
          </cell>
          <cell r="K1434" t="str">
            <v>n.d.</v>
          </cell>
          <cell r="L1434" t="str">
            <v>Eicf</v>
          </cell>
          <cell r="M1434" t="str">
            <v>Ente possui ranking da informação contábil Eicf</v>
          </cell>
          <cell r="N1434" t="str">
            <v>CAPAG Ano Base 2023</v>
          </cell>
          <cell r="O1434" t="str">
            <v>Não</v>
          </cell>
          <cell r="P1434">
            <v>0.60402698202206062</v>
          </cell>
          <cell r="Q1434" t="str">
            <v>Sim</v>
          </cell>
          <cell r="R1434" t="str">
            <v>Sim</v>
          </cell>
          <cell r="S1434" t="str">
            <v/>
          </cell>
          <cell r="T1434" t="str">
            <v/>
          </cell>
          <cell r="U1434" t="str">
            <v/>
          </cell>
          <cell r="V1434" t="str">
            <v>Não</v>
          </cell>
          <cell r="W1434" t="str">
            <v>Não</v>
          </cell>
        </row>
        <row r="1435">
          <cell r="D1435" t="str">
            <v>São José de Princesa/PB</v>
          </cell>
          <cell r="E1435" t="str">
            <v>n.d.</v>
          </cell>
          <cell r="F1435">
            <v>7.455409193772311E-2</v>
          </cell>
          <cell r="G1435" t="str">
            <v>A</v>
          </cell>
          <cell r="H1435">
            <v>0.98603314293668942</v>
          </cell>
          <cell r="I1435" t="str">
            <v>C</v>
          </cell>
          <cell r="J1435" t="str">
            <v>n.d.</v>
          </cell>
          <cell r="K1435" t="str">
            <v>n.d.</v>
          </cell>
          <cell r="L1435" t="str">
            <v>Bicf</v>
          </cell>
          <cell r="M143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35" t="str">
            <v>CAPAG Ano Base 2023</v>
          </cell>
          <cell r="O1435" t="str">
            <v>Não</v>
          </cell>
          <cell r="P1435" t="str">
            <v>n.d.</v>
          </cell>
          <cell r="Q1435" t="str">
            <v>Sim</v>
          </cell>
          <cell r="R1435" t="str">
            <v/>
          </cell>
          <cell r="S1435" t="str">
            <v/>
          </cell>
          <cell r="T1435" t="str">
            <v>Negativa</v>
          </cell>
          <cell r="U1435" t="str">
            <v/>
          </cell>
          <cell r="V1435" t="str">
            <v>Sim</v>
          </cell>
          <cell r="W1435" t="str">
            <v>Sim</v>
          </cell>
        </row>
        <row r="1436">
          <cell r="D1436" t="str">
            <v>São José do Bonfim/PB</v>
          </cell>
          <cell r="E1436" t="str">
            <v>C</v>
          </cell>
          <cell r="F1436">
            <v>0.10134724627522221</v>
          </cell>
          <cell r="G1436" t="str">
            <v>A</v>
          </cell>
          <cell r="H1436">
            <v>0.92659061625036832</v>
          </cell>
          <cell r="I1436" t="str">
            <v>B</v>
          </cell>
          <cell r="J1436">
            <v>-1.6161746179146931E-3</v>
          </cell>
          <cell r="K1436" t="str">
            <v>C</v>
          </cell>
          <cell r="L1436" t="str">
            <v>Bicf</v>
          </cell>
          <cell r="M1436" t="str">
            <v/>
          </cell>
          <cell r="N1436" t="str">
            <v>CAPAG Ano Base 2023</v>
          </cell>
          <cell r="O1436" t="str">
            <v>Não</v>
          </cell>
          <cell r="P1436">
            <v>1.0776053184162147</v>
          </cell>
          <cell r="Q1436" t="str">
            <v>Sim</v>
          </cell>
          <cell r="R1436" t="str">
            <v/>
          </cell>
          <cell r="S1436" t="str">
            <v/>
          </cell>
          <cell r="T1436" t="str">
            <v/>
          </cell>
          <cell r="U1436" t="str">
            <v/>
          </cell>
          <cell r="V1436" t="str">
            <v>Sim</v>
          </cell>
          <cell r="W1436" t="str">
            <v>Sim</v>
          </cell>
        </row>
        <row r="1437">
          <cell r="D1437" t="str">
            <v>São José do Brejo do Cruz/PB</v>
          </cell>
          <cell r="E1437" t="str">
            <v>C</v>
          </cell>
          <cell r="F1437">
            <v>2.0585736849325225E-2</v>
          </cell>
          <cell r="G1437" t="str">
            <v>A</v>
          </cell>
          <cell r="H1437">
            <v>0.97342719850475312</v>
          </cell>
          <cell r="I1437" t="str">
            <v>C</v>
          </cell>
          <cell r="J1437">
            <v>2.3463283206747246E-3</v>
          </cell>
          <cell r="K1437" t="str">
            <v>B</v>
          </cell>
          <cell r="L1437" t="str">
            <v>Bicf</v>
          </cell>
          <cell r="M1437" t="str">
            <v/>
          </cell>
          <cell r="N1437" t="str">
            <v>CAPAG Ano Base 2023</v>
          </cell>
          <cell r="O1437" t="str">
            <v>Não</v>
          </cell>
          <cell r="P1437">
            <v>0.67554991781847151</v>
          </cell>
          <cell r="Q1437" t="str">
            <v>Sim</v>
          </cell>
          <cell r="R1437" t="str">
            <v/>
          </cell>
          <cell r="S1437" t="str">
            <v/>
          </cell>
          <cell r="T1437" t="str">
            <v/>
          </cell>
          <cell r="U1437" t="str">
            <v/>
          </cell>
          <cell r="V1437" t="str">
            <v>Sim</v>
          </cell>
          <cell r="W1437" t="str">
            <v>Sim</v>
          </cell>
        </row>
        <row r="1438">
          <cell r="D1438" t="str">
            <v>São José do Sabugi/PB</v>
          </cell>
          <cell r="E1438" t="str">
            <v>n.d.</v>
          </cell>
          <cell r="F1438">
            <v>0.25518554692993889</v>
          </cell>
          <cell r="G1438" t="str">
            <v>A</v>
          </cell>
          <cell r="H1438">
            <v>1.0232951687986245</v>
          </cell>
          <cell r="I1438" t="str">
            <v>C</v>
          </cell>
          <cell r="J1438" t="str">
            <v>n.d.</v>
          </cell>
          <cell r="K1438" t="str">
            <v>n.d.</v>
          </cell>
          <cell r="L1438" t="str">
            <v>Bicf</v>
          </cell>
          <cell r="M143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38" t="str">
            <v>CAPAG Ano Base 2023</v>
          </cell>
          <cell r="O1438" t="str">
            <v>Não</v>
          </cell>
          <cell r="P1438" t="str">
            <v>n.d.</v>
          </cell>
          <cell r="Q1438" t="str">
            <v>Sim</v>
          </cell>
          <cell r="R1438" t="str">
            <v/>
          </cell>
          <cell r="S1438" t="str">
            <v/>
          </cell>
          <cell r="T1438" t="str">
            <v>Negativa</v>
          </cell>
          <cell r="U1438" t="str">
            <v/>
          </cell>
          <cell r="V1438" t="str">
            <v>Sim</v>
          </cell>
          <cell r="W1438" t="str">
            <v>Sim</v>
          </cell>
        </row>
        <row r="1439">
          <cell r="D1439" t="str">
            <v>São José dos Cordeiros/PB</v>
          </cell>
          <cell r="E1439" t="str">
            <v>C</v>
          </cell>
          <cell r="F1439">
            <v>2.3707851347311508E-2</v>
          </cell>
          <cell r="G1439" t="str">
            <v>A</v>
          </cell>
          <cell r="H1439">
            <v>0.91824313543109848</v>
          </cell>
          <cell r="I1439" t="str">
            <v>B</v>
          </cell>
          <cell r="J1439">
            <v>-3.9107699710344786E-2</v>
          </cell>
          <cell r="K1439" t="str">
            <v>C</v>
          </cell>
          <cell r="L1439" t="str">
            <v>Bicf</v>
          </cell>
          <cell r="M1439" t="str">
            <v/>
          </cell>
          <cell r="N1439" t="str">
            <v>CAPAG Ano Base 2023</v>
          </cell>
          <cell r="O1439" t="str">
            <v>Não</v>
          </cell>
          <cell r="P1439" t="str">
            <v/>
          </cell>
          <cell r="Q1439" t="str">
            <v>Sim</v>
          </cell>
          <cell r="R1439" t="str">
            <v/>
          </cell>
          <cell r="S1439" t="str">
            <v/>
          </cell>
          <cell r="T1439" t="str">
            <v/>
          </cell>
          <cell r="U1439" t="str">
            <v/>
          </cell>
          <cell r="V1439" t="str">
            <v>Sim</v>
          </cell>
          <cell r="W1439" t="str">
            <v>Sim</v>
          </cell>
        </row>
        <row r="1440">
          <cell r="D1440" t="str">
            <v>São Mamede/PB</v>
          </cell>
          <cell r="E1440" t="str">
            <v>n.d.</v>
          </cell>
          <cell r="F1440">
            <v>0.17494696383589239</v>
          </cell>
          <cell r="G1440" t="str">
            <v>A</v>
          </cell>
          <cell r="H1440">
            <v>0.88690326231942651</v>
          </cell>
          <cell r="I1440" t="str">
            <v>B</v>
          </cell>
          <cell r="J1440" t="str">
            <v>n.d.</v>
          </cell>
          <cell r="K1440" t="str">
            <v>n.d.</v>
          </cell>
          <cell r="L1440" t="str">
            <v>Bicf</v>
          </cell>
          <cell r="M144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440" t="str">
            <v>CAPAG Ano Base 2023</v>
          </cell>
          <cell r="O1440" t="str">
            <v>Não</v>
          </cell>
          <cell r="P1440">
            <v>3.7438548881846799E-2</v>
          </cell>
          <cell r="Q1440" t="str">
            <v>Sim</v>
          </cell>
          <cell r="R1440" t="str">
            <v>Sim</v>
          </cell>
          <cell r="S1440" t="str">
            <v/>
          </cell>
          <cell r="T1440" t="str">
            <v/>
          </cell>
          <cell r="U1440" t="str">
            <v>Sim</v>
          </cell>
          <cell r="V1440" t="str">
            <v>Sim</v>
          </cell>
          <cell r="W1440" t="str">
            <v>Sim</v>
          </cell>
        </row>
        <row r="1441">
          <cell r="D1441" t="str">
            <v>São Miguel de Taipu/PB</v>
          </cell>
          <cell r="E1441" t="str">
            <v>C</v>
          </cell>
          <cell r="F1441">
            <v>0.41970413109525739</v>
          </cell>
          <cell r="G1441" t="str">
            <v>A</v>
          </cell>
          <cell r="H1441">
            <v>0.90034920719100409</v>
          </cell>
          <cell r="I1441" t="str">
            <v>B</v>
          </cell>
          <cell r="J1441">
            <v>-5.5292081173751985E-2</v>
          </cell>
          <cell r="K1441" t="str">
            <v>C</v>
          </cell>
          <cell r="L1441" t="str">
            <v>Cicf</v>
          </cell>
          <cell r="M1441" t="str">
            <v/>
          </cell>
          <cell r="N1441" t="str">
            <v>CAPAG Ano Base 2023</v>
          </cell>
          <cell r="O1441" t="str">
            <v>Não</v>
          </cell>
          <cell r="P1441" t="str">
            <v/>
          </cell>
          <cell r="Q1441" t="str">
            <v>Sim</v>
          </cell>
          <cell r="R1441" t="str">
            <v/>
          </cell>
          <cell r="S1441" t="str">
            <v/>
          </cell>
          <cell r="T1441" t="str">
            <v/>
          </cell>
          <cell r="U1441" t="str">
            <v/>
          </cell>
          <cell r="V1441" t="str">
            <v>Sim</v>
          </cell>
          <cell r="W1441" t="str">
            <v>Sim</v>
          </cell>
        </row>
        <row r="1442">
          <cell r="D1442" t="str">
            <v>São Sebastião de Lagoa de Roça/PB</v>
          </cell>
          <cell r="E1442" t="str">
            <v>C</v>
          </cell>
          <cell r="F1442">
            <v>3.6187568893664444E-2</v>
          </cell>
          <cell r="G1442" t="str">
            <v>A</v>
          </cell>
          <cell r="H1442">
            <v>0.96531639068898722</v>
          </cell>
          <cell r="I1442" t="str">
            <v>C</v>
          </cell>
          <cell r="J1442">
            <v>-3.4379023398985652E-2</v>
          </cell>
          <cell r="K1442" t="str">
            <v>C</v>
          </cell>
          <cell r="L1442" t="str">
            <v>Bicf</v>
          </cell>
          <cell r="M1442" t="str">
            <v/>
          </cell>
          <cell r="N1442" t="str">
            <v>CAPAG Ano Base 2023</v>
          </cell>
          <cell r="O1442" t="str">
            <v>Não</v>
          </cell>
          <cell r="P1442" t="str">
            <v/>
          </cell>
          <cell r="Q1442" t="str">
            <v>Sim</v>
          </cell>
          <cell r="R1442" t="str">
            <v/>
          </cell>
          <cell r="S1442" t="str">
            <v/>
          </cell>
          <cell r="T1442" t="str">
            <v/>
          </cell>
          <cell r="U1442" t="str">
            <v/>
          </cell>
          <cell r="V1442" t="str">
            <v>Sim</v>
          </cell>
          <cell r="W1442" t="str">
            <v>Sim</v>
          </cell>
        </row>
        <row r="1443">
          <cell r="D1443" t="str">
            <v>São Sebastião do Umbuzeiro/PB</v>
          </cell>
          <cell r="E1443" t="str">
            <v>n.e.</v>
          </cell>
          <cell r="F1443">
            <v>4.7993857695287745E-2</v>
          </cell>
          <cell r="G1443" t="str">
            <v>A</v>
          </cell>
          <cell r="H1443" t="str">
            <v>n.d.</v>
          </cell>
          <cell r="I1443" t="str">
            <v>n.d.</v>
          </cell>
          <cell r="J1443">
            <v>-7.8293713105737878E-2</v>
          </cell>
          <cell r="K1443" t="str">
            <v>C</v>
          </cell>
          <cell r="L1443" t="str">
            <v>Eicf</v>
          </cell>
          <cell r="M1443" t="str">
            <v>Ente possui ranking da informação contábil Eicf</v>
          </cell>
          <cell r="N1443" t="str">
            <v>CAPAG Ano Base 2023</v>
          </cell>
          <cell r="O1443" t="str">
            <v>Não</v>
          </cell>
          <cell r="P1443" t="str">
            <v/>
          </cell>
          <cell r="Q1443" t="str">
            <v>Não</v>
          </cell>
          <cell r="R1443" t="str">
            <v/>
          </cell>
          <cell r="S1443" t="str">
            <v/>
          </cell>
          <cell r="T1443" t="str">
            <v/>
          </cell>
          <cell r="U1443" t="str">
            <v/>
          </cell>
          <cell r="V1443" t="str">
            <v>Sim</v>
          </cell>
          <cell r="W1443" t="str">
            <v>Não</v>
          </cell>
        </row>
        <row r="1444">
          <cell r="D1444" t="str">
            <v>Sapé/PB</v>
          </cell>
          <cell r="E1444" t="str">
            <v>n.d.</v>
          </cell>
          <cell r="F1444">
            <v>0.5714048935469711</v>
          </cell>
          <cell r="G1444" t="str">
            <v>A</v>
          </cell>
          <cell r="H1444">
            <v>1.0226771268739236</v>
          </cell>
          <cell r="I1444" t="str">
            <v>C</v>
          </cell>
          <cell r="J1444" t="str">
            <v>n.d.</v>
          </cell>
          <cell r="K1444" t="str">
            <v>n.d.</v>
          </cell>
          <cell r="L1444" t="str">
            <v>Bicf</v>
          </cell>
          <cell r="M144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44" t="str">
            <v>CAPAG Ano Base 2023</v>
          </cell>
          <cell r="O1444" t="str">
            <v>Não</v>
          </cell>
          <cell r="P1444" t="str">
            <v>n.d.</v>
          </cell>
          <cell r="Q1444" t="str">
            <v>Sim</v>
          </cell>
          <cell r="R1444" t="str">
            <v/>
          </cell>
          <cell r="S1444" t="str">
            <v/>
          </cell>
          <cell r="T1444" t="str">
            <v>Negativa</v>
          </cell>
          <cell r="U1444" t="str">
            <v/>
          </cell>
          <cell r="V1444" t="str">
            <v>Sim</v>
          </cell>
          <cell r="W1444" t="str">
            <v>Sim</v>
          </cell>
        </row>
        <row r="1445">
          <cell r="D1445" t="str">
            <v>São Vicente do Seridó/PB</v>
          </cell>
          <cell r="E1445" t="str">
            <v>n.e.</v>
          </cell>
          <cell r="F1445">
            <v>0.30232433517648316</v>
          </cell>
          <cell r="G1445" t="str">
            <v>A</v>
          </cell>
          <cell r="H1445">
            <v>1.0365175844546322</v>
          </cell>
          <cell r="I1445" t="str">
            <v>C</v>
          </cell>
          <cell r="J1445">
            <v>-0.13610621658335406</v>
          </cell>
          <cell r="K1445" t="str">
            <v>C</v>
          </cell>
          <cell r="L1445" t="str">
            <v>Eicf</v>
          </cell>
          <cell r="M1445" t="str">
            <v>Ente possui ranking da informação contábil Eicf</v>
          </cell>
          <cell r="N1445" t="str">
            <v>CAPAG Ano Base 2023</v>
          </cell>
          <cell r="O1445" t="str">
            <v>Não</v>
          </cell>
          <cell r="P1445">
            <v>16.677856285708909</v>
          </cell>
          <cell r="Q1445" t="str">
            <v>Sim</v>
          </cell>
          <cell r="R1445" t="str">
            <v/>
          </cell>
          <cell r="S1445" t="str">
            <v/>
          </cell>
          <cell r="T1445" t="str">
            <v/>
          </cell>
          <cell r="U1445" t="str">
            <v/>
          </cell>
          <cell r="V1445" t="str">
            <v>Sim</v>
          </cell>
          <cell r="W1445" t="str">
            <v>Não</v>
          </cell>
        </row>
        <row r="1446">
          <cell r="D1446" t="str">
            <v>Serra Branca/PB</v>
          </cell>
          <cell r="E1446" t="str">
            <v>C</v>
          </cell>
          <cell r="F1446">
            <v>6.6604159457742243E-2</v>
          </cell>
          <cell r="G1446" t="str">
            <v>A</v>
          </cell>
          <cell r="H1446">
            <v>0.92600595752222903</v>
          </cell>
          <cell r="I1446" t="str">
            <v>B</v>
          </cell>
          <cell r="J1446">
            <v>-3.6410152595743677E-3</v>
          </cell>
          <cell r="K1446" t="str">
            <v>C</v>
          </cell>
          <cell r="L1446" t="str">
            <v>Bicf</v>
          </cell>
          <cell r="M1446" t="str">
            <v/>
          </cell>
          <cell r="N1446" t="str">
            <v>CAPAG Ano Base 2023</v>
          </cell>
          <cell r="O1446" t="str">
            <v>Não</v>
          </cell>
          <cell r="P1446">
            <v>1.3777949436605168</v>
          </cell>
          <cell r="Q1446" t="str">
            <v>Sim</v>
          </cell>
          <cell r="R1446" t="str">
            <v/>
          </cell>
          <cell r="S1446" t="str">
            <v/>
          </cell>
          <cell r="T1446" t="str">
            <v/>
          </cell>
          <cell r="U1446" t="str">
            <v/>
          </cell>
          <cell r="V1446" t="str">
            <v>Sim</v>
          </cell>
          <cell r="W1446" t="str">
            <v>Não</v>
          </cell>
        </row>
        <row r="1447">
          <cell r="D1447" t="str">
            <v>Serra da Raiz/PB</v>
          </cell>
          <cell r="E1447" t="str">
            <v>n.d.</v>
          </cell>
          <cell r="F1447">
            <v>0.34258886596352156</v>
          </cell>
          <cell r="G1447" t="str">
            <v>A</v>
          </cell>
          <cell r="H1447" t="str">
            <v>n.d.</v>
          </cell>
          <cell r="I1447" t="str">
            <v>n.d.</v>
          </cell>
          <cell r="J1447">
            <v>-3.4250602124278981E-2</v>
          </cell>
          <cell r="K1447" t="str">
            <v>C</v>
          </cell>
          <cell r="L1447" t="str">
            <v>Bicf</v>
          </cell>
          <cell r="M144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447" t="str">
            <v>CAPAG Ano Base 2023</v>
          </cell>
          <cell r="O1447" t="str">
            <v>Não</v>
          </cell>
          <cell r="P1447" t="str">
            <v/>
          </cell>
          <cell r="Q1447" t="str">
            <v>Sim</v>
          </cell>
          <cell r="R1447" t="str">
            <v/>
          </cell>
          <cell r="S1447" t="str">
            <v>Sim</v>
          </cell>
          <cell r="T1447" t="str">
            <v/>
          </cell>
          <cell r="U1447" t="str">
            <v/>
          </cell>
          <cell r="V1447" t="str">
            <v>Sim</v>
          </cell>
          <cell r="W1447" t="str">
            <v>Sim</v>
          </cell>
        </row>
        <row r="1448">
          <cell r="D1448" t="str">
            <v>Serra Grande/PB</v>
          </cell>
          <cell r="E1448" t="str">
            <v>A</v>
          </cell>
          <cell r="F1448">
            <v>0.23580171890947976</v>
          </cell>
          <cell r="G1448" t="str">
            <v>A</v>
          </cell>
          <cell r="H1448">
            <v>0.87314527526618257</v>
          </cell>
          <cell r="I1448" t="str">
            <v>B</v>
          </cell>
          <cell r="J1448">
            <v>5.3064861024994733E-2</v>
          </cell>
          <cell r="K1448" t="str">
            <v>A</v>
          </cell>
          <cell r="L1448" t="str">
            <v>Bicf</v>
          </cell>
          <cell r="M1448" t="str">
            <v/>
          </cell>
          <cell r="N1448" t="str">
            <v>CAPAG Ano Base 2023</v>
          </cell>
          <cell r="O1448" t="str">
            <v>Não</v>
          </cell>
          <cell r="P1448">
            <v>0.33850138968507232</v>
          </cell>
          <cell r="Q1448" t="str">
            <v>Sim</v>
          </cell>
          <cell r="R1448" t="str">
            <v/>
          </cell>
          <cell r="S1448" t="str">
            <v/>
          </cell>
          <cell r="T1448" t="str">
            <v/>
          </cell>
          <cell r="U1448" t="str">
            <v/>
          </cell>
          <cell r="V1448" t="str">
            <v>Sim</v>
          </cell>
          <cell r="W1448" t="str">
            <v>Sim</v>
          </cell>
        </row>
        <row r="1449">
          <cell r="D1449" t="str">
            <v>Serra Redonda/PB</v>
          </cell>
          <cell r="E1449" t="str">
            <v>C</v>
          </cell>
          <cell r="F1449">
            <v>0.31251305472077712</v>
          </cell>
          <cell r="G1449" t="str">
            <v>A</v>
          </cell>
          <cell r="H1449">
            <v>0.97494927265581044</v>
          </cell>
          <cell r="I1449" t="str">
            <v>C</v>
          </cell>
          <cell r="J1449">
            <v>-0.12821573252130214</v>
          </cell>
          <cell r="K1449" t="str">
            <v>C</v>
          </cell>
          <cell r="L1449" t="str">
            <v>Cicf</v>
          </cell>
          <cell r="M1449" t="str">
            <v/>
          </cell>
          <cell r="N1449" t="str">
            <v>CAPAG Ano Base 2023</v>
          </cell>
          <cell r="O1449" t="str">
            <v>Não</v>
          </cell>
          <cell r="P1449" t="str">
            <v/>
          </cell>
          <cell r="Q1449" t="str">
            <v>Sim</v>
          </cell>
          <cell r="R1449" t="str">
            <v/>
          </cell>
          <cell r="S1449" t="str">
            <v/>
          </cell>
          <cell r="T1449" t="str">
            <v/>
          </cell>
          <cell r="U1449" t="str">
            <v/>
          </cell>
          <cell r="V1449" t="str">
            <v>Sim</v>
          </cell>
          <cell r="W1449" t="str">
            <v>Sim</v>
          </cell>
        </row>
        <row r="1450">
          <cell r="D1450" t="str">
            <v>Serraria/PB</v>
          </cell>
          <cell r="E1450" t="str">
            <v>C</v>
          </cell>
          <cell r="F1450">
            <v>0.70101930965136672</v>
          </cell>
          <cell r="G1450" t="str">
            <v>B</v>
          </cell>
          <cell r="H1450">
            <v>1.0301657650429625</v>
          </cell>
          <cell r="I1450" t="str">
            <v>C</v>
          </cell>
          <cell r="J1450">
            <v>-1.8260440931836718E-2</v>
          </cell>
          <cell r="K1450" t="str">
            <v>C</v>
          </cell>
          <cell r="L1450" t="str">
            <v>Dicf</v>
          </cell>
          <cell r="M1450" t="str">
            <v/>
          </cell>
          <cell r="N1450" t="str">
            <v>CAPAG Ano Base 2023</v>
          </cell>
          <cell r="O1450" t="str">
            <v>Não</v>
          </cell>
          <cell r="P1450" t="str">
            <v/>
          </cell>
          <cell r="Q1450" t="str">
            <v>Sim</v>
          </cell>
          <cell r="R1450" t="str">
            <v/>
          </cell>
          <cell r="S1450" t="str">
            <v/>
          </cell>
          <cell r="T1450" t="str">
            <v/>
          </cell>
          <cell r="U1450" t="str">
            <v/>
          </cell>
          <cell r="V1450" t="str">
            <v>Sim</v>
          </cell>
          <cell r="W1450" t="str">
            <v>Sim</v>
          </cell>
        </row>
        <row r="1451">
          <cell r="D1451" t="str">
            <v>Sertãozinho/PB</v>
          </cell>
          <cell r="E1451" t="str">
            <v>A</v>
          </cell>
          <cell r="F1451">
            <v>4.5414608862872637E-2</v>
          </cell>
          <cell r="G1451" t="str">
            <v>A</v>
          </cell>
          <cell r="H1451">
            <v>0.85635835478897526</v>
          </cell>
          <cell r="I1451" t="str">
            <v>B</v>
          </cell>
          <cell r="J1451">
            <v>0.27313813847301927</v>
          </cell>
          <cell r="K1451" t="str">
            <v>A</v>
          </cell>
          <cell r="L1451" t="str">
            <v>Cicf</v>
          </cell>
          <cell r="M1451" t="str">
            <v/>
          </cell>
          <cell r="N1451" t="str">
            <v>CAPAG Ano Base 2023</v>
          </cell>
          <cell r="O1451" t="str">
            <v>Não</v>
          </cell>
          <cell r="P1451">
            <v>3.5504027461733895E-2</v>
          </cell>
          <cell r="Q1451" t="str">
            <v>Sim</v>
          </cell>
          <cell r="R1451" t="str">
            <v/>
          </cell>
          <cell r="S1451" t="str">
            <v/>
          </cell>
          <cell r="T1451" t="str">
            <v/>
          </cell>
          <cell r="U1451" t="str">
            <v/>
          </cell>
          <cell r="V1451" t="str">
            <v>Sim</v>
          </cell>
          <cell r="W1451" t="str">
            <v>Sim</v>
          </cell>
        </row>
        <row r="1452">
          <cell r="D1452" t="str">
            <v>Sobrado/PB</v>
          </cell>
          <cell r="E1452" t="str">
            <v>C</v>
          </cell>
          <cell r="F1452">
            <v>8.4440512884195518E-2</v>
          </cell>
          <cell r="G1452" t="str">
            <v>A</v>
          </cell>
          <cell r="H1452">
            <v>1.009035259547562</v>
          </cell>
          <cell r="I1452" t="str">
            <v>C</v>
          </cell>
          <cell r="J1452">
            <v>-1.6990885493715926E-2</v>
          </cell>
          <cell r="K1452" t="str">
            <v>C</v>
          </cell>
          <cell r="L1452" t="str">
            <v>Cicf</v>
          </cell>
          <cell r="M1452" t="str">
            <v/>
          </cell>
          <cell r="N1452" t="str">
            <v>CAPAG Ano Base 2023</v>
          </cell>
          <cell r="O1452" t="str">
            <v>Não</v>
          </cell>
          <cell r="P1452">
            <v>1.2589910881047723</v>
          </cell>
          <cell r="Q1452" t="str">
            <v>Sim</v>
          </cell>
          <cell r="R1452" t="str">
            <v/>
          </cell>
          <cell r="S1452" t="str">
            <v/>
          </cell>
          <cell r="T1452" t="str">
            <v/>
          </cell>
          <cell r="U1452" t="str">
            <v/>
          </cell>
          <cell r="V1452" t="str">
            <v>Sim</v>
          </cell>
          <cell r="W1452" t="str">
            <v>Sim</v>
          </cell>
        </row>
        <row r="1453">
          <cell r="D1453" t="str">
            <v>Solânea/PB</v>
          </cell>
          <cell r="E1453" t="str">
            <v>C</v>
          </cell>
          <cell r="F1453">
            <v>0.87668665683192637</v>
          </cell>
          <cell r="G1453" t="str">
            <v>B</v>
          </cell>
          <cell r="H1453">
            <v>0.94151428509668444</v>
          </cell>
          <cell r="I1453" t="str">
            <v>B</v>
          </cell>
          <cell r="J1453">
            <v>-5.1779600982682181E-2</v>
          </cell>
          <cell r="K1453" t="str">
            <v>C</v>
          </cell>
          <cell r="L1453" t="str">
            <v>Cicf</v>
          </cell>
          <cell r="M1453" t="str">
            <v/>
          </cell>
          <cell r="N1453" t="str">
            <v>CAPAG Ano Base 2023</v>
          </cell>
          <cell r="O1453" t="str">
            <v>Não</v>
          </cell>
          <cell r="P1453" t="str">
            <v/>
          </cell>
          <cell r="Q1453" t="str">
            <v>Sim</v>
          </cell>
          <cell r="R1453" t="str">
            <v/>
          </cell>
          <cell r="S1453" t="str">
            <v/>
          </cell>
          <cell r="T1453" t="str">
            <v/>
          </cell>
          <cell r="U1453" t="str">
            <v/>
          </cell>
          <cell r="V1453" t="str">
            <v>Sim</v>
          </cell>
          <cell r="W1453" t="str">
            <v>Sim</v>
          </cell>
        </row>
        <row r="1454">
          <cell r="D1454" t="str">
            <v>Soledade/PB</v>
          </cell>
          <cell r="E1454" t="str">
            <v>n.e.</v>
          </cell>
          <cell r="F1454">
            <v>7.8935302267990143E-2</v>
          </cell>
          <cell r="G1454" t="str">
            <v>A</v>
          </cell>
          <cell r="H1454">
            <v>0.84362571097862427</v>
          </cell>
          <cell r="I1454" t="str">
            <v>A</v>
          </cell>
          <cell r="J1454">
            <v>0.16008937020313838</v>
          </cell>
          <cell r="K1454" t="str">
            <v>A</v>
          </cell>
          <cell r="L1454" t="str">
            <v>Eicf</v>
          </cell>
          <cell r="M1454" t="str">
            <v>Ente possui ranking da informação contábil Eicf</v>
          </cell>
          <cell r="N1454" t="str">
            <v>CAPAG Ano Base 2023</v>
          </cell>
          <cell r="O1454" t="str">
            <v>Não</v>
          </cell>
          <cell r="P1454">
            <v>0.15229236342528218</v>
          </cell>
          <cell r="Q1454" t="str">
            <v>Sim</v>
          </cell>
          <cell r="R1454" t="str">
            <v/>
          </cell>
          <cell r="S1454" t="str">
            <v/>
          </cell>
          <cell r="T1454" t="str">
            <v/>
          </cell>
          <cell r="U1454" t="str">
            <v/>
          </cell>
          <cell r="V1454" t="str">
            <v>Sim</v>
          </cell>
          <cell r="W1454" t="str">
            <v>Sim</v>
          </cell>
        </row>
        <row r="1455">
          <cell r="D1455" t="str">
            <v>Sossêgo/PB</v>
          </cell>
          <cell r="E1455" t="str">
            <v>C</v>
          </cell>
          <cell r="F1455">
            <v>0.12799615475806919</v>
          </cell>
          <cell r="G1455" t="str">
            <v>A</v>
          </cell>
          <cell r="H1455">
            <v>0.96732392602367034</v>
          </cell>
          <cell r="I1455" t="str">
            <v>C</v>
          </cell>
          <cell r="J1455">
            <v>-5.8577164184421285E-2</v>
          </cell>
          <cell r="K1455" t="str">
            <v>C</v>
          </cell>
          <cell r="L1455" t="str">
            <v>Bicf</v>
          </cell>
          <cell r="M1455" t="str">
            <v/>
          </cell>
          <cell r="N1455" t="str">
            <v>CAPAG Ano Base 2023</v>
          </cell>
          <cell r="O1455" t="str">
            <v>Não</v>
          </cell>
          <cell r="P1455" t="str">
            <v/>
          </cell>
          <cell r="Q1455" t="str">
            <v>Sim</v>
          </cell>
          <cell r="R1455" t="str">
            <v/>
          </cell>
          <cell r="S1455" t="str">
            <v/>
          </cell>
          <cell r="T1455" t="str">
            <v/>
          </cell>
          <cell r="U1455" t="str">
            <v/>
          </cell>
          <cell r="V1455" t="str">
            <v>Sim</v>
          </cell>
          <cell r="W1455" t="str">
            <v>Sim</v>
          </cell>
        </row>
        <row r="1456">
          <cell r="D1456" t="str">
            <v>Sousa/PB</v>
          </cell>
          <cell r="E1456" t="str">
            <v>n.d.</v>
          </cell>
          <cell r="F1456">
            <v>0.97068150449089663</v>
          </cell>
          <cell r="G1456" t="str">
            <v>B</v>
          </cell>
          <cell r="H1456">
            <v>0.94518385378103087</v>
          </cell>
          <cell r="I1456" t="str">
            <v>B</v>
          </cell>
          <cell r="J1456" t="str">
            <v>n.d.</v>
          </cell>
          <cell r="K1456" t="str">
            <v>n.d.</v>
          </cell>
          <cell r="L1456" t="str">
            <v>Dicf</v>
          </cell>
          <cell r="M145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56" t="str">
            <v>CAPAG Ano Base 2023</v>
          </cell>
          <cell r="O1456" t="str">
            <v>Não</v>
          </cell>
          <cell r="P1456" t="str">
            <v>n.d.</v>
          </cell>
          <cell r="Q1456" t="str">
            <v>Sim</v>
          </cell>
          <cell r="R1456" t="str">
            <v/>
          </cell>
          <cell r="S1456" t="str">
            <v/>
          </cell>
          <cell r="T1456" t="str">
            <v>Negativa</v>
          </cell>
          <cell r="U1456" t="str">
            <v/>
          </cell>
          <cell r="V1456" t="str">
            <v>Sim</v>
          </cell>
          <cell r="W1456" t="str">
            <v>Não</v>
          </cell>
        </row>
        <row r="1457">
          <cell r="D1457" t="str">
            <v>Sumé/PB</v>
          </cell>
          <cell r="E1457" t="str">
            <v>C</v>
          </cell>
          <cell r="F1457">
            <v>4.5422735913922908E-2</v>
          </cell>
          <cell r="G1457" t="str">
            <v>A</v>
          </cell>
          <cell r="H1457">
            <v>0.96054606770352358</v>
          </cell>
          <cell r="I1457" t="str">
            <v>C</v>
          </cell>
          <cell r="J1457">
            <v>3.1997778289529578E-2</v>
          </cell>
          <cell r="K1457" t="str">
            <v>B</v>
          </cell>
          <cell r="L1457" t="str">
            <v>Dicf</v>
          </cell>
          <cell r="M1457" t="str">
            <v/>
          </cell>
          <cell r="N1457" t="str">
            <v>CAPAG Ano Base 2023</v>
          </cell>
          <cell r="O1457" t="str">
            <v>Não</v>
          </cell>
          <cell r="P1457">
            <v>0.33255413038745885</v>
          </cell>
          <cell r="Q1457" t="str">
            <v>Sim</v>
          </cell>
          <cell r="R1457" t="str">
            <v/>
          </cell>
          <cell r="S1457" t="str">
            <v/>
          </cell>
          <cell r="T1457" t="str">
            <v/>
          </cell>
          <cell r="U1457" t="str">
            <v/>
          </cell>
          <cell r="V1457" t="str">
            <v>Sim</v>
          </cell>
          <cell r="W1457" t="str">
            <v>Sim</v>
          </cell>
        </row>
        <row r="1458">
          <cell r="D1458" t="str">
            <v>Tacima/PB</v>
          </cell>
          <cell r="E1458" t="str">
            <v>n.d.</v>
          </cell>
          <cell r="F1458">
            <v>0.28424491543815494</v>
          </cell>
          <cell r="G1458" t="str">
            <v>A</v>
          </cell>
          <cell r="H1458">
            <v>0.96526605269386434</v>
          </cell>
          <cell r="I1458" t="str">
            <v>C</v>
          </cell>
          <cell r="J1458" t="str">
            <v>n.d.</v>
          </cell>
          <cell r="K1458" t="str">
            <v>n.d.</v>
          </cell>
          <cell r="L1458" t="str">
            <v>Bicf</v>
          </cell>
          <cell r="M145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58" t="str">
            <v>CAPAG Ano Base 2023</v>
          </cell>
          <cell r="O1458" t="str">
            <v>Não</v>
          </cell>
          <cell r="P1458" t="str">
            <v>n.d.</v>
          </cell>
          <cell r="Q1458" t="str">
            <v>Sim</v>
          </cell>
          <cell r="R1458" t="str">
            <v/>
          </cell>
          <cell r="S1458" t="str">
            <v/>
          </cell>
          <cell r="T1458" t="str">
            <v>Negativa</v>
          </cell>
          <cell r="U1458" t="str">
            <v/>
          </cell>
          <cell r="V1458" t="str">
            <v>Sim</v>
          </cell>
          <cell r="W1458" t="str">
            <v>Sim</v>
          </cell>
        </row>
        <row r="1459">
          <cell r="D1459" t="str">
            <v>Taperoá/PB</v>
          </cell>
          <cell r="E1459" t="str">
            <v>C</v>
          </cell>
          <cell r="F1459">
            <v>0.1196785360627078</v>
          </cell>
          <cell r="G1459" t="str">
            <v>A</v>
          </cell>
          <cell r="H1459">
            <v>0.89495494048282476</v>
          </cell>
          <cell r="I1459" t="str">
            <v>B</v>
          </cell>
          <cell r="J1459">
            <v>-1.9330141222992536E-2</v>
          </cell>
          <cell r="K1459" t="str">
            <v>C</v>
          </cell>
          <cell r="L1459" t="str">
            <v>Bicf</v>
          </cell>
          <cell r="M1459" t="str">
            <v/>
          </cell>
          <cell r="N1459" t="str">
            <v>CAPAG Ano Base 2023</v>
          </cell>
          <cell r="O1459" t="str">
            <v>Não</v>
          </cell>
          <cell r="P1459">
            <v>1.9649518881328876</v>
          </cell>
          <cell r="Q1459" t="str">
            <v>Sim</v>
          </cell>
          <cell r="R1459" t="str">
            <v/>
          </cell>
          <cell r="S1459" t="str">
            <v/>
          </cell>
          <cell r="T1459" t="str">
            <v/>
          </cell>
          <cell r="U1459" t="str">
            <v/>
          </cell>
          <cell r="V1459" t="str">
            <v>Sim</v>
          </cell>
          <cell r="W1459" t="str">
            <v>Sim</v>
          </cell>
        </row>
        <row r="1460">
          <cell r="D1460" t="str">
            <v>Tavares/PB</v>
          </cell>
          <cell r="E1460" t="str">
            <v>n.d.</v>
          </cell>
          <cell r="F1460">
            <v>0.27865139734375149</v>
          </cell>
          <cell r="G1460" t="str">
            <v>A</v>
          </cell>
          <cell r="H1460">
            <v>0.9776543546091323</v>
          </cell>
          <cell r="I1460" t="str">
            <v>C</v>
          </cell>
          <cell r="J1460" t="str">
            <v>n.d.</v>
          </cell>
          <cell r="K1460" t="str">
            <v>n.d.</v>
          </cell>
          <cell r="L1460" t="str">
            <v>Cicf</v>
          </cell>
          <cell r="M146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60" t="str">
            <v>CAPAG Ano Base 2023</v>
          </cell>
          <cell r="O1460" t="str">
            <v>Não</v>
          </cell>
          <cell r="P1460" t="str">
            <v>n.d.</v>
          </cell>
          <cell r="Q1460" t="str">
            <v>Sim</v>
          </cell>
          <cell r="R1460" t="str">
            <v/>
          </cell>
          <cell r="S1460" t="str">
            <v/>
          </cell>
          <cell r="T1460" t="str">
            <v>Negativa</v>
          </cell>
          <cell r="U1460" t="str">
            <v/>
          </cell>
          <cell r="V1460" t="str">
            <v>Sim</v>
          </cell>
          <cell r="W1460" t="str">
            <v>Sim</v>
          </cell>
        </row>
        <row r="1461">
          <cell r="D1461" t="str">
            <v>Teixeira/PB</v>
          </cell>
          <cell r="E1461" t="str">
            <v>n.d.</v>
          </cell>
          <cell r="F1461">
            <v>0.3774454748395672</v>
          </cell>
          <cell r="G1461" t="str">
            <v>A</v>
          </cell>
          <cell r="H1461">
            <v>0.94416272119566436</v>
          </cell>
          <cell r="I1461" t="str">
            <v>B</v>
          </cell>
          <cell r="J1461" t="str">
            <v>n.d.</v>
          </cell>
          <cell r="K1461" t="str">
            <v>n.d.</v>
          </cell>
          <cell r="L1461" t="str">
            <v>Cicf</v>
          </cell>
          <cell r="M146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61" t="str">
            <v>CAPAG Ano Base 2023</v>
          </cell>
          <cell r="O1461" t="str">
            <v>Não</v>
          </cell>
          <cell r="P1461" t="str">
            <v>n.d.</v>
          </cell>
          <cell r="Q1461" t="str">
            <v>Sim</v>
          </cell>
          <cell r="R1461" t="str">
            <v/>
          </cell>
          <cell r="S1461" t="str">
            <v/>
          </cell>
          <cell r="T1461" t="str">
            <v>Negativa</v>
          </cell>
          <cell r="U1461" t="str">
            <v/>
          </cell>
          <cell r="V1461" t="str">
            <v>Sim</v>
          </cell>
          <cell r="W1461" t="str">
            <v>Sim</v>
          </cell>
        </row>
        <row r="1462">
          <cell r="D1462" t="str">
            <v>Tenório/PB</v>
          </cell>
          <cell r="E1462" t="str">
            <v>n.e.</v>
          </cell>
          <cell r="F1462">
            <v>0.11139351554523716</v>
          </cell>
          <cell r="G1462" t="str">
            <v>A</v>
          </cell>
          <cell r="H1462">
            <v>0.89149180194672872</v>
          </cell>
          <cell r="I1462" t="str">
            <v>B</v>
          </cell>
          <cell r="J1462">
            <v>3.9303078830847965E-2</v>
          </cell>
          <cell r="K1462" t="str">
            <v>B</v>
          </cell>
          <cell r="L1462" t="str">
            <v>Eicf</v>
          </cell>
          <cell r="M1462" t="str">
            <v>Ente possui ranking da informação contábil Eicf</v>
          </cell>
          <cell r="N1462" t="str">
            <v>CAPAG Ano Base 2023</v>
          </cell>
          <cell r="O1462" t="str">
            <v>Não</v>
          </cell>
          <cell r="P1462">
            <v>0.22751608617993013</v>
          </cell>
          <cell r="Q1462" t="str">
            <v>Sim</v>
          </cell>
          <cell r="R1462" t="str">
            <v/>
          </cell>
          <cell r="S1462" t="str">
            <v/>
          </cell>
          <cell r="T1462" t="str">
            <v/>
          </cell>
          <cell r="U1462" t="str">
            <v/>
          </cell>
          <cell r="V1462" t="str">
            <v>Sim</v>
          </cell>
          <cell r="W1462" t="str">
            <v>Sim</v>
          </cell>
        </row>
        <row r="1463">
          <cell r="D1463" t="str">
            <v>Triunfo/PB</v>
          </cell>
          <cell r="E1463" t="str">
            <v>n.e.</v>
          </cell>
          <cell r="F1463">
            <v>0.40701518166089151</v>
          </cell>
          <cell r="G1463" t="str">
            <v>A</v>
          </cell>
          <cell r="H1463">
            <v>0.88571461041986477</v>
          </cell>
          <cell r="I1463" t="str">
            <v>B</v>
          </cell>
          <cell r="J1463">
            <v>3.9152901745718546E-2</v>
          </cell>
          <cell r="K1463" t="str">
            <v>B</v>
          </cell>
          <cell r="L1463" t="str">
            <v>Eicf</v>
          </cell>
          <cell r="M1463" t="str">
            <v>Ente possui ranking da informação contábil Eicf</v>
          </cell>
          <cell r="N1463" t="str">
            <v>CAPAG Ano Base 2023</v>
          </cell>
          <cell r="O1463" t="str">
            <v>Não</v>
          </cell>
          <cell r="P1463">
            <v>0.46142695850930626</v>
          </cell>
          <cell r="Q1463" t="str">
            <v>Sim</v>
          </cell>
          <cell r="R1463" t="str">
            <v/>
          </cell>
          <cell r="S1463" t="str">
            <v/>
          </cell>
          <cell r="T1463" t="str">
            <v/>
          </cell>
          <cell r="U1463" t="str">
            <v/>
          </cell>
          <cell r="V1463" t="str">
            <v>Sim</v>
          </cell>
          <cell r="W1463" t="str">
            <v>Sim</v>
          </cell>
        </row>
        <row r="1464">
          <cell r="D1464" t="str">
            <v>Uiraúna/PB</v>
          </cell>
          <cell r="E1464" t="str">
            <v>C</v>
          </cell>
          <cell r="F1464">
            <v>0.2806821256767601</v>
          </cell>
          <cell r="G1464" t="str">
            <v>A</v>
          </cell>
          <cell r="H1464">
            <v>0.83840493474254862</v>
          </cell>
          <cell r="I1464" t="str">
            <v>A</v>
          </cell>
          <cell r="J1464">
            <v>-0.10783310863424959</v>
          </cell>
          <cell r="K1464" t="str">
            <v>C</v>
          </cell>
          <cell r="L1464" t="str">
            <v>Bicf</v>
          </cell>
          <cell r="M1464" t="str">
            <v/>
          </cell>
          <cell r="N1464" t="str">
            <v>CAPAG Ano Base 2023</v>
          </cell>
          <cell r="O1464" t="str">
            <v>Não</v>
          </cell>
          <cell r="P1464" t="str">
            <v/>
          </cell>
          <cell r="Q1464" t="str">
            <v>Sim</v>
          </cell>
          <cell r="R1464" t="str">
            <v/>
          </cell>
          <cell r="S1464" t="str">
            <v/>
          </cell>
          <cell r="T1464" t="str">
            <v/>
          </cell>
          <cell r="U1464" t="str">
            <v/>
          </cell>
          <cell r="V1464" t="str">
            <v>Sim</v>
          </cell>
          <cell r="W1464" t="str">
            <v>Sim</v>
          </cell>
        </row>
        <row r="1465">
          <cell r="D1465" t="str">
            <v>Umbuzeiro/PB</v>
          </cell>
          <cell r="E1465" t="str">
            <v>C</v>
          </cell>
          <cell r="F1465">
            <v>8.1973805220953641E-2</v>
          </cell>
          <cell r="G1465" t="str">
            <v>A</v>
          </cell>
          <cell r="H1465">
            <v>0.9855502222573469</v>
          </cell>
          <cell r="I1465" t="str">
            <v>C</v>
          </cell>
          <cell r="J1465">
            <v>-0.12540170578883603</v>
          </cell>
          <cell r="K1465" t="str">
            <v>C</v>
          </cell>
          <cell r="L1465" t="str">
            <v>Bicf</v>
          </cell>
          <cell r="M1465" t="str">
            <v/>
          </cell>
          <cell r="N1465" t="str">
            <v>CAPAG Ano Base 2023</v>
          </cell>
          <cell r="O1465" t="str">
            <v>Não</v>
          </cell>
          <cell r="P1465" t="str">
            <v/>
          </cell>
          <cell r="Q1465" t="str">
            <v>Sim</v>
          </cell>
          <cell r="R1465" t="str">
            <v/>
          </cell>
          <cell r="S1465" t="str">
            <v/>
          </cell>
          <cell r="T1465" t="str">
            <v/>
          </cell>
          <cell r="U1465" t="str">
            <v/>
          </cell>
          <cell r="V1465" t="str">
            <v>Sim</v>
          </cell>
          <cell r="W1465" t="str">
            <v>Sim</v>
          </cell>
        </row>
        <row r="1466">
          <cell r="D1466" t="str">
            <v>Várzea/PB</v>
          </cell>
          <cell r="E1466" t="str">
            <v>C</v>
          </cell>
          <cell r="F1466">
            <v>0.13997453129495091</v>
          </cell>
          <cell r="G1466" t="str">
            <v>A</v>
          </cell>
          <cell r="H1466">
            <v>0.9102955758697473</v>
          </cell>
          <cell r="I1466" t="str">
            <v>B</v>
          </cell>
          <cell r="J1466">
            <v>-1.5881949044337616E-2</v>
          </cell>
          <cell r="K1466" t="str">
            <v>C</v>
          </cell>
          <cell r="L1466" t="str">
            <v>Bicf</v>
          </cell>
          <cell r="M1466" t="str">
            <v/>
          </cell>
          <cell r="N1466" t="str">
            <v>CAPAG Ano Base 2023</v>
          </cell>
          <cell r="O1466" t="str">
            <v>Não</v>
          </cell>
          <cell r="P1466" t="str">
            <v/>
          </cell>
          <cell r="Q1466" t="str">
            <v>Sim</v>
          </cell>
          <cell r="R1466" t="str">
            <v/>
          </cell>
          <cell r="S1466" t="str">
            <v/>
          </cell>
          <cell r="T1466" t="str">
            <v/>
          </cell>
          <cell r="U1466" t="str">
            <v/>
          </cell>
          <cell r="V1466" t="str">
            <v>Sim</v>
          </cell>
          <cell r="W1466" t="str">
            <v>Sim</v>
          </cell>
        </row>
        <row r="1467">
          <cell r="D1467" t="str">
            <v>Vieirópolis/PB</v>
          </cell>
          <cell r="E1467" t="str">
            <v>C</v>
          </cell>
          <cell r="F1467">
            <v>8.0523046047382973E-2</v>
          </cell>
          <cell r="G1467" t="str">
            <v>A</v>
          </cell>
          <cell r="H1467">
            <v>0.97959794804220135</v>
          </cell>
          <cell r="I1467" t="str">
            <v>C</v>
          </cell>
          <cell r="J1467">
            <v>1.1082072156982469E-2</v>
          </cell>
          <cell r="K1467" t="str">
            <v>B</v>
          </cell>
          <cell r="L1467" t="str">
            <v>Dicf</v>
          </cell>
          <cell r="M1467" t="str">
            <v/>
          </cell>
          <cell r="N1467" t="str">
            <v>CAPAG Ano Base 2023</v>
          </cell>
          <cell r="O1467" t="str">
            <v>Não</v>
          </cell>
          <cell r="P1467">
            <v>0.54667657807691272</v>
          </cell>
          <cell r="Q1467" t="str">
            <v>Sim</v>
          </cell>
          <cell r="R1467" t="str">
            <v>Sim</v>
          </cell>
          <cell r="S1467" t="str">
            <v/>
          </cell>
          <cell r="T1467" t="str">
            <v/>
          </cell>
          <cell r="U1467" t="str">
            <v/>
          </cell>
          <cell r="V1467" t="str">
            <v>Sim</v>
          </cell>
          <cell r="W1467" t="str">
            <v>Sim</v>
          </cell>
        </row>
        <row r="1468">
          <cell r="D1468" t="str">
            <v>Zabelê/PB</v>
          </cell>
          <cell r="E1468" t="str">
            <v>n.d.</v>
          </cell>
          <cell r="F1468">
            <v>4.0653805004978456E-2</v>
          </cell>
          <cell r="G1468" t="str">
            <v>A</v>
          </cell>
          <cell r="H1468">
            <v>1.0555718270143484</v>
          </cell>
          <cell r="I1468" t="str">
            <v>C</v>
          </cell>
          <cell r="J1468" t="str">
            <v>n.d.</v>
          </cell>
          <cell r="K1468" t="str">
            <v>n.d.</v>
          </cell>
          <cell r="L1468" t="str">
            <v>Bicf</v>
          </cell>
          <cell r="M146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68" t="str">
            <v>CAPAG Ano Base 2023</v>
          </cell>
          <cell r="O1468" t="str">
            <v>Não</v>
          </cell>
          <cell r="P1468" t="str">
            <v>n.d.</v>
          </cell>
          <cell r="Q1468" t="str">
            <v>Sim</v>
          </cell>
          <cell r="R1468" t="str">
            <v/>
          </cell>
          <cell r="S1468" t="str">
            <v/>
          </cell>
          <cell r="T1468" t="str">
            <v>Negativa</v>
          </cell>
          <cell r="U1468" t="str">
            <v/>
          </cell>
          <cell r="V1468" t="str">
            <v>Sim</v>
          </cell>
          <cell r="W1468" t="str">
            <v>Sim</v>
          </cell>
        </row>
        <row r="1469">
          <cell r="D1469" t="str">
            <v>Abreu e Lima/PE</v>
          </cell>
          <cell r="E1469" t="str">
            <v>A</v>
          </cell>
          <cell r="F1469">
            <v>5.5787133437308498E-2</v>
          </cell>
          <cell r="G1469" t="str">
            <v>A</v>
          </cell>
          <cell r="H1469">
            <v>0.77929717036129442</v>
          </cell>
          <cell r="I1469" t="str">
            <v>A</v>
          </cell>
          <cell r="J1469">
            <v>0.17646703691370011</v>
          </cell>
          <cell r="K1469" t="str">
            <v>A</v>
          </cell>
          <cell r="L1469" t="str">
            <v>Cicf</v>
          </cell>
          <cell r="M1469" t="str">
            <v/>
          </cell>
          <cell r="N1469" t="str">
            <v>CAPAG Ano Base 2023</v>
          </cell>
          <cell r="O1469" t="str">
            <v>Não</v>
          </cell>
          <cell r="P1469">
            <v>0.20864822125993981</v>
          </cell>
          <cell r="Q1469" t="str">
            <v>Sim</v>
          </cell>
          <cell r="R1469" t="str">
            <v/>
          </cell>
          <cell r="S1469" t="str">
            <v/>
          </cell>
          <cell r="T1469" t="str">
            <v/>
          </cell>
          <cell r="U1469" t="str">
            <v/>
          </cell>
          <cell r="V1469" t="str">
            <v>Sim</v>
          </cell>
          <cell r="W1469" t="str">
            <v>Sim</v>
          </cell>
        </row>
        <row r="1470">
          <cell r="D1470" t="str">
            <v>Afogados da Ingazeira/PE</v>
          </cell>
          <cell r="E1470" t="str">
            <v>C</v>
          </cell>
          <cell r="F1470">
            <v>7.8655114685908828E-2</v>
          </cell>
          <cell r="G1470" t="str">
            <v>A</v>
          </cell>
          <cell r="H1470">
            <v>0.96462627348923013</v>
          </cell>
          <cell r="I1470" t="str">
            <v>C</v>
          </cell>
          <cell r="J1470">
            <v>-0.74116243050448161</v>
          </cell>
          <cell r="K1470" t="str">
            <v>C</v>
          </cell>
          <cell r="L1470" t="str">
            <v>Bicf</v>
          </cell>
          <cell r="M1470" t="str">
            <v/>
          </cell>
          <cell r="N1470" t="str">
            <v>CAPAG Ano Base 2023</v>
          </cell>
          <cell r="O1470" t="str">
            <v>Não</v>
          </cell>
          <cell r="P1470" t="str">
            <v/>
          </cell>
          <cell r="Q1470" t="str">
            <v>Sim</v>
          </cell>
          <cell r="R1470" t="str">
            <v/>
          </cell>
          <cell r="S1470" t="str">
            <v/>
          </cell>
          <cell r="T1470" t="str">
            <v/>
          </cell>
          <cell r="U1470" t="str">
            <v/>
          </cell>
          <cell r="V1470" t="str">
            <v>Sim</v>
          </cell>
          <cell r="W1470" t="str">
            <v>Sim</v>
          </cell>
        </row>
        <row r="1471">
          <cell r="D1471" t="str">
            <v>Afrânio/PE</v>
          </cell>
          <cell r="E1471" t="str">
            <v>C</v>
          </cell>
          <cell r="F1471">
            <v>0.23196267468641912</v>
          </cell>
          <cell r="G1471" t="str">
            <v>A</v>
          </cell>
          <cell r="H1471">
            <v>0.88765895809919337</v>
          </cell>
          <cell r="I1471" t="str">
            <v>B</v>
          </cell>
          <cell r="J1471">
            <v>-1.714174363866015E-2</v>
          </cell>
          <cell r="K1471" t="str">
            <v>C</v>
          </cell>
          <cell r="L1471" t="str">
            <v>Bicf</v>
          </cell>
          <cell r="M1471" t="str">
            <v/>
          </cell>
          <cell r="N1471" t="str">
            <v>CAPAG Ano Base 2023</v>
          </cell>
          <cell r="O1471" t="str">
            <v>Não</v>
          </cell>
          <cell r="P1471">
            <v>2.2306544529544077</v>
          </cell>
          <cell r="Q1471" t="str">
            <v>Sim</v>
          </cell>
          <cell r="R1471" t="str">
            <v/>
          </cell>
          <cell r="S1471" t="str">
            <v/>
          </cell>
          <cell r="T1471" t="str">
            <v/>
          </cell>
          <cell r="U1471" t="str">
            <v/>
          </cell>
          <cell r="V1471" t="str">
            <v>Sim</v>
          </cell>
          <cell r="W1471" t="str">
            <v>Sim</v>
          </cell>
        </row>
        <row r="1472">
          <cell r="D1472" t="str">
            <v>Agrestina/PE</v>
          </cell>
          <cell r="E1472" t="str">
            <v>C</v>
          </cell>
          <cell r="F1472">
            <v>0.19914470905042114</v>
          </cell>
          <cell r="G1472" t="str">
            <v>A</v>
          </cell>
          <cell r="H1472">
            <v>0.8857531858078278</v>
          </cell>
          <cell r="I1472" t="str">
            <v>B</v>
          </cell>
          <cell r="J1472">
            <v>-1.4956930327309041E-2</v>
          </cell>
          <cell r="K1472" t="str">
            <v>C</v>
          </cell>
          <cell r="L1472" t="str">
            <v>Bicf</v>
          </cell>
          <cell r="M1472" t="str">
            <v/>
          </cell>
          <cell r="N1472" t="str">
            <v>CAPAG Ano Base 2023</v>
          </cell>
          <cell r="O1472" t="str">
            <v>Não</v>
          </cell>
          <cell r="P1472">
            <v>2.3576567116750109</v>
          </cell>
          <cell r="Q1472" t="str">
            <v>Sim</v>
          </cell>
          <cell r="R1472" t="str">
            <v/>
          </cell>
          <cell r="S1472" t="str">
            <v/>
          </cell>
          <cell r="T1472" t="str">
            <v/>
          </cell>
          <cell r="U1472" t="str">
            <v/>
          </cell>
          <cell r="V1472" t="str">
            <v>Sim</v>
          </cell>
          <cell r="W1472" t="str">
            <v>Sim</v>
          </cell>
        </row>
        <row r="1473">
          <cell r="D1473" t="str">
            <v>Água Preta/PE</v>
          </cell>
          <cell r="E1473" t="str">
            <v>C</v>
          </cell>
          <cell r="F1473">
            <v>0.22111095216467885</v>
          </cell>
          <cell r="G1473" t="str">
            <v>A</v>
          </cell>
          <cell r="H1473">
            <v>0.9781887206639307</v>
          </cell>
          <cell r="I1473" t="str">
            <v>C</v>
          </cell>
          <cell r="J1473">
            <v>-0.14272988653686514</v>
          </cell>
          <cell r="K1473" t="str">
            <v>C</v>
          </cell>
          <cell r="L1473" t="str">
            <v>Cicf</v>
          </cell>
          <cell r="M1473" t="str">
            <v/>
          </cell>
          <cell r="N1473" t="str">
            <v>CAPAG Ano Base 2023</v>
          </cell>
          <cell r="O1473" t="str">
            <v>Não</v>
          </cell>
          <cell r="P1473" t="str">
            <v/>
          </cell>
          <cell r="Q1473" t="str">
            <v>Sim</v>
          </cell>
          <cell r="R1473" t="str">
            <v/>
          </cell>
          <cell r="S1473" t="str">
            <v/>
          </cell>
          <cell r="T1473" t="str">
            <v/>
          </cell>
          <cell r="U1473" t="str">
            <v/>
          </cell>
          <cell r="V1473" t="str">
            <v>Sim</v>
          </cell>
          <cell r="W1473" t="str">
            <v>Sim</v>
          </cell>
        </row>
        <row r="1474">
          <cell r="D1474" t="str">
            <v>Águas Belas/PE</v>
          </cell>
          <cell r="E1474" t="str">
            <v>C</v>
          </cell>
          <cell r="F1474">
            <v>0.35559587378603608</v>
          </cell>
          <cell r="G1474" t="str">
            <v>A</v>
          </cell>
          <cell r="H1474">
            <v>0.94079483223994176</v>
          </cell>
          <cell r="I1474" t="str">
            <v>B</v>
          </cell>
          <cell r="J1474">
            <v>-0.13705600850122829</v>
          </cell>
          <cell r="K1474" t="str">
            <v>C</v>
          </cell>
          <cell r="L1474" t="str">
            <v>Bicf</v>
          </cell>
          <cell r="M1474" t="str">
            <v/>
          </cell>
          <cell r="N1474" t="str">
            <v>CAPAG Ano Base 2023</v>
          </cell>
          <cell r="O1474" t="str">
            <v>Não</v>
          </cell>
          <cell r="P1474">
            <v>5.6060211243816473</v>
          </cell>
          <cell r="Q1474" t="str">
            <v>Sim</v>
          </cell>
          <cell r="R1474" t="str">
            <v/>
          </cell>
          <cell r="S1474" t="str">
            <v/>
          </cell>
          <cell r="T1474" t="str">
            <v/>
          </cell>
          <cell r="U1474" t="str">
            <v/>
          </cell>
          <cell r="V1474" t="str">
            <v>Sim</v>
          </cell>
          <cell r="W1474" t="str">
            <v>Sim</v>
          </cell>
        </row>
        <row r="1475">
          <cell r="D1475" t="str">
            <v>Alagoinha/PE</v>
          </cell>
          <cell r="E1475" t="str">
            <v>C</v>
          </cell>
          <cell r="F1475">
            <v>0.12898373524826987</v>
          </cell>
          <cell r="G1475" t="str">
            <v>A</v>
          </cell>
          <cell r="H1475">
            <v>1.0255181168607206</v>
          </cell>
          <cell r="I1475" t="str">
            <v>C</v>
          </cell>
          <cell r="J1475">
            <v>-9.2553955936354459E-2</v>
          </cell>
          <cell r="K1475" t="str">
            <v>C</v>
          </cell>
          <cell r="L1475" t="str">
            <v>Bicf</v>
          </cell>
          <cell r="M1475" t="str">
            <v/>
          </cell>
          <cell r="N1475" t="str">
            <v>CAPAG Ano Base 2023</v>
          </cell>
          <cell r="O1475" t="str">
            <v>Não</v>
          </cell>
          <cell r="P1475" t="str">
            <v/>
          </cell>
          <cell r="Q1475" t="str">
            <v>Sim</v>
          </cell>
          <cell r="R1475" t="str">
            <v/>
          </cell>
          <cell r="S1475" t="str">
            <v/>
          </cell>
          <cell r="T1475" t="str">
            <v/>
          </cell>
          <cell r="U1475" t="str">
            <v/>
          </cell>
          <cell r="V1475" t="str">
            <v>Sim</v>
          </cell>
          <cell r="W1475" t="str">
            <v>Sim</v>
          </cell>
        </row>
        <row r="1476">
          <cell r="D1476" t="str">
            <v>Aliança/PE</v>
          </cell>
          <cell r="E1476" t="str">
            <v>C</v>
          </cell>
          <cell r="F1476">
            <v>1.4115578908874406E-2</v>
          </cell>
          <cell r="G1476" t="str">
            <v>A</v>
          </cell>
          <cell r="H1476">
            <v>0.95559819850705541</v>
          </cell>
          <cell r="I1476" t="str">
            <v>C</v>
          </cell>
          <cell r="J1476">
            <v>-0.20504845989505885</v>
          </cell>
          <cell r="K1476" t="str">
            <v>C</v>
          </cell>
          <cell r="L1476" t="str">
            <v>Cicf</v>
          </cell>
          <cell r="M1476" t="str">
            <v/>
          </cell>
          <cell r="N1476" t="str">
            <v>CAPAG Ano Base 2023</v>
          </cell>
          <cell r="O1476" t="str">
            <v>Não</v>
          </cell>
          <cell r="P1476" t="str">
            <v/>
          </cell>
          <cell r="Q1476" t="str">
            <v>Sim</v>
          </cell>
          <cell r="R1476" t="str">
            <v/>
          </cell>
          <cell r="S1476" t="str">
            <v/>
          </cell>
          <cell r="T1476" t="str">
            <v/>
          </cell>
          <cell r="U1476" t="str">
            <v/>
          </cell>
          <cell r="V1476" t="str">
            <v>Sim</v>
          </cell>
          <cell r="W1476" t="str">
            <v>Sim</v>
          </cell>
        </row>
        <row r="1477">
          <cell r="D1477" t="str">
            <v>Altinho/PE</v>
          </cell>
          <cell r="E1477" t="str">
            <v>C</v>
          </cell>
          <cell r="F1477">
            <v>0.20716940070119491</v>
          </cell>
          <cell r="G1477" t="str">
            <v>A</v>
          </cell>
          <cell r="H1477">
            <v>1.0030100275200282</v>
          </cell>
          <cell r="I1477" t="str">
            <v>C</v>
          </cell>
          <cell r="J1477">
            <v>-4.8176249252202819E-2</v>
          </cell>
          <cell r="K1477" t="str">
            <v>C</v>
          </cell>
          <cell r="L1477" t="str">
            <v>Cicf</v>
          </cell>
          <cell r="M1477" t="str">
            <v/>
          </cell>
          <cell r="N1477" t="str">
            <v>CAPAG Ano Base 2023</v>
          </cell>
          <cell r="O1477" t="str">
            <v>Não</v>
          </cell>
          <cell r="P1477" t="str">
            <v/>
          </cell>
          <cell r="Q1477" t="str">
            <v>Sim</v>
          </cell>
          <cell r="R1477" t="str">
            <v/>
          </cell>
          <cell r="S1477" t="str">
            <v/>
          </cell>
          <cell r="T1477" t="str">
            <v/>
          </cell>
          <cell r="U1477" t="str">
            <v/>
          </cell>
          <cell r="V1477" t="str">
            <v>Sim</v>
          </cell>
          <cell r="W1477" t="str">
            <v>Sim</v>
          </cell>
        </row>
        <row r="1478">
          <cell r="D1478" t="str">
            <v>Amaraji/PE</v>
          </cell>
          <cell r="E1478" t="str">
            <v>C</v>
          </cell>
          <cell r="F1478">
            <v>0.26188353669592901</v>
          </cell>
          <cell r="G1478" t="str">
            <v>A</v>
          </cell>
          <cell r="H1478">
            <v>1.0003618746375533</v>
          </cell>
          <cell r="I1478" t="str">
            <v>C</v>
          </cell>
          <cell r="J1478">
            <v>-0.41291944545233061</v>
          </cell>
          <cell r="K1478" t="str">
            <v>C</v>
          </cell>
          <cell r="L1478" t="str">
            <v>Bicf</v>
          </cell>
          <cell r="M1478" t="str">
            <v/>
          </cell>
          <cell r="N1478" t="str">
            <v>CAPAG Ano Base 2023</v>
          </cell>
          <cell r="O1478" t="str">
            <v>Não</v>
          </cell>
          <cell r="P1478">
            <v>30.08866995111784</v>
          </cell>
          <cell r="Q1478" t="str">
            <v>Sim</v>
          </cell>
          <cell r="R1478" t="str">
            <v/>
          </cell>
          <cell r="S1478" t="str">
            <v/>
          </cell>
          <cell r="T1478" t="str">
            <v/>
          </cell>
          <cell r="U1478" t="str">
            <v/>
          </cell>
          <cell r="V1478" t="str">
            <v>Sim</v>
          </cell>
          <cell r="W1478" t="str">
            <v>Sim</v>
          </cell>
        </row>
        <row r="1479">
          <cell r="D1479" t="str">
            <v>Angelim/PE</v>
          </cell>
          <cell r="E1479" t="str">
            <v>C</v>
          </cell>
          <cell r="F1479">
            <v>4.6604947995083877E-2</v>
          </cell>
          <cell r="G1479" t="str">
            <v>A</v>
          </cell>
          <cell r="H1479">
            <v>0.96991273062443195</v>
          </cell>
          <cell r="I1479" t="str">
            <v>C</v>
          </cell>
          <cell r="J1479">
            <v>6.1029717976863688E-3</v>
          </cell>
          <cell r="K1479" t="str">
            <v>B</v>
          </cell>
          <cell r="L1479" t="str">
            <v>Bicf</v>
          </cell>
          <cell r="M1479" t="str">
            <v/>
          </cell>
          <cell r="N1479" t="str">
            <v>CAPAG Ano Base 2023</v>
          </cell>
          <cell r="O1479" t="str">
            <v>Não</v>
          </cell>
          <cell r="P1479">
            <v>0.77735448583510913</v>
          </cell>
          <cell r="Q1479" t="str">
            <v>Sim</v>
          </cell>
          <cell r="R1479" t="str">
            <v/>
          </cell>
          <cell r="S1479" t="str">
            <v/>
          </cell>
          <cell r="T1479" t="str">
            <v/>
          </cell>
          <cell r="U1479" t="str">
            <v/>
          </cell>
          <cell r="V1479" t="str">
            <v>Sim</v>
          </cell>
          <cell r="W1479" t="str">
            <v>Sim</v>
          </cell>
        </row>
        <row r="1480">
          <cell r="D1480" t="str">
            <v>Araçoiaba/PE</v>
          </cell>
          <cell r="E1480" t="str">
            <v>C</v>
          </cell>
          <cell r="F1480">
            <v>0.47391935089656945</v>
          </cell>
          <cell r="G1480" t="str">
            <v>A</v>
          </cell>
          <cell r="H1480">
            <v>0.91246217312619593</v>
          </cell>
          <cell r="I1480" t="str">
            <v>B</v>
          </cell>
          <cell r="J1480">
            <v>-0.17235492629426222</v>
          </cell>
          <cell r="K1480" t="str">
            <v>C</v>
          </cell>
          <cell r="L1480" t="str">
            <v>Cicf</v>
          </cell>
          <cell r="M1480" t="str">
            <v/>
          </cell>
          <cell r="N1480" t="str">
            <v>CAPAG Ano Base 2023</v>
          </cell>
          <cell r="O1480" t="str">
            <v>Não</v>
          </cell>
          <cell r="P1480" t="str">
            <v/>
          </cell>
          <cell r="Q1480" t="str">
            <v>Sim</v>
          </cell>
          <cell r="R1480" t="str">
            <v/>
          </cell>
          <cell r="S1480" t="str">
            <v/>
          </cell>
          <cell r="T1480" t="str">
            <v/>
          </cell>
          <cell r="U1480" t="str">
            <v/>
          </cell>
          <cell r="V1480" t="str">
            <v>Sim</v>
          </cell>
          <cell r="W1480" t="str">
            <v>Sim</v>
          </cell>
        </row>
        <row r="1481">
          <cell r="D1481" t="str">
            <v>Araripina/PE</v>
          </cell>
          <cell r="E1481" t="str">
            <v>C</v>
          </cell>
          <cell r="F1481">
            <v>0.8004322019066622</v>
          </cell>
          <cell r="G1481" t="str">
            <v>B</v>
          </cell>
          <cell r="H1481">
            <v>0.88453958889931905</v>
          </cell>
          <cell r="I1481" t="str">
            <v>B</v>
          </cell>
          <cell r="J1481">
            <v>-2.9452464841972139E-2</v>
          </cell>
          <cell r="K1481" t="str">
            <v>C</v>
          </cell>
          <cell r="L1481" t="str">
            <v>Bicf</v>
          </cell>
          <cell r="M1481" t="str">
            <v/>
          </cell>
          <cell r="N1481" t="str">
            <v>CAPAG Ano Base 2023</v>
          </cell>
          <cell r="O1481" t="str">
            <v>Não</v>
          </cell>
          <cell r="P1481">
            <v>4.097337736588579</v>
          </cell>
          <cell r="Q1481" t="str">
            <v>Sim</v>
          </cell>
          <cell r="R1481" t="str">
            <v/>
          </cell>
          <cell r="S1481" t="str">
            <v/>
          </cell>
          <cell r="T1481" t="str">
            <v/>
          </cell>
          <cell r="U1481" t="str">
            <v/>
          </cell>
          <cell r="V1481" t="str">
            <v>Sim</v>
          </cell>
          <cell r="W1481" t="str">
            <v>Sim</v>
          </cell>
        </row>
        <row r="1482">
          <cell r="D1482" t="str">
            <v>Arcoverde/PE</v>
          </cell>
          <cell r="E1482" t="str">
            <v>C</v>
          </cell>
          <cell r="F1482">
            <v>5.2225321221211596E-2</v>
          </cell>
          <cell r="G1482" t="str">
            <v>A</v>
          </cell>
          <cell r="H1482">
            <v>0.99151982216659307</v>
          </cell>
          <cell r="I1482" t="str">
            <v>C</v>
          </cell>
          <cell r="J1482">
            <v>-0.26469471198591343</v>
          </cell>
          <cell r="K1482" t="str">
            <v>C</v>
          </cell>
          <cell r="L1482" t="str">
            <v>Bicf</v>
          </cell>
          <cell r="M1482" t="str">
            <v/>
          </cell>
          <cell r="N1482" t="str">
            <v>CAPAG Ano Base 2023</v>
          </cell>
          <cell r="O1482" t="str">
            <v>Não</v>
          </cell>
          <cell r="P1482" t="str">
            <v/>
          </cell>
          <cell r="Q1482" t="str">
            <v>Sim</v>
          </cell>
          <cell r="R1482" t="str">
            <v/>
          </cell>
          <cell r="S1482" t="str">
            <v/>
          </cell>
          <cell r="T1482" t="str">
            <v/>
          </cell>
          <cell r="U1482" t="str">
            <v/>
          </cell>
          <cell r="V1482" t="str">
            <v>Sim</v>
          </cell>
          <cell r="W1482" t="str">
            <v>Sim</v>
          </cell>
        </row>
        <row r="1483">
          <cell r="D1483" t="str">
            <v>Barra de Guabiraba/PE</v>
          </cell>
          <cell r="E1483" t="str">
            <v>C</v>
          </cell>
          <cell r="F1483">
            <v>0.60114411299446013</v>
          </cell>
          <cell r="G1483" t="str">
            <v>B</v>
          </cell>
          <cell r="H1483">
            <v>0.98117777702159925</v>
          </cell>
          <cell r="I1483" t="str">
            <v>C</v>
          </cell>
          <cell r="J1483">
            <v>-6.7240083798712436E-2</v>
          </cell>
          <cell r="K1483" t="str">
            <v>C</v>
          </cell>
          <cell r="L1483" t="str">
            <v>Bicf</v>
          </cell>
          <cell r="M1483" t="str">
            <v/>
          </cell>
          <cell r="N1483" t="str">
            <v>CAPAG Ano Base 2023</v>
          </cell>
          <cell r="O1483" t="str">
            <v>Não</v>
          </cell>
          <cell r="P1483" t="str">
            <v/>
          </cell>
          <cell r="Q1483" t="str">
            <v>Sim</v>
          </cell>
          <cell r="R1483" t="str">
            <v/>
          </cell>
          <cell r="S1483" t="str">
            <v/>
          </cell>
          <cell r="T1483" t="str">
            <v/>
          </cell>
          <cell r="U1483" t="str">
            <v/>
          </cell>
          <cell r="V1483" t="str">
            <v>Sim</v>
          </cell>
          <cell r="W1483" t="str">
            <v>Sim</v>
          </cell>
        </row>
        <row r="1484">
          <cell r="D1484" t="str">
            <v>Barreiros/PE</v>
          </cell>
          <cell r="E1484" t="str">
            <v>C</v>
          </cell>
          <cell r="F1484">
            <v>0.21987313299130198</v>
          </cell>
          <cell r="G1484" t="str">
            <v>A</v>
          </cell>
          <cell r="H1484">
            <v>0.97250825383643169</v>
          </cell>
          <cell r="I1484" t="str">
            <v>C</v>
          </cell>
          <cell r="J1484">
            <v>-0.4405326812189283</v>
          </cell>
          <cell r="K1484" t="str">
            <v>C</v>
          </cell>
          <cell r="L1484" t="str">
            <v>Cicf</v>
          </cell>
          <cell r="M1484" t="str">
            <v/>
          </cell>
          <cell r="N1484" t="str">
            <v>CAPAG Ano Base 2023</v>
          </cell>
          <cell r="O1484" t="str">
            <v>Não</v>
          </cell>
          <cell r="P1484" t="str">
            <v/>
          </cell>
          <cell r="Q1484" t="str">
            <v>Sim</v>
          </cell>
          <cell r="R1484" t="str">
            <v/>
          </cell>
          <cell r="S1484" t="str">
            <v/>
          </cell>
          <cell r="T1484" t="str">
            <v/>
          </cell>
          <cell r="U1484" t="str">
            <v/>
          </cell>
          <cell r="V1484" t="str">
            <v>Sim</v>
          </cell>
          <cell r="W1484" t="str">
            <v>Sim</v>
          </cell>
        </row>
        <row r="1485">
          <cell r="D1485" t="str">
            <v>Belém de Maria/PE</v>
          </cell>
          <cell r="E1485" t="str">
            <v>C</v>
          </cell>
          <cell r="F1485">
            <v>0.3156914910146732</v>
          </cell>
          <cell r="G1485" t="str">
            <v>A</v>
          </cell>
          <cell r="H1485">
            <v>0.88251235818760754</v>
          </cell>
          <cell r="I1485" t="str">
            <v>B</v>
          </cell>
          <cell r="J1485">
            <v>-4.3357361735305286E-2</v>
          </cell>
          <cell r="K1485" t="str">
            <v>C</v>
          </cell>
          <cell r="L1485" t="str">
            <v>Bicf</v>
          </cell>
          <cell r="M1485" t="str">
            <v/>
          </cell>
          <cell r="N1485" t="str">
            <v>CAPAG Ano Base 2023</v>
          </cell>
          <cell r="O1485" t="str">
            <v>Não</v>
          </cell>
          <cell r="P1485">
            <v>2.7777595869619494</v>
          </cell>
          <cell r="Q1485" t="str">
            <v>Sim</v>
          </cell>
          <cell r="R1485" t="str">
            <v/>
          </cell>
          <cell r="S1485" t="str">
            <v/>
          </cell>
          <cell r="T1485" t="str">
            <v/>
          </cell>
          <cell r="U1485" t="str">
            <v/>
          </cell>
          <cell r="V1485" t="str">
            <v>Sim</v>
          </cell>
          <cell r="W1485" t="str">
            <v>Sim</v>
          </cell>
        </row>
        <row r="1486">
          <cell r="D1486" t="str">
            <v>Belém do São Francisco/PE</v>
          </cell>
          <cell r="E1486" t="str">
            <v>C</v>
          </cell>
          <cell r="F1486">
            <v>0.31865661039327464</v>
          </cell>
          <cell r="G1486" t="str">
            <v>A</v>
          </cell>
          <cell r="H1486">
            <v>0.9917808479123813</v>
          </cell>
          <cell r="I1486" t="str">
            <v>C</v>
          </cell>
          <cell r="J1486">
            <v>-0.54609195801474053</v>
          </cell>
          <cell r="K1486" t="str">
            <v>C</v>
          </cell>
          <cell r="L1486" t="str">
            <v>Dicf</v>
          </cell>
          <cell r="M1486" t="str">
            <v/>
          </cell>
          <cell r="N1486" t="str">
            <v>CAPAG Ano Base 2023</v>
          </cell>
          <cell r="O1486" t="str">
            <v>Não</v>
          </cell>
          <cell r="P1486" t="str">
            <v/>
          </cell>
          <cell r="Q1486" t="str">
            <v>Sim</v>
          </cell>
          <cell r="R1486" t="str">
            <v/>
          </cell>
          <cell r="S1486" t="str">
            <v/>
          </cell>
          <cell r="T1486" t="str">
            <v/>
          </cell>
          <cell r="U1486" t="str">
            <v/>
          </cell>
          <cell r="V1486" t="str">
            <v>Sim</v>
          </cell>
          <cell r="W1486" t="str">
            <v>Sim</v>
          </cell>
        </row>
        <row r="1487">
          <cell r="D1487" t="str">
            <v>Belo Jardim/PE</v>
          </cell>
          <cell r="E1487" t="str">
            <v>C</v>
          </cell>
          <cell r="F1487">
            <v>0.23839134115799832</v>
          </cell>
          <cell r="G1487" t="str">
            <v>A</v>
          </cell>
          <cell r="H1487">
            <v>0.89124075368331657</v>
          </cell>
          <cell r="I1487" t="str">
            <v>B</v>
          </cell>
          <cell r="J1487">
            <v>-0.12886738752817484</v>
          </cell>
          <cell r="K1487" t="str">
            <v>C</v>
          </cell>
          <cell r="L1487" t="str">
            <v>Bicf</v>
          </cell>
          <cell r="M1487" t="str">
            <v/>
          </cell>
          <cell r="N1487" t="str">
            <v>CAPAG Ano Base 2023</v>
          </cell>
          <cell r="O1487" t="str">
            <v>Não</v>
          </cell>
          <cell r="P1487">
            <v>11.070424188683999</v>
          </cell>
          <cell r="Q1487" t="str">
            <v>Sim</v>
          </cell>
          <cell r="R1487" t="str">
            <v/>
          </cell>
          <cell r="S1487" t="str">
            <v/>
          </cell>
          <cell r="T1487" t="str">
            <v/>
          </cell>
          <cell r="U1487" t="str">
            <v/>
          </cell>
          <cell r="V1487" t="str">
            <v>Sim</v>
          </cell>
          <cell r="W1487" t="str">
            <v>Sim</v>
          </cell>
        </row>
        <row r="1488">
          <cell r="D1488" t="str">
            <v>Betânia/PE</v>
          </cell>
          <cell r="E1488" t="str">
            <v>C</v>
          </cell>
          <cell r="F1488">
            <v>0.17722861558258077</v>
          </cell>
          <cell r="G1488" t="str">
            <v>A</v>
          </cell>
          <cell r="H1488">
            <v>0.89618258032318598</v>
          </cell>
          <cell r="I1488" t="str">
            <v>B</v>
          </cell>
          <cell r="J1488">
            <v>-0.15772127240084025</v>
          </cell>
          <cell r="K1488" t="str">
            <v>C</v>
          </cell>
          <cell r="L1488" t="str">
            <v>Bicf</v>
          </cell>
          <cell r="M1488" t="str">
            <v/>
          </cell>
          <cell r="N1488" t="str">
            <v>CAPAG Ano Base 2023</v>
          </cell>
          <cell r="O1488" t="str">
            <v>Não</v>
          </cell>
          <cell r="P1488" t="str">
            <v/>
          </cell>
          <cell r="Q1488" t="str">
            <v>Sim</v>
          </cell>
          <cell r="R1488" t="str">
            <v/>
          </cell>
          <cell r="S1488" t="str">
            <v/>
          </cell>
          <cell r="T1488" t="str">
            <v/>
          </cell>
          <cell r="U1488" t="str">
            <v/>
          </cell>
          <cell r="V1488" t="str">
            <v>Sim</v>
          </cell>
          <cell r="W1488" t="str">
            <v>Sim</v>
          </cell>
        </row>
        <row r="1489">
          <cell r="D1489" t="str">
            <v>Bezerros/PE</v>
          </cell>
          <cell r="E1489" t="str">
            <v>C</v>
          </cell>
          <cell r="F1489">
            <v>0.39613149615298332</v>
          </cell>
          <cell r="G1489" t="str">
            <v>A</v>
          </cell>
          <cell r="H1489">
            <v>0.99742334206540717</v>
          </cell>
          <cell r="I1489" t="str">
            <v>C</v>
          </cell>
          <cell r="J1489">
            <v>-8.8722581633949957E-2</v>
          </cell>
          <cell r="K1489" t="str">
            <v>C</v>
          </cell>
          <cell r="L1489" t="str">
            <v>Bicf</v>
          </cell>
          <cell r="M1489" t="str">
            <v/>
          </cell>
          <cell r="N1489" t="str">
            <v>CAPAG Ano Base 2023</v>
          </cell>
          <cell r="O1489" t="str">
            <v>Não</v>
          </cell>
          <cell r="P1489">
            <v>7.7685556006501244</v>
          </cell>
          <cell r="Q1489" t="str">
            <v>Sim</v>
          </cell>
          <cell r="R1489" t="str">
            <v/>
          </cell>
          <cell r="S1489" t="str">
            <v/>
          </cell>
          <cell r="T1489" t="str">
            <v/>
          </cell>
          <cell r="U1489" t="str">
            <v/>
          </cell>
          <cell r="V1489" t="str">
            <v>Sim</v>
          </cell>
          <cell r="W1489" t="str">
            <v>Sim</v>
          </cell>
        </row>
        <row r="1490">
          <cell r="D1490" t="str">
            <v>Bodocó/PE</v>
          </cell>
          <cell r="E1490" t="str">
            <v>C</v>
          </cell>
          <cell r="F1490">
            <v>0.16512176910866683</v>
          </cell>
          <cell r="G1490" t="str">
            <v>A</v>
          </cell>
          <cell r="H1490">
            <v>0.92022782726305519</v>
          </cell>
          <cell r="I1490" t="str">
            <v>B</v>
          </cell>
          <cell r="J1490">
            <v>-8.3294864624909315E-3</v>
          </cell>
          <cell r="K1490" t="str">
            <v>C</v>
          </cell>
          <cell r="L1490" t="str">
            <v>Bicf</v>
          </cell>
          <cell r="M1490" t="str">
            <v/>
          </cell>
          <cell r="N1490" t="str">
            <v>CAPAG Ano Base 2023</v>
          </cell>
          <cell r="O1490" t="str">
            <v>Não</v>
          </cell>
          <cell r="P1490">
            <v>1.3395414721957346</v>
          </cell>
          <cell r="Q1490" t="str">
            <v>Sim</v>
          </cell>
          <cell r="R1490" t="str">
            <v/>
          </cell>
          <cell r="S1490" t="str">
            <v/>
          </cell>
          <cell r="T1490" t="str">
            <v/>
          </cell>
          <cell r="U1490" t="str">
            <v/>
          </cell>
          <cell r="V1490" t="str">
            <v>Sim</v>
          </cell>
          <cell r="W1490" t="str">
            <v>Sim</v>
          </cell>
        </row>
        <row r="1491">
          <cell r="D1491" t="str">
            <v>Bom Conselho/PE</v>
          </cell>
          <cell r="E1491" t="str">
            <v>C</v>
          </cell>
          <cell r="F1491">
            <v>0.4003822301551952</v>
          </cell>
          <cell r="G1491" t="str">
            <v>A</v>
          </cell>
          <cell r="H1491">
            <v>1.0046537759676657</v>
          </cell>
          <cell r="I1491" t="str">
            <v>C</v>
          </cell>
          <cell r="J1491">
            <v>-0.25572077132120746</v>
          </cell>
          <cell r="K1491" t="str">
            <v>C</v>
          </cell>
          <cell r="L1491" t="str">
            <v>Bicf</v>
          </cell>
          <cell r="M1491" t="str">
            <v/>
          </cell>
          <cell r="N1491" t="str">
            <v>CAPAG Ano Base 2023</v>
          </cell>
          <cell r="O1491" t="str">
            <v>Não</v>
          </cell>
          <cell r="P1491" t="str">
            <v/>
          </cell>
          <cell r="Q1491" t="str">
            <v>Sim</v>
          </cell>
          <cell r="R1491" t="str">
            <v/>
          </cell>
          <cell r="S1491" t="str">
            <v/>
          </cell>
          <cell r="T1491" t="str">
            <v/>
          </cell>
          <cell r="U1491" t="str">
            <v/>
          </cell>
          <cell r="V1491" t="str">
            <v>Sim</v>
          </cell>
          <cell r="W1491" t="str">
            <v>Sim</v>
          </cell>
        </row>
        <row r="1492">
          <cell r="D1492" t="str">
            <v>Bom Jardim/PE</v>
          </cell>
          <cell r="E1492" t="str">
            <v>C</v>
          </cell>
          <cell r="F1492">
            <v>0.10796424710411605</v>
          </cell>
          <cell r="G1492" t="str">
            <v>A</v>
          </cell>
          <cell r="H1492">
            <v>0.96847762749094368</v>
          </cell>
          <cell r="I1492" t="str">
            <v>C</v>
          </cell>
          <cell r="J1492">
            <v>-2.1100687610430605E-2</v>
          </cell>
          <cell r="K1492" t="str">
            <v>C</v>
          </cell>
          <cell r="L1492" t="str">
            <v>Bicf</v>
          </cell>
          <cell r="M1492" t="str">
            <v/>
          </cell>
          <cell r="N1492" t="str">
            <v>CAPAG Ano Base 2023</v>
          </cell>
          <cell r="O1492" t="str">
            <v>Não</v>
          </cell>
          <cell r="P1492">
            <v>1.9429353361802948</v>
          </cell>
          <cell r="Q1492" t="str">
            <v>Sim</v>
          </cell>
          <cell r="R1492" t="str">
            <v/>
          </cell>
          <cell r="S1492" t="str">
            <v/>
          </cell>
          <cell r="T1492" t="str">
            <v/>
          </cell>
          <cell r="U1492" t="str">
            <v/>
          </cell>
          <cell r="V1492" t="str">
            <v>Sim</v>
          </cell>
          <cell r="W1492" t="str">
            <v>Sim</v>
          </cell>
        </row>
        <row r="1493">
          <cell r="D1493" t="str">
            <v>Bonito/PE</v>
          </cell>
          <cell r="E1493" t="str">
            <v>C</v>
          </cell>
          <cell r="F1493">
            <v>0.22924678188902636</v>
          </cell>
          <cell r="G1493" t="str">
            <v>A</v>
          </cell>
          <cell r="H1493">
            <v>1.0137170047479811</v>
          </cell>
          <cell r="I1493" t="str">
            <v>C</v>
          </cell>
          <cell r="J1493">
            <v>-0.13565308632987491</v>
          </cell>
          <cell r="K1493" t="str">
            <v>C</v>
          </cell>
          <cell r="L1493" t="str">
            <v>Bicf</v>
          </cell>
          <cell r="M1493" t="str">
            <v/>
          </cell>
          <cell r="N1493" t="str">
            <v>CAPAG Ano Base 2023</v>
          </cell>
          <cell r="O1493" t="str">
            <v>Não</v>
          </cell>
          <cell r="P1493" t="str">
            <v/>
          </cell>
          <cell r="Q1493" t="str">
            <v>Sim</v>
          </cell>
          <cell r="R1493" t="str">
            <v/>
          </cell>
          <cell r="S1493" t="str">
            <v/>
          </cell>
          <cell r="T1493" t="str">
            <v/>
          </cell>
          <cell r="U1493" t="str">
            <v/>
          </cell>
          <cell r="V1493" t="str">
            <v>Sim</v>
          </cell>
          <cell r="W1493" t="str">
            <v>Sim</v>
          </cell>
        </row>
        <row r="1494">
          <cell r="D1494" t="str">
            <v>Brejão/PE</v>
          </cell>
          <cell r="E1494" t="str">
            <v>C</v>
          </cell>
          <cell r="F1494">
            <v>0.19635991436909869</v>
          </cell>
          <cell r="G1494" t="str">
            <v>A</v>
          </cell>
          <cell r="H1494">
            <v>0.95225039669800848</v>
          </cell>
          <cell r="I1494" t="str">
            <v>C</v>
          </cell>
          <cell r="J1494">
            <v>-3.687390193893586E-2</v>
          </cell>
          <cell r="K1494" t="str">
            <v>C</v>
          </cell>
          <cell r="L1494" t="str">
            <v>Bicf</v>
          </cell>
          <cell r="M1494" t="str">
            <v/>
          </cell>
          <cell r="N1494" t="str">
            <v>CAPAG Ano Base 2023</v>
          </cell>
          <cell r="O1494" t="str">
            <v>Não</v>
          </cell>
          <cell r="P1494">
            <v>3.9689407087618997</v>
          </cell>
          <cell r="Q1494" t="str">
            <v>Sim</v>
          </cell>
          <cell r="R1494" t="str">
            <v/>
          </cell>
          <cell r="S1494" t="str">
            <v/>
          </cell>
          <cell r="T1494" t="str">
            <v/>
          </cell>
          <cell r="U1494" t="str">
            <v/>
          </cell>
          <cell r="V1494" t="str">
            <v>Sim</v>
          </cell>
          <cell r="W1494" t="str">
            <v>Sim</v>
          </cell>
        </row>
        <row r="1495">
          <cell r="D1495" t="str">
            <v>Brejinho/PE</v>
          </cell>
          <cell r="E1495" t="str">
            <v>n.d.</v>
          </cell>
          <cell r="F1495">
            <v>3.4248899165452908E-2</v>
          </cell>
          <cell r="G1495" t="str">
            <v>A</v>
          </cell>
          <cell r="H1495">
            <v>0.92796860558295391</v>
          </cell>
          <cell r="I1495" t="str">
            <v>B</v>
          </cell>
          <cell r="J1495" t="str">
            <v>n.d.</v>
          </cell>
          <cell r="K1495" t="str">
            <v>n.d.</v>
          </cell>
          <cell r="L1495" t="str">
            <v>Bicf</v>
          </cell>
          <cell r="M149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495" t="str">
            <v>CAPAG Ano Base 2023</v>
          </cell>
          <cell r="O1495" t="str">
            <v>Não</v>
          </cell>
          <cell r="P1495" t="str">
            <v>n.d.</v>
          </cell>
          <cell r="Q1495" t="str">
            <v>Sim</v>
          </cell>
          <cell r="R1495" t="str">
            <v/>
          </cell>
          <cell r="S1495" t="str">
            <v/>
          </cell>
          <cell r="T1495" t="str">
            <v>Negativa</v>
          </cell>
          <cell r="U1495" t="str">
            <v/>
          </cell>
          <cell r="V1495" t="str">
            <v>Sim</v>
          </cell>
          <cell r="W1495" t="str">
            <v>Sim</v>
          </cell>
        </row>
        <row r="1496">
          <cell r="D1496" t="str">
            <v>Brejo da Madre de Deus/PE</v>
          </cell>
          <cell r="E1496" t="str">
            <v>n.d.</v>
          </cell>
          <cell r="F1496">
            <v>6.9877001849270204E-2</v>
          </cell>
          <cell r="G1496" t="str">
            <v>A</v>
          </cell>
          <cell r="H1496">
            <v>1.0005831518233106</v>
          </cell>
          <cell r="I1496" t="str">
            <v>C</v>
          </cell>
          <cell r="J1496" t="str">
            <v>n.d.</v>
          </cell>
          <cell r="K1496" t="str">
            <v>n.d.</v>
          </cell>
          <cell r="L1496" t="str">
            <v>Cicf</v>
          </cell>
          <cell r="M149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496" t="str">
            <v>CAPAG Ano Base 2023</v>
          </cell>
          <cell r="O1496" t="str">
            <v>Não</v>
          </cell>
          <cell r="P1496" t="str">
            <v>n.d.</v>
          </cell>
          <cell r="Q1496" t="str">
            <v>Sim</v>
          </cell>
          <cell r="R1496" t="str">
            <v/>
          </cell>
          <cell r="S1496" t="str">
            <v/>
          </cell>
          <cell r="T1496" t="str">
            <v/>
          </cell>
          <cell r="U1496" t="str">
            <v>Sim</v>
          </cell>
          <cell r="V1496" t="str">
            <v>Sim</v>
          </cell>
          <cell r="W1496" t="str">
            <v>Sim</v>
          </cell>
        </row>
        <row r="1497">
          <cell r="D1497" t="str">
            <v>Buenos Aires/PE</v>
          </cell>
          <cell r="E1497" t="str">
            <v>C</v>
          </cell>
          <cell r="F1497">
            <v>1.1953780228476242E-2</v>
          </cell>
          <cell r="G1497" t="str">
            <v>A</v>
          </cell>
          <cell r="H1497">
            <v>0.87596758469458857</v>
          </cell>
          <cell r="I1497" t="str">
            <v>B</v>
          </cell>
          <cell r="J1497">
            <v>-2.558319604604942E-2</v>
          </cell>
          <cell r="K1497" t="str">
            <v>C</v>
          </cell>
          <cell r="L1497" t="str">
            <v>Bicf</v>
          </cell>
          <cell r="M1497" t="str">
            <v/>
          </cell>
          <cell r="N1497" t="str">
            <v>CAPAG Ano Base 2023</v>
          </cell>
          <cell r="O1497" t="str">
            <v>Não</v>
          </cell>
          <cell r="P1497" t="str">
            <v/>
          </cell>
          <cell r="Q1497" t="str">
            <v>Sim</v>
          </cell>
          <cell r="R1497" t="str">
            <v/>
          </cell>
          <cell r="S1497" t="str">
            <v/>
          </cell>
          <cell r="T1497" t="str">
            <v/>
          </cell>
          <cell r="U1497" t="str">
            <v/>
          </cell>
          <cell r="V1497" t="str">
            <v>Sim</v>
          </cell>
          <cell r="W1497" t="str">
            <v>Sim</v>
          </cell>
        </row>
        <row r="1498">
          <cell r="D1498" t="str">
            <v>Buíque/PE</v>
          </cell>
          <cell r="E1498" t="str">
            <v>C</v>
          </cell>
          <cell r="F1498">
            <v>1.4392321277493545E-2</v>
          </cell>
          <cell r="G1498" t="str">
            <v>A</v>
          </cell>
          <cell r="H1498">
            <v>0.97253819284777965</v>
          </cell>
          <cell r="I1498" t="str">
            <v>C</v>
          </cell>
          <cell r="J1498">
            <v>-0.76571384684657262</v>
          </cell>
          <cell r="K1498" t="str">
            <v>C</v>
          </cell>
          <cell r="L1498" t="str">
            <v>Dicf</v>
          </cell>
          <cell r="M1498" t="str">
            <v/>
          </cell>
          <cell r="N1498" t="str">
            <v>CAPAG Ano Base 2023</v>
          </cell>
          <cell r="O1498" t="str">
            <v>Não</v>
          </cell>
          <cell r="P1498" t="str">
            <v/>
          </cell>
          <cell r="Q1498" t="str">
            <v>Sim</v>
          </cell>
          <cell r="R1498" t="str">
            <v/>
          </cell>
          <cell r="S1498" t="str">
            <v/>
          </cell>
          <cell r="T1498" t="str">
            <v/>
          </cell>
          <cell r="U1498" t="str">
            <v/>
          </cell>
          <cell r="V1498" t="str">
            <v>Sim</v>
          </cell>
          <cell r="W1498" t="str">
            <v>Sim</v>
          </cell>
        </row>
        <row r="1499">
          <cell r="D1499" t="str">
            <v>Cabo de Santo Agostinho/PE</v>
          </cell>
          <cell r="E1499" t="str">
            <v>C</v>
          </cell>
          <cell r="F1499">
            <v>0.16949752538356636</v>
          </cell>
          <cell r="G1499" t="str">
            <v>A</v>
          </cell>
          <cell r="H1499">
            <v>0.84831686633245496</v>
          </cell>
          <cell r="I1499" t="str">
            <v>A</v>
          </cell>
          <cell r="J1499">
            <v>-8.7932915375746341E-3</v>
          </cell>
          <cell r="K1499" t="str">
            <v>C</v>
          </cell>
          <cell r="L1499" t="str">
            <v>Bicf</v>
          </cell>
          <cell r="M1499" t="str">
            <v/>
          </cell>
          <cell r="N1499" t="str">
            <v>CAPAG Ano Base 2023</v>
          </cell>
          <cell r="O1499" t="str">
            <v>Não</v>
          </cell>
          <cell r="P1499">
            <v>0.48500035277662867</v>
          </cell>
          <cell r="Q1499" t="str">
            <v>Sim</v>
          </cell>
          <cell r="R1499" t="str">
            <v>Sim</v>
          </cell>
          <cell r="S1499" t="str">
            <v/>
          </cell>
          <cell r="T1499" t="str">
            <v/>
          </cell>
          <cell r="U1499" t="str">
            <v/>
          </cell>
          <cell r="V1499" t="str">
            <v>Sim</v>
          </cell>
          <cell r="W1499" t="str">
            <v>Sim</v>
          </cell>
        </row>
        <row r="1500">
          <cell r="D1500" t="str">
            <v>Cabrobó/PE</v>
          </cell>
          <cell r="E1500" t="str">
            <v>C</v>
          </cell>
          <cell r="F1500">
            <v>0.13615104347636678</v>
          </cell>
          <cell r="G1500" t="str">
            <v>A</v>
          </cell>
          <cell r="H1500">
            <v>0.96671174315352282</v>
          </cell>
          <cell r="I1500" t="str">
            <v>C</v>
          </cell>
          <cell r="J1500">
            <v>-4.9627609752520008E-2</v>
          </cell>
          <cell r="K1500" t="str">
            <v>C</v>
          </cell>
          <cell r="L1500" t="str">
            <v>Cicf</v>
          </cell>
          <cell r="M1500" t="str">
            <v/>
          </cell>
          <cell r="N1500" t="str">
            <v>CAPAG Ano Base 2023</v>
          </cell>
          <cell r="O1500" t="str">
            <v>Não</v>
          </cell>
          <cell r="P1500" t="str">
            <v/>
          </cell>
          <cell r="Q1500" t="str">
            <v>Sim</v>
          </cell>
          <cell r="R1500" t="str">
            <v/>
          </cell>
          <cell r="S1500" t="str">
            <v/>
          </cell>
          <cell r="T1500" t="str">
            <v/>
          </cell>
          <cell r="U1500" t="str">
            <v/>
          </cell>
          <cell r="V1500" t="str">
            <v>Sim</v>
          </cell>
          <cell r="W1500" t="str">
            <v>Sim</v>
          </cell>
        </row>
        <row r="1501">
          <cell r="D1501" t="str">
            <v>Cachoeirinha/PE</v>
          </cell>
          <cell r="E1501" t="str">
            <v>C</v>
          </cell>
          <cell r="F1501">
            <v>0.16382220070229675</v>
          </cell>
          <cell r="G1501" t="str">
            <v>A</v>
          </cell>
          <cell r="H1501">
            <v>0.9184699252912818</v>
          </cell>
          <cell r="I1501" t="str">
            <v>B</v>
          </cell>
          <cell r="J1501">
            <v>-3.6941684892241825E-2</v>
          </cell>
          <cell r="K1501" t="str">
            <v>C</v>
          </cell>
          <cell r="L1501" t="str">
            <v>Bicf</v>
          </cell>
          <cell r="M1501" t="str">
            <v/>
          </cell>
          <cell r="N1501" t="str">
            <v>CAPAG Ano Base 2023</v>
          </cell>
          <cell r="O1501" t="str">
            <v>Não</v>
          </cell>
          <cell r="P1501" t="str">
            <v/>
          </cell>
          <cell r="Q1501" t="str">
            <v>Sim</v>
          </cell>
          <cell r="R1501" t="str">
            <v/>
          </cell>
          <cell r="S1501" t="str">
            <v/>
          </cell>
          <cell r="T1501" t="str">
            <v/>
          </cell>
          <cell r="U1501" t="str">
            <v/>
          </cell>
          <cell r="V1501" t="str">
            <v>Sim</v>
          </cell>
          <cell r="W1501" t="str">
            <v>Sim</v>
          </cell>
        </row>
        <row r="1502">
          <cell r="D1502" t="str">
            <v>Caetés/PE</v>
          </cell>
          <cell r="E1502" t="str">
            <v>C</v>
          </cell>
          <cell r="F1502">
            <v>9.1526116850119257E-2</v>
          </cell>
          <cell r="G1502" t="str">
            <v>A</v>
          </cell>
          <cell r="H1502">
            <v>0.9370864033446662</v>
          </cell>
          <cell r="I1502" t="str">
            <v>B</v>
          </cell>
          <cell r="J1502">
            <v>-3.7135241760623675E-2</v>
          </cell>
          <cell r="K1502" t="str">
            <v>C</v>
          </cell>
          <cell r="L1502" t="str">
            <v>Dicf</v>
          </cell>
          <cell r="M1502" t="str">
            <v/>
          </cell>
          <cell r="N1502" t="str">
            <v>CAPAG Ano Base 2023</v>
          </cell>
          <cell r="O1502" t="str">
            <v>Não</v>
          </cell>
          <cell r="P1502">
            <v>4.3168517706631224</v>
          </cell>
          <cell r="Q1502" t="str">
            <v>Sim</v>
          </cell>
          <cell r="R1502" t="str">
            <v/>
          </cell>
          <cell r="S1502" t="str">
            <v/>
          </cell>
          <cell r="T1502" t="str">
            <v/>
          </cell>
          <cell r="U1502" t="str">
            <v/>
          </cell>
          <cell r="V1502" t="str">
            <v>Sim</v>
          </cell>
          <cell r="W1502" t="str">
            <v>Sim</v>
          </cell>
        </row>
        <row r="1503">
          <cell r="D1503" t="str">
            <v>Calçado/PE</v>
          </cell>
          <cell r="E1503" t="str">
            <v>n.e.</v>
          </cell>
          <cell r="F1503">
            <v>0.17786235125849925</v>
          </cell>
          <cell r="G1503" t="str">
            <v>A</v>
          </cell>
          <cell r="H1503">
            <v>1.010963370141613</v>
          </cell>
          <cell r="I1503" t="str">
            <v>C</v>
          </cell>
          <cell r="J1503">
            <v>7.456622006996351E-2</v>
          </cell>
          <cell r="K1503" t="str">
            <v>A</v>
          </cell>
          <cell r="L1503" t="str">
            <v>Eicf</v>
          </cell>
          <cell r="M1503" t="str">
            <v>Ente possui ranking da informação contábil Eicf</v>
          </cell>
          <cell r="N1503" t="str">
            <v>CAPAG Ano Base 2023</v>
          </cell>
          <cell r="O1503" t="str">
            <v>Não</v>
          </cell>
          <cell r="P1503">
            <v>0</v>
          </cell>
          <cell r="Q1503" t="str">
            <v>Sim</v>
          </cell>
          <cell r="R1503" t="str">
            <v/>
          </cell>
          <cell r="S1503" t="str">
            <v/>
          </cell>
          <cell r="T1503" t="str">
            <v/>
          </cell>
          <cell r="U1503" t="str">
            <v/>
          </cell>
          <cell r="V1503" t="str">
            <v>Sim</v>
          </cell>
          <cell r="W1503" t="str">
            <v>Sim</v>
          </cell>
        </row>
        <row r="1504">
          <cell r="D1504" t="str">
            <v>Calumbi/PE</v>
          </cell>
          <cell r="E1504" t="str">
            <v>C</v>
          </cell>
          <cell r="F1504">
            <v>4.1261140175734748E-2</v>
          </cell>
          <cell r="G1504" t="str">
            <v>A</v>
          </cell>
          <cell r="H1504">
            <v>0.99002568000417124</v>
          </cell>
          <cell r="I1504" t="str">
            <v>C</v>
          </cell>
          <cell r="J1504">
            <v>-4.0612562451117322E-2</v>
          </cell>
          <cell r="K1504" t="str">
            <v>C</v>
          </cell>
          <cell r="L1504" t="str">
            <v>Bicf</v>
          </cell>
          <cell r="M1504" t="str">
            <v/>
          </cell>
          <cell r="N1504" t="str">
            <v>CAPAG Ano Base 2023</v>
          </cell>
          <cell r="O1504" t="str">
            <v>Não</v>
          </cell>
          <cell r="P1504">
            <v>1.5669485127272065</v>
          </cell>
          <cell r="Q1504" t="str">
            <v>Sim</v>
          </cell>
          <cell r="R1504" t="str">
            <v/>
          </cell>
          <cell r="S1504" t="str">
            <v/>
          </cell>
          <cell r="T1504" t="str">
            <v/>
          </cell>
          <cell r="U1504" t="str">
            <v/>
          </cell>
          <cell r="V1504" t="str">
            <v>Sim</v>
          </cell>
          <cell r="W1504" t="str">
            <v>Sim</v>
          </cell>
        </row>
        <row r="1505">
          <cell r="D1505" t="str">
            <v>Camaragibe/PE</v>
          </cell>
          <cell r="E1505" t="str">
            <v>C</v>
          </cell>
          <cell r="F1505">
            <v>0.10842634552337865</v>
          </cell>
          <cell r="G1505" t="str">
            <v>A</v>
          </cell>
          <cell r="H1505">
            <v>0.83441338901349993</v>
          </cell>
          <cell r="I1505" t="str">
            <v>A</v>
          </cell>
          <cell r="J1505">
            <v>-1.3367961515077235E-2</v>
          </cell>
          <cell r="K1505" t="str">
            <v>C</v>
          </cell>
          <cell r="L1505" t="str">
            <v>Cicf</v>
          </cell>
          <cell r="M1505" t="str">
            <v/>
          </cell>
          <cell r="N1505" t="str">
            <v>CAPAG Ano Base 2023</v>
          </cell>
          <cell r="O1505" t="str">
            <v>Não</v>
          </cell>
          <cell r="P1505">
            <v>1.967268442185536</v>
          </cell>
          <cell r="Q1505" t="str">
            <v>Sim</v>
          </cell>
          <cell r="R1505" t="str">
            <v/>
          </cell>
          <cell r="S1505" t="str">
            <v/>
          </cell>
          <cell r="T1505" t="str">
            <v/>
          </cell>
          <cell r="U1505" t="str">
            <v/>
          </cell>
          <cell r="V1505" t="str">
            <v>Sim</v>
          </cell>
          <cell r="W1505" t="str">
            <v>Sim</v>
          </cell>
        </row>
        <row r="1506">
          <cell r="D1506" t="str">
            <v>Camocim de São Félix/PE</v>
          </cell>
          <cell r="E1506" t="str">
            <v>C</v>
          </cell>
          <cell r="F1506">
            <v>0.35919469602243687</v>
          </cell>
          <cell r="G1506" t="str">
            <v>A</v>
          </cell>
          <cell r="H1506">
            <v>0.9324031329339395</v>
          </cell>
          <cell r="I1506" t="str">
            <v>B</v>
          </cell>
          <cell r="J1506">
            <v>-1.5557943951226186E-2</v>
          </cell>
          <cell r="K1506" t="str">
            <v>C</v>
          </cell>
          <cell r="L1506" t="str">
            <v>Bicf</v>
          </cell>
          <cell r="M1506" t="str">
            <v/>
          </cell>
          <cell r="N1506" t="str">
            <v>CAPAG Ano Base 2023</v>
          </cell>
          <cell r="O1506" t="str">
            <v>Não</v>
          </cell>
          <cell r="P1506">
            <v>1.7442365467322591</v>
          </cell>
          <cell r="Q1506" t="str">
            <v>Sim</v>
          </cell>
          <cell r="R1506" t="str">
            <v/>
          </cell>
          <cell r="S1506" t="str">
            <v/>
          </cell>
          <cell r="T1506" t="str">
            <v/>
          </cell>
          <cell r="U1506" t="str">
            <v/>
          </cell>
          <cell r="V1506" t="str">
            <v>Sim</v>
          </cell>
          <cell r="W1506" t="str">
            <v>Sim</v>
          </cell>
        </row>
        <row r="1507">
          <cell r="D1507" t="str">
            <v>Camutanga/PE</v>
          </cell>
          <cell r="E1507" t="str">
            <v>C</v>
          </cell>
          <cell r="F1507">
            <v>0.10523888561524238</v>
          </cell>
          <cell r="G1507" t="str">
            <v>A</v>
          </cell>
          <cell r="H1507">
            <v>0.9394590279708751</v>
          </cell>
          <cell r="I1507" t="str">
            <v>B</v>
          </cell>
          <cell r="J1507">
            <v>-3.3854658291810578E-2</v>
          </cell>
          <cell r="K1507" t="str">
            <v>C</v>
          </cell>
          <cell r="L1507" t="str">
            <v>Bicf</v>
          </cell>
          <cell r="M1507" t="str">
            <v/>
          </cell>
          <cell r="N1507" t="str">
            <v>CAPAG Ano Base 2023</v>
          </cell>
          <cell r="O1507" t="str">
            <v>Não</v>
          </cell>
          <cell r="P1507">
            <v>2.1443958160396117</v>
          </cell>
          <cell r="Q1507" t="str">
            <v>Sim</v>
          </cell>
          <cell r="R1507" t="str">
            <v/>
          </cell>
          <cell r="S1507" t="str">
            <v/>
          </cell>
          <cell r="T1507" t="str">
            <v/>
          </cell>
          <cell r="U1507" t="str">
            <v/>
          </cell>
          <cell r="V1507" t="str">
            <v>Sim</v>
          </cell>
          <cell r="W1507" t="str">
            <v>Não</v>
          </cell>
        </row>
        <row r="1508">
          <cell r="D1508" t="str">
            <v>Canhotinho/PE</v>
          </cell>
          <cell r="E1508" t="str">
            <v>C</v>
          </cell>
          <cell r="F1508">
            <v>0.23066206032034031</v>
          </cell>
          <cell r="G1508" t="str">
            <v>A</v>
          </cell>
          <cell r="H1508">
            <v>0.8897165206697446</v>
          </cell>
          <cell r="I1508" t="str">
            <v>B</v>
          </cell>
          <cell r="J1508">
            <v>-0.13734112698917139</v>
          </cell>
          <cell r="K1508" t="str">
            <v>C</v>
          </cell>
          <cell r="L1508" t="str">
            <v>Bicf</v>
          </cell>
          <cell r="M1508" t="str">
            <v/>
          </cell>
          <cell r="N1508" t="str">
            <v>CAPAG Ano Base 2023</v>
          </cell>
          <cell r="O1508" t="str">
            <v>Não</v>
          </cell>
          <cell r="P1508" t="str">
            <v/>
          </cell>
          <cell r="Q1508" t="str">
            <v>Sim</v>
          </cell>
          <cell r="R1508" t="str">
            <v/>
          </cell>
          <cell r="S1508" t="str">
            <v/>
          </cell>
          <cell r="T1508" t="str">
            <v/>
          </cell>
          <cell r="U1508" t="str">
            <v/>
          </cell>
          <cell r="V1508" t="str">
            <v>Sim</v>
          </cell>
          <cell r="W1508" t="str">
            <v>Sim</v>
          </cell>
        </row>
        <row r="1509">
          <cell r="D1509" t="str">
            <v>Capoeiras/PE</v>
          </cell>
          <cell r="E1509" t="str">
            <v>C</v>
          </cell>
          <cell r="F1509">
            <v>2.3431736223330925E-2</v>
          </cell>
          <cell r="G1509" t="str">
            <v>A</v>
          </cell>
          <cell r="H1509">
            <v>1.0251711364091336</v>
          </cell>
          <cell r="I1509" t="str">
            <v>C</v>
          </cell>
          <cell r="J1509">
            <v>-0.11693559940037244</v>
          </cell>
          <cell r="K1509" t="str">
            <v>C</v>
          </cell>
          <cell r="L1509" t="str">
            <v>Aicf</v>
          </cell>
          <cell r="M1509" t="str">
            <v/>
          </cell>
          <cell r="N1509" t="str">
            <v>CAPAG Ano Base 2023</v>
          </cell>
          <cell r="O1509" t="str">
            <v>Não</v>
          </cell>
          <cell r="P1509" t="str">
            <v/>
          </cell>
          <cell r="Q1509" t="str">
            <v>Sim</v>
          </cell>
          <cell r="R1509" t="str">
            <v/>
          </cell>
          <cell r="S1509" t="str">
            <v/>
          </cell>
          <cell r="T1509" t="str">
            <v/>
          </cell>
          <cell r="U1509" t="str">
            <v/>
          </cell>
          <cell r="V1509" t="str">
            <v>Sim</v>
          </cell>
          <cell r="W1509" t="str">
            <v>Sim</v>
          </cell>
        </row>
        <row r="1510">
          <cell r="D1510" t="str">
            <v>Carnaíba/PE</v>
          </cell>
          <cell r="E1510" t="str">
            <v>C</v>
          </cell>
          <cell r="F1510">
            <v>4.243538980387062E-2</v>
          </cell>
          <cell r="G1510" t="str">
            <v>A</v>
          </cell>
          <cell r="H1510">
            <v>0.90955206160630675</v>
          </cell>
          <cell r="I1510" t="str">
            <v>B</v>
          </cell>
          <cell r="J1510">
            <v>-1.2062916596650879E-3</v>
          </cell>
          <cell r="K1510" t="str">
            <v>C</v>
          </cell>
          <cell r="L1510" t="str">
            <v>Bicf</v>
          </cell>
          <cell r="M1510" t="str">
            <v/>
          </cell>
          <cell r="N1510" t="str">
            <v>CAPAG Ano Base 2023</v>
          </cell>
          <cell r="O1510" t="str">
            <v>Não</v>
          </cell>
          <cell r="P1510">
            <v>0.62965222212354222</v>
          </cell>
          <cell r="Q1510" t="str">
            <v>Sim</v>
          </cell>
          <cell r="R1510" t="str">
            <v>Sim</v>
          </cell>
          <cell r="S1510" t="str">
            <v/>
          </cell>
          <cell r="T1510" t="str">
            <v/>
          </cell>
          <cell r="U1510" t="str">
            <v/>
          </cell>
          <cell r="V1510" t="str">
            <v>Sim</v>
          </cell>
          <cell r="W1510" t="str">
            <v>Sim</v>
          </cell>
        </row>
        <row r="1511">
          <cell r="D1511" t="str">
            <v>Carnaubeira da Penha/PE</v>
          </cell>
          <cell r="E1511" t="str">
            <v>C</v>
          </cell>
          <cell r="F1511">
            <v>2.0101435630286175E-2</v>
          </cell>
          <cell r="G1511" t="str">
            <v>A</v>
          </cell>
          <cell r="H1511">
            <v>1.0476328733390519</v>
          </cell>
          <cell r="I1511" t="str">
            <v>C</v>
          </cell>
          <cell r="J1511">
            <v>-0.63130593914939204</v>
          </cell>
          <cell r="K1511" t="str">
            <v>C</v>
          </cell>
          <cell r="L1511" t="str">
            <v>Bicf</v>
          </cell>
          <cell r="M1511" t="str">
            <v/>
          </cell>
          <cell r="N1511" t="str">
            <v>CAPAG Ano Base 2023</v>
          </cell>
          <cell r="O1511" t="str">
            <v>Não</v>
          </cell>
          <cell r="P1511" t="str">
            <v/>
          </cell>
          <cell r="Q1511" t="str">
            <v>Sim</v>
          </cell>
          <cell r="R1511" t="str">
            <v/>
          </cell>
          <cell r="S1511" t="str">
            <v/>
          </cell>
          <cell r="T1511" t="str">
            <v/>
          </cell>
          <cell r="U1511" t="str">
            <v/>
          </cell>
          <cell r="V1511" t="str">
            <v>Sim</v>
          </cell>
          <cell r="W1511" t="str">
            <v>Sim</v>
          </cell>
        </row>
        <row r="1512">
          <cell r="D1512" t="str">
            <v>Carpina/PE</v>
          </cell>
          <cell r="E1512" t="str">
            <v>n.e.</v>
          </cell>
          <cell r="F1512">
            <v>0.11191752137990903</v>
          </cell>
          <cell r="G1512" t="str">
            <v>A</v>
          </cell>
          <cell r="H1512">
            <v>0.93748852429006524</v>
          </cell>
          <cell r="I1512" t="str">
            <v>B</v>
          </cell>
          <cell r="J1512">
            <v>-0.10420844419468023</v>
          </cell>
          <cell r="K1512" t="str">
            <v>C</v>
          </cell>
          <cell r="L1512" t="str">
            <v>Eicf</v>
          </cell>
          <cell r="M1512" t="str">
            <v>Ente possui ranking da informação contábil Eicf</v>
          </cell>
          <cell r="N1512" t="str">
            <v>CAPAG Ano Base 2023</v>
          </cell>
          <cell r="O1512" t="str">
            <v>Não</v>
          </cell>
          <cell r="P1512" t="str">
            <v/>
          </cell>
          <cell r="Q1512" t="str">
            <v>Sim</v>
          </cell>
          <cell r="R1512" t="str">
            <v/>
          </cell>
          <cell r="S1512" t="str">
            <v/>
          </cell>
          <cell r="T1512" t="str">
            <v/>
          </cell>
          <cell r="U1512" t="str">
            <v/>
          </cell>
          <cell r="V1512" t="str">
            <v>Sim</v>
          </cell>
          <cell r="W1512" t="str">
            <v>Sim</v>
          </cell>
        </row>
        <row r="1513">
          <cell r="D1513" t="str">
            <v>Caruaru/PE</v>
          </cell>
          <cell r="E1513" t="str">
            <v>C</v>
          </cell>
          <cell r="F1513">
            <v>0.34202061273553158</v>
          </cell>
          <cell r="G1513" t="str">
            <v>A</v>
          </cell>
          <cell r="H1513">
            <v>0.90157881333470269</v>
          </cell>
          <cell r="I1513" t="str">
            <v>B</v>
          </cell>
          <cell r="J1513">
            <v>-6.4145164452003425E-2</v>
          </cell>
          <cell r="K1513" t="str">
            <v>C</v>
          </cell>
          <cell r="L1513" t="str">
            <v>Bicf</v>
          </cell>
          <cell r="M1513" t="str">
            <v/>
          </cell>
          <cell r="N1513" t="str">
            <v>CAPAG Ano Base 2023</v>
          </cell>
          <cell r="O1513" t="str">
            <v>Não</v>
          </cell>
          <cell r="P1513" t="str">
            <v/>
          </cell>
          <cell r="Q1513" t="str">
            <v>Sim</v>
          </cell>
          <cell r="R1513" t="str">
            <v/>
          </cell>
          <cell r="S1513" t="str">
            <v/>
          </cell>
          <cell r="T1513" t="str">
            <v/>
          </cell>
          <cell r="U1513" t="str">
            <v/>
          </cell>
          <cell r="V1513" t="str">
            <v>Sim</v>
          </cell>
          <cell r="W1513" t="str">
            <v>Sim</v>
          </cell>
        </row>
        <row r="1514">
          <cell r="D1514" t="str">
            <v>Casinhas/PE</v>
          </cell>
          <cell r="E1514" t="str">
            <v>B</v>
          </cell>
          <cell r="F1514">
            <v>0.16864104964614868</v>
          </cell>
          <cell r="G1514" t="str">
            <v>A</v>
          </cell>
          <cell r="H1514">
            <v>0.85399038160050711</v>
          </cell>
          <cell r="I1514" t="str">
            <v>B</v>
          </cell>
          <cell r="J1514">
            <v>8.3062559714126086E-3</v>
          </cell>
          <cell r="K1514" t="str">
            <v>B</v>
          </cell>
          <cell r="L1514" t="str">
            <v>Dicf</v>
          </cell>
          <cell r="M1514" t="str">
            <v/>
          </cell>
          <cell r="N1514" t="str">
            <v>CAPAG Ano Base 2023</v>
          </cell>
          <cell r="O1514" t="str">
            <v>Não</v>
          </cell>
          <cell r="P1514">
            <v>0.77263515670081218</v>
          </cell>
          <cell r="Q1514" t="str">
            <v>Sim</v>
          </cell>
          <cell r="R1514" t="str">
            <v/>
          </cell>
          <cell r="S1514" t="str">
            <v/>
          </cell>
          <cell r="T1514" t="str">
            <v/>
          </cell>
          <cell r="U1514" t="str">
            <v/>
          </cell>
          <cell r="V1514" t="str">
            <v>Sim</v>
          </cell>
          <cell r="W1514" t="str">
            <v>Sim</v>
          </cell>
        </row>
        <row r="1515">
          <cell r="D1515" t="str">
            <v>Catende/PE</v>
          </cell>
          <cell r="E1515" t="str">
            <v>C</v>
          </cell>
          <cell r="F1515">
            <v>0.55523119827213951</v>
          </cell>
          <cell r="G1515" t="str">
            <v>A</v>
          </cell>
          <cell r="H1515">
            <v>1.0692961857604484</v>
          </cell>
          <cell r="I1515" t="str">
            <v>C</v>
          </cell>
          <cell r="J1515">
            <v>-0.37100879530598874</v>
          </cell>
          <cell r="K1515" t="str">
            <v>C</v>
          </cell>
          <cell r="L1515" t="str">
            <v>Bicf</v>
          </cell>
          <cell r="M1515" t="str">
            <v/>
          </cell>
          <cell r="N1515" t="str">
            <v>CAPAG Ano Base 2023</v>
          </cell>
          <cell r="O1515" t="str">
            <v>Não</v>
          </cell>
          <cell r="P1515" t="str">
            <v/>
          </cell>
          <cell r="Q1515" t="str">
            <v>Sim</v>
          </cell>
          <cell r="R1515" t="str">
            <v/>
          </cell>
          <cell r="S1515" t="str">
            <v/>
          </cell>
          <cell r="T1515" t="str">
            <v/>
          </cell>
          <cell r="U1515" t="str">
            <v/>
          </cell>
          <cell r="V1515" t="str">
            <v>Sim</v>
          </cell>
          <cell r="W1515" t="str">
            <v>Sim</v>
          </cell>
        </row>
        <row r="1516">
          <cell r="D1516" t="str">
            <v>Cedro/PE</v>
          </cell>
          <cell r="E1516" t="str">
            <v>n.e.</v>
          </cell>
          <cell r="F1516">
            <v>9.8240597159019415E-3</v>
          </cell>
          <cell r="G1516" t="str">
            <v>A</v>
          </cell>
          <cell r="H1516">
            <v>1.0183144781651556</v>
          </cell>
          <cell r="I1516" t="str">
            <v>C</v>
          </cell>
          <cell r="J1516">
            <v>-0.26442944258358375</v>
          </cell>
          <cell r="K1516" t="str">
            <v>C</v>
          </cell>
          <cell r="L1516" t="str">
            <v>Eicf</v>
          </cell>
          <cell r="M1516" t="str">
            <v>Ente possui ranking da informação contábil Eicf</v>
          </cell>
          <cell r="N1516" t="str">
            <v>CAPAG Ano Base 2023</v>
          </cell>
          <cell r="O1516" t="str">
            <v>Não</v>
          </cell>
          <cell r="P1516" t="str">
            <v/>
          </cell>
          <cell r="Q1516" t="str">
            <v>Sim</v>
          </cell>
          <cell r="R1516" t="str">
            <v/>
          </cell>
          <cell r="S1516" t="str">
            <v/>
          </cell>
          <cell r="T1516" t="str">
            <v/>
          </cell>
          <cell r="U1516" t="str">
            <v/>
          </cell>
          <cell r="V1516" t="str">
            <v>Sim</v>
          </cell>
          <cell r="W1516" t="str">
            <v>Sim</v>
          </cell>
        </row>
        <row r="1517">
          <cell r="D1517" t="str">
            <v>Chã de Alegria/PE</v>
          </cell>
          <cell r="E1517" t="str">
            <v>C</v>
          </cell>
          <cell r="F1517">
            <v>7.9512925452269612E-3</v>
          </cell>
          <cell r="G1517" t="str">
            <v>A</v>
          </cell>
          <cell r="H1517">
            <v>0.92191832030634158</v>
          </cell>
          <cell r="I1517" t="str">
            <v>B</v>
          </cell>
          <cell r="J1517">
            <v>-1.0237980481129451E-2</v>
          </cell>
          <cell r="K1517" t="str">
            <v>C</v>
          </cell>
          <cell r="L1517" t="str">
            <v>Cicf</v>
          </cell>
          <cell r="M1517" t="str">
            <v/>
          </cell>
          <cell r="N1517" t="str">
            <v>CAPAG Ano Base 2023</v>
          </cell>
          <cell r="O1517" t="str">
            <v>Não</v>
          </cell>
          <cell r="P1517">
            <v>1.3143436079305622</v>
          </cell>
          <cell r="Q1517" t="str">
            <v>Sim</v>
          </cell>
          <cell r="R1517" t="str">
            <v/>
          </cell>
          <cell r="S1517" t="str">
            <v/>
          </cell>
          <cell r="T1517" t="str">
            <v/>
          </cell>
          <cell r="U1517" t="str">
            <v/>
          </cell>
          <cell r="V1517" t="str">
            <v>Sim</v>
          </cell>
          <cell r="W1517" t="str">
            <v>Sim</v>
          </cell>
        </row>
        <row r="1518">
          <cell r="D1518" t="str">
            <v>Chã Grande/PE</v>
          </cell>
          <cell r="E1518" t="str">
            <v>C</v>
          </cell>
          <cell r="F1518">
            <v>0.14260368361921497</v>
          </cell>
          <cell r="G1518" t="str">
            <v>A</v>
          </cell>
          <cell r="H1518">
            <v>0.94195272377628259</v>
          </cell>
          <cell r="I1518" t="str">
            <v>B</v>
          </cell>
          <cell r="J1518">
            <v>-9.2194127894743613E-2</v>
          </cell>
          <cell r="K1518" t="str">
            <v>C</v>
          </cell>
          <cell r="L1518" t="str">
            <v>Bicf</v>
          </cell>
          <cell r="M1518" t="str">
            <v/>
          </cell>
          <cell r="N1518" t="str">
            <v>CAPAG Ano Base 2023</v>
          </cell>
          <cell r="O1518" t="str">
            <v>Não</v>
          </cell>
          <cell r="P1518" t="str">
            <v/>
          </cell>
          <cell r="Q1518" t="str">
            <v>Sim</v>
          </cell>
          <cell r="R1518" t="str">
            <v/>
          </cell>
          <cell r="S1518" t="str">
            <v/>
          </cell>
          <cell r="T1518" t="str">
            <v/>
          </cell>
          <cell r="U1518" t="str">
            <v/>
          </cell>
          <cell r="V1518" t="str">
            <v>Sim</v>
          </cell>
          <cell r="W1518" t="str">
            <v>Sim</v>
          </cell>
        </row>
        <row r="1519">
          <cell r="D1519" t="str">
            <v>Condado/PE</v>
          </cell>
          <cell r="E1519" t="str">
            <v>C</v>
          </cell>
          <cell r="F1519">
            <v>0.62342433140026288</v>
          </cell>
          <cell r="G1519" t="str">
            <v>B</v>
          </cell>
          <cell r="H1519">
            <v>0.96321724667985897</v>
          </cell>
          <cell r="I1519" t="str">
            <v>C</v>
          </cell>
          <cell r="J1519">
            <v>-4.2554652996425878E-2</v>
          </cell>
          <cell r="K1519" t="str">
            <v>C</v>
          </cell>
          <cell r="L1519" t="str">
            <v>Bicf</v>
          </cell>
          <cell r="M1519" t="str">
            <v/>
          </cell>
          <cell r="N1519" t="str">
            <v>CAPAG Ano Base 2023</v>
          </cell>
          <cell r="O1519" t="str">
            <v>Não</v>
          </cell>
          <cell r="P1519" t="str">
            <v/>
          </cell>
          <cell r="Q1519" t="str">
            <v>Sim</v>
          </cell>
          <cell r="R1519" t="str">
            <v/>
          </cell>
          <cell r="S1519" t="str">
            <v/>
          </cell>
          <cell r="T1519" t="str">
            <v/>
          </cell>
          <cell r="U1519" t="str">
            <v/>
          </cell>
          <cell r="V1519" t="str">
            <v>Sim</v>
          </cell>
          <cell r="W1519" t="str">
            <v>Sim</v>
          </cell>
        </row>
        <row r="1520">
          <cell r="D1520" t="str">
            <v>Correntes/PE</v>
          </cell>
          <cell r="E1520" t="str">
            <v>n.e.</v>
          </cell>
          <cell r="F1520">
            <v>7.5281031783558022E-2</v>
          </cell>
          <cell r="G1520" t="str">
            <v>A</v>
          </cell>
          <cell r="H1520" t="str">
            <v>n.d.</v>
          </cell>
          <cell r="I1520" t="str">
            <v>n.d.</v>
          </cell>
          <cell r="J1520">
            <v>0</v>
          </cell>
          <cell r="K1520" t="str">
            <v>C</v>
          </cell>
          <cell r="L1520" t="str">
            <v>Eicf</v>
          </cell>
          <cell r="M1520" t="str">
            <v>Ente possui ranking da informação contábil Eicf</v>
          </cell>
          <cell r="N1520" t="str">
            <v>CAPAG Ano Base 2023</v>
          </cell>
          <cell r="O1520" t="str">
            <v>Não</v>
          </cell>
          <cell r="P1520" t="str">
            <v>n.d.</v>
          </cell>
          <cell r="Q1520" t="str">
            <v>Sim</v>
          </cell>
          <cell r="R1520" t="str">
            <v/>
          </cell>
          <cell r="S1520" t="str">
            <v/>
          </cell>
          <cell r="T1520" t="str">
            <v/>
          </cell>
          <cell r="U1520" t="str">
            <v/>
          </cell>
          <cell r="V1520" t="str">
            <v>Sim</v>
          </cell>
          <cell r="W1520" t="str">
            <v>Sim</v>
          </cell>
        </row>
        <row r="1521">
          <cell r="D1521" t="str">
            <v>Cortês/PE</v>
          </cell>
          <cell r="E1521" t="str">
            <v>n.d.</v>
          </cell>
          <cell r="F1521">
            <v>0.21149889066666563</v>
          </cell>
          <cell r="G1521" t="str">
            <v>A</v>
          </cell>
          <cell r="H1521">
            <v>1.035831340975188</v>
          </cell>
          <cell r="I1521" t="str">
            <v>C</v>
          </cell>
          <cell r="J1521" t="str">
            <v>n.d.</v>
          </cell>
          <cell r="K1521" t="str">
            <v>n.d.</v>
          </cell>
          <cell r="L1521" t="str">
            <v>Bicf</v>
          </cell>
          <cell r="M152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21" t="str">
            <v>CAPAG Ano Base 2023</v>
          </cell>
          <cell r="O1521" t="str">
            <v>Não</v>
          </cell>
          <cell r="P1521" t="str">
            <v>n.d.</v>
          </cell>
          <cell r="Q1521" t="str">
            <v>Sim</v>
          </cell>
          <cell r="R1521" t="str">
            <v/>
          </cell>
          <cell r="S1521" t="str">
            <v/>
          </cell>
          <cell r="T1521" t="str">
            <v>Negativa</v>
          </cell>
          <cell r="U1521" t="str">
            <v/>
          </cell>
          <cell r="V1521" t="str">
            <v>Sim</v>
          </cell>
          <cell r="W1521" t="str">
            <v>Sim</v>
          </cell>
        </row>
        <row r="1522">
          <cell r="D1522" t="str">
            <v>Cumaru/PE</v>
          </cell>
          <cell r="E1522" t="str">
            <v>C</v>
          </cell>
          <cell r="F1522">
            <v>0.26778842835897609</v>
          </cell>
          <cell r="G1522" t="str">
            <v>A</v>
          </cell>
          <cell r="H1522">
            <v>0.94274893735715237</v>
          </cell>
          <cell r="I1522" t="str">
            <v>B</v>
          </cell>
          <cell r="J1522">
            <v>-4.9716986877724093E-2</v>
          </cell>
          <cell r="K1522" t="str">
            <v>C</v>
          </cell>
          <cell r="L1522" t="str">
            <v>Cicf</v>
          </cell>
          <cell r="M1522" t="str">
            <v/>
          </cell>
          <cell r="N1522" t="str">
            <v>CAPAG Ano Base 2023</v>
          </cell>
          <cell r="O1522" t="str">
            <v>Não</v>
          </cell>
          <cell r="P1522">
            <v>21.958221913685538</v>
          </cell>
          <cell r="Q1522" t="str">
            <v>Sim</v>
          </cell>
          <cell r="R1522" t="str">
            <v/>
          </cell>
          <cell r="S1522" t="str">
            <v/>
          </cell>
          <cell r="T1522" t="str">
            <v/>
          </cell>
          <cell r="U1522" t="str">
            <v/>
          </cell>
          <cell r="V1522" t="str">
            <v>Sim</v>
          </cell>
          <cell r="W1522" t="str">
            <v>Sim</v>
          </cell>
        </row>
        <row r="1523">
          <cell r="D1523" t="str">
            <v>Cupira/PE</v>
          </cell>
          <cell r="E1523" t="str">
            <v>n.d.</v>
          </cell>
          <cell r="F1523">
            <v>0.64928018851660663</v>
          </cell>
          <cell r="G1523" t="str">
            <v>B</v>
          </cell>
          <cell r="H1523">
            <v>0.91594118223428489</v>
          </cell>
          <cell r="I1523" t="str">
            <v>B</v>
          </cell>
          <cell r="J1523" t="str">
            <v>n.d.</v>
          </cell>
          <cell r="K1523" t="str">
            <v>n.d.</v>
          </cell>
          <cell r="L1523" t="str">
            <v>Cicf</v>
          </cell>
          <cell r="M152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23" t="str">
            <v>CAPAG Ano Base 2023</v>
          </cell>
          <cell r="O1523" t="str">
            <v>Não</v>
          </cell>
          <cell r="P1523" t="str">
            <v>n.d.</v>
          </cell>
          <cell r="Q1523" t="str">
            <v>Sim</v>
          </cell>
          <cell r="R1523" t="str">
            <v/>
          </cell>
          <cell r="S1523" t="str">
            <v/>
          </cell>
          <cell r="T1523" t="str">
            <v>Negativa</v>
          </cell>
          <cell r="U1523" t="str">
            <v/>
          </cell>
          <cell r="V1523" t="str">
            <v>Sim</v>
          </cell>
          <cell r="W1523" t="str">
            <v>Sim</v>
          </cell>
        </row>
        <row r="1524">
          <cell r="D1524" t="str">
            <v>Custódia/PE</v>
          </cell>
          <cell r="E1524" t="str">
            <v>C</v>
          </cell>
          <cell r="F1524">
            <v>0.19458149137846995</v>
          </cell>
          <cell r="G1524" t="str">
            <v>A</v>
          </cell>
          <cell r="H1524">
            <v>0.94891574332576412</v>
          </cell>
          <cell r="I1524" t="str">
            <v>B</v>
          </cell>
          <cell r="J1524">
            <v>-0.14557569472133355</v>
          </cell>
          <cell r="K1524" t="str">
            <v>C</v>
          </cell>
          <cell r="L1524" t="str">
            <v>Cicf</v>
          </cell>
          <cell r="M1524" t="str">
            <v/>
          </cell>
          <cell r="N1524" t="str">
            <v>CAPAG Ano Base 2023</v>
          </cell>
          <cell r="O1524" t="str">
            <v>Não</v>
          </cell>
          <cell r="P1524" t="str">
            <v/>
          </cell>
          <cell r="Q1524" t="str">
            <v>Sim</v>
          </cell>
          <cell r="R1524" t="str">
            <v/>
          </cell>
          <cell r="S1524" t="str">
            <v/>
          </cell>
          <cell r="T1524" t="str">
            <v/>
          </cell>
          <cell r="U1524" t="str">
            <v/>
          </cell>
          <cell r="V1524" t="str">
            <v>Sim</v>
          </cell>
          <cell r="W1524" t="str">
            <v>Sim</v>
          </cell>
        </row>
        <row r="1525">
          <cell r="D1525" t="str">
            <v>Dormentes/PE</v>
          </cell>
          <cell r="E1525" t="str">
            <v>C</v>
          </cell>
          <cell r="F1525">
            <v>0.38878568997588342</v>
          </cell>
          <cell r="G1525" t="str">
            <v>A</v>
          </cell>
          <cell r="H1525">
            <v>0.90306144308163183</v>
          </cell>
          <cell r="I1525" t="str">
            <v>B</v>
          </cell>
          <cell r="J1525">
            <v>-6.4897041212729059E-2</v>
          </cell>
          <cell r="K1525" t="str">
            <v>C</v>
          </cell>
          <cell r="L1525" t="str">
            <v>Bicf</v>
          </cell>
          <cell r="M1525" t="str">
            <v/>
          </cell>
          <cell r="N1525" t="str">
            <v>CAPAG Ano Base 2023</v>
          </cell>
          <cell r="O1525" t="str">
            <v>Não</v>
          </cell>
          <cell r="P1525" t="str">
            <v/>
          </cell>
          <cell r="Q1525" t="str">
            <v>Sim</v>
          </cell>
          <cell r="R1525" t="str">
            <v/>
          </cell>
          <cell r="S1525" t="str">
            <v/>
          </cell>
          <cell r="T1525" t="str">
            <v/>
          </cell>
          <cell r="U1525" t="str">
            <v/>
          </cell>
          <cell r="V1525" t="str">
            <v>Sim</v>
          </cell>
          <cell r="W1525" t="str">
            <v>Sim</v>
          </cell>
        </row>
        <row r="1526">
          <cell r="D1526" t="str">
            <v>Escada/PE</v>
          </cell>
          <cell r="E1526" t="str">
            <v>A</v>
          </cell>
          <cell r="F1526">
            <v>0.17795461185151762</v>
          </cell>
          <cell r="G1526" t="str">
            <v>A</v>
          </cell>
          <cell r="H1526">
            <v>0.82935092715884973</v>
          </cell>
          <cell r="I1526" t="str">
            <v>A</v>
          </cell>
          <cell r="J1526">
            <v>8.7347377731936109E-3</v>
          </cell>
          <cell r="K1526" t="str">
            <v>B</v>
          </cell>
          <cell r="L1526" t="str">
            <v>Cicf</v>
          </cell>
          <cell r="M1526" t="str">
            <v/>
          </cell>
          <cell r="N1526" t="str">
            <v>CAPAG Ano Base 2023</v>
          </cell>
          <cell r="O1526" t="str">
            <v>Não</v>
          </cell>
          <cell r="P1526">
            <v>0.787324725228155</v>
          </cell>
          <cell r="Q1526" t="str">
            <v>Sim</v>
          </cell>
          <cell r="R1526" t="str">
            <v/>
          </cell>
          <cell r="S1526" t="str">
            <v/>
          </cell>
          <cell r="T1526" t="str">
            <v/>
          </cell>
          <cell r="U1526" t="str">
            <v/>
          </cell>
          <cell r="V1526" t="str">
            <v>Sim</v>
          </cell>
          <cell r="W1526" t="str">
            <v>Sim</v>
          </cell>
        </row>
        <row r="1527">
          <cell r="D1527" t="str">
            <v>Exu/PE</v>
          </cell>
          <cell r="E1527" t="str">
            <v>C</v>
          </cell>
          <cell r="F1527">
            <v>5.8048835351359317E-2</v>
          </cell>
          <cell r="G1527" t="str">
            <v>A</v>
          </cell>
          <cell r="H1527">
            <v>0.92896333017832955</v>
          </cell>
          <cell r="I1527" t="str">
            <v>B</v>
          </cell>
          <cell r="J1527">
            <v>-7.7577393498845418E-2</v>
          </cell>
          <cell r="K1527" t="str">
            <v>C</v>
          </cell>
          <cell r="L1527" t="str">
            <v>Bicf</v>
          </cell>
          <cell r="M1527" t="str">
            <v/>
          </cell>
          <cell r="N1527" t="str">
            <v>CAPAG Ano Base 2023</v>
          </cell>
          <cell r="O1527" t="str">
            <v>Não</v>
          </cell>
          <cell r="P1527">
            <v>7.5525101063799172</v>
          </cell>
          <cell r="Q1527" t="str">
            <v>Sim</v>
          </cell>
          <cell r="R1527" t="str">
            <v/>
          </cell>
          <cell r="S1527" t="str">
            <v/>
          </cell>
          <cell r="T1527" t="str">
            <v/>
          </cell>
          <cell r="U1527" t="str">
            <v/>
          </cell>
          <cell r="V1527" t="str">
            <v>Sim</v>
          </cell>
          <cell r="W1527" t="str">
            <v>Sim</v>
          </cell>
        </row>
        <row r="1528">
          <cell r="D1528" t="str">
            <v>Feira Nova/PE</v>
          </cell>
          <cell r="E1528" t="str">
            <v>n.d.</v>
          </cell>
          <cell r="F1528">
            <v>0.33979839237166942</v>
          </cell>
          <cell r="G1528" t="str">
            <v>A</v>
          </cell>
          <cell r="H1528">
            <v>0.97672612989287821</v>
          </cell>
          <cell r="I1528" t="str">
            <v>C</v>
          </cell>
          <cell r="J1528" t="str">
            <v>n.d.</v>
          </cell>
          <cell r="K1528" t="str">
            <v>n.d.</v>
          </cell>
          <cell r="L1528" t="str">
            <v>Bicf</v>
          </cell>
          <cell r="M152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28" t="str">
            <v>CAPAG Ano Base 2023</v>
          </cell>
          <cell r="O1528" t="str">
            <v>Não</v>
          </cell>
          <cell r="P1528" t="str">
            <v>n.d.</v>
          </cell>
          <cell r="Q1528" t="str">
            <v>Sim</v>
          </cell>
          <cell r="R1528" t="str">
            <v/>
          </cell>
          <cell r="S1528" t="str">
            <v/>
          </cell>
          <cell r="T1528" t="str">
            <v>Negativa</v>
          </cell>
          <cell r="U1528" t="str">
            <v/>
          </cell>
          <cell r="V1528" t="str">
            <v>Sim</v>
          </cell>
          <cell r="W1528" t="str">
            <v>Sim</v>
          </cell>
        </row>
        <row r="1529">
          <cell r="D1529" t="str">
            <v>Ferreiros/PE</v>
          </cell>
          <cell r="E1529" t="str">
            <v>B</v>
          </cell>
          <cell r="F1529">
            <v>0</v>
          </cell>
          <cell r="G1529" t="str">
            <v>A</v>
          </cell>
          <cell r="H1529">
            <v>0.91648564081568007</v>
          </cell>
          <cell r="I1529" t="str">
            <v>B</v>
          </cell>
          <cell r="J1529">
            <v>2.7532119506152076E-2</v>
          </cell>
          <cell r="K1529" t="str">
            <v>B</v>
          </cell>
          <cell r="L1529" t="str">
            <v>Cicf</v>
          </cell>
          <cell r="M1529" t="str">
            <v/>
          </cell>
          <cell r="N1529" t="str">
            <v>CAPAG Ano Base 2023</v>
          </cell>
          <cell r="O1529" t="str">
            <v>Não</v>
          </cell>
          <cell r="P1529">
            <v>7.0778502064813486E-3</v>
          </cell>
          <cell r="Q1529" t="str">
            <v>Sim</v>
          </cell>
          <cell r="R1529" t="str">
            <v/>
          </cell>
          <cell r="S1529" t="str">
            <v/>
          </cell>
          <cell r="T1529" t="str">
            <v/>
          </cell>
          <cell r="U1529" t="str">
            <v/>
          </cell>
          <cell r="V1529" t="str">
            <v>Sim</v>
          </cell>
          <cell r="W1529" t="str">
            <v>Sim</v>
          </cell>
        </row>
        <row r="1530">
          <cell r="D1530" t="str">
            <v>Flores/PE</v>
          </cell>
          <cell r="E1530" t="str">
            <v>B</v>
          </cell>
          <cell r="F1530">
            <v>4.83272915700418E-2</v>
          </cell>
          <cell r="G1530" t="str">
            <v>A</v>
          </cell>
          <cell r="H1530">
            <v>0.92943718636448569</v>
          </cell>
          <cell r="I1530" t="str">
            <v>B</v>
          </cell>
          <cell r="J1530">
            <v>2.0905460433780734E-2</v>
          </cell>
          <cell r="K1530" t="str">
            <v>B</v>
          </cell>
          <cell r="L1530" t="str">
            <v>Bicf</v>
          </cell>
          <cell r="M1530" t="str">
            <v/>
          </cell>
          <cell r="N1530" t="str">
            <v>CAPAG Ano Base 2023</v>
          </cell>
          <cell r="O1530" t="str">
            <v>Não</v>
          </cell>
          <cell r="P1530">
            <v>6.9278418332792177E-2</v>
          </cell>
          <cell r="Q1530" t="str">
            <v>Sim</v>
          </cell>
          <cell r="R1530" t="str">
            <v/>
          </cell>
          <cell r="S1530" t="str">
            <v/>
          </cell>
          <cell r="T1530" t="str">
            <v/>
          </cell>
          <cell r="U1530" t="str">
            <v/>
          </cell>
          <cell r="V1530" t="str">
            <v>Sim</v>
          </cell>
          <cell r="W1530" t="str">
            <v>Sim</v>
          </cell>
        </row>
        <row r="1531">
          <cell r="D1531" t="str">
            <v>Floresta/PE</v>
          </cell>
          <cell r="E1531" t="str">
            <v>C</v>
          </cell>
          <cell r="F1531">
            <v>0.12544528462980836</v>
          </cell>
          <cell r="G1531" t="str">
            <v>A</v>
          </cell>
          <cell r="H1531">
            <v>1.018964449454415</v>
          </cell>
          <cell r="I1531" t="str">
            <v>C</v>
          </cell>
          <cell r="J1531">
            <v>-0.19772961185894</v>
          </cell>
          <cell r="K1531" t="str">
            <v>C</v>
          </cell>
          <cell r="L1531" t="str">
            <v>Bicf</v>
          </cell>
          <cell r="M1531" t="str">
            <v/>
          </cell>
          <cell r="N1531" t="str">
            <v>CAPAG Ano Base 2023</v>
          </cell>
          <cell r="O1531" t="str">
            <v>Não</v>
          </cell>
          <cell r="P1531">
            <v>39.248267086317846</v>
          </cell>
          <cell r="Q1531" t="str">
            <v>Sim</v>
          </cell>
          <cell r="R1531" t="str">
            <v/>
          </cell>
          <cell r="S1531" t="str">
            <v/>
          </cell>
          <cell r="T1531" t="str">
            <v/>
          </cell>
          <cell r="U1531" t="str">
            <v/>
          </cell>
          <cell r="V1531" t="str">
            <v>Sim</v>
          </cell>
          <cell r="W1531" t="str">
            <v>Sim</v>
          </cell>
        </row>
        <row r="1532">
          <cell r="D1532" t="str">
            <v>Frei Miguelinho/PE</v>
          </cell>
          <cell r="E1532" t="str">
            <v>C</v>
          </cell>
          <cell r="F1532">
            <v>0.55963990886925807</v>
          </cell>
          <cell r="G1532" t="str">
            <v>A</v>
          </cell>
          <cell r="H1532">
            <v>1.0317206449347531</v>
          </cell>
          <cell r="I1532" t="str">
            <v>C</v>
          </cell>
          <cell r="J1532">
            <v>-0.15109892897005969</v>
          </cell>
          <cell r="K1532" t="str">
            <v>C</v>
          </cell>
          <cell r="L1532" t="str">
            <v>Bicf</v>
          </cell>
          <cell r="M1532" t="str">
            <v/>
          </cell>
          <cell r="N1532" t="str">
            <v>CAPAG Ano Base 2023</v>
          </cell>
          <cell r="O1532" t="str">
            <v>Não</v>
          </cell>
          <cell r="P1532" t="str">
            <v/>
          </cell>
          <cell r="Q1532" t="str">
            <v>Sim</v>
          </cell>
          <cell r="R1532" t="str">
            <v/>
          </cell>
          <cell r="S1532" t="str">
            <v/>
          </cell>
          <cell r="T1532" t="str">
            <v/>
          </cell>
          <cell r="U1532" t="str">
            <v/>
          </cell>
          <cell r="V1532" t="str">
            <v>Sim</v>
          </cell>
          <cell r="W1532" t="str">
            <v>Sim</v>
          </cell>
        </row>
        <row r="1533">
          <cell r="D1533" t="str">
            <v>Gameleira/PE</v>
          </cell>
          <cell r="E1533" t="str">
            <v>C</v>
          </cell>
          <cell r="F1533">
            <v>0.91745718736635407</v>
          </cell>
          <cell r="G1533" t="str">
            <v>B</v>
          </cell>
          <cell r="H1533">
            <v>0.94103379662913855</v>
          </cell>
          <cell r="I1533" t="str">
            <v>B</v>
          </cell>
          <cell r="J1533">
            <v>-5.94520090481458E-2</v>
          </cell>
          <cell r="K1533" t="str">
            <v>C</v>
          </cell>
          <cell r="L1533" t="str">
            <v>Bicf</v>
          </cell>
          <cell r="M1533" t="str">
            <v/>
          </cell>
          <cell r="N1533" t="str">
            <v>CAPAG Ano Base 2023</v>
          </cell>
          <cell r="O1533" t="str">
            <v>Não</v>
          </cell>
          <cell r="P1533" t="str">
            <v/>
          </cell>
          <cell r="Q1533" t="str">
            <v>Sim</v>
          </cell>
          <cell r="R1533" t="str">
            <v/>
          </cell>
          <cell r="S1533" t="str">
            <v/>
          </cell>
          <cell r="T1533" t="str">
            <v/>
          </cell>
          <cell r="U1533" t="str">
            <v/>
          </cell>
          <cell r="V1533" t="str">
            <v>Sim</v>
          </cell>
          <cell r="W1533" t="str">
            <v>Sim</v>
          </cell>
        </row>
        <row r="1534">
          <cell r="D1534" t="str">
            <v>Garanhuns/PE</v>
          </cell>
          <cell r="E1534" t="str">
            <v>C</v>
          </cell>
          <cell r="F1534">
            <v>7.017047684544353E-2</v>
          </cell>
          <cell r="G1534" t="str">
            <v>A</v>
          </cell>
          <cell r="H1534">
            <v>0.91073320452183015</v>
          </cell>
          <cell r="I1534" t="str">
            <v>B</v>
          </cell>
          <cell r="J1534">
            <v>-5.969167334971273E-3</v>
          </cell>
          <cell r="K1534" t="str">
            <v>C</v>
          </cell>
          <cell r="L1534" t="str">
            <v>Bicf</v>
          </cell>
          <cell r="M1534" t="str">
            <v/>
          </cell>
          <cell r="N1534" t="str">
            <v>CAPAG Ano Base 2023</v>
          </cell>
          <cell r="O1534" t="str">
            <v>Não</v>
          </cell>
          <cell r="P1534">
            <v>1.3239802875465572</v>
          </cell>
          <cell r="Q1534" t="str">
            <v>Sim</v>
          </cell>
          <cell r="R1534" t="str">
            <v/>
          </cell>
          <cell r="S1534" t="str">
            <v/>
          </cell>
          <cell r="T1534" t="str">
            <v/>
          </cell>
          <cell r="U1534" t="str">
            <v/>
          </cell>
          <cell r="V1534" t="str">
            <v>Sim</v>
          </cell>
          <cell r="W1534" t="str">
            <v>Sim</v>
          </cell>
        </row>
        <row r="1535">
          <cell r="D1535" t="str">
            <v>Glória do Goitá/PE</v>
          </cell>
          <cell r="E1535" t="str">
            <v>C</v>
          </cell>
          <cell r="F1535">
            <v>2.2275272569060318E-2</v>
          </cell>
          <cell r="G1535" t="str">
            <v>A</v>
          </cell>
          <cell r="H1535">
            <v>0.96001946901033985</v>
          </cell>
          <cell r="I1535" t="str">
            <v>C</v>
          </cell>
          <cell r="J1535">
            <v>-4.616478006942179E-2</v>
          </cell>
          <cell r="K1535" t="str">
            <v>C</v>
          </cell>
          <cell r="L1535" t="str">
            <v>Bicf</v>
          </cell>
          <cell r="M1535" t="str">
            <v/>
          </cell>
          <cell r="N1535" t="str">
            <v>CAPAG Ano Base 2023</v>
          </cell>
          <cell r="O1535" t="str">
            <v>Não</v>
          </cell>
          <cell r="P1535" t="str">
            <v/>
          </cell>
          <cell r="Q1535" t="str">
            <v>Sim</v>
          </cell>
          <cell r="R1535" t="str">
            <v/>
          </cell>
          <cell r="S1535" t="str">
            <v/>
          </cell>
          <cell r="T1535" t="str">
            <v/>
          </cell>
          <cell r="U1535" t="str">
            <v/>
          </cell>
          <cell r="V1535" t="str">
            <v>Sim</v>
          </cell>
          <cell r="W1535" t="str">
            <v>Sim</v>
          </cell>
        </row>
        <row r="1536">
          <cell r="D1536" t="str">
            <v>Goiana/PE</v>
          </cell>
          <cell r="E1536" t="str">
            <v>A</v>
          </cell>
          <cell r="F1536">
            <v>3.7877026736381512E-2</v>
          </cell>
          <cell r="G1536" t="str">
            <v>A</v>
          </cell>
          <cell r="H1536">
            <v>0.7703671157828953</v>
          </cell>
          <cell r="I1536" t="str">
            <v>A</v>
          </cell>
          <cell r="J1536">
            <v>0.61135554521053492</v>
          </cell>
          <cell r="K1536" t="str">
            <v>A</v>
          </cell>
          <cell r="L1536" t="str">
            <v>Bicf</v>
          </cell>
          <cell r="M1536" t="str">
            <v/>
          </cell>
          <cell r="N1536" t="str">
            <v>CAPAG Ano Base 2023</v>
          </cell>
          <cell r="O1536" t="str">
            <v>Não</v>
          </cell>
          <cell r="P1536">
            <v>3.2306934323813902E-2</v>
          </cell>
          <cell r="Q1536" t="str">
            <v>Sim</v>
          </cell>
          <cell r="R1536" t="str">
            <v/>
          </cell>
          <cell r="S1536" t="str">
            <v/>
          </cell>
          <cell r="T1536" t="str">
            <v/>
          </cell>
          <cell r="U1536" t="str">
            <v/>
          </cell>
          <cell r="V1536" t="str">
            <v>Sim</v>
          </cell>
          <cell r="W1536" t="str">
            <v>Sim</v>
          </cell>
        </row>
        <row r="1537">
          <cell r="D1537" t="str">
            <v>Granito/PE</v>
          </cell>
          <cell r="E1537" t="str">
            <v>C</v>
          </cell>
          <cell r="F1537">
            <v>1.8304143467740813E-2</v>
          </cell>
          <cell r="G1537" t="str">
            <v>A</v>
          </cell>
          <cell r="H1537">
            <v>0.95641445697957961</v>
          </cell>
          <cell r="I1537" t="str">
            <v>C</v>
          </cell>
          <cell r="J1537">
            <v>-6.4569423248312441E-2</v>
          </cell>
          <cell r="K1537" t="str">
            <v>C</v>
          </cell>
          <cell r="L1537" t="str">
            <v>Cicf</v>
          </cell>
          <cell r="M1537" t="str">
            <v/>
          </cell>
          <cell r="N1537" t="str">
            <v>CAPAG Ano Base 2023</v>
          </cell>
          <cell r="O1537" t="str">
            <v>Não</v>
          </cell>
          <cell r="P1537" t="str">
            <v/>
          </cell>
          <cell r="Q1537" t="str">
            <v>Sim</v>
          </cell>
          <cell r="R1537" t="str">
            <v/>
          </cell>
          <cell r="S1537" t="str">
            <v/>
          </cell>
          <cell r="T1537" t="str">
            <v/>
          </cell>
          <cell r="U1537" t="str">
            <v/>
          </cell>
          <cell r="V1537" t="str">
            <v>Sim</v>
          </cell>
          <cell r="W1537" t="str">
            <v>Sim</v>
          </cell>
        </row>
        <row r="1538">
          <cell r="D1538" t="str">
            <v>Gravatá/PE</v>
          </cell>
          <cell r="E1538" t="str">
            <v>C</v>
          </cell>
          <cell r="F1538">
            <v>0.17204671485892531</v>
          </cell>
          <cell r="G1538" t="str">
            <v>A</v>
          </cell>
          <cell r="H1538">
            <v>0.9319454431397477</v>
          </cell>
          <cell r="I1538" t="str">
            <v>B</v>
          </cell>
          <cell r="J1538">
            <v>-1.9443010180400611E-2</v>
          </cell>
          <cell r="K1538" t="str">
            <v>C</v>
          </cell>
          <cell r="L1538" t="str">
            <v>Bicf</v>
          </cell>
          <cell r="M1538" t="str">
            <v/>
          </cell>
          <cell r="N1538" t="str">
            <v>CAPAG Ano Base 2023</v>
          </cell>
          <cell r="O1538" t="str">
            <v>Não</v>
          </cell>
          <cell r="P1538">
            <v>4.6580792444000103</v>
          </cell>
          <cell r="Q1538" t="str">
            <v>Sim</v>
          </cell>
          <cell r="R1538" t="str">
            <v/>
          </cell>
          <cell r="S1538" t="str">
            <v/>
          </cell>
          <cell r="T1538" t="str">
            <v/>
          </cell>
          <cell r="U1538" t="str">
            <v/>
          </cell>
          <cell r="V1538" t="str">
            <v>Sim</v>
          </cell>
          <cell r="W1538" t="str">
            <v>Sim</v>
          </cell>
        </row>
        <row r="1539">
          <cell r="D1539" t="str">
            <v>Iati/PE</v>
          </cell>
          <cell r="E1539" t="str">
            <v>n.d.</v>
          </cell>
          <cell r="F1539">
            <v>0.18839987822724671</v>
          </cell>
          <cell r="G1539" t="str">
            <v>A</v>
          </cell>
          <cell r="H1539">
            <v>1.0802806780963663</v>
          </cell>
          <cell r="I1539" t="str">
            <v>C</v>
          </cell>
          <cell r="J1539" t="str">
            <v>n.d.</v>
          </cell>
          <cell r="K1539" t="str">
            <v>n.d.</v>
          </cell>
          <cell r="L1539" t="str">
            <v>Dicf</v>
          </cell>
          <cell r="M15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539" t="str">
            <v>CAPAG Ano Base 2023</v>
          </cell>
          <cell r="O1539" t="str">
            <v>Não</v>
          </cell>
          <cell r="P1539" t="str">
            <v>n.d.</v>
          </cell>
          <cell r="Q1539" t="str">
            <v>Sim</v>
          </cell>
          <cell r="R1539" t="str">
            <v/>
          </cell>
          <cell r="S1539" t="str">
            <v/>
          </cell>
          <cell r="T1539" t="str">
            <v/>
          </cell>
          <cell r="U1539" t="str">
            <v>Sim</v>
          </cell>
          <cell r="V1539" t="str">
            <v>Sim</v>
          </cell>
          <cell r="W1539" t="str">
            <v>Sim</v>
          </cell>
        </row>
        <row r="1540">
          <cell r="D1540" t="str">
            <v>Ibimirim/PE</v>
          </cell>
          <cell r="E1540" t="str">
            <v>n.d.</v>
          </cell>
          <cell r="F1540">
            <v>0.23483948765326695</v>
          </cell>
          <cell r="G1540" t="str">
            <v>A</v>
          </cell>
          <cell r="H1540">
            <v>0.94563954870404854</v>
          </cell>
          <cell r="I1540" t="str">
            <v>B</v>
          </cell>
          <cell r="J1540" t="str">
            <v>n.d.</v>
          </cell>
          <cell r="K1540" t="str">
            <v>n.d.</v>
          </cell>
          <cell r="L1540" t="str">
            <v>Cicf</v>
          </cell>
          <cell r="M154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540" t="str">
            <v>CAPAG Ano Base 2023</v>
          </cell>
          <cell r="O1540" t="str">
            <v>Não</v>
          </cell>
          <cell r="P1540" t="str">
            <v>n.d.</v>
          </cell>
          <cell r="Q1540" t="str">
            <v>Sim</v>
          </cell>
          <cell r="R1540" t="str">
            <v/>
          </cell>
          <cell r="S1540" t="str">
            <v/>
          </cell>
          <cell r="T1540" t="str">
            <v/>
          </cell>
          <cell r="U1540" t="str">
            <v>Sim</v>
          </cell>
          <cell r="V1540" t="str">
            <v>Sim</v>
          </cell>
          <cell r="W1540" t="str">
            <v>Sim</v>
          </cell>
        </row>
        <row r="1541">
          <cell r="D1541" t="str">
            <v>Ibirajuba/PE</v>
          </cell>
          <cell r="E1541" t="str">
            <v>n.d.</v>
          </cell>
          <cell r="F1541">
            <v>0.27393107837963365</v>
          </cell>
          <cell r="G1541" t="str">
            <v>A</v>
          </cell>
          <cell r="H1541">
            <v>1.0562113785763647</v>
          </cell>
          <cell r="I1541" t="str">
            <v>C</v>
          </cell>
          <cell r="J1541" t="str">
            <v>n.d.</v>
          </cell>
          <cell r="K1541" t="str">
            <v>n.d.</v>
          </cell>
          <cell r="L1541" t="str">
            <v>Bicf</v>
          </cell>
          <cell r="M154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41" t="str">
            <v>CAPAG Ano Base 2023</v>
          </cell>
          <cell r="O1541" t="str">
            <v>Não</v>
          </cell>
          <cell r="P1541" t="str">
            <v>n.d.</v>
          </cell>
          <cell r="Q1541" t="str">
            <v>Sim</v>
          </cell>
          <cell r="R1541" t="str">
            <v/>
          </cell>
          <cell r="S1541" t="str">
            <v/>
          </cell>
          <cell r="T1541" t="str">
            <v>Negativa</v>
          </cell>
          <cell r="U1541" t="str">
            <v/>
          </cell>
          <cell r="V1541" t="str">
            <v>Sim</v>
          </cell>
          <cell r="W1541" t="str">
            <v>Sim</v>
          </cell>
        </row>
        <row r="1542">
          <cell r="D1542" t="str">
            <v>Igarassu/PE</v>
          </cell>
          <cell r="E1542" t="str">
            <v>C</v>
          </cell>
          <cell r="F1542">
            <v>8.6662144001556085E-2</v>
          </cell>
          <cell r="G1542" t="str">
            <v>A</v>
          </cell>
          <cell r="H1542">
            <v>0.99093808569524011</v>
          </cell>
          <cell r="I1542" t="str">
            <v>C</v>
          </cell>
          <cell r="J1542">
            <v>1.3999031157671444E-2</v>
          </cell>
          <cell r="K1542" t="str">
            <v>B</v>
          </cell>
          <cell r="L1542" t="str">
            <v>Dicf</v>
          </cell>
          <cell r="M1542" t="str">
            <v/>
          </cell>
          <cell r="N1542" t="str">
            <v>CAPAG Ano Base 2023</v>
          </cell>
          <cell r="O1542" t="str">
            <v>Não</v>
          </cell>
          <cell r="P1542">
            <v>0.80700845004588206</v>
          </cell>
          <cell r="Q1542" t="str">
            <v>Sim</v>
          </cell>
          <cell r="R1542" t="str">
            <v/>
          </cell>
          <cell r="S1542" t="str">
            <v/>
          </cell>
          <cell r="T1542" t="str">
            <v/>
          </cell>
          <cell r="U1542" t="str">
            <v/>
          </cell>
          <cell r="V1542" t="str">
            <v>Sim</v>
          </cell>
          <cell r="W1542" t="str">
            <v>Sim</v>
          </cell>
        </row>
        <row r="1543">
          <cell r="D1543" t="str">
            <v>Iguaracy/PE</v>
          </cell>
          <cell r="E1543" t="str">
            <v>n.d.</v>
          </cell>
          <cell r="F1543">
            <v>0.10079997847224914</v>
          </cell>
          <cell r="G1543" t="str">
            <v>A</v>
          </cell>
          <cell r="H1543">
            <v>1.0346922837344503</v>
          </cell>
          <cell r="I1543" t="str">
            <v>C</v>
          </cell>
          <cell r="J1543" t="str">
            <v>n.d.</v>
          </cell>
          <cell r="K1543" t="str">
            <v>n.d.</v>
          </cell>
          <cell r="L1543" t="str">
            <v>Bicf</v>
          </cell>
          <cell r="M154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543" t="str">
            <v>CAPAG Ano Base 2023</v>
          </cell>
          <cell r="O1543" t="str">
            <v>Não</v>
          </cell>
          <cell r="P1543" t="str">
            <v>n.d.</v>
          </cell>
          <cell r="Q1543" t="str">
            <v>Sim</v>
          </cell>
          <cell r="R1543" t="str">
            <v/>
          </cell>
          <cell r="S1543" t="str">
            <v/>
          </cell>
          <cell r="T1543" t="str">
            <v/>
          </cell>
          <cell r="U1543" t="str">
            <v>Sim</v>
          </cell>
          <cell r="V1543" t="str">
            <v>Sim</v>
          </cell>
          <cell r="W1543" t="str">
            <v>Sim</v>
          </cell>
        </row>
        <row r="1544">
          <cell r="D1544" t="str">
            <v>Inajá/PE</v>
          </cell>
          <cell r="E1544" t="str">
            <v>C</v>
          </cell>
          <cell r="F1544">
            <v>2.4749076366040162E-2</v>
          </cell>
          <cell r="G1544" t="str">
            <v>A</v>
          </cell>
          <cell r="H1544">
            <v>0.97099356712244289</v>
          </cell>
          <cell r="I1544" t="str">
            <v>C</v>
          </cell>
          <cell r="J1544">
            <v>-0.20804556436274227</v>
          </cell>
          <cell r="K1544" t="str">
            <v>C</v>
          </cell>
          <cell r="L1544" t="str">
            <v>Cicf</v>
          </cell>
          <cell r="M1544" t="str">
            <v/>
          </cell>
          <cell r="N1544" t="str">
            <v>CAPAG Ano Base 2023</v>
          </cell>
          <cell r="O1544" t="str">
            <v>Não</v>
          </cell>
          <cell r="P1544" t="str">
            <v/>
          </cell>
          <cell r="Q1544" t="str">
            <v>Sim</v>
          </cell>
          <cell r="R1544" t="str">
            <v/>
          </cell>
          <cell r="S1544" t="str">
            <v/>
          </cell>
          <cell r="T1544" t="str">
            <v/>
          </cell>
          <cell r="U1544" t="str">
            <v/>
          </cell>
          <cell r="V1544" t="str">
            <v>Sim</v>
          </cell>
          <cell r="W1544" t="str">
            <v>Sim</v>
          </cell>
        </row>
        <row r="1545">
          <cell r="D1545" t="str">
            <v>Ingazeira/PE</v>
          </cell>
          <cell r="E1545" t="str">
            <v>C</v>
          </cell>
          <cell r="F1545">
            <v>3.5398804339409153E-2</v>
          </cell>
          <cell r="G1545" t="str">
            <v>A</v>
          </cell>
          <cell r="H1545">
            <v>1.2628776555528511</v>
          </cell>
          <cell r="I1545" t="str">
            <v>C</v>
          </cell>
          <cell r="J1545">
            <v>-0.17380209161709329</v>
          </cell>
          <cell r="K1545" t="str">
            <v>C</v>
          </cell>
          <cell r="L1545" t="str">
            <v>Bicf</v>
          </cell>
          <cell r="M1545" t="str">
            <v/>
          </cell>
          <cell r="N1545" t="str">
            <v>CAPAG Ano Base 2023</v>
          </cell>
          <cell r="O1545" t="str">
            <v>Não</v>
          </cell>
          <cell r="P1545" t="str">
            <v/>
          </cell>
          <cell r="Q1545" t="str">
            <v>Sim</v>
          </cell>
          <cell r="R1545" t="str">
            <v/>
          </cell>
          <cell r="S1545" t="str">
            <v/>
          </cell>
          <cell r="T1545" t="str">
            <v/>
          </cell>
          <cell r="U1545" t="str">
            <v/>
          </cell>
          <cell r="V1545" t="str">
            <v>Sim</v>
          </cell>
          <cell r="W1545" t="str">
            <v>Sim</v>
          </cell>
        </row>
        <row r="1546">
          <cell r="D1546" t="str">
            <v>Ipojuca/PE</v>
          </cell>
          <cell r="E1546" t="str">
            <v>A+</v>
          </cell>
          <cell r="F1546">
            <v>8.0171956553274179E-2</v>
          </cell>
          <cell r="G1546" t="str">
            <v>A</v>
          </cell>
          <cell r="H1546">
            <v>0.87960349484304745</v>
          </cell>
          <cell r="I1546" t="str">
            <v>B</v>
          </cell>
          <cell r="J1546">
            <v>9.7910992593286575E-2</v>
          </cell>
          <cell r="K1546" t="str">
            <v>A</v>
          </cell>
          <cell r="L1546" t="str">
            <v>Aicf</v>
          </cell>
          <cell r="M1546" t="str">
            <v/>
          </cell>
          <cell r="N1546" t="str">
            <v>CAPAG Ano Base 2023</v>
          </cell>
          <cell r="O1546" t="str">
            <v>Não</v>
          </cell>
          <cell r="P1546">
            <v>0.18243003521277371</v>
          </cell>
          <cell r="Q1546" t="str">
            <v>Sim</v>
          </cell>
          <cell r="R1546" t="str">
            <v/>
          </cell>
          <cell r="S1546" t="str">
            <v/>
          </cell>
          <cell r="T1546" t="str">
            <v/>
          </cell>
          <cell r="U1546" t="str">
            <v/>
          </cell>
          <cell r="V1546" t="str">
            <v>Sim</v>
          </cell>
          <cell r="W1546" t="str">
            <v>Sim</v>
          </cell>
        </row>
        <row r="1547">
          <cell r="D1547" t="str">
            <v>Ipubi/PE</v>
          </cell>
          <cell r="E1547" t="str">
            <v>C</v>
          </cell>
          <cell r="F1547">
            <v>0.28938041256571895</v>
          </cell>
          <cell r="G1547" t="str">
            <v>A</v>
          </cell>
          <cell r="H1547">
            <v>0.97493794948785073</v>
          </cell>
          <cell r="I1547" t="str">
            <v>C</v>
          </cell>
          <cell r="J1547">
            <v>-0.2117649514782447</v>
          </cell>
          <cell r="K1547" t="str">
            <v>C</v>
          </cell>
          <cell r="L1547" t="str">
            <v>Cicf</v>
          </cell>
          <cell r="M1547" t="str">
            <v/>
          </cell>
          <cell r="N1547" t="str">
            <v>CAPAG Ano Base 2023</v>
          </cell>
          <cell r="O1547" t="str">
            <v>Não</v>
          </cell>
          <cell r="P1547" t="str">
            <v/>
          </cell>
          <cell r="Q1547" t="str">
            <v>Sim</v>
          </cell>
          <cell r="R1547" t="str">
            <v/>
          </cell>
          <cell r="S1547" t="str">
            <v/>
          </cell>
          <cell r="T1547" t="str">
            <v/>
          </cell>
          <cell r="U1547" t="str">
            <v/>
          </cell>
          <cell r="V1547" t="str">
            <v>Sim</v>
          </cell>
          <cell r="W1547" t="str">
            <v>Sim</v>
          </cell>
        </row>
        <row r="1548">
          <cell r="D1548" t="str">
            <v>Itacuruba/PE</v>
          </cell>
          <cell r="E1548" t="str">
            <v>C</v>
          </cell>
          <cell r="F1548">
            <v>0.28814344040574769</v>
          </cell>
          <cell r="G1548" t="str">
            <v>A</v>
          </cell>
          <cell r="H1548">
            <v>0.8974052040427043</v>
          </cell>
          <cell r="I1548" t="str">
            <v>B</v>
          </cell>
          <cell r="J1548">
            <v>-0.12878150711995201</v>
          </cell>
          <cell r="K1548" t="str">
            <v>C</v>
          </cell>
          <cell r="L1548" t="str">
            <v>Bicf</v>
          </cell>
          <cell r="M1548" t="str">
            <v/>
          </cell>
          <cell r="N1548" t="str">
            <v>CAPAG Ano Base 2023</v>
          </cell>
          <cell r="O1548" t="str">
            <v>Não</v>
          </cell>
          <cell r="P1548">
            <v>9.5302333269770259</v>
          </cell>
          <cell r="Q1548" t="str">
            <v>Sim</v>
          </cell>
          <cell r="R1548" t="str">
            <v/>
          </cell>
          <cell r="S1548" t="str">
            <v/>
          </cell>
          <cell r="T1548" t="str">
            <v/>
          </cell>
          <cell r="U1548" t="str">
            <v/>
          </cell>
          <cell r="V1548" t="str">
            <v>Sim</v>
          </cell>
          <cell r="W1548" t="str">
            <v>Sim</v>
          </cell>
        </row>
        <row r="1549">
          <cell r="D1549" t="str">
            <v>Itaíba/PE</v>
          </cell>
          <cell r="E1549" t="str">
            <v>n.d.</v>
          </cell>
          <cell r="F1549">
            <v>0.11190685332927897</v>
          </cell>
          <cell r="G1549" t="str">
            <v>A</v>
          </cell>
          <cell r="H1549">
            <v>0.95257713431102098</v>
          </cell>
          <cell r="I1549" t="str">
            <v>C</v>
          </cell>
          <cell r="J1549" t="str">
            <v>n.d.</v>
          </cell>
          <cell r="K1549" t="str">
            <v>n.d.</v>
          </cell>
          <cell r="L1549" t="str">
            <v>Bicf</v>
          </cell>
          <cell r="M154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549" t="str">
            <v>CAPAG Ano Base 2023</v>
          </cell>
          <cell r="O1549" t="str">
            <v>Não</v>
          </cell>
          <cell r="P1549" t="str">
            <v>n.d.</v>
          </cell>
          <cell r="Q1549" t="str">
            <v>Sim</v>
          </cell>
          <cell r="R1549" t="str">
            <v/>
          </cell>
          <cell r="S1549" t="str">
            <v/>
          </cell>
          <cell r="T1549" t="str">
            <v/>
          </cell>
          <cell r="U1549" t="str">
            <v>Sim</v>
          </cell>
          <cell r="V1549" t="str">
            <v>Sim</v>
          </cell>
          <cell r="W1549" t="str">
            <v>Sim</v>
          </cell>
        </row>
        <row r="1550">
          <cell r="D1550" t="str">
            <v>Ilha de Itamaracá/PE</v>
          </cell>
          <cell r="E1550" t="str">
            <v>n.e.</v>
          </cell>
          <cell r="F1550">
            <v>4.3769218735894233E-2</v>
          </cell>
          <cell r="G1550" t="str">
            <v>A</v>
          </cell>
          <cell r="H1550">
            <v>1.0568807288722526</v>
          </cell>
          <cell r="I1550" t="str">
            <v>C</v>
          </cell>
          <cell r="J1550">
            <v>-0.59979261098545278</v>
          </cell>
          <cell r="K1550" t="str">
            <v>C</v>
          </cell>
          <cell r="L1550" t="str">
            <v>Eicf</v>
          </cell>
          <cell r="M1550" t="str">
            <v>Ente possui ranking da informação contábil Eicf</v>
          </cell>
          <cell r="N1550" t="str">
            <v>CAPAG Ano Base 2023</v>
          </cell>
          <cell r="O1550" t="str">
            <v>Não</v>
          </cell>
          <cell r="P1550">
            <v>12.878104162138923</v>
          </cell>
          <cell r="Q1550" t="str">
            <v>Sim</v>
          </cell>
          <cell r="R1550" t="str">
            <v/>
          </cell>
          <cell r="S1550" t="str">
            <v/>
          </cell>
          <cell r="T1550" t="str">
            <v/>
          </cell>
          <cell r="U1550" t="str">
            <v/>
          </cell>
          <cell r="V1550" t="str">
            <v>Sim</v>
          </cell>
          <cell r="W1550" t="str">
            <v>Sim</v>
          </cell>
        </row>
        <row r="1551">
          <cell r="D1551" t="str">
            <v>Itambé/PE</v>
          </cell>
          <cell r="E1551" t="str">
            <v>C</v>
          </cell>
          <cell r="F1551">
            <v>0.43388186227542208</v>
          </cell>
          <cell r="G1551" t="str">
            <v>A</v>
          </cell>
          <cell r="H1551">
            <v>0.97124074315788156</v>
          </cell>
          <cell r="I1551" t="str">
            <v>C</v>
          </cell>
          <cell r="J1551">
            <v>-0.12749552311918161</v>
          </cell>
          <cell r="K1551" t="str">
            <v>C</v>
          </cell>
          <cell r="L1551" t="str">
            <v>Bicf</v>
          </cell>
          <cell r="M1551" t="str">
            <v/>
          </cell>
          <cell r="N1551" t="str">
            <v>CAPAG Ano Base 2023</v>
          </cell>
          <cell r="O1551" t="str">
            <v>Não</v>
          </cell>
          <cell r="P1551" t="str">
            <v/>
          </cell>
          <cell r="Q1551" t="str">
            <v>Sim</v>
          </cell>
          <cell r="R1551" t="str">
            <v/>
          </cell>
          <cell r="S1551" t="str">
            <v/>
          </cell>
          <cell r="T1551" t="str">
            <v/>
          </cell>
          <cell r="U1551" t="str">
            <v/>
          </cell>
          <cell r="V1551" t="str">
            <v>Sim</v>
          </cell>
          <cell r="W1551" t="str">
            <v>Sim</v>
          </cell>
        </row>
        <row r="1552">
          <cell r="D1552" t="str">
            <v>Itapetim/PE</v>
          </cell>
          <cell r="E1552" t="str">
            <v>C</v>
          </cell>
          <cell r="F1552">
            <v>2.3872815032731875E-2</v>
          </cell>
          <cell r="G1552" t="str">
            <v>A</v>
          </cell>
          <cell r="H1552">
            <v>0.95814756733511741</v>
          </cell>
          <cell r="I1552" t="str">
            <v>C</v>
          </cell>
          <cell r="J1552">
            <v>-3.8762277292044948E-2</v>
          </cell>
          <cell r="K1552" t="str">
            <v>C</v>
          </cell>
          <cell r="L1552" t="str">
            <v>Bicf</v>
          </cell>
          <cell r="M1552" t="str">
            <v/>
          </cell>
          <cell r="N1552" t="str">
            <v>CAPAG Ano Base 2023</v>
          </cell>
          <cell r="O1552" t="str">
            <v>Não</v>
          </cell>
          <cell r="P1552" t="str">
            <v/>
          </cell>
          <cell r="Q1552" t="str">
            <v>Sim</v>
          </cell>
          <cell r="R1552" t="str">
            <v/>
          </cell>
          <cell r="S1552" t="str">
            <v/>
          </cell>
          <cell r="T1552" t="str">
            <v/>
          </cell>
          <cell r="U1552" t="str">
            <v/>
          </cell>
          <cell r="V1552" t="str">
            <v>Sim</v>
          </cell>
          <cell r="W1552" t="str">
            <v>Sim</v>
          </cell>
        </row>
        <row r="1553">
          <cell r="D1553" t="str">
            <v>Itapissuma/PE</v>
          </cell>
          <cell r="E1553" t="str">
            <v>C</v>
          </cell>
          <cell r="F1553">
            <v>2.5837228597160474E-2</v>
          </cell>
          <cell r="G1553" t="str">
            <v>A</v>
          </cell>
          <cell r="H1553">
            <v>1.0506432915678041</v>
          </cell>
          <cell r="I1553" t="str">
            <v>C</v>
          </cell>
          <cell r="J1553">
            <v>-7.6740861784338185E-2</v>
          </cell>
          <cell r="K1553" t="str">
            <v>C</v>
          </cell>
          <cell r="L1553" t="str">
            <v>Bicf</v>
          </cell>
          <cell r="M1553" t="str">
            <v/>
          </cell>
          <cell r="N1553" t="str">
            <v>CAPAG Ano Base 2023</v>
          </cell>
          <cell r="O1553" t="str">
            <v>Não</v>
          </cell>
          <cell r="P1553" t="str">
            <v/>
          </cell>
          <cell r="Q1553" t="str">
            <v>Sim</v>
          </cell>
          <cell r="R1553" t="str">
            <v/>
          </cell>
          <cell r="S1553" t="str">
            <v/>
          </cell>
          <cell r="T1553" t="str">
            <v/>
          </cell>
          <cell r="U1553" t="str">
            <v/>
          </cell>
          <cell r="V1553" t="str">
            <v>Sim</v>
          </cell>
          <cell r="W1553" t="str">
            <v>Sim</v>
          </cell>
        </row>
        <row r="1554">
          <cell r="D1554" t="str">
            <v>Itaquitinga/PE</v>
          </cell>
          <cell r="E1554" t="str">
            <v>C</v>
          </cell>
          <cell r="F1554">
            <v>0.14577194591116416</v>
          </cell>
          <cell r="G1554" t="str">
            <v>A</v>
          </cell>
          <cell r="H1554">
            <v>0.88885028248975817</v>
          </cell>
          <cell r="I1554" t="str">
            <v>B</v>
          </cell>
          <cell r="J1554">
            <v>-1.842876582509138E-2</v>
          </cell>
          <cell r="K1554" t="str">
            <v>C</v>
          </cell>
          <cell r="L1554" t="str">
            <v>Bicf</v>
          </cell>
          <cell r="M1554" t="str">
            <v/>
          </cell>
          <cell r="N1554" t="str">
            <v>CAPAG Ano Base 2023</v>
          </cell>
          <cell r="O1554" t="str">
            <v>Não</v>
          </cell>
          <cell r="P1554">
            <v>1.3339873086226952</v>
          </cell>
          <cell r="Q1554" t="str">
            <v>Sim</v>
          </cell>
          <cell r="R1554" t="str">
            <v/>
          </cell>
          <cell r="S1554" t="str">
            <v/>
          </cell>
          <cell r="T1554" t="str">
            <v/>
          </cell>
          <cell r="U1554" t="str">
            <v/>
          </cell>
          <cell r="V1554" t="str">
            <v>Sim</v>
          </cell>
          <cell r="W1554" t="str">
            <v>Sim</v>
          </cell>
        </row>
        <row r="1555">
          <cell r="D1555" t="str">
            <v>Jaboatão dos Guararapes/PE</v>
          </cell>
          <cell r="E1555" t="str">
            <v>A+</v>
          </cell>
          <cell r="F1555">
            <v>0.14354793861041054</v>
          </cell>
          <cell r="G1555" t="str">
            <v>A</v>
          </cell>
          <cell r="H1555">
            <v>0.87309000203284937</v>
          </cell>
          <cell r="I1555" t="str">
            <v>B</v>
          </cell>
          <cell r="J1555">
            <v>6.2356713514396721E-2</v>
          </cell>
          <cell r="K1555" t="str">
            <v>A</v>
          </cell>
          <cell r="L1555" t="str">
            <v>Aicf</v>
          </cell>
          <cell r="M1555" t="str">
            <v/>
          </cell>
          <cell r="N1555" t="str">
            <v>CAPAG Ano Base 2023</v>
          </cell>
          <cell r="O1555" t="str">
            <v>Não</v>
          </cell>
          <cell r="P1555">
            <v>9.4474704787660721E-2</v>
          </cell>
          <cell r="Q1555" t="str">
            <v>Sim</v>
          </cell>
          <cell r="R1555" t="str">
            <v/>
          </cell>
          <cell r="S1555" t="str">
            <v/>
          </cell>
          <cell r="T1555" t="str">
            <v/>
          </cell>
          <cell r="U1555" t="str">
            <v/>
          </cell>
          <cell r="V1555" t="str">
            <v>Sim</v>
          </cell>
          <cell r="W1555" t="str">
            <v>Sim</v>
          </cell>
        </row>
        <row r="1556">
          <cell r="D1556" t="str">
            <v>Jaqueira/PE</v>
          </cell>
          <cell r="E1556" t="str">
            <v>n.d.</v>
          </cell>
          <cell r="F1556">
            <v>0.43528419762822168</v>
          </cell>
          <cell r="G1556" t="str">
            <v>A</v>
          </cell>
          <cell r="H1556">
            <v>0.99499712186690226</v>
          </cell>
          <cell r="I1556" t="str">
            <v>C</v>
          </cell>
          <cell r="J1556" t="str">
            <v>n.d.</v>
          </cell>
          <cell r="K1556" t="str">
            <v>n.d.</v>
          </cell>
          <cell r="L1556" t="str">
            <v>Bicf</v>
          </cell>
          <cell r="M1556"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556" t="str">
            <v>CAPAG Ano Base 2023</v>
          </cell>
          <cell r="O1556" t="str">
            <v>Não</v>
          </cell>
          <cell r="P1556" t="str">
            <v>n.d.</v>
          </cell>
          <cell r="Q1556" t="str">
            <v>Sim</v>
          </cell>
          <cell r="R1556" t="str">
            <v/>
          </cell>
          <cell r="S1556" t="str">
            <v/>
          </cell>
          <cell r="T1556" t="str">
            <v>Negativa</v>
          </cell>
          <cell r="U1556" t="str">
            <v>Sim</v>
          </cell>
          <cell r="V1556" t="str">
            <v>Sim</v>
          </cell>
          <cell r="W1556" t="str">
            <v>Sim</v>
          </cell>
        </row>
        <row r="1557">
          <cell r="D1557" t="str">
            <v>Jataúba/PE</v>
          </cell>
          <cell r="E1557" t="str">
            <v>C</v>
          </cell>
          <cell r="F1557">
            <v>0.19965486674873115</v>
          </cell>
          <cell r="G1557" t="str">
            <v>A</v>
          </cell>
          <cell r="H1557">
            <v>0.95473967586108577</v>
          </cell>
          <cell r="I1557" t="str">
            <v>C</v>
          </cell>
          <cell r="J1557">
            <v>-7.5490398267682599E-2</v>
          </cell>
          <cell r="K1557" t="str">
            <v>C</v>
          </cell>
          <cell r="L1557" t="str">
            <v>Bicf</v>
          </cell>
          <cell r="M1557" t="str">
            <v/>
          </cell>
          <cell r="N1557" t="str">
            <v>CAPAG Ano Base 2023</v>
          </cell>
          <cell r="O1557" t="str">
            <v>Não</v>
          </cell>
          <cell r="P1557">
            <v>8.1008407530545821</v>
          </cell>
          <cell r="Q1557" t="str">
            <v>Sim</v>
          </cell>
          <cell r="R1557" t="str">
            <v/>
          </cell>
          <cell r="S1557" t="str">
            <v/>
          </cell>
          <cell r="T1557" t="str">
            <v/>
          </cell>
          <cell r="U1557" t="str">
            <v/>
          </cell>
          <cell r="V1557" t="str">
            <v>Sim</v>
          </cell>
          <cell r="W1557" t="str">
            <v>Sim</v>
          </cell>
        </row>
        <row r="1558">
          <cell r="D1558" t="str">
            <v>Jatobá/PE</v>
          </cell>
          <cell r="E1558" t="str">
            <v>n.d.</v>
          </cell>
          <cell r="F1558">
            <v>9.3173613246580078E-2</v>
          </cell>
          <cell r="G1558" t="str">
            <v>A</v>
          </cell>
          <cell r="H1558">
            <v>1.0374325993463955</v>
          </cell>
          <cell r="I1558" t="str">
            <v>C</v>
          </cell>
          <cell r="J1558" t="str">
            <v>n.d.</v>
          </cell>
          <cell r="K1558" t="str">
            <v>n.d.</v>
          </cell>
          <cell r="L1558" t="str">
            <v>Bicf</v>
          </cell>
          <cell r="M155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58" t="str">
            <v>CAPAG Ano Base 2023</v>
          </cell>
          <cell r="O1558" t="str">
            <v>Não</v>
          </cell>
          <cell r="P1558" t="str">
            <v>n.d.</v>
          </cell>
          <cell r="Q1558" t="str">
            <v>Sim</v>
          </cell>
          <cell r="R1558" t="str">
            <v/>
          </cell>
          <cell r="S1558" t="str">
            <v/>
          </cell>
          <cell r="T1558" t="str">
            <v>Negativa</v>
          </cell>
          <cell r="U1558" t="str">
            <v/>
          </cell>
          <cell r="V1558" t="str">
            <v>Sim</v>
          </cell>
          <cell r="W1558" t="str">
            <v>Sim</v>
          </cell>
        </row>
        <row r="1559">
          <cell r="D1559" t="str">
            <v>João Alfredo/PE</v>
          </cell>
          <cell r="E1559" t="str">
            <v>C</v>
          </cell>
          <cell r="F1559">
            <v>0.18571478679233955</v>
          </cell>
          <cell r="G1559" t="str">
            <v>A</v>
          </cell>
          <cell r="H1559">
            <v>1.0248279391250223</v>
          </cell>
          <cell r="I1559" t="str">
            <v>C</v>
          </cell>
          <cell r="J1559">
            <v>-0.10541220788912331</v>
          </cell>
          <cell r="K1559" t="str">
            <v>C</v>
          </cell>
          <cell r="L1559" t="str">
            <v>Dicf</v>
          </cell>
          <cell r="M1559" t="str">
            <v/>
          </cell>
          <cell r="N1559" t="str">
            <v>CAPAG Ano Base 2023</v>
          </cell>
          <cell r="O1559" t="str">
            <v>Não</v>
          </cell>
          <cell r="P1559" t="str">
            <v/>
          </cell>
          <cell r="Q1559" t="str">
            <v>Sim</v>
          </cell>
          <cell r="R1559" t="str">
            <v/>
          </cell>
          <cell r="S1559" t="str">
            <v/>
          </cell>
          <cell r="T1559" t="str">
            <v/>
          </cell>
          <cell r="U1559" t="str">
            <v/>
          </cell>
          <cell r="V1559" t="str">
            <v>Sim</v>
          </cell>
          <cell r="W1559" t="str">
            <v>Sim</v>
          </cell>
        </row>
        <row r="1560">
          <cell r="D1560" t="str">
            <v>Joaquim Nabuco/PE</v>
          </cell>
          <cell r="E1560" t="str">
            <v>n.d.</v>
          </cell>
          <cell r="F1560">
            <v>0.16091070536713453</v>
          </cell>
          <cell r="G1560" t="str">
            <v>A</v>
          </cell>
          <cell r="H1560">
            <v>1.0024283621834953</v>
          </cell>
          <cell r="I1560" t="str">
            <v>C</v>
          </cell>
          <cell r="J1560" t="str">
            <v>n.d.</v>
          </cell>
          <cell r="K1560" t="str">
            <v>n.d.</v>
          </cell>
          <cell r="L1560" t="str">
            <v>Bicf</v>
          </cell>
          <cell r="M15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560" t="str">
            <v>CAPAG Ano Base 2023</v>
          </cell>
          <cell r="O1560" t="str">
            <v>Não</v>
          </cell>
          <cell r="P1560" t="str">
            <v>n.d.</v>
          </cell>
          <cell r="Q1560" t="str">
            <v>Sim</v>
          </cell>
          <cell r="R1560" t="str">
            <v/>
          </cell>
          <cell r="S1560" t="str">
            <v/>
          </cell>
          <cell r="T1560" t="str">
            <v/>
          </cell>
          <cell r="U1560" t="str">
            <v>Sim</v>
          </cell>
          <cell r="V1560" t="str">
            <v>Sim</v>
          </cell>
          <cell r="W1560" t="str">
            <v>Sim</v>
          </cell>
        </row>
        <row r="1561">
          <cell r="D1561" t="str">
            <v>Jucati/PE</v>
          </cell>
          <cell r="E1561" t="str">
            <v>n.d.</v>
          </cell>
          <cell r="F1561">
            <v>2.0429309484953979E-2</v>
          </cell>
          <cell r="G1561" t="str">
            <v>A</v>
          </cell>
          <cell r="H1561">
            <v>0.95814330750673338</v>
          </cell>
          <cell r="I1561" t="str">
            <v>C</v>
          </cell>
          <cell r="J1561" t="str">
            <v>n.d.</v>
          </cell>
          <cell r="K1561" t="str">
            <v>n.d.</v>
          </cell>
          <cell r="L1561" t="str">
            <v>Bicf</v>
          </cell>
          <cell r="M156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61" t="str">
            <v>CAPAG Ano Base 2023</v>
          </cell>
          <cell r="O1561" t="str">
            <v>Não</v>
          </cell>
          <cell r="P1561" t="str">
            <v>n.d.</v>
          </cell>
          <cell r="Q1561" t="str">
            <v>Sim</v>
          </cell>
          <cell r="R1561" t="str">
            <v/>
          </cell>
          <cell r="S1561" t="str">
            <v/>
          </cell>
          <cell r="T1561" t="str">
            <v>Negativa</v>
          </cell>
          <cell r="U1561" t="str">
            <v/>
          </cell>
          <cell r="V1561" t="str">
            <v>Sim</v>
          </cell>
          <cell r="W1561" t="str">
            <v>Sim</v>
          </cell>
        </row>
        <row r="1562">
          <cell r="D1562" t="str">
            <v>Jupi/PE</v>
          </cell>
          <cell r="E1562" t="str">
            <v>C</v>
          </cell>
          <cell r="F1562">
            <v>0.1717426883522816</v>
          </cell>
          <cell r="G1562" t="str">
            <v>A</v>
          </cell>
          <cell r="H1562">
            <v>0.93479378677435587</v>
          </cell>
          <cell r="I1562" t="str">
            <v>B</v>
          </cell>
          <cell r="J1562">
            <v>-3.8603233057864075E-2</v>
          </cell>
          <cell r="K1562" t="str">
            <v>C</v>
          </cell>
          <cell r="L1562" t="str">
            <v>Bicf</v>
          </cell>
          <cell r="M1562" t="str">
            <v/>
          </cell>
          <cell r="N1562" t="str">
            <v>CAPAG Ano Base 2023</v>
          </cell>
          <cell r="O1562" t="str">
            <v>Não</v>
          </cell>
          <cell r="P1562">
            <v>59.494699051660014</v>
          </cell>
          <cell r="Q1562" t="str">
            <v>Sim</v>
          </cell>
          <cell r="R1562" t="str">
            <v/>
          </cell>
          <cell r="S1562" t="str">
            <v/>
          </cell>
          <cell r="T1562" t="str">
            <v/>
          </cell>
          <cell r="U1562" t="str">
            <v/>
          </cell>
          <cell r="V1562" t="str">
            <v>Sim</v>
          </cell>
          <cell r="W1562" t="str">
            <v>Sim</v>
          </cell>
        </row>
        <row r="1563">
          <cell r="D1563" t="str">
            <v>Jurema/PE</v>
          </cell>
          <cell r="E1563" t="str">
            <v>n.e.</v>
          </cell>
          <cell r="F1563">
            <v>0.23696070908697908</v>
          </cell>
          <cell r="G1563" t="str">
            <v>A</v>
          </cell>
          <cell r="H1563" t="str">
            <v>n.d.</v>
          </cell>
          <cell r="I1563" t="str">
            <v>n.d.</v>
          </cell>
          <cell r="J1563" t="str">
            <v>n.d.</v>
          </cell>
          <cell r="K1563" t="str">
            <v>n.d.</v>
          </cell>
          <cell r="L1563" t="str">
            <v>Eicf</v>
          </cell>
          <cell r="M1563" t="str">
            <v>Ente possui ranking da informação contábil Eicf</v>
          </cell>
          <cell r="N1563" t="str">
            <v>CAPAG Ano Base 2023</v>
          </cell>
          <cell r="O1563" t="str">
            <v>Não</v>
          </cell>
          <cell r="P1563" t="str">
            <v>n.d.</v>
          </cell>
          <cell r="Q1563" t="str">
            <v>Não</v>
          </cell>
          <cell r="R1563" t="str">
            <v/>
          </cell>
          <cell r="S1563" t="str">
            <v/>
          </cell>
          <cell r="T1563" t="str">
            <v/>
          </cell>
          <cell r="U1563" t="str">
            <v>Sim</v>
          </cell>
          <cell r="V1563" t="str">
            <v>Sim</v>
          </cell>
          <cell r="W1563" t="str">
            <v>Sim</v>
          </cell>
        </row>
        <row r="1564">
          <cell r="D1564" t="str">
            <v>Lagoa do Carro/PE</v>
          </cell>
          <cell r="E1564" t="str">
            <v>C</v>
          </cell>
          <cell r="F1564">
            <v>0.32670839396048046</v>
          </cell>
          <cell r="G1564" t="str">
            <v>A</v>
          </cell>
          <cell r="H1564">
            <v>0.99558404039442916</v>
          </cell>
          <cell r="I1564" t="str">
            <v>C</v>
          </cell>
          <cell r="J1564">
            <v>-0.22932748491203314</v>
          </cell>
          <cell r="K1564" t="str">
            <v>C</v>
          </cell>
          <cell r="L1564" t="str">
            <v>Dicf</v>
          </cell>
          <cell r="M1564" t="str">
            <v/>
          </cell>
          <cell r="N1564" t="str">
            <v>CAPAG Ano Base 2023</v>
          </cell>
          <cell r="O1564" t="str">
            <v>Não</v>
          </cell>
          <cell r="P1564" t="str">
            <v/>
          </cell>
          <cell r="Q1564" t="str">
            <v>Sim</v>
          </cell>
          <cell r="R1564" t="str">
            <v/>
          </cell>
          <cell r="S1564" t="str">
            <v/>
          </cell>
          <cell r="T1564" t="str">
            <v/>
          </cell>
          <cell r="U1564" t="str">
            <v/>
          </cell>
          <cell r="V1564" t="str">
            <v>Sim</v>
          </cell>
          <cell r="W1564" t="str">
            <v>Sim</v>
          </cell>
        </row>
        <row r="1565">
          <cell r="D1565" t="str">
            <v>Lagoa de Itaenga/PE</v>
          </cell>
          <cell r="E1565" t="str">
            <v>C</v>
          </cell>
          <cell r="F1565">
            <v>0.52072317342498675</v>
          </cell>
          <cell r="G1565" t="str">
            <v>A</v>
          </cell>
          <cell r="H1565">
            <v>0.9798512275337371</v>
          </cell>
          <cell r="I1565" t="str">
            <v>C</v>
          </cell>
          <cell r="J1565">
            <v>-7.5945520395222343E-2</v>
          </cell>
          <cell r="K1565" t="str">
            <v>C</v>
          </cell>
          <cell r="L1565" t="str">
            <v>Aicf</v>
          </cell>
          <cell r="M1565" t="str">
            <v/>
          </cell>
          <cell r="N1565" t="str">
            <v>CAPAG Ano Base 2023</v>
          </cell>
          <cell r="O1565" t="str">
            <v>Não</v>
          </cell>
          <cell r="P1565">
            <v>2.7714183215301564</v>
          </cell>
          <cell r="Q1565" t="str">
            <v>Sim</v>
          </cell>
          <cell r="R1565" t="str">
            <v/>
          </cell>
          <cell r="S1565" t="str">
            <v/>
          </cell>
          <cell r="T1565" t="str">
            <v/>
          </cell>
          <cell r="U1565" t="str">
            <v/>
          </cell>
          <cell r="V1565" t="str">
            <v>Sim</v>
          </cell>
          <cell r="W1565" t="str">
            <v>Sim</v>
          </cell>
        </row>
        <row r="1566">
          <cell r="D1566" t="str">
            <v>Lagoa do Ouro/PE</v>
          </cell>
          <cell r="E1566" t="str">
            <v>C</v>
          </cell>
          <cell r="F1566">
            <v>0.14683877348526805</v>
          </cell>
          <cell r="G1566" t="str">
            <v>A</v>
          </cell>
          <cell r="H1566">
            <v>1.0451928573162941</v>
          </cell>
          <cell r="I1566" t="str">
            <v>C</v>
          </cell>
          <cell r="J1566">
            <v>-0.16274574780320666</v>
          </cell>
          <cell r="K1566" t="str">
            <v>C</v>
          </cell>
          <cell r="L1566" t="str">
            <v>Bicf</v>
          </cell>
          <cell r="M1566" t="str">
            <v/>
          </cell>
          <cell r="N1566" t="str">
            <v>CAPAG Ano Base 2023</v>
          </cell>
          <cell r="O1566" t="str">
            <v>Não</v>
          </cell>
          <cell r="P1566" t="str">
            <v/>
          </cell>
          <cell r="Q1566" t="str">
            <v>Sim</v>
          </cell>
          <cell r="R1566" t="str">
            <v/>
          </cell>
          <cell r="S1566" t="str">
            <v/>
          </cell>
          <cell r="T1566" t="str">
            <v/>
          </cell>
          <cell r="U1566" t="str">
            <v/>
          </cell>
          <cell r="V1566" t="str">
            <v>Sim</v>
          </cell>
          <cell r="W1566" t="str">
            <v>Não</v>
          </cell>
        </row>
        <row r="1567">
          <cell r="D1567" t="str">
            <v>Lagoa dos Gatos/PE</v>
          </cell>
          <cell r="E1567" t="str">
            <v>B</v>
          </cell>
          <cell r="F1567">
            <v>7.3456714206112703E-2</v>
          </cell>
          <cell r="G1567" t="str">
            <v>A</v>
          </cell>
          <cell r="H1567">
            <v>0.93864958019938727</v>
          </cell>
          <cell r="I1567" t="str">
            <v>B</v>
          </cell>
          <cell r="J1567">
            <v>1.2886741784437095E-2</v>
          </cell>
          <cell r="K1567" t="str">
            <v>B</v>
          </cell>
          <cell r="L1567" t="str">
            <v>Cicf</v>
          </cell>
          <cell r="M1567" t="str">
            <v/>
          </cell>
          <cell r="N1567" t="str">
            <v>CAPAG Ano Base 2023</v>
          </cell>
          <cell r="O1567" t="str">
            <v>Não</v>
          </cell>
          <cell r="P1567">
            <v>0</v>
          </cell>
          <cell r="Q1567" t="str">
            <v>Sim</v>
          </cell>
          <cell r="R1567" t="str">
            <v/>
          </cell>
          <cell r="S1567" t="str">
            <v/>
          </cell>
          <cell r="T1567" t="str">
            <v/>
          </cell>
          <cell r="U1567" t="str">
            <v/>
          </cell>
          <cell r="V1567" t="str">
            <v>Sim</v>
          </cell>
          <cell r="W1567" t="str">
            <v>Sim</v>
          </cell>
        </row>
        <row r="1568">
          <cell r="D1568" t="str">
            <v>Lagoa Grande/PE</v>
          </cell>
          <cell r="E1568" t="str">
            <v>A</v>
          </cell>
          <cell r="F1568">
            <v>7.979702565850133E-2</v>
          </cell>
          <cell r="G1568" t="str">
            <v>A</v>
          </cell>
          <cell r="H1568">
            <v>0.88846891096215053</v>
          </cell>
          <cell r="I1568" t="str">
            <v>B</v>
          </cell>
          <cell r="J1568">
            <v>0.10516923183332053</v>
          </cell>
          <cell r="K1568" t="str">
            <v>A</v>
          </cell>
          <cell r="L1568" t="str">
            <v>Bicf</v>
          </cell>
          <cell r="M1568" t="str">
            <v/>
          </cell>
          <cell r="N1568" t="str">
            <v>CAPAG Ano Base 2023</v>
          </cell>
          <cell r="O1568" t="str">
            <v>Não</v>
          </cell>
          <cell r="P1568">
            <v>0.29897328325619055</v>
          </cell>
          <cell r="Q1568" t="str">
            <v>Sim</v>
          </cell>
          <cell r="R1568" t="str">
            <v/>
          </cell>
          <cell r="S1568" t="str">
            <v/>
          </cell>
          <cell r="T1568" t="str">
            <v/>
          </cell>
          <cell r="U1568" t="str">
            <v/>
          </cell>
          <cell r="V1568" t="str">
            <v>Sim</v>
          </cell>
          <cell r="W1568" t="str">
            <v>Sim</v>
          </cell>
        </row>
        <row r="1569">
          <cell r="D1569" t="str">
            <v>Lajedo/PE</v>
          </cell>
          <cell r="E1569" t="str">
            <v>C</v>
          </cell>
          <cell r="F1569">
            <v>1.4739882598551269E-2</v>
          </cell>
          <cell r="G1569" t="str">
            <v>A</v>
          </cell>
          <cell r="H1569">
            <v>0.95923503480863959</v>
          </cell>
          <cell r="I1569" t="str">
            <v>C</v>
          </cell>
          <cell r="J1569">
            <v>-1.5043462985715619E-2</v>
          </cell>
          <cell r="K1569" t="str">
            <v>C</v>
          </cell>
          <cell r="L1569" t="str">
            <v>Bicf</v>
          </cell>
          <cell r="M1569" t="str">
            <v/>
          </cell>
          <cell r="N1569" t="str">
            <v>CAPAG Ano Base 2023</v>
          </cell>
          <cell r="O1569" t="str">
            <v>Não</v>
          </cell>
          <cell r="P1569">
            <v>1.7823640749922618</v>
          </cell>
          <cell r="Q1569" t="str">
            <v>Sim</v>
          </cell>
          <cell r="R1569" t="str">
            <v/>
          </cell>
          <cell r="S1569" t="str">
            <v/>
          </cell>
          <cell r="T1569" t="str">
            <v/>
          </cell>
          <cell r="U1569" t="str">
            <v/>
          </cell>
          <cell r="V1569" t="str">
            <v>Sim</v>
          </cell>
          <cell r="W1569" t="str">
            <v>Sim</v>
          </cell>
        </row>
        <row r="1570">
          <cell r="D1570" t="str">
            <v>Limoeiro/PE</v>
          </cell>
          <cell r="E1570" t="str">
            <v>C</v>
          </cell>
          <cell r="F1570">
            <v>0.38950260006075632</v>
          </cell>
          <cell r="G1570" t="str">
            <v>A</v>
          </cell>
          <cell r="H1570">
            <v>0.86030166081205639</v>
          </cell>
          <cell r="I1570" t="str">
            <v>B</v>
          </cell>
          <cell r="J1570">
            <v>-5.4781920653503693E-2</v>
          </cell>
          <cell r="K1570" t="str">
            <v>C</v>
          </cell>
          <cell r="L1570" t="str">
            <v>Cicf</v>
          </cell>
          <cell r="M1570" t="str">
            <v/>
          </cell>
          <cell r="N1570" t="str">
            <v>CAPAG Ano Base 2023</v>
          </cell>
          <cell r="O1570" t="str">
            <v>Não</v>
          </cell>
          <cell r="P1570">
            <v>4.0072262779417445</v>
          </cell>
          <cell r="Q1570" t="str">
            <v>Sim</v>
          </cell>
          <cell r="R1570" t="str">
            <v/>
          </cell>
          <cell r="S1570" t="str">
            <v/>
          </cell>
          <cell r="T1570" t="str">
            <v/>
          </cell>
          <cell r="U1570" t="str">
            <v/>
          </cell>
          <cell r="V1570" t="str">
            <v>Sim</v>
          </cell>
          <cell r="W1570" t="str">
            <v>Sim</v>
          </cell>
        </row>
        <row r="1571">
          <cell r="D1571" t="str">
            <v>Macaparana/PE</v>
          </cell>
          <cell r="E1571" t="str">
            <v>A</v>
          </cell>
          <cell r="F1571">
            <v>5.2188791357156795E-2</v>
          </cell>
          <cell r="G1571" t="str">
            <v>A</v>
          </cell>
          <cell r="H1571">
            <v>0.94171245852090357</v>
          </cell>
          <cell r="I1571" t="str">
            <v>B</v>
          </cell>
          <cell r="J1571">
            <v>5.6956185587867719E-2</v>
          </cell>
          <cell r="K1571" t="str">
            <v>A</v>
          </cell>
          <cell r="L1571" t="str">
            <v>Cicf</v>
          </cell>
          <cell r="M1571" t="str">
            <v/>
          </cell>
          <cell r="N1571" t="str">
            <v>CAPAG Ano Base 2023</v>
          </cell>
          <cell r="O1571" t="str">
            <v>Não</v>
          </cell>
          <cell r="P1571">
            <v>0.30569153467711396</v>
          </cell>
          <cell r="Q1571" t="str">
            <v>Sim</v>
          </cell>
          <cell r="R1571" t="str">
            <v/>
          </cell>
          <cell r="S1571" t="str">
            <v/>
          </cell>
          <cell r="T1571" t="str">
            <v/>
          </cell>
          <cell r="U1571" t="str">
            <v/>
          </cell>
          <cell r="V1571" t="str">
            <v>Sim</v>
          </cell>
          <cell r="W1571" t="str">
            <v>Sim</v>
          </cell>
        </row>
        <row r="1572">
          <cell r="D1572" t="str">
            <v>Machados/PE</v>
          </cell>
          <cell r="E1572" t="str">
            <v>C</v>
          </cell>
          <cell r="F1572">
            <v>0.22916727719671043</v>
          </cell>
          <cell r="G1572" t="str">
            <v>A</v>
          </cell>
          <cell r="H1572">
            <v>0.95397538125853965</v>
          </cell>
          <cell r="I1572" t="str">
            <v>C</v>
          </cell>
          <cell r="J1572">
            <v>-0.10402611991637382</v>
          </cell>
          <cell r="K1572" t="str">
            <v>C</v>
          </cell>
          <cell r="L1572" t="str">
            <v>Cicf</v>
          </cell>
          <cell r="M1572" t="str">
            <v/>
          </cell>
          <cell r="N1572" t="str">
            <v>CAPAG Ano Base 2023</v>
          </cell>
          <cell r="O1572" t="str">
            <v>Não</v>
          </cell>
          <cell r="P1572" t="str">
            <v/>
          </cell>
          <cell r="Q1572" t="str">
            <v>Sim</v>
          </cell>
          <cell r="R1572" t="str">
            <v/>
          </cell>
          <cell r="S1572" t="str">
            <v/>
          </cell>
          <cell r="T1572" t="str">
            <v/>
          </cell>
          <cell r="U1572" t="str">
            <v/>
          </cell>
          <cell r="V1572" t="str">
            <v>Sim</v>
          </cell>
          <cell r="W1572" t="str">
            <v>Sim</v>
          </cell>
        </row>
        <row r="1573">
          <cell r="D1573" t="str">
            <v>Manari/PE</v>
          </cell>
          <cell r="E1573" t="str">
            <v>C</v>
          </cell>
          <cell r="F1573">
            <v>0.20389501902273571</v>
          </cell>
          <cell r="G1573" t="str">
            <v>A</v>
          </cell>
          <cell r="H1573">
            <v>1.0109909494611304</v>
          </cell>
          <cell r="I1573" t="str">
            <v>C</v>
          </cell>
          <cell r="J1573">
            <v>-0.68862754640834134</v>
          </cell>
          <cell r="K1573" t="str">
            <v>C</v>
          </cell>
          <cell r="L1573" t="str">
            <v>Dicf</v>
          </cell>
          <cell r="M1573" t="str">
            <v/>
          </cell>
          <cell r="N1573" t="str">
            <v>CAPAG Ano Base 2023</v>
          </cell>
          <cell r="O1573" t="str">
            <v>Não</v>
          </cell>
          <cell r="P1573" t="str">
            <v/>
          </cell>
          <cell r="Q1573" t="str">
            <v>Sim</v>
          </cell>
          <cell r="R1573" t="str">
            <v/>
          </cell>
          <cell r="S1573" t="str">
            <v/>
          </cell>
          <cell r="T1573" t="str">
            <v/>
          </cell>
          <cell r="U1573" t="str">
            <v/>
          </cell>
          <cell r="V1573" t="str">
            <v>Sim</v>
          </cell>
          <cell r="W1573" t="str">
            <v>Não</v>
          </cell>
        </row>
        <row r="1574">
          <cell r="D1574" t="str">
            <v>Maraial/PE</v>
          </cell>
          <cell r="E1574" t="str">
            <v>D</v>
          </cell>
          <cell r="F1574">
            <v>1.2430783786541013</v>
          </cell>
          <cell r="G1574" t="str">
            <v>C</v>
          </cell>
          <cell r="H1574">
            <v>0.97983763439577598</v>
          </cell>
          <cell r="I1574" t="str">
            <v>C</v>
          </cell>
          <cell r="J1574">
            <v>-0.35820229397633635</v>
          </cell>
          <cell r="K1574" t="str">
            <v>C</v>
          </cell>
          <cell r="L1574" t="str">
            <v>Cicf</v>
          </cell>
          <cell r="M1574" t="str">
            <v/>
          </cell>
          <cell r="N1574" t="str">
            <v>CAPAG Ano Base 2023</v>
          </cell>
          <cell r="O1574" t="str">
            <v>Não</v>
          </cell>
          <cell r="P1574">
            <v>15.563166908760049</v>
          </cell>
          <cell r="Q1574" t="str">
            <v>Sim</v>
          </cell>
          <cell r="R1574" t="str">
            <v/>
          </cell>
          <cell r="S1574" t="str">
            <v/>
          </cell>
          <cell r="T1574" t="str">
            <v/>
          </cell>
          <cell r="U1574" t="str">
            <v/>
          </cell>
          <cell r="V1574" t="str">
            <v>Sim</v>
          </cell>
          <cell r="W1574" t="str">
            <v>Sim</v>
          </cell>
        </row>
        <row r="1575">
          <cell r="D1575" t="str">
            <v>Mirandiba/PE</v>
          </cell>
          <cell r="E1575" t="str">
            <v>C</v>
          </cell>
          <cell r="F1575">
            <v>3.0689190497295116E-2</v>
          </cell>
          <cell r="G1575" t="str">
            <v>A</v>
          </cell>
          <cell r="H1575">
            <v>0.99602356079769849</v>
          </cell>
          <cell r="I1575" t="str">
            <v>C</v>
          </cell>
          <cell r="J1575">
            <v>-0.13704842658249747</v>
          </cell>
          <cell r="K1575" t="str">
            <v>C</v>
          </cell>
          <cell r="L1575" t="str">
            <v>Cicf</v>
          </cell>
          <cell r="M1575" t="str">
            <v/>
          </cell>
          <cell r="N1575" t="str">
            <v>CAPAG Ano Base 2023</v>
          </cell>
          <cell r="O1575" t="str">
            <v>Não</v>
          </cell>
          <cell r="P1575" t="str">
            <v/>
          </cell>
          <cell r="Q1575" t="str">
            <v>Sim</v>
          </cell>
          <cell r="R1575" t="str">
            <v/>
          </cell>
          <cell r="S1575" t="str">
            <v/>
          </cell>
          <cell r="T1575" t="str">
            <v/>
          </cell>
          <cell r="U1575" t="str">
            <v/>
          </cell>
          <cell r="V1575" t="str">
            <v>Sim</v>
          </cell>
          <cell r="W1575" t="str">
            <v>Sim</v>
          </cell>
        </row>
        <row r="1576">
          <cell r="D1576" t="str">
            <v>Moreno/PE</v>
          </cell>
          <cell r="E1576" t="str">
            <v>n.d.</v>
          </cell>
          <cell r="F1576">
            <v>0.31815317118315267</v>
          </cell>
          <cell r="G1576" t="str">
            <v>A</v>
          </cell>
          <cell r="H1576">
            <v>0.96560036560234752</v>
          </cell>
          <cell r="I1576" t="str">
            <v>C</v>
          </cell>
          <cell r="J1576" t="str">
            <v>n.d.</v>
          </cell>
          <cell r="K1576" t="str">
            <v>n.d.</v>
          </cell>
          <cell r="L1576" t="str">
            <v>Dicf</v>
          </cell>
          <cell r="M157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76" t="str">
            <v>CAPAG Ano Base 2023</v>
          </cell>
          <cell r="O1576" t="str">
            <v>Não</v>
          </cell>
          <cell r="P1576" t="str">
            <v>n.d.</v>
          </cell>
          <cell r="Q1576" t="str">
            <v>Sim</v>
          </cell>
          <cell r="R1576" t="str">
            <v/>
          </cell>
          <cell r="S1576" t="str">
            <v/>
          </cell>
          <cell r="T1576" t="str">
            <v>Negativa</v>
          </cell>
          <cell r="U1576" t="str">
            <v/>
          </cell>
          <cell r="V1576" t="str">
            <v>Sim</v>
          </cell>
          <cell r="W1576" t="str">
            <v>Sim</v>
          </cell>
        </row>
        <row r="1577">
          <cell r="D1577" t="str">
            <v>Nazaré da Mata/PE</v>
          </cell>
          <cell r="E1577" t="str">
            <v>n.d.</v>
          </cell>
          <cell r="F1577">
            <v>0.7344891062065545</v>
          </cell>
          <cell r="G1577" t="str">
            <v>B</v>
          </cell>
          <cell r="H1577">
            <v>1.1485986714506216</v>
          </cell>
          <cell r="I1577" t="str">
            <v>C</v>
          </cell>
          <cell r="J1577" t="str">
            <v>n.d.</v>
          </cell>
          <cell r="K1577" t="str">
            <v>n.d.</v>
          </cell>
          <cell r="L1577" t="str">
            <v>Bicf</v>
          </cell>
          <cell r="M157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77" t="str">
            <v>CAPAG Ano Base 2023</v>
          </cell>
          <cell r="O1577" t="str">
            <v>Não</v>
          </cell>
          <cell r="P1577" t="str">
            <v>n.d.</v>
          </cell>
          <cell r="Q1577" t="str">
            <v>Sim</v>
          </cell>
          <cell r="R1577" t="str">
            <v/>
          </cell>
          <cell r="S1577" t="str">
            <v/>
          </cell>
          <cell r="T1577" t="str">
            <v>Negativa</v>
          </cell>
          <cell r="U1577" t="str">
            <v/>
          </cell>
          <cell r="V1577" t="str">
            <v>Sim</v>
          </cell>
          <cell r="W1577" t="str">
            <v>Sim</v>
          </cell>
        </row>
        <row r="1578">
          <cell r="D1578" t="str">
            <v>Olinda/PE</v>
          </cell>
          <cell r="E1578" t="str">
            <v>C</v>
          </cell>
          <cell r="F1578">
            <v>7.9734671038202212E-2</v>
          </cell>
          <cell r="G1578" t="str">
            <v>A</v>
          </cell>
          <cell r="H1578">
            <v>0.96883050882598676</v>
          </cell>
          <cell r="I1578" t="str">
            <v>C</v>
          </cell>
          <cell r="J1578">
            <v>-6.0911622969352194E-2</v>
          </cell>
          <cell r="K1578" t="str">
            <v>C</v>
          </cell>
          <cell r="L1578" t="str">
            <v>Bicf</v>
          </cell>
          <cell r="M1578" t="str">
            <v/>
          </cell>
          <cell r="N1578" t="str">
            <v>CAPAG Ano Base 2023</v>
          </cell>
          <cell r="O1578" t="str">
            <v>Não</v>
          </cell>
          <cell r="P1578" t="str">
            <v/>
          </cell>
          <cell r="Q1578" t="str">
            <v>Sim</v>
          </cell>
          <cell r="R1578" t="str">
            <v/>
          </cell>
          <cell r="S1578" t="str">
            <v/>
          </cell>
          <cell r="T1578" t="str">
            <v/>
          </cell>
          <cell r="U1578" t="str">
            <v/>
          </cell>
          <cell r="V1578" t="str">
            <v>Sim</v>
          </cell>
          <cell r="W1578" t="str">
            <v>Sim</v>
          </cell>
        </row>
        <row r="1579">
          <cell r="D1579" t="str">
            <v>Orobó/PE</v>
          </cell>
          <cell r="E1579" t="str">
            <v>n.d.</v>
          </cell>
          <cell r="F1579">
            <v>0.25653165581209092</v>
          </cell>
          <cell r="G1579" t="str">
            <v>A</v>
          </cell>
          <cell r="H1579">
            <v>0.87596974032538244</v>
          </cell>
          <cell r="I1579" t="str">
            <v>B</v>
          </cell>
          <cell r="J1579" t="str">
            <v>n.d.</v>
          </cell>
          <cell r="K1579" t="str">
            <v>n.d.</v>
          </cell>
          <cell r="L1579" t="str">
            <v>Cicf</v>
          </cell>
          <cell r="M15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579" t="str">
            <v>CAPAG Ano Base 2023</v>
          </cell>
          <cell r="O1579" t="str">
            <v>Não</v>
          </cell>
          <cell r="P1579">
            <v>0.97128142229192338</v>
          </cell>
          <cell r="Q1579" t="str">
            <v>Sim</v>
          </cell>
          <cell r="R1579" t="str">
            <v>Sim</v>
          </cell>
          <cell r="S1579" t="str">
            <v/>
          </cell>
          <cell r="T1579" t="str">
            <v/>
          </cell>
          <cell r="U1579" t="str">
            <v>Sim</v>
          </cell>
          <cell r="V1579" t="str">
            <v>Sim</v>
          </cell>
          <cell r="W1579" t="str">
            <v>Sim</v>
          </cell>
        </row>
        <row r="1580">
          <cell r="D1580" t="str">
            <v>Orocó/PE</v>
          </cell>
          <cell r="E1580" t="str">
            <v>C</v>
          </cell>
          <cell r="F1580">
            <v>0.19960481179531922</v>
          </cell>
          <cell r="G1580" t="str">
            <v>A</v>
          </cell>
          <cell r="H1580">
            <v>0.97847941130448135</v>
          </cell>
          <cell r="I1580" t="str">
            <v>C</v>
          </cell>
          <cell r="J1580">
            <v>-0.34263869592301366</v>
          </cell>
          <cell r="K1580" t="str">
            <v>C</v>
          </cell>
          <cell r="L1580" t="str">
            <v>Bicf</v>
          </cell>
          <cell r="M1580" t="str">
            <v/>
          </cell>
          <cell r="N1580" t="str">
            <v>CAPAG Ano Base 2023</v>
          </cell>
          <cell r="O1580" t="str">
            <v>Não</v>
          </cell>
          <cell r="P1580" t="str">
            <v/>
          </cell>
          <cell r="Q1580" t="str">
            <v>Sim</v>
          </cell>
          <cell r="R1580" t="str">
            <v/>
          </cell>
          <cell r="S1580" t="str">
            <v/>
          </cell>
          <cell r="T1580" t="str">
            <v/>
          </cell>
          <cell r="U1580" t="str">
            <v/>
          </cell>
          <cell r="V1580" t="str">
            <v>Sim</v>
          </cell>
          <cell r="W1580" t="str">
            <v>Não</v>
          </cell>
        </row>
        <row r="1581">
          <cell r="D1581" t="str">
            <v>Ouricuri/PE</v>
          </cell>
          <cell r="E1581" t="str">
            <v>C</v>
          </cell>
          <cell r="F1581">
            <v>0.41029523071689333</v>
          </cell>
          <cell r="G1581" t="str">
            <v>A</v>
          </cell>
          <cell r="H1581">
            <v>0.9121671314428943</v>
          </cell>
          <cell r="I1581" t="str">
            <v>B</v>
          </cell>
          <cell r="J1581">
            <v>-0.26859055773475793</v>
          </cell>
          <cell r="K1581" t="str">
            <v>C</v>
          </cell>
          <cell r="L1581" t="str">
            <v>Bicf</v>
          </cell>
          <cell r="M1581" t="str">
            <v/>
          </cell>
          <cell r="N1581" t="str">
            <v>CAPAG Ano Base 2023</v>
          </cell>
          <cell r="O1581" t="str">
            <v>Não</v>
          </cell>
          <cell r="P1581" t="str">
            <v/>
          </cell>
          <cell r="Q1581" t="str">
            <v>Sim</v>
          </cell>
          <cell r="R1581" t="str">
            <v/>
          </cell>
          <cell r="S1581" t="str">
            <v/>
          </cell>
          <cell r="T1581" t="str">
            <v/>
          </cell>
          <cell r="U1581" t="str">
            <v/>
          </cell>
          <cell r="V1581" t="str">
            <v>Sim</v>
          </cell>
          <cell r="W1581" t="str">
            <v>Sim</v>
          </cell>
        </row>
        <row r="1582">
          <cell r="D1582" t="str">
            <v>Palmares/PE</v>
          </cell>
          <cell r="E1582" t="str">
            <v>B</v>
          </cell>
          <cell r="F1582">
            <v>0.12517167847206462</v>
          </cell>
          <cell r="G1582" t="str">
            <v>A</v>
          </cell>
          <cell r="H1582">
            <v>0.92811511044889095</v>
          </cell>
          <cell r="I1582" t="str">
            <v>B</v>
          </cell>
          <cell r="J1582">
            <v>1.6722120788862167E-3</v>
          </cell>
          <cell r="K1582" t="str">
            <v>B</v>
          </cell>
          <cell r="L1582" t="str">
            <v>Cicf</v>
          </cell>
          <cell r="M1582" t="str">
            <v/>
          </cell>
          <cell r="N1582" t="str">
            <v>CAPAG Ano Base 2023</v>
          </cell>
          <cell r="O1582" t="str">
            <v>Não</v>
          </cell>
          <cell r="P1582">
            <v>0.96009096697912544</v>
          </cell>
          <cell r="Q1582" t="str">
            <v>Sim</v>
          </cell>
          <cell r="R1582" t="str">
            <v/>
          </cell>
          <cell r="S1582" t="str">
            <v/>
          </cell>
          <cell r="T1582" t="str">
            <v/>
          </cell>
          <cell r="U1582" t="str">
            <v/>
          </cell>
          <cell r="V1582" t="str">
            <v>Sim</v>
          </cell>
          <cell r="W1582" t="str">
            <v>Sim</v>
          </cell>
        </row>
        <row r="1583">
          <cell r="D1583" t="str">
            <v>Palmeirina/PE</v>
          </cell>
          <cell r="E1583" t="str">
            <v>C</v>
          </cell>
          <cell r="F1583">
            <v>4.9542492973164813E-3</v>
          </cell>
          <cell r="G1583" t="str">
            <v>A</v>
          </cell>
          <cell r="H1583">
            <v>0.99089954953991954</v>
          </cell>
          <cell r="I1583" t="str">
            <v>C</v>
          </cell>
          <cell r="J1583">
            <v>-0.17689642127616453</v>
          </cell>
          <cell r="K1583" t="str">
            <v>C</v>
          </cell>
          <cell r="L1583" t="str">
            <v>Bicf</v>
          </cell>
          <cell r="M1583" t="str">
            <v/>
          </cell>
          <cell r="N1583" t="str">
            <v>CAPAG Ano Base 2023</v>
          </cell>
          <cell r="O1583" t="str">
            <v>Não</v>
          </cell>
          <cell r="P1583" t="str">
            <v/>
          </cell>
          <cell r="Q1583" t="str">
            <v>Sim</v>
          </cell>
          <cell r="R1583" t="str">
            <v/>
          </cell>
          <cell r="S1583" t="str">
            <v/>
          </cell>
          <cell r="T1583" t="str">
            <v/>
          </cell>
          <cell r="U1583" t="str">
            <v/>
          </cell>
          <cell r="V1583" t="str">
            <v>Sim</v>
          </cell>
          <cell r="W1583" t="str">
            <v>Sim</v>
          </cell>
        </row>
        <row r="1584">
          <cell r="D1584" t="str">
            <v>Panelas/PE</v>
          </cell>
          <cell r="E1584" t="str">
            <v>C</v>
          </cell>
          <cell r="F1584">
            <v>0.13559195447749051</v>
          </cell>
          <cell r="G1584" t="str">
            <v>A</v>
          </cell>
          <cell r="H1584">
            <v>0.93029172612167943</v>
          </cell>
          <cell r="I1584" t="str">
            <v>B</v>
          </cell>
          <cell r="J1584">
            <v>-9.6237160965625852E-3</v>
          </cell>
          <cell r="K1584" t="str">
            <v>C</v>
          </cell>
          <cell r="L1584" t="str">
            <v>Cicf</v>
          </cell>
          <cell r="M1584" t="str">
            <v/>
          </cell>
          <cell r="N1584" t="str">
            <v>CAPAG Ano Base 2023</v>
          </cell>
          <cell r="O1584" t="str">
            <v>Não</v>
          </cell>
          <cell r="P1584">
            <v>7.6282611594163896</v>
          </cell>
          <cell r="Q1584" t="str">
            <v>Sim</v>
          </cell>
          <cell r="R1584" t="str">
            <v/>
          </cell>
          <cell r="S1584" t="str">
            <v/>
          </cell>
          <cell r="T1584" t="str">
            <v/>
          </cell>
          <cell r="U1584" t="str">
            <v/>
          </cell>
          <cell r="V1584" t="str">
            <v>Sim</v>
          </cell>
          <cell r="W1584" t="str">
            <v>Sim</v>
          </cell>
        </row>
        <row r="1585">
          <cell r="D1585" t="str">
            <v>Paranatama/PE</v>
          </cell>
          <cell r="E1585" t="str">
            <v>n.e.</v>
          </cell>
          <cell r="F1585">
            <v>0.27062344574021241</v>
          </cell>
          <cell r="G1585" t="str">
            <v>A</v>
          </cell>
          <cell r="H1585">
            <v>1.0825069140326242</v>
          </cell>
          <cell r="I1585" t="str">
            <v>C</v>
          </cell>
          <cell r="J1585">
            <v>-0.22642892355325853</v>
          </cell>
          <cell r="K1585" t="str">
            <v>C</v>
          </cell>
          <cell r="L1585" t="str">
            <v>Eicf</v>
          </cell>
          <cell r="M1585" t="str">
            <v>Ente possui ranking da informação contábil Eicf</v>
          </cell>
          <cell r="N1585" t="str">
            <v>CAPAG Ano Base 2023</v>
          </cell>
          <cell r="O1585" t="str">
            <v>Não</v>
          </cell>
          <cell r="P1585" t="str">
            <v/>
          </cell>
          <cell r="Q1585" t="str">
            <v>Sim</v>
          </cell>
          <cell r="R1585" t="str">
            <v/>
          </cell>
          <cell r="S1585" t="str">
            <v/>
          </cell>
          <cell r="T1585" t="str">
            <v/>
          </cell>
          <cell r="U1585" t="str">
            <v/>
          </cell>
          <cell r="V1585" t="str">
            <v>Sim</v>
          </cell>
          <cell r="W1585" t="str">
            <v>Sim</v>
          </cell>
        </row>
        <row r="1586">
          <cell r="D1586" t="str">
            <v>Parnamirim/PE</v>
          </cell>
          <cell r="E1586" t="str">
            <v>C</v>
          </cell>
          <cell r="F1586">
            <v>0.20402271675474759</v>
          </cell>
          <cell r="G1586" t="str">
            <v>A</v>
          </cell>
          <cell r="H1586">
            <v>0.92925477850429317</v>
          </cell>
          <cell r="I1586" t="str">
            <v>B</v>
          </cell>
          <cell r="J1586">
            <v>-0.32610531123716685</v>
          </cell>
          <cell r="K1586" t="str">
            <v>C</v>
          </cell>
          <cell r="L1586" t="str">
            <v>Bicf</v>
          </cell>
          <cell r="M1586" t="str">
            <v/>
          </cell>
          <cell r="N1586" t="str">
            <v>CAPAG Ano Base 2023</v>
          </cell>
          <cell r="O1586" t="str">
            <v>Não</v>
          </cell>
          <cell r="P1586" t="str">
            <v/>
          </cell>
          <cell r="Q1586" t="str">
            <v>Sim</v>
          </cell>
          <cell r="R1586" t="str">
            <v/>
          </cell>
          <cell r="S1586" t="str">
            <v/>
          </cell>
          <cell r="T1586" t="str">
            <v/>
          </cell>
          <cell r="U1586" t="str">
            <v/>
          </cell>
          <cell r="V1586" t="str">
            <v>Sim</v>
          </cell>
          <cell r="W1586" t="str">
            <v>Sim</v>
          </cell>
        </row>
        <row r="1587">
          <cell r="D1587" t="str">
            <v>Passira/PE</v>
          </cell>
          <cell r="E1587" t="str">
            <v>C</v>
          </cell>
          <cell r="F1587">
            <v>0.19635699207922225</v>
          </cell>
          <cell r="G1587" t="str">
            <v>A</v>
          </cell>
          <cell r="H1587">
            <v>0.97980195651358892</v>
          </cell>
          <cell r="I1587" t="str">
            <v>C</v>
          </cell>
          <cell r="J1587">
            <v>-0.19505845772554159</v>
          </cell>
          <cell r="K1587" t="str">
            <v>C</v>
          </cell>
          <cell r="L1587" t="str">
            <v>Dicf</v>
          </cell>
          <cell r="M1587" t="str">
            <v/>
          </cell>
          <cell r="N1587" t="str">
            <v>CAPAG Ano Base 2023</v>
          </cell>
          <cell r="O1587" t="str">
            <v>Não</v>
          </cell>
          <cell r="P1587" t="str">
            <v/>
          </cell>
          <cell r="Q1587" t="str">
            <v>Sim</v>
          </cell>
          <cell r="R1587" t="str">
            <v/>
          </cell>
          <cell r="S1587" t="str">
            <v/>
          </cell>
          <cell r="T1587" t="str">
            <v/>
          </cell>
          <cell r="U1587" t="str">
            <v/>
          </cell>
          <cell r="V1587" t="str">
            <v>Sim</v>
          </cell>
          <cell r="W1587" t="str">
            <v>Sim</v>
          </cell>
        </row>
        <row r="1588">
          <cell r="D1588" t="str">
            <v>Paudalho/PE</v>
          </cell>
          <cell r="E1588" t="str">
            <v>C</v>
          </cell>
          <cell r="F1588">
            <v>0.66126724768881062</v>
          </cell>
          <cell r="G1588" t="str">
            <v>B</v>
          </cell>
          <cell r="H1588">
            <v>0.96453543160521205</v>
          </cell>
          <cell r="I1588" t="str">
            <v>C</v>
          </cell>
          <cell r="J1588">
            <v>-9.9797051426490438E-2</v>
          </cell>
          <cell r="K1588" t="str">
            <v>C</v>
          </cell>
          <cell r="L1588" t="str">
            <v>Cicf</v>
          </cell>
          <cell r="M1588" t="str">
            <v/>
          </cell>
          <cell r="N1588" t="str">
            <v>CAPAG Ano Base 2023</v>
          </cell>
          <cell r="O1588" t="str">
            <v>Não</v>
          </cell>
          <cell r="P1588" t="str">
            <v/>
          </cell>
          <cell r="Q1588" t="str">
            <v>Sim</v>
          </cell>
          <cell r="R1588" t="str">
            <v/>
          </cell>
          <cell r="S1588" t="str">
            <v/>
          </cell>
          <cell r="T1588" t="str">
            <v/>
          </cell>
          <cell r="U1588" t="str">
            <v/>
          </cell>
          <cell r="V1588" t="str">
            <v>Sim</v>
          </cell>
          <cell r="W1588" t="str">
            <v>Sim</v>
          </cell>
        </row>
        <row r="1589">
          <cell r="D1589" t="str">
            <v>Paulista/PE</v>
          </cell>
          <cell r="E1589" t="str">
            <v>C</v>
          </cell>
          <cell r="F1589">
            <v>9.4103501178394278E-2</v>
          </cell>
          <cell r="G1589" t="str">
            <v>A</v>
          </cell>
          <cell r="H1589">
            <v>1.0059599546494666</v>
          </cell>
          <cell r="I1589" t="str">
            <v>C</v>
          </cell>
          <cell r="J1589">
            <v>-0.1123759933606905</v>
          </cell>
          <cell r="K1589" t="str">
            <v>C</v>
          </cell>
          <cell r="L1589" t="str">
            <v>Aicf</v>
          </cell>
          <cell r="M1589" t="str">
            <v/>
          </cell>
          <cell r="N1589" t="str">
            <v>CAPAG Ano Base 2023</v>
          </cell>
          <cell r="O1589" t="str">
            <v>Não</v>
          </cell>
          <cell r="P1589">
            <v>90.015608961297801</v>
          </cell>
          <cell r="Q1589" t="str">
            <v>Sim</v>
          </cell>
          <cell r="R1589" t="str">
            <v/>
          </cell>
          <cell r="S1589" t="str">
            <v/>
          </cell>
          <cell r="T1589" t="str">
            <v/>
          </cell>
          <cell r="U1589" t="str">
            <v/>
          </cell>
          <cell r="V1589" t="str">
            <v>Sim</v>
          </cell>
          <cell r="W1589" t="str">
            <v>Sim</v>
          </cell>
        </row>
        <row r="1590">
          <cell r="D1590" t="str">
            <v>Pedra/PE</v>
          </cell>
          <cell r="E1590" t="str">
            <v>C</v>
          </cell>
          <cell r="F1590">
            <v>2.6763910357740266E-2</v>
          </cell>
          <cell r="G1590" t="str">
            <v>A</v>
          </cell>
          <cell r="H1590">
            <v>1.0231598830865867</v>
          </cell>
          <cell r="I1590" t="str">
            <v>C</v>
          </cell>
          <cell r="J1590">
            <v>0</v>
          </cell>
          <cell r="K1590" t="str">
            <v>C</v>
          </cell>
          <cell r="L1590" t="str">
            <v>Dicf</v>
          </cell>
          <cell r="M1590" t="str">
            <v/>
          </cell>
          <cell r="N1590" t="str">
            <v>CAPAG Ano Base 2023</v>
          </cell>
          <cell r="O1590" t="str">
            <v>Não</v>
          </cell>
          <cell r="P1590" t="str">
            <v>n.d.</v>
          </cell>
          <cell r="Q1590" t="str">
            <v>Sim</v>
          </cell>
          <cell r="R1590" t="str">
            <v/>
          </cell>
          <cell r="S1590" t="str">
            <v/>
          </cell>
          <cell r="T1590" t="str">
            <v/>
          </cell>
          <cell r="U1590" t="str">
            <v/>
          </cell>
          <cell r="V1590" t="str">
            <v>Sim</v>
          </cell>
          <cell r="W1590" t="str">
            <v>Não</v>
          </cell>
        </row>
        <row r="1591">
          <cell r="D1591" t="str">
            <v>Pesqueira/PE</v>
          </cell>
          <cell r="E1591" t="str">
            <v>C</v>
          </cell>
          <cell r="F1591">
            <v>0.21839485707361908</v>
          </cell>
          <cell r="G1591" t="str">
            <v>A</v>
          </cell>
          <cell r="H1591">
            <v>0.93530666865792056</v>
          </cell>
          <cell r="I1591" t="str">
            <v>B</v>
          </cell>
          <cell r="J1591">
            <v>-0.22212423612448381</v>
          </cell>
          <cell r="K1591" t="str">
            <v>C</v>
          </cell>
          <cell r="L1591" t="str">
            <v>Bicf</v>
          </cell>
          <cell r="M1591" t="str">
            <v/>
          </cell>
          <cell r="N1591" t="str">
            <v>CAPAG Ano Base 2023</v>
          </cell>
          <cell r="O1591" t="str">
            <v>Não</v>
          </cell>
          <cell r="P1591" t="str">
            <v/>
          </cell>
          <cell r="Q1591" t="str">
            <v>Sim</v>
          </cell>
          <cell r="R1591" t="str">
            <v/>
          </cell>
          <cell r="S1591" t="str">
            <v/>
          </cell>
          <cell r="T1591" t="str">
            <v/>
          </cell>
          <cell r="U1591" t="str">
            <v/>
          </cell>
          <cell r="V1591" t="str">
            <v>Sim</v>
          </cell>
          <cell r="W1591" t="str">
            <v>Sim</v>
          </cell>
        </row>
        <row r="1592">
          <cell r="D1592" t="str">
            <v>Petrolândia/PE</v>
          </cell>
          <cell r="E1592" t="str">
            <v>C</v>
          </cell>
          <cell r="F1592">
            <v>9.5956992210068828E-2</v>
          </cell>
          <cell r="G1592" t="str">
            <v>A</v>
          </cell>
          <cell r="H1592">
            <v>0.95691281663525285</v>
          </cell>
          <cell r="I1592" t="str">
            <v>C</v>
          </cell>
          <cell r="J1592">
            <v>-6.14266996208407E-2</v>
          </cell>
          <cell r="K1592" t="str">
            <v>C</v>
          </cell>
          <cell r="L1592" t="str">
            <v>Aicf</v>
          </cell>
          <cell r="M1592" t="str">
            <v/>
          </cell>
          <cell r="N1592" t="str">
            <v>CAPAG Ano Base 2023</v>
          </cell>
          <cell r="O1592" t="str">
            <v>Não</v>
          </cell>
          <cell r="P1592" t="str">
            <v/>
          </cell>
          <cell r="Q1592" t="str">
            <v>Sim</v>
          </cell>
          <cell r="R1592" t="str">
            <v/>
          </cell>
          <cell r="S1592" t="str">
            <v/>
          </cell>
          <cell r="T1592" t="str">
            <v/>
          </cell>
          <cell r="U1592" t="str">
            <v/>
          </cell>
          <cell r="V1592" t="str">
            <v>Sim</v>
          </cell>
          <cell r="W1592" t="str">
            <v>Sim</v>
          </cell>
        </row>
        <row r="1593">
          <cell r="D1593" t="str">
            <v>Petrolina/PE</v>
          </cell>
          <cell r="E1593" t="str">
            <v>A</v>
          </cell>
          <cell r="F1593">
            <v>0.14003512683090624</v>
          </cell>
          <cell r="G1593" t="str">
            <v>A</v>
          </cell>
          <cell r="H1593">
            <v>0.9053824378704145</v>
          </cell>
          <cell r="I1593" t="str">
            <v>B</v>
          </cell>
          <cell r="J1593">
            <v>5.0929835363691306E-2</v>
          </cell>
          <cell r="K1593" t="str">
            <v>A</v>
          </cell>
          <cell r="L1593" t="str">
            <v>Bicf</v>
          </cell>
          <cell r="M1593" t="str">
            <v/>
          </cell>
          <cell r="N1593" t="str">
            <v>CAPAG Ano Base 2023</v>
          </cell>
          <cell r="O1593" t="str">
            <v>Não</v>
          </cell>
          <cell r="P1593">
            <v>0.44505014449129032</v>
          </cell>
          <cell r="Q1593" t="str">
            <v>Sim</v>
          </cell>
          <cell r="R1593" t="str">
            <v/>
          </cell>
          <cell r="S1593" t="str">
            <v/>
          </cell>
          <cell r="T1593" t="str">
            <v/>
          </cell>
          <cell r="U1593" t="str">
            <v/>
          </cell>
          <cell r="V1593" t="str">
            <v>Sim</v>
          </cell>
          <cell r="W1593" t="str">
            <v>Sim</v>
          </cell>
        </row>
        <row r="1594">
          <cell r="D1594" t="str">
            <v>Poção/PE</v>
          </cell>
          <cell r="E1594" t="str">
            <v>C</v>
          </cell>
          <cell r="F1594">
            <v>0.10532527640144551</v>
          </cell>
          <cell r="G1594" t="str">
            <v>A</v>
          </cell>
          <cell r="H1594">
            <v>0.9979356312001183</v>
          </cell>
          <cell r="I1594" t="str">
            <v>C</v>
          </cell>
          <cell r="J1594">
            <v>-0.10302727499472177</v>
          </cell>
          <cell r="K1594" t="str">
            <v>C</v>
          </cell>
          <cell r="L1594" t="str">
            <v>Bicf</v>
          </cell>
          <cell r="M1594" t="str">
            <v/>
          </cell>
          <cell r="N1594" t="str">
            <v>CAPAG Ano Base 2023</v>
          </cell>
          <cell r="O1594" t="str">
            <v>Não</v>
          </cell>
          <cell r="P1594" t="str">
            <v/>
          </cell>
          <cell r="Q1594" t="str">
            <v>Sim</v>
          </cell>
          <cell r="R1594" t="str">
            <v/>
          </cell>
          <cell r="S1594" t="str">
            <v/>
          </cell>
          <cell r="T1594" t="str">
            <v/>
          </cell>
          <cell r="U1594" t="str">
            <v/>
          </cell>
          <cell r="V1594" t="str">
            <v>Sim</v>
          </cell>
          <cell r="W1594" t="str">
            <v>Sim</v>
          </cell>
        </row>
        <row r="1595">
          <cell r="D1595" t="str">
            <v>Pombos/PE</v>
          </cell>
          <cell r="E1595" t="str">
            <v>C</v>
          </cell>
          <cell r="F1595">
            <v>6.9546986425056967E-3</v>
          </cell>
          <cell r="G1595" t="str">
            <v>A</v>
          </cell>
          <cell r="H1595">
            <v>0.96217728647066325</v>
          </cell>
          <cell r="I1595" t="str">
            <v>C</v>
          </cell>
          <cell r="J1595">
            <v>-2.7683434366815871E-3</v>
          </cell>
          <cell r="K1595" t="str">
            <v>C</v>
          </cell>
          <cell r="L1595" t="str">
            <v>Cicf</v>
          </cell>
          <cell r="M1595" t="str">
            <v/>
          </cell>
          <cell r="N1595" t="str">
            <v>CAPAG Ano Base 2023</v>
          </cell>
          <cell r="O1595" t="str">
            <v>Não</v>
          </cell>
          <cell r="P1595">
            <v>6.2612299287714208</v>
          </cell>
          <cell r="Q1595" t="str">
            <v>Sim</v>
          </cell>
          <cell r="R1595" t="str">
            <v/>
          </cell>
          <cell r="S1595" t="str">
            <v/>
          </cell>
          <cell r="T1595" t="str">
            <v/>
          </cell>
          <cell r="U1595" t="str">
            <v/>
          </cell>
          <cell r="V1595" t="str">
            <v>Sim</v>
          </cell>
          <cell r="W1595" t="str">
            <v>Sim</v>
          </cell>
        </row>
        <row r="1596">
          <cell r="D1596" t="str">
            <v>Primavera/PE</v>
          </cell>
          <cell r="E1596" t="str">
            <v>C</v>
          </cell>
          <cell r="F1596">
            <v>0.44848559662678567</v>
          </cell>
          <cell r="G1596" t="str">
            <v>A</v>
          </cell>
          <cell r="H1596">
            <v>1.0115951646233088</v>
          </cell>
          <cell r="I1596" t="str">
            <v>C</v>
          </cell>
          <cell r="J1596">
            <v>-0.39252731601762758</v>
          </cell>
          <cell r="K1596" t="str">
            <v>C</v>
          </cell>
          <cell r="L1596" t="str">
            <v>Bicf</v>
          </cell>
          <cell r="M1596" t="str">
            <v/>
          </cell>
          <cell r="N1596" t="str">
            <v>CAPAG Ano Base 2023</v>
          </cell>
          <cell r="O1596" t="str">
            <v>Não</v>
          </cell>
          <cell r="P1596" t="str">
            <v/>
          </cell>
          <cell r="Q1596" t="str">
            <v>Sim</v>
          </cell>
          <cell r="R1596" t="str">
            <v/>
          </cell>
          <cell r="S1596" t="str">
            <v/>
          </cell>
          <cell r="T1596" t="str">
            <v/>
          </cell>
          <cell r="U1596" t="str">
            <v/>
          </cell>
          <cell r="V1596" t="str">
            <v>Sim</v>
          </cell>
          <cell r="W1596" t="str">
            <v>Sim</v>
          </cell>
        </row>
        <row r="1597">
          <cell r="D1597" t="str">
            <v>Quipapá/PE</v>
          </cell>
          <cell r="E1597" t="str">
            <v>C</v>
          </cell>
          <cell r="F1597">
            <v>0.57869067788791373</v>
          </cell>
          <cell r="G1597" t="str">
            <v>A</v>
          </cell>
          <cell r="H1597">
            <v>0.99075375246931219</v>
          </cell>
          <cell r="I1597" t="str">
            <v>C</v>
          </cell>
          <cell r="J1597">
            <v>-0.33275170581209301</v>
          </cell>
          <cell r="K1597" t="str">
            <v>C</v>
          </cell>
          <cell r="L1597" t="str">
            <v>Bicf</v>
          </cell>
          <cell r="M1597" t="str">
            <v/>
          </cell>
          <cell r="N1597" t="str">
            <v>CAPAG Ano Base 2023</v>
          </cell>
          <cell r="O1597" t="str">
            <v>Não</v>
          </cell>
          <cell r="P1597" t="str">
            <v/>
          </cell>
          <cell r="Q1597" t="str">
            <v>Sim</v>
          </cell>
          <cell r="R1597" t="str">
            <v/>
          </cell>
          <cell r="S1597" t="str">
            <v/>
          </cell>
          <cell r="T1597" t="str">
            <v/>
          </cell>
          <cell r="U1597" t="str">
            <v/>
          </cell>
          <cell r="V1597" t="str">
            <v>Sim</v>
          </cell>
          <cell r="W1597" t="str">
            <v>Sim</v>
          </cell>
        </row>
        <row r="1598">
          <cell r="D1598" t="str">
            <v>Quixaba/PE</v>
          </cell>
          <cell r="E1598" t="str">
            <v>n.d.</v>
          </cell>
          <cell r="F1598">
            <v>0.1268046106384153</v>
          </cell>
          <cell r="G1598" t="str">
            <v>A</v>
          </cell>
          <cell r="H1598">
            <v>0.91162444710560897</v>
          </cell>
          <cell r="I1598" t="str">
            <v>B</v>
          </cell>
          <cell r="J1598" t="str">
            <v>n.d.</v>
          </cell>
          <cell r="K1598" t="str">
            <v>n.d.</v>
          </cell>
          <cell r="L1598" t="str">
            <v>Cicf</v>
          </cell>
          <cell r="M159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598" t="str">
            <v>CAPAG Ano Base 2023</v>
          </cell>
          <cell r="O1598" t="str">
            <v>Não</v>
          </cell>
          <cell r="P1598" t="str">
            <v>n.d.</v>
          </cell>
          <cell r="Q1598" t="str">
            <v>Sim</v>
          </cell>
          <cell r="R1598" t="str">
            <v/>
          </cell>
          <cell r="S1598" t="str">
            <v/>
          </cell>
          <cell r="T1598" t="str">
            <v>Negativa</v>
          </cell>
          <cell r="U1598" t="str">
            <v/>
          </cell>
          <cell r="V1598" t="str">
            <v>Sim</v>
          </cell>
          <cell r="W1598" t="str">
            <v>Sim</v>
          </cell>
        </row>
        <row r="1599">
          <cell r="D1599" t="str">
            <v>Recife/PE</v>
          </cell>
          <cell r="E1599" t="str">
            <v>B+</v>
          </cell>
          <cell r="F1599">
            <v>0.34991338352079393</v>
          </cell>
          <cell r="G1599" t="str">
            <v>A</v>
          </cell>
          <cell r="H1599">
            <v>0.90706106746570825</v>
          </cell>
          <cell r="I1599" t="str">
            <v>B</v>
          </cell>
          <cell r="J1599">
            <v>3.4141907295099895E-2</v>
          </cell>
          <cell r="K1599" t="str">
            <v>B</v>
          </cell>
          <cell r="L1599" t="str">
            <v>Aicf</v>
          </cell>
          <cell r="M1599" t="str">
            <v/>
          </cell>
          <cell r="N1599" t="str">
            <v>CAPAG Ano Base 2023</v>
          </cell>
          <cell r="O1599" t="str">
            <v>Não</v>
          </cell>
          <cell r="P1599">
            <v>0.28334968261923543</v>
          </cell>
          <cell r="Q1599" t="str">
            <v>Sim</v>
          </cell>
          <cell r="R1599" t="str">
            <v/>
          </cell>
          <cell r="S1599" t="str">
            <v/>
          </cell>
          <cell r="T1599" t="str">
            <v/>
          </cell>
          <cell r="U1599" t="str">
            <v/>
          </cell>
          <cell r="V1599" t="str">
            <v>Sim</v>
          </cell>
          <cell r="W1599" t="str">
            <v>Sim</v>
          </cell>
        </row>
        <row r="1600">
          <cell r="D1600" t="str">
            <v>Riacho das Almas/PE</v>
          </cell>
          <cell r="E1600" t="str">
            <v>C</v>
          </cell>
          <cell r="F1600">
            <v>5.6733657994792942E-2</v>
          </cell>
          <cell r="G1600" t="str">
            <v>A</v>
          </cell>
          <cell r="H1600">
            <v>0.9880886316701375</v>
          </cell>
          <cell r="I1600" t="str">
            <v>C</v>
          </cell>
          <cell r="J1600">
            <v>-5.1069966164966306E-2</v>
          </cell>
          <cell r="K1600" t="str">
            <v>C</v>
          </cell>
          <cell r="L1600" t="str">
            <v>Dicf</v>
          </cell>
          <cell r="M1600" t="str">
            <v/>
          </cell>
          <cell r="N1600" t="str">
            <v>CAPAG Ano Base 2023</v>
          </cell>
          <cell r="O1600" t="str">
            <v>Não</v>
          </cell>
          <cell r="P1600" t="str">
            <v/>
          </cell>
          <cell r="Q1600" t="str">
            <v>Sim</v>
          </cell>
          <cell r="R1600" t="str">
            <v/>
          </cell>
          <cell r="S1600" t="str">
            <v/>
          </cell>
          <cell r="T1600" t="str">
            <v/>
          </cell>
          <cell r="U1600" t="str">
            <v/>
          </cell>
          <cell r="V1600" t="str">
            <v>Sim</v>
          </cell>
          <cell r="W1600" t="str">
            <v>Sim</v>
          </cell>
        </row>
        <row r="1601">
          <cell r="D1601" t="str">
            <v>Ribeirão/PE</v>
          </cell>
          <cell r="E1601" t="str">
            <v>C</v>
          </cell>
          <cell r="F1601">
            <v>0.43610007743378976</v>
          </cell>
          <cell r="G1601" t="str">
            <v>A</v>
          </cell>
          <cell r="H1601">
            <v>0.98667943434990724</v>
          </cell>
          <cell r="I1601" t="str">
            <v>C</v>
          </cell>
          <cell r="J1601">
            <v>-0.1982875549919666</v>
          </cell>
          <cell r="K1601" t="str">
            <v>C</v>
          </cell>
          <cell r="L1601" t="str">
            <v>Bicf</v>
          </cell>
          <cell r="M1601" t="str">
            <v/>
          </cell>
          <cell r="N1601" t="str">
            <v>CAPAG Ano Base 2023</v>
          </cell>
          <cell r="O1601" t="str">
            <v>Não</v>
          </cell>
          <cell r="P1601" t="str">
            <v/>
          </cell>
          <cell r="Q1601" t="str">
            <v>Sim</v>
          </cell>
          <cell r="R1601" t="str">
            <v/>
          </cell>
          <cell r="S1601" t="str">
            <v/>
          </cell>
          <cell r="T1601" t="str">
            <v/>
          </cell>
          <cell r="U1601" t="str">
            <v/>
          </cell>
          <cell r="V1601" t="str">
            <v>Sim</v>
          </cell>
          <cell r="W1601" t="str">
            <v>Sim</v>
          </cell>
        </row>
        <row r="1602">
          <cell r="D1602" t="str">
            <v>Rio Formoso/PE</v>
          </cell>
          <cell r="E1602" t="str">
            <v>n.e.</v>
          </cell>
          <cell r="F1602">
            <v>0.55269231205790703</v>
          </cell>
          <cell r="G1602" t="str">
            <v>A</v>
          </cell>
          <cell r="H1602">
            <v>1.0229966912257566</v>
          </cell>
          <cell r="I1602" t="str">
            <v>C</v>
          </cell>
          <cell r="J1602">
            <v>-0.22794890861271561</v>
          </cell>
          <cell r="K1602" t="str">
            <v>C</v>
          </cell>
          <cell r="L1602" t="str">
            <v>Eicf</v>
          </cell>
          <cell r="M1602" t="str">
            <v>Ente possui ranking da informação contábil Eicf</v>
          </cell>
          <cell r="N1602" t="str">
            <v>CAPAG Ano Base 2023</v>
          </cell>
          <cell r="O1602" t="str">
            <v>Não</v>
          </cell>
          <cell r="P1602" t="str">
            <v/>
          </cell>
          <cell r="Q1602" t="str">
            <v>Sim</v>
          </cell>
          <cell r="R1602" t="str">
            <v/>
          </cell>
          <cell r="S1602" t="str">
            <v/>
          </cell>
          <cell r="T1602" t="str">
            <v/>
          </cell>
          <cell r="U1602" t="str">
            <v/>
          </cell>
          <cell r="V1602" t="str">
            <v>Sim</v>
          </cell>
          <cell r="W1602" t="str">
            <v>Sim</v>
          </cell>
        </row>
        <row r="1603">
          <cell r="D1603" t="str">
            <v>Sairé/PE</v>
          </cell>
          <cell r="E1603" t="str">
            <v>C</v>
          </cell>
          <cell r="F1603">
            <v>0.4425785251111562</v>
          </cell>
          <cell r="G1603" t="str">
            <v>A</v>
          </cell>
          <cell r="H1603">
            <v>0.92409082390529007</v>
          </cell>
          <cell r="I1603" t="str">
            <v>B</v>
          </cell>
          <cell r="J1603">
            <v>-5.6786088658545085E-2</v>
          </cell>
          <cell r="K1603" t="str">
            <v>C</v>
          </cell>
          <cell r="L1603" t="str">
            <v>Cicf</v>
          </cell>
          <cell r="M1603" t="str">
            <v/>
          </cell>
          <cell r="N1603" t="str">
            <v>CAPAG Ano Base 2023</v>
          </cell>
          <cell r="O1603" t="str">
            <v>Não</v>
          </cell>
          <cell r="P1603" t="str">
            <v/>
          </cell>
          <cell r="Q1603" t="str">
            <v>Sim</v>
          </cell>
          <cell r="R1603" t="str">
            <v/>
          </cell>
          <cell r="S1603" t="str">
            <v/>
          </cell>
          <cell r="T1603" t="str">
            <v/>
          </cell>
          <cell r="U1603" t="str">
            <v/>
          </cell>
          <cell r="V1603" t="str">
            <v>Sim</v>
          </cell>
          <cell r="W1603" t="str">
            <v>Sim</v>
          </cell>
        </row>
        <row r="1604">
          <cell r="D1604" t="str">
            <v>Salgadinho/PE</v>
          </cell>
          <cell r="E1604" t="str">
            <v>n.d.</v>
          </cell>
          <cell r="F1604">
            <v>0.14654155257173751</v>
          </cell>
          <cell r="G1604" t="str">
            <v>A</v>
          </cell>
          <cell r="H1604">
            <v>0.92787807005539968</v>
          </cell>
          <cell r="I1604" t="str">
            <v>B</v>
          </cell>
          <cell r="J1604" t="str">
            <v>n.d.</v>
          </cell>
          <cell r="K1604" t="str">
            <v>n.d.</v>
          </cell>
          <cell r="L1604" t="str">
            <v>Bicf</v>
          </cell>
          <cell r="M16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04" t="str">
            <v>CAPAG Ano Base 2023</v>
          </cell>
          <cell r="O1604" t="str">
            <v>Não</v>
          </cell>
          <cell r="P1604" t="str">
            <v>n.d.</v>
          </cell>
          <cell r="Q1604" t="str">
            <v>Sim</v>
          </cell>
          <cell r="R1604" t="str">
            <v/>
          </cell>
          <cell r="S1604" t="str">
            <v/>
          </cell>
          <cell r="T1604" t="str">
            <v/>
          </cell>
          <cell r="U1604" t="str">
            <v>Sim</v>
          </cell>
          <cell r="V1604" t="str">
            <v>Sim</v>
          </cell>
          <cell r="W1604" t="str">
            <v>Não</v>
          </cell>
        </row>
        <row r="1605">
          <cell r="D1605" t="str">
            <v>Salgueiro/PE</v>
          </cell>
          <cell r="E1605" t="str">
            <v>C</v>
          </cell>
          <cell r="F1605">
            <v>6.0524124382276452E-2</v>
          </cell>
          <cell r="G1605" t="str">
            <v>A</v>
          </cell>
          <cell r="H1605">
            <v>0.95660095978597126</v>
          </cell>
          <cell r="I1605" t="str">
            <v>C</v>
          </cell>
          <cell r="J1605">
            <v>-0.13403733467499332</v>
          </cell>
          <cell r="K1605" t="str">
            <v>C</v>
          </cell>
          <cell r="L1605" t="str">
            <v>Cicf</v>
          </cell>
          <cell r="M1605" t="str">
            <v/>
          </cell>
          <cell r="N1605" t="str">
            <v>CAPAG Ano Base 2023</v>
          </cell>
          <cell r="O1605" t="str">
            <v>Não</v>
          </cell>
          <cell r="P1605" t="str">
            <v/>
          </cell>
          <cell r="Q1605" t="str">
            <v>Sim</v>
          </cell>
          <cell r="R1605" t="str">
            <v/>
          </cell>
          <cell r="S1605" t="str">
            <v/>
          </cell>
          <cell r="T1605" t="str">
            <v/>
          </cell>
          <cell r="U1605" t="str">
            <v/>
          </cell>
          <cell r="V1605" t="str">
            <v>Sim</v>
          </cell>
          <cell r="W1605" t="str">
            <v>Sim</v>
          </cell>
        </row>
        <row r="1606">
          <cell r="D1606" t="str">
            <v>Saloá/PE</v>
          </cell>
          <cell r="E1606" t="str">
            <v>C</v>
          </cell>
          <cell r="F1606">
            <v>6.5180289539433292E-2</v>
          </cell>
          <cell r="G1606" t="str">
            <v>A</v>
          </cell>
          <cell r="H1606">
            <v>0.90820905042055733</v>
          </cell>
          <cell r="I1606" t="str">
            <v>B</v>
          </cell>
          <cell r="J1606">
            <v>-4.78708934608678E-2</v>
          </cell>
          <cell r="K1606" t="str">
            <v>C</v>
          </cell>
          <cell r="L1606" t="str">
            <v>Bicf</v>
          </cell>
          <cell r="M1606" t="str">
            <v/>
          </cell>
          <cell r="N1606" t="str">
            <v>CAPAG Ano Base 2023</v>
          </cell>
          <cell r="O1606" t="str">
            <v>Não</v>
          </cell>
          <cell r="P1606">
            <v>59.29623404989286</v>
          </cell>
          <cell r="Q1606" t="str">
            <v>Sim</v>
          </cell>
          <cell r="R1606" t="str">
            <v/>
          </cell>
          <cell r="S1606" t="str">
            <v/>
          </cell>
          <cell r="T1606" t="str">
            <v/>
          </cell>
          <cell r="U1606" t="str">
            <v/>
          </cell>
          <cell r="V1606" t="str">
            <v>Sim</v>
          </cell>
          <cell r="W1606" t="str">
            <v>Sim</v>
          </cell>
        </row>
        <row r="1607">
          <cell r="D1607" t="str">
            <v>Sanharó/PE</v>
          </cell>
          <cell r="E1607" t="str">
            <v>C</v>
          </cell>
          <cell r="F1607">
            <v>0.1269244222464706</v>
          </cell>
          <cell r="G1607" t="str">
            <v>A</v>
          </cell>
          <cell r="H1607">
            <v>0.97481717274569291</v>
          </cell>
          <cell r="I1607" t="str">
            <v>C</v>
          </cell>
          <cell r="J1607">
            <v>-6.4737758701870374E-2</v>
          </cell>
          <cell r="K1607" t="str">
            <v>C</v>
          </cell>
          <cell r="L1607" t="str">
            <v>Bicf</v>
          </cell>
          <cell r="M1607" t="str">
            <v/>
          </cell>
          <cell r="N1607" t="str">
            <v>CAPAG Ano Base 2023</v>
          </cell>
          <cell r="O1607" t="str">
            <v>Não</v>
          </cell>
          <cell r="P1607" t="str">
            <v/>
          </cell>
          <cell r="Q1607" t="str">
            <v>Sim</v>
          </cell>
          <cell r="R1607" t="str">
            <v/>
          </cell>
          <cell r="S1607" t="str">
            <v/>
          </cell>
          <cell r="T1607" t="str">
            <v/>
          </cell>
          <cell r="U1607" t="str">
            <v/>
          </cell>
          <cell r="V1607" t="str">
            <v>Sim</v>
          </cell>
          <cell r="W1607" t="str">
            <v>Sim</v>
          </cell>
        </row>
        <row r="1608">
          <cell r="D1608" t="str">
            <v>Santa Cruz/PE</v>
          </cell>
          <cell r="E1608" t="str">
            <v>C</v>
          </cell>
          <cell r="F1608">
            <v>0.19525925577730194</v>
          </cell>
          <cell r="G1608" t="str">
            <v>A</v>
          </cell>
          <cell r="H1608">
            <v>0.83757649721896144</v>
          </cell>
          <cell r="I1608" t="str">
            <v>A</v>
          </cell>
          <cell r="J1608">
            <v>-9.0117452483672849E-3</v>
          </cell>
          <cell r="K1608" t="str">
            <v>C</v>
          </cell>
          <cell r="L1608" t="str">
            <v>Aicf</v>
          </cell>
          <cell r="M1608" t="str">
            <v/>
          </cell>
          <cell r="N1608" t="str">
            <v>CAPAG Ano Base 2023</v>
          </cell>
          <cell r="O1608" t="str">
            <v>Não</v>
          </cell>
          <cell r="P1608">
            <v>0.93319492972513229</v>
          </cell>
          <cell r="Q1608" t="str">
            <v>Sim</v>
          </cell>
          <cell r="R1608" t="str">
            <v>Sim</v>
          </cell>
          <cell r="S1608" t="str">
            <v/>
          </cell>
          <cell r="T1608" t="str">
            <v/>
          </cell>
          <cell r="U1608" t="str">
            <v/>
          </cell>
          <cell r="V1608" t="str">
            <v>Sim</v>
          </cell>
          <cell r="W1608" t="str">
            <v>Sim</v>
          </cell>
        </row>
        <row r="1609">
          <cell r="D1609" t="str">
            <v>Santa Cruz da Baixa Verde/PE</v>
          </cell>
          <cell r="E1609" t="str">
            <v>C</v>
          </cell>
          <cell r="F1609">
            <v>0.20626642791059754</v>
          </cell>
          <cell r="G1609" t="str">
            <v>A</v>
          </cell>
          <cell r="H1609">
            <v>0.83646747269091448</v>
          </cell>
          <cell r="I1609" t="str">
            <v>A</v>
          </cell>
          <cell r="J1609">
            <v>-0.10519175890808537</v>
          </cell>
          <cell r="K1609" t="str">
            <v>C</v>
          </cell>
          <cell r="L1609" t="str">
            <v>Bicf</v>
          </cell>
          <cell r="M1609" t="str">
            <v/>
          </cell>
          <cell r="N1609" t="str">
            <v>CAPAG Ano Base 2023</v>
          </cell>
          <cell r="O1609" t="str">
            <v>Não</v>
          </cell>
          <cell r="P1609">
            <v>12.335427600811443</v>
          </cell>
          <cell r="Q1609" t="str">
            <v>Sim</v>
          </cell>
          <cell r="R1609" t="str">
            <v/>
          </cell>
          <cell r="S1609" t="str">
            <v/>
          </cell>
          <cell r="T1609" t="str">
            <v/>
          </cell>
          <cell r="U1609" t="str">
            <v/>
          </cell>
          <cell r="V1609" t="str">
            <v>Sim</v>
          </cell>
          <cell r="W1609" t="str">
            <v>Sim</v>
          </cell>
        </row>
        <row r="1610">
          <cell r="D1610" t="str">
            <v>Santa Cruz do Capibaribe/PE</v>
          </cell>
          <cell r="E1610" t="str">
            <v>C</v>
          </cell>
          <cell r="F1610">
            <v>4.2828316461017729E-2</v>
          </cell>
          <cell r="G1610" t="str">
            <v>A</v>
          </cell>
          <cell r="H1610">
            <v>0.83924577511589216</v>
          </cell>
          <cell r="I1610" t="str">
            <v>A</v>
          </cell>
          <cell r="J1610">
            <v>-9.4969572947351446E-3</v>
          </cell>
          <cell r="K1610" t="str">
            <v>C</v>
          </cell>
          <cell r="L1610" t="str">
            <v>Bicf</v>
          </cell>
          <cell r="M1610" t="str">
            <v/>
          </cell>
          <cell r="N1610" t="str">
            <v>CAPAG Ano Base 2023</v>
          </cell>
          <cell r="O1610" t="str">
            <v>Não</v>
          </cell>
          <cell r="P1610">
            <v>1.3885103100940799</v>
          </cell>
          <cell r="Q1610" t="str">
            <v>Sim</v>
          </cell>
          <cell r="R1610" t="str">
            <v/>
          </cell>
          <cell r="S1610" t="str">
            <v/>
          </cell>
          <cell r="T1610" t="str">
            <v/>
          </cell>
          <cell r="U1610" t="str">
            <v/>
          </cell>
          <cell r="V1610" t="str">
            <v>Sim</v>
          </cell>
          <cell r="W1610" t="str">
            <v>Sim</v>
          </cell>
        </row>
        <row r="1611">
          <cell r="D1611" t="str">
            <v>Santa Filomena/PE</v>
          </cell>
          <cell r="E1611" t="str">
            <v>B</v>
          </cell>
          <cell r="F1611">
            <v>0.12462389219165229</v>
          </cell>
          <cell r="G1611" t="str">
            <v>A</v>
          </cell>
          <cell r="H1611">
            <v>0.91536456211960859</v>
          </cell>
          <cell r="I1611" t="str">
            <v>B</v>
          </cell>
          <cell r="J1611">
            <v>1.1129239015336476E-2</v>
          </cell>
          <cell r="K1611" t="str">
            <v>B</v>
          </cell>
          <cell r="L1611" t="str">
            <v>Bicf</v>
          </cell>
          <cell r="M1611" t="str">
            <v/>
          </cell>
          <cell r="N1611" t="str">
            <v>CAPAG Ano Base 2023</v>
          </cell>
          <cell r="O1611" t="str">
            <v>Não</v>
          </cell>
          <cell r="P1611">
            <v>0.55135087263494376</v>
          </cell>
          <cell r="Q1611" t="str">
            <v>Sim</v>
          </cell>
          <cell r="R1611" t="str">
            <v/>
          </cell>
          <cell r="S1611" t="str">
            <v/>
          </cell>
          <cell r="T1611" t="str">
            <v/>
          </cell>
          <cell r="U1611" t="str">
            <v/>
          </cell>
          <cell r="V1611" t="str">
            <v>Sim</v>
          </cell>
          <cell r="W1611" t="str">
            <v>Sim</v>
          </cell>
        </row>
        <row r="1612">
          <cell r="D1612" t="str">
            <v>Santa Maria da Boa Vista/PE</v>
          </cell>
          <cell r="E1612" t="str">
            <v>B</v>
          </cell>
          <cell r="F1612">
            <v>0.53324196450308337</v>
          </cell>
          <cell r="G1612" t="str">
            <v>A</v>
          </cell>
          <cell r="H1612">
            <v>0.90730157446987336</v>
          </cell>
          <cell r="I1612" t="str">
            <v>B</v>
          </cell>
          <cell r="J1612">
            <v>2.287080735869515E-2</v>
          </cell>
          <cell r="K1612" t="str">
            <v>B</v>
          </cell>
          <cell r="L1612" t="str">
            <v>Bicf</v>
          </cell>
          <cell r="M1612" t="str">
            <v/>
          </cell>
          <cell r="N1612" t="str">
            <v>CAPAG Ano Base 2023</v>
          </cell>
          <cell r="O1612" t="str">
            <v>Não</v>
          </cell>
          <cell r="P1612">
            <v>0.51548432845733638</v>
          </cell>
          <cell r="Q1612" t="str">
            <v>Sim</v>
          </cell>
          <cell r="R1612" t="str">
            <v/>
          </cell>
          <cell r="S1612" t="str">
            <v/>
          </cell>
          <cell r="T1612" t="str">
            <v/>
          </cell>
          <cell r="U1612" t="str">
            <v/>
          </cell>
          <cell r="V1612" t="str">
            <v>Sim</v>
          </cell>
          <cell r="W1612" t="str">
            <v>Sim</v>
          </cell>
        </row>
        <row r="1613">
          <cell r="D1613" t="str">
            <v>Santa Maria do Cambucá/PE</v>
          </cell>
          <cell r="E1613" t="str">
            <v>C</v>
          </cell>
          <cell r="F1613">
            <v>3.5289178088651632E-2</v>
          </cell>
          <cell r="G1613" t="str">
            <v>A</v>
          </cell>
          <cell r="H1613">
            <v>0.9801300942724408</v>
          </cell>
          <cell r="I1613" t="str">
            <v>C</v>
          </cell>
          <cell r="J1613">
            <v>-2.7717681901674396E-2</v>
          </cell>
          <cell r="K1613" t="str">
            <v>C</v>
          </cell>
          <cell r="L1613" t="str">
            <v>Bicf</v>
          </cell>
          <cell r="M1613" t="str">
            <v/>
          </cell>
          <cell r="N1613" t="str">
            <v>CAPAG Ano Base 2023</v>
          </cell>
          <cell r="O1613" t="str">
            <v>Não</v>
          </cell>
          <cell r="P1613" t="str">
            <v/>
          </cell>
          <cell r="Q1613" t="str">
            <v>Sim</v>
          </cell>
          <cell r="R1613" t="str">
            <v/>
          </cell>
          <cell r="S1613" t="str">
            <v/>
          </cell>
          <cell r="T1613" t="str">
            <v/>
          </cell>
          <cell r="U1613" t="str">
            <v/>
          </cell>
          <cell r="V1613" t="str">
            <v>Sim</v>
          </cell>
          <cell r="W1613" t="str">
            <v>Sim</v>
          </cell>
        </row>
        <row r="1614">
          <cell r="D1614" t="str">
            <v>Santa Terezinha/PE</v>
          </cell>
          <cell r="E1614" t="str">
            <v>C</v>
          </cell>
          <cell r="F1614">
            <v>5.2999055146249287E-2</v>
          </cell>
          <cell r="G1614" t="str">
            <v>A</v>
          </cell>
          <cell r="H1614">
            <v>0.98762480705128697</v>
          </cell>
          <cell r="I1614" t="str">
            <v>C</v>
          </cell>
          <cell r="J1614">
            <v>-0.10219637248512965</v>
          </cell>
          <cell r="K1614" t="str">
            <v>C</v>
          </cell>
          <cell r="L1614" t="str">
            <v>Dicf</v>
          </cell>
          <cell r="M1614" t="str">
            <v/>
          </cell>
          <cell r="N1614" t="str">
            <v>CAPAG Ano Base 2023</v>
          </cell>
          <cell r="O1614" t="str">
            <v>Não</v>
          </cell>
          <cell r="P1614" t="str">
            <v/>
          </cell>
          <cell r="Q1614" t="str">
            <v>Sim</v>
          </cell>
          <cell r="R1614" t="str">
            <v/>
          </cell>
          <cell r="S1614" t="str">
            <v/>
          </cell>
          <cell r="T1614" t="str">
            <v/>
          </cell>
          <cell r="U1614" t="str">
            <v/>
          </cell>
          <cell r="V1614" t="str">
            <v>Sim</v>
          </cell>
          <cell r="W1614" t="str">
            <v>Sim</v>
          </cell>
        </row>
        <row r="1615">
          <cell r="D1615" t="str">
            <v>São Benedito do Sul/PE</v>
          </cell>
          <cell r="E1615" t="str">
            <v>C</v>
          </cell>
          <cell r="F1615">
            <v>0.10674801548665262</v>
          </cell>
          <cell r="G1615" t="str">
            <v>A</v>
          </cell>
          <cell r="H1615">
            <v>0.94114578477447663</v>
          </cell>
          <cell r="I1615" t="str">
            <v>B</v>
          </cell>
          <cell r="J1615">
            <v>-0.11017303680354354</v>
          </cell>
          <cell r="K1615" t="str">
            <v>C</v>
          </cell>
          <cell r="L1615" t="str">
            <v>Bicf</v>
          </cell>
          <cell r="M1615" t="str">
            <v/>
          </cell>
          <cell r="N1615" t="str">
            <v>CAPAG Ano Base 2023</v>
          </cell>
          <cell r="O1615" t="str">
            <v>Não</v>
          </cell>
          <cell r="P1615" t="str">
            <v/>
          </cell>
          <cell r="Q1615" t="str">
            <v>Sim</v>
          </cell>
          <cell r="R1615" t="str">
            <v/>
          </cell>
          <cell r="S1615" t="str">
            <v/>
          </cell>
          <cell r="T1615" t="str">
            <v/>
          </cell>
          <cell r="U1615" t="str">
            <v/>
          </cell>
          <cell r="V1615" t="str">
            <v>Sim</v>
          </cell>
          <cell r="W1615" t="str">
            <v>Sim</v>
          </cell>
        </row>
        <row r="1616">
          <cell r="D1616" t="str">
            <v>São Bento do Una/PE</v>
          </cell>
          <cell r="E1616" t="str">
            <v>C</v>
          </cell>
          <cell r="F1616">
            <v>4.5865414977759873E-2</v>
          </cell>
          <cell r="G1616" t="str">
            <v>A</v>
          </cell>
          <cell r="H1616">
            <v>0.9451648257982368</v>
          </cell>
          <cell r="I1616" t="str">
            <v>B</v>
          </cell>
          <cell r="J1616">
            <v>-1.0231847003321255E-2</v>
          </cell>
          <cell r="K1616" t="str">
            <v>C</v>
          </cell>
          <cell r="L1616" t="str">
            <v>Bicf</v>
          </cell>
          <cell r="M1616" t="str">
            <v/>
          </cell>
          <cell r="N1616" t="str">
            <v>CAPAG Ano Base 2023</v>
          </cell>
          <cell r="O1616" t="str">
            <v>Não</v>
          </cell>
          <cell r="P1616">
            <v>1.5924353776314042</v>
          </cell>
          <cell r="Q1616" t="str">
            <v>Sim</v>
          </cell>
          <cell r="R1616" t="str">
            <v/>
          </cell>
          <cell r="S1616" t="str">
            <v/>
          </cell>
          <cell r="T1616" t="str">
            <v/>
          </cell>
          <cell r="U1616" t="str">
            <v/>
          </cell>
          <cell r="V1616" t="str">
            <v>Sim</v>
          </cell>
          <cell r="W1616" t="str">
            <v>Sim</v>
          </cell>
        </row>
        <row r="1617">
          <cell r="D1617" t="str">
            <v>São Caitano/PE</v>
          </cell>
          <cell r="E1617" t="str">
            <v>C</v>
          </cell>
          <cell r="F1617">
            <v>9.4664398509172146E-2</v>
          </cell>
          <cell r="G1617" t="str">
            <v>A</v>
          </cell>
          <cell r="H1617">
            <v>0.85444444319816248</v>
          </cell>
          <cell r="I1617" t="str">
            <v>B</v>
          </cell>
          <cell r="J1617">
            <v>0</v>
          </cell>
          <cell r="K1617" t="str">
            <v>C</v>
          </cell>
          <cell r="L1617" t="str">
            <v>Cicf</v>
          </cell>
          <cell r="M1617" t="str">
            <v/>
          </cell>
          <cell r="N1617" t="str">
            <v>CAPAG Ano Base 2023</v>
          </cell>
          <cell r="O1617" t="str">
            <v>Não</v>
          </cell>
          <cell r="P1617">
            <v>8.2994825062546698E-2</v>
          </cell>
          <cell r="Q1617" t="str">
            <v>Sim</v>
          </cell>
          <cell r="R1617" t="str">
            <v>Sim</v>
          </cell>
          <cell r="S1617" t="str">
            <v/>
          </cell>
          <cell r="T1617" t="str">
            <v/>
          </cell>
          <cell r="U1617" t="str">
            <v/>
          </cell>
          <cell r="V1617" t="str">
            <v>Sim</v>
          </cell>
          <cell r="W1617" t="str">
            <v>Sim</v>
          </cell>
        </row>
        <row r="1618">
          <cell r="D1618" t="str">
            <v>São João/PE</v>
          </cell>
          <cell r="E1618" t="str">
            <v>C</v>
          </cell>
          <cell r="F1618">
            <v>0.11668804752304288</v>
          </cell>
          <cell r="G1618" t="str">
            <v>A</v>
          </cell>
          <cell r="H1618">
            <v>0.96613845749627614</v>
          </cell>
          <cell r="I1618" t="str">
            <v>C</v>
          </cell>
          <cell r="J1618">
            <v>-0.1219380445344988</v>
          </cell>
          <cell r="K1618" t="str">
            <v>C</v>
          </cell>
          <cell r="L1618" t="str">
            <v>Bicf</v>
          </cell>
          <cell r="M1618" t="str">
            <v/>
          </cell>
          <cell r="N1618" t="str">
            <v>CAPAG Ano Base 2023</v>
          </cell>
          <cell r="O1618" t="str">
            <v>Não</v>
          </cell>
          <cell r="P1618" t="str">
            <v/>
          </cell>
          <cell r="Q1618" t="str">
            <v>Sim</v>
          </cell>
          <cell r="R1618" t="str">
            <v/>
          </cell>
          <cell r="S1618" t="str">
            <v/>
          </cell>
          <cell r="T1618" t="str">
            <v/>
          </cell>
          <cell r="U1618" t="str">
            <v/>
          </cell>
          <cell r="V1618" t="str">
            <v>Sim</v>
          </cell>
          <cell r="W1618" t="str">
            <v>Sim</v>
          </cell>
        </row>
        <row r="1619">
          <cell r="D1619" t="str">
            <v>São Joaquim do Monte/PE</v>
          </cell>
          <cell r="E1619" t="str">
            <v>C</v>
          </cell>
          <cell r="F1619">
            <v>0.20518833307000806</v>
          </cell>
          <cell r="G1619" t="str">
            <v>A</v>
          </cell>
          <cell r="H1619">
            <v>0.91003079766824646</v>
          </cell>
          <cell r="I1619" t="str">
            <v>B</v>
          </cell>
          <cell r="J1619">
            <v>-2.4127376182601631E-2</v>
          </cell>
          <cell r="K1619" t="str">
            <v>C</v>
          </cell>
          <cell r="L1619" t="str">
            <v>Bicf</v>
          </cell>
          <cell r="M1619" t="str">
            <v/>
          </cell>
          <cell r="N1619" t="str">
            <v>CAPAG Ano Base 2023</v>
          </cell>
          <cell r="O1619" t="str">
            <v>Não</v>
          </cell>
          <cell r="P1619">
            <v>5.2375272125424033</v>
          </cell>
          <cell r="Q1619" t="str">
            <v>Sim</v>
          </cell>
          <cell r="R1619" t="str">
            <v/>
          </cell>
          <cell r="S1619" t="str">
            <v/>
          </cell>
          <cell r="T1619" t="str">
            <v/>
          </cell>
          <cell r="U1619" t="str">
            <v/>
          </cell>
          <cell r="V1619" t="str">
            <v>Sim</v>
          </cell>
          <cell r="W1619" t="str">
            <v>Sim</v>
          </cell>
        </row>
        <row r="1620">
          <cell r="D1620" t="str">
            <v>São José da Coroa Grande/PE</v>
          </cell>
          <cell r="E1620" t="str">
            <v>C</v>
          </cell>
          <cell r="F1620">
            <v>8.7032186869353947E-2</v>
          </cell>
          <cell r="G1620" t="str">
            <v>A</v>
          </cell>
          <cell r="H1620">
            <v>1.0368578720572916</v>
          </cell>
          <cell r="I1620" t="str">
            <v>C</v>
          </cell>
          <cell r="J1620">
            <v>-0.19740461974402546</v>
          </cell>
          <cell r="K1620" t="str">
            <v>C</v>
          </cell>
          <cell r="L1620" t="str">
            <v>Cicf</v>
          </cell>
          <cell r="M1620" t="str">
            <v/>
          </cell>
          <cell r="N1620" t="str">
            <v>CAPAG Ano Base 2023</v>
          </cell>
          <cell r="O1620" t="str">
            <v>Não</v>
          </cell>
          <cell r="P1620" t="str">
            <v/>
          </cell>
          <cell r="Q1620" t="str">
            <v>Sim</v>
          </cell>
          <cell r="R1620" t="str">
            <v/>
          </cell>
          <cell r="S1620" t="str">
            <v/>
          </cell>
          <cell r="T1620" t="str">
            <v/>
          </cell>
          <cell r="U1620" t="str">
            <v/>
          </cell>
          <cell r="V1620" t="str">
            <v>Sim</v>
          </cell>
          <cell r="W1620" t="str">
            <v>Sim</v>
          </cell>
        </row>
        <row r="1621">
          <cell r="D1621" t="str">
            <v>São José do Belmonte/PE</v>
          </cell>
          <cell r="E1621" t="str">
            <v>C</v>
          </cell>
          <cell r="F1621">
            <v>5.3198221380954411E-2</v>
          </cell>
          <cell r="G1621" t="str">
            <v>A</v>
          </cell>
          <cell r="H1621">
            <v>0.86740549404541212</v>
          </cell>
          <cell r="I1621" t="str">
            <v>B</v>
          </cell>
          <cell r="J1621">
            <v>-9.1268980130028488E-2</v>
          </cell>
          <cell r="K1621" t="str">
            <v>C</v>
          </cell>
          <cell r="L1621" t="str">
            <v>Bicf</v>
          </cell>
          <cell r="M1621" t="str">
            <v/>
          </cell>
          <cell r="N1621" t="str">
            <v>CAPAG Ano Base 2023</v>
          </cell>
          <cell r="O1621" t="str">
            <v>Não</v>
          </cell>
          <cell r="P1621" t="str">
            <v/>
          </cell>
          <cell r="Q1621" t="str">
            <v>Sim</v>
          </cell>
          <cell r="R1621" t="str">
            <v/>
          </cell>
          <cell r="S1621" t="str">
            <v/>
          </cell>
          <cell r="T1621" t="str">
            <v/>
          </cell>
          <cell r="U1621" t="str">
            <v/>
          </cell>
          <cell r="V1621" t="str">
            <v>Sim</v>
          </cell>
          <cell r="W1621" t="str">
            <v>Sim</v>
          </cell>
        </row>
        <row r="1622">
          <cell r="D1622" t="str">
            <v>São José do Egito/PE</v>
          </cell>
          <cell r="E1622" t="str">
            <v>C</v>
          </cell>
          <cell r="F1622">
            <v>2.997312545258449E-2</v>
          </cell>
          <cell r="G1622" t="str">
            <v>A</v>
          </cell>
          <cell r="H1622">
            <v>0.95489883483425109</v>
          </cell>
          <cell r="I1622" t="str">
            <v>C</v>
          </cell>
          <cell r="J1622">
            <v>-7.0457533065719349E-2</v>
          </cell>
          <cell r="K1622" t="str">
            <v>C</v>
          </cell>
          <cell r="L1622" t="str">
            <v>Bicf</v>
          </cell>
          <cell r="M1622" t="str">
            <v/>
          </cell>
          <cell r="N1622" t="str">
            <v>CAPAG Ano Base 2023</v>
          </cell>
          <cell r="O1622" t="str">
            <v>Não</v>
          </cell>
          <cell r="P1622">
            <v>209.76935527380672</v>
          </cell>
          <cell r="Q1622" t="str">
            <v>Sim</v>
          </cell>
          <cell r="R1622" t="str">
            <v/>
          </cell>
          <cell r="S1622" t="str">
            <v/>
          </cell>
          <cell r="T1622" t="str">
            <v/>
          </cell>
          <cell r="U1622" t="str">
            <v/>
          </cell>
          <cell r="V1622" t="str">
            <v>Sim</v>
          </cell>
          <cell r="W1622" t="str">
            <v>Sim</v>
          </cell>
        </row>
        <row r="1623">
          <cell r="D1623" t="str">
            <v>São Lourenço da Mata/PE</v>
          </cell>
          <cell r="E1623" t="str">
            <v>C</v>
          </cell>
          <cell r="F1623">
            <v>4.8456096419102146E-2</v>
          </cell>
          <cell r="G1623" t="str">
            <v>A</v>
          </cell>
          <cell r="H1623">
            <v>0.9596674363143205</v>
          </cell>
          <cell r="I1623" t="str">
            <v>C</v>
          </cell>
          <cell r="J1623">
            <v>-1.3515391915638645E-2</v>
          </cell>
          <cell r="K1623" t="str">
            <v>C</v>
          </cell>
          <cell r="L1623" t="str">
            <v>Cicf</v>
          </cell>
          <cell r="M1623" t="str">
            <v/>
          </cell>
          <cell r="N1623" t="str">
            <v>CAPAG Ano Base 2023</v>
          </cell>
          <cell r="O1623" t="str">
            <v>Não</v>
          </cell>
          <cell r="P1623">
            <v>2.1863975721178166</v>
          </cell>
          <cell r="Q1623" t="str">
            <v>Sim</v>
          </cell>
          <cell r="R1623" t="str">
            <v/>
          </cell>
          <cell r="S1623" t="str">
            <v/>
          </cell>
          <cell r="T1623" t="str">
            <v/>
          </cell>
          <cell r="U1623" t="str">
            <v/>
          </cell>
          <cell r="V1623" t="str">
            <v>Sim</v>
          </cell>
          <cell r="W1623" t="str">
            <v>Sim</v>
          </cell>
        </row>
        <row r="1624">
          <cell r="D1624" t="str">
            <v>São Vicente Férrer/PE</v>
          </cell>
          <cell r="E1624" t="str">
            <v>B</v>
          </cell>
          <cell r="F1624">
            <v>6.7325657822742371E-2</v>
          </cell>
          <cell r="G1624" t="str">
            <v>A</v>
          </cell>
          <cell r="H1624">
            <v>0.92156618148619995</v>
          </cell>
          <cell r="I1624" t="str">
            <v>B</v>
          </cell>
          <cell r="J1624">
            <v>3.7181451887392924E-3</v>
          </cell>
          <cell r="K1624" t="str">
            <v>B</v>
          </cell>
          <cell r="L1624" t="str">
            <v>Cicf</v>
          </cell>
          <cell r="M1624" t="str">
            <v/>
          </cell>
          <cell r="N1624" t="str">
            <v>CAPAG Ano Base 2023</v>
          </cell>
          <cell r="O1624" t="str">
            <v>Não</v>
          </cell>
          <cell r="P1624">
            <v>0.93277349712170043</v>
          </cell>
          <cell r="Q1624" t="str">
            <v>Sim</v>
          </cell>
          <cell r="R1624" t="str">
            <v/>
          </cell>
          <cell r="S1624" t="str">
            <v/>
          </cell>
          <cell r="T1624" t="str">
            <v/>
          </cell>
          <cell r="U1624" t="str">
            <v/>
          </cell>
          <cell r="V1624" t="str">
            <v>Sim</v>
          </cell>
          <cell r="W1624" t="str">
            <v>Sim</v>
          </cell>
        </row>
        <row r="1625">
          <cell r="D1625" t="str">
            <v>Serra Talhada/PE</v>
          </cell>
          <cell r="E1625" t="str">
            <v>C</v>
          </cell>
          <cell r="F1625">
            <v>0.14131870117509018</v>
          </cell>
          <cell r="G1625" t="str">
            <v>A</v>
          </cell>
          <cell r="H1625">
            <v>1.0278989498378868</v>
          </cell>
          <cell r="I1625" t="str">
            <v>C</v>
          </cell>
          <cell r="J1625">
            <v>-0.21826336143888989</v>
          </cell>
          <cell r="K1625" t="str">
            <v>C</v>
          </cell>
          <cell r="L1625" t="str">
            <v>Bicf</v>
          </cell>
          <cell r="M1625" t="str">
            <v/>
          </cell>
          <cell r="N1625" t="str">
            <v>CAPAG Ano Base 2023</v>
          </cell>
          <cell r="O1625" t="str">
            <v>Não</v>
          </cell>
          <cell r="P1625" t="str">
            <v/>
          </cell>
          <cell r="Q1625" t="str">
            <v>Sim</v>
          </cell>
          <cell r="R1625" t="str">
            <v/>
          </cell>
          <cell r="S1625" t="str">
            <v/>
          </cell>
          <cell r="T1625" t="str">
            <v/>
          </cell>
          <cell r="U1625" t="str">
            <v/>
          </cell>
          <cell r="V1625" t="str">
            <v>Sim</v>
          </cell>
          <cell r="W1625" t="str">
            <v>Sim</v>
          </cell>
        </row>
        <row r="1626">
          <cell r="D1626" t="str">
            <v>Serrita/PE</v>
          </cell>
          <cell r="E1626" t="str">
            <v>C</v>
          </cell>
          <cell r="F1626">
            <v>0.17238602015192084</v>
          </cell>
          <cell r="G1626" t="str">
            <v>A</v>
          </cell>
          <cell r="H1626">
            <v>0.91354268138693306</v>
          </cell>
          <cell r="I1626" t="str">
            <v>B</v>
          </cell>
          <cell r="J1626">
            <v>-7.4225411092225205E-2</v>
          </cell>
          <cell r="K1626" t="str">
            <v>C</v>
          </cell>
          <cell r="L1626" t="str">
            <v>Bicf</v>
          </cell>
          <cell r="M1626" t="str">
            <v/>
          </cell>
          <cell r="N1626" t="str">
            <v>CAPAG Ano Base 2023</v>
          </cell>
          <cell r="O1626" t="str">
            <v>Não</v>
          </cell>
          <cell r="P1626" t="str">
            <v/>
          </cell>
          <cell r="Q1626" t="str">
            <v>Sim</v>
          </cell>
          <cell r="R1626" t="str">
            <v/>
          </cell>
          <cell r="S1626" t="str">
            <v/>
          </cell>
          <cell r="T1626" t="str">
            <v/>
          </cell>
          <cell r="U1626" t="str">
            <v/>
          </cell>
          <cell r="V1626" t="str">
            <v>Sim</v>
          </cell>
          <cell r="W1626" t="str">
            <v>Sim</v>
          </cell>
        </row>
        <row r="1627">
          <cell r="D1627" t="str">
            <v>Sertânia/PE</v>
          </cell>
          <cell r="E1627" t="str">
            <v>C</v>
          </cell>
          <cell r="F1627">
            <v>0.10105940768790764</v>
          </cell>
          <cell r="G1627" t="str">
            <v>A</v>
          </cell>
          <cell r="H1627">
            <v>1.0607585478611994</v>
          </cell>
          <cell r="I1627" t="str">
            <v>C</v>
          </cell>
          <cell r="J1627">
            <v>-0.20653271161166631</v>
          </cell>
          <cell r="K1627" t="str">
            <v>C</v>
          </cell>
          <cell r="L1627" t="str">
            <v>Bicf</v>
          </cell>
          <cell r="M1627" t="str">
            <v/>
          </cell>
          <cell r="N1627" t="str">
            <v>CAPAG Ano Base 2023</v>
          </cell>
          <cell r="O1627" t="str">
            <v>Não</v>
          </cell>
          <cell r="P1627">
            <v>10.476440663324379</v>
          </cell>
          <cell r="Q1627" t="str">
            <v>Sim</v>
          </cell>
          <cell r="R1627" t="str">
            <v/>
          </cell>
          <cell r="S1627" t="str">
            <v/>
          </cell>
          <cell r="T1627" t="str">
            <v/>
          </cell>
          <cell r="U1627" t="str">
            <v/>
          </cell>
          <cell r="V1627" t="str">
            <v>Sim</v>
          </cell>
          <cell r="W1627" t="str">
            <v>Sim</v>
          </cell>
        </row>
        <row r="1628">
          <cell r="D1628" t="str">
            <v>Sirinhaém/PE</v>
          </cell>
          <cell r="E1628" t="str">
            <v>C</v>
          </cell>
          <cell r="F1628">
            <v>1.1125265070818156</v>
          </cell>
          <cell r="G1628" t="str">
            <v>C</v>
          </cell>
          <cell r="H1628">
            <v>0.93825419223297102</v>
          </cell>
          <cell r="I1628" t="str">
            <v>B</v>
          </cell>
          <cell r="J1628">
            <v>-3.4282075068100631E-2</v>
          </cell>
          <cell r="K1628" t="str">
            <v>C</v>
          </cell>
          <cell r="L1628" t="str">
            <v>Bicf</v>
          </cell>
          <cell r="M1628" t="str">
            <v/>
          </cell>
          <cell r="N1628" t="str">
            <v>CAPAG Ano Base 2023</v>
          </cell>
          <cell r="O1628" t="str">
            <v>Não</v>
          </cell>
          <cell r="P1628">
            <v>1.427666438712456</v>
          </cell>
          <cell r="Q1628" t="str">
            <v>Sim</v>
          </cell>
          <cell r="R1628" t="str">
            <v/>
          </cell>
          <cell r="S1628" t="str">
            <v/>
          </cell>
          <cell r="T1628" t="str">
            <v/>
          </cell>
          <cell r="U1628" t="str">
            <v/>
          </cell>
          <cell r="V1628" t="str">
            <v>Sim</v>
          </cell>
          <cell r="W1628" t="str">
            <v>Sim</v>
          </cell>
        </row>
        <row r="1629">
          <cell r="D1629" t="str">
            <v>Moreilândia/PE</v>
          </cell>
          <cell r="E1629" t="str">
            <v>C</v>
          </cell>
          <cell r="F1629">
            <v>3.6943887657645405E-2</v>
          </cell>
          <cell r="G1629" t="str">
            <v>A</v>
          </cell>
          <cell r="H1629">
            <v>1.0039114041964834</v>
          </cell>
          <cell r="I1629" t="str">
            <v>C</v>
          </cell>
          <cell r="J1629">
            <v>-0.14162517872836133</v>
          </cell>
          <cell r="K1629" t="str">
            <v>C</v>
          </cell>
          <cell r="L1629" t="str">
            <v>Bicf</v>
          </cell>
          <cell r="M1629" t="str">
            <v/>
          </cell>
          <cell r="N1629" t="str">
            <v>CAPAG Ano Base 2023</v>
          </cell>
          <cell r="O1629" t="str">
            <v>Não</v>
          </cell>
          <cell r="P1629">
            <v>12.011644798862564</v>
          </cell>
          <cell r="Q1629" t="str">
            <v>Sim</v>
          </cell>
          <cell r="R1629" t="str">
            <v/>
          </cell>
          <cell r="S1629" t="str">
            <v/>
          </cell>
          <cell r="T1629" t="str">
            <v/>
          </cell>
          <cell r="U1629" t="str">
            <v/>
          </cell>
          <cell r="V1629" t="str">
            <v>Sim</v>
          </cell>
          <cell r="W1629" t="str">
            <v>Sim</v>
          </cell>
        </row>
        <row r="1630">
          <cell r="D1630" t="str">
            <v>Solidão/PE</v>
          </cell>
          <cell r="E1630" t="str">
            <v>B</v>
          </cell>
          <cell r="F1630">
            <v>2.3140586899771585E-2</v>
          </cell>
          <cell r="G1630" t="str">
            <v>A</v>
          </cell>
          <cell r="H1630">
            <v>0.91328206060636186</v>
          </cell>
          <cell r="I1630" t="str">
            <v>B</v>
          </cell>
          <cell r="J1630">
            <v>1.3667901342489694E-2</v>
          </cell>
          <cell r="K1630" t="str">
            <v>B</v>
          </cell>
          <cell r="L1630" t="str">
            <v>Bicf</v>
          </cell>
          <cell r="M1630" t="str">
            <v/>
          </cell>
          <cell r="N1630" t="str">
            <v>CAPAG Ano Base 2023</v>
          </cell>
          <cell r="O1630" t="str">
            <v>Não</v>
          </cell>
          <cell r="P1630">
            <v>4.2388417810016094E-2</v>
          </cell>
          <cell r="Q1630" t="str">
            <v>Sim</v>
          </cell>
          <cell r="R1630" t="str">
            <v/>
          </cell>
          <cell r="S1630" t="str">
            <v/>
          </cell>
          <cell r="T1630" t="str">
            <v/>
          </cell>
          <cell r="U1630" t="str">
            <v/>
          </cell>
          <cell r="V1630" t="str">
            <v>Sim</v>
          </cell>
          <cell r="W1630" t="str">
            <v>Sim</v>
          </cell>
        </row>
        <row r="1631">
          <cell r="D1631" t="str">
            <v>Surubim/PE</v>
          </cell>
          <cell r="E1631" t="str">
            <v>C</v>
          </cell>
          <cell r="F1631">
            <v>7.0442728161704785E-2</v>
          </cell>
          <cell r="G1631" t="str">
            <v>A</v>
          </cell>
          <cell r="H1631">
            <v>1.0175692688575528</v>
          </cell>
          <cell r="I1631" t="str">
            <v>C</v>
          </cell>
          <cell r="J1631">
            <v>-7.6902585835245077E-2</v>
          </cell>
          <cell r="K1631" t="str">
            <v>C</v>
          </cell>
          <cell r="L1631" t="str">
            <v>Aicf</v>
          </cell>
          <cell r="M1631" t="str">
            <v/>
          </cell>
          <cell r="N1631" t="str">
            <v>CAPAG Ano Base 2023</v>
          </cell>
          <cell r="O1631" t="str">
            <v>Não</v>
          </cell>
          <cell r="P1631" t="str">
            <v/>
          </cell>
          <cell r="Q1631" t="str">
            <v>Sim</v>
          </cell>
          <cell r="R1631" t="str">
            <v/>
          </cell>
          <cell r="S1631" t="str">
            <v/>
          </cell>
          <cell r="T1631" t="str">
            <v/>
          </cell>
          <cell r="U1631" t="str">
            <v/>
          </cell>
          <cell r="V1631" t="str">
            <v>Sim</v>
          </cell>
          <cell r="W1631" t="str">
            <v>Sim</v>
          </cell>
        </row>
        <row r="1632">
          <cell r="D1632" t="str">
            <v>Tabira/PE</v>
          </cell>
          <cell r="E1632" t="str">
            <v>n.d.</v>
          </cell>
          <cell r="F1632">
            <v>0.1305899924122266</v>
          </cell>
          <cell r="G1632" t="str">
            <v>A</v>
          </cell>
          <cell r="H1632">
            <v>0.95861718399828311</v>
          </cell>
          <cell r="I1632" t="str">
            <v>C</v>
          </cell>
          <cell r="J1632" t="str">
            <v>n.d.</v>
          </cell>
          <cell r="K1632" t="str">
            <v>n.d.</v>
          </cell>
          <cell r="L1632" t="str">
            <v>Cicf</v>
          </cell>
          <cell r="M16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32" t="str">
            <v>CAPAG Ano Base 2023</v>
          </cell>
          <cell r="O1632" t="str">
            <v>Não</v>
          </cell>
          <cell r="P1632" t="str">
            <v>n.d.</v>
          </cell>
          <cell r="Q1632" t="str">
            <v>Sim</v>
          </cell>
          <cell r="R1632" t="str">
            <v/>
          </cell>
          <cell r="S1632" t="str">
            <v/>
          </cell>
          <cell r="T1632" t="str">
            <v/>
          </cell>
          <cell r="U1632" t="str">
            <v>Sim</v>
          </cell>
          <cell r="V1632" t="str">
            <v>Sim</v>
          </cell>
          <cell r="W1632" t="str">
            <v>Sim</v>
          </cell>
        </row>
        <row r="1633">
          <cell r="D1633" t="str">
            <v>Tacaimbó/PE</v>
          </cell>
          <cell r="E1633" t="str">
            <v>C</v>
          </cell>
          <cell r="F1633">
            <v>9.2687970128321501E-2</v>
          </cell>
          <cell r="G1633" t="str">
            <v>A</v>
          </cell>
          <cell r="H1633">
            <v>0.95339747639008965</v>
          </cell>
          <cell r="I1633" t="str">
            <v>C</v>
          </cell>
          <cell r="J1633">
            <v>-4.5355058747066582E-3</v>
          </cell>
          <cell r="K1633" t="str">
            <v>C</v>
          </cell>
          <cell r="L1633" t="str">
            <v>Bicf</v>
          </cell>
          <cell r="M1633" t="str">
            <v/>
          </cell>
          <cell r="N1633" t="str">
            <v>CAPAG Ano Base 2023</v>
          </cell>
          <cell r="O1633" t="str">
            <v>Não</v>
          </cell>
          <cell r="P1633">
            <v>1.1367131590942006</v>
          </cell>
          <cell r="Q1633" t="str">
            <v>Sim</v>
          </cell>
          <cell r="R1633" t="str">
            <v/>
          </cell>
          <cell r="S1633" t="str">
            <v/>
          </cell>
          <cell r="T1633" t="str">
            <v/>
          </cell>
          <cell r="U1633" t="str">
            <v/>
          </cell>
          <cell r="V1633" t="str">
            <v>Sim</v>
          </cell>
          <cell r="W1633" t="str">
            <v>Sim</v>
          </cell>
        </row>
        <row r="1634">
          <cell r="D1634" t="str">
            <v>Tacaratu/PE</v>
          </cell>
          <cell r="E1634" t="str">
            <v>n.d.</v>
          </cell>
          <cell r="F1634">
            <v>8.4604870408632973E-2</v>
          </cell>
          <cell r="G1634" t="str">
            <v>A</v>
          </cell>
          <cell r="H1634">
            <v>0.99384711114775992</v>
          </cell>
          <cell r="I1634" t="str">
            <v>C</v>
          </cell>
          <cell r="J1634" t="str">
            <v>n.d.</v>
          </cell>
          <cell r="K1634" t="str">
            <v>n.d.</v>
          </cell>
          <cell r="L1634" t="str">
            <v>Bicf</v>
          </cell>
          <cell r="M163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34" t="str">
            <v>CAPAG Ano Base 2023</v>
          </cell>
          <cell r="O1634" t="str">
            <v>Não</v>
          </cell>
          <cell r="P1634" t="str">
            <v>n.d.</v>
          </cell>
          <cell r="Q1634" t="str">
            <v>Sim</v>
          </cell>
          <cell r="R1634" t="str">
            <v/>
          </cell>
          <cell r="S1634" t="str">
            <v/>
          </cell>
          <cell r="T1634" t="str">
            <v/>
          </cell>
          <cell r="U1634" t="str">
            <v>Sim</v>
          </cell>
          <cell r="V1634" t="str">
            <v>Sim</v>
          </cell>
          <cell r="W1634" t="str">
            <v>Sim</v>
          </cell>
        </row>
        <row r="1635">
          <cell r="D1635" t="str">
            <v>Tamandaré/PE</v>
          </cell>
          <cell r="E1635" t="str">
            <v>C</v>
          </cell>
          <cell r="F1635">
            <v>0.54552338567080216</v>
          </cell>
          <cell r="G1635" t="str">
            <v>A</v>
          </cell>
          <cell r="H1635">
            <v>0.97624952437893864</v>
          </cell>
          <cell r="I1635" t="str">
            <v>C</v>
          </cell>
          <cell r="J1635">
            <v>-8.0047551482994153E-2</v>
          </cell>
          <cell r="K1635" t="str">
            <v>C</v>
          </cell>
          <cell r="L1635" t="str">
            <v>Bicf</v>
          </cell>
          <cell r="M1635" t="str">
            <v/>
          </cell>
          <cell r="N1635" t="str">
            <v>CAPAG Ano Base 2023</v>
          </cell>
          <cell r="O1635" t="str">
            <v>Não</v>
          </cell>
          <cell r="P1635">
            <v>40.687876856094505</v>
          </cell>
          <cell r="Q1635" t="str">
            <v>Sim</v>
          </cell>
          <cell r="R1635" t="str">
            <v/>
          </cell>
          <cell r="S1635" t="str">
            <v/>
          </cell>
          <cell r="T1635" t="str">
            <v/>
          </cell>
          <cell r="U1635" t="str">
            <v/>
          </cell>
          <cell r="V1635" t="str">
            <v>Sim</v>
          </cell>
          <cell r="W1635" t="str">
            <v>Sim</v>
          </cell>
        </row>
        <row r="1636">
          <cell r="D1636" t="str">
            <v>Taquaritinga do Norte/PE</v>
          </cell>
          <cell r="E1636" t="str">
            <v>C</v>
          </cell>
          <cell r="F1636">
            <v>0.1690512575596452</v>
          </cell>
          <cell r="G1636" t="str">
            <v>A</v>
          </cell>
          <cell r="H1636">
            <v>1.0158357175779313</v>
          </cell>
          <cell r="I1636" t="str">
            <v>C</v>
          </cell>
          <cell r="J1636">
            <v>-0.1797118801521071</v>
          </cell>
          <cell r="K1636" t="str">
            <v>C</v>
          </cell>
          <cell r="L1636" t="str">
            <v>Bicf</v>
          </cell>
          <cell r="M1636" t="str">
            <v/>
          </cell>
          <cell r="N1636" t="str">
            <v>CAPAG Ano Base 2023</v>
          </cell>
          <cell r="O1636" t="str">
            <v>Não</v>
          </cell>
          <cell r="P1636" t="str">
            <v/>
          </cell>
          <cell r="Q1636" t="str">
            <v>Sim</v>
          </cell>
          <cell r="R1636" t="str">
            <v/>
          </cell>
          <cell r="S1636" t="str">
            <v/>
          </cell>
          <cell r="T1636" t="str">
            <v/>
          </cell>
          <cell r="U1636" t="str">
            <v/>
          </cell>
          <cell r="V1636" t="str">
            <v>Sim</v>
          </cell>
          <cell r="W1636" t="str">
            <v>Sim</v>
          </cell>
        </row>
        <row r="1637">
          <cell r="D1637" t="str">
            <v>Terezinha/PE</v>
          </cell>
          <cell r="E1637" t="str">
            <v>n.d.</v>
          </cell>
          <cell r="F1637">
            <v>0.18058513238300072</v>
          </cell>
          <cell r="G1637" t="str">
            <v>A</v>
          </cell>
          <cell r="H1637">
            <v>1.0171389722643127</v>
          </cell>
          <cell r="I1637" t="str">
            <v>C</v>
          </cell>
          <cell r="J1637" t="str">
            <v>n.d.</v>
          </cell>
          <cell r="K1637" t="str">
            <v>n.d.</v>
          </cell>
          <cell r="L1637" t="str">
            <v>Cicf</v>
          </cell>
          <cell r="M16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37" t="str">
            <v>CAPAG Ano Base 2023</v>
          </cell>
          <cell r="O1637" t="str">
            <v>Não</v>
          </cell>
          <cell r="P1637" t="str">
            <v>n.d.</v>
          </cell>
          <cell r="Q1637" t="str">
            <v>Sim</v>
          </cell>
          <cell r="R1637" t="str">
            <v/>
          </cell>
          <cell r="S1637" t="str">
            <v/>
          </cell>
          <cell r="T1637" t="str">
            <v/>
          </cell>
          <cell r="U1637" t="str">
            <v>Sim</v>
          </cell>
          <cell r="V1637" t="str">
            <v>Sim</v>
          </cell>
          <cell r="W1637" t="str">
            <v>Sim</v>
          </cell>
        </row>
        <row r="1638">
          <cell r="D1638" t="str">
            <v>Terra Nova/PE</v>
          </cell>
          <cell r="E1638" t="str">
            <v>n.d.</v>
          </cell>
          <cell r="F1638">
            <v>0</v>
          </cell>
          <cell r="G1638" t="str">
            <v>A</v>
          </cell>
          <cell r="H1638">
            <v>0.87684921051959475</v>
          </cell>
          <cell r="I1638" t="str">
            <v>B</v>
          </cell>
          <cell r="J1638" t="str">
            <v>n.d.</v>
          </cell>
          <cell r="K1638" t="str">
            <v>n.d.</v>
          </cell>
          <cell r="L1638" t="str">
            <v>Cicf</v>
          </cell>
          <cell r="M163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38" t="str">
            <v>CAPAG Ano Base 2023</v>
          </cell>
          <cell r="O1638" t="str">
            <v>Não</v>
          </cell>
          <cell r="P1638" t="str">
            <v>n.d.</v>
          </cell>
          <cell r="Q1638" t="str">
            <v>Sim</v>
          </cell>
          <cell r="R1638" t="str">
            <v/>
          </cell>
          <cell r="S1638" t="str">
            <v/>
          </cell>
          <cell r="T1638" t="str">
            <v/>
          </cell>
          <cell r="U1638" t="str">
            <v>Sim</v>
          </cell>
          <cell r="V1638" t="str">
            <v>Sim</v>
          </cell>
          <cell r="W1638" t="str">
            <v>Sim</v>
          </cell>
        </row>
        <row r="1639">
          <cell r="D1639" t="str">
            <v>Timbaúba/PE</v>
          </cell>
          <cell r="E1639" t="str">
            <v>C</v>
          </cell>
          <cell r="F1639">
            <v>0.2264228730029634</v>
          </cell>
          <cell r="G1639" t="str">
            <v>A</v>
          </cell>
          <cell r="H1639">
            <v>1.0196109279596086</v>
          </cell>
          <cell r="I1639" t="str">
            <v>C</v>
          </cell>
          <cell r="J1639">
            <v>-0.139453945428374</v>
          </cell>
          <cell r="K1639" t="str">
            <v>C</v>
          </cell>
          <cell r="L1639" t="str">
            <v>Bicf</v>
          </cell>
          <cell r="M1639" t="str">
            <v/>
          </cell>
          <cell r="N1639" t="str">
            <v>CAPAG Ano Base 2023</v>
          </cell>
          <cell r="O1639" t="str">
            <v>Não</v>
          </cell>
          <cell r="P1639" t="str">
            <v/>
          </cell>
          <cell r="Q1639" t="str">
            <v>Sim</v>
          </cell>
          <cell r="R1639" t="str">
            <v/>
          </cell>
          <cell r="S1639" t="str">
            <v/>
          </cell>
          <cell r="T1639" t="str">
            <v/>
          </cell>
          <cell r="U1639" t="str">
            <v/>
          </cell>
          <cell r="V1639" t="str">
            <v>Sim</v>
          </cell>
          <cell r="W1639" t="str">
            <v>Sim</v>
          </cell>
        </row>
        <row r="1640">
          <cell r="D1640" t="str">
            <v>Toritama/PE</v>
          </cell>
          <cell r="E1640" t="str">
            <v>B+</v>
          </cell>
          <cell r="F1640">
            <v>0.19145049833506519</v>
          </cell>
          <cell r="G1640" t="str">
            <v>A</v>
          </cell>
          <cell r="H1640">
            <v>0.86717607675806296</v>
          </cell>
          <cell r="I1640" t="str">
            <v>B</v>
          </cell>
          <cell r="J1640">
            <v>8.0641420535284831E-4</v>
          </cell>
          <cell r="K1640" t="str">
            <v>B</v>
          </cell>
          <cell r="L1640" t="str">
            <v>Aicf</v>
          </cell>
          <cell r="M1640" t="str">
            <v/>
          </cell>
          <cell r="N1640" t="str">
            <v>CAPAG Ano Base 2023</v>
          </cell>
          <cell r="O1640" t="str">
            <v>Não</v>
          </cell>
          <cell r="P1640">
            <v>0.9734082548263604</v>
          </cell>
          <cell r="Q1640" t="str">
            <v>Sim</v>
          </cell>
          <cell r="R1640" t="str">
            <v/>
          </cell>
          <cell r="S1640" t="str">
            <v/>
          </cell>
          <cell r="T1640" t="str">
            <v/>
          </cell>
          <cell r="U1640" t="str">
            <v/>
          </cell>
          <cell r="V1640" t="str">
            <v>Sim</v>
          </cell>
          <cell r="W1640" t="str">
            <v>Sim</v>
          </cell>
        </row>
        <row r="1641">
          <cell r="D1641" t="str">
            <v>Tracunhaém/PE</v>
          </cell>
          <cell r="E1641" t="str">
            <v>C</v>
          </cell>
          <cell r="F1641">
            <v>0.49715132701673515</v>
          </cell>
          <cell r="G1641" t="str">
            <v>A</v>
          </cell>
          <cell r="H1641">
            <v>0.98616721763993154</v>
          </cell>
          <cell r="I1641" t="str">
            <v>C</v>
          </cell>
          <cell r="J1641">
            <v>-0.19437588206566273</v>
          </cell>
          <cell r="K1641" t="str">
            <v>C</v>
          </cell>
          <cell r="L1641" t="str">
            <v>Bicf</v>
          </cell>
          <cell r="M1641" t="str">
            <v/>
          </cell>
          <cell r="N1641" t="str">
            <v>CAPAG Ano Base 2023</v>
          </cell>
          <cell r="O1641" t="str">
            <v>Não</v>
          </cell>
          <cell r="P1641" t="str">
            <v/>
          </cell>
          <cell r="Q1641" t="str">
            <v>Sim</v>
          </cell>
          <cell r="R1641" t="str">
            <v/>
          </cell>
          <cell r="S1641" t="str">
            <v/>
          </cell>
          <cell r="T1641" t="str">
            <v/>
          </cell>
          <cell r="U1641" t="str">
            <v/>
          </cell>
          <cell r="V1641" t="str">
            <v>Sim</v>
          </cell>
          <cell r="W1641" t="str">
            <v>Sim</v>
          </cell>
        </row>
        <row r="1642">
          <cell r="D1642" t="str">
            <v>Trindade/PE</v>
          </cell>
          <cell r="E1642" t="str">
            <v>C</v>
          </cell>
          <cell r="F1642">
            <v>0.47674008029229797</v>
          </cell>
          <cell r="G1642" t="str">
            <v>A</v>
          </cell>
          <cell r="H1642">
            <v>0.97561217244844078</v>
          </cell>
          <cell r="I1642" t="str">
            <v>C</v>
          </cell>
          <cell r="J1642">
            <v>-8.8626462219935281E-2</v>
          </cell>
          <cell r="K1642" t="str">
            <v>C</v>
          </cell>
          <cell r="L1642" t="str">
            <v>Aicf</v>
          </cell>
          <cell r="M1642" t="str">
            <v/>
          </cell>
          <cell r="N1642" t="str">
            <v>CAPAG Ano Base 2023</v>
          </cell>
          <cell r="O1642" t="str">
            <v>Não</v>
          </cell>
          <cell r="P1642">
            <v>9.9614304786416064</v>
          </cell>
          <cell r="Q1642" t="str">
            <v>Sim</v>
          </cell>
          <cell r="R1642" t="str">
            <v/>
          </cell>
          <cell r="S1642" t="str">
            <v/>
          </cell>
          <cell r="T1642" t="str">
            <v/>
          </cell>
          <cell r="U1642" t="str">
            <v/>
          </cell>
          <cell r="V1642" t="str">
            <v>Sim</v>
          </cell>
          <cell r="W1642" t="str">
            <v>Sim</v>
          </cell>
        </row>
        <row r="1643">
          <cell r="D1643" t="str">
            <v>Triunfo/PE</v>
          </cell>
          <cell r="E1643" t="str">
            <v>C</v>
          </cell>
          <cell r="F1643">
            <v>2.2586747311068727E-2</v>
          </cell>
          <cell r="G1643" t="str">
            <v>A</v>
          </cell>
          <cell r="H1643">
            <v>0.89618135326474979</v>
          </cell>
          <cell r="I1643" t="str">
            <v>B</v>
          </cell>
          <cell r="J1643">
            <v>-2.5723948775513358E-2</v>
          </cell>
          <cell r="K1643" t="str">
            <v>C</v>
          </cell>
          <cell r="L1643" t="str">
            <v>Bicf</v>
          </cell>
          <cell r="M1643" t="str">
            <v/>
          </cell>
          <cell r="N1643" t="str">
            <v>CAPAG Ano Base 2023</v>
          </cell>
          <cell r="O1643" t="str">
            <v>Não</v>
          </cell>
          <cell r="P1643">
            <v>1.9462009536854015</v>
          </cell>
          <cell r="Q1643" t="str">
            <v>Sim</v>
          </cell>
          <cell r="R1643" t="str">
            <v/>
          </cell>
          <cell r="S1643" t="str">
            <v/>
          </cell>
          <cell r="T1643" t="str">
            <v/>
          </cell>
          <cell r="U1643" t="str">
            <v/>
          </cell>
          <cell r="V1643" t="str">
            <v>Sim</v>
          </cell>
          <cell r="W1643" t="str">
            <v>Sim</v>
          </cell>
        </row>
        <row r="1644">
          <cell r="D1644" t="str">
            <v>Tupanatinga/PE</v>
          </cell>
          <cell r="E1644" t="str">
            <v>n.d.</v>
          </cell>
          <cell r="F1644">
            <v>9.8373793740325118E-3</v>
          </cell>
          <cell r="G1644" t="str">
            <v>A</v>
          </cell>
          <cell r="H1644">
            <v>0.99901541770820579</v>
          </cell>
          <cell r="I1644" t="str">
            <v>C</v>
          </cell>
          <cell r="J1644" t="str">
            <v>n.d.</v>
          </cell>
          <cell r="K1644" t="str">
            <v>n.d.</v>
          </cell>
          <cell r="L1644" t="str">
            <v>Cicf</v>
          </cell>
          <cell r="M164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44" t="str">
            <v>CAPAG Ano Base 2023</v>
          </cell>
          <cell r="O1644" t="str">
            <v>Não</v>
          </cell>
          <cell r="P1644" t="str">
            <v>n.d.</v>
          </cell>
          <cell r="Q1644" t="str">
            <v>Sim</v>
          </cell>
          <cell r="R1644" t="str">
            <v/>
          </cell>
          <cell r="S1644" t="str">
            <v/>
          </cell>
          <cell r="T1644" t="str">
            <v/>
          </cell>
          <cell r="U1644" t="str">
            <v>Sim</v>
          </cell>
          <cell r="V1644" t="str">
            <v>Sim</v>
          </cell>
          <cell r="W1644" t="str">
            <v>Sim</v>
          </cell>
        </row>
        <row r="1645">
          <cell r="D1645" t="str">
            <v>Tuparetama/PE</v>
          </cell>
          <cell r="E1645" t="str">
            <v>C</v>
          </cell>
          <cell r="F1645">
            <v>0.17989072730975425</v>
          </cell>
          <cell r="G1645" t="str">
            <v>A</v>
          </cell>
          <cell r="H1645">
            <v>0.97274153544309283</v>
          </cell>
          <cell r="I1645" t="str">
            <v>C</v>
          </cell>
          <cell r="J1645">
            <v>-9.653210704257871E-2</v>
          </cell>
          <cell r="K1645" t="str">
            <v>C</v>
          </cell>
          <cell r="L1645" t="str">
            <v>Bicf</v>
          </cell>
          <cell r="M1645" t="str">
            <v/>
          </cell>
          <cell r="N1645" t="str">
            <v>CAPAG Ano Base 2023</v>
          </cell>
          <cell r="O1645" t="str">
            <v>Não</v>
          </cell>
          <cell r="P1645" t="str">
            <v/>
          </cell>
          <cell r="Q1645" t="str">
            <v>Sim</v>
          </cell>
          <cell r="R1645" t="str">
            <v/>
          </cell>
          <cell r="S1645" t="str">
            <v/>
          </cell>
          <cell r="T1645" t="str">
            <v/>
          </cell>
          <cell r="U1645" t="str">
            <v/>
          </cell>
          <cell r="V1645" t="str">
            <v>Sim</v>
          </cell>
          <cell r="W1645" t="str">
            <v>Sim</v>
          </cell>
        </row>
        <row r="1646">
          <cell r="D1646" t="str">
            <v>Venturosa/PE</v>
          </cell>
          <cell r="E1646" t="str">
            <v>C</v>
          </cell>
          <cell r="F1646">
            <v>4.2570777116634359E-2</v>
          </cell>
          <cell r="G1646" t="str">
            <v>A</v>
          </cell>
          <cell r="H1646">
            <v>0.97990737893440205</v>
          </cell>
          <cell r="I1646" t="str">
            <v>C</v>
          </cell>
          <cell r="J1646">
            <v>-3.9876577348105111E-2</v>
          </cell>
          <cell r="K1646" t="str">
            <v>C</v>
          </cell>
          <cell r="L1646" t="str">
            <v>Bicf</v>
          </cell>
          <cell r="M1646" t="str">
            <v/>
          </cell>
          <cell r="N1646" t="str">
            <v>CAPAG Ano Base 2023</v>
          </cell>
          <cell r="O1646" t="str">
            <v>Não</v>
          </cell>
          <cell r="P1646">
            <v>4.4929281426864573</v>
          </cell>
          <cell r="Q1646" t="str">
            <v>Sim</v>
          </cell>
          <cell r="R1646" t="str">
            <v/>
          </cell>
          <cell r="S1646" t="str">
            <v/>
          </cell>
          <cell r="T1646" t="str">
            <v/>
          </cell>
          <cell r="U1646" t="str">
            <v/>
          </cell>
          <cell r="V1646" t="str">
            <v>Sim</v>
          </cell>
          <cell r="W1646" t="str">
            <v>Sim</v>
          </cell>
        </row>
        <row r="1647">
          <cell r="D1647" t="str">
            <v>Verdejante/PE</v>
          </cell>
          <cell r="E1647" t="str">
            <v>C</v>
          </cell>
          <cell r="F1647">
            <v>2.3247861832799671E-2</v>
          </cell>
          <cell r="G1647" t="str">
            <v>A</v>
          </cell>
          <cell r="H1647">
            <v>1.0401001696320544</v>
          </cell>
          <cell r="I1647" t="str">
            <v>C</v>
          </cell>
          <cell r="J1647">
            <v>-0.23927597586078886</v>
          </cell>
          <cell r="K1647" t="str">
            <v>C</v>
          </cell>
          <cell r="L1647" t="str">
            <v>Cicf</v>
          </cell>
          <cell r="M1647" t="str">
            <v/>
          </cell>
          <cell r="N1647" t="str">
            <v>CAPAG Ano Base 2023</v>
          </cell>
          <cell r="O1647" t="str">
            <v>Não</v>
          </cell>
          <cell r="P1647" t="str">
            <v/>
          </cell>
          <cell r="Q1647" t="str">
            <v>Sim</v>
          </cell>
          <cell r="R1647" t="str">
            <v/>
          </cell>
          <cell r="S1647" t="str">
            <v/>
          </cell>
          <cell r="T1647" t="str">
            <v/>
          </cell>
          <cell r="U1647" t="str">
            <v/>
          </cell>
          <cell r="V1647" t="str">
            <v>Sim</v>
          </cell>
          <cell r="W1647" t="str">
            <v>Sim</v>
          </cell>
        </row>
        <row r="1648">
          <cell r="D1648" t="str">
            <v>Vertente do Lério/PE</v>
          </cell>
          <cell r="E1648" t="str">
            <v>n.d.</v>
          </cell>
          <cell r="F1648">
            <v>1.7567397517673528E-2</v>
          </cell>
          <cell r="G1648" t="str">
            <v>A</v>
          </cell>
          <cell r="H1648">
            <v>0.93209540254472301</v>
          </cell>
          <cell r="I1648" t="str">
            <v>B</v>
          </cell>
          <cell r="J1648" t="str">
            <v>n.d.</v>
          </cell>
          <cell r="K1648" t="str">
            <v>n.d.</v>
          </cell>
          <cell r="L1648" t="str">
            <v>Cicf</v>
          </cell>
          <cell r="M1648" t="str">
            <v/>
          </cell>
          <cell r="N1648" t="str">
            <v>CAPAG Ano Base 2023</v>
          </cell>
          <cell r="O1648" t="str">
            <v>Não</v>
          </cell>
          <cell r="P1648">
            <v>6.0915644059581608E-2</v>
          </cell>
          <cell r="Q1648" t="str">
            <v>Sim</v>
          </cell>
          <cell r="R1648" t="str">
            <v>Sim</v>
          </cell>
          <cell r="S1648" t="str">
            <v/>
          </cell>
          <cell r="T1648" t="str">
            <v/>
          </cell>
          <cell r="U1648" t="str">
            <v/>
          </cell>
          <cell r="V1648" t="str">
            <v>Sim</v>
          </cell>
          <cell r="W1648" t="str">
            <v>Sim</v>
          </cell>
        </row>
        <row r="1649">
          <cell r="D1649" t="str">
            <v>Vertentes/PE</v>
          </cell>
          <cell r="E1649" t="str">
            <v>C</v>
          </cell>
          <cell r="F1649">
            <v>0.10449669124264065</v>
          </cell>
          <cell r="G1649" t="str">
            <v>A</v>
          </cell>
          <cell r="H1649">
            <v>0.95167945822391631</v>
          </cell>
          <cell r="I1649" t="str">
            <v>C</v>
          </cell>
          <cell r="J1649">
            <v>5.4798631008994769E-3</v>
          </cell>
          <cell r="K1649" t="str">
            <v>B</v>
          </cell>
          <cell r="L1649" t="str">
            <v>Bicf</v>
          </cell>
          <cell r="M1649" t="str">
            <v/>
          </cell>
          <cell r="N1649" t="str">
            <v>CAPAG Ano Base 2023</v>
          </cell>
          <cell r="O1649" t="str">
            <v>Não</v>
          </cell>
          <cell r="P1649">
            <v>0.24092827744533576</v>
          </cell>
          <cell r="Q1649" t="str">
            <v>Sim</v>
          </cell>
          <cell r="R1649" t="str">
            <v>Sim</v>
          </cell>
          <cell r="S1649" t="str">
            <v/>
          </cell>
          <cell r="T1649" t="str">
            <v/>
          </cell>
          <cell r="U1649" t="str">
            <v/>
          </cell>
          <cell r="V1649" t="str">
            <v>Sim</v>
          </cell>
          <cell r="W1649" t="str">
            <v>Sim</v>
          </cell>
        </row>
        <row r="1650">
          <cell r="D1650" t="str">
            <v>Vicência/PE</v>
          </cell>
          <cell r="E1650" t="str">
            <v>C</v>
          </cell>
          <cell r="F1650">
            <v>0.2195919377415459</v>
          </cell>
          <cell r="G1650" t="str">
            <v>A</v>
          </cell>
          <cell r="H1650">
            <v>0.98029696045805959</v>
          </cell>
          <cell r="I1650" t="str">
            <v>C</v>
          </cell>
          <cell r="J1650">
            <v>-3.5100484639937965E-2</v>
          </cell>
          <cell r="K1650" t="str">
            <v>C</v>
          </cell>
          <cell r="L1650" t="str">
            <v>Cicf</v>
          </cell>
          <cell r="M1650" t="str">
            <v/>
          </cell>
          <cell r="N1650" t="str">
            <v>CAPAG Ano Base 2023</v>
          </cell>
          <cell r="O1650" t="str">
            <v>Não</v>
          </cell>
          <cell r="P1650">
            <v>2.8053194914379875</v>
          </cell>
          <cell r="Q1650" t="str">
            <v>Sim</v>
          </cell>
          <cell r="R1650" t="str">
            <v/>
          </cell>
          <cell r="S1650" t="str">
            <v/>
          </cell>
          <cell r="T1650" t="str">
            <v/>
          </cell>
          <cell r="U1650" t="str">
            <v/>
          </cell>
          <cell r="V1650" t="str">
            <v>Sim</v>
          </cell>
          <cell r="W1650" t="str">
            <v>Sim</v>
          </cell>
        </row>
        <row r="1651">
          <cell r="D1651" t="str">
            <v>Vitória de Santo Antão/PE</v>
          </cell>
          <cell r="E1651" t="str">
            <v>C</v>
          </cell>
          <cell r="F1651">
            <v>0.26356837592758081</v>
          </cell>
          <cell r="G1651" t="str">
            <v>A</v>
          </cell>
          <cell r="H1651">
            <v>1.0373873540481233</v>
          </cell>
          <cell r="I1651" t="str">
            <v>C</v>
          </cell>
          <cell r="J1651">
            <v>-0.10779129719774191</v>
          </cell>
          <cell r="K1651" t="str">
            <v>C</v>
          </cell>
          <cell r="L1651" t="str">
            <v>Bicf</v>
          </cell>
          <cell r="M1651" t="str">
            <v/>
          </cell>
          <cell r="N1651" t="str">
            <v>CAPAG Ano Base 2023</v>
          </cell>
          <cell r="O1651" t="str">
            <v>Não</v>
          </cell>
          <cell r="P1651">
            <v>0.94933132561269951</v>
          </cell>
          <cell r="Q1651" t="str">
            <v>Sim</v>
          </cell>
          <cell r="R1651" t="str">
            <v>Sim</v>
          </cell>
          <cell r="S1651" t="str">
            <v/>
          </cell>
          <cell r="T1651" t="str">
            <v/>
          </cell>
          <cell r="U1651" t="str">
            <v/>
          </cell>
          <cell r="V1651" t="str">
            <v>Sim</v>
          </cell>
          <cell r="W1651" t="str">
            <v>Sim</v>
          </cell>
        </row>
        <row r="1652">
          <cell r="D1652" t="str">
            <v>Xexéu/PE</v>
          </cell>
          <cell r="E1652" t="str">
            <v>C</v>
          </cell>
          <cell r="F1652">
            <v>0.4278563819197011</v>
          </cell>
          <cell r="G1652" t="str">
            <v>A</v>
          </cell>
          <cell r="H1652">
            <v>0.97861286331496466</v>
          </cell>
          <cell r="I1652" t="str">
            <v>C</v>
          </cell>
          <cell r="J1652">
            <v>-0.20346511002246737</v>
          </cell>
          <cell r="K1652" t="str">
            <v>C</v>
          </cell>
          <cell r="L1652" t="str">
            <v>Bicf</v>
          </cell>
          <cell r="M1652" t="str">
            <v/>
          </cell>
          <cell r="N1652" t="str">
            <v>CAPAG Ano Base 2023</v>
          </cell>
          <cell r="O1652" t="str">
            <v>Não</v>
          </cell>
          <cell r="P1652" t="str">
            <v/>
          </cell>
          <cell r="Q1652" t="str">
            <v>Sim</v>
          </cell>
          <cell r="R1652" t="str">
            <v/>
          </cell>
          <cell r="S1652" t="str">
            <v/>
          </cell>
          <cell r="T1652" t="str">
            <v/>
          </cell>
          <cell r="U1652" t="str">
            <v/>
          </cell>
          <cell r="V1652" t="str">
            <v>Sim</v>
          </cell>
          <cell r="W1652" t="str">
            <v>Sim</v>
          </cell>
        </row>
        <row r="1653">
          <cell r="D1653" t="str">
            <v>Água Branca/AL</v>
          </cell>
          <cell r="E1653" t="str">
            <v>A</v>
          </cell>
          <cell r="F1653">
            <v>6.9104905737514891E-2</v>
          </cell>
          <cell r="G1653" t="str">
            <v>A</v>
          </cell>
          <cell r="H1653">
            <v>0.88238947782316246</v>
          </cell>
          <cell r="I1653" t="str">
            <v>B</v>
          </cell>
          <cell r="J1653">
            <v>0.23219396856388821</v>
          </cell>
          <cell r="K1653" t="str">
            <v>A</v>
          </cell>
          <cell r="L1653" t="str">
            <v>Cicf</v>
          </cell>
          <cell r="M1653" t="str">
            <v/>
          </cell>
          <cell r="N1653" t="str">
            <v>CAPAG Ano Base 2023</v>
          </cell>
          <cell r="O1653" t="str">
            <v>Não</v>
          </cell>
          <cell r="P1653">
            <v>9.8394535474122261E-2</v>
          </cell>
          <cell r="Q1653" t="str">
            <v>Sim</v>
          </cell>
          <cell r="R1653" t="str">
            <v/>
          </cell>
          <cell r="S1653" t="str">
            <v/>
          </cell>
          <cell r="T1653" t="str">
            <v/>
          </cell>
          <cell r="U1653" t="str">
            <v/>
          </cell>
          <cell r="V1653" t="str">
            <v>Sim</v>
          </cell>
          <cell r="W1653" t="str">
            <v>Sim</v>
          </cell>
        </row>
        <row r="1654">
          <cell r="D1654" t="str">
            <v>Anadia/AL</v>
          </cell>
          <cell r="E1654" t="str">
            <v>n.d.</v>
          </cell>
          <cell r="F1654" t="str">
            <v>n.d.</v>
          </cell>
          <cell r="G1654" t="str">
            <v>n.d.</v>
          </cell>
          <cell r="H1654" t="str">
            <v>n.d.</v>
          </cell>
          <cell r="I1654" t="str">
            <v>n.d.</v>
          </cell>
          <cell r="J1654" t="str">
            <v>n.d.</v>
          </cell>
          <cell r="K1654" t="str">
            <v>n.d.</v>
          </cell>
          <cell r="L1654" t="str">
            <v>Cicf</v>
          </cell>
          <cell r="M1654" t="str">
            <v xml:space="preserve">Ente não publicou último RGF de 2024
Ente não publicou último RREO de 2024
</v>
          </cell>
          <cell r="N1654" t="str">
            <v>CAPAG Ano Base 2023</v>
          </cell>
          <cell r="O1654" t="str">
            <v>Não</v>
          </cell>
          <cell r="P1654">
            <v>0.28171343915987263</v>
          </cell>
          <cell r="Q1654" t="str">
            <v>Sim</v>
          </cell>
          <cell r="R1654" t="str">
            <v>Sim</v>
          </cell>
          <cell r="S1654" t="str">
            <v/>
          </cell>
          <cell r="T1654" t="str">
            <v/>
          </cell>
          <cell r="U1654" t="str">
            <v/>
          </cell>
          <cell r="V1654" t="str">
            <v>Não</v>
          </cell>
          <cell r="W1654" t="str">
            <v>Não</v>
          </cell>
        </row>
        <row r="1655">
          <cell r="D1655" t="str">
            <v>Arapiraca/AL</v>
          </cell>
          <cell r="E1655" t="str">
            <v>A+</v>
          </cell>
          <cell r="F1655">
            <v>6.3990914819537531E-2</v>
          </cell>
          <cell r="G1655" t="str">
            <v>A</v>
          </cell>
          <cell r="H1655">
            <v>0.8962734206639682</v>
          </cell>
          <cell r="I1655" t="str">
            <v>B</v>
          </cell>
          <cell r="J1655">
            <v>7.3954519225591334E-2</v>
          </cell>
          <cell r="K1655" t="str">
            <v>A</v>
          </cell>
          <cell r="L1655" t="str">
            <v>Aicf</v>
          </cell>
          <cell r="M1655" t="str">
            <v/>
          </cell>
          <cell r="N1655" t="str">
            <v>CAPAG Ano Base 2023</v>
          </cell>
          <cell r="O1655" t="str">
            <v>Não</v>
          </cell>
          <cell r="P1655">
            <v>0.15926119586604096</v>
          </cell>
          <cell r="Q1655" t="str">
            <v>Sim</v>
          </cell>
          <cell r="R1655" t="str">
            <v/>
          </cell>
          <cell r="S1655" t="str">
            <v/>
          </cell>
          <cell r="T1655" t="str">
            <v/>
          </cell>
          <cell r="U1655" t="str">
            <v/>
          </cell>
          <cell r="V1655" t="str">
            <v>Sim</v>
          </cell>
          <cell r="W1655" t="str">
            <v>Sim</v>
          </cell>
        </row>
        <row r="1656">
          <cell r="D1656" t="str">
            <v>Atalaia/AL</v>
          </cell>
          <cell r="E1656" t="str">
            <v>C</v>
          </cell>
          <cell r="F1656">
            <v>6.794847966890602E-2</v>
          </cell>
          <cell r="G1656" t="str">
            <v>A</v>
          </cell>
          <cell r="H1656">
            <v>1.0081723541353358</v>
          </cell>
          <cell r="I1656" t="str">
            <v>C</v>
          </cell>
          <cell r="J1656">
            <v>-6.8248254044740206E-2</v>
          </cell>
          <cell r="K1656" t="str">
            <v>C</v>
          </cell>
          <cell r="L1656" t="str">
            <v>Dicf</v>
          </cell>
          <cell r="M1656" t="str">
            <v/>
          </cell>
          <cell r="N1656" t="str">
            <v>CAPAG Ano Base 2023</v>
          </cell>
          <cell r="O1656" t="str">
            <v>Não</v>
          </cell>
          <cell r="P1656" t="str">
            <v/>
          </cell>
          <cell r="Q1656" t="str">
            <v>Sim</v>
          </cell>
          <cell r="R1656" t="str">
            <v/>
          </cell>
          <cell r="S1656" t="str">
            <v/>
          </cell>
          <cell r="T1656" t="str">
            <v/>
          </cell>
          <cell r="U1656" t="str">
            <v/>
          </cell>
          <cell r="V1656" t="str">
            <v>Sim</v>
          </cell>
          <cell r="W1656" t="str">
            <v>Não</v>
          </cell>
        </row>
        <row r="1657">
          <cell r="D1657" t="str">
            <v>Barra de Santo Antônio/AL</v>
          </cell>
          <cell r="E1657" t="str">
            <v>C</v>
          </cell>
          <cell r="F1657">
            <v>2.9031550834679586E-2</v>
          </cell>
          <cell r="G1657" t="str">
            <v>A</v>
          </cell>
          <cell r="H1657">
            <v>1.0255772284872575</v>
          </cell>
          <cell r="I1657" t="str">
            <v>C</v>
          </cell>
          <cell r="J1657">
            <v>-0.10547780016006475</v>
          </cell>
          <cell r="K1657" t="str">
            <v>C</v>
          </cell>
          <cell r="L1657" t="str">
            <v>Dicf</v>
          </cell>
          <cell r="M1657" t="str">
            <v/>
          </cell>
          <cell r="N1657" t="str">
            <v>CAPAG Ano Base 2023</v>
          </cell>
          <cell r="O1657" t="str">
            <v>Não</v>
          </cell>
          <cell r="P1657" t="str">
            <v/>
          </cell>
          <cell r="Q1657" t="str">
            <v>Sim</v>
          </cell>
          <cell r="R1657" t="str">
            <v/>
          </cell>
          <cell r="S1657" t="str">
            <v/>
          </cell>
          <cell r="T1657" t="str">
            <v/>
          </cell>
          <cell r="U1657" t="str">
            <v/>
          </cell>
          <cell r="V1657" t="str">
            <v>Sim</v>
          </cell>
          <cell r="W1657" t="str">
            <v>Não</v>
          </cell>
        </row>
        <row r="1658">
          <cell r="D1658" t="str">
            <v>Barra de São Miguel/AL</v>
          </cell>
          <cell r="E1658" t="str">
            <v>A</v>
          </cell>
          <cell r="F1658">
            <v>0.16918455325813217</v>
          </cell>
          <cell r="G1658" t="str">
            <v>A</v>
          </cell>
          <cell r="H1658">
            <v>0.84211825504918436</v>
          </cell>
          <cell r="I1658" t="str">
            <v>A</v>
          </cell>
          <cell r="J1658">
            <v>0.29242420779138006</v>
          </cell>
          <cell r="K1658" t="str">
            <v>A</v>
          </cell>
          <cell r="L1658" t="str">
            <v>Dicf</v>
          </cell>
          <cell r="M1658" t="str">
            <v/>
          </cell>
          <cell r="N1658" t="str">
            <v>CAPAG Ano Base 2023</v>
          </cell>
          <cell r="O1658" t="str">
            <v>Não</v>
          </cell>
          <cell r="P1658">
            <v>0.24368449172413365</v>
          </cell>
          <cell r="Q1658" t="str">
            <v>Sim</v>
          </cell>
          <cell r="R1658" t="str">
            <v/>
          </cell>
          <cell r="S1658" t="str">
            <v/>
          </cell>
          <cell r="T1658" t="str">
            <v/>
          </cell>
          <cell r="U1658" t="str">
            <v/>
          </cell>
          <cell r="V1658" t="str">
            <v>Sim</v>
          </cell>
          <cell r="W1658" t="str">
            <v>Sim</v>
          </cell>
        </row>
        <row r="1659">
          <cell r="D1659" t="str">
            <v>Batalha/AL</v>
          </cell>
          <cell r="E1659" t="str">
            <v>n.e.</v>
          </cell>
          <cell r="F1659">
            <v>0.13630159331171279</v>
          </cell>
          <cell r="G1659" t="str">
            <v>A</v>
          </cell>
          <cell r="H1659">
            <v>0.97412616352772441</v>
          </cell>
          <cell r="I1659" t="str">
            <v>C</v>
          </cell>
          <cell r="J1659">
            <v>2.2139308191077293E-2</v>
          </cell>
          <cell r="K1659" t="str">
            <v>B</v>
          </cell>
          <cell r="L1659" t="str">
            <v>Eicf</v>
          </cell>
          <cell r="M1659" t="str">
            <v>Ente possui ranking da informação contábil Eicf</v>
          </cell>
          <cell r="N1659" t="str">
            <v>CAPAG Ano Base 2023</v>
          </cell>
          <cell r="O1659" t="str">
            <v>Não</v>
          </cell>
          <cell r="P1659">
            <v>0.61707369881542928</v>
          </cell>
          <cell r="Q1659" t="str">
            <v>Sim</v>
          </cell>
          <cell r="R1659" t="str">
            <v/>
          </cell>
          <cell r="S1659" t="str">
            <v/>
          </cell>
          <cell r="T1659" t="str">
            <v/>
          </cell>
          <cell r="U1659" t="str">
            <v/>
          </cell>
          <cell r="V1659" t="str">
            <v>Sim</v>
          </cell>
          <cell r="W1659" t="str">
            <v>Não</v>
          </cell>
        </row>
        <row r="1660">
          <cell r="D1660" t="str">
            <v>Belém/AL</v>
          </cell>
          <cell r="E1660" t="str">
            <v>A</v>
          </cell>
          <cell r="F1660">
            <v>4.6279932227117453E-2</v>
          </cell>
          <cell r="G1660" t="str">
            <v>A</v>
          </cell>
          <cell r="H1660">
            <v>0.92791506242969368</v>
          </cell>
          <cell r="I1660" t="str">
            <v>B</v>
          </cell>
          <cell r="J1660">
            <v>0.19569025589495945</v>
          </cell>
          <cell r="K1660" t="str">
            <v>A</v>
          </cell>
          <cell r="L1660" t="str">
            <v>Dicf</v>
          </cell>
          <cell r="M1660" t="str">
            <v/>
          </cell>
          <cell r="N1660" t="str">
            <v>CAPAG Ano Base 2023</v>
          </cell>
          <cell r="O1660" t="str">
            <v>Não</v>
          </cell>
          <cell r="P1660">
            <v>6.6138918364666718E-2</v>
          </cell>
          <cell r="Q1660" t="str">
            <v>Sim</v>
          </cell>
          <cell r="R1660" t="str">
            <v/>
          </cell>
          <cell r="S1660" t="str">
            <v/>
          </cell>
          <cell r="T1660" t="str">
            <v/>
          </cell>
          <cell r="U1660" t="str">
            <v/>
          </cell>
          <cell r="V1660" t="str">
            <v>Sim</v>
          </cell>
          <cell r="W1660" t="str">
            <v>Sim</v>
          </cell>
        </row>
        <row r="1661">
          <cell r="D1661" t="str">
            <v>Belo Monte/AL</v>
          </cell>
          <cell r="E1661" t="str">
            <v>n.d.</v>
          </cell>
          <cell r="F1661" t="str">
            <v>n.d.</v>
          </cell>
          <cell r="G1661" t="str">
            <v>n.d.</v>
          </cell>
          <cell r="H1661" t="str">
            <v>n.d.</v>
          </cell>
          <cell r="I1661" t="str">
            <v>n.d.</v>
          </cell>
          <cell r="J1661" t="str">
            <v>n.d.</v>
          </cell>
          <cell r="K1661" t="str">
            <v>n.d.</v>
          </cell>
          <cell r="L1661" t="str">
            <v>Dicf</v>
          </cell>
          <cell r="M1661" t="str">
            <v xml:space="preserve">Ente não publicou último RGF de 2024
Ente não publicou último RREO de 2024
</v>
          </cell>
          <cell r="N1661" t="str">
            <v>CAPAG Ano Base 2023</v>
          </cell>
          <cell r="O1661" t="str">
            <v>Não</v>
          </cell>
          <cell r="P1661">
            <v>0.18428581522565601</v>
          </cell>
          <cell r="Q1661" t="str">
            <v>Sim</v>
          </cell>
          <cell r="R1661" t="str">
            <v>Sim</v>
          </cell>
          <cell r="S1661" t="str">
            <v/>
          </cell>
          <cell r="T1661" t="str">
            <v/>
          </cell>
          <cell r="U1661" t="str">
            <v/>
          </cell>
          <cell r="V1661" t="str">
            <v>Não</v>
          </cell>
          <cell r="W1661" t="str">
            <v>Não</v>
          </cell>
        </row>
        <row r="1662">
          <cell r="D1662" t="str">
            <v>Boca da Mata/AL</v>
          </cell>
          <cell r="E1662" t="str">
            <v>n.e.</v>
          </cell>
          <cell r="F1662">
            <v>5.7669089020141416E-2</v>
          </cell>
          <cell r="G1662" t="str">
            <v>A</v>
          </cell>
          <cell r="H1662">
            <v>0.92345189300985875</v>
          </cell>
          <cell r="I1662" t="str">
            <v>B</v>
          </cell>
          <cell r="J1662">
            <v>0</v>
          </cell>
          <cell r="K1662" t="str">
            <v>C</v>
          </cell>
          <cell r="L1662" t="str">
            <v>Eicf</v>
          </cell>
          <cell r="M1662" t="str">
            <v>Ente possui ranking da informação contábil Eicf</v>
          </cell>
          <cell r="N1662" t="str">
            <v>CAPAG Ano Base 2023</v>
          </cell>
          <cell r="O1662" t="str">
            <v>Não</v>
          </cell>
          <cell r="P1662" t="str">
            <v>n.d.</v>
          </cell>
          <cell r="Q1662" t="str">
            <v>Sim</v>
          </cell>
          <cell r="R1662" t="str">
            <v/>
          </cell>
          <cell r="S1662" t="str">
            <v/>
          </cell>
          <cell r="T1662" t="str">
            <v/>
          </cell>
          <cell r="U1662" t="str">
            <v/>
          </cell>
          <cell r="V1662" t="str">
            <v>Sim</v>
          </cell>
          <cell r="W1662" t="str">
            <v>Não</v>
          </cell>
        </row>
        <row r="1663">
          <cell r="D1663" t="str">
            <v>Branquinha/AL</v>
          </cell>
          <cell r="E1663" t="str">
            <v>n.e.</v>
          </cell>
          <cell r="F1663">
            <v>0.10022659607827238</v>
          </cell>
          <cell r="G1663" t="str">
            <v>A</v>
          </cell>
          <cell r="H1663">
            <v>1.0201317604378535</v>
          </cell>
          <cell r="I1663" t="str">
            <v>C</v>
          </cell>
          <cell r="J1663">
            <v>4.2151942197547712E-2</v>
          </cell>
          <cell r="K1663" t="str">
            <v>B</v>
          </cell>
          <cell r="L1663" t="str">
            <v>Eicf</v>
          </cell>
          <cell r="M1663" t="str">
            <v>Ente possui ranking da informação contábil Eicf</v>
          </cell>
          <cell r="N1663" t="str">
            <v>CAPAG Ano Base 2023</v>
          </cell>
          <cell r="O1663" t="str">
            <v>Não</v>
          </cell>
          <cell r="P1663">
            <v>0.26064313512936327</v>
          </cell>
          <cell r="Q1663" t="str">
            <v>Sim</v>
          </cell>
          <cell r="R1663" t="str">
            <v/>
          </cell>
          <cell r="S1663" t="str">
            <v/>
          </cell>
          <cell r="T1663" t="str">
            <v/>
          </cell>
          <cell r="U1663" t="str">
            <v/>
          </cell>
          <cell r="V1663" t="str">
            <v>Sim</v>
          </cell>
          <cell r="W1663" t="str">
            <v>Não</v>
          </cell>
        </row>
        <row r="1664">
          <cell r="D1664" t="str">
            <v>Cacimbinhas/AL</v>
          </cell>
          <cell r="E1664" t="str">
            <v>n.e.</v>
          </cell>
          <cell r="F1664" t="str">
            <v>n.d.</v>
          </cell>
          <cell r="G1664" t="str">
            <v>n.d.</v>
          </cell>
          <cell r="H1664" t="str">
            <v>n.d.</v>
          </cell>
          <cell r="I1664" t="str">
            <v>n.d.</v>
          </cell>
          <cell r="J1664" t="str">
            <v>n.d.</v>
          </cell>
          <cell r="K1664" t="str">
            <v>n.d.</v>
          </cell>
          <cell r="L1664" t="str">
            <v>Eicf</v>
          </cell>
          <cell r="M1664" t="str">
            <v>Ente possui ranking da informação contábil Eicf</v>
          </cell>
          <cell r="N1664" t="str">
            <v>CAPAG Ano Base 2023</v>
          </cell>
          <cell r="O1664" t="str">
            <v>Não</v>
          </cell>
          <cell r="P1664">
            <v>0</v>
          </cell>
          <cell r="Q1664" t="str">
            <v>Sim</v>
          </cell>
          <cell r="R1664" t="str">
            <v>Sim</v>
          </cell>
          <cell r="S1664" t="str">
            <v/>
          </cell>
          <cell r="T1664" t="str">
            <v/>
          </cell>
          <cell r="U1664" t="str">
            <v/>
          </cell>
          <cell r="V1664" t="str">
            <v>Não</v>
          </cell>
          <cell r="W1664" t="str">
            <v>Não</v>
          </cell>
        </row>
        <row r="1665">
          <cell r="D1665" t="str">
            <v>Cajueiro/AL</v>
          </cell>
          <cell r="E1665" t="str">
            <v>C</v>
          </cell>
          <cell r="F1665">
            <v>6.1440823478658368E-2</v>
          </cell>
          <cell r="G1665" t="str">
            <v>A</v>
          </cell>
          <cell r="H1665">
            <v>1.0208712461749188</v>
          </cell>
          <cell r="I1665" t="str">
            <v>C</v>
          </cell>
          <cell r="J1665">
            <v>-0.14091654068387022</v>
          </cell>
          <cell r="K1665" t="str">
            <v>C</v>
          </cell>
          <cell r="L1665" t="str">
            <v>Dicf</v>
          </cell>
          <cell r="M1665" t="str">
            <v/>
          </cell>
          <cell r="N1665" t="str">
            <v>CAPAG Ano Base 2023</v>
          </cell>
          <cell r="O1665" t="str">
            <v>Não</v>
          </cell>
          <cell r="P1665">
            <v>3.9337989343250963</v>
          </cell>
          <cell r="Q1665" t="str">
            <v>Sim</v>
          </cell>
          <cell r="R1665" t="str">
            <v/>
          </cell>
          <cell r="S1665" t="str">
            <v/>
          </cell>
          <cell r="T1665" t="str">
            <v/>
          </cell>
          <cell r="U1665" t="str">
            <v/>
          </cell>
          <cell r="V1665" t="str">
            <v>Sim</v>
          </cell>
          <cell r="W1665" t="str">
            <v>Não</v>
          </cell>
        </row>
        <row r="1666">
          <cell r="D1666" t="str">
            <v>Campestre/AL</v>
          </cell>
          <cell r="E1666" t="str">
            <v>n.e.</v>
          </cell>
          <cell r="F1666">
            <v>0.45622201064319423</v>
          </cell>
          <cell r="G1666" t="str">
            <v>A</v>
          </cell>
          <cell r="H1666">
            <v>0.97524507426265972</v>
          </cell>
          <cell r="I1666" t="str">
            <v>C</v>
          </cell>
          <cell r="J1666">
            <v>0</v>
          </cell>
          <cell r="K1666" t="str">
            <v>C</v>
          </cell>
          <cell r="L1666" t="str">
            <v>Eicf</v>
          </cell>
          <cell r="M1666" t="str">
            <v>Ente possui ranking da informação contábil Eicf</v>
          </cell>
          <cell r="N1666" t="str">
            <v>CAPAG Ano Base 2023</v>
          </cell>
          <cell r="O1666" t="str">
            <v>Não</v>
          </cell>
          <cell r="P1666" t="str">
            <v>n.d.</v>
          </cell>
          <cell r="Q1666" t="str">
            <v>Sim</v>
          </cell>
          <cell r="R1666" t="str">
            <v/>
          </cell>
          <cell r="S1666" t="str">
            <v/>
          </cell>
          <cell r="T1666" t="str">
            <v/>
          </cell>
          <cell r="U1666" t="str">
            <v/>
          </cell>
          <cell r="V1666" t="str">
            <v>Sim</v>
          </cell>
          <cell r="W1666" t="str">
            <v>Não</v>
          </cell>
        </row>
        <row r="1667">
          <cell r="D1667" t="str">
            <v>Campo Alegre/AL</v>
          </cell>
          <cell r="E1667" t="str">
            <v>C</v>
          </cell>
          <cell r="F1667">
            <v>0.30865739691357269</v>
          </cell>
          <cell r="G1667" t="str">
            <v>A</v>
          </cell>
          <cell r="H1667">
            <v>0.98766432601701493</v>
          </cell>
          <cell r="I1667" t="str">
            <v>C</v>
          </cell>
          <cell r="J1667">
            <v>-0.13294483514361338</v>
          </cell>
          <cell r="K1667" t="str">
            <v>C</v>
          </cell>
          <cell r="L1667" t="str">
            <v>Dicf</v>
          </cell>
          <cell r="M1667" t="str">
            <v/>
          </cell>
          <cell r="N1667" t="str">
            <v>CAPAG Ano Base 2023</v>
          </cell>
          <cell r="O1667" t="str">
            <v>Não</v>
          </cell>
          <cell r="P1667" t="str">
            <v/>
          </cell>
          <cell r="Q1667" t="str">
            <v>Sim</v>
          </cell>
          <cell r="R1667" t="str">
            <v/>
          </cell>
          <cell r="S1667" t="str">
            <v/>
          </cell>
          <cell r="T1667" t="str">
            <v/>
          </cell>
          <cell r="U1667" t="str">
            <v/>
          </cell>
          <cell r="V1667" t="str">
            <v>Sim</v>
          </cell>
          <cell r="W1667" t="str">
            <v>Não</v>
          </cell>
        </row>
        <row r="1668">
          <cell r="D1668" t="str">
            <v>Campo Grande/AL</v>
          </cell>
          <cell r="E1668" t="str">
            <v>n.e.</v>
          </cell>
          <cell r="F1668" t="e">
            <v>#DIV/0!</v>
          </cell>
          <cell r="G1668" t="str">
            <v>n.d.</v>
          </cell>
          <cell r="H1668" t="str">
            <v>n.d.</v>
          </cell>
          <cell r="I1668" t="str">
            <v>n.d.</v>
          </cell>
          <cell r="J1668" t="str">
            <v>n.d.</v>
          </cell>
          <cell r="K1668" t="str">
            <v>n.d.</v>
          </cell>
          <cell r="L1668" t="str">
            <v>Eicf</v>
          </cell>
          <cell r="M1668" t="str">
            <v>Ente possui ranking da informação contábil Eicf</v>
          </cell>
          <cell r="N1668" t="str">
            <v>CAPAG Ano Base 2023</v>
          </cell>
          <cell r="O1668" t="str">
            <v>Não</v>
          </cell>
          <cell r="P1668" t="str">
            <v/>
          </cell>
          <cell r="Q1668" t="str">
            <v>Não</v>
          </cell>
          <cell r="R1668" t="str">
            <v/>
          </cell>
          <cell r="S1668" t="str">
            <v/>
          </cell>
          <cell r="T1668" t="str">
            <v/>
          </cell>
          <cell r="U1668" t="str">
            <v/>
          </cell>
          <cell r="V1668" t="str">
            <v>Não</v>
          </cell>
          <cell r="W1668" t="str">
            <v>Não</v>
          </cell>
        </row>
        <row r="1669">
          <cell r="D1669" t="str">
            <v>Canapi/AL</v>
          </cell>
          <cell r="E1669" t="str">
            <v>n.d.</v>
          </cell>
          <cell r="F1669" t="str">
            <v>n.d.</v>
          </cell>
          <cell r="G1669" t="str">
            <v>n.d.</v>
          </cell>
          <cell r="H1669" t="str">
            <v>n.d.</v>
          </cell>
          <cell r="I1669" t="str">
            <v>n.d.</v>
          </cell>
          <cell r="J1669" t="str">
            <v>n.d.</v>
          </cell>
          <cell r="K1669" t="str">
            <v>n.d.</v>
          </cell>
          <cell r="L1669" t="str">
            <v>Dicf</v>
          </cell>
          <cell r="M1669" t="str">
            <v xml:space="preserve">Ente não publicou último RGF de 2024
Ente não publicou último RREO de 2024
</v>
          </cell>
          <cell r="N1669" t="str">
            <v>CAPAG Ano Base 2023</v>
          </cell>
          <cell r="O1669" t="str">
            <v>Não</v>
          </cell>
          <cell r="P1669">
            <v>0.37222222235555202</v>
          </cell>
          <cell r="Q1669" t="str">
            <v>Sim</v>
          </cell>
          <cell r="R1669" t="str">
            <v>Sim</v>
          </cell>
          <cell r="S1669" t="str">
            <v/>
          </cell>
          <cell r="T1669" t="str">
            <v/>
          </cell>
          <cell r="U1669" t="str">
            <v/>
          </cell>
          <cell r="V1669" t="str">
            <v>Não</v>
          </cell>
          <cell r="W1669" t="str">
            <v>Não</v>
          </cell>
        </row>
        <row r="1670">
          <cell r="D1670" t="str">
            <v>Capela/AL</v>
          </cell>
          <cell r="E1670" t="str">
            <v>C</v>
          </cell>
          <cell r="F1670">
            <v>0.15604036596680304</v>
          </cell>
          <cell r="G1670" t="str">
            <v>A</v>
          </cell>
          <cell r="H1670">
            <v>0.93861425854717417</v>
          </cell>
          <cell r="I1670" t="str">
            <v>B</v>
          </cell>
          <cell r="J1670">
            <v>-7.7952589478787592E-3</v>
          </cell>
          <cell r="K1670" t="str">
            <v>C</v>
          </cell>
          <cell r="L1670" t="str">
            <v>Dicf</v>
          </cell>
          <cell r="M1670" t="str">
            <v/>
          </cell>
          <cell r="N1670" t="str">
            <v>CAPAG Ano Base 2023</v>
          </cell>
          <cell r="O1670" t="str">
            <v>Não</v>
          </cell>
          <cell r="P1670">
            <v>1.3119775093776256</v>
          </cell>
          <cell r="Q1670" t="str">
            <v>Sim</v>
          </cell>
          <cell r="R1670" t="str">
            <v/>
          </cell>
          <cell r="S1670" t="str">
            <v/>
          </cell>
          <cell r="T1670" t="str">
            <v/>
          </cell>
          <cell r="U1670" t="str">
            <v/>
          </cell>
          <cell r="V1670" t="str">
            <v>Sim</v>
          </cell>
          <cell r="W1670" t="str">
            <v>Não</v>
          </cell>
        </row>
        <row r="1671">
          <cell r="D1671" t="str">
            <v>Carneiros/AL</v>
          </cell>
          <cell r="E1671" t="str">
            <v>C</v>
          </cell>
          <cell r="F1671">
            <v>0.42713142642519125</v>
          </cell>
          <cell r="G1671" t="str">
            <v>A</v>
          </cell>
          <cell r="H1671">
            <v>0.94784745408282312</v>
          </cell>
          <cell r="I1671" t="str">
            <v>B</v>
          </cell>
          <cell r="J1671">
            <v>0</v>
          </cell>
          <cell r="K1671" t="str">
            <v>C</v>
          </cell>
          <cell r="L1671" t="str">
            <v>Dicf</v>
          </cell>
          <cell r="M1671" t="str">
            <v/>
          </cell>
          <cell r="N1671" t="str">
            <v>CAPAG Ano Base 2023</v>
          </cell>
          <cell r="O1671" t="str">
            <v>Não</v>
          </cell>
          <cell r="P1671" t="str">
            <v>n.d.</v>
          </cell>
          <cell r="Q1671" t="str">
            <v>Sim</v>
          </cell>
          <cell r="R1671" t="str">
            <v/>
          </cell>
          <cell r="S1671" t="str">
            <v/>
          </cell>
          <cell r="T1671" t="str">
            <v/>
          </cell>
          <cell r="U1671" t="str">
            <v/>
          </cell>
          <cell r="V1671" t="str">
            <v>Sim</v>
          </cell>
          <cell r="W1671" t="str">
            <v>Não</v>
          </cell>
        </row>
        <row r="1672">
          <cell r="D1672" t="str">
            <v>Chã Preta/AL</v>
          </cell>
          <cell r="E1672" t="str">
            <v>n.d.</v>
          </cell>
          <cell r="F1672" t="str">
            <v>n.d.</v>
          </cell>
          <cell r="G1672" t="str">
            <v>n.d.</v>
          </cell>
          <cell r="H1672" t="str">
            <v>n.d.</v>
          </cell>
          <cell r="I1672" t="str">
            <v>n.d.</v>
          </cell>
          <cell r="J1672" t="str">
            <v>n.d.</v>
          </cell>
          <cell r="K1672" t="str">
            <v>n.d.</v>
          </cell>
          <cell r="L1672" t="str">
            <v>Dicf</v>
          </cell>
          <cell r="M1672" t="str">
            <v xml:space="preserve">Ente não publicou último RGF de 2024
Ente não publicou último RREO de 2024
</v>
          </cell>
          <cell r="N1672" t="str">
            <v>CAPAG Ano Base 2023</v>
          </cell>
          <cell r="O1672" t="str">
            <v>Não</v>
          </cell>
          <cell r="P1672">
            <v>6.832347114245084E-2</v>
          </cell>
          <cell r="Q1672" t="str">
            <v>Sim</v>
          </cell>
          <cell r="R1672" t="str">
            <v>Sim</v>
          </cell>
          <cell r="S1672" t="str">
            <v/>
          </cell>
          <cell r="T1672" t="str">
            <v/>
          </cell>
          <cell r="U1672" t="str">
            <v/>
          </cell>
          <cell r="V1672" t="str">
            <v>Não</v>
          </cell>
          <cell r="W1672" t="str">
            <v>Não</v>
          </cell>
        </row>
        <row r="1673">
          <cell r="D1673" t="str">
            <v>Coité do Nóia/AL</v>
          </cell>
          <cell r="E1673" t="str">
            <v>C</v>
          </cell>
          <cell r="F1673">
            <v>0.26745041701591926</v>
          </cell>
          <cell r="G1673" t="str">
            <v>A</v>
          </cell>
          <cell r="H1673">
            <v>0.98548236296715919</v>
          </cell>
          <cell r="I1673" t="str">
            <v>C</v>
          </cell>
          <cell r="J1673">
            <v>0.33171639814487341</v>
          </cell>
          <cell r="K1673" t="str">
            <v>A</v>
          </cell>
          <cell r="L1673" t="str">
            <v>Dicf</v>
          </cell>
          <cell r="M1673" t="str">
            <v/>
          </cell>
          <cell r="N1673" t="str">
            <v>CAPAG Ano Base 2023</v>
          </cell>
          <cell r="O1673" t="str">
            <v>Não</v>
          </cell>
          <cell r="P1673">
            <v>8.3264533289357595E-2</v>
          </cell>
          <cell r="Q1673" t="str">
            <v>Sim</v>
          </cell>
          <cell r="R1673" t="str">
            <v/>
          </cell>
          <cell r="S1673" t="str">
            <v/>
          </cell>
          <cell r="T1673" t="str">
            <v/>
          </cell>
          <cell r="U1673" t="str">
            <v/>
          </cell>
          <cell r="V1673" t="str">
            <v>Sim</v>
          </cell>
          <cell r="W1673" t="str">
            <v>Sim</v>
          </cell>
        </row>
        <row r="1674">
          <cell r="D1674" t="str">
            <v>Colônia Leopoldina/AL</v>
          </cell>
          <cell r="E1674" t="str">
            <v>n.e.</v>
          </cell>
          <cell r="F1674" t="e">
            <v>#DIV/0!</v>
          </cell>
          <cell r="G1674" t="str">
            <v>n.d.</v>
          </cell>
          <cell r="H1674">
            <v>1.4917961839112057</v>
          </cell>
          <cell r="I1674" t="str">
            <v>C</v>
          </cell>
          <cell r="J1674" t="str">
            <v>n.d.</v>
          </cell>
          <cell r="K1674" t="str">
            <v>n.d.</v>
          </cell>
          <cell r="L1674" t="str">
            <v>Eicf</v>
          </cell>
          <cell r="M1674" t="str">
            <v>Ente possui ranking da informação contábil Eicf</v>
          </cell>
          <cell r="N1674" t="str">
            <v>CAPAG Ano Base 2023</v>
          </cell>
          <cell r="O1674" t="str">
            <v>Não</v>
          </cell>
          <cell r="P1674" t="str">
            <v/>
          </cell>
          <cell r="Q1674" t="str">
            <v>Sim</v>
          </cell>
          <cell r="R1674" t="str">
            <v/>
          </cell>
          <cell r="S1674" t="str">
            <v/>
          </cell>
          <cell r="T1674" t="str">
            <v/>
          </cell>
          <cell r="U1674" t="str">
            <v/>
          </cell>
          <cell r="V1674" t="str">
            <v>Não</v>
          </cell>
          <cell r="W1674" t="str">
            <v>Não</v>
          </cell>
        </row>
        <row r="1675">
          <cell r="D1675" t="str">
            <v>Coqueiro Seco/AL</v>
          </cell>
          <cell r="E1675" t="str">
            <v>n.d.</v>
          </cell>
          <cell r="F1675" t="str">
            <v>n.d.</v>
          </cell>
          <cell r="G1675" t="str">
            <v>n.d.</v>
          </cell>
          <cell r="H1675" t="str">
            <v>n.d.</v>
          </cell>
          <cell r="I1675" t="str">
            <v>n.d.</v>
          </cell>
          <cell r="J1675" t="str">
            <v>n.d.</v>
          </cell>
          <cell r="K1675" t="str">
            <v>n.d.</v>
          </cell>
          <cell r="L1675" t="str">
            <v>Dicf</v>
          </cell>
          <cell r="M1675" t="str">
            <v xml:space="preserve">Ente não publicou último RGF de 2024
Ente não publicou último RREO de 2024
</v>
          </cell>
          <cell r="N1675" t="str">
            <v>CAPAG Ano Base 2023</v>
          </cell>
          <cell r="O1675" t="str">
            <v>Não</v>
          </cell>
          <cell r="P1675">
            <v>0.72685712434401339</v>
          </cell>
          <cell r="Q1675" t="str">
            <v>Sim</v>
          </cell>
          <cell r="R1675" t="str">
            <v>Sim</v>
          </cell>
          <cell r="S1675" t="str">
            <v/>
          </cell>
          <cell r="T1675" t="str">
            <v/>
          </cell>
          <cell r="U1675" t="str">
            <v/>
          </cell>
          <cell r="V1675" t="str">
            <v>Não</v>
          </cell>
          <cell r="W1675" t="str">
            <v>Não</v>
          </cell>
        </row>
        <row r="1676">
          <cell r="D1676" t="str">
            <v>Coruripe/AL</v>
          </cell>
          <cell r="E1676" t="str">
            <v>n.d.</v>
          </cell>
          <cell r="F1676">
            <v>0.23729136158090683</v>
          </cell>
          <cell r="G1676" t="str">
            <v>A</v>
          </cell>
          <cell r="H1676">
            <v>0.90886357695481412</v>
          </cell>
          <cell r="I1676" t="str">
            <v>B</v>
          </cell>
          <cell r="J1676" t="str">
            <v>n.d.</v>
          </cell>
          <cell r="K1676" t="str">
            <v>n.d.</v>
          </cell>
          <cell r="L1676" t="str">
            <v>Cicf</v>
          </cell>
          <cell r="M1676"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676" t="str">
            <v>CAPAG Ano Base 2023</v>
          </cell>
          <cell r="O1676" t="str">
            <v>Não</v>
          </cell>
          <cell r="P1676" t="str">
            <v>n.d.</v>
          </cell>
          <cell r="Q1676" t="str">
            <v>Sim</v>
          </cell>
          <cell r="R1676" t="str">
            <v/>
          </cell>
          <cell r="S1676" t="str">
            <v/>
          </cell>
          <cell r="T1676" t="str">
            <v>Negativa</v>
          </cell>
          <cell r="U1676" t="str">
            <v>Sim</v>
          </cell>
          <cell r="V1676" t="str">
            <v>Sim</v>
          </cell>
          <cell r="W1676" t="str">
            <v>Sim</v>
          </cell>
        </row>
        <row r="1677">
          <cell r="D1677" t="str">
            <v>Craíbas/AL</v>
          </cell>
          <cell r="E1677" t="str">
            <v>n.d.</v>
          </cell>
          <cell r="F1677" t="str">
            <v>n.d.</v>
          </cell>
          <cell r="G1677" t="str">
            <v>n.d.</v>
          </cell>
          <cell r="H1677" t="str">
            <v>n.d.</v>
          </cell>
          <cell r="I1677" t="str">
            <v>n.d.</v>
          </cell>
          <cell r="J1677" t="str">
            <v>n.d.</v>
          </cell>
          <cell r="K1677" t="str">
            <v>n.d.</v>
          </cell>
          <cell r="L1677" t="str">
            <v>Cicf</v>
          </cell>
          <cell r="M1677" t="str">
            <v xml:space="preserve">Ente não publicou último RGF de 2024
Ente não publicou último RREO de 2024
</v>
          </cell>
          <cell r="N1677" t="str">
            <v>CAPAG Ano Base 2023</v>
          </cell>
          <cell r="O1677" t="str">
            <v>Não</v>
          </cell>
          <cell r="P1677">
            <v>2.7082472219922264E-2</v>
          </cell>
          <cell r="Q1677" t="str">
            <v>Sim</v>
          </cell>
          <cell r="R1677" t="str">
            <v>Sim</v>
          </cell>
          <cell r="S1677" t="str">
            <v/>
          </cell>
          <cell r="T1677" t="str">
            <v/>
          </cell>
          <cell r="U1677" t="str">
            <v/>
          </cell>
          <cell r="V1677" t="str">
            <v>Não</v>
          </cell>
          <cell r="W1677" t="str">
            <v>Não</v>
          </cell>
        </row>
        <row r="1678">
          <cell r="D1678" t="str">
            <v>Delmiro Gouveia/AL</v>
          </cell>
          <cell r="E1678" t="str">
            <v>A</v>
          </cell>
          <cell r="F1678">
            <v>0.27423470859475613</v>
          </cell>
          <cell r="G1678" t="str">
            <v>A</v>
          </cell>
          <cell r="H1678">
            <v>0.86439587178284871</v>
          </cell>
          <cell r="I1678" t="str">
            <v>B</v>
          </cell>
          <cell r="J1678">
            <v>0.45709656235222795</v>
          </cell>
          <cell r="K1678" t="str">
            <v>A</v>
          </cell>
          <cell r="L1678" t="str">
            <v>Cicf</v>
          </cell>
          <cell r="M1678" t="str">
            <v/>
          </cell>
          <cell r="N1678" t="str">
            <v>CAPAG Ano Base 2023</v>
          </cell>
          <cell r="O1678" t="str">
            <v>Não</v>
          </cell>
          <cell r="P1678">
            <v>4.1532726776553459E-2</v>
          </cell>
          <cell r="Q1678" t="str">
            <v>Sim</v>
          </cell>
          <cell r="R1678" t="str">
            <v/>
          </cell>
          <cell r="S1678" t="str">
            <v/>
          </cell>
          <cell r="T1678" t="str">
            <v/>
          </cell>
          <cell r="U1678" t="str">
            <v/>
          </cell>
          <cell r="V1678" t="str">
            <v>Sim</v>
          </cell>
          <cell r="W1678" t="str">
            <v>Sim</v>
          </cell>
        </row>
        <row r="1679">
          <cell r="D1679" t="str">
            <v>Dois Riachos/AL</v>
          </cell>
          <cell r="E1679" t="str">
            <v>n.d.</v>
          </cell>
          <cell r="F1679">
            <v>0.15051877318016271</v>
          </cell>
          <cell r="G1679" t="str">
            <v>A</v>
          </cell>
          <cell r="H1679">
            <v>-0.13036827129213224</v>
          </cell>
          <cell r="I1679" t="str">
            <v>n.d.</v>
          </cell>
          <cell r="J1679">
            <v>-2.353785064296755E-2</v>
          </cell>
          <cell r="K1679" t="str">
            <v>C</v>
          </cell>
          <cell r="L1679" t="str">
            <v>Dicf</v>
          </cell>
          <cell r="M1679" t="str">
            <v/>
          </cell>
          <cell r="N1679" t="str">
            <v>CAPAG Ano Base 2023</v>
          </cell>
          <cell r="O1679" t="str">
            <v>Não</v>
          </cell>
          <cell r="P1679">
            <v>1.1625353059432877</v>
          </cell>
          <cell r="Q1679" t="str">
            <v>Sim</v>
          </cell>
          <cell r="R1679" t="str">
            <v/>
          </cell>
          <cell r="S1679" t="str">
            <v/>
          </cell>
          <cell r="T1679" t="str">
            <v/>
          </cell>
          <cell r="U1679" t="str">
            <v/>
          </cell>
          <cell r="V1679" t="str">
            <v>Sim</v>
          </cell>
          <cell r="W1679" t="str">
            <v>Não</v>
          </cell>
        </row>
        <row r="1680">
          <cell r="D1680" t="str">
            <v>Estrela de Alagoas/AL</v>
          </cell>
          <cell r="E1680" t="str">
            <v>A</v>
          </cell>
          <cell r="F1680">
            <v>0.17984810887057259</v>
          </cell>
          <cell r="G1680" t="str">
            <v>A</v>
          </cell>
          <cell r="H1680">
            <v>0.92596916459228218</v>
          </cell>
          <cell r="I1680" t="str">
            <v>B</v>
          </cell>
          <cell r="J1680">
            <v>5.6388171978043591E-2</v>
          </cell>
          <cell r="K1680" t="str">
            <v>A</v>
          </cell>
          <cell r="L1680" t="str">
            <v>Cicf</v>
          </cell>
          <cell r="M1680" t="str">
            <v/>
          </cell>
          <cell r="N1680" t="str">
            <v>CAPAG Ano Base 2023</v>
          </cell>
          <cell r="O1680" t="str">
            <v>Não</v>
          </cell>
          <cell r="P1680">
            <v>0.3744768703830133</v>
          </cell>
          <cell r="Q1680" t="str">
            <v>Sim</v>
          </cell>
          <cell r="R1680" t="str">
            <v/>
          </cell>
          <cell r="S1680" t="str">
            <v/>
          </cell>
          <cell r="T1680" t="str">
            <v/>
          </cell>
          <cell r="U1680" t="str">
            <v/>
          </cell>
          <cell r="V1680" t="str">
            <v>Sim</v>
          </cell>
          <cell r="W1680" t="str">
            <v>Sim</v>
          </cell>
        </row>
        <row r="1681">
          <cell r="D1681" t="str">
            <v>Feira Grande/AL</v>
          </cell>
          <cell r="E1681" t="str">
            <v>n.e.</v>
          </cell>
          <cell r="F1681">
            <v>1.0218476062680024E-4</v>
          </cell>
          <cell r="G1681" t="str">
            <v>A</v>
          </cell>
          <cell r="H1681">
            <v>1.0100994649869324</v>
          </cell>
          <cell r="I1681" t="str">
            <v>C</v>
          </cell>
          <cell r="J1681">
            <v>2.3693722141683599E-2</v>
          </cell>
          <cell r="K1681" t="str">
            <v>B</v>
          </cell>
          <cell r="L1681" t="str">
            <v>Eicf</v>
          </cell>
          <cell r="M1681" t="str">
            <v>Ente possui ranking da informação contábil Eicf</v>
          </cell>
          <cell r="N1681" t="str">
            <v>CAPAG Ano Base 2023</v>
          </cell>
          <cell r="O1681" t="str">
            <v>Não</v>
          </cell>
          <cell r="P1681">
            <v>6.2355667638396686E-2</v>
          </cell>
          <cell r="Q1681" t="str">
            <v>Sim</v>
          </cell>
          <cell r="R1681" t="str">
            <v/>
          </cell>
          <cell r="S1681" t="str">
            <v/>
          </cell>
          <cell r="T1681" t="str">
            <v/>
          </cell>
          <cell r="U1681" t="str">
            <v/>
          </cell>
          <cell r="V1681" t="str">
            <v>Sim</v>
          </cell>
          <cell r="W1681" t="str">
            <v>Não</v>
          </cell>
        </row>
        <row r="1682">
          <cell r="D1682" t="str">
            <v>Feliz Deserto/AL</v>
          </cell>
          <cell r="E1682" t="str">
            <v>C</v>
          </cell>
          <cell r="F1682">
            <v>6.8532732243096958E-2</v>
          </cell>
          <cell r="G1682" t="str">
            <v>A</v>
          </cell>
          <cell r="H1682">
            <v>0.97817682168396036</v>
          </cell>
          <cell r="I1682" t="str">
            <v>C</v>
          </cell>
          <cell r="J1682">
            <v>0.1552761474158787</v>
          </cell>
          <cell r="K1682" t="str">
            <v>A</v>
          </cell>
          <cell r="L1682" t="str">
            <v>Cicf</v>
          </cell>
          <cell r="M1682" t="str">
            <v/>
          </cell>
          <cell r="N1682" t="str">
            <v>CAPAG Ano Base 2023</v>
          </cell>
          <cell r="O1682" t="str">
            <v>Não</v>
          </cell>
          <cell r="P1682">
            <v>5.3496127985233961E-2</v>
          </cell>
          <cell r="Q1682" t="str">
            <v>Sim</v>
          </cell>
          <cell r="R1682" t="str">
            <v/>
          </cell>
          <cell r="S1682" t="str">
            <v/>
          </cell>
          <cell r="T1682" t="str">
            <v/>
          </cell>
          <cell r="U1682" t="str">
            <v/>
          </cell>
          <cell r="V1682" t="str">
            <v>Sim</v>
          </cell>
          <cell r="W1682" t="str">
            <v>Sim</v>
          </cell>
        </row>
        <row r="1683">
          <cell r="D1683" t="str">
            <v>Flexeiras/AL</v>
          </cell>
          <cell r="E1683" t="str">
            <v>n.e.</v>
          </cell>
          <cell r="F1683">
            <v>0</v>
          </cell>
          <cell r="G1683" t="str">
            <v>A</v>
          </cell>
          <cell r="H1683">
            <v>1.0038656497830269</v>
          </cell>
          <cell r="I1683" t="str">
            <v>C</v>
          </cell>
          <cell r="J1683">
            <v>0</v>
          </cell>
          <cell r="K1683" t="str">
            <v>C</v>
          </cell>
          <cell r="L1683" t="str">
            <v>Eicf</v>
          </cell>
          <cell r="M1683" t="str">
            <v>Ente possui ranking da informação contábil Eicf</v>
          </cell>
          <cell r="N1683" t="str">
            <v>CAPAG Ano Base 2023</v>
          </cell>
          <cell r="O1683" t="str">
            <v>Não</v>
          </cell>
          <cell r="P1683" t="str">
            <v>n.d.</v>
          </cell>
          <cell r="Q1683" t="str">
            <v>Sim</v>
          </cell>
          <cell r="R1683" t="str">
            <v/>
          </cell>
          <cell r="S1683" t="str">
            <v/>
          </cell>
          <cell r="T1683" t="str">
            <v/>
          </cell>
          <cell r="U1683" t="str">
            <v/>
          </cell>
          <cell r="V1683" t="str">
            <v>Sim</v>
          </cell>
          <cell r="W1683" t="str">
            <v>Não</v>
          </cell>
        </row>
        <row r="1684">
          <cell r="D1684" t="str">
            <v>Girau do Ponciano/AL</v>
          </cell>
          <cell r="E1684" t="str">
            <v>n.e.</v>
          </cell>
          <cell r="F1684" t="str">
            <v>n.d.</v>
          </cell>
          <cell r="G1684" t="str">
            <v>n.d.</v>
          </cell>
          <cell r="H1684" t="str">
            <v>n.d.</v>
          </cell>
          <cell r="I1684" t="str">
            <v>n.d.</v>
          </cell>
          <cell r="J1684" t="str">
            <v>n.d.</v>
          </cell>
          <cell r="K1684" t="str">
            <v>n.d.</v>
          </cell>
          <cell r="L1684" t="str">
            <v>Eicf</v>
          </cell>
          <cell r="M1684" t="str">
            <v>Ente possui ranking da informação contábil Eicf</v>
          </cell>
          <cell r="N1684" t="str">
            <v>CAPAG Ano Base 2023</v>
          </cell>
          <cell r="O1684" t="str">
            <v>Não</v>
          </cell>
          <cell r="P1684">
            <v>8.1857952213193461E-2</v>
          </cell>
          <cell r="Q1684" t="str">
            <v>Sim</v>
          </cell>
          <cell r="R1684" t="str">
            <v>Sim</v>
          </cell>
          <cell r="S1684" t="str">
            <v/>
          </cell>
          <cell r="T1684" t="str">
            <v/>
          </cell>
          <cell r="U1684" t="str">
            <v/>
          </cell>
          <cell r="V1684" t="str">
            <v>Não</v>
          </cell>
          <cell r="W1684" t="str">
            <v>Não</v>
          </cell>
        </row>
        <row r="1685">
          <cell r="D1685" t="str">
            <v>Ibateguara/AL</v>
          </cell>
          <cell r="E1685" t="str">
            <v>n.d.</v>
          </cell>
          <cell r="F1685" t="str">
            <v>n.d.</v>
          </cell>
          <cell r="G1685" t="str">
            <v>n.d.</v>
          </cell>
          <cell r="H1685" t="str">
            <v>n.d.</v>
          </cell>
          <cell r="I1685" t="str">
            <v>n.d.</v>
          </cell>
          <cell r="J1685" t="str">
            <v>n.d.</v>
          </cell>
          <cell r="K1685" t="str">
            <v>n.d.</v>
          </cell>
          <cell r="L1685" t="str">
            <v>Dicf</v>
          </cell>
          <cell r="M1685" t="str">
            <v xml:space="preserve">Ente não publicou último RGF de 2024
Ente não publicou último RREO de 2024
</v>
          </cell>
          <cell r="N1685" t="str">
            <v>CAPAG Ano Base 2023</v>
          </cell>
          <cell r="O1685" t="str">
            <v>Não</v>
          </cell>
          <cell r="P1685">
            <v>0.13085954908364419</v>
          </cell>
          <cell r="Q1685" t="str">
            <v>Sim</v>
          </cell>
          <cell r="R1685" t="str">
            <v>Sim</v>
          </cell>
          <cell r="S1685" t="str">
            <v/>
          </cell>
          <cell r="T1685" t="str">
            <v/>
          </cell>
          <cell r="U1685" t="str">
            <v/>
          </cell>
          <cell r="V1685" t="str">
            <v>Não</v>
          </cell>
          <cell r="W1685" t="str">
            <v>Não</v>
          </cell>
        </row>
        <row r="1686">
          <cell r="D1686" t="str">
            <v>Igaci/AL</v>
          </cell>
          <cell r="E1686" t="str">
            <v>C</v>
          </cell>
          <cell r="F1686">
            <v>4.5010992308252208E-2</v>
          </cell>
          <cell r="G1686" t="str">
            <v>A</v>
          </cell>
          <cell r="H1686">
            <v>1.1013502621850015</v>
          </cell>
          <cell r="I1686" t="str">
            <v>C</v>
          </cell>
          <cell r="J1686">
            <v>7.6968460477592662E-2</v>
          </cell>
          <cell r="K1686" t="str">
            <v>A</v>
          </cell>
          <cell r="L1686" t="str">
            <v>Dicf</v>
          </cell>
          <cell r="M1686" t="str">
            <v/>
          </cell>
          <cell r="N1686" t="str">
            <v>CAPAG Ano Base 2023</v>
          </cell>
          <cell r="O1686" t="str">
            <v>Não</v>
          </cell>
          <cell r="P1686">
            <v>0.11674034420725654</v>
          </cell>
          <cell r="Q1686" t="str">
            <v>Sim</v>
          </cell>
          <cell r="R1686" t="str">
            <v/>
          </cell>
          <cell r="S1686" t="str">
            <v/>
          </cell>
          <cell r="T1686" t="str">
            <v/>
          </cell>
          <cell r="U1686" t="str">
            <v/>
          </cell>
          <cell r="V1686" t="str">
            <v>Sim</v>
          </cell>
          <cell r="W1686" t="str">
            <v>Não</v>
          </cell>
        </row>
        <row r="1687">
          <cell r="D1687" t="str">
            <v>Igreja Nova/AL</v>
          </cell>
          <cell r="E1687" t="str">
            <v>n.e.</v>
          </cell>
          <cell r="F1687" t="str">
            <v>n.d.</v>
          </cell>
          <cell r="G1687" t="str">
            <v>n.d.</v>
          </cell>
          <cell r="H1687" t="str">
            <v>n.d.</v>
          </cell>
          <cell r="I1687" t="str">
            <v>n.d.</v>
          </cell>
          <cell r="J1687" t="str">
            <v>n.d.</v>
          </cell>
          <cell r="K1687" t="str">
            <v>n.d.</v>
          </cell>
          <cell r="L1687" t="str">
            <v>Eicf</v>
          </cell>
          <cell r="M1687" t="str">
            <v>Ente possui ranking da informação contábil Eicf</v>
          </cell>
          <cell r="N1687" t="str">
            <v>CAPAG Ano Base 2023</v>
          </cell>
          <cell r="O1687" t="str">
            <v>Não</v>
          </cell>
          <cell r="P1687">
            <v>7.5509346766457819E-2</v>
          </cell>
          <cell r="Q1687" t="str">
            <v>Sim</v>
          </cell>
          <cell r="R1687" t="str">
            <v>Sim</v>
          </cell>
          <cell r="S1687" t="str">
            <v/>
          </cell>
          <cell r="T1687" t="str">
            <v/>
          </cell>
          <cell r="U1687" t="str">
            <v/>
          </cell>
          <cell r="V1687" t="str">
            <v>Não</v>
          </cell>
          <cell r="W1687" t="str">
            <v>Não</v>
          </cell>
        </row>
        <row r="1688">
          <cell r="D1688" t="str">
            <v>Inhapi/AL</v>
          </cell>
          <cell r="E1688" t="str">
            <v>n.d.</v>
          </cell>
          <cell r="F1688" t="str">
            <v>n.d.</v>
          </cell>
          <cell r="G1688" t="str">
            <v>n.d.</v>
          </cell>
          <cell r="H1688" t="str">
            <v>n.d.</v>
          </cell>
          <cell r="I1688" t="str">
            <v>n.d.</v>
          </cell>
          <cell r="J1688" t="str">
            <v>n.d.</v>
          </cell>
          <cell r="K1688" t="str">
            <v>n.d.</v>
          </cell>
          <cell r="L1688" t="str">
            <v>Dicf</v>
          </cell>
          <cell r="M1688" t="str">
            <v xml:space="preserve">Ente não publicou último RGF de 2024
Ente não publicou último RREO de 2024
</v>
          </cell>
          <cell r="N1688" t="str">
            <v>CAPAG Ano Base 2023</v>
          </cell>
          <cell r="O1688" t="str">
            <v>Não</v>
          </cell>
          <cell r="P1688">
            <v>0.23301918325778423</v>
          </cell>
          <cell r="Q1688" t="str">
            <v>Sim</v>
          </cell>
          <cell r="R1688" t="str">
            <v>Sim</v>
          </cell>
          <cell r="S1688" t="str">
            <v/>
          </cell>
          <cell r="T1688" t="str">
            <v/>
          </cell>
          <cell r="U1688" t="str">
            <v/>
          </cell>
          <cell r="V1688" t="str">
            <v>Não</v>
          </cell>
          <cell r="W1688" t="str">
            <v>Não</v>
          </cell>
        </row>
        <row r="1689">
          <cell r="D1689" t="str">
            <v>Jacaré dos Homens/AL</v>
          </cell>
          <cell r="E1689" t="str">
            <v>n.d.</v>
          </cell>
          <cell r="F1689">
            <v>5.6228625102647679E-2</v>
          </cell>
          <cell r="G1689" t="str">
            <v>A</v>
          </cell>
          <cell r="H1689">
            <v>0.94390962469433148</v>
          </cell>
          <cell r="I1689" t="str">
            <v>B</v>
          </cell>
          <cell r="J1689" t="str">
            <v>n.d.</v>
          </cell>
          <cell r="K1689" t="str">
            <v>n.d.</v>
          </cell>
          <cell r="L1689" t="str">
            <v>Cicf</v>
          </cell>
          <cell r="M168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689" t="str">
            <v>CAPAG Ano Base 2023</v>
          </cell>
          <cell r="O1689" t="str">
            <v>Não</v>
          </cell>
          <cell r="P1689" t="str">
            <v>n.d.</v>
          </cell>
          <cell r="Q1689" t="str">
            <v>Sim</v>
          </cell>
          <cell r="R1689" t="str">
            <v/>
          </cell>
          <cell r="S1689" t="str">
            <v/>
          </cell>
          <cell r="T1689" t="str">
            <v>Negativa</v>
          </cell>
          <cell r="U1689" t="str">
            <v/>
          </cell>
          <cell r="V1689" t="str">
            <v>Sim</v>
          </cell>
          <cell r="W1689" t="str">
            <v>Sim</v>
          </cell>
        </row>
        <row r="1690">
          <cell r="D1690" t="str">
            <v>Jacuípe/AL</v>
          </cell>
          <cell r="E1690" t="str">
            <v>C</v>
          </cell>
          <cell r="F1690">
            <v>0.12947025483310487</v>
          </cell>
          <cell r="G1690" t="str">
            <v>A</v>
          </cell>
          <cell r="H1690">
            <v>0.88631723687307962</v>
          </cell>
          <cell r="I1690" t="str">
            <v>B</v>
          </cell>
          <cell r="J1690">
            <v>-6.8942547894876777E-2</v>
          </cell>
          <cell r="K1690" t="str">
            <v>C</v>
          </cell>
          <cell r="L1690" t="str">
            <v>Bicf</v>
          </cell>
          <cell r="M1690" t="str">
            <v/>
          </cell>
          <cell r="N1690" t="str">
            <v>CAPAG Ano Base 2023</v>
          </cell>
          <cell r="O1690" t="str">
            <v>Não</v>
          </cell>
          <cell r="P1690">
            <v>3.6256490257407297</v>
          </cell>
          <cell r="Q1690" t="str">
            <v>Sim</v>
          </cell>
          <cell r="R1690" t="str">
            <v/>
          </cell>
          <cell r="S1690" t="str">
            <v/>
          </cell>
          <cell r="T1690" t="str">
            <v/>
          </cell>
          <cell r="U1690" t="str">
            <v/>
          </cell>
          <cell r="V1690" t="str">
            <v>Sim</v>
          </cell>
          <cell r="W1690" t="str">
            <v>Sim</v>
          </cell>
        </row>
        <row r="1691">
          <cell r="D1691" t="str">
            <v>Japaratinga/AL</v>
          </cell>
          <cell r="E1691" t="str">
            <v>C</v>
          </cell>
          <cell r="F1691">
            <v>0</v>
          </cell>
          <cell r="G1691" t="str">
            <v>A</v>
          </cell>
          <cell r="H1691">
            <v>0.99766401698051155</v>
          </cell>
          <cell r="I1691" t="str">
            <v>C</v>
          </cell>
          <cell r="J1691">
            <v>-0.15579690089440398</v>
          </cell>
          <cell r="K1691" t="str">
            <v>C</v>
          </cell>
          <cell r="L1691" t="str">
            <v>Bicf</v>
          </cell>
          <cell r="M1691" t="str">
            <v/>
          </cell>
          <cell r="N1691" t="str">
            <v>CAPAG Ano Base 2023</v>
          </cell>
          <cell r="O1691" t="str">
            <v>Não</v>
          </cell>
          <cell r="P1691" t="str">
            <v/>
          </cell>
          <cell r="Q1691" t="str">
            <v>Sim</v>
          </cell>
          <cell r="R1691" t="str">
            <v/>
          </cell>
          <cell r="S1691" t="str">
            <v/>
          </cell>
          <cell r="T1691" t="str">
            <v/>
          </cell>
          <cell r="U1691" t="str">
            <v/>
          </cell>
          <cell r="V1691" t="str">
            <v>Sim</v>
          </cell>
          <cell r="W1691" t="str">
            <v>Não</v>
          </cell>
        </row>
        <row r="1692">
          <cell r="D1692" t="str">
            <v>Jaramataia/AL</v>
          </cell>
          <cell r="E1692" t="str">
            <v>C</v>
          </cell>
          <cell r="F1692">
            <v>4.70427050376198E-2</v>
          </cell>
          <cell r="G1692" t="str">
            <v>A</v>
          </cell>
          <cell r="H1692">
            <v>1.0643191770708667</v>
          </cell>
          <cell r="I1692" t="str">
            <v>C</v>
          </cell>
          <cell r="J1692">
            <v>0.5136388878675977</v>
          </cell>
          <cell r="K1692" t="str">
            <v>A</v>
          </cell>
          <cell r="L1692" t="str">
            <v>Dicf</v>
          </cell>
          <cell r="M1692" t="str">
            <v/>
          </cell>
          <cell r="N1692" t="str">
            <v>CAPAG Ano Base 2023</v>
          </cell>
          <cell r="O1692" t="str">
            <v>Não</v>
          </cell>
          <cell r="P1692">
            <v>0.27817852260173592</v>
          </cell>
          <cell r="Q1692" t="str">
            <v>Sim</v>
          </cell>
          <cell r="R1692" t="str">
            <v/>
          </cell>
          <cell r="S1692" t="str">
            <v/>
          </cell>
          <cell r="T1692" t="str">
            <v/>
          </cell>
          <cell r="U1692" t="str">
            <v/>
          </cell>
          <cell r="V1692" t="str">
            <v>Sim</v>
          </cell>
          <cell r="W1692" t="str">
            <v>Não</v>
          </cell>
        </row>
        <row r="1693">
          <cell r="D1693" t="str">
            <v>Jequiá da Praia/AL</v>
          </cell>
          <cell r="E1693" t="str">
            <v>C</v>
          </cell>
          <cell r="F1693">
            <v>0.20831151455359165</v>
          </cell>
          <cell r="G1693" t="str">
            <v>A</v>
          </cell>
          <cell r="H1693">
            <v>1.0507358063995051</v>
          </cell>
          <cell r="I1693" t="str">
            <v>C</v>
          </cell>
          <cell r="J1693">
            <v>-6.4798490440232892E-2</v>
          </cell>
          <cell r="K1693" t="str">
            <v>C</v>
          </cell>
          <cell r="L1693" t="str">
            <v>Dicf</v>
          </cell>
          <cell r="M1693" t="str">
            <v/>
          </cell>
          <cell r="N1693" t="str">
            <v>CAPAG Ano Base 2023</v>
          </cell>
          <cell r="O1693" t="str">
            <v>Não</v>
          </cell>
          <cell r="P1693" t="str">
            <v/>
          </cell>
          <cell r="Q1693" t="str">
            <v>Sim</v>
          </cell>
          <cell r="R1693" t="str">
            <v/>
          </cell>
          <cell r="S1693" t="str">
            <v/>
          </cell>
          <cell r="T1693" t="str">
            <v/>
          </cell>
          <cell r="U1693" t="str">
            <v/>
          </cell>
          <cell r="V1693" t="str">
            <v>Sim</v>
          </cell>
          <cell r="W1693" t="str">
            <v>Sim</v>
          </cell>
        </row>
        <row r="1694">
          <cell r="D1694" t="str">
            <v>Joaquim Gomes/AL</v>
          </cell>
          <cell r="E1694" t="str">
            <v>n.e.</v>
          </cell>
          <cell r="F1694">
            <v>0.46390012240336126</v>
          </cell>
          <cell r="G1694" t="str">
            <v>A</v>
          </cell>
          <cell r="H1694" t="str">
            <v>n.d.</v>
          </cell>
          <cell r="I1694" t="str">
            <v>n.d.</v>
          </cell>
          <cell r="J1694">
            <v>-0.12949961322308776</v>
          </cell>
          <cell r="K1694" t="str">
            <v>C</v>
          </cell>
          <cell r="L1694" t="str">
            <v>Eicf</v>
          </cell>
          <cell r="M1694" t="str">
            <v>Ente possui ranking da informação contábil Eicf</v>
          </cell>
          <cell r="N1694" t="str">
            <v>CAPAG Ano Base 2023</v>
          </cell>
          <cell r="O1694" t="str">
            <v>Não</v>
          </cell>
          <cell r="P1694" t="str">
            <v/>
          </cell>
          <cell r="Q1694" t="str">
            <v>Não</v>
          </cell>
          <cell r="R1694" t="str">
            <v/>
          </cell>
          <cell r="S1694" t="str">
            <v/>
          </cell>
          <cell r="T1694" t="str">
            <v/>
          </cell>
          <cell r="U1694" t="str">
            <v/>
          </cell>
          <cell r="V1694" t="str">
            <v>Sim</v>
          </cell>
          <cell r="W1694" t="str">
            <v>Não</v>
          </cell>
        </row>
        <row r="1695">
          <cell r="D1695" t="str">
            <v>Jundiá/AL</v>
          </cell>
          <cell r="E1695" t="str">
            <v>n.d.</v>
          </cell>
          <cell r="F1695" t="str">
            <v>n.d.</v>
          </cell>
          <cell r="G1695" t="str">
            <v>n.d.</v>
          </cell>
          <cell r="H1695" t="str">
            <v>n.d.</v>
          </cell>
          <cell r="I1695" t="str">
            <v>n.d.</v>
          </cell>
          <cell r="J1695" t="str">
            <v>n.d.</v>
          </cell>
          <cell r="K1695" t="str">
            <v>n.d.</v>
          </cell>
          <cell r="L1695" t="str">
            <v>Dicf</v>
          </cell>
          <cell r="M1695" t="str">
            <v xml:space="preserve">Ente não publicou último RGF de 2024
Ente não publicou último RREO de 2024
</v>
          </cell>
          <cell r="N1695" t="str">
            <v>CAPAG Ano Base 2023</v>
          </cell>
          <cell r="O1695" t="str">
            <v>Não</v>
          </cell>
          <cell r="P1695">
            <v>0.12971352778296888</v>
          </cell>
          <cell r="Q1695" t="str">
            <v>Sim</v>
          </cell>
          <cell r="R1695" t="str">
            <v>Sim</v>
          </cell>
          <cell r="S1695" t="str">
            <v/>
          </cell>
          <cell r="T1695" t="str">
            <v/>
          </cell>
          <cell r="U1695" t="str">
            <v/>
          </cell>
          <cell r="V1695" t="str">
            <v>Não</v>
          </cell>
          <cell r="W1695" t="str">
            <v>Não</v>
          </cell>
        </row>
        <row r="1696">
          <cell r="D1696" t="str">
            <v>Junqueiro/AL</v>
          </cell>
          <cell r="E1696" t="str">
            <v>C</v>
          </cell>
          <cell r="F1696">
            <v>0.19267587683713969</v>
          </cell>
          <cell r="G1696" t="str">
            <v>A</v>
          </cell>
          <cell r="H1696">
            <v>0.95106476824916475</v>
          </cell>
          <cell r="I1696" t="str">
            <v>C</v>
          </cell>
          <cell r="J1696">
            <v>-0.12122244699874267</v>
          </cell>
          <cell r="K1696" t="str">
            <v>C</v>
          </cell>
          <cell r="L1696" t="str">
            <v>Dicf</v>
          </cell>
          <cell r="M1696" t="str">
            <v/>
          </cell>
          <cell r="N1696" t="str">
            <v>CAPAG Ano Base 2023</v>
          </cell>
          <cell r="O1696" t="str">
            <v>Não</v>
          </cell>
          <cell r="P1696" t="str">
            <v/>
          </cell>
          <cell r="Q1696" t="str">
            <v>Sim</v>
          </cell>
          <cell r="R1696" t="str">
            <v/>
          </cell>
          <cell r="S1696" t="str">
            <v/>
          </cell>
          <cell r="T1696" t="str">
            <v/>
          </cell>
          <cell r="U1696" t="str">
            <v/>
          </cell>
          <cell r="V1696" t="str">
            <v>Sim</v>
          </cell>
          <cell r="W1696" t="str">
            <v>Não</v>
          </cell>
        </row>
        <row r="1697">
          <cell r="D1697" t="str">
            <v>Lagoa da Canoa/AL</v>
          </cell>
          <cell r="E1697" t="str">
            <v>n.e.</v>
          </cell>
          <cell r="F1697" t="str">
            <v>n.d.</v>
          </cell>
          <cell r="G1697" t="str">
            <v>n.d.</v>
          </cell>
          <cell r="H1697" t="str">
            <v>n.d.</v>
          </cell>
          <cell r="I1697" t="str">
            <v>n.d.</v>
          </cell>
          <cell r="J1697" t="str">
            <v>n.d.</v>
          </cell>
          <cell r="K1697" t="str">
            <v>n.d.</v>
          </cell>
          <cell r="L1697" t="str">
            <v>Eicf</v>
          </cell>
          <cell r="M1697" t="str">
            <v>Ente possui ranking da informação contábil Eicf</v>
          </cell>
          <cell r="N1697" t="str">
            <v>CAPAG Ano Base 2023</v>
          </cell>
          <cell r="O1697" t="str">
            <v>Não</v>
          </cell>
          <cell r="P1697">
            <v>0.63892277499048811</v>
          </cell>
          <cell r="Q1697" t="str">
            <v>Sim</v>
          </cell>
          <cell r="R1697" t="str">
            <v>Sim</v>
          </cell>
          <cell r="S1697" t="str">
            <v/>
          </cell>
          <cell r="T1697" t="str">
            <v/>
          </cell>
          <cell r="U1697" t="str">
            <v/>
          </cell>
          <cell r="V1697" t="str">
            <v>Não</v>
          </cell>
          <cell r="W1697" t="str">
            <v>Não</v>
          </cell>
        </row>
        <row r="1698">
          <cell r="D1698" t="str">
            <v>Limoeiro de Anadia/AL</v>
          </cell>
          <cell r="E1698" t="str">
            <v>C</v>
          </cell>
          <cell r="F1698">
            <v>4.0462384237992796E-2</v>
          </cell>
          <cell r="G1698" t="str">
            <v>A</v>
          </cell>
          <cell r="H1698">
            <v>1.0081131606779219</v>
          </cell>
          <cell r="I1698" t="str">
            <v>C</v>
          </cell>
          <cell r="J1698">
            <v>-6.0912517031304507E-2</v>
          </cell>
          <cell r="K1698" t="str">
            <v>C</v>
          </cell>
          <cell r="L1698" t="str">
            <v>Cicf</v>
          </cell>
          <cell r="M1698" t="str">
            <v/>
          </cell>
          <cell r="N1698" t="str">
            <v>CAPAG Ano Base 2023</v>
          </cell>
          <cell r="O1698" t="str">
            <v>Não</v>
          </cell>
          <cell r="P1698" t="str">
            <v>n.d.</v>
          </cell>
          <cell r="Q1698" t="str">
            <v>Sim</v>
          </cell>
          <cell r="R1698" t="str">
            <v/>
          </cell>
          <cell r="S1698" t="str">
            <v/>
          </cell>
          <cell r="T1698" t="str">
            <v/>
          </cell>
          <cell r="U1698" t="str">
            <v/>
          </cell>
          <cell r="V1698" t="str">
            <v>Sim</v>
          </cell>
          <cell r="W1698" t="str">
            <v>Não</v>
          </cell>
        </row>
        <row r="1699">
          <cell r="D1699" t="str">
            <v>Maceió/AL</v>
          </cell>
          <cell r="E1699" t="str">
            <v>A+</v>
          </cell>
          <cell r="F1699">
            <v>0.15045250529194176</v>
          </cell>
          <cell r="G1699" t="str">
            <v>A</v>
          </cell>
          <cell r="H1699">
            <v>0.84094449946450656</v>
          </cell>
          <cell r="I1699" t="str">
            <v>A</v>
          </cell>
          <cell r="J1699">
            <v>2.9110242512718629E-2</v>
          </cell>
          <cell r="K1699" t="str">
            <v>B</v>
          </cell>
          <cell r="L1699" t="str">
            <v>Aicf</v>
          </cell>
          <cell r="M1699" t="str">
            <v/>
          </cell>
          <cell r="N1699" t="str">
            <v>CAPAG Ano Base 2023</v>
          </cell>
          <cell r="O1699" t="str">
            <v>Não</v>
          </cell>
          <cell r="P1699">
            <v>0.42420873619863692</v>
          </cell>
          <cell r="Q1699" t="str">
            <v>Sim</v>
          </cell>
          <cell r="R1699" t="str">
            <v/>
          </cell>
          <cell r="S1699" t="str">
            <v/>
          </cell>
          <cell r="T1699" t="str">
            <v/>
          </cell>
          <cell r="U1699" t="str">
            <v/>
          </cell>
          <cell r="V1699" t="str">
            <v>Sim</v>
          </cell>
          <cell r="W1699" t="str">
            <v>Sim</v>
          </cell>
        </row>
        <row r="1700">
          <cell r="D1700" t="str">
            <v>Major Isidoro/AL</v>
          </cell>
          <cell r="E1700" t="str">
            <v>n.e.</v>
          </cell>
          <cell r="F1700">
            <v>9.7549153122215307E-2</v>
          </cell>
          <cell r="G1700" t="str">
            <v>A</v>
          </cell>
          <cell r="H1700">
            <v>0.94665149252435576</v>
          </cell>
          <cell r="I1700" t="str">
            <v>B</v>
          </cell>
          <cell r="J1700">
            <v>0</v>
          </cell>
          <cell r="K1700" t="str">
            <v>C</v>
          </cell>
          <cell r="L1700" t="str">
            <v>Eicf</v>
          </cell>
          <cell r="M1700" t="str">
            <v>Ente possui ranking da informação contábil Eicf</v>
          </cell>
          <cell r="N1700" t="str">
            <v>CAPAG Ano Base 2023</v>
          </cell>
          <cell r="O1700" t="str">
            <v>Não</v>
          </cell>
          <cell r="P1700" t="str">
            <v>n.d.</v>
          </cell>
          <cell r="Q1700" t="str">
            <v>Sim</v>
          </cell>
          <cell r="R1700" t="str">
            <v/>
          </cell>
          <cell r="S1700" t="str">
            <v/>
          </cell>
          <cell r="T1700" t="str">
            <v/>
          </cell>
          <cell r="U1700" t="str">
            <v/>
          </cell>
          <cell r="V1700" t="str">
            <v>Sim</v>
          </cell>
          <cell r="W1700" t="str">
            <v>Não</v>
          </cell>
        </row>
        <row r="1701">
          <cell r="D1701" t="str">
            <v>Maragogi/AL</v>
          </cell>
          <cell r="E1701" t="str">
            <v>n.d.</v>
          </cell>
          <cell r="F1701">
            <v>0.16698985027297966</v>
          </cell>
          <cell r="G1701" t="str">
            <v>A</v>
          </cell>
          <cell r="H1701" t="str">
            <v>n.d.</v>
          </cell>
          <cell r="I1701" t="str">
            <v>n.d.</v>
          </cell>
          <cell r="J1701">
            <v>-3.1177399691046652E-2</v>
          </cell>
          <cell r="K1701" t="str">
            <v>C</v>
          </cell>
          <cell r="L1701" t="str">
            <v>Dicf</v>
          </cell>
          <cell r="M170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701" t="str">
            <v>CAPAG Ano Base 2023</v>
          </cell>
          <cell r="O1701" t="str">
            <v>Não</v>
          </cell>
          <cell r="P1701">
            <v>1.9183850041845507</v>
          </cell>
          <cell r="Q1701" t="str">
            <v>Sim</v>
          </cell>
          <cell r="R1701" t="str">
            <v/>
          </cell>
          <cell r="S1701" t="str">
            <v>Sim</v>
          </cell>
          <cell r="T1701" t="str">
            <v/>
          </cell>
          <cell r="U1701" t="str">
            <v/>
          </cell>
          <cell r="V1701" t="str">
            <v>Sim</v>
          </cell>
          <cell r="W1701" t="str">
            <v>Sim</v>
          </cell>
        </row>
        <row r="1702">
          <cell r="D1702" t="str">
            <v>Maravilha/AL</v>
          </cell>
          <cell r="E1702" t="str">
            <v>C</v>
          </cell>
          <cell r="F1702">
            <v>0.13684133927861139</v>
          </cell>
          <cell r="G1702" t="str">
            <v>A</v>
          </cell>
          <cell r="H1702">
            <v>0.9648000239359118</v>
          </cell>
          <cell r="I1702" t="str">
            <v>C</v>
          </cell>
          <cell r="J1702">
            <v>6.3309855053460054E-2</v>
          </cell>
          <cell r="K1702" t="str">
            <v>A</v>
          </cell>
          <cell r="L1702" t="str">
            <v>Dicf</v>
          </cell>
          <cell r="M1702" t="str">
            <v/>
          </cell>
          <cell r="N1702" t="str">
            <v>CAPAG Ano Base 2023</v>
          </cell>
          <cell r="O1702" t="str">
            <v>Não</v>
          </cell>
          <cell r="P1702">
            <v>0.41526692593930548</v>
          </cell>
          <cell r="Q1702" t="str">
            <v>Sim</v>
          </cell>
          <cell r="R1702" t="str">
            <v/>
          </cell>
          <cell r="S1702" t="str">
            <v/>
          </cell>
          <cell r="T1702" t="str">
            <v/>
          </cell>
          <cell r="U1702" t="str">
            <v/>
          </cell>
          <cell r="V1702" t="str">
            <v>Sim</v>
          </cell>
          <cell r="W1702" t="str">
            <v>Sim</v>
          </cell>
        </row>
        <row r="1703">
          <cell r="D1703" t="str">
            <v>Marechal Deodoro/AL</v>
          </cell>
          <cell r="E1703" t="str">
            <v>C</v>
          </cell>
          <cell r="F1703">
            <v>4.5570415793044099E-2</v>
          </cell>
          <cell r="G1703" t="str">
            <v>A</v>
          </cell>
          <cell r="H1703">
            <v>0.92166584123386786</v>
          </cell>
          <cell r="I1703" t="str">
            <v>B</v>
          </cell>
          <cell r="J1703">
            <v>-2.6314375249330097E-3</v>
          </cell>
          <cell r="K1703" t="str">
            <v>C</v>
          </cell>
          <cell r="L1703" t="str">
            <v>Cicf</v>
          </cell>
          <cell r="M1703" t="str">
            <v/>
          </cell>
          <cell r="N1703" t="str">
            <v>CAPAG Ano Base 2023</v>
          </cell>
          <cell r="O1703" t="str">
            <v>Não</v>
          </cell>
          <cell r="P1703">
            <v>1.0989585435785989</v>
          </cell>
          <cell r="Q1703" t="str">
            <v>Sim</v>
          </cell>
          <cell r="R1703" t="str">
            <v/>
          </cell>
          <cell r="S1703" t="str">
            <v/>
          </cell>
          <cell r="T1703" t="str">
            <v/>
          </cell>
          <cell r="U1703" t="str">
            <v/>
          </cell>
          <cell r="V1703" t="str">
            <v>Sim</v>
          </cell>
          <cell r="W1703" t="str">
            <v>Não</v>
          </cell>
        </row>
        <row r="1704">
          <cell r="D1704" t="str">
            <v>Maribondo/AL</v>
          </cell>
          <cell r="E1704" t="str">
            <v>C</v>
          </cell>
          <cell r="F1704">
            <v>9.7066545334162715E-2</v>
          </cell>
          <cell r="G1704" t="str">
            <v>A</v>
          </cell>
          <cell r="H1704">
            <v>0.92727748974553237</v>
          </cell>
          <cell r="I1704" t="str">
            <v>B</v>
          </cell>
          <cell r="J1704">
            <v>-5.6329320576066259E-2</v>
          </cell>
          <cell r="K1704" t="str">
            <v>C</v>
          </cell>
          <cell r="L1704" t="str">
            <v>Cicf</v>
          </cell>
          <cell r="M1704" t="str">
            <v/>
          </cell>
          <cell r="N1704" t="str">
            <v>CAPAG Ano Base 2023</v>
          </cell>
          <cell r="O1704" t="str">
            <v>Não</v>
          </cell>
          <cell r="P1704" t="str">
            <v>n.d.</v>
          </cell>
          <cell r="Q1704" t="str">
            <v>Sim</v>
          </cell>
          <cell r="R1704" t="str">
            <v/>
          </cell>
          <cell r="S1704" t="str">
            <v/>
          </cell>
          <cell r="T1704" t="str">
            <v/>
          </cell>
          <cell r="U1704" t="str">
            <v/>
          </cell>
          <cell r="V1704" t="str">
            <v>Sim</v>
          </cell>
          <cell r="W1704" t="str">
            <v>Não</v>
          </cell>
        </row>
        <row r="1705">
          <cell r="D1705" t="str">
            <v>Mar Vermelho/AL</v>
          </cell>
          <cell r="E1705" t="str">
            <v>C</v>
          </cell>
          <cell r="F1705">
            <v>0.40990109069281339</v>
          </cell>
          <cell r="G1705" t="str">
            <v>A</v>
          </cell>
          <cell r="H1705">
            <v>1.033456505953362</v>
          </cell>
          <cell r="I1705" t="str">
            <v>C</v>
          </cell>
          <cell r="J1705">
            <v>0.11689652753976966</v>
          </cell>
          <cell r="K1705" t="str">
            <v>A</v>
          </cell>
          <cell r="L1705" t="str">
            <v>Dicf</v>
          </cell>
          <cell r="M1705" t="str">
            <v/>
          </cell>
          <cell r="N1705" t="str">
            <v>CAPAG Ano Base 2023</v>
          </cell>
          <cell r="O1705" t="str">
            <v>Não</v>
          </cell>
          <cell r="P1705">
            <v>0.4483405782154895</v>
          </cell>
          <cell r="Q1705" t="str">
            <v>Sim</v>
          </cell>
          <cell r="R1705" t="str">
            <v/>
          </cell>
          <cell r="S1705" t="str">
            <v/>
          </cell>
          <cell r="T1705" t="str">
            <v/>
          </cell>
          <cell r="U1705" t="str">
            <v/>
          </cell>
          <cell r="V1705" t="str">
            <v>Sim</v>
          </cell>
          <cell r="W1705" t="str">
            <v>Sim</v>
          </cell>
        </row>
        <row r="1706">
          <cell r="D1706" t="str">
            <v>Mata Grande/AL</v>
          </cell>
          <cell r="E1706" t="str">
            <v>n.e.</v>
          </cell>
          <cell r="F1706">
            <v>0.1350507250589508</v>
          </cell>
          <cell r="G1706" t="str">
            <v>A</v>
          </cell>
          <cell r="H1706">
            <v>2.550985747465603</v>
          </cell>
          <cell r="I1706" t="str">
            <v>C</v>
          </cell>
          <cell r="J1706">
            <v>-1.5524289148298251E-2</v>
          </cell>
          <cell r="K1706" t="str">
            <v>C</v>
          </cell>
          <cell r="L1706" t="str">
            <v>Eicf</v>
          </cell>
          <cell r="M1706" t="str">
            <v>Ente possui ranking da informação contábil Eicf</v>
          </cell>
          <cell r="N1706" t="str">
            <v>CAPAG Ano Base 2023</v>
          </cell>
          <cell r="O1706" t="str">
            <v>Não</v>
          </cell>
          <cell r="P1706" t="str">
            <v>n.d.</v>
          </cell>
          <cell r="Q1706" t="str">
            <v>Sim</v>
          </cell>
          <cell r="R1706" t="str">
            <v/>
          </cell>
          <cell r="S1706" t="str">
            <v/>
          </cell>
          <cell r="T1706" t="str">
            <v/>
          </cell>
          <cell r="U1706" t="str">
            <v/>
          </cell>
          <cell r="V1706" t="str">
            <v>Sim</v>
          </cell>
          <cell r="W1706" t="str">
            <v>Sim</v>
          </cell>
        </row>
        <row r="1707">
          <cell r="D1707" t="str">
            <v>Matriz de Camaragibe/AL</v>
          </cell>
          <cell r="E1707" t="str">
            <v>n.e.</v>
          </cell>
          <cell r="F1707" t="e">
            <v>#DIV/0!</v>
          </cell>
          <cell r="G1707" t="str">
            <v>n.d.</v>
          </cell>
          <cell r="H1707">
            <v>1.5154874467076462</v>
          </cell>
          <cell r="I1707" t="str">
            <v>C</v>
          </cell>
          <cell r="J1707" t="str">
            <v>n.d.</v>
          </cell>
          <cell r="K1707" t="str">
            <v>n.d.</v>
          </cell>
          <cell r="L1707" t="str">
            <v>Eicf</v>
          </cell>
          <cell r="M1707" t="str">
            <v>Ente possui ranking da informação contábil Eicf</v>
          </cell>
          <cell r="N1707" t="str">
            <v>CAPAG Ano Base 2023</v>
          </cell>
          <cell r="O1707" t="str">
            <v>Não</v>
          </cell>
          <cell r="P1707" t="str">
            <v/>
          </cell>
          <cell r="Q1707" t="str">
            <v>Sim</v>
          </cell>
          <cell r="R1707" t="str">
            <v/>
          </cell>
          <cell r="S1707" t="str">
            <v/>
          </cell>
          <cell r="T1707" t="str">
            <v/>
          </cell>
          <cell r="U1707" t="str">
            <v/>
          </cell>
          <cell r="V1707" t="str">
            <v>Não</v>
          </cell>
          <cell r="W1707" t="str">
            <v>Não</v>
          </cell>
        </row>
        <row r="1708">
          <cell r="D1708" t="str">
            <v>Messias/AL</v>
          </cell>
          <cell r="E1708" t="str">
            <v>C</v>
          </cell>
          <cell r="F1708">
            <v>0.18261425300770795</v>
          </cell>
          <cell r="G1708" t="str">
            <v>A</v>
          </cell>
          <cell r="H1708">
            <v>0.9664925115494617</v>
          </cell>
          <cell r="I1708" t="str">
            <v>C</v>
          </cell>
          <cell r="J1708">
            <v>0.24482008044353859</v>
          </cell>
          <cell r="K1708" t="str">
            <v>A</v>
          </cell>
          <cell r="L1708" t="str">
            <v>Cicf</v>
          </cell>
          <cell r="M1708" t="str">
            <v/>
          </cell>
          <cell r="N1708" t="str">
            <v>CAPAG Ano Base 2023</v>
          </cell>
          <cell r="O1708" t="str">
            <v>Não</v>
          </cell>
          <cell r="P1708">
            <v>0.23120459041172545</v>
          </cell>
          <cell r="Q1708" t="str">
            <v>Sim</v>
          </cell>
          <cell r="R1708" t="str">
            <v/>
          </cell>
          <cell r="S1708" t="str">
            <v/>
          </cell>
          <cell r="T1708" t="str">
            <v/>
          </cell>
          <cell r="U1708" t="str">
            <v/>
          </cell>
          <cell r="V1708" t="str">
            <v>Sim</v>
          </cell>
          <cell r="W1708" t="str">
            <v>Não</v>
          </cell>
        </row>
        <row r="1709">
          <cell r="D1709" t="str">
            <v>Minador do Negrão/AL</v>
          </cell>
          <cell r="E1709" t="str">
            <v>n.e.</v>
          </cell>
          <cell r="F1709">
            <v>2.4882282475159039E-2</v>
          </cell>
          <cell r="G1709" t="str">
            <v>A</v>
          </cell>
          <cell r="H1709">
            <v>0.93951073385329664</v>
          </cell>
          <cell r="I1709" t="str">
            <v>B</v>
          </cell>
          <cell r="J1709">
            <v>-6.2117455078348968E-2</v>
          </cell>
          <cell r="K1709" t="str">
            <v>C</v>
          </cell>
          <cell r="L1709" t="str">
            <v>Eicf</v>
          </cell>
          <cell r="M1709" t="str">
            <v>Ente possui ranking da informação contábil Eicf</v>
          </cell>
          <cell r="N1709" t="str">
            <v>CAPAG Ano Base 2023</v>
          </cell>
          <cell r="O1709" t="str">
            <v>Não</v>
          </cell>
          <cell r="P1709" t="str">
            <v/>
          </cell>
          <cell r="Q1709" t="str">
            <v>Sim</v>
          </cell>
          <cell r="R1709" t="str">
            <v/>
          </cell>
          <cell r="S1709" t="str">
            <v/>
          </cell>
          <cell r="T1709" t="str">
            <v/>
          </cell>
          <cell r="U1709" t="str">
            <v/>
          </cell>
          <cell r="V1709" t="str">
            <v>Sim</v>
          </cell>
          <cell r="W1709" t="str">
            <v>Não</v>
          </cell>
        </row>
        <row r="1710">
          <cell r="D1710" t="str">
            <v>Monteirópolis/AL</v>
          </cell>
          <cell r="E1710" t="str">
            <v>A</v>
          </cell>
          <cell r="F1710">
            <v>0.15674963805228556</v>
          </cell>
          <cell r="G1710" t="str">
            <v>A</v>
          </cell>
          <cell r="H1710">
            <v>0.91195358817678551</v>
          </cell>
          <cell r="I1710" t="str">
            <v>B</v>
          </cell>
          <cell r="J1710">
            <v>0.2659621734663129</v>
          </cell>
          <cell r="K1710" t="str">
            <v>A</v>
          </cell>
          <cell r="L1710" t="str">
            <v>Dicf</v>
          </cell>
          <cell r="M1710" t="str">
            <v/>
          </cell>
          <cell r="N1710" t="str">
            <v>CAPAG Ano Base 2023</v>
          </cell>
          <cell r="O1710" t="str">
            <v>Não</v>
          </cell>
          <cell r="P1710">
            <v>0.15795140487712916</v>
          </cell>
          <cell r="Q1710" t="str">
            <v>Sim</v>
          </cell>
          <cell r="R1710" t="str">
            <v/>
          </cell>
          <cell r="S1710" t="str">
            <v/>
          </cell>
          <cell r="T1710" t="str">
            <v/>
          </cell>
          <cell r="U1710" t="str">
            <v/>
          </cell>
          <cell r="V1710" t="str">
            <v>Sim</v>
          </cell>
          <cell r="W1710" t="str">
            <v>Sim</v>
          </cell>
        </row>
        <row r="1711">
          <cell r="D1711" t="str">
            <v>Murici/AL</v>
          </cell>
          <cell r="E1711" t="str">
            <v>n.e.</v>
          </cell>
          <cell r="F1711">
            <v>0.15171832693794546</v>
          </cell>
          <cell r="G1711" t="str">
            <v>A</v>
          </cell>
          <cell r="H1711">
            <v>0.96411032430111598</v>
          </cell>
          <cell r="I1711" t="str">
            <v>C</v>
          </cell>
          <cell r="J1711" t="str">
            <v>n.d.</v>
          </cell>
          <cell r="K1711" t="str">
            <v>n.d.</v>
          </cell>
          <cell r="L1711" t="str">
            <v>Eicf</v>
          </cell>
          <cell r="M1711" t="str">
            <v>Ente possui ranking da informação contábil Eicf</v>
          </cell>
          <cell r="N1711" t="str">
            <v>CAPAG Ano Base 2023</v>
          </cell>
          <cell r="O1711" t="str">
            <v>Não</v>
          </cell>
          <cell r="P1711" t="str">
            <v>n.d.</v>
          </cell>
          <cell r="Q1711" t="str">
            <v>Sim</v>
          </cell>
          <cell r="R1711" t="str">
            <v/>
          </cell>
          <cell r="S1711" t="str">
            <v/>
          </cell>
          <cell r="T1711" t="str">
            <v/>
          </cell>
          <cell r="U1711" t="str">
            <v>Sim</v>
          </cell>
          <cell r="V1711" t="str">
            <v>Sim</v>
          </cell>
          <cell r="W1711" t="str">
            <v>Sim</v>
          </cell>
        </row>
        <row r="1712">
          <cell r="D1712" t="str">
            <v>Novo Lino/AL</v>
          </cell>
          <cell r="E1712" t="str">
            <v>n.e.</v>
          </cell>
          <cell r="F1712" t="str">
            <v>n.d.</v>
          </cell>
          <cell r="G1712" t="str">
            <v>n.d.</v>
          </cell>
          <cell r="H1712" t="str">
            <v>n.d.</v>
          </cell>
          <cell r="I1712" t="str">
            <v>n.d.</v>
          </cell>
          <cell r="J1712" t="str">
            <v>n.d.</v>
          </cell>
          <cell r="K1712" t="str">
            <v>n.d.</v>
          </cell>
          <cell r="L1712" t="str">
            <v>Eicf</v>
          </cell>
          <cell r="M1712" t="str">
            <v>Ente possui ranking da informação contábil Eicf</v>
          </cell>
          <cell r="N1712" t="str">
            <v>CAPAG Ano Base 2023</v>
          </cell>
          <cell r="O1712" t="str">
            <v>Não</v>
          </cell>
          <cell r="P1712">
            <v>0.35341455885770201</v>
          </cell>
          <cell r="Q1712" t="str">
            <v>Sim</v>
          </cell>
          <cell r="R1712" t="str">
            <v>Sim</v>
          </cell>
          <cell r="S1712" t="str">
            <v/>
          </cell>
          <cell r="T1712" t="str">
            <v/>
          </cell>
          <cell r="U1712" t="str">
            <v/>
          </cell>
          <cell r="V1712" t="str">
            <v>Não</v>
          </cell>
          <cell r="W1712" t="str">
            <v>Não</v>
          </cell>
        </row>
        <row r="1713">
          <cell r="D1713" t="str">
            <v>Olho d'Água das Flores/AL</v>
          </cell>
          <cell r="E1713" t="str">
            <v>A</v>
          </cell>
          <cell r="F1713">
            <v>4.6095227277577165E-2</v>
          </cell>
          <cell r="G1713" t="str">
            <v>A</v>
          </cell>
          <cell r="H1713">
            <v>0.8471802727816713</v>
          </cell>
          <cell r="I1713" t="str">
            <v>A</v>
          </cell>
          <cell r="J1713">
            <v>5.5498882951311744E-2</v>
          </cell>
          <cell r="K1713" t="str">
            <v>A</v>
          </cell>
          <cell r="L1713" t="str">
            <v>Cicf</v>
          </cell>
          <cell r="M1713" t="str">
            <v/>
          </cell>
          <cell r="N1713" t="str">
            <v>CAPAG Ano Base 2023</v>
          </cell>
          <cell r="O1713" t="str">
            <v>Não</v>
          </cell>
          <cell r="P1713">
            <v>3.9398930430868742E-2</v>
          </cell>
          <cell r="Q1713" t="str">
            <v>Sim</v>
          </cell>
          <cell r="R1713" t="str">
            <v/>
          </cell>
          <cell r="S1713" t="str">
            <v/>
          </cell>
          <cell r="T1713" t="str">
            <v/>
          </cell>
          <cell r="U1713" t="str">
            <v/>
          </cell>
          <cell r="V1713" t="str">
            <v>Sim</v>
          </cell>
          <cell r="W1713" t="str">
            <v>Sim</v>
          </cell>
        </row>
        <row r="1714">
          <cell r="D1714" t="str">
            <v>Olho d'Água do Casado/AL</v>
          </cell>
          <cell r="E1714" t="str">
            <v>C</v>
          </cell>
          <cell r="F1714">
            <v>0.62896578285991467</v>
          </cell>
          <cell r="G1714" t="str">
            <v>B</v>
          </cell>
          <cell r="H1714">
            <v>1.0481605296531225</v>
          </cell>
          <cell r="I1714" t="str">
            <v>C</v>
          </cell>
          <cell r="J1714">
            <v>2.0669009256619589E-2</v>
          </cell>
          <cell r="K1714" t="str">
            <v>B</v>
          </cell>
          <cell r="L1714" t="str">
            <v>Cicf</v>
          </cell>
          <cell r="M1714" t="str">
            <v/>
          </cell>
          <cell r="N1714" t="str">
            <v>CAPAG Ano Base 2023</v>
          </cell>
          <cell r="O1714" t="str">
            <v>Não</v>
          </cell>
          <cell r="P1714">
            <v>0.88346697889325865</v>
          </cell>
          <cell r="Q1714" t="str">
            <v>Sim</v>
          </cell>
          <cell r="R1714" t="str">
            <v/>
          </cell>
          <cell r="S1714" t="str">
            <v/>
          </cell>
          <cell r="T1714" t="str">
            <v/>
          </cell>
          <cell r="U1714" t="str">
            <v/>
          </cell>
          <cell r="V1714" t="str">
            <v>Sim</v>
          </cell>
          <cell r="W1714" t="str">
            <v>Não</v>
          </cell>
        </row>
        <row r="1715">
          <cell r="D1715" t="str">
            <v>Olho d'Água Grande/AL</v>
          </cell>
          <cell r="E1715" t="str">
            <v>n.e.</v>
          </cell>
          <cell r="F1715">
            <v>2.7391339951186328E-2</v>
          </cell>
          <cell r="G1715" t="str">
            <v>A</v>
          </cell>
          <cell r="H1715" t="str">
            <v>n.d.</v>
          </cell>
          <cell r="I1715" t="str">
            <v>n.d.</v>
          </cell>
          <cell r="J1715">
            <v>0</v>
          </cell>
          <cell r="K1715" t="str">
            <v>C</v>
          </cell>
          <cell r="L1715" t="str">
            <v>Eicf</v>
          </cell>
          <cell r="M1715" t="str">
            <v>Ente possui ranking da informação contábil Eicf</v>
          </cell>
          <cell r="N1715" t="str">
            <v>CAPAG Ano Base 2023</v>
          </cell>
          <cell r="O1715" t="str">
            <v>Não</v>
          </cell>
          <cell r="P1715" t="str">
            <v>n.d.</v>
          </cell>
          <cell r="Q1715" t="str">
            <v>Não</v>
          </cell>
          <cell r="R1715" t="str">
            <v/>
          </cell>
          <cell r="S1715" t="str">
            <v/>
          </cell>
          <cell r="T1715" t="str">
            <v/>
          </cell>
          <cell r="U1715" t="str">
            <v/>
          </cell>
          <cell r="V1715" t="str">
            <v>Sim</v>
          </cell>
          <cell r="W1715" t="str">
            <v>Não</v>
          </cell>
        </row>
        <row r="1716">
          <cell r="D1716" t="str">
            <v>Olivença/AL</v>
          </cell>
          <cell r="E1716" t="str">
            <v>n.e.</v>
          </cell>
          <cell r="F1716">
            <v>0.14401668768038645</v>
          </cell>
          <cell r="G1716" t="str">
            <v>A</v>
          </cell>
          <cell r="H1716">
            <v>0.9518584072646763</v>
          </cell>
          <cell r="I1716" t="str">
            <v>C</v>
          </cell>
          <cell r="J1716">
            <v>0</v>
          </cell>
          <cell r="K1716" t="str">
            <v>C</v>
          </cell>
          <cell r="L1716" t="str">
            <v>Eicf</v>
          </cell>
          <cell r="M1716" t="str">
            <v>Ente possui ranking da informação contábil Eicf</v>
          </cell>
          <cell r="N1716" t="str">
            <v>CAPAG Ano Base 2023</v>
          </cell>
          <cell r="O1716" t="str">
            <v>Não</v>
          </cell>
          <cell r="P1716" t="str">
            <v>n.d.</v>
          </cell>
          <cell r="Q1716" t="str">
            <v>Sim</v>
          </cell>
          <cell r="R1716" t="str">
            <v/>
          </cell>
          <cell r="S1716" t="str">
            <v/>
          </cell>
          <cell r="T1716" t="str">
            <v/>
          </cell>
          <cell r="U1716" t="str">
            <v/>
          </cell>
          <cell r="V1716" t="str">
            <v>Sim</v>
          </cell>
          <cell r="W1716" t="str">
            <v>Não</v>
          </cell>
        </row>
        <row r="1717">
          <cell r="D1717" t="str">
            <v>Ouro Branco/AL</v>
          </cell>
          <cell r="E1717" t="str">
            <v>n.e.</v>
          </cell>
          <cell r="F1717">
            <v>3.5976171725582158E-2</v>
          </cell>
          <cell r="G1717" t="str">
            <v>A</v>
          </cell>
          <cell r="H1717">
            <v>0.98593289560422037</v>
          </cell>
          <cell r="I1717" t="str">
            <v>C</v>
          </cell>
          <cell r="J1717">
            <v>1.9847736908634426E-2</v>
          </cell>
          <cell r="K1717" t="str">
            <v>B</v>
          </cell>
          <cell r="L1717" t="str">
            <v>Eicf</v>
          </cell>
          <cell r="M1717" t="str">
            <v>Ente possui ranking da informação contábil Eicf</v>
          </cell>
          <cell r="N1717" t="str">
            <v>CAPAG Ano Base 2023</v>
          </cell>
          <cell r="O1717" t="str">
            <v>Não</v>
          </cell>
          <cell r="P1717">
            <v>0.55798238037220582</v>
          </cell>
          <cell r="Q1717" t="str">
            <v>Sim</v>
          </cell>
          <cell r="R1717" t="str">
            <v/>
          </cell>
          <cell r="S1717" t="str">
            <v/>
          </cell>
          <cell r="T1717" t="str">
            <v/>
          </cell>
          <cell r="U1717" t="str">
            <v/>
          </cell>
          <cell r="V1717" t="str">
            <v>Sim</v>
          </cell>
          <cell r="W1717" t="str">
            <v>Não</v>
          </cell>
        </row>
        <row r="1718">
          <cell r="D1718" t="str">
            <v>Palestina/AL</v>
          </cell>
          <cell r="E1718" t="str">
            <v>n.e.</v>
          </cell>
          <cell r="F1718">
            <v>0.22087563923801187</v>
          </cell>
          <cell r="G1718" t="str">
            <v>A</v>
          </cell>
          <cell r="H1718">
            <v>1.0130919464994539</v>
          </cell>
          <cell r="I1718" t="str">
            <v>C</v>
          </cell>
          <cell r="J1718">
            <v>-7.8223563430471113E-2</v>
          </cell>
          <cell r="K1718" t="str">
            <v>C</v>
          </cell>
          <cell r="L1718" t="str">
            <v>Eicf</v>
          </cell>
          <cell r="M1718" t="str">
            <v>Ente possui ranking da informação contábil Eicf</v>
          </cell>
          <cell r="N1718" t="str">
            <v>CAPAG Ano Base 2023</v>
          </cell>
          <cell r="O1718" t="str">
            <v>Não</v>
          </cell>
          <cell r="P1718" t="str">
            <v>n.d.</v>
          </cell>
          <cell r="Q1718" t="str">
            <v>Sim</v>
          </cell>
          <cell r="R1718" t="str">
            <v/>
          </cell>
          <cell r="S1718" t="str">
            <v/>
          </cell>
          <cell r="T1718" t="str">
            <v/>
          </cell>
          <cell r="U1718" t="str">
            <v/>
          </cell>
          <cell r="V1718" t="str">
            <v>Sim</v>
          </cell>
          <cell r="W1718" t="str">
            <v>Sim</v>
          </cell>
        </row>
        <row r="1719">
          <cell r="D1719" t="str">
            <v>Palmeira dos Índios/AL</v>
          </cell>
          <cell r="E1719" t="str">
            <v>C</v>
          </cell>
          <cell r="F1719">
            <v>0.12101547067675673</v>
          </cell>
          <cell r="G1719" t="str">
            <v>A</v>
          </cell>
          <cell r="H1719">
            <v>0.96410674923532746</v>
          </cell>
          <cell r="I1719" t="str">
            <v>C</v>
          </cell>
          <cell r="J1719">
            <v>7.776325212512597E-2</v>
          </cell>
          <cell r="K1719" t="str">
            <v>A</v>
          </cell>
          <cell r="L1719" t="str">
            <v>Cicf</v>
          </cell>
          <cell r="M1719" t="str">
            <v/>
          </cell>
          <cell r="N1719" t="str">
            <v>CAPAG Ano Base 2023</v>
          </cell>
          <cell r="O1719" t="str">
            <v>Não</v>
          </cell>
          <cell r="P1719">
            <v>3.5334989228066167E-2</v>
          </cell>
          <cell r="Q1719" t="str">
            <v>Sim</v>
          </cell>
          <cell r="R1719" t="str">
            <v/>
          </cell>
          <cell r="S1719" t="str">
            <v/>
          </cell>
          <cell r="T1719" t="str">
            <v/>
          </cell>
          <cell r="U1719" t="str">
            <v/>
          </cell>
          <cell r="V1719" t="str">
            <v>Sim</v>
          </cell>
          <cell r="W1719" t="str">
            <v>Não</v>
          </cell>
        </row>
        <row r="1720">
          <cell r="D1720" t="str">
            <v>Pão de Açúcar/AL</v>
          </cell>
          <cell r="E1720" t="str">
            <v>C</v>
          </cell>
          <cell r="F1720">
            <v>4.0703203291618043E-2</v>
          </cell>
          <cell r="G1720" t="str">
            <v>A</v>
          </cell>
          <cell r="H1720">
            <v>0.981917449992883</v>
          </cell>
          <cell r="I1720" t="str">
            <v>C</v>
          </cell>
          <cell r="J1720">
            <v>0.1205519576806388</v>
          </cell>
          <cell r="K1720" t="str">
            <v>A</v>
          </cell>
          <cell r="L1720" t="str">
            <v>Dicf</v>
          </cell>
          <cell r="M1720" t="str">
            <v/>
          </cell>
          <cell r="N1720" t="str">
            <v>CAPAG Ano Base 2023</v>
          </cell>
          <cell r="O1720" t="str">
            <v>Não</v>
          </cell>
          <cell r="P1720">
            <v>0.18056194228810477</v>
          </cell>
          <cell r="Q1720" t="str">
            <v>Sim</v>
          </cell>
          <cell r="R1720" t="str">
            <v>Sim</v>
          </cell>
          <cell r="S1720" t="str">
            <v/>
          </cell>
          <cell r="T1720" t="str">
            <v/>
          </cell>
          <cell r="U1720" t="str">
            <v/>
          </cell>
          <cell r="V1720" t="str">
            <v>Sim</v>
          </cell>
          <cell r="W1720" t="str">
            <v>Sim</v>
          </cell>
        </row>
        <row r="1721">
          <cell r="D1721" t="str">
            <v>Pariconha/AL</v>
          </cell>
          <cell r="E1721" t="str">
            <v>C</v>
          </cell>
          <cell r="F1721">
            <v>7.6126808406684995E-2</v>
          </cell>
          <cell r="G1721" t="str">
            <v>A</v>
          </cell>
          <cell r="H1721">
            <v>1.0001153294867478</v>
          </cell>
          <cell r="I1721" t="str">
            <v>C</v>
          </cell>
          <cell r="J1721">
            <v>0.38247080368835445</v>
          </cell>
          <cell r="K1721" t="str">
            <v>A</v>
          </cell>
          <cell r="L1721" t="str">
            <v>Cicf</v>
          </cell>
          <cell r="M1721" t="str">
            <v/>
          </cell>
          <cell r="N1721" t="str">
            <v>CAPAG Ano Base 2023</v>
          </cell>
          <cell r="O1721" t="str">
            <v>Não</v>
          </cell>
          <cell r="P1721">
            <v>4.7000744072263664E-2</v>
          </cell>
          <cell r="Q1721" t="str">
            <v>Sim</v>
          </cell>
          <cell r="R1721" t="str">
            <v>Sim</v>
          </cell>
          <cell r="S1721" t="str">
            <v/>
          </cell>
          <cell r="T1721" t="str">
            <v/>
          </cell>
          <cell r="U1721" t="str">
            <v/>
          </cell>
          <cell r="V1721" t="str">
            <v>Sim</v>
          </cell>
          <cell r="W1721" t="str">
            <v>Sim</v>
          </cell>
        </row>
        <row r="1722">
          <cell r="D1722" t="str">
            <v>Paripueira/AL</v>
          </cell>
          <cell r="E1722" t="str">
            <v>C</v>
          </cell>
          <cell r="F1722">
            <v>1.4598445151046016E-6</v>
          </cell>
          <cell r="G1722" t="str">
            <v>A</v>
          </cell>
          <cell r="H1722">
            <v>1.514873538633807</v>
          </cell>
          <cell r="I1722" t="str">
            <v>C</v>
          </cell>
          <cell r="J1722">
            <v>-9.3481623862089802E-2</v>
          </cell>
          <cell r="K1722" t="str">
            <v>C</v>
          </cell>
          <cell r="L1722" t="str">
            <v>Cicf</v>
          </cell>
          <cell r="M1722" t="str">
            <v/>
          </cell>
          <cell r="N1722" t="str">
            <v>CAPAG Ano Base 2023</v>
          </cell>
          <cell r="O1722" t="str">
            <v>Não</v>
          </cell>
          <cell r="P1722">
            <v>6.2877422479830818</v>
          </cell>
          <cell r="Q1722" t="str">
            <v>Sim</v>
          </cell>
          <cell r="R1722" t="str">
            <v/>
          </cell>
          <cell r="S1722" t="str">
            <v/>
          </cell>
          <cell r="T1722" t="str">
            <v/>
          </cell>
          <cell r="U1722" t="str">
            <v/>
          </cell>
          <cell r="V1722" t="str">
            <v>Sim</v>
          </cell>
          <cell r="W1722" t="str">
            <v>Não</v>
          </cell>
        </row>
        <row r="1723">
          <cell r="D1723" t="str">
            <v>Passo de Camaragibe/AL</v>
          </cell>
          <cell r="E1723" t="str">
            <v>n.e.</v>
          </cell>
          <cell r="F1723" t="e">
            <v>#DIV/0!</v>
          </cell>
          <cell r="G1723" t="str">
            <v>n.d.</v>
          </cell>
          <cell r="H1723">
            <v>1.1167021018684484</v>
          </cell>
          <cell r="I1723" t="str">
            <v>C</v>
          </cell>
          <cell r="J1723" t="str">
            <v>n.d.</v>
          </cell>
          <cell r="K1723" t="str">
            <v>n.d.</v>
          </cell>
          <cell r="L1723" t="str">
            <v>Eicf</v>
          </cell>
          <cell r="M1723" t="str">
            <v>Ente possui ranking da informação contábil Eicf</v>
          </cell>
          <cell r="N1723" t="str">
            <v>CAPAG Ano Base 2023</v>
          </cell>
          <cell r="O1723" t="str">
            <v>Não</v>
          </cell>
          <cell r="P1723" t="str">
            <v/>
          </cell>
          <cell r="Q1723" t="str">
            <v>Sim</v>
          </cell>
          <cell r="R1723" t="str">
            <v/>
          </cell>
          <cell r="S1723" t="str">
            <v/>
          </cell>
          <cell r="T1723" t="str">
            <v/>
          </cell>
          <cell r="U1723" t="str">
            <v/>
          </cell>
          <cell r="V1723" t="str">
            <v>Não</v>
          </cell>
          <cell r="W1723" t="str">
            <v>Não</v>
          </cell>
        </row>
        <row r="1724">
          <cell r="D1724" t="str">
            <v>Paulo Jacinto/AL</v>
          </cell>
          <cell r="E1724" t="str">
            <v>C</v>
          </cell>
          <cell r="F1724">
            <v>0.20557689702981338</v>
          </cell>
          <cell r="G1724" t="str">
            <v>A</v>
          </cell>
          <cell r="H1724">
            <v>1.0138406291205668</v>
          </cell>
          <cell r="I1724" t="str">
            <v>C</v>
          </cell>
          <cell r="J1724">
            <v>0.15769691060376412</v>
          </cell>
          <cell r="K1724" t="str">
            <v>A</v>
          </cell>
          <cell r="L1724" t="str">
            <v>Dicf</v>
          </cell>
          <cell r="M1724" t="str">
            <v/>
          </cell>
          <cell r="N1724" t="str">
            <v>CAPAG Ano Base 2023</v>
          </cell>
          <cell r="O1724" t="str">
            <v>Não</v>
          </cell>
          <cell r="P1724">
            <v>0.40230857506474232</v>
          </cell>
          <cell r="Q1724" t="str">
            <v>Sim</v>
          </cell>
          <cell r="R1724" t="str">
            <v/>
          </cell>
          <cell r="S1724" t="str">
            <v/>
          </cell>
          <cell r="T1724" t="str">
            <v/>
          </cell>
          <cell r="U1724" t="str">
            <v/>
          </cell>
          <cell r="V1724" t="str">
            <v>Sim</v>
          </cell>
          <cell r="W1724" t="str">
            <v>Sim</v>
          </cell>
        </row>
        <row r="1725">
          <cell r="D1725" t="str">
            <v>Penedo/AL</v>
          </cell>
          <cell r="E1725" t="str">
            <v>A</v>
          </cell>
          <cell r="F1725">
            <v>0.28742327248027738</v>
          </cell>
          <cell r="G1725" t="str">
            <v>A</v>
          </cell>
          <cell r="H1725">
            <v>0.93568370148367386</v>
          </cell>
          <cell r="I1725" t="str">
            <v>B</v>
          </cell>
          <cell r="J1725">
            <v>0.46360631963758514</v>
          </cell>
          <cell r="K1725" t="str">
            <v>A</v>
          </cell>
          <cell r="L1725" t="str">
            <v>Dicf</v>
          </cell>
          <cell r="M1725" t="str">
            <v/>
          </cell>
          <cell r="N1725" t="str">
            <v>CAPAG Ano Base 2023</v>
          </cell>
          <cell r="O1725" t="str">
            <v>Não</v>
          </cell>
          <cell r="P1725">
            <v>7.2660016695188442E-2</v>
          </cell>
          <cell r="Q1725" t="str">
            <v>Sim</v>
          </cell>
          <cell r="R1725" t="str">
            <v/>
          </cell>
          <cell r="S1725" t="str">
            <v/>
          </cell>
          <cell r="T1725" t="str">
            <v/>
          </cell>
          <cell r="U1725" t="str">
            <v/>
          </cell>
          <cell r="V1725" t="str">
            <v>Sim</v>
          </cell>
          <cell r="W1725" t="str">
            <v>Sim</v>
          </cell>
        </row>
        <row r="1726">
          <cell r="D1726" t="str">
            <v>Piaçabuçu/AL</v>
          </cell>
          <cell r="E1726" t="str">
            <v>C</v>
          </cell>
          <cell r="F1726">
            <v>0.25557826239543613</v>
          </cell>
          <cell r="G1726" t="str">
            <v>A</v>
          </cell>
          <cell r="H1726">
            <v>1.0286956581165285</v>
          </cell>
          <cell r="I1726" t="str">
            <v>C</v>
          </cell>
          <cell r="J1726">
            <v>-8.3536901569046404E-2</v>
          </cell>
          <cell r="K1726" t="str">
            <v>C</v>
          </cell>
          <cell r="L1726" t="str">
            <v>Cicf</v>
          </cell>
          <cell r="M1726" t="str">
            <v/>
          </cell>
          <cell r="N1726" t="str">
            <v>CAPAG Ano Base 2023</v>
          </cell>
          <cell r="O1726" t="str">
            <v>Não</v>
          </cell>
          <cell r="P1726">
            <v>3.0420841454746097</v>
          </cell>
          <cell r="Q1726" t="str">
            <v>Sim</v>
          </cell>
          <cell r="R1726" t="str">
            <v/>
          </cell>
          <cell r="S1726" t="str">
            <v/>
          </cell>
          <cell r="T1726" t="str">
            <v/>
          </cell>
          <cell r="U1726" t="str">
            <v/>
          </cell>
          <cell r="V1726" t="str">
            <v>Sim</v>
          </cell>
          <cell r="W1726" t="str">
            <v>Não</v>
          </cell>
        </row>
        <row r="1727">
          <cell r="D1727" t="str">
            <v>Pilar/AL</v>
          </cell>
          <cell r="E1727" t="str">
            <v>C</v>
          </cell>
          <cell r="F1727">
            <v>0.1735798697460523</v>
          </cell>
          <cell r="G1727" t="str">
            <v>A</v>
          </cell>
          <cell r="H1727">
            <v>0.95890014286460301</v>
          </cell>
          <cell r="I1727" t="str">
            <v>C</v>
          </cell>
          <cell r="J1727">
            <v>-0.17615885132912662</v>
          </cell>
          <cell r="K1727" t="str">
            <v>C</v>
          </cell>
          <cell r="L1727" t="str">
            <v>Cicf</v>
          </cell>
          <cell r="M1727" t="str">
            <v/>
          </cell>
          <cell r="N1727" t="str">
            <v>CAPAG Ano Base 2023</v>
          </cell>
          <cell r="O1727" t="str">
            <v>Não</v>
          </cell>
          <cell r="P1727" t="str">
            <v/>
          </cell>
          <cell r="Q1727" t="str">
            <v>Sim</v>
          </cell>
          <cell r="R1727" t="str">
            <v/>
          </cell>
          <cell r="S1727" t="str">
            <v/>
          </cell>
          <cell r="T1727" t="str">
            <v/>
          </cell>
          <cell r="U1727" t="str">
            <v/>
          </cell>
          <cell r="V1727" t="str">
            <v>Sim</v>
          </cell>
          <cell r="W1727" t="str">
            <v>Sim</v>
          </cell>
        </row>
        <row r="1728">
          <cell r="D1728" t="str">
            <v>Pindoba/AL</v>
          </cell>
          <cell r="E1728" t="str">
            <v>n.d.</v>
          </cell>
          <cell r="F1728" t="str">
            <v>n.d.</v>
          </cell>
          <cell r="G1728" t="str">
            <v>n.d.</v>
          </cell>
          <cell r="H1728" t="str">
            <v>n.d.</v>
          </cell>
          <cell r="I1728" t="str">
            <v>n.d.</v>
          </cell>
          <cell r="J1728" t="str">
            <v>n.d.</v>
          </cell>
          <cell r="K1728" t="str">
            <v>n.d.</v>
          </cell>
          <cell r="L1728" t="str">
            <v>Dicf</v>
          </cell>
          <cell r="M1728" t="str">
            <v xml:space="preserve">Ente não publicou último RGF de 2024
Ente não publicou último RREO de 2024
</v>
          </cell>
          <cell r="N1728" t="str">
            <v>CAPAG Ano Base 2023</v>
          </cell>
          <cell r="O1728" t="str">
            <v>Não</v>
          </cell>
          <cell r="P1728">
            <v>0.11016772554372416</v>
          </cell>
          <cell r="Q1728" t="str">
            <v>Sim</v>
          </cell>
          <cell r="R1728" t="str">
            <v>Sim</v>
          </cell>
          <cell r="S1728" t="str">
            <v/>
          </cell>
          <cell r="T1728" t="str">
            <v/>
          </cell>
          <cell r="U1728" t="str">
            <v/>
          </cell>
          <cell r="V1728" t="str">
            <v>Não</v>
          </cell>
          <cell r="W1728" t="str">
            <v>Não</v>
          </cell>
        </row>
        <row r="1729">
          <cell r="D1729" t="str">
            <v>Piranhas/AL</v>
          </cell>
          <cell r="E1729" t="str">
            <v>A</v>
          </cell>
          <cell r="F1729">
            <v>0.24154781111338808</v>
          </cell>
          <cell r="G1729" t="str">
            <v>A</v>
          </cell>
          <cell r="H1729">
            <v>0.92320809510062241</v>
          </cell>
          <cell r="I1729" t="str">
            <v>B</v>
          </cell>
          <cell r="J1729">
            <v>0.52919742604748943</v>
          </cell>
          <cell r="K1729" t="str">
            <v>A</v>
          </cell>
          <cell r="L1729" t="str">
            <v>Dicf</v>
          </cell>
          <cell r="M1729" t="str">
            <v/>
          </cell>
          <cell r="N1729" t="str">
            <v>CAPAG Ano Base 2023</v>
          </cell>
          <cell r="O1729" t="str">
            <v>Não</v>
          </cell>
          <cell r="P1729">
            <v>7.2669097399658628E-2</v>
          </cell>
          <cell r="Q1729" t="str">
            <v>Sim</v>
          </cell>
          <cell r="R1729" t="str">
            <v/>
          </cell>
          <cell r="S1729" t="str">
            <v/>
          </cell>
          <cell r="T1729" t="str">
            <v/>
          </cell>
          <cell r="U1729" t="str">
            <v/>
          </cell>
          <cell r="V1729" t="str">
            <v>Sim</v>
          </cell>
          <cell r="W1729" t="str">
            <v>Sim</v>
          </cell>
        </row>
        <row r="1730">
          <cell r="D1730" t="str">
            <v>Poço das Trincheiras/AL</v>
          </cell>
          <cell r="E1730" t="str">
            <v>C</v>
          </cell>
          <cell r="F1730">
            <v>0.31764571827682248</v>
          </cell>
          <cell r="G1730" t="str">
            <v>A</v>
          </cell>
          <cell r="H1730">
            <v>1.0118918081296868</v>
          </cell>
          <cell r="I1730" t="str">
            <v>C</v>
          </cell>
          <cell r="J1730">
            <v>0</v>
          </cell>
          <cell r="K1730" t="str">
            <v>C</v>
          </cell>
          <cell r="L1730" t="str">
            <v>Dicf</v>
          </cell>
          <cell r="M1730" t="str">
            <v/>
          </cell>
          <cell r="N1730" t="str">
            <v>CAPAG Ano Base 2023</v>
          </cell>
          <cell r="O1730" t="str">
            <v>Não</v>
          </cell>
          <cell r="P1730" t="str">
            <v>n.d.</v>
          </cell>
          <cell r="Q1730" t="str">
            <v>Sim</v>
          </cell>
          <cell r="R1730" t="str">
            <v/>
          </cell>
          <cell r="S1730" t="str">
            <v/>
          </cell>
          <cell r="T1730" t="str">
            <v/>
          </cell>
          <cell r="U1730" t="str">
            <v/>
          </cell>
          <cell r="V1730" t="str">
            <v>Sim</v>
          </cell>
          <cell r="W1730" t="str">
            <v>Sim</v>
          </cell>
        </row>
        <row r="1731">
          <cell r="D1731" t="str">
            <v>Porto Calvo/AL</v>
          </cell>
          <cell r="E1731" t="str">
            <v>n.e.</v>
          </cell>
          <cell r="F1731">
            <v>3.7820872148249654E-2</v>
          </cell>
          <cell r="G1731" t="str">
            <v>A</v>
          </cell>
          <cell r="H1731">
            <v>0.99616962417637644</v>
          </cell>
          <cell r="I1731" t="str">
            <v>C</v>
          </cell>
          <cell r="J1731">
            <v>1.8778440090721188E-2</v>
          </cell>
          <cell r="K1731" t="str">
            <v>B</v>
          </cell>
          <cell r="L1731" t="str">
            <v>Eicf</v>
          </cell>
          <cell r="M1731" t="str">
            <v>Ente possui ranking da informação contábil Eicf</v>
          </cell>
          <cell r="N1731" t="str">
            <v>CAPAG Ano Base 2023</v>
          </cell>
          <cell r="O1731" t="str">
            <v>Não</v>
          </cell>
          <cell r="P1731">
            <v>7.2862801420764109E-2</v>
          </cell>
          <cell r="Q1731" t="str">
            <v>Sim</v>
          </cell>
          <cell r="R1731" t="str">
            <v/>
          </cell>
          <cell r="S1731" t="str">
            <v/>
          </cell>
          <cell r="T1731" t="str">
            <v/>
          </cell>
          <cell r="U1731" t="str">
            <v/>
          </cell>
          <cell r="V1731" t="str">
            <v>Sim</v>
          </cell>
          <cell r="W1731" t="str">
            <v>Não</v>
          </cell>
        </row>
        <row r="1732">
          <cell r="D1732" t="str">
            <v>Porto de Pedras/AL</v>
          </cell>
          <cell r="E1732" t="str">
            <v>C</v>
          </cell>
          <cell r="F1732">
            <v>0.48194446846578826</v>
          </cell>
          <cell r="G1732" t="str">
            <v>A</v>
          </cell>
          <cell r="H1732">
            <v>0.92534634064479238</v>
          </cell>
          <cell r="I1732" t="str">
            <v>B</v>
          </cell>
          <cell r="J1732">
            <v>-0.15316051489470919</v>
          </cell>
          <cell r="K1732" t="str">
            <v>C</v>
          </cell>
          <cell r="L1732" t="str">
            <v>Dicf</v>
          </cell>
          <cell r="M1732" t="str">
            <v/>
          </cell>
          <cell r="N1732" t="str">
            <v>CAPAG Ano Base 2023</v>
          </cell>
          <cell r="O1732" t="str">
            <v>Não</v>
          </cell>
          <cell r="P1732">
            <v>2.9748320149641656</v>
          </cell>
          <cell r="Q1732" t="str">
            <v>Sim</v>
          </cell>
          <cell r="R1732" t="str">
            <v/>
          </cell>
          <cell r="S1732" t="str">
            <v/>
          </cell>
          <cell r="T1732" t="str">
            <v/>
          </cell>
          <cell r="U1732" t="str">
            <v/>
          </cell>
          <cell r="V1732" t="str">
            <v>Sim</v>
          </cell>
          <cell r="W1732" t="str">
            <v>Não</v>
          </cell>
        </row>
        <row r="1733">
          <cell r="D1733" t="str">
            <v>Porto Real do Colégio/AL</v>
          </cell>
          <cell r="E1733" t="str">
            <v>C</v>
          </cell>
          <cell r="F1733">
            <v>0.64533650418936495</v>
          </cell>
          <cell r="G1733" t="str">
            <v>B</v>
          </cell>
          <cell r="H1733">
            <v>0.98661702222565517</v>
          </cell>
          <cell r="I1733" t="str">
            <v>C</v>
          </cell>
          <cell r="J1733">
            <v>0.25474838507822933</v>
          </cell>
          <cell r="K1733" t="str">
            <v>A</v>
          </cell>
          <cell r="L1733" t="str">
            <v>Cicf</v>
          </cell>
          <cell r="M1733" t="str">
            <v/>
          </cell>
          <cell r="N1733" t="str">
            <v>CAPAG Ano Base 2023</v>
          </cell>
          <cell r="O1733" t="str">
            <v>Não</v>
          </cell>
          <cell r="P1733">
            <v>0.29681629665261949</v>
          </cell>
          <cell r="Q1733" t="str">
            <v>Sim</v>
          </cell>
          <cell r="R1733" t="str">
            <v/>
          </cell>
          <cell r="S1733" t="str">
            <v/>
          </cell>
          <cell r="T1733" t="str">
            <v/>
          </cell>
          <cell r="U1733" t="str">
            <v/>
          </cell>
          <cell r="V1733" t="str">
            <v>Sim</v>
          </cell>
          <cell r="W1733" t="str">
            <v>Não</v>
          </cell>
        </row>
        <row r="1734">
          <cell r="D1734" t="str">
            <v>Quebrangulo/AL</v>
          </cell>
          <cell r="E1734" t="str">
            <v>C</v>
          </cell>
          <cell r="F1734">
            <v>2.763377543513388E-2</v>
          </cell>
          <cell r="G1734" t="str">
            <v>A</v>
          </cell>
          <cell r="H1734">
            <v>0.97378856526889201</v>
          </cell>
          <cell r="I1734" t="str">
            <v>C</v>
          </cell>
          <cell r="J1734">
            <v>4.080441211369798E-2</v>
          </cell>
          <cell r="K1734" t="str">
            <v>B</v>
          </cell>
          <cell r="L1734" t="str">
            <v>Dicf</v>
          </cell>
          <cell r="M1734" t="str">
            <v/>
          </cell>
          <cell r="N1734" t="str">
            <v>CAPAG Ano Base 2023</v>
          </cell>
          <cell r="O1734" t="str">
            <v>Não</v>
          </cell>
          <cell r="P1734">
            <v>0.45119087052629042</v>
          </cell>
          <cell r="Q1734" t="str">
            <v>Sim</v>
          </cell>
          <cell r="R1734" t="str">
            <v>Sim</v>
          </cell>
          <cell r="S1734" t="str">
            <v/>
          </cell>
          <cell r="T1734" t="str">
            <v/>
          </cell>
          <cell r="U1734" t="str">
            <v/>
          </cell>
          <cell r="V1734" t="str">
            <v>Sim</v>
          </cell>
          <cell r="W1734" t="str">
            <v>Sim</v>
          </cell>
        </row>
        <row r="1735">
          <cell r="D1735" t="str">
            <v>Rio Largo/AL</v>
          </cell>
          <cell r="E1735" t="str">
            <v>n.d.</v>
          </cell>
          <cell r="F1735">
            <v>0.19732178257679442</v>
          </cell>
          <cell r="G1735" t="str">
            <v>A</v>
          </cell>
          <cell r="H1735">
            <v>0.87874848098201097</v>
          </cell>
          <cell r="I1735" t="str">
            <v>B</v>
          </cell>
          <cell r="J1735" t="str">
            <v>n.d.</v>
          </cell>
          <cell r="K1735" t="str">
            <v>n.d.</v>
          </cell>
          <cell r="L1735" t="str">
            <v>Dicf</v>
          </cell>
          <cell r="M173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735" t="str">
            <v>CAPAG Ano Base 2023</v>
          </cell>
          <cell r="O1735" t="str">
            <v>Não</v>
          </cell>
          <cell r="P1735">
            <v>0.99780032269367092</v>
          </cell>
          <cell r="Q1735" t="str">
            <v>Sim</v>
          </cell>
          <cell r="R1735" t="str">
            <v>Sim</v>
          </cell>
          <cell r="S1735" t="str">
            <v/>
          </cell>
          <cell r="T1735" t="str">
            <v/>
          </cell>
          <cell r="U1735" t="str">
            <v>Sim</v>
          </cell>
          <cell r="V1735" t="str">
            <v>Sim</v>
          </cell>
          <cell r="W1735" t="str">
            <v>Sim</v>
          </cell>
        </row>
        <row r="1736">
          <cell r="D1736" t="str">
            <v>Roteiro/AL</v>
          </cell>
          <cell r="E1736" t="str">
            <v>C</v>
          </cell>
          <cell r="F1736">
            <v>5.8036675146217347E-2</v>
          </cell>
          <cell r="G1736" t="str">
            <v>A</v>
          </cell>
          <cell r="H1736">
            <v>1.0489176483168408</v>
          </cell>
          <cell r="I1736" t="str">
            <v>C</v>
          </cell>
          <cell r="J1736">
            <v>-0.28116221707832323</v>
          </cell>
          <cell r="K1736" t="str">
            <v>C</v>
          </cell>
          <cell r="L1736" t="str">
            <v>Dicf</v>
          </cell>
          <cell r="M1736" t="str">
            <v/>
          </cell>
          <cell r="N1736" t="str">
            <v>CAPAG Ano Base 2023</v>
          </cell>
          <cell r="O1736" t="str">
            <v>Não</v>
          </cell>
          <cell r="P1736" t="str">
            <v/>
          </cell>
          <cell r="Q1736" t="str">
            <v>Sim</v>
          </cell>
          <cell r="R1736" t="str">
            <v/>
          </cell>
          <cell r="S1736" t="str">
            <v/>
          </cell>
          <cell r="T1736" t="str">
            <v/>
          </cell>
          <cell r="U1736" t="str">
            <v/>
          </cell>
          <cell r="V1736" t="str">
            <v>Sim</v>
          </cell>
          <cell r="W1736" t="str">
            <v>Não</v>
          </cell>
        </row>
        <row r="1737">
          <cell r="D1737" t="str">
            <v>Santa Luzia do Norte/AL</v>
          </cell>
          <cell r="E1737" t="str">
            <v>B</v>
          </cell>
          <cell r="F1737">
            <v>0.18054254068305176</v>
          </cell>
          <cell r="G1737" t="str">
            <v>A</v>
          </cell>
          <cell r="H1737">
            <v>0.93468134777028022</v>
          </cell>
          <cell r="I1737" t="str">
            <v>B</v>
          </cell>
          <cell r="J1737">
            <v>2.5421785144347214E-3</v>
          </cell>
          <cell r="K1737" t="str">
            <v>B</v>
          </cell>
          <cell r="L1737" t="str">
            <v>Dicf</v>
          </cell>
          <cell r="M1737" t="str">
            <v/>
          </cell>
          <cell r="N1737" t="str">
            <v>CAPAG Ano Base 2023</v>
          </cell>
          <cell r="O1737" t="str">
            <v>Não</v>
          </cell>
          <cell r="P1737">
            <v>0.9668975471426885</v>
          </cell>
          <cell r="Q1737" t="str">
            <v>Sim</v>
          </cell>
          <cell r="R1737" t="str">
            <v/>
          </cell>
          <cell r="S1737" t="str">
            <v/>
          </cell>
          <cell r="T1737" t="str">
            <v/>
          </cell>
          <cell r="U1737" t="str">
            <v/>
          </cell>
          <cell r="V1737" t="str">
            <v>Sim</v>
          </cell>
          <cell r="W1737" t="str">
            <v>Sim</v>
          </cell>
        </row>
        <row r="1738">
          <cell r="D1738" t="str">
            <v>Santana do Ipanema/AL</v>
          </cell>
          <cell r="E1738" t="str">
            <v>C</v>
          </cell>
          <cell r="F1738">
            <v>0.2884618736669432</v>
          </cell>
          <cell r="G1738" t="str">
            <v>A</v>
          </cell>
          <cell r="H1738">
            <v>0.97313538339302463</v>
          </cell>
          <cell r="I1738" t="str">
            <v>C</v>
          </cell>
          <cell r="J1738">
            <v>0.22888481211145292</v>
          </cell>
          <cell r="K1738" t="str">
            <v>A</v>
          </cell>
          <cell r="L1738" t="str">
            <v>Dicf</v>
          </cell>
          <cell r="M1738" t="str">
            <v/>
          </cell>
          <cell r="N1738" t="str">
            <v>CAPAG Ano Base 2023</v>
          </cell>
          <cell r="O1738" t="str">
            <v>Não</v>
          </cell>
          <cell r="P1738">
            <v>0.22421781906094884</v>
          </cell>
          <cell r="Q1738" t="str">
            <v>Sim</v>
          </cell>
          <cell r="R1738" t="str">
            <v/>
          </cell>
          <cell r="S1738" t="str">
            <v/>
          </cell>
          <cell r="T1738" t="str">
            <v/>
          </cell>
          <cell r="U1738" t="str">
            <v/>
          </cell>
          <cell r="V1738" t="str">
            <v>Sim</v>
          </cell>
          <cell r="W1738" t="str">
            <v>Sim</v>
          </cell>
        </row>
        <row r="1739">
          <cell r="D1739" t="str">
            <v>Santana do Mundaú/AL</v>
          </cell>
          <cell r="E1739" t="str">
            <v>C</v>
          </cell>
          <cell r="F1739">
            <v>5.8140927505829311E-2</v>
          </cell>
          <cell r="G1739" t="str">
            <v>A</v>
          </cell>
          <cell r="H1739">
            <v>0.98058593998293175</v>
          </cell>
          <cell r="I1739" t="str">
            <v>C</v>
          </cell>
          <cell r="J1739">
            <v>-0.11382311204941493</v>
          </cell>
          <cell r="K1739" t="str">
            <v>C</v>
          </cell>
          <cell r="L1739" t="str">
            <v>Dicf</v>
          </cell>
          <cell r="M1739" t="str">
            <v/>
          </cell>
          <cell r="N1739" t="str">
            <v>CAPAG Ano Base 2023</v>
          </cell>
          <cell r="O1739" t="str">
            <v>Não</v>
          </cell>
          <cell r="P1739" t="str">
            <v/>
          </cell>
          <cell r="Q1739" t="str">
            <v>Sim</v>
          </cell>
          <cell r="R1739" t="str">
            <v/>
          </cell>
          <cell r="S1739" t="str">
            <v/>
          </cell>
          <cell r="T1739" t="str">
            <v/>
          </cell>
          <cell r="U1739" t="str">
            <v/>
          </cell>
          <cell r="V1739" t="str">
            <v>Sim</v>
          </cell>
          <cell r="W1739" t="str">
            <v>Não</v>
          </cell>
        </row>
        <row r="1740">
          <cell r="D1740" t="str">
            <v>São Brás/AL</v>
          </cell>
          <cell r="E1740" t="str">
            <v>n.e.</v>
          </cell>
          <cell r="F1740" t="str">
            <v>n.d.</v>
          </cell>
          <cell r="G1740" t="str">
            <v>n.d.</v>
          </cell>
          <cell r="H1740" t="str">
            <v>n.d.</v>
          </cell>
          <cell r="I1740" t="str">
            <v>n.d.</v>
          </cell>
          <cell r="J1740" t="str">
            <v>n.d.</v>
          </cell>
          <cell r="K1740" t="str">
            <v>n.d.</v>
          </cell>
          <cell r="L1740" t="str">
            <v>Eicf</v>
          </cell>
          <cell r="M1740" t="str">
            <v>Ente possui ranking da informação contábil Eicf</v>
          </cell>
          <cell r="N1740" t="str">
            <v>CAPAG Ano Base 2023</v>
          </cell>
          <cell r="O1740" t="str">
            <v>Não</v>
          </cell>
          <cell r="P1740">
            <v>6.1547688946997268E-2</v>
          </cell>
          <cell r="Q1740" t="str">
            <v>Sim</v>
          </cell>
          <cell r="R1740" t="str">
            <v>Sim</v>
          </cell>
          <cell r="S1740" t="str">
            <v/>
          </cell>
          <cell r="T1740" t="str">
            <v/>
          </cell>
          <cell r="U1740" t="str">
            <v/>
          </cell>
          <cell r="V1740" t="str">
            <v>Não</v>
          </cell>
          <cell r="W1740" t="str">
            <v>Não</v>
          </cell>
        </row>
        <row r="1741">
          <cell r="D1741" t="str">
            <v>São José da Laje/AL</v>
          </cell>
          <cell r="E1741" t="str">
            <v>n.e.</v>
          </cell>
          <cell r="F1741">
            <v>0.44272363721455948</v>
          </cell>
          <cell r="G1741" t="str">
            <v>A</v>
          </cell>
          <cell r="H1741">
            <v>0.99965093778094549</v>
          </cell>
          <cell r="I1741" t="str">
            <v>C</v>
          </cell>
          <cell r="J1741">
            <v>-0.10015963416380731</v>
          </cell>
          <cell r="K1741" t="str">
            <v>C</v>
          </cell>
          <cell r="L1741" t="str">
            <v>Eicf</v>
          </cell>
          <cell r="M1741" t="str">
            <v>Ente possui ranking da informação contábil Eicf</v>
          </cell>
          <cell r="N1741" t="str">
            <v>CAPAG Ano Base 2023</v>
          </cell>
          <cell r="O1741" t="str">
            <v>Não</v>
          </cell>
          <cell r="P1741" t="str">
            <v/>
          </cell>
          <cell r="Q1741" t="str">
            <v>Sim</v>
          </cell>
          <cell r="R1741" t="str">
            <v/>
          </cell>
          <cell r="S1741" t="str">
            <v/>
          </cell>
          <cell r="T1741" t="str">
            <v/>
          </cell>
          <cell r="U1741" t="str">
            <v/>
          </cell>
          <cell r="V1741" t="str">
            <v>Sim</v>
          </cell>
          <cell r="W1741" t="str">
            <v>Não</v>
          </cell>
        </row>
        <row r="1742">
          <cell r="D1742" t="str">
            <v>São José da Tapera/AL</v>
          </cell>
          <cell r="E1742" t="str">
            <v>n.e.</v>
          </cell>
          <cell r="F1742">
            <v>6.1686647679330242E-2</v>
          </cell>
          <cell r="G1742" t="str">
            <v>A</v>
          </cell>
          <cell r="H1742">
            <v>1.0204154054632093</v>
          </cell>
          <cell r="I1742" t="str">
            <v>C</v>
          </cell>
          <cell r="J1742">
            <v>0</v>
          </cell>
          <cell r="K1742" t="str">
            <v>C</v>
          </cell>
          <cell r="L1742" t="str">
            <v>Eicf</v>
          </cell>
          <cell r="M1742" t="str">
            <v>Ente possui ranking da informação contábil Eicf</v>
          </cell>
          <cell r="N1742" t="str">
            <v>CAPAG Ano Base 2023</v>
          </cell>
          <cell r="O1742" t="str">
            <v>Não</v>
          </cell>
          <cell r="P1742" t="str">
            <v>n.d.</v>
          </cell>
          <cell r="Q1742" t="str">
            <v>Sim</v>
          </cell>
          <cell r="R1742" t="str">
            <v/>
          </cell>
          <cell r="S1742" t="str">
            <v/>
          </cell>
          <cell r="T1742" t="str">
            <v/>
          </cell>
          <cell r="U1742" t="str">
            <v/>
          </cell>
          <cell r="V1742" t="str">
            <v>Sim</v>
          </cell>
          <cell r="W1742" t="str">
            <v>Não</v>
          </cell>
        </row>
        <row r="1743">
          <cell r="D1743" t="str">
            <v>São Luís do Quitunde/AL</v>
          </cell>
          <cell r="E1743" t="str">
            <v>n.e.</v>
          </cell>
          <cell r="F1743" t="e">
            <v>#DIV/0!</v>
          </cell>
          <cell r="G1743" t="str">
            <v>n.d.</v>
          </cell>
          <cell r="H1743" t="str">
            <v>n.d.</v>
          </cell>
          <cell r="I1743" t="str">
            <v>n.d.</v>
          </cell>
          <cell r="J1743" t="str">
            <v>n.d.</v>
          </cell>
          <cell r="K1743" t="str">
            <v>n.d.</v>
          </cell>
          <cell r="L1743" t="str">
            <v>Eicf</v>
          </cell>
          <cell r="M1743" t="str">
            <v>Ente possui ranking da informação contábil Eicf</v>
          </cell>
          <cell r="N1743" t="str">
            <v>CAPAG Ano Base 2023</v>
          </cell>
          <cell r="O1743" t="str">
            <v>Não</v>
          </cell>
          <cell r="P1743" t="str">
            <v/>
          </cell>
          <cell r="Q1743" t="str">
            <v>Sim</v>
          </cell>
          <cell r="R1743" t="str">
            <v/>
          </cell>
          <cell r="S1743" t="str">
            <v>Sim</v>
          </cell>
          <cell r="T1743" t="str">
            <v/>
          </cell>
          <cell r="U1743" t="str">
            <v/>
          </cell>
          <cell r="V1743" t="str">
            <v>Não</v>
          </cell>
          <cell r="W1743" t="str">
            <v>Não</v>
          </cell>
        </row>
        <row r="1744">
          <cell r="D1744" t="str">
            <v>São Miguel dos Campos/AL</v>
          </cell>
          <cell r="E1744" t="str">
            <v>n.e.</v>
          </cell>
          <cell r="F1744">
            <v>0.15059733493978533</v>
          </cell>
          <cell r="G1744" t="str">
            <v>A</v>
          </cell>
          <cell r="H1744">
            <v>1.0670179979388408</v>
          </cell>
          <cell r="I1744" t="str">
            <v>C</v>
          </cell>
          <cell r="J1744">
            <v>2.8176493292412483E-2</v>
          </cell>
          <cell r="K1744" t="str">
            <v>B</v>
          </cell>
          <cell r="L1744" t="str">
            <v>Eicf</v>
          </cell>
          <cell r="M1744" t="str">
            <v>Ente possui ranking da informação contábil Eicf</v>
          </cell>
          <cell r="N1744" t="str">
            <v>CAPAG Ano Base 2023</v>
          </cell>
          <cell r="O1744" t="str">
            <v>Não</v>
          </cell>
          <cell r="P1744">
            <v>0.75594325338943802</v>
          </cell>
          <cell r="Q1744" t="str">
            <v>Sim</v>
          </cell>
          <cell r="R1744" t="str">
            <v/>
          </cell>
          <cell r="S1744" t="str">
            <v/>
          </cell>
          <cell r="T1744" t="str">
            <v/>
          </cell>
          <cell r="U1744" t="str">
            <v/>
          </cell>
          <cell r="V1744" t="str">
            <v>Sim</v>
          </cell>
          <cell r="W1744" t="str">
            <v>Sim</v>
          </cell>
        </row>
        <row r="1745">
          <cell r="D1745" t="str">
            <v>São Miguel dos Milagres/AL</v>
          </cell>
          <cell r="E1745" t="str">
            <v>C</v>
          </cell>
          <cell r="F1745">
            <v>2.214750333768932E-2</v>
          </cell>
          <cell r="G1745" t="str">
            <v>A</v>
          </cell>
          <cell r="H1745">
            <v>0.98720054295170323</v>
          </cell>
          <cell r="I1745" t="str">
            <v>C</v>
          </cell>
          <cell r="J1745">
            <v>3.3274967567529859E-2</v>
          </cell>
          <cell r="K1745" t="str">
            <v>B</v>
          </cell>
          <cell r="L1745" t="str">
            <v>Cicf</v>
          </cell>
          <cell r="M1745" t="str">
            <v/>
          </cell>
          <cell r="N1745" t="str">
            <v>CAPAG Ano Base 2023</v>
          </cell>
          <cell r="O1745" t="str">
            <v>Não</v>
          </cell>
          <cell r="P1745">
            <v>8.5945838909488231E-2</v>
          </cell>
          <cell r="Q1745" t="str">
            <v>Sim</v>
          </cell>
          <cell r="R1745" t="str">
            <v/>
          </cell>
          <cell r="S1745" t="str">
            <v/>
          </cell>
          <cell r="T1745" t="str">
            <v/>
          </cell>
          <cell r="U1745" t="str">
            <v/>
          </cell>
          <cell r="V1745" t="str">
            <v>Sim</v>
          </cell>
          <cell r="W1745" t="str">
            <v>Não</v>
          </cell>
        </row>
        <row r="1746">
          <cell r="D1746" t="str">
            <v>São Sebastião/AL</v>
          </cell>
          <cell r="E1746" t="str">
            <v>C</v>
          </cell>
          <cell r="F1746">
            <v>0.2095124808535653</v>
          </cell>
          <cell r="G1746" t="str">
            <v>A</v>
          </cell>
          <cell r="H1746">
            <v>1.0253957336028292</v>
          </cell>
          <cell r="I1746" t="str">
            <v>C</v>
          </cell>
          <cell r="J1746">
            <v>-0.10870049642382494</v>
          </cell>
          <cell r="K1746" t="str">
            <v>C</v>
          </cell>
          <cell r="L1746" t="str">
            <v>Dicf</v>
          </cell>
          <cell r="M1746" t="str">
            <v/>
          </cell>
          <cell r="N1746" t="str">
            <v>CAPAG Ano Base 2023</v>
          </cell>
          <cell r="O1746" t="str">
            <v>Não</v>
          </cell>
          <cell r="P1746">
            <v>4.6541128026918637</v>
          </cell>
          <cell r="Q1746" t="str">
            <v>Sim</v>
          </cell>
          <cell r="R1746" t="str">
            <v/>
          </cell>
          <cell r="S1746" t="str">
            <v/>
          </cell>
          <cell r="T1746" t="str">
            <v/>
          </cell>
          <cell r="U1746" t="str">
            <v/>
          </cell>
          <cell r="V1746" t="str">
            <v>Sim</v>
          </cell>
          <cell r="W1746" t="str">
            <v>Sim</v>
          </cell>
        </row>
        <row r="1747">
          <cell r="D1747" t="str">
            <v>Satuba/AL</v>
          </cell>
          <cell r="E1747" t="str">
            <v>n.e.</v>
          </cell>
          <cell r="F1747">
            <v>0.54310991242601081</v>
          </cell>
          <cell r="G1747" t="str">
            <v>A</v>
          </cell>
          <cell r="H1747" t="str">
            <v>n.d.</v>
          </cell>
          <cell r="I1747" t="str">
            <v>n.d.</v>
          </cell>
          <cell r="J1747">
            <v>2.1984943123519996E-2</v>
          </cell>
          <cell r="K1747" t="str">
            <v>B</v>
          </cell>
          <cell r="L1747" t="str">
            <v>Eicf</v>
          </cell>
          <cell r="M1747" t="str">
            <v>Ente possui ranking da informação contábil Eicf</v>
          </cell>
          <cell r="N1747" t="str">
            <v>CAPAG Ano Base 2023</v>
          </cell>
          <cell r="O1747" t="str">
            <v>Não</v>
          </cell>
          <cell r="P1747">
            <v>0</v>
          </cell>
          <cell r="Q1747" t="str">
            <v>Não</v>
          </cell>
          <cell r="R1747" t="str">
            <v/>
          </cell>
          <cell r="S1747" t="str">
            <v/>
          </cell>
          <cell r="T1747" t="str">
            <v/>
          </cell>
          <cell r="U1747" t="str">
            <v/>
          </cell>
          <cell r="V1747" t="str">
            <v>Sim</v>
          </cell>
          <cell r="W1747" t="str">
            <v>Não</v>
          </cell>
        </row>
        <row r="1748">
          <cell r="D1748" t="str">
            <v>Senador Rui Palmeira/AL</v>
          </cell>
          <cell r="E1748" t="str">
            <v>n.d.</v>
          </cell>
          <cell r="F1748" t="str">
            <v>n.d.</v>
          </cell>
          <cell r="G1748" t="str">
            <v>n.d.</v>
          </cell>
          <cell r="H1748" t="str">
            <v>n.d.</v>
          </cell>
          <cell r="I1748" t="str">
            <v>n.d.</v>
          </cell>
          <cell r="J1748" t="str">
            <v>n.d.</v>
          </cell>
          <cell r="K1748" t="str">
            <v>n.d.</v>
          </cell>
          <cell r="L1748" t="str">
            <v>Dicf</v>
          </cell>
          <cell r="M1748" t="str">
            <v xml:space="preserve">Ente não publicou último RGF de 2024
Ente não publicou último RREO de 2024
</v>
          </cell>
          <cell r="N1748" t="str">
            <v>CAPAG Ano Base 2023</v>
          </cell>
          <cell r="O1748" t="str">
            <v>Não</v>
          </cell>
          <cell r="P1748">
            <v>0.20252792549055465</v>
          </cell>
          <cell r="Q1748" t="str">
            <v>Sim</v>
          </cell>
          <cell r="R1748" t="str">
            <v>Sim</v>
          </cell>
          <cell r="S1748" t="str">
            <v/>
          </cell>
          <cell r="T1748" t="str">
            <v/>
          </cell>
          <cell r="U1748" t="str">
            <v/>
          </cell>
          <cell r="V1748" t="str">
            <v>Não</v>
          </cell>
          <cell r="W1748" t="str">
            <v>Não</v>
          </cell>
        </row>
        <row r="1749">
          <cell r="D1749" t="str">
            <v>Tanque d'Arca/AL</v>
          </cell>
          <cell r="E1749" t="str">
            <v>A</v>
          </cell>
          <cell r="F1749">
            <v>0.205803319994489</v>
          </cell>
          <cell r="G1749" t="str">
            <v>A</v>
          </cell>
          <cell r="H1749">
            <v>0.92017671026090031</v>
          </cell>
          <cell r="I1749" t="str">
            <v>B</v>
          </cell>
          <cell r="J1749">
            <v>5.9069629474869531E-2</v>
          </cell>
          <cell r="K1749" t="str">
            <v>A</v>
          </cell>
          <cell r="L1749" t="str">
            <v>Dicf</v>
          </cell>
          <cell r="M1749" t="str">
            <v/>
          </cell>
          <cell r="N1749" t="str">
            <v>CAPAG Ano Base 2023</v>
          </cell>
          <cell r="O1749" t="str">
            <v>Não</v>
          </cell>
          <cell r="P1749">
            <v>0.54293376485540501</v>
          </cell>
          <cell r="Q1749" t="str">
            <v>Sim</v>
          </cell>
          <cell r="R1749" t="str">
            <v/>
          </cell>
          <cell r="S1749" t="str">
            <v/>
          </cell>
          <cell r="T1749" t="str">
            <v/>
          </cell>
          <cell r="U1749" t="str">
            <v/>
          </cell>
          <cell r="V1749" t="str">
            <v>Sim</v>
          </cell>
          <cell r="W1749" t="str">
            <v>Sim</v>
          </cell>
        </row>
        <row r="1750">
          <cell r="D1750" t="str">
            <v>Taquarana/AL</v>
          </cell>
          <cell r="E1750" t="str">
            <v>A</v>
          </cell>
          <cell r="F1750">
            <v>2.5636827902823438E-2</v>
          </cell>
          <cell r="G1750" t="str">
            <v>A</v>
          </cell>
          <cell r="H1750">
            <v>0.90321324104641487</v>
          </cell>
          <cell r="I1750" t="str">
            <v>B</v>
          </cell>
          <cell r="J1750">
            <v>0.23161494938877131</v>
          </cell>
          <cell r="K1750" t="str">
            <v>A</v>
          </cell>
          <cell r="L1750" t="str">
            <v>Cicf</v>
          </cell>
          <cell r="M1750" t="str">
            <v/>
          </cell>
          <cell r="N1750" t="str">
            <v>CAPAG Ano Base 2023</v>
          </cell>
          <cell r="O1750" t="str">
            <v>Não</v>
          </cell>
          <cell r="P1750">
            <v>0.18679183319434081</v>
          </cell>
          <cell r="Q1750" t="str">
            <v>Sim</v>
          </cell>
          <cell r="R1750" t="str">
            <v/>
          </cell>
          <cell r="S1750" t="str">
            <v/>
          </cell>
          <cell r="T1750" t="str">
            <v/>
          </cell>
          <cell r="U1750" t="str">
            <v/>
          </cell>
          <cell r="V1750" t="str">
            <v>Sim</v>
          </cell>
          <cell r="W1750" t="str">
            <v>Sim</v>
          </cell>
        </row>
        <row r="1751">
          <cell r="D1751" t="str">
            <v>Teotônio Vilela/AL</v>
          </cell>
          <cell r="E1751" t="str">
            <v>n.d.</v>
          </cell>
          <cell r="F1751">
            <v>0.22412711489602102</v>
          </cell>
          <cell r="G1751" t="str">
            <v>A</v>
          </cell>
          <cell r="H1751">
            <v>1.0266713617603136</v>
          </cell>
          <cell r="I1751" t="str">
            <v>C</v>
          </cell>
          <cell r="J1751" t="str">
            <v>n.d.</v>
          </cell>
          <cell r="K1751" t="str">
            <v>n.d.</v>
          </cell>
          <cell r="L1751" t="str">
            <v>Dicf</v>
          </cell>
          <cell r="M175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751" t="str">
            <v>CAPAG Ano Base 2023</v>
          </cell>
          <cell r="O1751" t="str">
            <v>Não</v>
          </cell>
          <cell r="P1751" t="str">
            <v>n.d.</v>
          </cell>
          <cell r="Q1751" t="str">
            <v>Sim</v>
          </cell>
          <cell r="R1751" t="str">
            <v/>
          </cell>
          <cell r="S1751" t="str">
            <v/>
          </cell>
          <cell r="T1751" t="str">
            <v/>
          </cell>
          <cell r="U1751" t="str">
            <v>Sim</v>
          </cell>
          <cell r="V1751" t="str">
            <v>Sim</v>
          </cell>
          <cell r="W1751" t="str">
            <v>Não</v>
          </cell>
        </row>
        <row r="1752">
          <cell r="D1752" t="str">
            <v>Traipu/AL</v>
          </cell>
          <cell r="E1752" t="str">
            <v>A</v>
          </cell>
          <cell r="F1752">
            <v>4.6862986752425277E-2</v>
          </cell>
          <cell r="G1752" t="str">
            <v>A</v>
          </cell>
          <cell r="H1752">
            <v>0.81957573609640055</v>
          </cell>
          <cell r="I1752" t="str">
            <v>A</v>
          </cell>
          <cell r="J1752">
            <v>0.17127795351871711</v>
          </cell>
          <cell r="K1752" t="str">
            <v>A</v>
          </cell>
          <cell r="L1752" t="str">
            <v>Dicf</v>
          </cell>
          <cell r="M1752" t="str">
            <v/>
          </cell>
          <cell r="N1752" t="str">
            <v>CAPAG Ano Base 2023</v>
          </cell>
          <cell r="O1752" t="str">
            <v>Não</v>
          </cell>
          <cell r="P1752">
            <v>0.25656110323215314</v>
          </cell>
          <cell r="Q1752" t="str">
            <v>Sim</v>
          </cell>
          <cell r="R1752" t="str">
            <v/>
          </cell>
          <cell r="S1752" t="str">
            <v/>
          </cell>
          <cell r="T1752" t="str">
            <v/>
          </cell>
          <cell r="U1752" t="str">
            <v/>
          </cell>
          <cell r="V1752" t="str">
            <v>Sim</v>
          </cell>
          <cell r="W1752" t="str">
            <v>Sim</v>
          </cell>
        </row>
        <row r="1753">
          <cell r="D1753" t="str">
            <v>União dos Palmares/AL</v>
          </cell>
          <cell r="E1753" t="str">
            <v>C</v>
          </cell>
          <cell r="F1753">
            <v>0.16367757405304625</v>
          </cell>
          <cell r="G1753" t="str">
            <v>A</v>
          </cell>
          <cell r="H1753">
            <v>1.1251147987274965</v>
          </cell>
          <cell r="I1753" t="str">
            <v>C</v>
          </cell>
          <cell r="J1753">
            <v>-0.1902094077339393</v>
          </cell>
          <cell r="K1753" t="str">
            <v>C</v>
          </cell>
          <cell r="L1753" t="str">
            <v>Cicf</v>
          </cell>
          <cell r="M1753" t="str">
            <v/>
          </cell>
          <cell r="N1753" t="str">
            <v>CAPAG Ano Base 2024</v>
          </cell>
          <cell r="O1753" t="str">
            <v>Sim</v>
          </cell>
          <cell r="P1753" t="str">
            <v/>
          </cell>
          <cell r="Q1753" t="str">
            <v>Sim</v>
          </cell>
          <cell r="R1753" t="str">
            <v/>
          </cell>
          <cell r="S1753" t="str">
            <v/>
          </cell>
          <cell r="T1753" t="str">
            <v/>
          </cell>
          <cell r="U1753" t="str">
            <v/>
          </cell>
          <cell r="V1753" t="str">
            <v>Sim</v>
          </cell>
          <cell r="W1753" t="str">
            <v>Sim</v>
          </cell>
        </row>
        <row r="1754">
          <cell r="D1754" t="str">
            <v>Viçosa/AL</v>
          </cell>
          <cell r="E1754" t="str">
            <v>C</v>
          </cell>
          <cell r="F1754">
            <v>0.22654590732323665</v>
          </cell>
          <cell r="G1754" t="str">
            <v>A</v>
          </cell>
          <cell r="H1754">
            <v>1.0016370691841667</v>
          </cell>
          <cell r="I1754" t="str">
            <v>C</v>
          </cell>
          <cell r="J1754">
            <v>2.0816928267794622E-2</v>
          </cell>
          <cell r="K1754" t="str">
            <v>B</v>
          </cell>
          <cell r="L1754" t="str">
            <v>Cicf</v>
          </cell>
          <cell r="M1754" t="str">
            <v/>
          </cell>
          <cell r="N1754" t="str">
            <v>CAPAG Ano Base 2023</v>
          </cell>
          <cell r="O1754" t="str">
            <v>Não</v>
          </cell>
          <cell r="P1754">
            <v>0.84320427406406295</v>
          </cell>
          <cell r="Q1754" t="str">
            <v>Sim</v>
          </cell>
          <cell r="R1754" t="str">
            <v/>
          </cell>
          <cell r="S1754" t="str">
            <v/>
          </cell>
          <cell r="T1754" t="str">
            <v/>
          </cell>
          <cell r="U1754" t="str">
            <v/>
          </cell>
          <cell r="V1754" t="str">
            <v>Sim</v>
          </cell>
          <cell r="W1754" t="str">
            <v>Não</v>
          </cell>
        </row>
        <row r="1755">
          <cell r="D1755" t="str">
            <v>Amparo do São Francisco/SE</v>
          </cell>
          <cell r="E1755" t="str">
            <v>C</v>
          </cell>
          <cell r="F1755">
            <v>0.16246561288861242</v>
          </cell>
          <cell r="G1755" t="str">
            <v>A</v>
          </cell>
          <cell r="H1755">
            <v>0.99112290654842206</v>
          </cell>
          <cell r="I1755" t="str">
            <v>C</v>
          </cell>
          <cell r="J1755">
            <v>7.9891453070284488E-2</v>
          </cell>
          <cell r="K1755" t="str">
            <v>A</v>
          </cell>
          <cell r="L1755" t="str">
            <v>Bicf</v>
          </cell>
          <cell r="M1755" t="str">
            <v/>
          </cell>
          <cell r="N1755" t="str">
            <v>CAPAG Ano Base 2023</v>
          </cell>
          <cell r="O1755" t="str">
            <v>Não</v>
          </cell>
          <cell r="P1755">
            <v>0.2480987759797563</v>
          </cell>
          <cell r="Q1755" t="str">
            <v>Sim</v>
          </cell>
          <cell r="R1755" t="str">
            <v/>
          </cell>
          <cell r="S1755" t="str">
            <v/>
          </cell>
          <cell r="T1755" t="str">
            <v/>
          </cell>
          <cell r="U1755" t="str">
            <v/>
          </cell>
          <cell r="V1755" t="str">
            <v>Sim</v>
          </cell>
          <cell r="W1755" t="str">
            <v>Sim</v>
          </cell>
        </row>
        <row r="1756">
          <cell r="D1756" t="str">
            <v>Aquidabã/SE</v>
          </cell>
          <cell r="E1756" t="str">
            <v>n.d.</v>
          </cell>
          <cell r="F1756">
            <v>0.33073546067139831</v>
          </cell>
          <cell r="G1756" t="str">
            <v>A</v>
          </cell>
          <cell r="H1756">
            <v>0.92570197799022602</v>
          </cell>
          <cell r="I1756" t="str">
            <v>B</v>
          </cell>
          <cell r="J1756" t="str">
            <v>n.d.</v>
          </cell>
          <cell r="K1756" t="str">
            <v>n.d.</v>
          </cell>
          <cell r="L1756" t="str">
            <v>Bicf</v>
          </cell>
          <cell r="M175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756" t="str">
            <v>CAPAG Ano Base 2023</v>
          </cell>
          <cell r="O1756" t="str">
            <v>Não</v>
          </cell>
          <cell r="P1756" t="str">
            <v>n.d.</v>
          </cell>
          <cell r="Q1756" t="str">
            <v>Sim</v>
          </cell>
          <cell r="R1756" t="str">
            <v/>
          </cell>
          <cell r="S1756" t="str">
            <v/>
          </cell>
          <cell r="T1756" t="str">
            <v/>
          </cell>
          <cell r="U1756" t="str">
            <v>Sim</v>
          </cell>
          <cell r="V1756" t="str">
            <v>Sim</v>
          </cell>
          <cell r="W1756" t="str">
            <v>Sim</v>
          </cell>
        </row>
        <row r="1757">
          <cell r="D1757" t="str">
            <v>Aracaju/SE</v>
          </cell>
          <cell r="E1757" t="str">
            <v>A</v>
          </cell>
          <cell r="F1757">
            <v>0.2882359067186302</v>
          </cell>
          <cell r="G1757" t="str">
            <v>A</v>
          </cell>
          <cell r="H1757">
            <v>0.90736013401886451</v>
          </cell>
          <cell r="I1757" t="str">
            <v>B</v>
          </cell>
          <cell r="J1757">
            <v>5.7178023833227745E-2</v>
          </cell>
          <cell r="K1757" t="str">
            <v>A</v>
          </cell>
          <cell r="L1757" t="str">
            <v>Bicf</v>
          </cell>
          <cell r="M1757" t="str">
            <v/>
          </cell>
          <cell r="N1757" t="str">
            <v>CAPAG Ano Base 2023</v>
          </cell>
          <cell r="O1757" t="str">
            <v>Não</v>
          </cell>
          <cell r="P1757">
            <v>0.39468371541915065</v>
          </cell>
          <cell r="Q1757" t="str">
            <v>Sim</v>
          </cell>
          <cell r="R1757" t="str">
            <v/>
          </cell>
          <cell r="S1757" t="str">
            <v/>
          </cell>
          <cell r="T1757" t="str">
            <v/>
          </cell>
          <cell r="U1757" t="str">
            <v/>
          </cell>
          <cell r="V1757" t="str">
            <v>Sim</v>
          </cell>
          <cell r="W1757" t="str">
            <v>Sim</v>
          </cell>
        </row>
        <row r="1758">
          <cell r="D1758" t="str">
            <v>Arauá/SE</v>
          </cell>
          <cell r="E1758" t="str">
            <v>C</v>
          </cell>
          <cell r="F1758">
            <v>1.1002010551246582</v>
          </cell>
          <cell r="G1758" t="str">
            <v>C</v>
          </cell>
          <cell r="H1758">
            <v>0.93828438588024743</v>
          </cell>
          <cell r="I1758" t="str">
            <v>B</v>
          </cell>
          <cell r="J1758">
            <v>-1.3417187764527529E-2</v>
          </cell>
          <cell r="K1758" t="str">
            <v>C</v>
          </cell>
          <cell r="L1758" t="str">
            <v>Bicf</v>
          </cell>
          <cell r="M1758" t="str">
            <v/>
          </cell>
          <cell r="N1758" t="str">
            <v>CAPAG Ano Base 2023</v>
          </cell>
          <cell r="O1758" t="str">
            <v>Não</v>
          </cell>
          <cell r="P1758" t="str">
            <v/>
          </cell>
          <cell r="Q1758" t="str">
            <v>Sim</v>
          </cell>
          <cell r="R1758" t="str">
            <v/>
          </cell>
          <cell r="S1758" t="str">
            <v/>
          </cell>
          <cell r="T1758" t="str">
            <v/>
          </cell>
          <cell r="U1758" t="str">
            <v/>
          </cell>
          <cell r="V1758" t="str">
            <v>Sim</v>
          </cell>
          <cell r="W1758" t="str">
            <v>Sim</v>
          </cell>
        </row>
        <row r="1759">
          <cell r="D1759" t="str">
            <v>Areia Branca/SE</v>
          </cell>
          <cell r="E1759" t="str">
            <v>C</v>
          </cell>
          <cell r="F1759">
            <v>0.50674711020391416</v>
          </cell>
          <cell r="G1759" t="str">
            <v>A</v>
          </cell>
          <cell r="H1759">
            <v>0.95795353533147853</v>
          </cell>
          <cell r="I1759" t="str">
            <v>C</v>
          </cell>
          <cell r="J1759">
            <v>-3.5204125280042839E-2</v>
          </cell>
          <cell r="K1759" t="str">
            <v>C</v>
          </cell>
          <cell r="L1759" t="str">
            <v>Bicf</v>
          </cell>
          <cell r="M1759" t="str">
            <v/>
          </cell>
          <cell r="N1759" t="str">
            <v>CAPAG Ano Base 2023</v>
          </cell>
          <cell r="O1759" t="str">
            <v>Não</v>
          </cell>
          <cell r="P1759">
            <v>50.594545111014064</v>
          </cell>
          <cell r="Q1759" t="str">
            <v>Sim</v>
          </cell>
          <cell r="R1759" t="str">
            <v/>
          </cell>
          <cell r="S1759" t="str">
            <v/>
          </cell>
          <cell r="T1759" t="str">
            <v/>
          </cell>
          <cell r="U1759" t="str">
            <v/>
          </cell>
          <cell r="V1759" t="str">
            <v>Sim</v>
          </cell>
          <cell r="W1759" t="str">
            <v>Sim</v>
          </cell>
        </row>
        <row r="1760">
          <cell r="D1760" t="str">
            <v>Barra dos Coqueiros/SE</v>
          </cell>
          <cell r="E1760" t="str">
            <v>C</v>
          </cell>
          <cell r="F1760">
            <v>0.30757579793102963</v>
          </cell>
          <cell r="G1760" t="str">
            <v>A</v>
          </cell>
          <cell r="H1760">
            <v>0.95086721455266165</v>
          </cell>
          <cell r="I1760" t="str">
            <v>C</v>
          </cell>
          <cell r="J1760">
            <v>-8.0234461543845833E-3</v>
          </cell>
          <cell r="K1760" t="str">
            <v>C</v>
          </cell>
          <cell r="L1760" t="str">
            <v>Bicf</v>
          </cell>
          <cell r="M1760" t="str">
            <v/>
          </cell>
          <cell r="N1760" t="str">
            <v>CAPAG Ano Base 2023</v>
          </cell>
          <cell r="O1760" t="str">
            <v>Não</v>
          </cell>
          <cell r="P1760">
            <v>1.3342458360645053</v>
          </cell>
          <cell r="Q1760" t="str">
            <v>Sim</v>
          </cell>
          <cell r="R1760" t="str">
            <v/>
          </cell>
          <cell r="S1760" t="str">
            <v/>
          </cell>
          <cell r="T1760" t="str">
            <v/>
          </cell>
          <cell r="U1760" t="str">
            <v/>
          </cell>
          <cell r="V1760" t="str">
            <v>Sim</v>
          </cell>
          <cell r="W1760" t="str">
            <v>Sim</v>
          </cell>
        </row>
        <row r="1761">
          <cell r="D1761" t="str">
            <v>Boquim/SE</v>
          </cell>
          <cell r="E1761" t="str">
            <v>C</v>
          </cell>
          <cell r="F1761">
            <v>5.3415276207367156E-2</v>
          </cell>
          <cell r="G1761" t="str">
            <v>A</v>
          </cell>
          <cell r="H1761">
            <v>0.97046710424177074</v>
          </cell>
          <cell r="I1761" t="str">
            <v>C</v>
          </cell>
          <cell r="J1761">
            <v>3.5494051984303453E-3</v>
          </cell>
          <cell r="K1761" t="str">
            <v>B</v>
          </cell>
          <cell r="L1761" t="str">
            <v>Bicf</v>
          </cell>
          <cell r="M1761" t="str">
            <v/>
          </cell>
          <cell r="N1761" t="str">
            <v>CAPAG Ano Base 2023</v>
          </cell>
          <cell r="O1761" t="str">
            <v>Não</v>
          </cell>
          <cell r="P1761">
            <v>0.87931384927591538</v>
          </cell>
          <cell r="Q1761" t="str">
            <v>Sim</v>
          </cell>
          <cell r="R1761" t="str">
            <v/>
          </cell>
          <cell r="S1761" t="str">
            <v/>
          </cell>
          <cell r="T1761" t="str">
            <v/>
          </cell>
          <cell r="U1761" t="str">
            <v/>
          </cell>
          <cell r="V1761" t="str">
            <v>Sim</v>
          </cell>
          <cell r="W1761" t="str">
            <v>Sim</v>
          </cell>
        </row>
        <row r="1762">
          <cell r="D1762" t="str">
            <v>Brejo Grande/SE</v>
          </cell>
          <cell r="E1762" t="str">
            <v>C</v>
          </cell>
          <cell r="F1762">
            <v>0.25064477782096078</v>
          </cell>
          <cell r="G1762" t="str">
            <v>A</v>
          </cell>
          <cell r="H1762">
            <v>1.0563217466549411</v>
          </cell>
          <cell r="I1762" t="str">
            <v>C</v>
          </cell>
          <cell r="J1762">
            <v>-0.11763557255782818</v>
          </cell>
          <cell r="K1762" t="str">
            <v>C</v>
          </cell>
          <cell r="L1762" t="str">
            <v>Bicf</v>
          </cell>
          <cell r="M1762" t="str">
            <v/>
          </cell>
          <cell r="N1762" t="str">
            <v>CAPAG Ano Base 2023</v>
          </cell>
          <cell r="O1762" t="str">
            <v>Não</v>
          </cell>
          <cell r="P1762" t="str">
            <v/>
          </cell>
          <cell r="Q1762" t="str">
            <v>Sim</v>
          </cell>
          <cell r="R1762" t="str">
            <v/>
          </cell>
          <cell r="S1762" t="str">
            <v/>
          </cell>
          <cell r="T1762" t="str">
            <v/>
          </cell>
          <cell r="U1762" t="str">
            <v/>
          </cell>
          <cell r="V1762" t="str">
            <v>Sim</v>
          </cell>
          <cell r="W1762" t="str">
            <v>Sim</v>
          </cell>
        </row>
        <row r="1763">
          <cell r="D1763" t="str">
            <v>Campo do Brito/SE</v>
          </cell>
          <cell r="E1763" t="str">
            <v>D</v>
          </cell>
          <cell r="F1763">
            <v>1.0354954821229694</v>
          </cell>
          <cell r="G1763" t="str">
            <v>C</v>
          </cell>
          <cell r="H1763">
            <v>0.9656640401250689</v>
          </cell>
          <cell r="I1763" t="str">
            <v>C</v>
          </cell>
          <cell r="J1763">
            <v>-3.8765787491733802E-2</v>
          </cell>
          <cell r="K1763" t="str">
            <v>C</v>
          </cell>
          <cell r="L1763" t="str">
            <v>Bicf</v>
          </cell>
          <cell r="M1763" t="str">
            <v/>
          </cell>
          <cell r="N1763" t="str">
            <v>CAPAG Ano Base 2023</v>
          </cell>
          <cell r="O1763" t="str">
            <v>Não</v>
          </cell>
          <cell r="P1763" t="str">
            <v>n.d.</v>
          </cell>
          <cell r="Q1763" t="str">
            <v>Sim</v>
          </cell>
          <cell r="R1763" t="str">
            <v/>
          </cell>
          <cell r="S1763" t="str">
            <v/>
          </cell>
          <cell r="T1763" t="str">
            <v/>
          </cell>
          <cell r="U1763" t="str">
            <v/>
          </cell>
          <cell r="V1763" t="str">
            <v>Sim</v>
          </cell>
          <cell r="W1763" t="str">
            <v>Sim</v>
          </cell>
        </row>
        <row r="1764">
          <cell r="D1764" t="str">
            <v>Canhoba/SE</v>
          </cell>
          <cell r="E1764" t="str">
            <v>C</v>
          </cell>
          <cell r="F1764">
            <v>0.15492369980301937</v>
          </cell>
          <cell r="G1764" t="str">
            <v>A</v>
          </cell>
          <cell r="H1764">
            <v>0.96196051944049343</v>
          </cell>
          <cell r="I1764" t="str">
            <v>C</v>
          </cell>
          <cell r="J1764">
            <v>1.3915727132882416E-2</v>
          </cell>
          <cell r="K1764" t="str">
            <v>B</v>
          </cell>
          <cell r="L1764" t="str">
            <v>Bicf</v>
          </cell>
          <cell r="M1764" t="str">
            <v/>
          </cell>
          <cell r="N1764" t="str">
            <v>CAPAG Ano Base 2023</v>
          </cell>
          <cell r="O1764" t="str">
            <v>Não</v>
          </cell>
          <cell r="P1764">
            <v>0.3862829631360456</v>
          </cell>
          <cell r="Q1764" t="str">
            <v>Sim</v>
          </cell>
          <cell r="R1764" t="str">
            <v/>
          </cell>
          <cell r="S1764" t="str">
            <v/>
          </cell>
          <cell r="T1764" t="str">
            <v/>
          </cell>
          <cell r="U1764" t="str">
            <v/>
          </cell>
          <cell r="V1764" t="str">
            <v>Sim</v>
          </cell>
          <cell r="W1764" t="str">
            <v>Sim</v>
          </cell>
        </row>
        <row r="1765">
          <cell r="D1765" t="str">
            <v>Canindé de São Francisco/SE</v>
          </cell>
          <cell r="E1765" t="str">
            <v>D</v>
          </cell>
          <cell r="F1765">
            <v>1.0056534432997708</v>
          </cell>
          <cell r="G1765" t="str">
            <v>C</v>
          </cell>
          <cell r="H1765">
            <v>0.96150771205815788</v>
          </cell>
          <cell r="I1765" t="str">
            <v>C</v>
          </cell>
          <cell r="J1765">
            <v>-4.2256520858068199E-2</v>
          </cell>
          <cell r="K1765" t="str">
            <v>C</v>
          </cell>
          <cell r="L1765" t="str">
            <v>Bicf</v>
          </cell>
          <cell r="M1765" t="str">
            <v/>
          </cell>
          <cell r="N1765" t="str">
            <v>CAPAG Ano Base 2023</v>
          </cell>
          <cell r="O1765" t="str">
            <v>Não</v>
          </cell>
          <cell r="P1765" t="str">
            <v/>
          </cell>
          <cell r="Q1765" t="str">
            <v>Sim</v>
          </cell>
          <cell r="R1765" t="str">
            <v/>
          </cell>
          <cell r="S1765" t="str">
            <v/>
          </cell>
          <cell r="T1765" t="str">
            <v/>
          </cell>
          <cell r="U1765" t="str">
            <v/>
          </cell>
          <cell r="V1765" t="str">
            <v>Sim</v>
          </cell>
          <cell r="W1765" t="str">
            <v>Não</v>
          </cell>
        </row>
        <row r="1766">
          <cell r="D1766" t="str">
            <v>Capela/SE</v>
          </cell>
          <cell r="E1766" t="str">
            <v>C</v>
          </cell>
          <cell r="F1766">
            <v>0.84316746628873962</v>
          </cell>
          <cell r="G1766" t="str">
            <v>B</v>
          </cell>
          <cell r="H1766">
            <v>0.91704313522660641</v>
          </cell>
          <cell r="I1766" t="str">
            <v>B</v>
          </cell>
          <cell r="J1766">
            <v>-3.3893613805130583E-2</v>
          </cell>
          <cell r="K1766" t="str">
            <v>C</v>
          </cell>
          <cell r="L1766" t="str">
            <v>Dicf</v>
          </cell>
          <cell r="M1766" t="str">
            <v/>
          </cell>
          <cell r="N1766" t="str">
            <v>CAPAG Ano Base 2023</v>
          </cell>
          <cell r="O1766" t="str">
            <v>Não</v>
          </cell>
          <cell r="P1766" t="str">
            <v/>
          </cell>
          <cell r="Q1766" t="str">
            <v>Sim</v>
          </cell>
          <cell r="R1766" t="str">
            <v/>
          </cell>
          <cell r="S1766" t="str">
            <v/>
          </cell>
          <cell r="T1766" t="str">
            <v/>
          </cell>
          <cell r="U1766" t="str">
            <v/>
          </cell>
          <cell r="V1766" t="str">
            <v>Sim</v>
          </cell>
          <cell r="W1766" t="str">
            <v>Sim</v>
          </cell>
        </row>
        <row r="1767">
          <cell r="D1767" t="str">
            <v>Carira/SE</v>
          </cell>
          <cell r="E1767" t="str">
            <v>C</v>
          </cell>
          <cell r="F1767">
            <v>0.72477153841153585</v>
          </cell>
          <cell r="G1767" t="str">
            <v>B</v>
          </cell>
          <cell r="H1767">
            <v>0.92137705327815034</v>
          </cell>
          <cell r="I1767" t="str">
            <v>B</v>
          </cell>
          <cell r="J1767">
            <v>-6.4847111768588581E-2</v>
          </cell>
          <cell r="K1767" t="str">
            <v>C</v>
          </cell>
          <cell r="L1767" t="str">
            <v>Bicf</v>
          </cell>
          <cell r="M1767" t="str">
            <v/>
          </cell>
          <cell r="N1767" t="str">
            <v>CAPAG Ano Base 2023</v>
          </cell>
          <cell r="O1767" t="str">
            <v>Não</v>
          </cell>
          <cell r="P1767">
            <v>2.5045836786564699</v>
          </cell>
          <cell r="Q1767" t="str">
            <v>Sim</v>
          </cell>
          <cell r="R1767" t="str">
            <v/>
          </cell>
          <cell r="S1767" t="str">
            <v/>
          </cell>
          <cell r="T1767" t="str">
            <v/>
          </cell>
          <cell r="U1767" t="str">
            <v/>
          </cell>
          <cell r="V1767" t="str">
            <v>Sim</v>
          </cell>
          <cell r="W1767" t="str">
            <v>Sim</v>
          </cell>
        </row>
        <row r="1768">
          <cell r="D1768" t="str">
            <v>Carmópolis/SE</v>
          </cell>
          <cell r="E1768" t="str">
            <v>D</v>
          </cell>
          <cell r="F1768">
            <v>1.1882159388096085</v>
          </cell>
          <cell r="G1768" t="str">
            <v>C</v>
          </cell>
          <cell r="H1768">
            <v>1.0391715011795091</v>
          </cell>
          <cell r="I1768" t="str">
            <v>C</v>
          </cell>
          <cell r="J1768">
            <v>-0.18958242395526334</v>
          </cell>
          <cell r="K1768" t="str">
            <v>C</v>
          </cell>
          <cell r="L1768" t="str">
            <v>Bicf</v>
          </cell>
          <cell r="M1768" t="str">
            <v/>
          </cell>
          <cell r="N1768" t="str">
            <v>CAPAG Ano Base 2023</v>
          </cell>
          <cell r="O1768" t="str">
            <v>Não</v>
          </cell>
          <cell r="P1768" t="str">
            <v/>
          </cell>
          <cell r="Q1768" t="str">
            <v>Sim</v>
          </cell>
          <cell r="R1768" t="str">
            <v/>
          </cell>
          <cell r="S1768" t="str">
            <v/>
          </cell>
          <cell r="T1768" t="str">
            <v/>
          </cell>
          <cell r="U1768" t="str">
            <v/>
          </cell>
          <cell r="V1768" t="str">
            <v>Sim</v>
          </cell>
          <cell r="W1768" t="str">
            <v>Sim</v>
          </cell>
        </row>
        <row r="1769">
          <cell r="D1769" t="str">
            <v>Cedro de São João/SE</v>
          </cell>
          <cell r="E1769" t="str">
            <v>n.d.</v>
          </cell>
          <cell r="F1769">
            <v>0.89901287319506051</v>
          </cell>
          <cell r="G1769" t="str">
            <v>B</v>
          </cell>
          <cell r="H1769" t="str">
            <v>n.d.</v>
          </cell>
          <cell r="I1769" t="str">
            <v>n.d.</v>
          </cell>
          <cell r="J1769" t="str">
            <v>n.d.</v>
          </cell>
          <cell r="K1769" t="str">
            <v>n.d.</v>
          </cell>
          <cell r="L1769" t="str">
            <v>Bicf</v>
          </cell>
          <cell r="M1769"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769" t="str">
            <v>CAPAG Ano Base 2023</v>
          </cell>
          <cell r="O1769" t="str">
            <v>Não</v>
          </cell>
          <cell r="P1769" t="str">
            <v>n.d.</v>
          </cell>
          <cell r="Q1769" t="str">
            <v>Sim</v>
          </cell>
          <cell r="R1769" t="str">
            <v/>
          </cell>
          <cell r="S1769" t="str">
            <v>Sim</v>
          </cell>
          <cell r="T1769" t="str">
            <v/>
          </cell>
          <cell r="U1769" t="str">
            <v>Sim</v>
          </cell>
          <cell r="V1769" t="str">
            <v>Sim</v>
          </cell>
          <cell r="W1769" t="str">
            <v>Sim</v>
          </cell>
        </row>
        <row r="1770">
          <cell r="D1770" t="str">
            <v>Cristinápolis/SE</v>
          </cell>
          <cell r="E1770" t="str">
            <v>C</v>
          </cell>
          <cell r="F1770">
            <v>0.61417993635807555</v>
          </cell>
          <cell r="G1770" t="str">
            <v>B</v>
          </cell>
          <cell r="H1770">
            <v>0.92794601064068272</v>
          </cell>
          <cell r="I1770" t="str">
            <v>B</v>
          </cell>
          <cell r="J1770">
            <v>-3.6095443481494092E-2</v>
          </cell>
          <cell r="K1770" t="str">
            <v>C</v>
          </cell>
          <cell r="L1770" t="str">
            <v>Bicf</v>
          </cell>
          <cell r="M1770" t="str">
            <v/>
          </cell>
          <cell r="N1770" t="str">
            <v>CAPAG Ano Base 2023</v>
          </cell>
          <cell r="O1770" t="str">
            <v>Não</v>
          </cell>
          <cell r="P1770">
            <v>2.0107992090400244</v>
          </cell>
          <cell r="Q1770" t="str">
            <v>Sim</v>
          </cell>
          <cell r="R1770" t="str">
            <v/>
          </cell>
          <cell r="S1770" t="str">
            <v/>
          </cell>
          <cell r="T1770" t="str">
            <v/>
          </cell>
          <cell r="U1770" t="str">
            <v/>
          </cell>
          <cell r="V1770" t="str">
            <v>Sim</v>
          </cell>
          <cell r="W1770" t="str">
            <v>Sim</v>
          </cell>
        </row>
        <row r="1771">
          <cell r="D1771" t="str">
            <v>Cumbe/SE</v>
          </cell>
          <cell r="E1771" t="str">
            <v>B</v>
          </cell>
          <cell r="F1771">
            <v>0.21976100297910767</v>
          </cell>
          <cell r="G1771" t="str">
            <v>A</v>
          </cell>
          <cell r="H1771">
            <v>0.94568366244147906</v>
          </cell>
          <cell r="I1771" t="str">
            <v>B</v>
          </cell>
          <cell r="J1771">
            <v>1.3813920142686439E-3</v>
          </cell>
          <cell r="K1771" t="str">
            <v>B</v>
          </cell>
          <cell r="L1771" t="str">
            <v>Bicf</v>
          </cell>
          <cell r="M1771" t="str">
            <v/>
          </cell>
          <cell r="N1771" t="str">
            <v>CAPAG Ano Base 2023</v>
          </cell>
          <cell r="O1771" t="str">
            <v>Não</v>
          </cell>
          <cell r="P1771">
            <v>0.60755882659807559</v>
          </cell>
          <cell r="Q1771" t="str">
            <v>Sim</v>
          </cell>
          <cell r="R1771" t="str">
            <v/>
          </cell>
          <cell r="S1771" t="str">
            <v/>
          </cell>
          <cell r="T1771" t="str">
            <v/>
          </cell>
          <cell r="U1771" t="str">
            <v/>
          </cell>
          <cell r="V1771" t="str">
            <v>Sim</v>
          </cell>
          <cell r="W1771" t="str">
            <v>Sim</v>
          </cell>
        </row>
        <row r="1772">
          <cell r="D1772" t="str">
            <v>Divina Pastora/SE</v>
          </cell>
          <cell r="E1772" t="str">
            <v>C</v>
          </cell>
          <cell r="F1772">
            <v>0.61357066851699116</v>
          </cell>
          <cell r="G1772" t="str">
            <v>B</v>
          </cell>
          <cell r="H1772">
            <v>0.99290497105251418</v>
          </cell>
          <cell r="I1772" t="str">
            <v>C</v>
          </cell>
          <cell r="J1772">
            <v>-1.3096824920001287E-2</v>
          </cell>
          <cell r="K1772" t="str">
            <v>C</v>
          </cell>
          <cell r="L1772" t="str">
            <v>Bicf</v>
          </cell>
          <cell r="M1772" t="str">
            <v/>
          </cell>
          <cell r="N1772" t="str">
            <v>CAPAG Ano Base 2023</v>
          </cell>
          <cell r="O1772" t="str">
            <v>Não</v>
          </cell>
          <cell r="P1772">
            <v>2.255009280763232</v>
          </cell>
          <cell r="Q1772" t="str">
            <v>Sim</v>
          </cell>
          <cell r="R1772" t="str">
            <v/>
          </cell>
          <cell r="S1772" t="str">
            <v/>
          </cell>
          <cell r="T1772" t="str">
            <v/>
          </cell>
          <cell r="U1772" t="str">
            <v/>
          </cell>
          <cell r="V1772" t="str">
            <v>Sim</v>
          </cell>
          <cell r="W1772" t="str">
            <v>Sim</v>
          </cell>
        </row>
        <row r="1773">
          <cell r="D1773" t="str">
            <v>Estância/SE</v>
          </cell>
          <cell r="E1773" t="str">
            <v>C</v>
          </cell>
          <cell r="F1773">
            <v>0.26226074812397054</v>
          </cell>
          <cell r="G1773" t="str">
            <v>A</v>
          </cell>
          <cell r="H1773">
            <v>0.99229175274709025</v>
          </cell>
          <cell r="I1773" t="str">
            <v>C</v>
          </cell>
          <cell r="J1773">
            <v>1.3972999622245935E-2</v>
          </cell>
          <cell r="K1773" t="str">
            <v>B</v>
          </cell>
          <cell r="L1773" t="str">
            <v>Bicf</v>
          </cell>
          <cell r="M1773" t="str">
            <v/>
          </cell>
          <cell r="N1773" t="str">
            <v>CAPAG Ano Base 2023</v>
          </cell>
          <cell r="O1773" t="str">
            <v>Não</v>
          </cell>
          <cell r="P1773">
            <v>0.70633789847060302</v>
          </cell>
          <cell r="Q1773" t="str">
            <v>Sim</v>
          </cell>
          <cell r="R1773" t="str">
            <v/>
          </cell>
          <cell r="S1773" t="str">
            <v/>
          </cell>
          <cell r="T1773" t="str">
            <v/>
          </cell>
          <cell r="U1773" t="str">
            <v/>
          </cell>
          <cell r="V1773" t="str">
            <v>Sim</v>
          </cell>
          <cell r="W1773" t="str">
            <v>Sim</v>
          </cell>
        </row>
        <row r="1774">
          <cell r="D1774" t="str">
            <v>Feira Nova/SE</v>
          </cell>
          <cell r="E1774" t="str">
            <v>C</v>
          </cell>
          <cell r="F1774">
            <v>0.25234177499400157</v>
          </cell>
          <cell r="G1774" t="str">
            <v>A</v>
          </cell>
          <cell r="H1774">
            <v>0.98869578856701679</v>
          </cell>
          <cell r="I1774" t="str">
            <v>C</v>
          </cell>
          <cell r="J1774">
            <v>0.1601618021737399</v>
          </cell>
          <cell r="K1774" t="str">
            <v>A</v>
          </cell>
          <cell r="L1774" t="str">
            <v>Bicf</v>
          </cell>
          <cell r="M1774" t="str">
            <v/>
          </cell>
          <cell r="N1774" t="str">
            <v>CAPAG Ano Base 2023</v>
          </cell>
          <cell r="O1774" t="str">
            <v>Não</v>
          </cell>
          <cell r="P1774">
            <v>0.45750088953172624</v>
          </cell>
          <cell r="Q1774" t="str">
            <v>Sim</v>
          </cell>
          <cell r="R1774" t="str">
            <v/>
          </cell>
          <cell r="S1774" t="str">
            <v/>
          </cell>
          <cell r="T1774" t="str">
            <v/>
          </cell>
          <cell r="U1774" t="str">
            <v/>
          </cell>
          <cell r="V1774" t="str">
            <v>Sim</v>
          </cell>
          <cell r="W1774" t="str">
            <v>Sim</v>
          </cell>
        </row>
        <row r="1775">
          <cell r="D1775" t="str">
            <v>Frei Paulo/SE</v>
          </cell>
          <cell r="E1775" t="str">
            <v>C</v>
          </cell>
          <cell r="F1775">
            <v>0.35327084451990759</v>
          </cell>
          <cell r="G1775" t="str">
            <v>A</v>
          </cell>
          <cell r="H1775">
            <v>0.92965307927225993</v>
          </cell>
          <cell r="I1775" t="str">
            <v>B</v>
          </cell>
          <cell r="J1775">
            <v>-9.1868329480184682E-3</v>
          </cell>
          <cell r="K1775" t="str">
            <v>C</v>
          </cell>
          <cell r="L1775" t="str">
            <v>Dicf</v>
          </cell>
          <cell r="M1775" t="str">
            <v/>
          </cell>
          <cell r="N1775" t="str">
            <v>CAPAG Ano Base 2023</v>
          </cell>
          <cell r="O1775" t="str">
            <v>Não</v>
          </cell>
          <cell r="P1775">
            <v>1.6351084047529019</v>
          </cell>
          <cell r="Q1775" t="str">
            <v>Sim</v>
          </cell>
          <cell r="R1775" t="str">
            <v/>
          </cell>
          <cell r="S1775" t="str">
            <v/>
          </cell>
          <cell r="T1775" t="str">
            <v/>
          </cell>
          <cell r="U1775" t="str">
            <v/>
          </cell>
          <cell r="V1775" t="str">
            <v>Sim</v>
          </cell>
          <cell r="W1775" t="str">
            <v>Sim</v>
          </cell>
        </row>
        <row r="1776">
          <cell r="D1776" t="str">
            <v>Gararu/SE</v>
          </cell>
          <cell r="E1776" t="str">
            <v>C</v>
          </cell>
          <cell r="F1776">
            <v>0.36255995064826096</v>
          </cell>
          <cell r="G1776" t="str">
            <v>A</v>
          </cell>
          <cell r="H1776">
            <v>1.009790187638036</v>
          </cell>
          <cell r="I1776" t="str">
            <v>C</v>
          </cell>
          <cell r="J1776">
            <v>-6.5587413409992898E-2</v>
          </cell>
          <cell r="K1776" t="str">
            <v>C</v>
          </cell>
          <cell r="L1776" t="str">
            <v>Bicf</v>
          </cell>
          <cell r="M1776" t="str">
            <v/>
          </cell>
          <cell r="N1776" t="str">
            <v>CAPAG Ano Base 2023</v>
          </cell>
          <cell r="O1776" t="str">
            <v>Não</v>
          </cell>
          <cell r="P1776" t="str">
            <v/>
          </cell>
          <cell r="Q1776" t="str">
            <v>Sim</v>
          </cell>
          <cell r="R1776" t="str">
            <v/>
          </cell>
          <cell r="S1776" t="str">
            <v/>
          </cell>
          <cell r="T1776" t="str">
            <v/>
          </cell>
          <cell r="U1776" t="str">
            <v/>
          </cell>
          <cell r="V1776" t="str">
            <v>Sim</v>
          </cell>
          <cell r="W1776" t="str">
            <v>Sim</v>
          </cell>
        </row>
        <row r="1777">
          <cell r="D1777" t="str">
            <v>General Maynard/SE</v>
          </cell>
          <cell r="E1777" t="str">
            <v>C</v>
          </cell>
          <cell r="F1777">
            <v>0.38401462080008864</v>
          </cell>
          <cell r="G1777" t="str">
            <v>A</v>
          </cell>
          <cell r="H1777">
            <v>0.97101608980492815</v>
          </cell>
          <cell r="I1777" t="str">
            <v>C</v>
          </cell>
          <cell r="J1777">
            <v>5.0088326451646114E-3</v>
          </cell>
          <cell r="K1777" t="str">
            <v>B</v>
          </cell>
          <cell r="L1777" t="str">
            <v>Bicf</v>
          </cell>
          <cell r="M1777" t="str">
            <v/>
          </cell>
          <cell r="N1777" t="str">
            <v>CAPAG Ano Base 2023</v>
          </cell>
          <cell r="O1777" t="str">
            <v>Não</v>
          </cell>
          <cell r="P1777">
            <v>0.90131102329631096</v>
          </cell>
          <cell r="Q1777" t="str">
            <v>Sim</v>
          </cell>
          <cell r="R1777" t="str">
            <v/>
          </cell>
          <cell r="S1777" t="str">
            <v/>
          </cell>
          <cell r="T1777" t="str">
            <v/>
          </cell>
          <cell r="U1777" t="str">
            <v/>
          </cell>
          <cell r="V1777" t="str">
            <v>Sim</v>
          </cell>
          <cell r="W1777" t="str">
            <v>Sim</v>
          </cell>
        </row>
        <row r="1778">
          <cell r="D1778" t="str">
            <v>Gracho Cardoso/SE</v>
          </cell>
          <cell r="E1778" t="str">
            <v>C</v>
          </cell>
          <cell r="F1778">
            <v>4.8807951524307315E-2</v>
          </cell>
          <cell r="G1778" t="str">
            <v>A</v>
          </cell>
          <cell r="H1778">
            <v>0.97781436753107209</v>
          </cell>
          <cell r="I1778" t="str">
            <v>C</v>
          </cell>
          <cell r="J1778">
            <v>0</v>
          </cell>
          <cell r="K1778" t="str">
            <v>C</v>
          </cell>
          <cell r="L1778" t="str">
            <v>Cicf</v>
          </cell>
          <cell r="M1778" t="str">
            <v/>
          </cell>
          <cell r="N1778" t="str">
            <v>CAPAG Ano Base 2023</v>
          </cell>
          <cell r="O1778" t="str">
            <v>Não</v>
          </cell>
          <cell r="P1778" t="str">
            <v>n.d.</v>
          </cell>
          <cell r="Q1778" t="str">
            <v>Sim</v>
          </cell>
          <cell r="R1778" t="str">
            <v/>
          </cell>
          <cell r="S1778" t="str">
            <v/>
          </cell>
          <cell r="T1778" t="str">
            <v/>
          </cell>
          <cell r="U1778" t="str">
            <v/>
          </cell>
          <cell r="V1778" t="str">
            <v>Sim</v>
          </cell>
          <cell r="W1778" t="str">
            <v>Sim</v>
          </cell>
        </row>
        <row r="1779">
          <cell r="D1779" t="str">
            <v>Ilha das Flores/SE</v>
          </cell>
          <cell r="E1779" t="str">
            <v>C</v>
          </cell>
          <cell r="F1779">
            <v>0.29094646162184762</v>
          </cell>
          <cell r="G1779" t="str">
            <v>A</v>
          </cell>
          <cell r="H1779">
            <v>0.96211590052060869</v>
          </cell>
          <cell r="I1779" t="str">
            <v>C</v>
          </cell>
          <cell r="J1779">
            <v>-1.0039754604226021E-2</v>
          </cell>
          <cell r="K1779" t="str">
            <v>C</v>
          </cell>
          <cell r="L1779" t="str">
            <v>Dicf</v>
          </cell>
          <cell r="M1779" t="str">
            <v/>
          </cell>
          <cell r="N1779" t="str">
            <v>CAPAG Ano Base 2023</v>
          </cell>
          <cell r="O1779" t="str">
            <v>Não</v>
          </cell>
          <cell r="P1779" t="str">
            <v>n.d.</v>
          </cell>
          <cell r="Q1779" t="str">
            <v>Sim</v>
          </cell>
          <cell r="R1779" t="str">
            <v/>
          </cell>
          <cell r="S1779" t="str">
            <v/>
          </cell>
          <cell r="T1779" t="str">
            <v/>
          </cell>
          <cell r="U1779" t="str">
            <v/>
          </cell>
          <cell r="V1779" t="str">
            <v>Sim</v>
          </cell>
          <cell r="W1779" t="str">
            <v>Sim</v>
          </cell>
        </row>
        <row r="1780">
          <cell r="D1780" t="str">
            <v>Indiaroba/SE</v>
          </cell>
          <cell r="E1780" t="str">
            <v>C</v>
          </cell>
          <cell r="F1780">
            <v>0.79095830647564791</v>
          </cell>
          <cell r="G1780" t="str">
            <v>B</v>
          </cell>
          <cell r="H1780">
            <v>1.0084659393546045</v>
          </cell>
          <cell r="I1780" t="str">
            <v>C</v>
          </cell>
          <cell r="J1780">
            <v>-0.16223974003771799</v>
          </cell>
          <cell r="K1780" t="str">
            <v>C</v>
          </cell>
          <cell r="L1780" t="str">
            <v>Cicf</v>
          </cell>
          <cell r="M1780" t="str">
            <v/>
          </cell>
          <cell r="N1780" t="str">
            <v>CAPAG Ano Base 2023</v>
          </cell>
          <cell r="O1780" t="str">
            <v>Não</v>
          </cell>
          <cell r="P1780" t="str">
            <v>n.d.</v>
          </cell>
          <cell r="Q1780" t="str">
            <v>Sim</v>
          </cell>
          <cell r="R1780" t="str">
            <v/>
          </cell>
          <cell r="S1780" t="str">
            <v/>
          </cell>
          <cell r="T1780" t="str">
            <v/>
          </cell>
          <cell r="U1780" t="str">
            <v/>
          </cell>
          <cell r="V1780" t="str">
            <v>Sim</v>
          </cell>
          <cell r="W1780" t="str">
            <v>Sim</v>
          </cell>
        </row>
        <row r="1781">
          <cell r="D1781" t="str">
            <v>Itabaiana/SE</v>
          </cell>
          <cell r="E1781" t="str">
            <v>C</v>
          </cell>
          <cell r="F1781">
            <v>0.17474081868724256</v>
          </cell>
          <cell r="G1781" t="str">
            <v>A</v>
          </cell>
          <cell r="H1781">
            <v>0.94348212410786214</v>
          </cell>
          <cell r="I1781" t="str">
            <v>B</v>
          </cell>
          <cell r="J1781">
            <v>-6.5303655142771547E-2</v>
          </cell>
          <cell r="K1781" t="str">
            <v>C</v>
          </cell>
          <cell r="L1781" t="str">
            <v>Dicf</v>
          </cell>
          <cell r="M1781" t="str">
            <v/>
          </cell>
          <cell r="N1781" t="str">
            <v>CAPAG Ano Base 2023</v>
          </cell>
          <cell r="O1781" t="str">
            <v>Não</v>
          </cell>
          <cell r="P1781" t="str">
            <v/>
          </cell>
          <cell r="Q1781" t="str">
            <v>Sim</v>
          </cell>
          <cell r="R1781" t="str">
            <v/>
          </cell>
          <cell r="S1781" t="str">
            <v/>
          </cell>
          <cell r="T1781" t="str">
            <v/>
          </cell>
          <cell r="U1781" t="str">
            <v/>
          </cell>
          <cell r="V1781" t="str">
            <v>Sim</v>
          </cell>
          <cell r="W1781" t="str">
            <v>Sim</v>
          </cell>
        </row>
        <row r="1782">
          <cell r="D1782" t="str">
            <v>Itabaianinha/SE</v>
          </cell>
          <cell r="E1782" t="str">
            <v>C</v>
          </cell>
          <cell r="F1782">
            <v>0.10579559575282138</v>
          </cell>
          <cell r="G1782" t="str">
            <v>A</v>
          </cell>
          <cell r="H1782">
            <v>0.95349489457102166</v>
          </cell>
          <cell r="I1782" t="str">
            <v>C</v>
          </cell>
          <cell r="J1782">
            <v>9.3663465945233572E-4</v>
          </cell>
          <cell r="K1782" t="str">
            <v>B</v>
          </cell>
          <cell r="L1782" t="str">
            <v>Cicf</v>
          </cell>
          <cell r="M1782" t="str">
            <v/>
          </cell>
          <cell r="N1782" t="str">
            <v>CAPAG Ano Base 2023</v>
          </cell>
          <cell r="O1782" t="str">
            <v>Não</v>
          </cell>
          <cell r="P1782">
            <v>0.95179371115421674</v>
          </cell>
          <cell r="Q1782" t="str">
            <v>Sim</v>
          </cell>
          <cell r="R1782" t="str">
            <v/>
          </cell>
          <cell r="S1782" t="str">
            <v/>
          </cell>
          <cell r="T1782" t="str">
            <v/>
          </cell>
          <cell r="U1782" t="str">
            <v/>
          </cell>
          <cell r="V1782" t="str">
            <v>Sim</v>
          </cell>
          <cell r="W1782" t="str">
            <v>Sim</v>
          </cell>
        </row>
        <row r="1783">
          <cell r="D1783" t="str">
            <v>Itabi/SE</v>
          </cell>
          <cell r="E1783" t="str">
            <v>C</v>
          </cell>
          <cell r="F1783">
            <v>0.70302905467860322</v>
          </cell>
          <cell r="G1783" t="str">
            <v>B</v>
          </cell>
          <cell r="H1783">
            <v>0.94119803522377443</v>
          </cell>
          <cell r="I1783" t="str">
            <v>B</v>
          </cell>
          <cell r="J1783">
            <v>-7.6814733785659089E-2</v>
          </cell>
          <cell r="K1783" t="str">
            <v>C</v>
          </cell>
          <cell r="L1783" t="str">
            <v>Bicf</v>
          </cell>
          <cell r="M1783" t="str">
            <v/>
          </cell>
          <cell r="N1783" t="str">
            <v>CAPAG Ano Base 2023</v>
          </cell>
          <cell r="O1783" t="str">
            <v>Não</v>
          </cell>
          <cell r="P1783" t="str">
            <v/>
          </cell>
          <cell r="Q1783" t="str">
            <v>Sim</v>
          </cell>
          <cell r="R1783" t="str">
            <v/>
          </cell>
          <cell r="S1783" t="str">
            <v/>
          </cell>
          <cell r="T1783" t="str">
            <v/>
          </cell>
          <cell r="U1783" t="str">
            <v/>
          </cell>
          <cell r="V1783" t="str">
            <v>Sim</v>
          </cell>
          <cell r="W1783" t="str">
            <v>Sim</v>
          </cell>
        </row>
        <row r="1784">
          <cell r="D1784" t="str">
            <v>Itaporanga d'Ajuda/SE</v>
          </cell>
          <cell r="E1784" t="str">
            <v>C</v>
          </cell>
          <cell r="F1784">
            <v>0.85303793132389183</v>
          </cell>
          <cell r="G1784" t="str">
            <v>B</v>
          </cell>
          <cell r="H1784">
            <v>0.99171705386320896</v>
          </cell>
          <cell r="I1784" t="str">
            <v>C</v>
          </cell>
          <cell r="J1784">
            <v>-6.5906108434361968E-2</v>
          </cell>
          <cell r="K1784" t="str">
            <v>C</v>
          </cell>
          <cell r="L1784" t="str">
            <v>Cicf</v>
          </cell>
          <cell r="M1784" t="str">
            <v/>
          </cell>
          <cell r="N1784" t="str">
            <v>CAPAG Ano Base 2023</v>
          </cell>
          <cell r="O1784" t="str">
            <v>Não</v>
          </cell>
          <cell r="P1784" t="str">
            <v>n.d.</v>
          </cell>
          <cell r="Q1784" t="str">
            <v>Sim</v>
          </cell>
          <cell r="R1784" t="str">
            <v/>
          </cell>
          <cell r="S1784" t="str">
            <v/>
          </cell>
          <cell r="T1784" t="str">
            <v/>
          </cell>
          <cell r="U1784" t="str">
            <v/>
          </cell>
          <cell r="V1784" t="str">
            <v>Sim</v>
          </cell>
          <cell r="W1784" t="str">
            <v>Não</v>
          </cell>
        </row>
        <row r="1785">
          <cell r="D1785" t="str">
            <v>Japaratuba/SE</v>
          </cell>
          <cell r="E1785" t="str">
            <v>D</v>
          </cell>
          <cell r="F1785">
            <v>1.4650254398802618</v>
          </cell>
          <cell r="G1785" t="str">
            <v>C</v>
          </cell>
          <cell r="H1785">
            <v>0.98392327737878871</v>
          </cell>
          <cell r="I1785" t="str">
            <v>C</v>
          </cell>
          <cell r="J1785">
            <v>-5.5454503478281597E-2</v>
          </cell>
          <cell r="K1785" t="str">
            <v>C</v>
          </cell>
          <cell r="L1785" t="str">
            <v>Bicf</v>
          </cell>
          <cell r="M1785" t="str">
            <v/>
          </cell>
          <cell r="N1785" t="str">
            <v>CAPAG Ano Base 2023</v>
          </cell>
          <cell r="O1785" t="str">
            <v>Não</v>
          </cell>
          <cell r="P1785">
            <v>31.652142160575178</v>
          </cell>
          <cell r="Q1785" t="str">
            <v>Sim</v>
          </cell>
          <cell r="R1785" t="str">
            <v/>
          </cell>
          <cell r="S1785" t="str">
            <v/>
          </cell>
          <cell r="T1785" t="str">
            <v/>
          </cell>
          <cell r="U1785" t="str">
            <v/>
          </cell>
          <cell r="V1785" t="str">
            <v>Sim</v>
          </cell>
          <cell r="W1785" t="str">
            <v>Sim</v>
          </cell>
        </row>
        <row r="1786">
          <cell r="D1786" t="str">
            <v>Japoatã/SE</v>
          </cell>
          <cell r="E1786" t="str">
            <v>C</v>
          </cell>
          <cell r="F1786">
            <v>0.24854439700329026</v>
          </cell>
          <cell r="G1786" t="str">
            <v>A</v>
          </cell>
          <cell r="H1786">
            <v>0.96182009020034198</v>
          </cell>
          <cell r="I1786" t="str">
            <v>C</v>
          </cell>
          <cell r="J1786">
            <v>3.4161217885996423E-2</v>
          </cell>
          <cell r="K1786" t="str">
            <v>B</v>
          </cell>
          <cell r="L1786" t="str">
            <v>Bicf</v>
          </cell>
          <cell r="M1786" t="str">
            <v/>
          </cell>
          <cell r="N1786" t="str">
            <v>CAPAG Ano Base 2023</v>
          </cell>
          <cell r="O1786" t="str">
            <v>Não</v>
          </cell>
          <cell r="P1786">
            <v>0.43435105365968801</v>
          </cell>
          <cell r="Q1786" t="str">
            <v>Sim</v>
          </cell>
          <cell r="R1786" t="str">
            <v/>
          </cell>
          <cell r="S1786" t="str">
            <v/>
          </cell>
          <cell r="T1786" t="str">
            <v/>
          </cell>
          <cell r="U1786" t="str">
            <v/>
          </cell>
          <cell r="V1786" t="str">
            <v>Sim</v>
          </cell>
          <cell r="W1786" t="str">
            <v>Sim</v>
          </cell>
        </row>
        <row r="1787">
          <cell r="D1787" t="str">
            <v>Lagarto/SE</v>
          </cell>
          <cell r="E1787" t="str">
            <v>C</v>
          </cell>
          <cell r="F1787">
            <v>0.26144120031057633</v>
          </cell>
          <cell r="G1787" t="str">
            <v>A</v>
          </cell>
          <cell r="H1787">
            <v>1.0328558733865085</v>
          </cell>
          <cell r="I1787" t="str">
            <v>C</v>
          </cell>
          <cell r="J1787">
            <v>-9.2909825657218753E-2</v>
          </cell>
          <cell r="K1787" t="str">
            <v>C</v>
          </cell>
          <cell r="L1787" t="str">
            <v>Bicf</v>
          </cell>
          <cell r="M1787" t="str">
            <v/>
          </cell>
          <cell r="N1787" t="str">
            <v>CAPAG Ano Base 2023</v>
          </cell>
          <cell r="O1787" t="str">
            <v>Não</v>
          </cell>
          <cell r="P1787" t="str">
            <v/>
          </cell>
          <cell r="Q1787" t="str">
            <v>Sim</v>
          </cell>
          <cell r="R1787" t="str">
            <v/>
          </cell>
          <cell r="S1787" t="str">
            <v/>
          </cell>
          <cell r="T1787" t="str">
            <v/>
          </cell>
          <cell r="U1787" t="str">
            <v/>
          </cell>
          <cell r="V1787" t="str">
            <v>Sim</v>
          </cell>
          <cell r="W1787" t="str">
            <v>Não</v>
          </cell>
        </row>
        <row r="1788">
          <cell r="D1788" t="str">
            <v>Laranjeiras/SE</v>
          </cell>
          <cell r="E1788" t="str">
            <v>C</v>
          </cell>
          <cell r="F1788">
            <v>0.7584725919275721</v>
          </cell>
          <cell r="G1788" t="str">
            <v>B</v>
          </cell>
          <cell r="H1788">
            <v>0.97702367341378726</v>
          </cell>
          <cell r="I1788" t="str">
            <v>C</v>
          </cell>
          <cell r="J1788">
            <v>-5.750270743966937E-2</v>
          </cell>
          <cell r="K1788" t="str">
            <v>C</v>
          </cell>
          <cell r="L1788" t="str">
            <v>Bicf</v>
          </cell>
          <cell r="M1788" t="str">
            <v/>
          </cell>
          <cell r="N1788" t="str">
            <v>CAPAG Ano Base 2023</v>
          </cell>
          <cell r="O1788" t="str">
            <v>Não</v>
          </cell>
          <cell r="P1788" t="str">
            <v/>
          </cell>
          <cell r="Q1788" t="str">
            <v>Sim</v>
          </cell>
          <cell r="R1788" t="str">
            <v/>
          </cell>
          <cell r="S1788" t="str">
            <v/>
          </cell>
          <cell r="T1788" t="str">
            <v/>
          </cell>
          <cell r="U1788" t="str">
            <v/>
          </cell>
          <cell r="V1788" t="str">
            <v>Sim</v>
          </cell>
          <cell r="W1788" t="str">
            <v>Sim</v>
          </cell>
        </row>
        <row r="1789">
          <cell r="D1789" t="str">
            <v>Macambira/SE</v>
          </cell>
          <cell r="E1789" t="str">
            <v>C</v>
          </cell>
          <cell r="F1789">
            <v>0.11686227472287065</v>
          </cell>
          <cell r="G1789" t="str">
            <v>A</v>
          </cell>
          <cell r="H1789">
            <v>0.98413906432339626</v>
          </cell>
          <cell r="I1789" t="str">
            <v>C</v>
          </cell>
          <cell r="J1789">
            <v>-2.2344469951052917E-3</v>
          </cell>
          <cell r="K1789" t="str">
            <v>C</v>
          </cell>
          <cell r="L1789" t="str">
            <v>Bicf</v>
          </cell>
          <cell r="M1789" t="str">
            <v/>
          </cell>
          <cell r="N1789" t="str">
            <v>CAPAG Ano Base 2023</v>
          </cell>
          <cell r="O1789" t="str">
            <v>Não</v>
          </cell>
          <cell r="P1789">
            <v>1.0825407583196556</v>
          </cell>
          <cell r="Q1789" t="str">
            <v>Sim</v>
          </cell>
          <cell r="R1789" t="str">
            <v/>
          </cell>
          <cell r="S1789" t="str">
            <v/>
          </cell>
          <cell r="T1789" t="str">
            <v/>
          </cell>
          <cell r="U1789" t="str">
            <v/>
          </cell>
          <cell r="V1789" t="str">
            <v>Sim</v>
          </cell>
          <cell r="W1789" t="str">
            <v>Sim</v>
          </cell>
        </row>
        <row r="1790">
          <cell r="D1790" t="str">
            <v>Malhada dos Bois/SE</v>
          </cell>
          <cell r="E1790" t="str">
            <v>C</v>
          </cell>
          <cell r="F1790">
            <v>0.21246878730607122</v>
          </cell>
          <cell r="G1790" t="str">
            <v>A</v>
          </cell>
          <cell r="H1790">
            <v>0.93071944263572459</v>
          </cell>
          <cell r="I1790" t="str">
            <v>B</v>
          </cell>
          <cell r="J1790">
            <v>-3.7589093523287688E-2</v>
          </cell>
          <cell r="K1790" t="str">
            <v>C</v>
          </cell>
          <cell r="L1790" t="str">
            <v>Bicf</v>
          </cell>
          <cell r="M1790" t="str">
            <v/>
          </cell>
          <cell r="N1790" t="str">
            <v>CAPAG Ano Base 2023</v>
          </cell>
          <cell r="O1790" t="str">
            <v>Não</v>
          </cell>
          <cell r="P1790">
            <v>0.53813230880509755</v>
          </cell>
          <cell r="Q1790" t="str">
            <v>Sim</v>
          </cell>
          <cell r="R1790" t="str">
            <v>Sim</v>
          </cell>
          <cell r="S1790" t="str">
            <v/>
          </cell>
          <cell r="T1790" t="str">
            <v/>
          </cell>
          <cell r="U1790" t="str">
            <v/>
          </cell>
          <cell r="V1790" t="str">
            <v>Sim</v>
          </cell>
          <cell r="W1790" t="str">
            <v>Sim</v>
          </cell>
        </row>
        <row r="1791">
          <cell r="D1791" t="str">
            <v>Malhador/SE</v>
          </cell>
          <cell r="E1791" t="str">
            <v>C</v>
          </cell>
          <cell r="F1791">
            <v>0.620379409392118</v>
          </cell>
          <cell r="G1791" t="str">
            <v>B</v>
          </cell>
          <cell r="H1791">
            <v>0.93887780225739126</v>
          </cell>
          <cell r="I1791" t="str">
            <v>B</v>
          </cell>
          <cell r="J1791">
            <v>-3.0768764170490157E-4</v>
          </cell>
          <cell r="K1791" t="str">
            <v>C</v>
          </cell>
          <cell r="L1791" t="str">
            <v>Bicf</v>
          </cell>
          <cell r="M1791" t="str">
            <v/>
          </cell>
          <cell r="N1791" t="str">
            <v>CAPAG Ano Base 2023</v>
          </cell>
          <cell r="O1791" t="str">
            <v>Não</v>
          </cell>
          <cell r="P1791">
            <v>1.1340501635197269</v>
          </cell>
          <cell r="Q1791" t="str">
            <v>Sim</v>
          </cell>
          <cell r="R1791" t="str">
            <v/>
          </cell>
          <cell r="S1791" t="str">
            <v/>
          </cell>
          <cell r="T1791" t="str">
            <v/>
          </cell>
          <cell r="U1791" t="str">
            <v/>
          </cell>
          <cell r="V1791" t="str">
            <v>Sim</v>
          </cell>
          <cell r="W1791" t="str">
            <v>Sim</v>
          </cell>
        </row>
        <row r="1792">
          <cell r="D1792" t="str">
            <v>Maruim/SE</v>
          </cell>
          <cell r="E1792" t="str">
            <v>D</v>
          </cell>
          <cell r="F1792">
            <v>1.0935197369702756</v>
          </cell>
          <cell r="G1792" t="str">
            <v>C</v>
          </cell>
          <cell r="H1792">
            <v>0.99298451055456904</v>
          </cell>
          <cell r="I1792" t="str">
            <v>C</v>
          </cell>
          <cell r="J1792">
            <v>-3.6726377329590387E-2</v>
          </cell>
          <cell r="K1792" t="str">
            <v>C</v>
          </cell>
          <cell r="L1792" t="str">
            <v>Bicf</v>
          </cell>
          <cell r="M1792" t="str">
            <v/>
          </cell>
          <cell r="N1792" t="str">
            <v>CAPAG Ano Base 2023</v>
          </cell>
          <cell r="O1792" t="str">
            <v>Não</v>
          </cell>
          <cell r="P1792" t="str">
            <v/>
          </cell>
          <cell r="Q1792" t="str">
            <v>Sim</v>
          </cell>
          <cell r="R1792" t="str">
            <v/>
          </cell>
          <cell r="S1792" t="str">
            <v/>
          </cell>
          <cell r="T1792" t="str">
            <v/>
          </cell>
          <cell r="U1792" t="str">
            <v/>
          </cell>
          <cell r="V1792" t="str">
            <v>Sim</v>
          </cell>
          <cell r="W1792" t="str">
            <v>Sim</v>
          </cell>
        </row>
        <row r="1793">
          <cell r="D1793" t="str">
            <v>Moita Bonita/SE</v>
          </cell>
          <cell r="E1793" t="str">
            <v>C</v>
          </cell>
          <cell r="F1793">
            <v>0.28747771170819536</v>
          </cell>
          <cell r="G1793" t="str">
            <v>A</v>
          </cell>
          <cell r="H1793">
            <v>0.96935955384787742</v>
          </cell>
          <cell r="I1793" t="str">
            <v>C</v>
          </cell>
          <cell r="J1793">
            <v>3.4955348784444173E-2</v>
          </cell>
          <cell r="K1793" t="str">
            <v>B</v>
          </cell>
          <cell r="L1793" t="str">
            <v>Bicf</v>
          </cell>
          <cell r="M1793" t="str">
            <v/>
          </cell>
          <cell r="N1793" t="str">
            <v>CAPAG Ano Base 2023</v>
          </cell>
          <cell r="O1793" t="str">
            <v>Não</v>
          </cell>
          <cell r="P1793">
            <v>6.0743609197582704E-2</v>
          </cell>
          <cell r="Q1793" t="str">
            <v>Sim</v>
          </cell>
          <cell r="R1793" t="str">
            <v/>
          </cell>
          <cell r="S1793" t="str">
            <v/>
          </cell>
          <cell r="T1793" t="str">
            <v/>
          </cell>
          <cell r="U1793" t="str">
            <v/>
          </cell>
          <cell r="V1793" t="str">
            <v>Sim</v>
          </cell>
          <cell r="W1793" t="str">
            <v>Sim</v>
          </cell>
        </row>
        <row r="1794">
          <cell r="D1794" t="str">
            <v>Monte Alegre de Sergipe/SE</v>
          </cell>
          <cell r="E1794" t="str">
            <v>n.d.</v>
          </cell>
          <cell r="F1794">
            <v>1.295083326679084</v>
          </cell>
          <cell r="G1794" t="str">
            <v>C</v>
          </cell>
          <cell r="H1794">
            <v>1.035387041695313</v>
          </cell>
          <cell r="I1794" t="str">
            <v>C</v>
          </cell>
          <cell r="J1794" t="str">
            <v>n.d.</v>
          </cell>
          <cell r="K1794" t="str">
            <v>n.d.</v>
          </cell>
          <cell r="L1794" t="str">
            <v>Bicf</v>
          </cell>
          <cell r="M17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794" t="str">
            <v>CAPAG Ano Base 2023</v>
          </cell>
          <cell r="O1794" t="str">
            <v>Não</v>
          </cell>
          <cell r="P1794" t="str">
            <v>n.d.</v>
          </cell>
          <cell r="Q1794" t="str">
            <v>Sim</v>
          </cell>
          <cell r="R1794" t="str">
            <v/>
          </cell>
          <cell r="S1794" t="str">
            <v/>
          </cell>
          <cell r="T1794" t="str">
            <v/>
          </cell>
          <cell r="U1794" t="str">
            <v>Sim</v>
          </cell>
          <cell r="V1794" t="str">
            <v>Sim</v>
          </cell>
          <cell r="W1794" t="str">
            <v>Sim</v>
          </cell>
        </row>
        <row r="1795">
          <cell r="D1795" t="str">
            <v>Muribeca/SE</v>
          </cell>
          <cell r="E1795" t="str">
            <v>C</v>
          </cell>
          <cell r="F1795">
            <v>0.73760980525740172</v>
          </cell>
          <cell r="G1795" t="str">
            <v>B</v>
          </cell>
          <cell r="H1795">
            <v>0.9482089800744935</v>
          </cell>
          <cell r="I1795" t="str">
            <v>B</v>
          </cell>
          <cell r="J1795">
            <v>-2.8621548806626516E-2</v>
          </cell>
          <cell r="K1795" t="str">
            <v>C</v>
          </cell>
          <cell r="L1795" t="str">
            <v>Bicf</v>
          </cell>
          <cell r="M1795" t="str">
            <v/>
          </cell>
          <cell r="N1795" t="str">
            <v>CAPAG Ano Base 2023</v>
          </cell>
          <cell r="O1795" t="str">
            <v>Não</v>
          </cell>
          <cell r="P1795" t="str">
            <v>n.d.</v>
          </cell>
          <cell r="Q1795" t="str">
            <v>Sim</v>
          </cell>
          <cell r="R1795" t="str">
            <v/>
          </cell>
          <cell r="S1795" t="str">
            <v/>
          </cell>
          <cell r="T1795" t="str">
            <v/>
          </cell>
          <cell r="U1795" t="str">
            <v/>
          </cell>
          <cell r="V1795" t="str">
            <v>Sim</v>
          </cell>
          <cell r="W1795" t="str">
            <v>Sim</v>
          </cell>
        </row>
        <row r="1796">
          <cell r="D1796" t="str">
            <v>Neópolis/SE</v>
          </cell>
          <cell r="E1796" t="str">
            <v>D</v>
          </cell>
          <cell r="F1796">
            <v>1.0582502685741801</v>
          </cell>
          <cell r="G1796" t="str">
            <v>C</v>
          </cell>
          <cell r="H1796">
            <v>0.98661866640627705</v>
          </cell>
          <cell r="I1796" t="str">
            <v>C</v>
          </cell>
          <cell r="J1796">
            <v>-3.7161505961659402E-2</v>
          </cell>
          <cell r="K1796" t="str">
            <v>C</v>
          </cell>
          <cell r="L1796" t="str">
            <v>Bicf</v>
          </cell>
          <cell r="M1796" t="str">
            <v/>
          </cell>
          <cell r="N1796" t="str">
            <v>CAPAG Ano Base 2023</v>
          </cell>
          <cell r="O1796" t="str">
            <v>Não</v>
          </cell>
          <cell r="P1796">
            <v>24.818159644267975</v>
          </cell>
          <cell r="Q1796" t="str">
            <v>Sim</v>
          </cell>
          <cell r="R1796" t="str">
            <v/>
          </cell>
          <cell r="S1796" t="str">
            <v/>
          </cell>
          <cell r="T1796" t="str">
            <v/>
          </cell>
          <cell r="U1796" t="str">
            <v/>
          </cell>
          <cell r="V1796" t="str">
            <v>Sim</v>
          </cell>
          <cell r="W1796" t="str">
            <v>Sim</v>
          </cell>
        </row>
        <row r="1797">
          <cell r="D1797" t="str">
            <v>Nossa Senhora Aparecida/SE</v>
          </cell>
          <cell r="E1797" t="str">
            <v>n.d.</v>
          </cell>
          <cell r="F1797">
            <v>0.6888546565174346</v>
          </cell>
          <cell r="G1797" t="str">
            <v>B</v>
          </cell>
          <cell r="H1797" t="str">
            <v>n.d.</v>
          </cell>
          <cell r="I1797" t="str">
            <v>n.d.</v>
          </cell>
          <cell r="J1797">
            <v>-8.3125643853428164E-3</v>
          </cell>
          <cell r="K1797" t="str">
            <v>C</v>
          </cell>
          <cell r="L1797" t="str">
            <v>Bicf</v>
          </cell>
          <cell r="M179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797" t="str">
            <v>CAPAG Ano Base 2023</v>
          </cell>
          <cell r="O1797" t="str">
            <v>Não</v>
          </cell>
          <cell r="P1797">
            <v>1.7365291491113446</v>
          </cell>
          <cell r="Q1797" t="str">
            <v>Sim</v>
          </cell>
          <cell r="R1797" t="str">
            <v/>
          </cell>
          <cell r="S1797" t="str">
            <v>Sim</v>
          </cell>
          <cell r="T1797" t="str">
            <v/>
          </cell>
          <cell r="U1797" t="str">
            <v/>
          </cell>
          <cell r="V1797" t="str">
            <v>Sim</v>
          </cell>
          <cell r="W1797" t="str">
            <v>Sim</v>
          </cell>
        </row>
        <row r="1798">
          <cell r="D1798" t="str">
            <v>Nossa Senhora da Glória/SE</v>
          </cell>
          <cell r="E1798" t="str">
            <v>B</v>
          </cell>
          <cell r="F1798">
            <v>0.60711666210184501</v>
          </cell>
          <cell r="G1798" t="str">
            <v>B</v>
          </cell>
          <cell r="H1798">
            <v>0.918976895112944</v>
          </cell>
          <cell r="I1798" t="str">
            <v>B</v>
          </cell>
          <cell r="J1798">
            <v>8.4807682587930006E-2</v>
          </cell>
          <cell r="K1798" t="str">
            <v>A</v>
          </cell>
          <cell r="L1798" t="str">
            <v>Bicf</v>
          </cell>
          <cell r="M1798" t="str">
            <v/>
          </cell>
          <cell r="N1798" t="str">
            <v>CAPAG Ano Base 2023</v>
          </cell>
          <cell r="O1798" t="str">
            <v>Não</v>
          </cell>
          <cell r="P1798">
            <v>0.18489100928667543</v>
          </cell>
          <cell r="Q1798" t="str">
            <v>Sim</v>
          </cell>
          <cell r="R1798" t="str">
            <v/>
          </cell>
          <cell r="S1798" t="str">
            <v/>
          </cell>
          <cell r="T1798" t="str">
            <v/>
          </cell>
          <cell r="U1798" t="str">
            <v/>
          </cell>
          <cell r="V1798" t="str">
            <v>Sim</v>
          </cell>
          <cell r="W1798" t="str">
            <v>Sim</v>
          </cell>
        </row>
        <row r="1799">
          <cell r="D1799" t="str">
            <v>Nossa Senhora das Dores/SE</v>
          </cell>
          <cell r="E1799" t="str">
            <v>C</v>
          </cell>
          <cell r="F1799">
            <v>0.56639706685056013</v>
          </cell>
          <cell r="G1799" t="str">
            <v>A</v>
          </cell>
          <cell r="H1799">
            <v>0.95604049078374875</v>
          </cell>
          <cell r="I1799" t="str">
            <v>C</v>
          </cell>
          <cell r="J1799">
            <v>-2.2780142524978057E-2</v>
          </cell>
          <cell r="K1799" t="str">
            <v>C</v>
          </cell>
          <cell r="L1799" t="str">
            <v>Cicf</v>
          </cell>
          <cell r="M1799" t="str">
            <v/>
          </cell>
          <cell r="N1799" t="str">
            <v>CAPAG Ano Base 2023</v>
          </cell>
          <cell r="O1799" t="str">
            <v>Não</v>
          </cell>
          <cell r="P1799" t="str">
            <v>n.d.</v>
          </cell>
          <cell r="Q1799" t="str">
            <v>Sim</v>
          </cell>
          <cell r="R1799" t="str">
            <v/>
          </cell>
          <cell r="S1799" t="str">
            <v/>
          </cell>
          <cell r="T1799" t="str">
            <v/>
          </cell>
          <cell r="U1799" t="str">
            <v/>
          </cell>
          <cell r="V1799" t="str">
            <v>Sim</v>
          </cell>
          <cell r="W1799" t="str">
            <v>Não</v>
          </cell>
        </row>
        <row r="1800">
          <cell r="D1800" t="str">
            <v>Nossa Senhora de Lourdes/SE</v>
          </cell>
          <cell r="E1800" t="str">
            <v>n.e.</v>
          </cell>
          <cell r="F1800">
            <v>0.11994487110432236</v>
          </cell>
          <cell r="G1800" t="str">
            <v>A</v>
          </cell>
          <cell r="H1800" t="str">
            <v>n.d.</v>
          </cell>
          <cell r="I1800" t="str">
            <v>n.d.</v>
          </cell>
          <cell r="J1800">
            <v>1.6700510077614097E-2</v>
          </cell>
          <cell r="K1800" t="str">
            <v>B</v>
          </cell>
          <cell r="L1800" t="str">
            <v>Eicf</v>
          </cell>
          <cell r="M1800" t="str">
            <v>Ente possui ranking da informação contábil Eicf</v>
          </cell>
          <cell r="N1800" t="str">
            <v>CAPAG Ano Base 2023</v>
          </cell>
          <cell r="O1800" t="str">
            <v>Não</v>
          </cell>
          <cell r="P1800">
            <v>0.52739725152376082</v>
          </cell>
          <cell r="Q1800" t="str">
            <v>Não</v>
          </cell>
          <cell r="R1800" t="str">
            <v/>
          </cell>
          <cell r="S1800" t="str">
            <v/>
          </cell>
          <cell r="T1800" t="str">
            <v/>
          </cell>
          <cell r="U1800" t="str">
            <v/>
          </cell>
          <cell r="V1800" t="str">
            <v>Sim</v>
          </cell>
          <cell r="W1800" t="str">
            <v>Sim</v>
          </cell>
        </row>
        <row r="1801">
          <cell r="D1801" t="str">
            <v>Nossa Senhora do Socorro/SE</v>
          </cell>
          <cell r="E1801" t="str">
            <v>C</v>
          </cell>
          <cell r="F1801">
            <v>0.37004694818048273</v>
          </cell>
          <cell r="G1801" t="str">
            <v>A</v>
          </cell>
          <cell r="H1801">
            <v>0.99008577778205575</v>
          </cell>
          <cell r="I1801" t="str">
            <v>C</v>
          </cell>
          <cell r="J1801">
            <v>-0.10973485762135825</v>
          </cell>
          <cell r="K1801" t="str">
            <v>C</v>
          </cell>
          <cell r="L1801" t="str">
            <v>Cicf</v>
          </cell>
          <cell r="M1801" t="str">
            <v/>
          </cell>
          <cell r="N1801" t="str">
            <v>CAPAG Ano Base 2023</v>
          </cell>
          <cell r="O1801" t="str">
            <v>Não</v>
          </cell>
          <cell r="P1801" t="str">
            <v/>
          </cell>
          <cell r="Q1801" t="str">
            <v>Sim</v>
          </cell>
          <cell r="R1801" t="str">
            <v/>
          </cell>
          <cell r="S1801" t="str">
            <v/>
          </cell>
          <cell r="T1801" t="str">
            <v/>
          </cell>
          <cell r="U1801" t="str">
            <v/>
          </cell>
          <cell r="V1801" t="str">
            <v>Sim</v>
          </cell>
          <cell r="W1801" t="str">
            <v>Sim</v>
          </cell>
        </row>
        <row r="1802">
          <cell r="D1802" t="str">
            <v>Pacatuba/SE</v>
          </cell>
          <cell r="E1802" t="str">
            <v>C</v>
          </cell>
          <cell r="F1802">
            <v>0.8951734474119859</v>
          </cell>
          <cell r="G1802" t="str">
            <v>B</v>
          </cell>
          <cell r="H1802">
            <v>1.0296962012182866</v>
          </cell>
          <cell r="I1802" t="str">
            <v>C</v>
          </cell>
          <cell r="J1802">
            <v>-2.3056645585949397E-2</v>
          </cell>
          <cell r="K1802" t="str">
            <v>C</v>
          </cell>
          <cell r="L1802" t="str">
            <v>Bicf</v>
          </cell>
          <cell r="M1802" t="str">
            <v/>
          </cell>
          <cell r="N1802" t="str">
            <v>CAPAG Ano Base 2023</v>
          </cell>
          <cell r="O1802" t="str">
            <v>Não</v>
          </cell>
          <cell r="P1802">
            <v>3.4603730850629399E-2</v>
          </cell>
          <cell r="Q1802" t="str">
            <v>Sim</v>
          </cell>
          <cell r="R1802" t="str">
            <v>Sim</v>
          </cell>
          <cell r="S1802" t="str">
            <v/>
          </cell>
          <cell r="T1802" t="str">
            <v/>
          </cell>
          <cell r="U1802" t="str">
            <v/>
          </cell>
          <cell r="V1802" t="str">
            <v>Sim</v>
          </cell>
          <cell r="W1802" t="str">
            <v>Sim</v>
          </cell>
        </row>
        <row r="1803">
          <cell r="D1803" t="str">
            <v>Pedra Mole/SE</v>
          </cell>
          <cell r="E1803" t="str">
            <v>n.d.</v>
          </cell>
          <cell r="F1803">
            <v>0.67788178653463671</v>
          </cell>
          <cell r="G1803" t="str">
            <v>B</v>
          </cell>
          <cell r="H1803">
            <v>1.0017342286710218</v>
          </cell>
          <cell r="I1803" t="str">
            <v>C</v>
          </cell>
          <cell r="J1803" t="str">
            <v>n.d.</v>
          </cell>
          <cell r="K1803" t="str">
            <v>n.d.</v>
          </cell>
          <cell r="L1803" t="str">
            <v>Bicf</v>
          </cell>
          <cell r="M180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03" t="str">
            <v>CAPAG Ano Base 2023</v>
          </cell>
          <cell r="O1803" t="str">
            <v>Não</v>
          </cell>
          <cell r="P1803" t="str">
            <v>n.d.</v>
          </cell>
          <cell r="Q1803" t="str">
            <v>Sim</v>
          </cell>
          <cell r="R1803" t="str">
            <v/>
          </cell>
          <cell r="S1803" t="str">
            <v/>
          </cell>
          <cell r="T1803" t="str">
            <v/>
          </cell>
          <cell r="U1803" t="str">
            <v>Sim</v>
          </cell>
          <cell r="V1803" t="str">
            <v>Sim</v>
          </cell>
          <cell r="W1803" t="str">
            <v>Sim</v>
          </cell>
        </row>
        <row r="1804">
          <cell r="D1804" t="str">
            <v>Pedrinhas/SE</v>
          </cell>
          <cell r="E1804" t="str">
            <v>C</v>
          </cell>
          <cell r="F1804">
            <v>0.26737071472952778</v>
          </cell>
          <cell r="G1804" t="str">
            <v>A</v>
          </cell>
          <cell r="H1804">
            <v>0.95062504476513099</v>
          </cell>
          <cell r="I1804" t="str">
            <v>C</v>
          </cell>
          <cell r="J1804">
            <v>-4.9250988050703944E-2</v>
          </cell>
          <cell r="K1804" t="str">
            <v>C</v>
          </cell>
          <cell r="L1804" t="str">
            <v>Bicf</v>
          </cell>
          <cell r="M1804" t="str">
            <v/>
          </cell>
          <cell r="N1804" t="str">
            <v>CAPAG Ano Base 2023</v>
          </cell>
          <cell r="O1804" t="str">
            <v>Não</v>
          </cell>
          <cell r="P1804" t="str">
            <v/>
          </cell>
          <cell r="Q1804" t="str">
            <v>Sim</v>
          </cell>
          <cell r="R1804" t="str">
            <v/>
          </cell>
          <cell r="S1804" t="str">
            <v/>
          </cell>
          <cell r="T1804" t="str">
            <v/>
          </cell>
          <cell r="U1804" t="str">
            <v/>
          </cell>
          <cell r="V1804" t="str">
            <v>Sim</v>
          </cell>
          <cell r="W1804" t="str">
            <v>Sim</v>
          </cell>
        </row>
        <row r="1805">
          <cell r="D1805" t="str">
            <v>Pinhão/SE</v>
          </cell>
          <cell r="E1805" t="str">
            <v>C</v>
          </cell>
          <cell r="F1805">
            <v>0.86693304723826736</v>
          </cell>
          <cell r="G1805" t="str">
            <v>B</v>
          </cell>
          <cell r="H1805">
            <v>0.9271704558210998</v>
          </cell>
          <cell r="I1805" t="str">
            <v>B</v>
          </cell>
          <cell r="J1805">
            <v>-1.4185638251710368E-2</v>
          </cell>
          <cell r="K1805" t="str">
            <v>C</v>
          </cell>
          <cell r="L1805" t="str">
            <v>Bicf</v>
          </cell>
          <cell r="M1805" t="str">
            <v/>
          </cell>
          <cell r="N1805" t="str">
            <v>CAPAG Ano Base 2023</v>
          </cell>
          <cell r="O1805" t="str">
            <v>Não</v>
          </cell>
          <cell r="P1805">
            <v>5.9222211789157084</v>
          </cell>
          <cell r="Q1805" t="str">
            <v>Sim</v>
          </cell>
          <cell r="R1805" t="str">
            <v/>
          </cell>
          <cell r="S1805" t="str">
            <v/>
          </cell>
          <cell r="T1805" t="str">
            <v/>
          </cell>
          <cell r="U1805" t="str">
            <v/>
          </cell>
          <cell r="V1805" t="str">
            <v>Sim</v>
          </cell>
          <cell r="W1805" t="str">
            <v>Sim</v>
          </cell>
        </row>
        <row r="1806">
          <cell r="D1806" t="str">
            <v>Pirambu/SE</v>
          </cell>
          <cell r="E1806" t="str">
            <v>C</v>
          </cell>
          <cell r="F1806">
            <v>5.7165299807612972E-2</v>
          </cell>
          <cell r="G1806" t="str">
            <v>A</v>
          </cell>
          <cell r="H1806">
            <v>0.85158730314848052</v>
          </cell>
          <cell r="I1806" t="str">
            <v>B</v>
          </cell>
          <cell r="J1806">
            <v>-0.10172544841352386</v>
          </cell>
          <cell r="K1806" t="str">
            <v>C</v>
          </cell>
          <cell r="L1806" t="str">
            <v>Bicf</v>
          </cell>
          <cell r="M1806" t="str">
            <v/>
          </cell>
          <cell r="N1806" t="str">
            <v>CAPAG Ano Base 2023</v>
          </cell>
          <cell r="O1806" t="str">
            <v>Não</v>
          </cell>
          <cell r="P1806">
            <v>3.5755930393439384</v>
          </cell>
          <cell r="Q1806" t="str">
            <v>Sim</v>
          </cell>
          <cell r="R1806" t="str">
            <v/>
          </cell>
          <cell r="S1806" t="str">
            <v/>
          </cell>
          <cell r="T1806" t="str">
            <v/>
          </cell>
          <cell r="U1806" t="str">
            <v/>
          </cell>
          <cell r="V1806" t="str">
            <v>Sim</v>
          </cell>
          <cell r="W1806" t="str">
            <v>Sim</v>
          </cell>
        </row>
        <row r="1807">
          <cell r="D1807" t="str">
            <v>Poço Redondo/SE</v>
          </cell>
          <cell r="E1807" t="str">
            <v>C</v>
          </cell>
          <cell r="F1807">
            <v>0.73789279793727747</v>
          </cell>
          <cell r="G1807" t="str">
            <v>B</v>
          </cell>
          <cell r="H1807">
            <v>0.96872354798599436</v>
          </cell>
          <cell r="I1807" t="str">
            <v>C</v>
          </cell>
          <cell r="J1807">
            <v>-3.2692508122000169E-2</v>
          </cell>
          <cell r="K1807" t="str">
            <v>C</v>
          </cell>
          <cell r="L1807" t="str">
            <v>Bicf</v>
          </cell>
          <cell r="M1807" t="str">
            <v/>
          </cell>
          <cell r="N1807" t="str">
            <v>CAPAG Ano Base 2023</v>
          </cell>
          <cell r="O1807" t="str">
            <v>Não</v>
          </cell>
          <cell r="P1807" t="str">
            <v/>
          </cell>
          <cell r="Q1807" t="str">
            <v>Sim</v>
          </cell>
          <cell r="R1807" t="str">
            <v/>
          </cell>
          <cell r="S1807" t="str">
            <v/>
          </cell>
          <cell r="T1807" t="str">
            <v/>
          </cell>
          <cell r="U1807" t="str">
            <v/>
          </cell>
          <cell r="V1807" t="str">
            <v>Sim</v>
          </cell>
          <cell r="W1807" t="str">
            <v>Sim</v>
          </cell>
        </row>
        <row r="1808">
          <cell r="D1808" t="str">
            <v>Poço Verde/SE</v>
          </cell>
          <cell r="E1808" t="str">
            <v>C</v>
          </cell>
          <cell r="F1808">
            <v>0.14832689954366948</v>
          </cell>
          <cell r="G1808" t="str">
            <v>A</v>
          </cell>
          <cell r="H1808">
            <v>0.9624941798413027</v>
          </cell>
          <cell r="I1808" t="str">
            <v>C</v>
          </cell>
          <cell r="J1808">
            <v>-9.0812636096344435E-2</v>
          </cell>
          <cell r="K1808" t="str">
            <v>C</v>
          </cell>
          <cell r="L1808" t="str">
            <v>Bicf</v>
          </cell>
          <cell r="M1808" t="str">
            <v/>
          </cell>
          <cell r="N1808" t="str">
            <v>CAPAG Ano Base 2023</v>
          </cell>
          <cell r="O1808" t="str">
            <v>Não</v>
          </cell>
          <cell r="P1808">
            <v>13.055631846129277</v>
          </cell>
          <cell r="Q1808" t="str">
            <v>Sim</v>
          </cell>
          <cell r="R1808" t="str">
            <v/>
          </cell>
          <cell r="S1808" t="str">
            <v/>
          </cell>
          <cell r="T1808" t="str">
            <v/>
          </cell>
          <cell r="U1808" t="str">
            <v/>
          </cell>
          <cell r="V1808" t="str">
            <v>Sim</v>
          </cell>
          <cell r="W1808" t="str">
            <v>Não</v>
          </cell>
        </row>
        <row r="1809">
          <cell r="D1809" t="str">
            <v>Porto da Folha/SE</v>
          </cell>
          <cell r="E1809" t="str">
            <v>C</v>
          </cell>
          <cell r="F1809">
            <v>1.038138262217575</v>
          </cell>
          <cell r="G1809" t="str">
            <v>C</v>
          </cell>
          <cell r="H1809">
            <v>0.9394761543042871</v>
          </cell>
          <cell r="I1809" t="str">
            <v>B</v>
          </cell>
          <cell r="J1809">
            <v>-1.0723854997987722E-2</v>
          </cell>
          <cell r="K1809" t="str">
            <v>C</v>
          </cell>
          <cell r="L1809" t="str">
            <v>Bicf</v>
          </cell>
          <cell r="M1809" t="str">
            <v/>
          </cell>
          <cell r="N1809" t="str">
            <v>CAPAG Ano Base 2023</v>
          </cell>
          <cell r="O1809" t="str">
            <v>Não</v>
          </cell>
          <cell r="P1809">
            <v>2.2920218463546487</v>
          </cell>
          <cell r="Q1809" t="str">
            <v>Sim</v>
          </cell>
          <cell r="R1809" t="str">
            <v/>
          </cell>
          <cell r="S1809" t="str">
            <v/>
          </cell>
          <cell r="T1809" t="str">
            <v/>
          </cell>
          <cell r="U1809" t="str">
            <v/>
          </cell>
          <cell r="V1809" t="str">
            <v>Sim</v>
          </cell>
          <cell r="W1809" t="str">
            <v>Sim</v>
          </cell>
        </row>
        <row r="1810">
          <cell r="D1810" t="str">
            <v>Propriá/SE</v>
          </cell>
          <cell r="E1810" t="str">
            <v>C</v>
          </cell>
          <cell r="F1810">
            <v>0.39318354578351206</v>
          </cell>
          <cell r="G1810" t="str">
            <v>A</v>
          </cell>
          <cell r="H1810">
            <v>1.0285179784087828</v>
          </cell>
          <cell r="I1810" t="str">
            <v>C</v>
          </cell>
          <cell r="J1810">
            <v>-5.8205075074613061E-2</v>
          </cell>
          <cell r="K1810" t="str">
            <v>C</v>
          </cell>
          <cell r="L1810" t="str">
            <v>Bicf</v>
          </cell>
          <cell r="M1810" t="str">
            <v/>
          </cell>
          <cell r="N1810" t="str">
            <v>CAPAG Ano Base 2023</v>
          </cell>
          <cell r="O1810" t="str">
            <v>Não</v>
          </cell>
          <cell r="P1810" t="str">
            <v>n.d.</v>
          </cell>
          <cell r="Q1810" t="str">
            <v>Sim</v>
          </cell>
          <cell r="R1810" t="str">
            <v/>
          </cell>
          <cell r="S1810" t="str">
            <v/>
          </cell>
          <cell r="T1810" t="str">
            <v/>
          </cell>
          <cell r="U1810" t="str">
            <v/>
          </cell>
          <cell r="V1810" t="str">
            <v>Sim</v>
          </cell>
          <cell r="W1810" t="str">
            <v>Sim</v>
          </cell>
        </row>
        <row r="1811">
          <cell r="D1811" t="str">
            <v>Riachão do Dantas/SE</v>
          </cell>
          <cell r="E1811" t="str">
            <v>C</v>
          </cell>
          <cell r="F1811">
            <v>1.1873604477567024</v>
          </cell>
          <cell r="G1811" t="str">
            <v>C</v>
          </cell>
          <cell r="H1811">
            <v>0.95870732961590988</v>
          </cell>
          <cell r="I1811" t="str">
            <v>C</v>
          </cell>
          <cell r="J1811">
            <v>1.9845862976004613E-2</v>
          </cell>
          <cell r="K1811" t="str">
            <v>B</v>
          </cell>
          <cell r="L1811" t="str">
            <v>Bicf</v>
          </cell>
          <cell r="M1811" t="str">
            <v/>
          </cell>
          <cell r="N1811" t="str">
            <v>CAPAG Ano Base 2023</v>
          </cell>
          <cell r="O1811" t="str">
            <v>Não</v>
          </cell>
          <cell r="P1811">
            <v>0.74509648912231496</v>
          </cell>
          <cell r="Q1811" t="str">
            <v>Sim</v>
          </cell>
          <cell r="R1811" t="str">
            <v/>
          </cell>
          <cell r="S1811" t="str">
            <v/>
          </cell>
          <cell r="T1811" t="str">
            <v/>
          </cell>
          <cell r="U1811" t="str">
            <v/>
          </cell>
          <cell r="V1811" t="str">
            <v>Sim</v>
          </cell>
          <cell r="W1811" t="str">
            <v>Sim</v>
          </cell>
        </row>
        <row r="1812">
          <cell r="D1812" t="str">
            <v>Riachuelo/SE</v>
          </cell>
          <cell r="E1812" t="str">
            <v>C</v>
          </cell>
          <cell r="F1812">
            <v>0.11987488029290215</v>
          </cell>
          <cell r="G1812" t="str">
            <v>A</v>
          </cell>
          <cell r="H1812">
            <v>0.97576114282456894</v>
          </cell>
          <cell r="I1812" t="str">
            <v>C</v>
          </cell>
          <cell r="J1812">
            <v>-1.7402690324619888E-2</v>
          </cell>
          <cell r="K1812" t="str">
            <v>C</v>
          </cell>
          <cell r="L1812" t="str">
            <v>Cicf</v>
          </cell>
          <cell r="M1812" t="str">
            <v/>
          </cell>
          <cell r="N1812" t="str">
            <v>CAPAG Ano Base 2023</v>
          </cell>
          <cell r="O1812" t="str">
            <v>Não</v>
          </cell>
          <cell r="P1812" t="str">
            <v/>
          </cell>
          <cell r="Q1812" t="str">
            <v>Sim</v>
          </cell>
          <cell r="R1812" t="str">
            <v/>
          </cell>
          <cell r="S1812" t="str">
            <v/>
          </cell>
          <cell r="T1812" t="str">
            <v/>
          </cell>
          <cell r="U1812" t="str">
            <v/>
          </cell>
          <cell r="V1812" t="str">
            <v>Sim</v>
          </cell>
          <cell r="W1812" t="str">
            <v>Sim</v>
          </cell>
        </row>
        <row r="1813">
          <cell r="D1813" t="str">
            <v>Ribeirópolis/SE</v>
          </cell>
          <cell r="E1813" t="str">
            <v>C</v>
          </cell>
          <cell r="F1813">
            <v>0.5665842729290409</v>
          </cell>
          <cell r="G1813" t="str">
            <v>A</v>
          </cell>
          <cell r="H1813">
            <v>0.89146821697673162</v>
          </cell>
          <cell r="I1813" t="str">
            <v>B</v>
          </cell>
          <cell r="J1813">
            <v>-9.5126295173639814E-3</v>
          </cell>
          <cell r="K1813" t="str">
            <v>C</v>
          </cell>
          <cell r="L1813" t="str">
            <v>Cicf</v>
          </cell>
          <cell r="M1813" t="str">
            <v/>
          </cell>
          <cell r="N1813" t="str">
            <v>CAPAG Ano Base 2023</v>
          </cell>
          <cell r="O1813" t="str">
            <v>Não</v>
          </cell>
          <cell r="P1813">
            <v>1.9480586284293826</v>
          </cell>
          <cell r="Q1813" t="str">
            <v>Sim</v>
          </cell>
          <cell r="R1813" t="str">
            <v/>
          </cell>
          <cell r="S1813" t="str">
            <v/>
          </cell>
          <cell r="T1813" t="str">
            <v/>
          </cell>
          <cell r="U1813" t="str">
            <v/>
          </cell>
          <cell r="V1813" t="str">
            <v>Sim</v>
          </cell>
          <cell r="W1813" t="str">
            <v>Sim</v>
          </cell>
        </row>
        <row r="1814">
          <cell r="D1814" t="str">
            <v>Rosário do Catete/SE</v>
          </cell>
          <cell r="E1814" t="str">
            <v>C</v>
          </cell>
          <cell r="F1814">
            <v>0.69430512986076265</v>
          </cell>
          <cell r="G1814" t="str">
            <v>B</v>
          </cell>
          <cell r="H1814">
            <v>0.94778951920479204</v>
          </cell>
          <cell r="I1814" t="str">
            <v>B</v>
          </cell>
          <cell r="J1814">
            <v>-2.0642599649966474E-3</v>
          </cell>
          <cell r="K1814" t="str">
            <v>C</v>
          </cell>
          <cell r="L1814" t="str">
            <v>Cicf</v>
          </cell>
          <cell r="M1814" t="str">
            <v/>
          </cell>
          <cell r="N1814" t="str">
            <v>CAPAG Ano Base 2023</v>
          </cell>
          <cell r="O1814" t="str">
            <v>Não</v>
          </cell>
          <cell r="P1814">
            <v>1.147401892291587</v>
          </cell>
          <cell r="Q1814" t="str">
            <v>Sim</v>
          </cell>
          <cell r="R1814" t="str">
            <v/>
          </cell>
          <cell r="S1814" t="str">
            <v/>
          </cell>
          <cell r="T1814" t="str">
            <v/>
          </cell>
          <cell r="U1814" t="str">
            <v/>
          </cell>
          <cell r="V1814" t="str">
            <v>Sim</v>
          </cell>
          <cell r="W1814" t="str">
            <v>Sim</v>
          </cell>
        </row>
        <row r="1815">
          <cell r="D1815" t="str">
            <v>Salgado/SE</v>
          </cell>
          <cell r="E1815" t="str">
            <v>C</v>
          </cell>
          <cell r="F1815">
            <v>1.1341142568048752</v>
          </cell>
          <cell r="G1815" t="str">
            <v>C</v>
          </cell>
          <cell r="H1815">
            <v>0.94655141837271461</v>
          </cell>
          <cell r="I1815" t="str">
            <v>B</v>
          </cell>
          <cell r="J1815">
            <v>-2.4268445653446314E-2</v>
          </cell>
          <cell r="K1815" t="str">
            <v>C</v>
          </cell>
          <cell r="L1815" t="str">
            <v>Cicf</v>
          </cell>
          <cell r="M1815" t="str">
            <v/>
          </cell>
          <cell r="N1815" t="str">
            <v>CAPAG Ano Base 2023</v>
          </cell>
          <cell r="O1815" t="str">
            <v>Não</v>
          </cell>
          <cell r="P1815" t="str">
            <v>n.d.</v>
          </cell>
          <cell r="Q1815" t="str">
            <v>Sim</v>
          </cell>
          <cell r="R1815" t="str">
            <v/>
          </cell>
          <cell r="S1815" t="str">
            <v/>
          </cell>
          <cell r="T1815" t="str">
            <v/>
          </cell>
          <cell r="U1815" t="str">
            <v/>
          </cell>
          <cell r="V1815" t="str">
            <v>Sim</v>
          </cell>
          <cell r="W1815" t="str">
            <v>Sim</v>
          </cell>
        </row>
        <row r="1816">
          <cell r="D1816" t="str">
            <v>Santa Luzia do Itanhy/SE</v>
          </cell>
          <cell r="E1816" t="str">
            <v>C</v>
          </cell>
          <cell r="F1816">
            <v>0.44193208126514477</v>
          </cell>
          <cell r="G1816" t="str">
            <v>A</v>
          </cell>
          <cell r="H1816">
            <v>0.9530819975060193</v>
          </cell>
          <cell r="I1816" t="str">
            <v>C</v>
          </cell>
          <cell r="J1816">
            <v>-2.6781150373949559E-2</v>
          </cell>
          <cell r="K1816" t="str">
            <v>C</v>
          </cell>
          <cell r="L1816" t="str">
            <v>Cicf</v>
          </cell>
          <cell r="M1816" t="str">
            <v/>
          </cell>
          <cell r="N1816" t="str">
            <v>CAPAG Ano Base 2023</v>
          </cell>
          <cell r="O1816" t="str">
            <v>Não</v>
          </cell>
          <cell r="P1816" t="str">
            <v/>
          </cell>
          <cell r="Q1816" t="str">
            <v>Sim</v>
          </cell>
          <cell r="R1816" t="str">
            <v/>
          </cell>
          <cell r="S1816" t="str">
            <v/>
          </cell>
          <cell r="T1816" t="str">
            <v/>
          </cell>
          <cell r="U1816" t="str">
            <v/>
          </cell>
          <cell r="V1816" t="str">
            <v>Sim</v>
          </cell>
          <cell r="W1816" t="str">
            <v>Sim</v>
          </cell>
        </row>
        <row r="1817">
          <cell r="D1817" t="str">
            <v>Santana do São Francisco/SE</v>
          </cell>
          <cell r="E1817" t="str">
            <v>C</v>
          </cell>
          <cell r="F1817">
            <v>0.39196675261034702</v>
          </cell>
          <cell r="G1817" t="str">
            <v>A</v>
          </cell>
          <cell r="H1817">
            <v>0.9610804103972066</v>
          </cell>
          <cell r="I1817" t="str">
            <v>C</v>
          </cell>
          <cell r="J1817">
            <v>1.8768086841393222E-2</v>
          </cell>
          <cell r="K1817" t="str">
            <v>B</v>
          </cell>
          <cell r="L1817" t="str">
            <v>Bicf</v>
          </cell>
          <cell r="M1817" t="str">
            <v/>
          </cell>
          <cell r="N1817" t="str">
            <v>CAPAG Ano Base 2023</v>
          </cell>
          <cell r="O1817" t="str">
            <v>Não</v>
          </cell>
          <cell r="P1817">
            <v>0.34283093716702018</v>
          </cell>
          <cell r="Q1817" t="str">
            <v>Sim</v>
          </cell>
          <cell r="R1817" t="str">
            <v/>
          </cell>
          <cell r="S1817" t="str">
            <v/>
          </cell>
          <cell r="T1817" t="str">
            <v/>
          </cell>
          <cell r="U1817" t="str">
            <v/>
          </cell>
          <cell r="V1817" t="str">
            <v>Sim</v>
          </cell>
          <cell r="W1817" t="str">
            <v>Sim</v>
          </cell>
        </row>
        <row r="1818">
          <cell r="D1818" t="str">
            <v>Santa Rosa de Lima/SE</v>
          </cell>
          <cell r="E1818" t="str">
            <v>C</v>
          </cell>
          <cell r="F1818">
            <v>0.63998638102915073</v>
          </cell>
          <cell r="G1818" t="str">
            <v>B</v>
          </cell>
          <cell r="H1818">
            <v>0.9569112704990137</v>
          </cell>
          <cell r="I1818" t="str">
            <v>C</v>
          </cell>
          <cell r="J1818">
            <v>-7.3083657876971936E-2</v>
          </cell>
          <cell r="K1818" t="str">
            <v>C</v>
          </cell>
          <cell r="L1818" t="str">
            <v>Bicf</v>
          </cell>
          <cell r="M1818" t="str">
            <v/>
          </cell>
          <cell r="N1818" t="str">
            <v>CAPAG Ano Base 2023</v>
          </cell>
          <cell r="O1818" t="str">
            <v>Não</v>
          </cell>
          <cell r="P1818" t="str">
            <v/>
          </cell>
          <cell r="Q1818" t="str">
            <v>Sim</v>
          </cell>
          <cell r="R1818" t="str">
            <v/>
          </cell>
          <cell r="S1818" t="str">
            <v/>
          </cell>
          <cell r="T1818" t="str">
            <v/>
          </cell>
          <cell r="U1818" t="str">
            <v/>
          </cell>
          <cell r="V1818" t="str">
            <v>Sim</v>
          </cell>
          <cell r="W1818" t="str">
            <v>Sim</v>
          </cell>
        </row>
        <row r="1819">
          <cell r="D1819" t="str">
            <v>Santo Amaro das Brotas/SE</v>
          </cell>
          <cell r="E1819" t="str">
            <v>n.d.</v>
          </cell>
          <cell r="F1819">
            <v>0.1151611790214043</v>
          </cell>
          <cell r="G1819" t="str">
            <v>A</v>
          </cell>
          <cell r="H1819">
            <v>0.94824044682944286</v>
          </cell>
          <cell r="I1819" t="str">
            <v>B</v>
          </cell>
          <cell r="J1819" t="str">
            <v>n.d.</v>
          </cell>
          <cell r="K1819" t="str">
            <v>n.d.</v>
          </cell>
          <cell r="L1819" t="str">
            <v>Bicf</v>
          </cell>
          <cell r="M181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19" t="str">
            <v>CAPAG Ano Base 2023</v>
          </cell>
          <cell r="O1819" t="str">
            <v>Não</v>
          </cell>
          <cell r="P1819" t="str">
            <v>n.d.</v>
          </cell>
          <cell r="Q1819" t="str">
            <v>Sim</v>
          </cell>
          <cell r="R1819" t="str">
            <v/>
          </cell>
          <cell r="S1819" t="str">
            <v/>
          </cell>
          <cell r="T1819" t="str">
            <v/>
          </cell>
          <cell r="U1819" t="str">
            <v>Sim</v>
          </cell>
          <cell r="V1819" t="str">
            <v>Sim</v>
          </cell>
          <cell r="W1819" t="str">
            <v>Sim</v>
          </cell>
        </row>
        <row r="1820">
          <cell r="D1820" t="str">
            <v>São Cristóvão/SE</v>
          </cell>
          <cell r="E1820" t="str">
            <v>B</v>
          </cell>
          <cell r="F1820">
            <v>0.61758666279778007</v>
          </cell>
          <cell r="G1820" t="str">
            <v>B</v>
          </cell>
          <cell r="H1820">
            <v>0.93262444081553686</v>
          </cell>
          <cell r="I1820" t="str">
            <v>B</v>
          </cell>
          <cell r="J1820">
            <v>9.34521366873272E-3</v>
          </cell>
          <cell r="K1820" t="str">
            <v>B</v>
          </cell>
          <cell r="L1820" t="str">
            <v>Bicf</v>
          </cell>
          <cell r="M1820" t="str">
            <v/>
          </cell>
          <cell r="N1820" t="str">
            <v>CAPAG Ano Base 2023</v>
          </cell>
          <cell r="O1820" t="str">
            <v>Não</v>
          </cell>
          <cell r="P1820">
            <v>0.63628540876691919</v>
          </cell>
          <cell r="Q1820" t="str">
            <v>Sim</v>
          </cell>
          <cell r="R1820" t="str">
            <v/>
          </cell>
          <cell r="S1820" t="str">
            <v/>
          </cell>
          <cell r="T1820" t="str">
            <v/>
          </cell>
          <cell r="U1820" t="str">
            <v/>
          </cell>
          <cell r="V1820" t="str">
            <v>Sim</v>
          </cell>
          <cell r="W1820" t="str">
            <v>Sim</v>
          </cell>
        </row>
        <row r="1821">
          <cell r="D1821" t="str">
            <v>São Domingos/SE</v>
          </cell>
          <cell r="E1821" t="str">
            <v>D</v>
          </cell>
          <cell r="F1821">
            <v>1.2622472923908221</v>
          </cell>
          <cell r="G1821" t="str">
            <v>C</v>
          </cell>
          <cell r="H1821">
            <v>0.99091215280609024</v>
          </cell>
          <cell r="I1821" t="str">
            <v>C</v>
          </cell>
          <cell r="J1821">
            <v>-9.3918204458626087E-2</v>
          </cell>
          <cell r="K1821" t="str">
            <v>C</v>
          </cell>
          <cell r="L1821" t="str">
            <v>Dicf</v>
          </cell>
          <cell r="M1821" t="str">
            <v/>
          </cell>
          <cell r="N1821" t="str">
            <v>CAPAG Ano Base 2023</v>
          </cell>
          <cell r="O1821" t="str">
            <v>Não</v>
          </cell>
          <cell r="P1821" t="str">
            <v>n.d.</v>
          </cell>
          <cell r="Q1821" t="str">
            <v>Sim</v>
          </cell>
          <cell r="R1821" t="str">
            <v/>
          </cell>
          <cell r="S1821" t="str">
            <v/>
          </cell>
          <cell r="T1821" t="str">
            <v/>
          </cell>
          <cell r="U1821" t="str">
            <v/>
          </cell>
          <cell r="V1821" t="str">
            <v>Sim</v>
          </cell>
          <cell r="W1821" t="str">
            <v>Sim</v>
          </cell>
        </row>
        <row r="1822">
          <cell r="D1822" t="str">
            <v>São Francisco/SE</v>
          </cell>
          <cell r="E1822" t="str">
            <v>C</v>
          </cell>
          <cell r="F1822">
            <v>0.60510472448759667</v>
          </cell>
          <cell r="G1822" t="str">
            <v>B</v>
          </cell>
          <cell r="H1822">
            <v>0.96408207720125172</v>
          </cell>
          <cell r="I1822" t="str">
            <v>C</v>
          </cell>
          <cell r="J1822">
            <v>8.7892209804775245E-2</v>
          </cell>
          <cell r="K1822" t="str">
            <v>A</v>
          </cell>
          <cell r="L1822" t="str">
            <v>Bicf</v>
          </cell>
          <cell r="M1822" t="str">
            <v/>
          </cell>
          <cell r="N1822" t="str">
            <v>CAPAG Ano Base 2023</v>
          </cell>
          <cell r="O1822" t="str">
            <v>Não</v>
          </cell>
          <cell r="P1822">
            <v>0.10449972434511351</v>
          </cell>
          <cell r="Q1822" t="str">
            <v>Sim</v>
          </cell>
          <cell r="R1822" t="str">
            <v/>
          </cell>
          <cell r="S1822" t="str">
            <v/>
          </cell>
          <cell r="T1822" t="str">
            <v/>
          </cell>
          <cell r="U1822" t="str">
            <v/>
          </cell>
          <cell r="V1822" t="str">
            <v>Sim</v>
          </cell>
          <cell r="W1822" t="str">
            <v>Sim</v>
          </cell>
        </row>
        <row r="1823">
          <cell r="D1823" t="str">
            <v>São Miguel do Aleixo/SE</v>
          </cell>
          <cell r="E1823" t="str">
            <v>n.d.</v>
          </cell>
          <cell r="F1823">
            <v>1.1216794908964534</v>
          </cell>
          <cell r="G1823" t="str">
            <v>C</v>
          </cell>
          <cell r="H1823">
            <v>0.96928341384821626</v>
          </cell>
          <cell r="I1823" t="str">
            <v>C</v>
          </cell>
          <cell r="J1823" t="str">
            <v>n.d.</v>
          </cell>
          <cell r="K1823" t="str">
            <v>n.d.</v>
          </cell>
          <cell r="L1823" t="str">
            <v>Bicf</v>
          </cell>
          <cell r="M182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23" t="str">
            <v>CAPAG Ano Base 2023</v>
          </cell>
          <cell r="O1823" t="str">
            <v>Não</v>
          </cell>
          <cell r="P1823" t="str">
            <v>n.d.</v>
          </cell>
          <cell r="Q1823" t="str">
            <v>Sim</v>
          </cell>
          <cell r="R1823" t="str">
            <v/>
          </cell>
          <cell r="S1823" t="str">
            <v/>
          </cell>
          <cell r="T1823" t="str">
            <v/>
          </cell>
          <cell r="U1823" t="str">
            <v>Sim</v>
          </cell>
          <cell r="V1823" t="str">
            <v>Sim</v>
          </cell>
          <cell r="W1823" t="str">
            <v>Sim</v>
          </cell>
        </row>
        <row r="1824">
          <cell r="D1824" t="str">
            <v>Simão Dias/SE</v>
          </cell>
          <cell r="E1824" t="str">
            <v>C</v>
          </cell>
          <cell r="F1824">
            <v>0.38806475892864506</v>
          </cell>
          <cell r="G1824" t="str">
            <v>A</v>
          </cell>
          <cell r="H1824">
            <v>0.90722833852645435</v>
          </cell>
          <cell r="I1824" t="str">
            <v>B</v>
          </cell>
          <cell r="J1824">
            <v>-6.2361327931122609E-3</v>
          </cell>
          <cell r="K1824" t="str">
            <v>C</v>
          </cell>
          <cell r="L1824" t="str">
            <v>Dicf</v>
          </cell>
          <cell r="M1824" t="str">
            <v/>
          </cell>
          <cell r="N1824" t="str">
            <v>CAPAG Ano Base 2023</v>
          </cell>
          <cell r="O1824" t="str">
            <v>Não</v>
          </cell>
          <cell r="P1824">
            <v>1.4500545876157279E-2</v>
          </cell>
          <cell r="Q1824" t="str">
            <v>Sim</v>
          </cell>
          <cell r="R1824" t="str">
            <v>Sim</v>
          </cell>
          <cell r="S1824" t="str">
            <v/>
          </cell>
          <cell r="T1824" t="str">
            <v/>
          </cell>
          <cell r="U1824" t="str">
            <v/>
          </cell>
          <cell r="V1824" t="str">
            <v>Sim</v>
          </cell>
          <cell r="W1824" t="str">
            <v>Sim</v>
          </cell>
        </row>
        <row r="1825">
          <cell r="D1825" t="str">
            <v>Siriri/SE</v>
          </cell>
          <cell r="E1825" t="str">
            <v>C</v>
          </cell>
          <cell r="F1825">
            <v>0.20231117308804553</v>
          </cell>
          <cell r="G1825" t="str">
            <v>A</v>
          </cell>
          <cell r="H1825">
            <v>0.97483804648836925</v>
          </cell>
          <cell r="I1825" t="str">
            <v>C</v>
          </cell>
          <cell r="J1825">
            <v>-1.020201017230424E-2</v>
          </cell>
          <cell r="K1825" t="str">
            <v>C</v>
          </cell>
          <cell r="L1825" t="str">
            <v>Bicf</v>
          </cell>
          <cell r="M1825" t="str">
            <v/>
          </cell>
          <cell r="N1825" t="str">
            <v>CAPAG Ano Base 2023</v>
          </cell>
          <cell r="O1825" t="str">
            <v>Não</v>
          </cell>
          <cell r="P1825" t="str">
            <v>n.d.</v>
          </cell>
          <cell r="Q1825" t="str">
            <v>Sim</v>
          </cell>
          <cell r="R1825" t="str">
            <v/>
          </cell>
          <cell r="S1825" t="str">
            <v/>
          </cell>
          <cell r="T1825" t="str">
            <v/>
          </cell>
          <cell r="U1825" t="str">
            <v/>
          </cell>
          <cell r="V1825" t="str">
            <v>Sim</v>
          </cell>
          <cell r="W1825" t="str">
            <v>Sim</v>
          </cell>
        </row>
        <row r="1826">
          <cell r="D1826" t="str">
            <v>Telha/SE</v>
          </cell>
          <cell r="E1826" t="str">
            <v>C</v>
          </cell>
          <cell r="F1826">
            <v>0.34447954938873115</v>
          </cell>
          <cell r="G1826" t="str">
            <v>A</v>
          </cell>
          <cell r="H1826">
            <v>0.97994533069708112</v>
          </cell>
          <cell r="I1826" t="str">
            <v>C</v>
          </cell>
          <cell r="J1826">
            <v>4.8291575647926958E-2</v>
          </cell>
          <cell r="K1826" t="str">
            <v>B</v>
          </cell>
          <cell r="L1826" t="str">
            <v>Bicf</v>
          </cell>
          <cell r="M1826" t="str">
            <v/>
          </cell>
          <cell r="N1826" t="str">
            <v>CAPAG Ano Base 2023</v>
          </cell>
          <cell r="O1826" t="str">
            <v>Não</v>
          </cell>
          <cell r="P1826">
            <v>0.43423141989193204</v>
          </cell>
          <cell r="Q1826" t="str">
            <v>Sim</v>
          </cell>
          <cell r="R1826" t="str">
            <v/>
          </cell>
          <cell r="S1826" t="str">
            <v/>
          </cell>
          <cell r="T1826" t="str">
            <v/>
          </cell>
          <cell r="U1826" t="str">
            <v/>
          </cell>
          <cell r="V1826" t="str">
            <v>Sim</v>
          </cell>
          <cell r="W1826" t="str">
            <v>Sim</v>
          </cell>
        </row>
        <row r="1827">
          <cell r="D1827" t="str">
            <v>Tobias Barreto/SE</v>
          </cell>
          <cell r="E1827" t="str">
            <v>C</v>
          </cell>
          <cell r="F1827">
            <v>0.89364904488708319</v>
          </cell>
          <cell r="G1827" t="str">
            <v>B</v>
          </cell>
          <cell r="H1827">
            <v>1.0143048035259867</v>
          </cell>
          <cell r="I1827" t="str">
            <v>C</v>
          </cell>
          <cell r="J1827">
            <v>-3.018664965114163E-2</v>
          </cell>
          <cell r="K1827" t="str">
            <v>C</v>
          </cell>
          <cell r="L1827" t="str">
            <v>Bicf</v>
          </cell>
          <cell r="M1827" t="str">
            <v/>
          </cell>
          <cell r="N1827" t="str">
            <v>CAPAG Ano Base 2023</v>
          </cell>
          <cell r="O1827" t="str">
            <v>Não</v>
          </cell>
          <cell r="P1827">
            <v>8.8739559068327285</v>
          </cell>
          <cell r="Q1827" t="str">
            <v>Sim</v>
          </cell>
          <cell r="R1827" t="str">
            <v/>
          </cell>
          <cell r="S1827" t="str">
            <v/>
          </cell>
          <cell r="T1827" t="str">
            <v/>
          </cell>
          <cell r="U1827" t="str">
            <v/>
          </cell>
          <cell r="V1827" t="str">
            <v>Sim</v>
          </cell>
          <cell r="W1827" t="str">
            <v>Sim</v>
          </cell>
        </row>
        <row r="1828">
          <cell r="D1828" t="str">
            <v>Tomar do Geru/SE</v>
          </cell>
          <cell r="E1828" t="str">
            <v>C</v>
          </cell>
          <cell r="F1828">
            <v>0.28747226132594966</v>
          </cell>
          <cell r="G1828" t="str">
            <v>A</v>
          </cell>
          <cell r="H1828">
            <v>0.91217720835950389</v>
          </cell>
          <cell r="I1828" t="str">
            <v>B</v>
          </cell>
          <cell r="J1828">
            <v>-5.7761502344725824E-2</v>
          </cell>
          <cell r="K1828" t="str">
            <v>C</v>
          </cell>
          <cell r="L1828" t="str">
            <v>Cicf</v>
          </cell>
          <cell r="M1828" t="str">
            <v/>
          </cell>
          <cell r="N1828" t="str">
            <v>CAPAG Ano Base 2023</v>
          </cell>
          <cell r="O1828" t="str">
            <v>Não</v>
          </cell>
          <cell r="P1828" t="str">
            <v/>
          </cell>
          <cell r="Q1828" t="str">
            <v>Sim</v>
          </cell>
          <cell r="R1828" t="str">
            <v/>
          </cell>
          <cell r="S1828" t="str">
            <v/>
          </cell>
          <cell r="T1828" t="str">
            <v/>
          </cell>
          <cell r="U1828" t="str">
            <v/>
          </cell>
          <cell r="V1828" t="str">
            <v>Sim</v>
          </cell>
          <cell r="W1828" t="str">
            <v>Sim</v>
          </cell>
        </row>
        <row r="1829">
          <cell r="D1829" t="str">
            <v>Umbaúba/SE</v>
          </cell>
          <cell r="E1829" t="str">
            <v>D</v>
          </cell>
          <cell r="F1829">
            <v>1.1089724040149243</v>
          </cell>
          <cell r="G1829" t="str">
            <v>C</v>
          </cell>
          <cell r="H1829">
            <v>0.96005156306180384</v>
          </cell>
          <cell r="I1829" t="str">
            <v>C</v>
          </cell>
          <cell r="J1829">
            <v>-5.9279476697541723E-2</v>
          </cell>
          <cell r="K1829" t="str">
            <v>C</v>
          </cell>
          <cell r="L1829" t="str">
            <v>Cicf</v>
          </cell>
          <cell r="M1829" t="str">
            <v/>
          </cell>
          <cell r="N1829" t="str">
            <v>CAPAG Ano Base 2023</v>
          </cell>
          <cell r="O1829" t="str">
            <v>Não</v>
          </cell>
          <cell r="P1829">
            <v>6.9655065594922076</v>
          </cell>
          <cell r="Q1829" t="str">
            <v>Sim</v>
          </cell>
          <cell r="R1829" t="str">
            <v/>
          </cell>
          <cell r="S1829" t="str">
            <v/>
          </cell>
          <cell r="T1829" t="str">
            <v/>
          </cell>
          <cell r="U1829" t="str">
            <v/>
          </cell>
          <cell r="V1829" t="str">
            <v>Sim</v>
          </cell>
          <cell r="W1829" t="str">
            <v>Sim</v>
          </cell>
        </row>
        <row r="1830">
          <cell r="D1830" t="str">
            <v>Abaíra/BA</v>
          </cell>
          <cell r="E1830" t="str">
            <v>C</v>
          </cell>
          <cell r="F1830">
            <v>0.64110127531989936</v>
          </cell>
          <cell r="G1830" t="str">
            <v>B</v>
          </cell>
          <cell r="H1830">
            <v>1.0889021386024709</v>
          </cell>
          <cell r="I1830" t="str">
            <v>C</v>
          </cell>
          <cell r="J1830">
            <v>-1.2594362063282134E-2</v>
          </cell>
          <cell r="K1830" t="str">
            <v>C</v>
          </cell>
          <cell r="L1830" t="str">
            <v>Dicf</v>
          </cell>
          <cell r="M1830" t="str">
            <v/>
          </cell>
          <cell r="N1830" t="str">
            <v>CAPAG Ano Base 2023</v>
          </cell>
          <cell r="O1830" t="str">
            <v>Não</v>
          </cell>
          <cell r="P1830">
            <v>2.4858957578815213</v>
          </cell>
          <cell r="Q1830" t="str">
            <v>Sim</v>
          </cell>
          <cell r="R1830" t="str">
            <v/>
          </cell>
          <cell r="S1830" t="str">
            <v/>
          </cell>
          <cell r="T1830" t="str">
            <v/>
          </cell>
          <cell r="U1830" t="str">
            <v/>
          </cell>
          <cell r="V1830" t="str">
            <v>Sim</v>
          </cell>
          <cell r="W1830" t="str">
            <v>Não</v>
          </cell>
        </row>
        <row r="1831">
          <cell r="D1831" t="str">
            <v>Abaré/BA</v>
          </cell>
          <cell r="E1831" t="str">
            <v>C</v>
          </cell>
          <cell r="F1831">
            <v>0.41227086550516412</v>
          </cell>
          <cell r="G1831" t="str">
            <v>A</v>
          </cell>
          <cell r="H1831">
            <v>0.9807751577196967</v>
          </cell>
          <cell r="I1831" t="str">
            <v>C</v>
          </cell>
          <cell r="J1831">
            <v>-5.7163239341853536E-2</v>
          </cell>
          <cell r="K1831" t="str">
            <v>C</v>
          </cell>
          <cell r="L1831" t="str">
            <v>Cicf</v>
          </cell>
          <cell r="M1831" t="str">
            <v/>
          </cell>
          <cell r="N1831" t="str">
            <v>CAPAG Ano Base 2023</v>
          </cell>
          <cell r="O1831" t="str">
            <v>Não</v>
          </cell>
          <cell r="P1831" t="str">
            <v/>
          </cell>
          <cell r="Q1831" t="str">
            <v>Sim</v>
          </cell>
          <cell r="R1831" t="str">
            <v/>
          </cell>
          <cell r="S1831" t="str">
            <v/>
          </cell>
          <cell r="T1831" t="str">
            <v/>
          </cell>
          <cell r="U1831" t="str">
            <v/>
          </cell>
          <cell r="V1831" t="str">
            <v>Sim</v>
          </cell>
          <cell r="W1831" t="str">
            <v>Não</v>
          </cell>
        </row>
        <row r="1832">
          <cell r="D1832" t="str">
            <v>Acajutiba/BA</v>
          </cell>
          <cell r="E1832" t="str">
            <v>n.d.</v>
          </cell>
          <cell r="F1832">
            <v>0.74555236178943218</v>
          </cell>
          <cell r="G1832" t="str">
            <v>B</v>
          </cell>
          <cell r="H1832" t="str">
            <v>n.d.</v>
          </cell>
          <cell r="I1832" t="str">
            <v>n.d.</v>
          </cell>
          <cell r="J1832">
            <v>-4.1683396870864836E-2</v>
          </cell>
          <cell r="K1832" t="str">
            <v>C</v>
          </cell>
          <cell r="L1832" t="str">
            <v>Bicf</v>
          </cell>
          <cell r="M183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832" t="str">
            <v>CAPAG Ano Base 2023</v>
          </cell>
          <cell r="O1832" t="str">
            <v>Não</v>
          </cell>
          <cell r="P1832" t="str">
            <v/>
          </cell>
          <cell r="Q1832" t="str">
            <v>Sim</v>
          </cell>
          <cell r="R1832" t="str">
            <v/>
          </cell>
          <cell r="S1832" t="str">
            <v>Sim</v>
          </cell>
          <cell r="T1832" t="str">
            <v/>
          </cell>
          <cell r="U1832" t="str">
            <v/>
          </cell>
          <cell r="V1832" t="str">
            <v>Sim</v>
          </cell>
          <cell r="W1832" t="str">
            <v>Sim</v>
          </cell>
        </row>
        <row r="1833">
          <cell r="D1833" t="str">
            <v>Adustina/BA</v>
          </cell>
          <cell r="E1833" t="str">
            <v>C</v>
          </cell>
          <cell r="F1833">
            <v>0.39924257416551878</v>
          </cell>
          <cell r="G1833" t="str">
            <v>A</v>
          </cell>
          <cell r="H1833">
            <v>0.96638928461210216</v>
          </cell>
          <cell r="I1833" t="str">
            <v>C</v>
          </cell>
          <cell r="J1833">
            <v>-2.0395931106080262E-2</v>
          </cell>
          <cell r="K1833" t="str">
            <v>C</v>
          </cell>
          <cell r="L1833" t="str">
            <v>Cicf</v>
          </cell>
          <cell r="M1833" t="str">
            <v/>
          </cell>
          <cell r="N1833" t="str">
            <v>CAPAG Ano Base 2023</v>
          </cell>
          <cell r="O1833" t="str">
            <v>Não</v>
          </cell>
          <cell r="P1833">
            <v>12.45919858466352</v>
          </cell>
          <cell r="Q1833" t="str">
            <v>Sim</v>
          </cell>
          <cell r="R1833" t="str">
            <v/>
          </cell>
          <cell r="S1833" t="str">
            <v/>
          </cell>
          <cell r="T1833" t="str">
            <v/>
          </cell>
          <cell r="U1833" t="str">
            <v/>
          </cell>
          <cell r="V1833" t="str">
            <v>Sim</v>
          </cell>
          <cell r="W1833" t="str">
            <v>Não</v>
          </cell>
        </row>
        <row r="1834">
          <cell r="D1834" t="str">
            <v>Água Fria/BA</v>
          </cell>
          <cell r="E1834" t="str">
            <v>n.e.</v>
          </cell>
          <cell r="F1834">
            <v>0.34892574283298716</v>
          </cell>
          <cell r="G1834" t="str">
            <v>A</v>
          </cell>
          <cell r="H1834" t="str">
            <v>n.d.</v>
          </cell>
          <cell r="I1834" t="str">
            <v>n.d.</v>
          </cell>
          <cell r="J1834">
            <v>-1.0084487018245996E-2</v>
          </cell>
          <cell r="K1834" t="str">
            <v>C</v>
          </cell>
          <cell r="L1834" t="str">
            <v>Eicf</v>
          </cell>
          <cell r="M1834" t="str">
            <v>Ente possui ranking da informação contábil Eicf</v>
          </cell>
          <cell r="N1834" t="str">
            <v>CAPAG Ano Base 2023</v>
          </cell>
          <cell r="O1834" t="str">
            <v>Não</v>
          </cell>
          <cell r="P1834">
            <v>2.2996035619991004</v>
          </cell>
          <cell r="Q1834" t="str">
            <v>Sim</v>
          </cell>
          <cell r="R1834" t="str">
            <v/>
          </cell>
          <cell r="S1834" t="str">
            <v>Sim</v>
          </cell>
          <cell r="T1834" t="str">
            <v/>
          </cell>
          <cell r="U1834" t="str">
            <v/>
          </cell>
          <cell r="V1834" t="str">
            <v>Sim</v>
          </cell>
          <cell r="W1834" t="str">
            <v>Sim</v>
          </cell>
        </row>
        <row r="1835">
          <cell r="D1835" t="str">
            <v>Érico Cardoso/BA</v>
          </cell>
          <cell r="E1835" t="str">
            <v>n.d.</v>
          </cell>
          <cell r="F1835">
            <v>0.38831149990567226</v>
          </cell>
          <cell r="G1835" t="str">
            <v>A</v>
          </cell>
          <cell r="H1835">
            <v>0.93143847531488588</v>
          </cell>
          <cell r="I1835" t="str">
            <v>B</v>
          </cell>
          <cell r="J1835" t="str">
            <v>n.d.</v>
          </cell>
          <cell r="K1835" t="str">
            <v>n.d.</v>
          </cell>
          <cell r="L1835" t="str">
            <v>Bicf</v>
          </cell>
          <cell r="M183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35" t="str">
            <v>CAPAG Ano Base 2023</v>
          </cell>
          <cell r="O1835" t="str">
            <v>Não</v>
          </cell>
          <cell r="P1835" t="str">
            <v>n.d.</v>
          </cell>
          <cell r="Q1835" t="str">
            <v>Sim</v>
          </cell>
          <cell r="R1835" t="str">
            <v/>
          </cell>
          <cell r="S1835" t="str">
            <v/>
          </cell>
          <cell r="T1835" t="str">
            <v/>
          </cell>
          <cell r="U1835" t="str">
            <v>Sim</v>
          </cell>
          <cell r="V1835" t="str">
            <v>Sim</v>
          </cell>
          <cell r="W1835" t="str">
            <v>Sim</v>
          </cell>
        </row>
        <row r="1836">
          <cell r="D1836" t="str">
            <v>Aiquara/BA</v>
          </cell>
          <cell r="E1836" t="str">
            <v>C</v>
          </cell>
          <cell r="F1836">
            <v>0.37055502268670004</v>
          </cell>
          <cell r="G1836" t="str">
            <v>A</v>
          </cell>
          <cell r="H1836">
            <v>0.90974705582250159</v>
          </cell>
          <cell r="I1836" t="str">
            <v>B</v>
          </cell>
          <cell r="J1836">
            <v>-5.3450762125951241E-2</v>
          </cell>
          <cell r="K1836" t="str">
            <v>C</v>
          </cell>
          <cell r="L1836" t="str">
            <v>Cicf</v>
          </cell>
          <cell r="M1836" t="str">
            <v/>
          </cell>
          <cell r="N1836" t="str">
            <v>CAPAG Ano Base 2023</v>
          </cell>
          <cell r="O1836" t="str">
            <v>Não</v>
          </cell>
          <cell r="P1836" t="str">
            <v/>
          </cell>
          <cell r="Q1836" t="str">
            <v>Sim</v>
          </cell>
          <cell r="R1836" t="str">
            <v/>
          </cell>
          <cell r="S1836" t="str">
            <v/>
          </cell>
          <cell r="T1836" t="str">
            <v/>
          </cell>
          <cell r="U1836" t="str">
            <v/>
          </cell>
          <cell r="V1836" t="str">
            <v>Sim</v>
          </cell>
          <cell r="W1836" t="str">
            <v>Não</v>
          </cell>
        </row>
        <row r="1837">
          <cell r="D1837" t="str">
            <v>Alagoinhas/BA</v>
          </cell>
          <cell r="E1837" t="str">
            <v>C</v>
          </cell>
          <cell r="F1837">
            <v>0.27022501219904371</v>
          </cell>
          <cell r="G1837" t="str">
            <v>A</v>
          </cell>
          <cell r="H1837">
            <v>0.96084544751365197</v>
          </cell>
          <cell r="I1837" t="str">
            <v>C</v>
          </cell>
          <cell r="J1837">
            <v>-2.4248135426122009E-3</v>
          </cell>
          <cell r="K1837" t="str">
            <v>C</v>
          </cell>
          <cell r="L1837" t="str">
            <v>Bicf</v>
          </cell>
          <cell r="M1837" t="str">
            <v/>
          </cell>
          <cell r="N1837" t="str">
            <v>CAPAG Ano Base 2023</v>
          </cell>
          <cell r="O1837" t="str">
            <v>Não</v>
          </cell>
          <cell r="P1837">
            <v>1.9397618736004993</v>
          </cell>
          <cell r="Q1837" t="str">
            <v>Sim</v>
          </cell>
          <cell r="R1837" t="str">
            <v/>
          </cell>
          <cell r="S1837" t="str">
            <v/>
          </cell>
          <cell r="T1837" t="str">
            <v/>
          </cell>
          <cell r="U1837" t="str">
            <v/>
          </cell>
          <cell r="V1837" t="str">
            <v>Sim</v>
          </cell>
          <cell r="W1837" t="str">
            <v>Sim</v>
          </cell>
        </row>
        <row r="1838">
          <cell r="D1838" t="str">
            <v>Alcobaça/BA</v>
          </cell>
          <cell r="E1838" t="str">
            <v>C</v>
          </cell>
          <cell r="F1838">
            <v>0.17593317090577401</v>
          </cell>
          <cell r="G1838" t="str">
            <v>A</v>
          </cell>
          <cell r="H1838">
            <v>1.0213794781419043</v>
          </cell>
          <cell r="I1838" t="str">
            <v>C</v>
          </cell>
          <cell r="J1838">
            <v>-6.7947125706196806E-2</v>
          </cell>
          <cell r="K1838" t="str">
            <v>C</v>
          </cell>
          <cell r="L1838" t="str">
            <v>Cicf</v>
          </cell>
          <cell r="M1838" t="str">
            <v/>
          </cell>
          <cell r="N1838" t="str">
            <v>CAPAG Ano Base 2023</v>
          </cell>
          <cell r="O1838" t="str">
            <v>Não</v>
          </cell>
          <cell r="P1838" t="str">
            <v/>
          </cell>
          <cell r="Q1838" t="str">
            <v>Sim</v>
          </cell>
          <cell r="R1838" t="str">
            <v/>
          </cell>
          <cell r="S1838" t="str">
            <v/>
          </cell>
          <cell r="T1838" t="str">
            <v/>
          </cell>
          <cell r="U1838" t="str">
            <v/>
          </cell>
          <cell r="V1838" t="str">
            <v>Sim</v>
          </cell>
          <cell r="W1838" t="str">
            <v>Sim</v>
          </cell>
        </row>
        <row r="1839">
          <cell r="D1839" t="str">
            <v>Almadina/BA</v>
          </cell>
          <cell r="E1839" t="str">
            <v>C</v>
          </cell>
          <cell r="F1839">
            <v>0.27148776340561476</v>
          </cell>
          <cell r="G1839" t="str">
            <v>A</v>
          </cell>
          <cell r="H1839">
            <v>0.91191710420097039</v>
          </cell>
          <cell r="I1839" t="str">
            <v>B</v>
          </cell>
          <cell r="J1839">
            <v>-9.4546040794115313E-2</v>
          </cell>
          <cell r="K1839" t="str">
            <v>C</v>
          </cell>
          <cell r="L1839" t="str">
            <v>Bicf</v>
          </cell>
          <cell r="M1839" t="str">
            <v/>
          </cell>
          <cell r="N1839" t="str">
            <v>CAPAG Ano Base 2023</v>
          </cell>
          <cell r="O1839" t="str">
            <v>Não</v>
          </cell>
          <cell r="P1839">
            <v>13.530990725473425</v>
          </cell>
          <cell r="Q1839" t="str">
            <v>Sim</v>
          </cell>
          <cell r="R1839" t="str">
            <v/>
          </cell>
          <cell r="S1839" t="str">
            <v/>
          </cell>
          <cell r="T1839" t="str">
            <v/>
          </cell>
          <cell r="U1839" t="str">
            <v/>
          </cell>
          <cell r="V1839" t="str">
            <v>Sim</v>
          </cell>
          <cell r="W1839" t="str">
            <v>Sim</v>
          </cell>
        </row>
        <row r="1840">
          <cell r="D1840" t="str">
            <v>Amargosa/BA</v>
          </cell>
          <cell r="E1840" t="str">
            <v>B+</v>
          </cell>
          <cell r="F1840">
            <v>0.64236250427014974</v>
          </cell>
          <cell r="G1840" t="str">
            <v>B</v>
          </cell>
          <cell r="H1840">
            <v>0.91514674014178909</v>
          </cell>
          <cell r="I1840" t="str">
            <v>B</v>
          </cell>
          <cell r="J1840">
            <v>2.7961365287794186E-2</v>
          </cell>
          <cell r="K1840" t="str">
            <v>B</v>
          </cell>
          <cell r="L1840" t="str">
            <v>Aicf</v>
          </cell>
          <cell r="M1840" t="str">
            <v/>
          </cell>
          <cell r="N1840" t="str">
            <v>CAPAG Ano Base 2023</v>
          </cell>
          <cell r="O1840" t="str">
            <v>Não</v>
          </cell>
          <cell r="P1840">
            <v>8.4829980412854958E-2</v>
          </cell>
          <cell r="Q1840" t="str">
            <v>Sim</v>
          </cell>
          <cell r="R1840" t="str">
            <v/>
          </cell>
          <cell r="S1840" t="str">
            <v/>
          </cell>
          <cell r="T1840" t="str">
            <v/>
          </cell>
          <cell r="U1840" t="str">
            <v/>
          </cell>
          <cell r="V1840" t="str">
            <v>Sim</v>
          </cell>
          <cell r="W1840" t="str">
            <v>Sim</v>
          </cell>
        </row>
        <row r="1841">
          <cell r="D1841" t="str">
            <v>Amélia Rodrigues/BA</v>
          </cell>
          <cell r="E1841" t="str">
            <v>B</v>
          </cell>
          <cell r="F1841">
            <v>1.0348353691870156</v>
          </cell>
          <cell r="G1841" t="str">
            <v>C</v>
          </cell>
          <cell r="H1841">
            <v>0.90104001807012302</v>
          </cell>
          <cell r="I1841" t="str">
            <v>B</v>
          </cell>
          <cell r="J1841">
            <v>1.5404115096267707E-2</v>
          </cell>
          <cell r="K1841" t="str">
            <v>B</v>
          </cell>
          <cell r="L1841" t="str">
            <v>Bicf</v>
          </cell>
          <cell r="M1841" t="str">
            <v/>
          </cell>
          <cell r="N1841" t="str">
            <v>CAPAG Ano Base 2023</v>
          </cell>
          <cell r="O1841" t="str">
            <v>Não</v>
          </cell>
          <cell r="P1841">
            <v>0.71859111949276588</v>
          </cell>
          <cell r="Q1841" t="str">
            <v>Sim</v>
          </cell>
          <cell r="R1841" t="str">
            <v/>
          </cell>
          <cell r="S1841" t="str">
            <v/>
          </cell>
          <cell r="T1841" t="str">
            <v/>
          </cell>
          <cell r="U1841" t="str">
            <v/>
          </cell>
          <cell r="V1841" t="str">
            <v>Sim</v>
          </cell>
          <cell r="W1841" t="str">
            <v>Sim</v>
          </cell>
        </row>
        <row r="1842">
          <cell r="D1842" t="str">
            <v>América Dourada/BA</v>
          </cell>
          <cell r="E1842" t="str">
            <v>n.e.</v>
          </cell>
          <cell r="F1842">
            <v>0.13826326365541017</v>
          </cell>
          <cell r="G1842" t="str">
            <v>A</v>
          </cell>
          <cell r="H1842">
            <v>0.98165620342184912</v>
          </cell>
          <cell r="I1842" t="str">
            <v>C</v>
          </cell>
          <cell r="J1842">
            <v>3.4936480591351748E-5</v>
          </cell>
          <cell r="K1842" t="str">
            <v>B</v>
          </cell>
          <cell r="L1842" t="str">
            <v>Eicf</v>
          </cell>
          <cell r="M1842" t="str">
            <v>Ente possui ranking da informação contábil Eicf</v>
          </cell>
          <cell r="N1842" t="str">
            <v>CAPAG Ano Base 2023</v>
          </cell>
          <cell r="O1842" t="str">
            <v>Não</v>
          </cell>
          <cell r="P1842">
            <v>0</v>
          </cell>
          <cell r="Q1842" t="str">
            <v>Sim</v>
          </cell>
          <cell r="R1842" t="str">
            <v/>
          </cell>
          <cell r="S1842" t="str">
            <v/>
          </cell>
          <cell r="T1842" t="str">
            <v/>
          </cell>
          <cell r="U1842" t="str">
            <v/>
          </cell>
          <cell r="V1842" t="str">
            <v>Sim</v>
          </cell>
          <cell r="W1842" t="str">
            <v>Sim</v>
          </cell>
        </row>
        <row r="1843">
          <cell r="D1843" t="str">
            <v>Anagé/BA</v>
          </cell>
          <cell r="E1843" t="str">
            <v>D</v>
          </cell>
          <cell r="F1843">
            <v>1.0265440331130531</v>
          </cell>
          <cell r="G1843" t="str">
            <v>C</v>
          </cell>
          <cell r="H1843">
            <v>1.0921377637020915</v>
          </cell>
          <cell r="I1843" t="str">
            <v>C</v>
          </cell>
          <cell r="J1843">
            <v>-0.30206343311917305</v>
          </cell>
          <cell r="K1843" t="str">
            <v>C</v>
          </cell>
          <cell r="L1843" t="str">
            <v>Cicf</v>
          </cell>
          <cell r="M1843" t="str">
            <v/>
          </cell>
          <cell r="N1843" t="str">
            <v>CAPAG Ano Base 2023</v>
          </cell>
          <cell r="O1843" t="str">
            <v>Não</v>
          </cell>
          <cell r="P1843" t="str">
            <v/>
          </cell>
          <cell r="Q1843" t="str">
            <v>Sim</v>
          </cell>
          <cell r="R1843" t="str">
            <v/>
          </cell>
          <cell r="S1843" t="str">
            <v/>
          </cell>
          <cell r="T1843" t="str">
            <v/>
          </cell>
          <cell r="U1843" t="str">
            <v/>
          </cell>
          <cell r="V1843" t="str">
            <v>Sim</v>
          </cell>
          <cell r="W1843" t="str">
            <v>Não</v>
          </cell>
        </row>
        <row r="1844">
          <cell r="D1844" t="str">
            <v>Andaraí/BA</v>
          </cell>
          <cell r="E1844" t="str">
            <v>B</v>
          </cell>
          <cell r="F1844">
            <v>0.75240512782292601</v>
          </cell>
          <cell r="G1844" t="str">
            <v>B</v>
          </cell>
          <cell r="H1844">
            <v>0.84612510502015459</v>
          </cell>
          <cell r="I1844" t="str">
            <v>A</v>
          </cell>
          <cell r="J1844">
            <v>8.6445793086075182E-2</v>
          </cell>
          <cell r="K1844" t="str">
            <v>A</v>
          </cell>
          <cell r="L1844" t="str">
            <v>Cicf</v>
          </cell>
          <cell r="M1844" t="str">
            <v/>
          </cell>
          <cell r="N1844" t="str">
            <v>CAPAG Ano Base 2023</v>
          </cell>
          <cell r="O1844" t="str">
            <v>Não</v>
          </cell>
          <cell r="P1844">
            <v>0.26162628606559751</v>
          </cell>
          <cell r="Q1844" t="str">
            <v>Sim</v>
          </cell>
          <cell r="R1844" t="str">
            <v/>
          </cell>
          <cell r="S1844" t="str">
            <v/>
          </cell>
          <cell r="T1844" t="str">
            <v/>
          </cell>
          <cell r="U1844" t="str">
            <v/>
          </cell>
          <cell r="V1844" t="str">
            <v>Sim</v>
          </cell>
          <cell r="W1844" t="str">
            <v>Sim</v>
          </cell>
        </row>
        <row r="1845">
          <cell r="D1845" t="str">
            <v>Andorinha/BA</v>
          </cell>
          <cell r="E1845" t="str">
            <v>B</v>
          </cell>
          <cell r="F1845">
            <v>7.5591687321452231E-2</v>
          </cell>
          <cell r="G1845" t="str">
            <v>A</v>
          </cell>
          <cell r="H1845">
            <v>0.86964490839899122</v>
          </cell>
          <cell r="I1845" t="str">
            <v>B</v>
          </cell>
          <cell r="J1845">
            <v>3.1438151937199926E-2</v>
          </cell>
          <cell r="K1845" t="str">
            <v>B</v>
          </cell>
          <cell r="L1845" t="str">
            <v>Bicf</v>
          </cell>
          <cell r="M1845" t="str">
            <v/>
          </cell>
          <cell r="N1845" t="str">
            <v>CAPAG Ano Base 2023</v>
          </cell>
          <cell r="O1845" t="str">
            <v>Não</v>
          </cell>
          <cell r="P1845">
            <v>0.18608297319074107</v>
          </cell>
          <cell r="Q1845" t="str">
            <v>Sim</v>
          </cell>
          <cell r="R1845" t="str">
            <v/>
          </cell>
          <cell r="S1845" t="str">
            <v/>
          </cell>
          <cell r="T1845" t="str">
            <v/>
          </cell>
          <cell r="U1845" t="str">
            <v/>
          </cell>
          <cell r="V1845" t="str">
            <v>Sim</v>
          </cell>
          <cell r="W1845" t="str">
            <v>Sim</v>
          </cell>
        </row>
        <row r="1846">
          <cell r="D1846" t="str">
            <v>Angical/BA</v>
          </cell>
          <cell r="E1846" t="str">
            <v>C</v>
          </cell>
          <cell r="F1846">
            <v>0.89612601408235526</v>
          </cell>
          <cell r="G1846" t="str">
            <v>B</v>
          </cell>
          <cell r="H1846">
            <v>0.88330934025495056</v>
          </cell>
          <cell r="I1846" t="str">
            <v>B</v>
          </cell>
          <cell r="J1846">
            <v>-4.9736668315467185E-3</v>
          </cell>
          <cell r="K1846" t="str">
            <v>C</v>
          </cell>
          <cell r="L1846" t="str">
            <v>Bicf</v>
          </cell>
          <cell r="M1846" t="str">
            <v/>
          </cell>
          <cell r="N1846" t="str">
            <v>CAPAG Ano Base 2023</v>
          </cell>
          <cell r="O1846" t="str">
            <v>Não</v>
          </cell>
          <cell r="P1846">
            <v>1.3846120278230456</v>
          </cell>
          <cell r="Q1846" t="str">
            <v>Sim</v>
          </cell>
          <cell r="R1846" t="str">
            <v/>
          </cell>
          <cell r="S1846" t="str">
            <v/>
          </cell>
          <cell r="T1846" t="str">
            <v/>
          </cell>
          <cell r="U1846" t="str">
            <v/>
          </cell>
          <cell r="V1846" t="str">
            <v>Sim</v>
          </cell>
          <cell r="W1846" t="str">
            <v>Sim</v>
          </cell>
        </row>
        <row r="1847">
          <cell r="D1847" t="str">
            <v>Anguera/BA</v>
          </cell>
          <cell r="E1847" t="str">
            <v>B</v>
          </cell>
          <cell r="F1847">
            <v>0.75676316889767348</v>
          </cell>
          <cell r="G1847" t="str">
            <v>B</v>
          </cell>
          <cell r="H1847">
            <v>0.87531831325370701</v>
          </cell>
          <cell r="I1847" t="str">
            <v>B</v>
          </cell>
          <cell r="J1847">
            <v>3.3903763569131393E-3</v>
          </cell>
          <cell r="K1847" t="str">
            <v>B</v>
          </cell>
          <cell r="L1847" t="str">
            <v>Cicf</v>
          </cell>
          <cell r="M1847" t="str">
            <v/>
          </cell>
          <cell r="N1847" t="str">
            <v>CAPAG Ano Base 2023</v>
          </cell>
          <cell r="O1847" t="str">
            <v>Não</v>
          </cell>
          <cell r="P1847">
            <v>0.84505978048805663</v>
          </cell>
          <cell r="Q1847" t="str">
            <v>Sim</v>
          </cell>
          <cell r="R1847" t="str">
            <v/>
          </cell>
          <cell r="S1847" t="str">
            <v/>
          </cell>
          <cell r="T1847" t="str">
            <v/>
          </cell>
          <cell r="U1847" t="str">
            <v/>
          </cell>
          <cell r="V1847" t="str">
            <v>Sim</v>
          </cell>
          <cell r="W1847" t="str">
            <v>Sim</v>
          </cell>
        </row>
        <row r="1848">
          <cell r="D1848" t="str">
            <v>Antas/BA</v>
          </cell>
          <cell r="E1848" t="str">
            <v>C</v>
          </cell>
          <cell r="F1848">
            <v>0.16309166007103637</v>
          </cell>
          <cell r="G1848" t="str">
            <v>A</v>
          </cell>
          <cell r="H1848">
            <v>0.95350614109075116</v>
          </cell>
          <cell r="I1848" t="str">
            <v>C</v>
          </cell>
          <cell r="J1848">
            <v>-1.1872580935990749E-2</v>
          </cell>
          <cell r="K1848" t="str">
            <v>C</v>
          </cell>
          <cell r="L1848" t="str">
            <v>Cicf</v>
          </cell>
          <cell r="M1848" t="str">
            <v/>
          </cell>
          <cell r="N1848" t="str">
            <v>CAPAG Ano Base 2023</v>
          </cell>
          <cell r="O1848" t="str">
            <v>Não</v>
          </cell>
          <cell r="P1848" t="str">
            <v/>
          </cell>
          <cell r="Q1848" t="str">
            <v>Sim</v>
          </cell>
          <cell r="R1848" t="str">
            <v/>
          </cell>
          <cell r="S1848" t="str">
            <v/>
          </cell>
          <cell r="T1848" t="str">
            <v/>
          </cell>
          <cell r="U1848" t="str">
            <v/>
          </cell>
          <cell r="V1848" t="str">
            <v>Sim</v>
          </cell>
          <cell r="W1848" t="str">
            <v>Sim</v>
          </cell>
        </row>
        <row r="1849">
          <cell r="D1849" t="str">
            <v>Antônio Cardoso/BA</v>
          </cell>
          <cell r="E1849" t="str">
            <v>C</v>
          </cell>
          <cell r="F1849">
            <v>0.26072955749866195</v>
          </cell>
          <cell r="G1849" t="str">
            <v>A</v>
          </cell>
          <cell r="H1849">
            <v>0.93529137209544166</v>
          </cell>
          <cell r="I1849" t="str">
            <v>B</v>
          </cell>
          <cell r="J1849">
            <v>-5.6702900737484976E-2</v>
          </cell>
          <cell r="K1849" t="str">
            <v>C</v>
          </cell>
          <cell r="L1849" t="str">
            <v>Cicf</v>
          </cell>
          <cell r="M1849" t="str">
            <v/>
          </cell>
          <cell r="N1849" t="str">
            <v>CAPAG Ano Base 2023</v>
          </cell>
          <cell r="O1849" t="str">
            <v>Não</v>
          </cell>
          <cell r="P1849" t="str">
            <v/>
          </cell>
          <cell r="Q1849" t="str">
            <v>Sim</v>
          </cell>
          <cell r="R1849" t="str">
            <v/>
          </cell>
          <cell r="S1849" t="str">
            <v/>
          </cell>
          <cell r="T1849" t="str">
            <v/>
          </cell>
          <cell r="U1849" t="str">
            <v/>
          </cell>
          <cell r="V1849" t="str">
            <v>Sim</v>
          </cell>
          <cell r="W1849" t="str">
            <v>Sim</v>
          </cell>
        </row>
        <row r="1850">
          <cell r="D1850" t="str">
            <v>Antônio Gonçalves/BA</v>
          </cell>
          <cell r="E1850" t="str">
            <v>C</v>
          </cell>
          <cell r="F1850">
            <v>0.31800255422133944</v>
          </cell>
          <cell r="G1850" t="str">
            <v>A</v>
          </cell>
          <cell r="H1850">
            <v>0.94941839903769343</v>
          </cell>
          <cell r="I1850" t="str">
            <v>B</v>
          </cell>
          <cell r="J1850">
            <v>-5.0414341852717891E-2</v>
          </cell>
          <cell r="K1850" t="str">
            <v>C</v>
          </cell>
          <cell r="L1850" t="str">
            <v>Cicf</v>
          </cell>
          <cell r="M1850" t="str">
            <v/>
          </cell>
          <cell r="N1850" t="str">
            <v>CAPAG Ano Base 2023</v>
          </cell>
          <cell r="O1850" t="str">
            <v>Não</v>
          </cell>
          <cell r="P1850">
            <v>5.1155898149432852</v>
          </cell>
          <cell r="Q1850" t="str">
            <v>Sim</v>
          </cell>
          <cell r="R1850" t="str">
            <v/>
          </cell>
          <cell r="S1850" t="str">
            <v/>
          </cell>
          <cell r="T1850" t="str">
            <v/>
          </cell>
          <cell r="U1850" t="str">
            <v/>
          </cell>
          <cell r="V1850" t="str">
            <v>Sim</v>
          </cell>
          <cell r="W1850" t="str">
            <v>Não</v>
          </cell>
        </row>
        <row r="1851">
          <cell r="D1851" t="str">
            <v>Aporá/BA</v>
          </cell>
          <cell r="E1851" t="str">
            <v>n.d.</v>
          </cell>
          <cell r="F1851">
            <v>0.39551624257495788</v>
          </cell>
          <cell r="G1851" t="str">
            <v>A</v>
          </cell>
          <cell r="H1851" t="str">
            <v>n.d.</v>
          </cell>
          <cell r="I1851" t="str">
            <v>n.d.</v>
          </cell>
          <cell r="J1851">
            <v>-0.15999220596575212</v>
          </cell>
          <cell r="K1851" t="str">
            <v>C</v>
          </cell>
          <cell r="L1851" t="str">
            <v>Bicf</v>
          </cell>
          <cell r="M185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851" t="str">
            <v>CAPAG Ano Base 2023</v>
          </cell>
          <cell r="O1851" t="str">
            <v>Não</v>
          </cell>
          <cell r="P1851" t="str">
            <v/>
          </cell>
          <cell r="Q1851" t="str">
            <v>Sim</v>
          </cell>
          <cell r="R1851" t="str">
            <v/>
          </cell>
          <cell r="S1851" t="str">
            <v>Sim</v>
          </cell>
          <cell r="T1851" t="str">
            <v/>
          </cell>
          <cell r="U1851" t="str">
            <v/>
          </cell>
          <cell r="V1851" t="str">
            <v>Sim</v>
          </cell>
          <cell r="W1851" t="str">
            <v>Sim</v>
          </cell>
        </row>
        <row r="1852">
          <cell r="D1852" t="str">
            <v>Apuarema/BA</v>
          </cell>
          <cell r="E1852" t="str">
            <v>C</v>
          </cell>
          <cell r="F1852">
            <v>1.2805438604157684</v>
          </cell>
          <cell r="G1852" t="str">
            <v>C</v>
          </cell>
          <cell r="H1852">
            <v>0.93393248555764485</v>
          </cell>
          <cell r="I1852" t="str">
            <v>B</v>
          </cell>
          <cell r="J1852">
            <v>-9.5145655993475811E-2</v>
          </cell>
          <cell r="K1852" t="str">
            <v>C</v>
          </cell>
          <cell r="L1852" t="str">
            <v>Bicf</v>
          </cell>
          <cell r="M1852" t="str">
            <v/>
          </cell>
          <cell r="N1852" t="str">
            <v>CAPAG Ano Base 2023</v>
          </cell>
          <cell r="O1852" t="str">
            <v>Não</v>
          </cell>
          <cell r="P1852" t="str">
            <v/>
          </cell>
          <cell r="Q1852" t="str">
            <v>Sim</v>
          </cell>
          <cell r="R1852" t="str">
            <v/>
          </cell>
          <cell r="S1852" t="str">
            <v/>
          </cell>
          <cell r="T1852" t="str">
            <v/>
          </cell>
          <cell r="U1852" t="str">
            <v/>
          </cell>
          <cell r="V1852" t="str">
            <v>Sim</v>
          </cell>
          <cell r="W1852" t="str">
            <v>Não</v>
          </cell>
        </row>
        <row r="1853">
          <cell r="D1853" t="str">
            <v>Aracatu/BA</v>
          </cell>
          <cell r="E1853" t="str">
            <v>n.d.</v>
          </cell>
          <cell r="F1853">
            <v>0.53736614298708818</v>
          </cell>
          <cell r="G1853" t="str">
            <v>A</v>
          </cell>
          <cell r="H1853">
            <v>0.94336445524996249</v>
          </cell>
          <cell r="I1853" t="str">
            <v>B</v>
          </cell>
          <cell r="J1853" t="str">
            <v>n.d.</v>
          </cell>
          <cell r="K1853" t="str">
            <v>n.d.</v>
          </cell>
          <cell r="L1853" t="str">
            <v>Dicf</v>
          </cell>
          <cell r="M185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53" t="str">
            <v>CAPAG Ano Base 2023</v>
          </cell>
          <cell r="O1853" t="str">
            <v>Não</v>
          </cell>
          <cell r="P1853" t="str">
            <v>n.d.</v>
          </cell>
          <cell r="Q1853" t="str">
            <v>Sim</v>
          </cell>
          <cell r="R1853" t="str">
            <v/>
          </cell>
          <cell r="S1853" t="str">
            <v/>
          </cell>
          <cell r="T1853" t="str">
            <v/>
          </cell>
          <cell r="U1853" t="str">
            <v>Sim</v>
          </cell>
          <cell r="V1853" t="str">
            <v>Sim</v>
          </cell>
          <cell r="W1853" t="str">
            <v>Não</v>
          </cell>
        </row>
        <row r="1854">
          <cell r="D1854" t="str">
            <v>Araçás/BA</v>
          </cell>
          <cell r="E1854" t="str">
            <v>C</v>
          </cell>
          <cell r="F1854">
            <v>3.8287459135407327E-2</v>
          </cell>
          <cell r="G1854" t="str">
            <v>A</v>
          </cell>
          <cell r="H1854">
            <v>0.99730781619655251</v>
          </cell>
          <cell r="I1854" t="str">
            <v>C</v>
          </cell>
          <cell r="J1854">
            <v>0.22974594155580785</v>
          </cell>
          <cell r="K1854" t="str">
            <v>A</v>
          </cell>
          <cell r="L1854" t="str">
            <v>Cicf</v>
          </cell>
          <cell r="M1854" t="str">
            <v/>
          </cell>
          <cell r="N1854" t="str">
            <v>CAPAG Ano Base 2023</v>
          </cell>
          <cell r="O1854" t="str">
            <v>Não</v>
          </cell>
          <cell r="P1854">
            <v>3.8021408705851405E-2</v>
          </cell>
          <cell r="Q1854" t="str">
            <v>Sim</v>
          </cell>
          <cell r="R1854" t="str">
            <v>Sim</v>
          </cell>
          <cell r="S1854" t="str">
            <v/>
          </cell>
          <cell r="T1854" t="str">
            <v/>
          </cell>
          <cell r="U1854" t="str">
            <v/>
          </cell>
          <cell r="V1854" t="str">
            <v>Sim</v>
          </cell>
          <cell r="W1854" t="str">
            <v>Sim</v>
          </cell>
        </row>
        <row r="1855">
          <cell r="D1855" t="str">
            <v>Araci/BA</v>
          </cell>
          <cell r="E1855" t="str">
            <v>C</v>
          </cell>
          <cell r="F1855">
            <v>0.62318794729668625</v>
          </cell>
          <cell r="G1855" t="str">
            <v>B</v>
          </cell>
          <cell r="H1855">
            <v>0.97658765742896669</v>
          </cell>
          <cell r="I1855" t="str">
            <v>C</v>
          </cell>
          <cell r="J1855">
            <v>5.6626277903684897E-5</v>
          </cell>
          <cell r="K1855" t="str">
            <v>B</v>
          </cell>
          <cell r="L1855" t="str">
            <v>Bicf</v>
          </cell>
          <cell r="M1855" t="str">
            <v/>
          </cell>
          <cell r="N1855" t="str">
            <v>CAPAG Ano Base 2023</v>
          </cell>
          <cell r="O1855" t="str">
            <v>Não</v>
          </cell>
          <cell r="P1855">
            <v>0.67076984820809959</v>
          </cell>
          <cell r="Q1855" t="str">
            <v>Sim</v>
          </cell>
          <cell r="R1855" t="str">
            <v>Sim</v>
          </cell>
          <cell r="S1855" t="str">
            <v/>
          </cell>
          <cell r="T1855" t="str">
            <v/>
          </cell>
          <cell r="U1855" t="str">
            <v/>
          </cell>
          <cell r="V1855" t="str">
            <v>Sim</v>
          </cell>
          <cell r="W1855" t="str">
            <v>Sim</v>
          </cell>
        </row>
        <row r="1856">
          <cell r="D1856" t="str">
            <v>Aramari/BA</v>
          </cell>
          <cell r="E1856" t="str">
            <v>C</v>
          </cell>
          <cell r="F1856">
            <v>0.52165086474706313</v>
          </cell>
          <cell r="G1856" t="str">
            <v>A</v>
          </cell>
          <cell r="H1856">
            <v>0.980165491252042</v>
          </cell>
          <cell r="I1856" t="str">
            <v>C</v>
          </cell>
          <cell r="J1856">
            <v>1.9384665971418024E-3</v>
          </cell>
          <cell r="K1856" t="str">
            <v>B</v>
          </cell>
          <cell r="L1856" t="str">
            <v>Bicf</v>
          </cell>
          <cell r="M1856" t="str">
            <v/>
          </cell>
          <cell r="N1856" t="str">
            <v>CAPAG Ano Base 2023</v>
          </cell>
          <cell r="O1856" t="str">
            <v>Não</v>
          </cell>
          <cell r="P1856">
            <v>9.8267795277636016E-2</v>
          </cell>
          <cell r="Q1856" t="str">
            <v>Sim</v>
          </cell>
          <cell r="R1856" t="str">
            <v/>
          </cell>
          <cell r="S1856" t="str">
            <v/>
          </cell>
          <cell r="T1856" t="str">
            <v/>
          </cell>
          <cell r="U1856" t="str">
            <v/>
          </cell>
          <cell r="V1856" t="str">
            <v>Sim</v>
          </cell>
          <cell r="W1856" t="str">
            <v>Não</v>
          </cell>
        </row>
        <row r="1857">
          <cell r="D1857" t="str">
            <v>Arataca/BA</v>
          </cell>
          <cell r="E1857" t="str">
            <v>C</v>
          </cell>
          <cell r="F1857">
            <v>0.59352078090316496</v>
          </cell>
          <cell r="G1857" t="str">
            <v>A</v>
          </cell>
          <cell r="H1857">
            <v>0.91847612492880482</v>
          </cell>
          <cell r="I1857" t="str">
            <v>B</v>
          </cell>
          <cell r="J1857">
            <v>-0.22303551959665738</v>
          </cell>
          <cell r="K1857" t="str">
            <v>C</v>
          </cell>
          <cell r="L1857" t="str">
            <v>Cicf</v>
          </cell>
          <cell r="M1857" t="str">
            <v/>
          </cell>
          <cell r="N1857" t="str">
            <v>CAPAG Ano Base 2023</v>
          </cell>
          <cell r="O1857" t="str">
            <v>Não</v>
          </cell>
          <cell r="P1857" t="str">
            <v/>
          </cell>
          <cell r="Q1857" t="str">
            <v>Sim</v>
          </cell>
          <cell r="R1857" t="str">
            <v/>
          </cell>
          <cell r="S1857" t="str">
            <v/>
          </cell>
          <cell r="T1857" t="str">
            <v/>
          </cell>
          <cell r="U1857" t="str">
            <v/>
          </cell>
          <cell r="V1857" t="str">
            <v>Sim</v>
          </cell>
          <cell r="W1857" t="str">
            <v>Sim</v>
          </cell>
        </row>
        <row r="1858">
          <cell r="D1858" t="str">
            <v>Aratuípe/BA</v>
          </cell>
          <cell r="E1858" t="str">
            <v>C</v>
          </cell>
          <cell r="F1858">
            <v>0.38953734252738353</v>
          </cell>
          <cell r="G1858" t="str">
            <v>A</v>
          </cell>
          <cell r="H1858">
            <v>0.97826404663508915</v>
          </cell>
          <cell r="I1858" t="str">
            <v>C</v>
          </cell>
          <cell r="J1858">
            <v>-3.0728416677372285E-2</v>
          </cell>
          <cell r="K1858" t="str">
            <v>C</v>
          </cell>
          <cell r="L1858" t="str">
            <v>Dicf</v>
          </cell>
          <cell r="M1858" t="str">
            <v/>
          </cell>
          <cell r="N1858" t="str">
            <v>CAPAG Ano Base 2023</v>
          </cell>
          <cell r="O1858" t="str">
            <v>Não</v>
          </cell>
          <cell r="P1858">
            <v>4.7326477481803266</v>
          </cell>
          <cell r="Q1858" t="str">
            <v>Sim</v>
          </cell>
          <cell r="R1858" t="str">
            <v/>
          </cell>
          <cell r="S1858" t="str">
            <v/>
          </cell>
          <cell r="T1858" t="str">
            <v/>
          </cell>
          <cell r="U1858" t="str">
            <v/>
          </cell>
          <cell r="V1858" t="str">
            <v>Sim</v>
          </cell>
          <cell r="W1858" t="str">
            <v>Sim</v>
          </cell>
        </row>
        <row r="1859">
          <cell r="D1859" t="str">
            <v>Aurelino Leal/BA</v>
          </cell>
          <cell r="E1859" t="str">
            <v>C</v>
          </cell>
          <cell r="F1859">
            <v>0.77812149773402539</v>
          </cell>
          <cell r="G1859" t="str">
            <v>B</v>
          </cell>
          <cell r="H1859">
            <v>0.97369849925299601</v>
          </cell>
          <cell r="I1859" t="str">
            <v>C</v>
          </cell>
          <cell r="J1859">
            <v>2.5633518868336251E-2</v>
          </cell>
          <cell r="K1859" t="str">
            <v>B</v>
          </cell>
          <cell r="L1859" t="str">
            <v>Bicf</v>
          </cell>
          <cell r="M1859" t="str">
            <v/>
          </cell>
          <cell r="N1859" t="str">
            <v>CAPAG Ano Base 2023</v>
          </cell>
          <cell r="O1859" t="str">
            <v>Não</v>
          </cell>
          <cell r="P1859">
            <v>0.60621560714055833</v>
          </cell>
          <cell r="Q1859" t="str">
            <v>Sim</v>
          </cell>
          <cell r="R1859" t="str">
            <v>Sim</v>
          </cell>
          <cell r="S1859" t="str">
            <v/>
          </cell>
          <cell r="T1859" t="str">
            <v/>
          </cell>
          <cell r="U1859" t="str">
            <v/>
          </cell>
          <cell r="V1859" t="str">
            <v>Sim</v>
          </cell>
          <cell r="W1859" t="str">
            <v>Sim</v>
          </cell>
        </row>
        <row r="1860">
          <cell r="D1860" t="str">
            <v>Baianópolis/BA</v>
          </cell>
          <cell r="E1860" t="str">
            <v>B</v>
          </cell>
          <cell r="F1860">
            <v>0.30377617827288494</v>
          </cell>
          <cell r="G1860" t="str">
            <v>A</v>
          </cell>
          <cell r="H1860">
            <v>0.90057703074301265</v>
          </cell>
          <cell r="I1860" t="str">
            <v>B</v>
          </cell>
          <cell r="J1860">
            <v>8.8737728752100974E-3</v>
          </cell>
          <cell r="K1860" t="str">
            <v>B</v>
          </cell>
          <cell r="L1860" t="str">
            <v>Cicf</v>
          </cell>
          <cell r="M1860" t="str">
            <v/>
          </cell>
          <cell r="N1860" t="str">
            <v>CAPAG Ano Base 2023</v>
          </cell>
          <cell r="O1860" t="str">
            <v>Não</v>
          </cell>
          <cell r="P1860">
            <v>0.53537057746752437</v>
          </cell>
          <cell r="Q1860" t="str">
            <v>Sim</v>
          </cell>
          <cell r="R1860" t="str">
            <v/>
          </cell>
          <cell r="S1860" t="str">
            <v/>
          </cell>
          <cell r="T1860" t="str">
            <v/>
          </cell>
          <cell r="U1860" t="str">
            <v/>
          </cell>
          <cell r="V1860" t="str">
            <v>Sim</v>
          </cell>
          <cell r="W1860" t="str">
            <v>Sim</v>
          </cell>
        </row>
        <row r="1861">
          <cell r="D1861" t="str">
            <v>Baixa Grande/BA</v>
          </cell>
          <cell r="E1861" t="str">
            <v>C</v>
          </cell>
          <cell r="F1861">
            <v>0.16820519060016759</v>
          </cell>
          <cell r="G1861" t="str">
            <v>A</v>
          </cell>
          <cell r="H1861">
            <v>0.9665576753200259</v>
          </cell>
          <cell r="I1861" t="str">
            <v>C</v>
          </cell>
          <cell r="J1861">
            <v>-2.9246517457833472E-2</v>
          </cell>
          <cell r="K1861" t="str">
            <v>C</v>
          </cell>
          <cell r="L1861" t="str">
            <v>Bicf</v>
          </cell>
          <cell r="M1861" t="str">
            <v/>
          </cell>
          <cell r="N1861" t="str">
            <v>CAPAG Ano Base 2023</v>
          </cell>
          <cell r="O1861" t="str">
            <v>Não</v>
          </cell>
          <cell r="P1861">
            <v>7.8617429798741645</v>
          </cell>
          <cell r="Q1861" t="str">
            <v>Sim</v>
          </cell>
          <cell r="R1861" t="str">
            <v/>
          </cell>
          <cell r="S1861" t="str">
            <v/>
          </cell>
          <cell r="T1861" t="str">
            <v/>
          </cell>
          <cell r="U1861" t="str">
            <v/>
          </cell>
          <cell r="V1861" t="str">
            <v>Sim</v>
          </cell>
          <cell r="W1861" t="str">
            <v>Não</v>
          </cell>
        </row>
        <row r="1862">
          <cell r="D1862" t="str">
            <v>Banzaê/BA</v>
          </cell>
          <cell r="E1862" t="str">
            <v>n.d.</v>
          </cell>
          <cell r="F1862">
            <v>0.14139627697780724</v>
          </cell>
          <cell r="G1862" t="str">
            <v>A</v>
          </cell>
          <cell r="H1862">
            <v>0.90880158525522092</v>
          </cell>
          <cell r="I1862" t="str">
            <v>B</v>
          </cell>
          <cell r="J1862" t="str">
            <v>n.d.</v>
          </cell>
          <cell r="K1862" t="str">
            <v>n.d.</v>
          </cell>
          <cell r="L1862" t="str">
            <v>Cicf</v>
          </cell>
          <cell r="M186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62" t="str">
            <v>CAPAG Ano Base 2023</v>
          </cell>
          <cell r="O1862" t="str">
            <v>Não</v>
          </cell>
          <cell r="P1862" t="str">
            <v>n.d.</v>
          </cell>
          <cell r="Q1862" t="str">
            <v>Sim</v>
          </cell>
          <cell r="R1862" t="str">
            <v/>
          </cell>
          <cell r="S1862" t="str">
            <v/>
          </cell>
          <cell r="T1862" t="str">
            <v/>
          </cell>
          <cell r="U1862" t="str">
            <v>Sim</v>
          </cell>
          <cell r="V1862" t="str">
            <v>Sim</v>
          </cell>
          <cell r="W1862" t="str">
            <v>Sim</v>
          </cell>
        </row>
        <row r="1863">
          <cell r="D1863" t="str">
            <v>Barra/BA</v>
          </cell>
          <cell r="E1863" t="str">
            <v>n.e.</v>
          </cell>
          <cell r="F1863">
            <v>6.6044321793344962E-2</v>
          </cell>
          <cell r="G1863" t="str">
            <v>A</v>
          </cell>
          <cell r="H1863">
            <v>0.93934610370319027</v>
          </cell>
          <cell r="I1863" t="str">
            <v>B</v>
          </cell>
          <cell r="J1863">
            <v>-1.8959831280341202E-2</v>
          </cell>
          <cell r="K1863" t="str">
            <v>C</v>
          </cell>
          <cell r="L1863" t="str">
            <v>Eicf</v>
          </cell>
          <cell r="M1863" t="str">
            <v>Ente possui ranking da informação contábil Eicf</v>
          </cell>
          <cell r="N1863" t="str">
            <v>CAPAG Ano Base 2023</v>
          </cell>
          <cell r="O1863" t="str">
            <v>Não</v>
          </cell>
          <cell r="P1863">
            <v>8.0371344479990761</v>
          </cell>
          <cell r="Q1863" t="str">
            <v>Sim</v>
          </cell>
          <cell r="R1863" t="str">
            <v/>
          </cell>
          <cell r="S1863" t="str">
            <v/>
          </cell>
          <cell r="T1863" t="str">
            <v/>
          </cell>
          <cell r="U1863" t="str">
            <v/>
          </cell>
          <cell r="V1863" t="str">
            <v>Sim</v>
          </cell>
          <cell r="W1863" t="str">
            <v>Não</v>
          </cell>
        </row>
        <row r="1864">
          <cell r="D1864" t="str">
            <v>Barra da Estiva/BA</v>
          </cell>
          <cell r="E1864" t="str">
            <v>C</v>
          </cell>
          <cell r="F1864">
            <v>0.34619421849401366</v>
          </cell>
          <cell r="G1864" t="str">
            <v>A</v>
          </cell>
          <cell r="H1864">
            <v>0.90506790895414801</v>
          </cell>
          <cell r="I1864" t="str">
            <v>B</v>
          </cell>
          <cell r="J1864">
            <v>-4.6151559444793717E-2</v>
          </cell>
          <cell r="K1864" t="str">
            <v>C</v>
          </cell>
          <cell r="L1864" t="str">
            <v>Cicf</v>
          </cell>
          <cell r="M1864" t="str">
            <v/>
          </cell>
          <cell r="N1864" t="str">
            <v>CAPAG Ano Base 2023</v>
          </cell>
          <cell r="O1864" t="str">
            <v>Não</v>
          </cell>
          <cell r="P1864" t="str">
            <v/>
          </cell>
          <cell r="Q1864" t="str">
            <v>Sim</v>
          </cell>
          <cell r="R1864" t="str">
            <v/>
          </cell>
          <cell r="S1864" t="str">
            <v/>
          </cell>
          <cell r="T1864" t="str">
            <v/>
          </cell>
          <cell r="U1864" t="str">
            <v/>
          </cell>
          <cell r="V1864" t="str">
            <v>Sim</v>
          </cell>
          <cell r="W1864" t="str">
            <v>Não</v>
          </cell>
        </row>
        <row r="1865">
          <cell r="D1865" t="str">
            <v>Barra do Choça/BA</v>
          </cell>
          <cell r="E1865" t="str">
            <v>n.d.</v>
          </cell>
          <cell r="F1865" t="str">
            <v>n.d.</v>
          </cell>
          <cell r="G1865" t="str">
            <v>n.d.</v>
          </cell>
          <cell r="H1865" t="str">
            <v>n.d.</v>
          </cell>
          <cell r="I1865" t="str">
            <v>n.d.</v>
          </cell>
          <cell r="J1865" t="str">
            <v>n.d.</v>
          </cell>
          <cell r="K1865" t="str">
            <v>n.d.</v>
          </cell>
          <cell r="L1865" t="str">
            <v>Cicf</v>
          </cell>
          <cell r="M1865" t="str">
            <v xml:space="preserve">Ente não publicou último RGF de 2024
Ente não publicou último RREO de 2024
</v>
          </cell>
          <cell r="N1865" t="str">
            <v>CAPAG Ano Base 2023</v>
          </cell>
          <cell r="O1865" t="str">
            <v>Não</v>
          </cell>
          <cell r="P1865">
            <v>0.2512726195272818</v>
          </cell>
          <cell r="Q1865" t="str">
            <v>Sim</v>
          </cell>
          <cell r="R1865" t="str">
            <v>Sim</v>
          </cell>
          <cell r="S1865" t="str">
            <v/>
          </cell>
          <cell r="T1865" t="str">
            <v/>
          </cell>
          <cell r="U1865" t="str">
            <v/>
          </cell>
          <cell r="V1865" t="str">
            <v>Não</v>
          </cell>
          <cell r="W1865" t="str">
            <v>Não</v>
          </cell>
        </row>
        <row r="1866">
          <cell r="D1866" t="str">
            <v>Barra do Mendes/BA</v>
          </cell>
          <cell r="E1866" t="str">
            <v>C</v>
          </cell>
          <cell r="F1866">
            <v>0.22915761205272836</v>
          </cell>
          <cell r="G1866" t="str">
            <v>A</v>
          </cell>
          <cell r="H1866">
            <v>1.0176300108271321</v>
          </cell>
          <cell r="I1866" t="str">
            <v>C</v>
          </cell>
          <cell r="J1866">
            <v>-4.7103748257628017E-2</v>
          </cell>
          <cell r="K1866" t="str">
            <v>C</v>
          </cell>
          <cell r="L1866" t="str">
            <v>Dicf</v>
          </cell>
          <cell r="M1866" t="str">
            <v/>
          </cell>
          <cell r="N1866" t="str">
            <v>CAPAG Ano Base 2023</v>
          </cell>
          <cell r="O1866" t="str">
            <v>Não</v>
          </cell>
          <cell r="P1866">
            <v>28.063636242658355</v>
          </cell>
          <cell r="Q1866" t="str">
            <v>Sim</v>
          </cell>
          <cell r="R1866" t="str">
            <v/>
          </cell>
          <cell r="S1866" t="str">
            <v/>
          </cell>
          <cell r="T1866" t="str">
            <v/>
          </cell>
          <cell r="U1866" t="str">
            <v/>
          </cell>
          <cell r="V1866" t="str">
            <v>Sim</v>
          </cell>
          <cell r="W1866" t="str">
            <v>Sim</v>
          </cell>
        </row>
        <row r="1867">
          <cell r="D1867" t="str">
            <v>Barra do Rocha/BA</v>
          </cell>
          <cell r="E1867" t="str">
            <v>C</v>
          </cell>
          <cell r="F1867">
            <v>0.85075634795667088</v>
          </cell>
          <cell r="G1867" t="str">
            <v>B</v>
          </cell>
          <cell r="H1867">
            <v>0.93204083571169793</v>
          </cell>
          <cell r="I1867" t="str">
            <v>B</v>
          </cell>
          <cell r="J1867">
            <v>-8.9358274841783894E-2</v>
          </cell>
          <cell r="K1867" t="str">
            <v>C</v>
          </cell>
          <cell r="L1867" t="str">
            <v>Cicf</v>
          </cell>
          <cell r="M1867" t="str">
            <v/>
          </cell>
          <cell r="N1867" t="str">
            <v>CAPAG Ano Base 2023</v>
          </cell>
          <cell r="O1867" t="str">
            <v>Não</v>
          </cell>
          <cell r="P1867" t="str">
            <v/>
          </cell>
          <cell r="Q1867" t="str">
            <v>Sim</v>
          </cell>
          <cell r="R1867" t="str">
            <v/>
          </cell>
          <cell r="S1867" t="str">
            <v/>
          </cell>
          <cell r="T1867" t="str">
            <v/>
          </cell>
          <cell r="U1867" t="str">
            <v/>
          </cell>
          <cell r="V1867" t="str">
            <v>Sim</v>
          </cell>
          <cell r="W1867" t="str">
            <v>Não</v>
          </cell>
        </row>
        <row r="1868">
          <cell r="D1868" t="str">
            <v>Barreiras/BA</v>
          </cell>
          <cell r="E1868" t="str">
            <v>C</v>
          </cell>
          <cell r="F1868">
            <v>1.2362009001755869</v>
          </cell>
          <cell r="G1868" t="str">
            <v>C</v>
          </cell>
          <cell r="H1868">
            <v>0.87108962573987259</v>
          </cell>
          <cell r="I1868" t="str">
            <v>B</v>
          </cell>
          <cell r="J1868">
            <v>-4.9608975469895018E-2</v>
          </cell>
          <cell r="K1868" t="str">
            <v>C</v>
          </cell>
          <cell r="L1868" t="str">
            <v>Dicf</v>
          </cell>
          <cell r="M1868" t="str">
            <v/>
          </cell>
          <cell r="N1868" t="str">
            <v>CAPAG Ano Base 2023</v>
          </cell>
          <cell r="O1868" t="str">
            <v>Não</v>
          </cell>
          <cell r="P1868" t="str">
            <v/>
          </cell>
          <cell r="Q1868" t="str">
            <v>Sim</v>
          </cell>
          <cell r="R1868" t="str">
            <v/>
          </cell>
          <cell r="S1868" t="str">
            <v/>
          </cell>
          <cell r="T1868" t="str">
            <v/>
          </cell>
          <cell r="U1868" t="str">
            <v/>
          </cell>
          <cell r="V1868" t="str">
            <v>Sim</v>
          </cell>
          <cell r="W1868" t="str">
            <v>Sim</v>
          </cell>
        </row>
        <row r="1869">
          <cell r="D1869" t="str">
            <v>Barro Alto/BA</v>
          </cell>
          <cell r="E1869" t="str">
            <v>C</v>
          </cell>
          <cell r="F1869">
            <v>0.17374956608091138</v>
          </cell>
          <cell r="G1869" t="str">
            <v>A</v>
          </cell>
          <cell r="H1869">
            <v>1.0238374771138012</v>
          </cell>
          <cell r="I1869" t="str">
            <v>C</v>
          </cell>
          <cell r="J1869">
            <v>-6.2314366638011438E-2</v>
          </cell>
          <cell r="K1869" t="str">
            <v>C</v>
          </cell>
          <cell r="L1869" t="str">
            <v>Cicf</v>
          </cell>
          <cell r="M1869" t="str">
            <v/>
          </cell>
          <cell r="N1869" t="str">
            <v>CAPAG Ano Base 2023</v>
          </cell>
          <cell r="O1869" t="str">
            <v>Não</v>
          </cell>
          <cell r="P1869" t="str">
            <v/>
          </cell>
          <cell r="Q1869" t="str">
            <v>Sim</v>
          </cell>
          <cell r="R1869" t="str">
            <v/>
          </cell>
          <cell r="S1869" t="str">
            <v/>
          </cell>
          <cell r="T1869" t="str">
            <v/>
          </cell>
          <cell r="U1869" t="str">
            <v/>
          </cell>
          <cell r="V1869" t="str">
            <v>Sim</v>
          </cell>
          <cell r="W1869" t="str">
            <v>Não</v>
          </cell>
        </row>
        <row r="1870">
          <cell r="D1870" t="str">
            <v>Barrocas/BA</v>
          </cell>
          <cell r="E1870" t="str">
            <v>n.d.</v>
          </cell>
          <cell r="F1870">
            <v>0.19118943761609536</v>
          </cell>
          <cell r="G1870" t="str">
            <v>A</v>
          </cell>
          <cell r="H1870">
            <v>0.85780262332004265</v>
          </cell>
          <cell r="I1870" t="str">
            <v>B</v>
          </cell>
          <cell r="J1870" t="str">
            <v>n.d.</v>
          </cell>
          <cell r="K1870" t="str">
            <v>n.d.</v>
          </cell>
          <cell r="L1870" t="str">
            <v>Bicf</v>
          </cell>
          <cell r="M187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70" t="str">
            <v>CAPAG Ano Base 2023</v>
          </cell>
          <cell r="O1870" t="str">
            <v>Não</v>
          </cell>
          <cell r="P1870" t="str">
            <v>n.d.</v>
          </cell>
          <cell r="Q1870" t="str">
            <v>Sim</v>
          </cell>
          <cell r="R1870" t="str">
            <v/>
          </cell>
          <cell r="S1870" t="str">
            <v/>
          </cell>
          <cell r="T1870" t="str">
            <v/>
          </cell>
          <cell r="U1870" t="str">
            <v>Sim</v>
          </cell>
          <cell r="V1870" t="str">
            <v>Sim</v>
          </cell>
          <cell r="W1870" t="str">
            <v>Não</v>
          </cell>
        </row>
        <row r="1871">
          <cell r="D1871" t="str">
            <v>Barro Preto/BA</v>
          </cell>
          <cell r="E1871" t="str">
            <v>C</v>
          </cell>
          <cell r="F1871">
            <v>0.30429202800119748</v>
          </cell>
          <cell r="G1871" t="str">
            <v>A</v>
          </cell>
          <cell r="H1871">
            <v>0.94227019134400636</v>
          </cell>
          <cell r="I1871" t="str">
            <v>B</v>
          </cell>
          <cell r="J1871">
            <v>-2.3957078863375374E-2</v>
          </cell>
          <cell r="K1871" t="str">
            <v>C</v>
          </cell>
          <cell r="L1871" t="str">
            <v>Cicf</v>
          </cell>
          <cell r="M1871" t="str">
            <v/>
          </cell>
          <cell r="N1871" t="str">
            <v>CAPAG Ano Base 2023</v>
          </cell>
          <cell r="O1871" t="str">
            <v>Não</v>
          </cell>
          <cell r="P1871">
            <v>2.2529943434077522</v>
          </cell>
          <cell r="Q1871" t="str">
            <v>Sim</v>
          </cell>
          <cell r="R1871" t="str">
            <v/>
          </cell>
          <cell r="S1871" t="str">
            <v/>
          </cell>
          <cell r="T1871" t="str">
            <v/>
          </cell>
          <cell r="U1871" t="str">
            <v/>
          </cell>
          <cell r="V1871" t="str">
            <v>Sim</v>
          </cell>
          <cell r="W1871" t="str">
            <v>Sim</v>
          </cell>
        </row>
        <row r="1872">
          <cell r="D1872" t="str">
            <v>Belmonte/BA</v>
          </cell>
          <cell r="E1872" t="str">
            <v>n.d.</v>
          </cell>
          <cell r="F1872">
            <v>2.1106875651137216</v>
          </cell>
          <cell r="G1872" t="str">
            <v>C</v>
          </cell>
          <cell r="H1872" t="str">
            <v>n.d.</v>
          </cell>
          <cell r="I1872" t="str">
            <v>n.d.</v>
          </cell>
          <cell r="J1872">
            <v>-0.13251870760733347</v>
          </cell>
          <cell r="K1872" t="str">
            <v>C</v>
          </cell>
          <cell r="L1872" t="str">
            <v>Bicf</v>
          </cell>
          <cell r="M187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872" t="str">
            <v>CAPAG Ano Base 2023</v>
          </cell>
          <cell r="O1872" t="str">
            <v>Não</v>
          </cell>
          <cell r="P1872">
            <v>66.761046460646824</v>
          </cell>
          <cell r="Q1872" t="str">
            <v>Sim</v>
          </cell>
          <cell r="R1872" t="str">
            <v/>
          </cell>
          <cell r="S1872" t="str">
            <v>Sim</v>
          </cell>
          <cell r="T1872" t="str">
            <v/>
          </cell>
          <cell r="U1872" t="str">
            <v/>
          </cell>
          <cell r="V1872" t="str">
            <v>Sim</v>
          </cell>
          <cell r="W1872" t="str">
            <v>Sim</v>
          </cell>
        </row>
        <row r="1873">
          <cell r="D1873" t="str">
            <v>Belo Campo/BA</v>
          </cell>
          <cell r="E1873" t="str">
            <v>C</v>
          </cell>
          <cell r="F1873">
            <v>0.31094289072783449</v>
          </cell>
          <cell r="G1873" t="str">
            <v>A</v>
          </cell>
          <cell r="H1873">
            <v>1.1049531611016667</v>
          </cell>
          <cell r="I1873" t="str">
            <v>C</v>
          </cell>
          <cell r="J1873">
            <v>-8.9762034701558018E-3</v>
          </cell>
          <cell r="K1873" t="str">
            <v>C</v>
          </cell>
          <cell r="L1873" t="str">
            <v>Dicf</v>
          </cell>
          <cell r="M1873" t="str">
            <v/>
          </cell>
          <cell r="N1873" t="str">
            <v>CAPAG Ano Base 2023</v>
          </cell>
          <cell r="O1873" t="str">
            <v>Não</v>
          </cell>
          <cell r="P1873">
            <v>1.7294449059923729</v>
          </cell>
          <cell r="Q1873" t="str">
            <v>Sim</v>
          </cell>
          <cell r="R1873" t="str">
            <v/>
          </cell>
          <cell r="S1873" t="str">
            <v/>
          </cell>
          <cell r="T1873" t="str">
            <v/>
          </cell>
          <cell r="U1873" t="str">
            <v/>
          </cell>
          <cell r="V1873" t="str">
            <v>Sim</v>
          </cell>
          <cell r="W1873" t="str">
            <v>Não</v>
          </cell>
        </row>
        <row r="1874">
          <cell r="D1874" t="str">
            <v>Biritinga/BA</v>
          </cell>
          <cell r="E1874" t="str">
            <v>C</v>
          </cell>
          <cell r="F1874">
            <v>0.88543258008453884</v>
          </cell>
          <cell r="G1874" t="str">
            <v>B</v>
          </cell>
          <cell r="H1874">
            <v>0.91794912537683038</v>
          </cell>
          <cell r="I1874" t="str">
            <v>B</v>
          </cell>
          <cell r="J1874">
            <v>-7.5509424445207335E-2</v>
          </cell>
          <cell r="K1874" t="str">
            <v>C</v>
          </cell>
          <cell r="L1874" t="str">
            <v>Cicf</v>
          </cell>
          <cell r="M1874" t="str">
            <v/>
          </cell>
          <cell r="N1874" t="str">
            <v>CAPAG Ano Base 2023</v>
          </cell>
          <cell r="O1874" t="str">
            <v>Não</v>
          </cell>
          <cell r="P1874" t="str">
            <v/>
          </cell>
          <cell r="Q1874" t="str">
            <v>Sim</v>
          </cell>
          <cell r="R1874" t="str">
            <v/>
          </cell>
          <cell r="S1874" t="str">
            <v/>
          </cell>
          <cell r="T1874" t="str">
            <v/>
          </cell>
          <cell r="U1874" t="str">
            <v/>
          </cell>
          <cell r="V1874" t="str">
            <v>Sim</v>
          </cell>
          <cell r="W1874" t="str">
            <v>Sim</v>
          </cell>
        </row>
        <row r="1875">
          <cell r="D1875" t="str">
            <v>Boa Nova/BA</v>
          </cell>
          <cell r="E1875" t="str">
            <v>C</v>
          </cell>
          <cell r="F1875">
            <v>0.63486591501108636</v>
          </cell>
          <cell r="G1875" t="str">
            <v>B</v>
          </cell>
          <cell r="H1875">
            <v>0.9650181311014594</v>
          </cell>
          <cell r="I1875" t="str">
            <v>C</v>
          </cell>
          <cell r="J1875">
            <v>-4.3368296672513067E-2</v>
          </cell>
          <cell r="K1875" t="str">
            <v>C</v>
          </cell>
          <cell r="L1875" t="str">
            <v>Cicf</v>
          </cell>
          <cell r="M1875" t="str">
            <v/>
          </cell>
          <cell r="N1875" t="str">
            <v>CAPAG Ano Base 2023</v>
          </cell>
          <cell r="O1875" t="str">
            <v>Não</v>
          </cell>
          <cell r="P1875">
            <v>6.2126745886946857</v>
          </cell>
          <cell r="Q1875" t="str">
            <v>Sim</v>
          </cell>
          <cell r="R1875" t="str">
            <v/>
          </cell>
          <cell r="S1875" t="str">
            <v/>
          </cell>
          <cell r="T1875" t="str">
            <v/>
          </cell>
          <cell r="U1875" t="str">
            <v/>
          </cell>
          <cell r="V1875" t="str">
            <v>Sim</v>
          </cell>
          <cell r="W1875" t="str">
            <v>Não</v>
          </cell>
        </row>
        <row r="1876">
          <cell r="D1876" t="str">
            <v>Boa Vista do Tupim/BA</v>
          </cell>
          <cell r="E1876" t="str">
            <v>C</v>
          </cell>
          <cell r="F1876">
            <v>0.95453939072974336</v>
          </cell>
          <cell r="G1876" t="str">
            <v>B</v>
          </cell>
          <cell r="H1876">
            <v>0.94147587087591522</v>
          </cell>
          <cell r="I1876" t="str">
            <v>B</v>
          </cell>
          <cell r="J1876">
            <v>-6.3094647352397067E-3</v>
          </cell>
          <cell r="K1876" t="str">
            <v>C</v>
          </cell>
          <cell r="L1876" t="str">
            <v>Dicf</v>
          </cell>
          <cell r="M1876" t="str">
            <v/>
          </cell>
          <cell r="N1876" t="str">
            <v>CAPAG Ano Base 2023</v>
          </cell>
          <cell r="O1876" t="str">
            <v>Não</v>
          </cell>
          <cell r="P1876" t="str">
            <v/>
          </cell>
          <cell r="Q1876" t="str">
            <v>Sim</v>
          </cell>
          <cell r="R1876" t="str">
            <v/>
          </cell>
          <cell r="S1876" t="str">
            <v/>
          </cell>
          <cell r="T1876" t="str">
            <v/>
          </cell>
          <cell r="U1876" t="str">
            <v/>
          </cell>
          <cell r="V1876" t="str">
            <v>Sim</v>
          </cell>
          <cell r="W1876" t="str">
            <v>Sim</v>
          </cell>
        </row>
        <row r="1877">
          <cell r="D1877" t="str">
            <v>Bom Jesus da Lapa/BA</v>
          </cell>
          <cell r="E1877" t="str">
            <v>C</v>
          </cell>
          <cell r="F1877">
            <v>0.24759067133514207</v>
          </cell>
          <cell r="G1877" t="str">
            <v>A</v>
          </cell>
          <cell r="H1877">
            <v>0.93914444805969166</v>
          </cell>
          <cell r="I1877" t="str">
            <v>B</v>
          </cell>
          <cell r="J1877">
            <v>-0.10319950863550457</v>
          </cell>
          <cell r="K1877" t="str">
            <v>C</v>
          </cell>
          <cell r="L1877" t="str">
            <v>Bicf</v>
          </cell>
          <cell r="M1877" t="str">
            <v/>
          </cell>
          <cell r="N1877" t="str">
            <v>CAPAG Ano Base 2023</v>
          </cell>
          <cell r="O1877" t="str">
            <v>Não</v>
          </cell>
          <cell r="P1877" t="str">
            <v/>
          </cell>
          <cell r="Q1877" t="str">
            <v>Sim</v>
          </cell>
          <cell r="R1877" t="str">
            <v/>
          </cell>
          <cell r="S1877" t="str">
            <v/>
          </cell>
          <cell r="T1877" t="str">
            <v/>
          </cell>
          <cell r="U1877" t="str">
            <v/>
          </cell>
          <cell r="V1877" t="str">
            <v>Sim</v>
          </cell>
          <cell r="W1877" t="str">
            <v>Não</v>
          </cell>
        </row>
        <row r="1878">
          <cell r="D1878" t="str">
            <v>Bom Jesus da Serra/BA</v>
          </cell>
          <cell r="E1878" t="str">
            <v>C</v>
          </cell>
          <cell r="F1878">
            <v>0.4045523224347064</v>
          </cell>
          <cell r="G1878" t="str">
            <v>A</v>
          </cell>
          <cell r="H1878">
            <v>1.120566243494624</v>
          </cell>
          <cell r="I1878" t="str">
            <v>C</v>
          </cell>
          <cell r="J1878">
            <v>-1.8902307629150673E-2</v>
          </cell>
          <cell r="K1878" t="str">
            <v>C</v>
          </cell>
          <cell r="L1878" t="str">
            <v>Dicf</v>
          </cell>
          <cell r="M1878" t="str">
            <v/>
          </cell>
          <cell r="N1878" t="str">
            <v>CAPAG Ano Base 2023</v>
          </cell>
          <cell r="O1878" t="str">
            <v>Não</v>
          </cell>
          <cell r="P1878">
            <v>7.0908315088823946</v>
          </cell>
          <cell r="Q1878" t="str">
            <v>Sim</v>
          </cell>
          <cell r="R1878" t="str">
            <v/>
          </cell>
          <cell r="S1878" t="str">
            <v/>
          </cell>
          <cell r="T1878" t="str">
            <v/>
          </cell>
          <cell r="U1878" t="str">
            <v/>
          </cell>
          <cell r="V1878" t="str">
            <v>Sim</v>
          </cell>
          <cell r="W1878" t="str">
            <v>Não</v>
          </cell>
        </row>
        <row r="1879">
          <cell r="D1879" t="str">
            <v>Boninal/BA</v>
          </cell>
          <cell r="E1879" t="str">
            <v>A</v>
          </cell>
          <cell r="F1879">
            <v>0.43945959085117076</v>
          </cell>
          <cell r="G1879" t="str">
            <v>A</v>
          </cell>
          <cell r="H1879">
            <v>0.93826114412240735</v>
          </cell>
          <cell r="I1879" t="str">
            <v>B</v>
          </cell>
          <cell r="J1879">
            <v>0.15633823265860386</v>
          </cell>
          <cell r="K1879" t="str">
            <v>A</v>
          </cell>
          <cell r="L1879" t="str">
            <v>Bicf</v>
          </cell>
          <cell r="M1879" t="str">
            <v/>
          </cell>
          <cell r="N1879" t="str">
            <v>CAPAG Ano Base 2023</v>
          </cell>
          <cell r="O1879" t="str">
            <v>Não</v>
          </cell>
          <cell r="P1879">
            <v>3.8761419629507111E-2</v>
          </cell>
          <cell r="Q1879" t="str">
            <v>Sim</v>
          </cell>
          <cell r="R1879" t="str">
            <v/>
          </cell>
          <cell r="S1879" t="str">
            <v/>
          </cell>
          <cell r="T1879" t="str">
            <v/>
          </cell>
          <cell r="U1879" t="str">
            <v/>
          </cell>
          <cell r="V1879" t="str">
            <v>Sim</v>
          </cell>
          <cell r="W1879" t="str">
            <v>Sim</v>
          </cell>
        </row>
        <row r="1880">
          <cell r="D1880" t="str">
            <v>Bonito/BA</v>
          </cell>
          <cell r="E1880" t="str">
            <v>C</v>
          </cell>
          <cell r="F1880">
            <v>7.790319082158996E-2</v>
          </cell>
          <cell r="G1880" t="str">
            <v>A</v>
          </cell>
          <cell r="H1880">
            <v>0.92203784091211272</v>
          </cell>
          <cell r="I1880" t="str">
            <v>B</v>
          </cell>
          <cell r="J1880">
            <v>-2.3064355632995488E-3</v>
          </cell>
          <cell r="K1880" t="str">
            <v>C</v>
          </cell>
          <cell r="L1880" t="str">
            <v>Cicf</v>
          </cell>
          <cell r="M1880" t="str">
            <v/>
          </cell>
          <cell r="N1880" t="str">
            <v>CAPAG Ano Base 2023</v>
          </cell>
          <cell r="O1880" t="str">
            <v>Não</v>
          </cell>
          <cell r="P1880" t="str">
            <v>n.d.</v>
          </cell>
          <cell r="Q1880" t="str">
            <v>Sim</v>
          </cell>
          <cell r="R1880" t="str">
            <v/>
          </cell>
          <cell r="S1880" t="str">
            <v/>
          </cell>
          <cell r="T1880" t="str">
            <v/>
          </cell>
          <cell r="U1880" t="str">
            <v/>
          </cell>
          <cell r="V1880" t="str">
            <v>Sim</v>
          </cell>
          <cell r="W1880" t="str">
            <v>Não</v>
          </cell>
        </row>
        <row r="1881">
          <cell r="D1881" t="str">
            <v>Boquira/BA</v>
          </cell>
          <cell r="E1881" t="str">
            <v>C</v>
          </cell>
          <cell r="F1881">
            <v>0.88335889531526179</v>
          </cell>
          <cell r="G1881" t="str">
            <v>B</v>
          </cell>
          <cell r="H1881">
            <v>1.0340859566682687</v>
          </cell>
          <cell r="I1881" t="str">
            <v>C</v>
          </cell>
          <cell r="J1881">
            <v>-2.9422745870802153E-2</v>
          </cell>
          <cell r="K1881" t="str">
            <v>C</v>
          </cell>
          <cell r="L1881" t="str">
            <v>Cicf</v>
          </cell>
          <cell r="M1881" t="str">
            <v/>
          </cell>
          <cell r="N1881" t="str">
            <v>CAPAG Ano Base 2023</v>
          </cell>
          <cell r="O1881" t="str">
            <v>Não</v>
          </cell>
          <cell r="P1881">
            <v>14.130179550300459</v>
          </cell>
          <cell r="Q1881" t="str">
            <v>Sim</v>
          </cell>
          <cell r="R1881" t="str">
            <v/>
          </cell>
          <cell r="S1881" t="str">
            <v/>
          </cell>
          <cell r="T1881" t="str">
            <v/>
          </cell>
          <cell r="U1881" t="str">
            <v/>
          </cell>
          <cell r="V1881" t="str">
            <v>Sim</v>
          </cell>
          <cell r="W1881" t="str">
            <v>Não</v>
          </cell>
        </row>
        <row r="1882">
          <cell r="D1882" t="str">
            <v>Botuporã/BA</v>
          </cell>
          <cell r="E1882" t="str">
            <v>C</v>
          </cell>
          <cell r="F1882">
            <v>0.30440489176809404</v>
          </cell>
          <cell r="G1882" t="str">
            <v>A</v>
          </cell>
          <cell r="H1882">
            <v>1.0263217664377873</v>
          </cell>
          <cell r="I1882" t="str">
            <v>C</v>
          </cell>
          <cell r="J1882">
            <v>-9.3927489149257901E-2</v>
          </cell>
          <cell r="K1882" t="str">
            <v>C</v>
          </cell>
          <cell r="L1882" t="str">
            <v>Cicf</v>
          </cell>
          <cell r="M1882" t="str">
            <v/>
          </cell>
          <cell r="N1882" t="str">
            <v>CAPAG Ano Base 2023</v>
          </cell>
          <cell r="O1882" t="str">
            <v>Não</v>
          </cell>
          <cell r="P1882" t="str">
            <v/>
          </cell>
          <cell r="Q1882" t="str">
            <v>Sim</v>
          </cell>
          <cell r="R1882" t="str">
            <v/>
          </cell>
          <cell r="S1882" t="str">
            <v/>
          </cell>
          <cell r="T1882" t="str">
            <v/>
          </cell>
          <cell r="U1882" t="str">
            <v/>
          </cell>
          <cell r="V1882" t="str">
            <v>Sim</v>
          </cell>
          <cell r="W1882" t="str">
            <v>Sim</v>
          </cell>
        </row>
        <row r="1883">
          <cell r="D1883" t="str">
            <v>Brejões/BA</v>
          </cell>
          <cell r="E1883" t="str">
            <v>n.d.</v>
          </cell>
          <cell r="F1883">
            <v>0.93319566968805423</v>
          </cell>
          <cell r="G1883" t="str">
            <v>B</v>
          </cell>
          <cell r="H1883">
            <v>0.96440394255581441</v>
          </cell>
          <cell r="I1883" t="str">
            <v>C</v>
          </cell>
          <cell r="J1883" t="str">
            <v>n.d.</v>
          </cell>
          <cell r="K1883" t="str">
            <v>n.d.</v>
          </cell>
          <cell r="L1883" t="str">
            <v>Bicf</v>
          </cell>
          <cell r="M188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883" t="str">
            <v>CAPAG Ano Base 2023</v>
          </cell>
          <cell r="O1883" t="str">
            <v>Não</v>
          </cell>
          <cell r="P1883" t="str">
            <v>n.d.</v>
          </cell>
          <cell r="Q1883" t="str">
            <v>Sim</v>
          </cell>
          <cell r="R1883" t="str">
            <v/>
          </cell>
          <cell r="S1883" t="str">
            <v/>
          </cell>
          <cell r="T1883" t="str">
            <v>Negativa</v>
          </cell>
          <cell r="U1883" t="str">
            <v/>
          </cell>
          <cell r="V1883" t="str">
            <v>Sim</v>
          </cell>
          <cell r="W1883" t="str">
            <v>Sim</v>
          </cell>
        </row>
        <row r="1884">
          <cell r="D1884" t="str">
            <v>Brejolândia/BA</v>
          </cell>
          <cell r="E1884" t="str">
            <v>n.d.</v>
          </cell>
          <cell r="F1884">
            <v>0.2367954920214104</v>
          </cell>
          <cell r="G1884" t="str">
            <v>A</v>
          </cell>
          <cell r="H1884" t="str">
            <v>n.d.</v>
          </cell>
          <cell r="I1884" t="str">
            <v>n.d.</v>
          </cell>
          <cell r="J1884">
            <v>-3.1549840843360925E-2</v>
          </cell>
          <cell r="K1884" t="str">
            <v>C</v>
          </cell>
          <cell r="L1884" t="str">
            <v>Cicf</v>
          </cell>
          <cell r="M188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884" t="str">
            <v>CAPAG Ano Base 2023</v>
          </cell>
          <cell r="O1884" t="str">
            <v>Não</v>
          </cell>
          <cell r="P1884">
            <v>2.8254847650479995</v>
          </cell>
          <cell r="Q1884" t="str">
            <v>Sim</v>
          </cell>
          <cell r="R1884" t="str">
            <v/>
          </cell>
          <cell r="S1884" t="str">
            <v>Sim</v>
          </cell>
          <cell r="T1884" t="str">
            <v/>
          </cell>
          <cell r="U1884" t="str">
            <v/>
          </cell>
          <cell r="V1884" t="str">
            <v>Sim</v>
          </cell>
          <cell r="W1884" t="str">
            <v>Não</v>
          </cell>
        </row>
        <row r="1885">
          <cell r="D1885" t="str">
            <v>Brotas de Macaúbas/BA</v>
          </cell>
          <cell r="E1885" t="str">
            <v>A</v>
          </cell>
          <cell r="F1885">
            <v>3.3453656444113279E-2</v>
          </cell>
          <cell r="G1885" t="str">
            <v>A</v>
          </cell>
          <cell r="H1885">
            <v>0.8916252960922525</v>
          </cell>
          <cell r="I1885" t="str">
            <v>B</v>
          </cell>
          <cell r="J1885">
            <v>7.9059554527520101E-2</v>
          </cell>
          <cell r="K1885" t="str">
            <v>A</v>
          </cell>
          <cell r="L1885" t="str">
            <v>Bicf</v>
          </cell>
          <cell r="M1885" t="str">
            <v/>
          </cell>
          <cell r="N1885" t="str">
            <v>CAPAG Ano Base 2023</v>
          </cell>
          <cell r="O1885" t="str">
            <v>Não</v>
          </cell>
          <cell r="P1885">
            <v>0.30395170848167413</v>
          </cell>
          <cell r="Q1885" t="str">
            <v>Sim</v>
          </cell>
          <cell r="R1885" t="str">
            <v/>
          </cell>
          <cell r="S1885" t="str">
            <v/>
          </cell>
          <cell r="T1885" t="str">
            <v/>
          </cell>
          <cell r="U1885" t="str">
            <v/>
          </cell>
          <cell r="V1885" t="str">
            <v>Sim</v>
          </cell>
          <cell r="W1885" t="str">
            <v>Sim</v>
          </cell>
        </row>
        <row r="1886">
          <cell r="D1886" t="str">
            <v>Brumado/BA</v>
          </cell>
          <cell r="E1886" t="str">
            <v>n.d.</v>
          </cell>
          <cell r="F1886" t="str">
            <v>n.d.</v>
          </cell>
          <cell r="G1886" t="str">
            <v>n.d.</v>
          </cell>
          <cell r="H1886" t="str">
            <v>n.d.</v>
          </cell>
          <cell r="I1886" t="str">
            <v>n.d.</v>
          </cell>
          <cell r="J1886" t="str">
            <v>n.d.</v>
          </cell>
          <cell r="K1886" t="str">
            <v>n.d.</v>
          </cell>
          <cell r="L1886" t="str">
            <v>Aicf</v>
          </cell>
          <cell r="M1886" t="str">
            <v xml:space="preserve">Ente não publicou último RGF de 2024
Ente não publicou último RREO de 2024
</v>
          </cell>
          <cell r="N1886" t="str">
            <v>CAPAG Ano Base 2023</v>
          </cell>
          <cell r="O1886" t="str">
            <v>Não</v>
          </cell>
          <cell r="P1886">
            <v>0.77960436714600312</v>
          </cell>
          <cell r="Q1886" t="str">
            <v>Sim</v>
          </cell>
          <cell r="R1886" t="str">
            <v>Sim</v>
          </cell>
          <cell r="S1886" t="str">
            <v/>
          </cell>
          <cell r="T1886" t="str">
            <v/>
          </cell>
          <cell r="U1886" t="str">
            <v/>
          </cell>
          <cell r="V1886" t="str">
            <v>Não</v>
          </cell>
          <cell r="W1886" t="str">
            <v>Não</v>
          </cell>
        </row>
        <row r="1887">
          <cell r="D1887" t="str">
            <v>Buerarema/BA</v>
          </cell>
          <cell r="E1887" t="str">
            <v>C</v>
          </cell>
          <cell r="F1887">
            <v>0.79523535613668106</v>
          </cell>
          <cell r="G1887" t="str">
            <v>B</v>
          </cell>
          <cell r="H1887">
            <v>0.95289171603107092</v>
          </cell>
          <cell r="I1887" t="str">
            <v>C</v>
          </cell>
          <cell r="J1887">
            <v>-2.0450327294054778E-2</v>
          </cell>
          <cell r="K1887" t="str">
            <v>C</v>
          </cell>
          <cell r="L1887" t="str">
            <v>Cicf</v>
          </cell>
          <cell r="M1887" t="str">
            <v/>
          </cell>
          <cell r="N1887" t="str">
            <v>CAPAG Ano Base 2023</v>
          </cell>
          <cell r="O1887" t="str">
            <v>Não</v>
          </cell>
          <cell r="P1887">
            <v>2.0988967371991567</v>
          </cell>
          <cell r="Q1887" t="str">
            <v>Sim</v>
          </cell>
          <cell r="R1887" t="str">
            <v/>
          </cell>
          <cell r="S1887" t="str">
            <v/>
          </cell>
          <cell r="T1887" t="str">
            <v/>
          </cell>
          <cell r="U1887" t="str">
            <v/>
          </cell>
          <cell r="V1887" t="str">
            <v>Sim</v>
          </cell>
          <cell r="W1887" t="str">
            <v>Não</v>
          </cell>
        </row>
        <row r="1888">
          <cell r="D1888" t="str">
            <v>Buritirama/BA</v>
          </cell>
          <cell r="E1888" t="str">
            <v>n.d.</v>
          </cell>
          <cell r="F1888">
            <v>8.0972979327038508E-2</v>
          </cell>
          <cell r="G1888" t="str">
            <v>A</v>
          </cell>
          <cell r="H1888">
            <v>0.97185680704922328</v>
          </cell>
          <cell r="I1888" t="str">
            <v>C</v>
          </cell>
          <cell r="J1888" t="str">
            <v>n.d.</v>
          </cell>
          <cell r="K1888" t="str">
            <v>n.d.</v>
          </cell>
          <cell r="L1888" t="str">
            <v>Cicf</v>
          </cell>
          <cell r="M18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888" t="str">
            <v>CAPAG Ano Base 2023</v>
          </cell>
          <cell r="O1888" t="str">
            <v>Não</v>
          </cell>
          <cell r="P1888" t="str">
            <v>n.d.</v>
          </cell>
          <cell r="Q1888" t="str">
            <v>Sim</v>
          </cell>
          <cell r="R1888" t="str">
            <v/>
          </cell>
          <cell r="S1888" t="str">
            <v/>
          </cell>
          <cell r="T1888" t="str">
            <v/>
          </cell>
          <cell r="U1888" t="str">
            <v>Sim</v>
          </cell>
          <cell r="V1888" t="str">
            <v>Sim</v>
          </cell>
          <cell r="W1888" t="str">
            <v>Sim</v>
          </cell>
        </row>
        <row r="1889">
          <cell r="D1889" t="str">
            <v>Caatiba/BA</v>
          </cell>
          <cell r="E1889" t="str">
            <v>n.d.</v>
          </cell>
          <cell r="F1889">
            <v>8.0916198589286253E-2</v>
          </cell>
          <cell r="G1889" t="str">
            <v>A</v>
          </cell>
          <cell r="H1889" t="str">
            <v>n.d.</v>
          </cell>
          <cell r="I1889" t="str">
            <v>n.d.</v>
          </cell>
          <cell r="J1889">
            <v>-0.27118455136127995</v>
          </cell>
          <cell r="K1889" t="str">
            <v>C</v>
          </cell>
          <cell r="L1889" t="str">
            <v>Bicf</v>
          </cell>
          <cell r="M1889" t="str">
            <v/>
          </cell>
          <cell r="N1889" t="str">
            <v>CAPAG Ano Base 2023</v>
          </cell>
          <cell r="O1889" t="str">
            <v>Não</v>
          </cell>
          <cell r="P1889" t="str">
            <v/>
          </cell>
          <cell r="Q1889" t="str">
            <v>Sim</v>
          </cell>
          <cell r="R1889" t="str">
            <v/>
          </cell>
          <cell r="S1889" t="str">
            <v/>
          </cell>
          <cell r="T1889" t="str">
            <v/>
          </cell>
          <cell r="U1889" t="str">
            <v/>
          </cell>
          <cell r="V1889" t="str">
            <v>Sim</v>
          </cell>
          <cell r="W1889" t="str">
            <v>Não</v>
          </cell>
        </row>
        <row r="1890">
          <cell r="D1890" t="str">
            <v>Cabaceiras do Paraguaçu/BA</v>
          </cell>
          <cell r="E1890" t="str">
            <v>C</v>
          </cell>
          <cell r="F1890">
            <v>0.53314146081402225</v>
          </cell>
          <cell r="G1890" t="str">
            <v>A</v>
          </cell>
          <cell r="H1890">
            <v>0.97249724085968881</v>
          </cell>
          <cell r="I1890" t="str">
            <v>C</v>
          </cell>
          <cell r="J1890">
            <v>-2.9972277669387076E-2</v>
          </cell>
          <cell r="K1890" t="str">
            <v>C</v>
          </cell>
          <cell r="L1890" t="str">
            <v>Dicf</v>
          </cell>
          <cell r="M1890" t="str">
            <v/>
          </cell>
          <cell r="N1890" t="str">
            <v>CAPAG Ano Base 2023</v>
          </cell>
          <cell r="O1890" t="str">
            <v>Não</v>
          </cell>
          <cell r="P1890">
            <v>19.928227106768194</v>
          </cell>
          <cell r="Q1890" t="str">
            <v>Sim</v>
          </cell>
          <cell r="R1890" t="str">
            <v/>
          </cell>
          <cell r="S1890" t="str">
            <v/>
          </cell>
          <cell r="T1890" t="str">
            <v/>
          </cell>
          <cell r="U1890" t="str">
            <v/>
          </cell>
          <cell r="V1890" t="str">
            <v>Sim</v>
          </cell>
          <cell r="W1890" t="str">
            <v>Sim</v>
          </cell>
        </row>
        <row r="1891">
          <cell r="D1891" t="str">
            <v>Cachoeira/BA</v>
          </cell>
          <cell r="E1891" t="str">
            <v>C</v>
          </cell>
          <cell r="F1891">
            <v>0.22104355000167145</v>
          </cell>
          <cell r="G1891" t="str">
            <v>A</v>
          </cell>
          <cell r="H1891">
            <v>0.97825291128295122</v>
          </cell>
          <cell r="I1891" t="str">
            <v>C</v>
          </cell>
          <cell r="J1891">
            <v>-6.6517069467027595E-2</v>
          </cell>
          <cell r="K1891" t="str">
            <v>C</v>
          </cell>
          <cell r="L1891" t="str">
            <v>Dicf</v>
          </cell>
          <cell r="M1891" t="str">
            <v/>
          </cell>
          <cell r="N1891" t="str">
            <v>CAPAG Ano Base 2023</v>
          </cell>
          <cell r="O1891" t="str">
            <v>Não</v>
          </cell>
          <cell r="P1891" t="str">
            <v/>
          </cell>
          <cell r="Q1891" t="str">
            <v>Sim</v>
          </cell>
          <cell r="R1891" t="str">
            <v/>
          </cell>
          <cell r="S1891" t="str">
            <v/>
          </cell>
          <cell r="T1891" t="str">
            <v/>
          </cell>
          <cell r="U1891" t="str">
            <v/>
          </cell>
          <cell r="V1891" t="str">
            <v>Sim</v>
          </cell>
          <cell r="W1891" t="str">
            <v>Sim</v>
          </cell>
        </row>
        <row r="1892">
          <cell r="D1892" t="str">
            <v>Caculé/BA</v>
          </cell>
          <cell r="E1892" t="str">
            <v>C</v>
          </cell>
          <cell r="F1892">
            <v>0.24587934639260323</v>
          </cell>
          <cell r="G1892" t="str">
            <v>A</v>
          </cell>
          <cell r="H1892">
            <v>1.0426211536947974</v>
          </cell>
          <cell r="I1892" t="str">
            <v>C</v>
          </cell>
          <cell r="J1892">
            <v>-1.0048230175486327E-2</v>
          </cell>
          <cell r="K1892" t="str">
            <v>C</v>
          </cell>
          <cell r="L1892" t="str">
            <v>Cicf</v>
          </cell>
          <cell r="M1892" t="str">
            <v/>
          </cell>
          <cell r="N1892" t="str">
            <v>CAPAG Ano Base 2023</v>
          </cell>
          <cell r="O1892" t="str">
            <v>Não</v>
          </cell>
          <cell r="P1892">
            <v>1.5028008954285603</v>
          </cell>
          <cell r="Q1892" t="str">
            <v>Sim</v>
          </cell>
          <cell r="R1892" t="str">
            <v/>
          </cell>
          <cell r="S1892" t="str">
            <v/>
          </cell>
          <cell r="T1892" t="str">
            <v/>
          </cell>
          <cell r="U1892" t="str">
            <v/>
          </cell>
          <cell r="V1892" t="str">
            <v>Sim</v>
          </cell>
          <cell r="W1892" t="str">
            <v>Não</v>
          </cell>
        </row>
        <row r="1893">
          <cell r="D1893" t="str">
            <v>Caém/BA</v>
          </cell>
          <cell r="E1893" t="str">
            <v>C</v>
          </cell>
          <cell r="F1893">
            <v>0.22960839575803019</v>
          </cell>
          <cell r="G1893" t="str">
            <v>A</v>
          </cell>
          <cell r="H1893">
            <v>0.95978035446266918</v>
          </cell>
          <cell r="I1893" t="str">
            <v>C</v>
          </cell>
          <cell r="J1893">
            <v>-2.5973424871505908E-2</v>
          </cell>
          <cell r="K1893" t="str">
            <v>C</v>
          </cell>
          <cell r="L1893" t="str">
            <v>Bicf</v>
          </cell>
          <cell r="M1893" t="str">
            <v/>
          </cell>
          <cell r="N1893" t="str">
            <v>CAPAG Ano Base 2023</v>
          </cell>
          <cell r="O1893" t="str">
            <v>Não</v>
          </cell>
          <cell r="P1893" t="str">
            <v/>
          </cell>
          <cell r="Q1893" t="str">
            <v>Sim</v>
          </cell>
          <cell r="R1893" t="str">
            <v/>
          </cell>
          <cell r="S1893" t="str">
            <v/>
          </cell>
          <cell r="T1893" t="str">
            <v/>
          </cell>
          <cell r="U1893" t="str">
            <v/>
          </cell>
          <cell r="V1893" t="str">
            <v>Sim</v>
          </cell>
          <cell r="W1893" t="str">
            <v>Sim</v>
          </cell>
        </row>
        <row r="1894">
          <cell r="D1894" t="str">
            <v>Caetanos/BA</v>
          </cell>
          <cell r="E1894" t="str">
            <v>C</v>
          </cell>
          <cell r="F1894">
            <v>0.13891809435710734</v>
          </cell>
          <cell r="G1894" t="str">
            <v>A</v>
          </cell>
          <cell r="H1894">
            <v>0.9284068098371604</v>
          </cell>
          <cell r="I1894" t="str">
            <v>B</v>
          </cell>
          <cell r="J1894">
            <v>-5.3859968556179874E-2</v>
          </cell>
          <cell r="K1894" t="str">
            <v>C</v>
          </cell>
          <cell r="L1894" t="str">
            <v>Dicf</v>
          </cell>
          <cell r="M1894" t="str">
            <v/>
          </cell>
          <cell r="N1894" t="str">
            <v>CAPAG Ano Base 2023</v>
          </cell>
          <cell r="O1894" t="str">
            <v>Não</v>
          </cell>
          <cell r="P1894" t="str">
            <v/>
          </cell>
          <cell r="Q1894" t="str">
            <v>Sim</v>
          </cell>
          <cell r="R1894" t="str">
            <v/>
          </cell>
          <cell r="S1894" t="str">
            <v/>
          </cell>
          <cell r="T1894" t="str">
            <v/>
          </cell>
          <cell r="U1894" t="str">
            <v/>
          </cell>
          <cell r="V1894" t="str">
            <v>Sim</v>
          </cell>
          <cell r="W1894" t="str">
            <v>Não</v>
          </cell>
        </row>
        <row r="1895">
          <cell r="D1895" t="str">
            <v>Caetité/BA</v>
          </cell>
          <cell r="E1895" t="str">
            <v>n.e.</v>
          </cell>
          <cell r="F1895">
            <v>0.21091970738694707</v>
          </cell>
          <cell r="G1895" t="str">
            <v>A</v>
          </cell>
          <cell r="H1895" t="str">
            <v>n.d.</v>
          </cell>
          <cell r="I1895" t="str">
            <v>n.d.</v>
          </cell>
          <cell r="J1895">
            <v>-6.8917272992851566E-2</v>
          </cell>
          <cell r="K1895" t="str">
            <v>C</v>
          </cell>
          <cell r="L1895" t="str">
            <v>Eicf</v>
          </cell>
          <cell r="M1895" t="str">
            <v>Ente possui ranking da informação contábil Eicf</v>
          </cell>
          <cell r="N1895" t="str">
            <v>CAPAG Ano Base 2023</v>
          </cell>
          <cell r="O1895" t="str">
            <v>Não</v>
          </cell>
          <cell r="P1895" t="str">
            <v/>
          </cell>
          <cell r="Q1895" t="str">
            <v>Não</v>
          </cell>
          <cell r="R1895" t="str">
            <v/>
          </cell>
          <cell r="S1895" t="str">
            <v/>
          </cell>
          <cell r="T1895" t="str">
            <v/>
          </cell>
          <cell r="U1895" t="str">
            <v/>
          </cell>
          <cell r="V1895" t="str">
            <v>Sim</v>
          </cell>
          <cell r="W1895" t="str">
            <v>Não</v>
          </cell>
        </row>
        <row r="1896">
          <cell r="D1896" t="str">
            <v>Cafarnaum/BA</v>
          </cell>
          <cell r="E1896" t="str">
            <v>n.e.</v>
          </cell>
          <cell r="F1896">
            <v>0.61354576623705903</v>
          </cell>
          <cell r="G1896" t="str">
            <v>B</v>
          </cell>
          <cell r="H1896">
            <v>0.97066855255043616</v>
          </cell>
          <cell r="I1896" t="str">
            <v>C</v>
          </cell>
          <cell r="J1896">
            <v>9.857205068389632E-4</v>
          </cell>
          <cell r="K1896" t="str">
            <v>B</v>
          </cell>
          <cell r="L1896" t="str">
            <v>Eicf</v>
          </cell>
          <cell r="M1896" t="str">
            <v>Ente possui ranking da informação contábil Eicf</v>
          </cell>
          <cell r="N1896" t="str">
            <v>CAPAG Ano Base 2023</v>
          </cell>
          <cell r="O1896" t="str">
            <v>Não</v>
          </cell>
          <cell r="P1896">
            <v>0</v>
          </cell>
          <cell r="Q1896" t="str">
            <v>Sim</v>
          </cell>
          <cell r="R1896" t="str">
            <v/>
          </cell>
          <cell r="S1896" t="str">
            <v/>
          </cell>
          <cell r="T1896" t="str">
            <v/>
          </cell>
          <cell r="U1896" t="str">
            <v/>
          </cell>
          <cell r="V1896" t="str">
            <v>Sim</v>
          </cell>
          <cell r="W1896" t="str">
            <v>Sim</v>
          </cell>
        </row>
        <row r="1897">
          <cell r="D1897" t="str">
            <v>Cairu/BA</v>
          </cell>
          <cell r="E1897" t="str">
            <v>C</v>
          </cell>
          <cell r="F1897">
            <v>0.15790155151330226</v>
          </cell>
          <cell r="G1897" t="str">
            <v>A</v>
          </cell>
          <cell r="H1897">
            <v>0.94547491000706474</v>
          </cell>
          <cell r="I1897" t="str">
            <v>B</v>
          </cell>
          <cell r="J1897">
            <v>-1.4875356334915645E-2</v>
          </cell>
          <cell r="K1897" t="str">
            <v>C</v>
          </cell>
          <cell r="L1897" t="str">
            <v>Bicf</v>
          </cell>
          <cell r="M1897" t="str">
            <v/>
          </cell>
          <cell r="N1897" t="str">
            <v>CAPAG Ano Base 2023</v>
          </cell>
          <cell r="O1897" t="str">
            <v>Não</v>
          </cell>
          <cell r="P1897" t="str">
            <v/>
          </cell>
          <cell r="Q1897" t="str">
            <v>Sim</v>
          </cell>
          <cell r="R1897" t="str">
            <v/>
          </cell>
          <cell r="S1897" t="str">
            <v/>
          </cell>
          <cell r="T1897" t="str">
            <v/>
          </cell>
          <cell r="U1897" t="str">
            <v/>
          </cell>
          <cell r="V1897" t="str">
            <v>Sim</v>
          </cell>
          <cell r="W1897" t="str">
            <v>Sim</v>
          </cell>
        </row>
        <row r="1898">
          <cell r="D1898" t="str">
            <v>Caldeirão Grande/BA</v>
          </cell>
          <cell r="E1898" t="str">
            <v>n.d.</v>
          </cell>
          <cell r="F1898">
            <v>0.11414676464376904</v>
          </cell>
          <cell r="G1898" t="str">
            <v>A</v>
          </cell>
          <cell r="H1898" t="str">
            <v>n.d.</v>
          </cell>
          <cell r="I1898" t="str">
            <v>n.d.</v>
          </cell>
          <cell r="J1898">
            <v>-7.6811797427576919E-2</v>
          </cell>
          <cell r="K1898" t="str">
            <v>C</v>
          </cell>
          <cell r="L1898" t="str">
            <v>Dicf</v>
          </cell>
          <cell r="M189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898" t="str">
            <v>CAPAG Ano Base 2023</v>
          </cell>
          <cell r="O1898" t="str">
            <v>Não</v>
          </cell>
          <cell r="P1898" t="str">
            <v/>
          </cell>
          <cell r="Q1898" t="str">
            <v>Sim</v>
          </cell>
          <cell r="R1898" t="str">
            <v/>
          </cell>
          <cell r="S1898" t="str">
            <v>Sim</v>
          </cell>
          <cell r="T1898" t="str">
            <v/>
          </cell>
          <cell r="U1898" t="str">
            <v/>
          </cell>
          <cell r="V1898" t="str">
            <v>Sim</v>
          </cell>
          <cell r="W1898" t="str">
            <v>Não</v>
          </cell>
        </row>
        <row r="1899">
          <cell r="D1899" t="str">
            <v>Camacan/BA</v>
          </cell>
          <cell r="E1899" t="str">
            <v>C</v>
          </cell>
          <cell r="F1899">
            <v>0.73316238149236979</v>
          </cell>
          <cell r="G1899" t="str">
            <v>B</v>
          </cell>
          <cell r="H1899">
            <v>0.9256733837848512</v>
          </cell>
          <cell r="I1899" t="str">
            <v>B</v>
          </cell>
          <cell r="J1899">
            <v>-1.1469588290888816E-2</v>
          </cell>
          <cell r="K1899" t="str">
            <v>C</v>
          </cell>
          <cell r="L1899" t="str">
            <v>Cicf</v>
          </cell>
          <cell r="M1899" t="str">
            <v/>
          </cell>
          <cell r="N1899" t="str">
            <v>CAPAG Ano Base 2023</v>
          </cell>
          <cell r="O1899" t="str">
            <v>Não</v>
          </cell>
          <cell r="P1899">
            <v>3.1202396211877463</v>
          </cell>
          <cell r="Q1899" t="str">
            <v>Sim</v>
          </cell>
          <cell r="R1899" t="str">
            <v/>
          </cell>
          <cell r="S1899" t="str">
            <v/>
          </cell>
          <cell r="T1899" t="str">
            <v/>
          </cell>
          <cell r="U1899" t="str">
            <v/>
          </cell>
          <cell r="V1899" t="str">
            <v>Sim</v>
          </cell>
          <cell r="W1899" t="str">
            <v>Sim</v>
          </cell>
        </row>
        <row r="1900">
          <cell r="D1900" t="str">
            <v>Camaçari/BA</v>
          </cell>
          <cell r="E1900" t="str">
            <v>B</v>
          </cell>
          <cell r="F1900">
            <v>0.54064840966062444</v>
          </cell>
          <cell r="G1900" t="str">
            <v>A</v>
          </cell>
          <cell r="H1900">
            <v>0.90269694892723673</v>
          </cell>
          <cell r="I1900" t="str">
            <v>B</v>
          </cell>
          <cell r="J1900">
            <v>1.4106716360778202E-2</v>
          </cell>
          <cell r="K1900" t="str">
            <v>B</v>
          </cell>
          <cell r="L1900" t="str">
            <v>Bicf</v>
          </cell>
          <cell r="M1900" t="str">
            <v/>
          </cell>
          <cell r="N1900" t="str">
            <v>CAPAG Ano Base 2023</v>
          </cell>
          <cell r="O1900" t="str">
            <v>Não</v>
          </cell>
          <cell r="P1900">
            <v>0.61402774283238748</v>
          </cell>
          <cell r="Q1900" t="str">
            <v>Sim</v>
          </cell>
          <cell r="R1900" t="str">
            <v/>
          </cell>
          <cell r="S1900" t="str">
            <v/>
          </cell>
          <cell r="T1900" t="str">
            <v/>
          </cell>
          <cell r="U1900" t="str">
            <v/>
          </cell>
          <cell r="V1900" t="str">
            <v>Sim</v>
          </cell>
          <cell r="W1900" t="str">
            <v>Sim</v>
          </cell>
        </row>
        <row r="1901">
          <cell r="D1901" t="str">
            <v>Camamu/BA</v>
          </cell>
          <cell r="E1901" t="str">
            <v>C</v>
          </cell>
          <cell r="F1901">
            <v>0.73066556075824785</v>
          </cell>
          <cell r="G1901" t="str">
            <v>B</v>
          </cell>
          <cell r="H1901">
            <v>0.95509126330694205</v>
          </cell>
          <cell r="I1901" t="str">
            <v>C</v>
          </cell>
          <cell r="J1901">
            <v>-3.0523791478486047E-2</v>
          </cell>
          <cell r="K1901" t="str">
            <v>C</v>
          </cell>
          <cell r="L1901" t="str">
            <v>Cicf</v>
          </cell>
          <cell r="M1901" t="str">
            <v/>
          </cell>
          <cell r="N1901" t="str">
            <v>CAPAG Ano Base 2023</v>
          </cell>
          <cell r="O1901" t="str">
            <v>Não</v>
          </cell>
          <cell r="P1901" t="str">
            <v/>
          </cell>
          <cell r="Q1901" t="str">
            <v>Sim</v>
          </cell>
          <cell r="R1901" t="str">
            <v/>
          </cell>
          <cell r="S1901" t="str">
            <v/>
          </cell>
          <cell r="T1901" t="str">
            <v/>
          </cell>
          <cell r="U1901" t="str">
            <v/>
          </cell>
          <cell r="V1901" t="str">
            <v>Sim</v>
          </cell>
          <cell r="W1901" t="str">
            <v>Sim</v>
          </cell>
        </row>
        <row r="1902">
          <cell r="D1902" t="str">
            <v>Campo Alegre de Lourdes/BA</v>
          </cell>
          <cell r="E1902" t="str">
            <v>C</v>
          </cell>
          <cell r="F1902">
            <v>0.10250644209093031</v>
          </cell>
          <cell r="G1902" t="str">
            <v>A</v>
          </cell>
          <cell r="H1902">
            <v>0.97499124698703965</v>
          </cell>
          <cell r="I1902" t="str">
            <v>C</v>
          </cell>
          <cell r="J1902">
            <v>-5.1054455914267195E-2</v>
          </cell>
          <cell r="K1902" t="str">
            <v>C</v>
          </cell>
          <cell r="L1902" t="str">
            <v>Cicf</v>
          </cell>
          <cell r="M1902" t="str">
            <v/>
          </cell>
          <cell r="N1902" t="str">
            <v>CAPAG Ano Base 2023</v>
          </cell>
          <cell r="O1902" t="str">
            <v>Não</v>
          </cell>
          <cell r="P1902">
            <v>0.36523266545574623</v>
          </cell>
          <cell r="Q1902" t="str">
            <v>Sim</v>
          </cell>
          <cell r="R1902" t="str">
            <v>Sim</v>
          </cell>
          <cell r="S1902" t="str">
            <v/>
          </cell>
          <cell r="T1902" t="str">
            <v/>
          </cell>
          <cell r="U1902" t="str">
            <v/>
          </cell>
          <cell r="V1902" t="str">
            <v>Sim</v>
          </cell>
          <cell r="W1902" t="str">
            <v>Sim</v>
          </cell>
        </row>
        <row r="1903">
          <cell r="D1903" t="str">
            <v>Campo Formoso/BA</v>
          </cell>
          <cell r="E1903" t="str">
            <v>C</v>
          </cell>
          <cell r="F1903">
            <v>0.50801322870365939</v>
          </cell>
          <cell r="G1903" t="str">
            <v>A</v>
          </cell>
          <cell r="H1903">
            <v>0.96908446823607464</v>
          </cell>
          <cell r="I1903" t="str">
            <v>C</v>
          </cell>
          <cell r="J1903">
            <v>-2.5122254564305131E-2</v>
          </cell>
          <cell r="K1903" t="str">
            <v>C</v>
          </cell>
          <cell r="L1903" t="str">
            <v>Dicf</v>
          </cell>
          <cell r="M1903" t="str">
            <v/>
          </cell>
          <cell r="N1903" t="str">
            <v>CAPAG Ano Base 2023</v>
          </cell>
          <cell r="O1903" t="str">
            <v>Não</v>
          </cell>
          <cell r="P1903">
            <v>0.99001126141094642</v>
          </cell>
          <cell r="Q1903" t="str">
            <v>Sim</v>
          </cell>
          <cell r="R1903" t="str">
            <v>Sim</v>
          </cell>
          <cell r="S1903" t="str">
            <v/>
          </cell>
          <cell r="T1903" t="str">
            <v/>
          </cell>
          <cell r="U1903" t="str">
            <v/>
          </cell>
          <cell r="V1903" t="str">
            <v>Sim</v>
          </cell>
          <cell r="W1903" t="str">
            <v>Sim</v>
          </cell>
        </row>
        <row r="1904">
          <cell r="D1904" t="str">
            <v>Canápolis/BA</v>
          </cell>
          <cell r="E1904" t="str">
            <v>D</v>
          </cell>
          <cell r="F1904">
            <v>1.0425776136476592</v>
          </cell>
          <cell r="G1904" t="str">
            <v>C</v>
          </cell>
          <cell r="H1904">
            <v>0.96186497804025772</v>
          </cell>
          <cell r="I1904" t="str">
            <v>C</v>
          </cell>
          <cell r="J1904">
            <v>-8.4240406373608134E-2</v>
          </cell>
          <cell r="K1904" t="str">
            <v>C</v>
          </cell>
          <cell r="L1904" t="str">
            <v>Cicf</v>
          </cell>
          <cell r="M1904" t="str">
            <v/>
          </cell>
          <cell r="N1904" t="str">
            <v>CAPAG Ano Base 2023</v>
          </cell>
          <cell r="O1904" t="str">
            <v>Não</v>
          </cell>
          <cell r="P1904" t="str">
            <v/>
          </cell>
          <cell r="Q1904" t="str">
            <v>Sim</v>
          </cell>
          <cell r="R1904" t="str">
            <v/>
          </cell>
          <cell r="S1904" t="str">
            <v/>
          </cell>
          <cell r="T1904" t="str">
            <v/>
          </cell>
          <cell r="U1904" t="str">
            <v/>
          </cell>
          <cell r="V1904" t="str">
            <v>Sim</v>
          </cell>
          <cell r="W1904" t="str">
            <v>Não</v>
          </cell>
        </row>
        <row r="1905">
          <cell r="D1905" t="str">
            <v>Canarana/BA</v>
          </cell>
          <cell r="E1905" t="str">
            <v>C</v>
          </cell>
          <cell r="F1905">
            <v>0.37118688379230358</v>
          </cell>
          <cell r="G1905" t="str">
            <v>A</v>
          </cell>
          <cell r="H1905">
            <v>0.97085286673659521</v>
          </cell>
          <cell r="I1905" t="str">
            <v>C</v>
          </cell>
          <cell r="J1905">
            <v>-0.24102185045538607</v>
          </cell>
          <cell r="K1905" t="str">
            <v>C</v>
          </cell>
          <cell r="L1905" t="str">
            <v>Cicf</v>
          </cell>
          <cell r="M1905" t="str">
            <v/>
          </cell>
          <cell r="N1905" t="str">
            <v>CAPAG Ano Base 2023</v>
          </cell>
          <cell r="O1905" t="str">
            <v>Não</v>
          </cell>
          <cell r="P1905" t="str">
            <v/>
          </cell>
          <cell r="Q1905" t="str">
            <v>Sim</v>
          </cell>
          <cell r="R1905" t="str">
            <v/>
          </cell>
          <cell r="S1905" t="str">
            <v/>
          </cell>
          <cell r="T1905" t="str">
            <v/>
          </cell>
          <cell r="U1905" t="str">
            <v/>
          </cell>
          <cell r="V1905" t="str">
            <v>Sim</v>
          </cell>
          <cell r="W1905" t="str">
            <v>Não</v>
          </cell>
        </row>
        <row r="1906">
          <cell r="D1906" t="str">
            <v>Canavieiras/BA</v>
          </cell>
          <cell r="E1906" t="str">
            <v>n.d.</v>
          </cell>
          <cell r="F1906">
            <v>0.4424086771859555</v>
          </cell>
          <cell r="G1906" t="str">
            <v>A</v>
          </cell>
          <cell r="H1906">
            <v>1.0289634617992627</v>
          </cell>
          <cell r="I1906" t="str">
            <v>C</v>
          </cell>
          <cell r="J1906" t="str">
            <v>n.d.</v>
          </cell>
          <cell r="K1906" t="str">
            <v>n.d.</v>
          </cell>
          <cell r="L1906" t="str">
            <v>Cicf</v>
          </cell>
          <cell r="M190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906" t="str">
            <v>CAPAG Ano Base 2023</v>
          </cell>
          <cell r="O1906" t="str">
            <v>Não</v>
          </cell>
          <cell r="P1906" t="str">
            <v>n.d.</v>
          </cell>
          <cell r="Q1906" t="str">
            <v>Sim</v>
          </cell>
          <cell r="R1906" t="str">
            <v/>
          </cell>
          <cell r="S1906" t="str">
            <v/>
          </cell>
          <cell r="T1906" t="str">
            <v>Negativa</v>
          </cell>
          <cell r="U1906" t="str">
            <v/>
          </cell>
          <cell r="V1906" t="str">
            <v>Sim</v>
          </cell>
          <cell r="W1906" t="str">
            <v>Não</v>
          </cell>
        </row>
        <row r="1907">
          <cell r="D1907" t="str">
            <v>Candeal/BA</v>
          </cell>
          <cell r="E1907" t="str">
            <v>B</v>
          </cell>
          <cell r="F1907">
            <v>1.2712656048384472</v>
          </cell>
          <cell r="G1907" t="str">
            <v>C</v>
          </cell>
          <cell r="H1907">
            <v>0.91803904895191146</v>
          </cell>
          <cell r="I1907" t="str">
            <v>B</v>
          </cell>
          <cell r="J1907">
            <v>1.1231733242392314E-2</v>
          </cell>
          <cell r="K1907" t="str">
            <v>B</v>
          </cell>
          <cell r="L1907" t="str">
            <v>Dicf</v>
          </cell>
          <cell r="M1907" t="str">
            <v/>
          </cell>
          <cell r="N1907" t="str">
            <v>CAPAG Ano Base 2023</v>
          </cell>
          <cell r="O1907" t="str">
            <v>Não</v>
          </cell>
          <cell r="P1907">
            <v>0.76531439213218422</v>
          </cell>
          <cell r="Q1907" t="str">
            <v>Sim</v>
          </cell>
          <cell r="R1907" t="str">
            <v/>
          </cell>
          <cell r="S1907" t="str">
            <v/>
          </cell>
          <cell r="T1907" t="str">
            <v/>
          </cell>
          <cell r="U1907" t="str">
            <v/>
          </cell>
          <cell r="V1907" t="str">
            <v>Sim</v>
          </cell>
          <cell r="W1907" t="str">
            <v>Sim</v>
          </cell>
        </row>
        <row r="1908">
          <cell r="D1908" t="str">
            <v>Candeias/BA</v>
          </cell>
          <cell r="E1908" t="str">
            <v>A</v>
          </cell>
          <cell r="F1908">
            <v>0.47080856834768881</v>
          </cell>
          <cell r="G1908" t="str">
            <v>A</v>
          </cell>
          <cell r="H1908">
            <v>0.86094405100344007</v>
          </cell>
          <cell r="I1908" t="str">
            <v>B</v>
          </cell>
          <cell r="J1908">
            <v>0.11806092114635137</v>
          </cell>
          <cell r="K1908" t="str">
            <v>A</v>
          </cell>
          <cell r="L1908" t="str">
            <v>Dicf</v>
          </cell>
          <cell r="M1908" t="str">
            <v/>
          </cell>
          <cell r="N1908" t="str">
            <v>CAPAG Ano Base 2023</v>
          </cell>
          <cell r="O1908" t="str">
            <v>Não</v>
          </cell>
          <cell r="P1908">
            <v>0.21913933999522958</v>
          </cell>
          <cell r="Q1908" t="str">
            <v>Sim</v>
          </cell>
          <cell r="R1908" t="str">
            <v/>
          </cell>
          <cell r="S1908" t="str">
            <v/>
          </cell>
          <cell r="T1908" t="str">
            <v/>
          </cell>
          <cell r="U1908" t="str">
            <v/>
          </cell>
          <cell r="V1908" t="str">
            <v>Sim</v>
          </cell>
          <cell r="W1908" t="str">
            <v>Sim</v>
          </cell>
        </row>
        <row r="1909">
          <cell r="D1909" t="str">
            <v>Candiba/BA</v>
          </cell>
          <cell r="E1909" t="str">
            <v>n.d.</v>
          </cell>
          <cell r="F1909" t="str">
            <v>n.d.</v>
          </cell>
          <cell r="G1909" t="str">
            <v>n.d.</v>
          </cell>
          <cell r="H1909" t="str">
            <v>n.d.</v>
          </cell>
          <cell r="I1909" t="str">
            <v>n.d.</v>
          </cell>
          <cell r="J1909" t="str">
            <v>n.d.</v>
          </cell>
          <cell r="K1909" t="str">
            <v>n.d.</v>
          </cell>
          <cell r="L1909" t="str">
            <v>Dicf</v>
          </cell>
          <cell r="M1909" t="str">
            <v xml:space="preserve">Ente não publicou último RGF de 2024
Ente não publicou último RREO de 2024
</v>
          </cell>
          <cell r="N1909" t="str">
            <v>CAPAG Ano Base 2023</v>
          </cell>
          <cell r="O1909" t="str">
            <v>Não</v>
          </cell>
          <cell r="P1909">
            <v>0.91215004596478277</v>
          </cell>
          <cell r="Q1909" t="str">
            <v>Sim</v>
          </cell>
          <cell r="R1909" t="str">
            <v>Sim</v>
          </cell>
          <cell r="S1909" t="str">
            <v/>
          </cell>
          <cell r="T1909" t="str">
            <v/>
          </cell>
          <cell r="U1909" t="str">
            <v/>
          </cell>
          <cell r="V1909" t="str">
            <v>Não</v>
          </cell>
          <cell r="W1909" t="str">
            <v>Não</v>
          </cell>
        </row>
        <row r="1910">
          <cell r="D1910" t="str">
            <v>Cândido Sales/BA</v>
          </cell>
          <cell r="E1910" t="str">
            <v>C</v>
          </cell>
          <cell r="F1910">
            <v>0.79962017396929397</v>
          </cell>
          <cell r="G1910" t="str">
            <v>B</v>
          </cell>
          <cell r="H1910">
            <v>0.96536506001429212</v>
          </cell>
          <cell r="I1910" t="str">
            <v>C</v>
          </cell>
          <cell r="J1910">
            <v>-2.5040494607399752E-2</v>
          </cell>
          <cell r="K1910" t="str">
            <v>C</v>
          </cell>
          <cell r="L1910" t="str">
            <v>Cicf</v>
          </cell>
          <cell r="M1910" t="str">
            <v/>
          </cell>
          <cell r="N1910" t="str">
            <v>CAPAG Ano Base 2023</v>
          </cell>
          <cell r="O1910" t="str">
            <v>Não</v>
          </cell>
          <cell r="P1910">
            <v>3.3062901142935552</v>
          </cell>
          <cell r="Q1910" t="str">
            <v>Sim</v>
          </cell>
          <cell r="R1910" t="str">
            <v/>
          </cell>
          <cell r="S1910" t="str">
            <v/>
          </cell>
          <cell r="T1910" t="str">
            <v/>
          </cell>
          <cell r="U1910" t="str">
            <v/>
          </cell>
          <cell r="V1910" t="str">
            <v>Sim</v>
          </cell>
          <cell r="W1910" t="str">
            <v>Sim</v>
          </cell>
        </row>
        <row r="1911">
          <cell r="D1911" t="str">
            <v>Cansanção/BA</v>
          </cell>
          <cell r="E1911" t="str">
            <v>C</v>
          </cell>
          <cell r="F1911">
            <v>0.13201185333277146</v>
          </cell>
          <cell r="G1911" t="str">
            <v>A</v>
          </cell>
          <cell r="H1911">
            <v>0.91617439063893003</v>
          </cell>
          <cell r="I1911" t="str">
            <v>B</v>
          </cell>
          <cell r="J1911">
            <v>-1.2910775883692105E-2</v>
          </cell>
          <cell r="K1911" t="str">
            <v>C</v>
          </cell>
          <cell r="L1911" t="str">
            <v>Cicf</v>
          </cell>
          <cell r="M1911" t="str">
            <v/>
          </cell>
          <cell r="N1911" t="str">
            <v>CAPAG Ano Base 2023</v>
          </cell>
          <cell r="O1911" t="str">
            <v>Não</v>
          </cell>
          <cell r="P1911">
            <v>0.53235718103294971</v>
          </cell>
          <cell r="Q1911" t="str">
            <v>Sim</v>
          </cell>
          <cell r="R1911" t="str">
            <v>Sim</v>
          </cell>
          <cell r="S1911" t="str">
            <v/>
          </cell>
          <cell r="T1911" t="str">
            <v/>
          </cell>
          <cell r="U1911" t="str">
            <v/>
          </cell>
          <cell r="V1911" t="str">
            <v>Sim</v>
          </cell>
          <cell r="W1911" t="str">
            <v>Sim</v>
          </cell>
        </row>
        <row r="1912">
          <cell r="D1912" t="str">
            <v>Canudos/BA</v>
          </cell>
          <cell r="E1912" t="str">
            <v>C</v>
          </cell>
          <cell r="F1912">
            <v>0.26617330069822986</v>
          </cell>
          <cell r="G1912" t="str">
            <v>A</v>
          </cell>
          <cell r="H1912">
            <v>0.93412314635604876</v>
          </cell>
          <cell r="I1912" t="str">
            <v>B</v>
          </cell>
          <cell r="J1912">
            <v>-5.5646674337039598E-2</v>
          </cell>
          <cell r="K1912" t="str">
            <v>C</v>
          </cell>
          <cell r="L1912" t="str">
            <v>Cicf</v>
          </cell>
          <cell r="M1912" t="str">
            <v/>
          </cell>
          <cell r="N1912" t="str">
            <v>CAPAG Ano Base 2023</v>
          </cell>
          <cell r="O1912" t="str">
            <v>Não</v>
          </cell>
          <cell r="P1912" t="str">
            <v/>
          </cell>
          <cell r="Q1912" t="str">
            <v>Sim</v>
          </cell>
          <cell r="R1912" t="str">
            <v/>
          </cell>
          <cell r="S1912" t="str">
            <v/>
          </cell>
          <cell r="T1912" t="str">
            <v/>
          </cell>
          <cell r="U1912" t="str">
            <v/>
          </cell>
          <cell r="V1912" t="str">
            <v>Sim</v>
          </cell>
          <cell r="W1912" t="str">
            <v>Sim</v>
          </cell>
        </row>
        <row r="1913">
          <cell r="D1913" t="str">
            <v>Capela do Alto Alegre/BA</v>
          </cell>
          <cell r="E1913" t="str">
            <v>B</v>
          </cell>
          <cell r="F1913">
            <v>0.6336868189224667</v>
          </cell>
          <cell r="G1913" t="str">
            <v>B</v>
          </cell>
          <cell r="H1913">
            <v>0.88604881127972956</v>
          </cell>
          <cell r="I1913" t="str">
            <v>B</v>
          </cell>
          <cell r="J1913">
            <v>2.2310445466229217E-2</v>
          </cell>
          <cell r="K1913" t="str">
            <v>B</v>
          </cell>
          <cell r="L1913" t="str">
            <v>Bicf</v>
          </cell>
          <cell r="M1913" t="str">
            <v/>
          </cell>
          <cell r="N1913" t="str">
            <v>CAPAG Ano Base 2023</v>
          </cell>
          <cell r="O1913" t="str">
            <v>Não</v>
          </cell>
          <cell r="P1913">
            <v>0.28372004489477665</v>
          </cell>
          <cell r="Q1913" t="str">
            <v>Sim</v>
          </cell>
          <cell r="R1913" t="str">
            <v/>
          </cell>
          <cell r="S1913" t="str">
            <v/>
          </cell>
          <cell r="T1913" t="str">
            <v/>
          </cell>
          <cell r="U1913" t="str">
            <v/>
          </cell>
          <cell r="V1913" t="str">
            <v>Sim</v>
          </cell>
          <cell r="W1913" t="str">
            <v>Sim</v>
          </cell>
        </row>
        <row r="1914">
          <cell r="D1914" t="str">
            <v>Capim Grosso/BA</v>
          </cell>
          <cell r="E1914" t="str">
            <v>C</v>
          </cell>
          <cell r="F1914">
            <v>0.3901712746823145</v>
          </cell>
          <cell r="G1914" t="str">
            <v>A</v>
          </cell>
          <cell r="H1914">
            <v>0.91012882136188633</v>
          </cell>
          <cell r="I1914" t="str">
            <v>B</v>
          </cell>
          <cell r="J1914">
            <v>-3.2505562647462467E-2</v>
          </cell>
          <cell r="K1914" t="str">
            <v>C</v>
          </cell>
          <cell r="L1914" t="str">
            <v>Dicf</v>
          </cell>
          <cell r="M1914" t="str">
            <v/>
          </cell>
          <cell r="N1914" t="str">
            <v>CAPAG Ano Base 2023</v>
          </cell>
          <cell r="O1914" t="str">
            <v>Não</v>
          </cell>
          <cell r="P1914">
            <v>3.9130151012814851</v>
          </cell>
          <cell r="Q1914" t="str">
            <v>Sim</v>
          </cell>
          <cell r="R1914" t="str">
            <v/>
          </cell>
          <cell r="S1914" t="str">
            <v/>
          </cell>
          <cell r="T1914" t="str">
            <v/>
          </cell>
          <cell r="U1914" t="str">
            <v/>
          </cell>
          <cell r="V1914" t="str">
            <v>Sim</v>
          </cell>
          <cell r="W1914" t="str">
            <v>Não</v>
          </cell>
        </row>
        <row r="1915">
          <cell r="D1915" t="str">
            <v>Caraíbas/BA</v>
          </cell>
          <cell r="E1915" t="str">
            <v>n.e.</v>
          </cell>
          <cell r="F1915">
            <v>0.18103460649339875</v>
          </cell>
          <cell r="G1915" t="str">
            <v>A</v>
          </cell>
          <cell r="H1915" t="str">
            <v>n.d.</v>
          </cell>
          <cell r="I1915" t="str">
            <v>n.d.</v>
          </cell>
          <cell r="J1915">
            <v>3.528897903267892E-2</v>
          </cell>
          <cell r="K1915" t="str">
            <v>B</v>
          </cell>
          <cell r="L1915" t="str">
            <v>Eicf</v>
          </cell>
          <cell r="M1915" t="str">
            <v>Ente possui ranking da informação contábil Eicf</v>
          </cell>
          <cell r="N1915" t="str">
            <v>CAPAG Ano Base 2023</v>
          </cell>
          <cell r="O1915" t="str">
            <v>Não</v>
          </cell>
          <cell r="P1915">
            <v>0.43081454688519766</v>
          </cell>
          <cell r="Q1915" t="str">
            <v>Não</v>
          </cell>
          <cell r="R1915" t="str">
            <v/>
          </cell>
          <cell r="S1915" t="str">
            <v/>
          </cell>
          <cell r="T1915" t="str">
            <v/>
          </cell>
          <cell r="U1915" t="str">
            <v/>
          </cell>
          <cell r="V1915" t="str">
            <v>Sim</v>
          </cell>
          <cell r="W1915" t="str">
            <v>Não</v>
          </cell>
        </row>
        <row r="1916">
          <cell r="D1916" t="str">
            <v>Caravelas/BA</v>
          </cell>
          <cell r="E1916" t="str">
            <v>C</v>
          </cell>
          <cell r="F1916">
            <v>0.37095052184280625</v>
          </cell>
          <cell r="G1916" t="str">
            <v>A</v>
          </cell>
          <cell r="H1916">
            <v>0.89494588375520745</v>
          </cell>
          <cell r="I1916" t="str">
            <v>B</v>
          </cell>
          <cell r="J1916">
            <v>-5.0142616302914347E-2</v>
          </cell>
          <cell r="K1916" t="str">
            <v>C</v>
          </cell>
          <cell r="L1916" t="str">
            <v>Cicf</v>
          </cell>
          <cell r="M1916" t="str">
            <v/>
          </cell>
          <cell r="N1916" t="str">
            <v>CAPAG Ano Base 2023</v>
          </cell>
          <cell r="O1916" t="str">
            <v>Não</v>
          </cell>
          <cell r="P1916" t="str">
            <v/>
          </cell>
          <cell r="Q1916" t="str">
            <v>Sim</v>
          </cell>
          <cell r="R1916" t="str">
            <v/>
          </cell>
          <cell r="S1916" t="str">
            <v/>
          </cell>
          <cell r="T1916" t="str">
            <v/>
          </cell>
          <cell r="U1916" t="str">
            <v/>
          </cell>
          <cell r="V1916" t="str">
            <v>Sim</v>
          </cell>
          <cell r="W1916" t="str">
            <v>Sim</v>
          </cell>
        </row>
        <row r="1917">
          <cell r="D1917" t="str">
            <v>Cardeal da Silva/BA</v>
          </cell>
          <cell r="E1917" t="str">
            <v>C</v>
          </cell>
          <cell r="F1917">
            <v>1.1110366753529626E-2</v>
          </cell>
          <cell r="G1917" t="str">
            <v>A</v>
          </cell>
          <cell r="H1917">
            <v>0.94210757227717168</v>
          </cell>
          <cell r="I1917" t="str">
            <v>B</v>
          </cell>
          <cell r="J1917">
            <v>-4.0916877156250607E-2</v>
          </cell>
          <cell r="K1917" t="str">
            <v>C</v>
          </cell>
          <cell r="L1917" t="str">
            <v>Cicf</v>
          </cell>
          <cell r="M1917" t="str">
            <v/>
          </cell>
          <cell r="N1917" t="str">
            <v>CAPAG Ano Base 2023</v>
          </cell>
          <cell r="O1917" t="str">
            <v>Não</v>
          </cell>
          <cell r="P1917" t="str">
            <v/>
          </cell>
          <cell r="Q1917" t="str">
            <v>Sim</v>
          </cell>
          <cell r="R1917" t="str">
            <v/>
          </cell>
          <cell r="S1917" t="str">
            <v/>
          </cell>
          <cell r="T1917" t="str">
            <v/>
          </cell>
          <cell r="U1917" t="str">
            <v/>
          </cell>
          <cell r="V1917" t="str">
            <v>Sim</v>
          </cell>
          <cell r="W1917" t="str">
            <v>Sim</v>
          </cell>
        </row>
        <row r="1918">
          <cell r="D1918" t="str">
            <v>Carinhanha/BA</v>
          </cell>
          <cell r="E1918" t="str">
            <v>n.d.</v>
          </cell>
          <cell r="F1918" t="str">
            <v>n.d.</v>
          </cell>
          <cell r="G1918" t="str">
            <v>n.d.</v>
          </cell>
          <cell r="H1918" t="str">
            <v>n.d.</v>
          </cell>
          <cell r="I1918" t="str">
            <v>n.d.</v>
          </cell>
          <cell r="J1918" t="str">
            <v>n.d.</v>
          </cell>
          <cell r="K1918" t="str">
            <v>n.d.</v>
          </cell>
          <cell r="L1918" t="str">
            <v>Cicf</v>
          </cell>
          <cell r="M1918" t="str">
            <v xml:space="preserve">Ente não publicou último RGF de 2024
Ente não publicou último RREO de 2024
</v>
          </cell>
          <cell r="N1918" t="str">
            <v>CAPAG Ano Base 2023</v>
          </cell>
          <cell r="O1918" t="str">
            <v>Não</v>
          </cell>
          <cell r="P1918">
            <v>0.91935363470868403</v>
          </cell>
          <cell r="Q1918" t="str">
            <v>Sim</v>
          </cell>
          <cell r="R1918" t="str">
            <v>Sim</v>
          </cell>
          <cell r="S1918" t="str">
            <v/>
          </cell>
          <cell r="T1918" t="str">
            <v/>
          </cell>
          <cell r="U1918" t="str">
            <v/>
          </cell>
          <cell r="V1918" t="str">
            <v>Não</v>
          </cell>
          <cell r="W1918" t="str">
            <v>Não</v>
          </cell>
        </row>
        <row r="1919">
          <cell r="D1919" t="str">
            <v>Casa Nova/BA</v>
          </cell>
          <cell r="E1919" t="str">
            <v>C</v>
          </cell>
          <cell r="F1919">
            <v>0.9702702756439715</v>
          </cell>
          <cell r="G1919" t="str">
            <v>B</v>
          </cell>
          <cell r="H1919">
            <v>0.96142006546833603</v>
          </cell>
          <cell r="I1919" t="str">
            <v>C</v>
          </cell>
          <cell r="J1919">
            <v>-3.8368513947652456E-2</v>
          </cell>
          <cell r="K1919" t="str">
            <v>C</v>
          </cell>
          <cell r="L1919" t="str">
            <v>Cicf</v>
          </cell>
          <cell r="M1919" t="str">
            <v/>
          </cell>
          <cell r="N1919" t="str">
            <v>CAPAG Ano Base 2023</v>
          </cell>
          <cell r="O1919" t="str">
            <v>Não</v>
          </cell>
          <cell r="P1919" t="str">
            <v/>
          </cell>
          <cell r="Q1919" t="str">
            <v>Sim</v>
          </cell>
          <cell r="R1919" t="str">
            <v/>
          </cell>
          <cell r="S1919" t="str">
            <v/>
          </cell>
          <cell r="T1919" t="str">
            <v/>
          </cell>
          <cell r="U1919" t="str">
            <v/>
          </cell>
          <cell r="V1919" t="str">
            <v>Sim</v>
          </cell>
          <cell r="W1919" t="str">
            <v>Não</v>
          </cell>
        </row>
        <row r="1920">
          <cell r="D1920" t="str">
            <v>Castro Alves/BA</v>
          </cell>
          <cell r="E1920" t="str">
            <v>C</v>
          </cell>
          <cell r="F1920">
            <v>0.87138544352607594</v>
          </cell>
          <cell r="G1920" t="str">
            <v>B</v>
          </cell>
          <cell r="H1920">
            <v>0.9743487734082481</v>
          </cell>
          <cell r="I1920" t="str">
            <v>C</v>
          </cell>
          <cell r="J1920">
            <v>-3.662814904218465E-2</v>
          </cell>
          <cell r="K1920" t="str">
            <v>C</v>
          </cell>
          <cell r="L1920" t="str">
            <v>Aicf</v>
          </cell>
          <cell r="M1920" t="str">
            <v/>
          </cell>
          <cell r="N1920" t="str">
            <v>CAPAG Ano Base 2023</v>
          </cell>
          <cell r="O1920" t="str">
            <v>Não</v>
          </cell>
          <cell r="P1920" t="str">
            <v/>
          </cell>
          <cell r="Q1920" t="str">
            <v>Sim</v>
          </cell>
          <cell r="R1920" t="str">
            <v/>
          </cell>
          <cell r="S1920" t="str">
            <v/>
          </cell>
          <cell r="T1920" t="str">
            <v/>
          </cell>
          <cell r="U1920" t="str">
            <v/>
          </cell>
          <cell r="V1920" t="str">
            <v>Sim</v>
          </cell>
          <cell r="W1920" t="str">
            <v>Sim</v>
          </cell>
        </row>
        <row r="1921">
          <cell r="D1921" t="str">
            <v>Catolândia/BA</v>
          </cell>
          <cell r="E1921" t="str">
            <v>B</v>
          </cell>
          <cell r="F1921">
            <v>0.15083582878329138</v>
          </cell>
          <cell r="G1921" t="str">
            <v>A</v>
          </cell>
          <cell r="H1921">
            <v>0.94604161460666414</v>
          </cell>
          <cell r="I1921" t="str">
            <v>B</v>
          </cell>
          <cell r="J1921">
            <v>1.3748674810828398E-2</v>
          </cell>
          <cell r="K1921" t="str">
            <v>B</v>
          </cell>
          <cell r="L1921" t="str">
            <v>Bicf</v>
          </cell>
          <cell r="M1921" t="str">
            <v/>
          </cell>
          <cell r="N1921" t="str">
            <v>CAPAG Ano Base 2023</v>
          </cell>
          <cell r="O1921" t="str">
            <v>Não</v>
          </cell>
          <cell r="P1921">
            <v>0.3570306705380118</v>
          </cell>
          <cell r="Q1921" t="str">
            <v>Sim</v>
          </cell>
          <cell r="R1921" t="str">
            <v/>
          </cell>
          <cell r="S1921" t="str">
            <v/>
          </cell>
          <cell r="T1921" t="str">
            <v/>
          </cell>
          <cell r="U1921" t="str">
            <v/>
          </cell>
          <cell r="V1921" t="str">
            <v>Sim</v>
          </cell>
          <cell r="W1921" t="str">
            <v>Sim</v>
          </cell>
        </row>
        <row r="1922">
          <cell r="D1922" t="str">
            <v>Catu/BA</v>
          </cell>
          <cell r="E1922" t="str">
            <v>C</v>
          </cell>
          <cell r="F1922">
            <v>0.29075266493668289</v>
          </cell>
          <cell r="G1922" t="str">
            <v>A</v>
          </cell>
          <cell r="H1922">
            <v>0.94068765497715157</v>
          </cell>
          <cell r="I1922" t="str">
            <v>B</v>
          </cell>
          <cell r="J1922">
            <v>-1.1552700353689131E-2</v>
          </cell>
          <cell r="K1922" t="str">
            <v>C</v>
          </cell>
          <cell r="L1922" t="str">
            <v>Bicf</v>
          </cell>
          <cell r="M1922" t="str">
            <v/>
          </cell>
          <cell r="N1922" t="str">
            <v>CAPAG Ano Base 2023</v>
          </cell>
          <cell r="O1922" t="str">
            <v>Não</v>
          </cell>
          <cell r="P1922">
            <v>3.7090091470457649</v>
          </cell>
          <cell r="Q1922" t="str">
            <v>Sim</v>
          </cell>
          <cell r="R1922" t="str">
            <v/>
          </cell>
          <cell r="S1922" t="str">
            <v/>
          </cell>
          <cell r="T1922" t="str">
            <v/>
          </cell>
          <cell r="U1922" t="str">
            <v/>
          </cell>
          <cell r="V1922" t="str">
            <v>Sim</v>
          </cell>
          <cell r="W1922" t="str">
            <v>Sim</v>
          </cell>
        </row>
        <row r="1923">
          <cell r="D1923" t="str">
            <v>Caturama/BA</v>
          </cell>
          <cell r="E1923" t="str">
            <v>C</v>
          </cell>
          <cell r="F1923">
            <v>0.38582663561823571</v>
          </cell>
          <cell r="G1923" t="str">
            <v>A</v>
          </cell>
          <cell r="H1923">
            <v>1.018273655652393</v>
          </cell>
          <cell r="I1923" t="str">
            <v>C</v>
          </cell>
          <cell r="J1923">
            <v>-9.517543722454011E-2</v>
          </cell>
          <cell r="K1923" t="str">
            <v>C</v>
          </cell>
          <cell r="L1923" t="str">
            <v>Dicf</v>
          </cell>
          <cell r="M1923" t="str">
            <v/>
          </cell>
          <cell r="N1923" t="str">
            <v>CAPAG Ano Base 2023</v>
          </cell>
          <cell r="O1923" t="str">
            <v>Não</v>
          </cell>
          <cell r="P1923" t="str">
            <v/>
          </cell>
          <cell r="Q1923" t="str">
            <v>Sim</v>
          </cell>
          <cell r="R1923" t="str">
            <v/>
          </cell>
          <cell r="S1923" t="str">
            <v/>
          </cell>
          <cell r="T1923" t="str">
            <v/>
          </cell>
          <cell r="U1923" t="str">
            <v/>
          </cell>
          <cell r="V1923" t="str">
            <v>Sim</v>
          </cell>
          <cell r="W1923" t="str">
            <v>Sim</v>
          </cell>
        </row>
        <row r="1924">
          <cell r="D1924" t="str">
            <v>Central/BA</v>
          </cell>
          <cell r="E1924" t="str">
            <v>n.e.</v>
          </cell>
          <cell r="F1924">
            <v>0.3671666643095492</v>
          </cell>
          <cell r="G1924" t="str">
            <v>A</v>
          </cell>
          <cell r="H1924">
            <v>0.96276383194226578</v>
          </cell>
          <cell r="I1924" t="str">
            <v>C</v>
          </cell>
          <cell r="J1924">
            <v>4.2652552402204589E-3</v>
          </cell>
          <cell r="K1924" t="str">
            <v>B</v>
          </cell>
          <cell r="L1924" t="str">
            <v>Eicf</v>
          </cell>
          <cell r="M1924" t="str">
            <v>Ente possui ranking da informação contábil Eicf</v>
          </cell>
          <cell r="N1924" t="str">
            <v>CAPAG Ano Base 2023</v>
          </cell>
          <cell r="O1924" t="str">
            <v>Não</v>
          </cell>
          <cell r="P1924">
            <v>0</v>
          </cell>
          <cell r="Q1924" t="str">
            <v>Sim</v>
          </cell>
          <cell r="R1924" t="str">
            <v/>
          </cell>
          <cell r="S1924" t="str">
            <v/>
          </cell>
          <cell r="T1924" t="str">
            <v/>
          </cell>
          <cell r="U1924" t="str">
            <v/>
          </cell>
          <cell r="V1924" t="str">
            <v>Sim</v>
          </cell>
          <cell r="W1924" t="str">
            <v>Sim</v>
          </cell>
        </row>
        <row r="1925">
          <cell r="D1925" t="str">
            <v>Chorrochó/BA</v>
          </cell>
          <cell r="E1925" t="str">
            <v>C</v>
          </cell>
          <cell r="F1925">
            <v>0.16554405609156525</v>
          </cell>
          <cell r="G1925" t="str">
            <v>A</v>
          </cell>
          <cell r="H1925">
            <v>0.95277818106049639</v>
          </cell>
          <cell r="I1925" t="str">
            <v>C</v>
          </cell>
          <cell r="J1925">
            <v>-1.8612822493264861E-2</v>
          </cell>
          <cell r="K1925" t="str">
            <v>C</v>
          </cell>
          <cell r="L1925" t="str">
            <v>Cicf</v>
          </cell>
          <cell r="M1925" t="str">
            <v/>
          </cell>
          <cell r="N1925" t="str">
            <v>CAPAG Ano Base 2023</v>
          </cell>
          <cell r="O1925" t="str">
            <v>Não</v>
          </cell>
          <cell r="P1925">
            <v>4.2649821698636892</v>
          </cell>
          <cell r="Q1925" t="str">
            <v>Sim</v>
          </cell>
          <cell r="R1925" t="str">
            <v/>
          </cell>
          <cell r="S1925" t="str">
            <v/>
          </cell>
          <cell r="T1925" t="str">
            <v/>
          </cell>
          <cell r="U1925" t="str">
            <v/>
          </cell>
          <cell r="V1925" t="str">
            <v>Sim</v>
          </cell>
          <cell r="W1925" t="str">
            <v>Sim</v>
          </cell>
        </row>
        <row r="1926">
          <cell r="D1926" t="str">
            <v>Cícero Dantas/BA</v>
          </cell>
          <cell r="E1926" t="str">
            <v>n.d.</v>
          </cell>
          <cell r="F1926">
            <v>0.47395076705190731</v>
          </cell>
          <cell r="G1926" t="str">
            <v>A</v>
          </cell>
          <cell r="H1926" t="str">
            <v>n.d.</v>
          </cell>
          <cell r="I1926" t="str">
            <v>n.d.</v>
          </cell>
          <cell r="J1926">
            <v>-0.1386203573707139</v>
          </cell>
          <cell r="K1926" t="str">
            <v>C</v>
          </cell>
          <cell r="L1926" t="str">
            <v>Cicf</v>
          </cell>
          <cell r="M192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926" t="str">
            <v>CAPAG Ano Base 2023</v>
          </cell>
          <cell r="O1926" t="str">
            <v>Não</v>
          </cell>
          <cell r="P1926" t="str">
            <v/>
          </cell>
          <cell r="Q1926" t="str">
            <v>Sim</v>
          </cell>
          <cell r="R1926" t="str">
            <v/>
          </cell>
          <cell r="S1926" t="str">
            <v>Sim</v>
          </cell>
          <cell r="T1926" t="str">
            <v/>
          </cell>
          <cell r="U1926" t="str">
            <v/>
          </cell>
          <cell r="V1926" t="str">
            <v>Sim</v>
          </cell>
          <cell r="W1926" t="str">
            <v>Não</v>
          </cell>
        </row>
        <row r="1927">
          <cell r="D1927" t="str">
            <v>Cipó/BA</v>
          </cell>
          <cell r="E1927" t="str">
            <v>C</v>
          </cell>
          <cell r="F1927">
            <v>0.39334927112372198</v>
          </cell>
          <cell r="G1927" t="str">
            <v>A</v>
          </cell>
          <cell r="H1927">
            <v>0.89804205104752621</v>
          </cell>
          <cell r="I1927" t="str">
            <v>B</v>
          </cell>
          <cell r="J1927">
            <v>-9.5839749517284731E-2</v>
          </cell>
          <cell r="K1927" t="str">
            <v>C</v>
          </cell>
          <cell r="L1927" t="str">
            <v>Bicf</v>
          </cell>
          <cell r="M1927" t="str">
            <v/>
          </cell>
          <cell r="N1927" t="str">
            <v>CAPAG Ano Base 2023</v>
          </cell>
          <cell r="O1927" t="str">
            <v>Não</v>
          </cell>
          <cell r="P1927">
            <v>13.893532887155436</v>
          </cell>
          <cell r="Q1927" t="str">
            <v>Sim</v>
          </cell>
          <cell r="R1927" t="str">
            <v/>
          </cell>
          <cell r="S1927" t="str">
            <v/>
          </cell>
          <cell r="T1927" t="str">
            <v/>
          </cell>
          <cell r="U1927" t="str">
            <v/>
          </cell>
          <cell r="V1927" t="str">
            <v>Sim</v>
          </cell>
          <cell r="W1927" t="str">
            <v>Sim</v>
          </cell>
        </row>
        <row r="1928">
          <cell r="D1928" t="str">
            <v>Coaraci/BA</v>
          </cell>
          <cell r="E1928" t="str">
            <v>n.d.</v>
          </cell>
          <cell r="F1928">
            <v>1.0312154300155807</v>
          </cell>
          <cell r="G1928" t="str">
            <v>C</v>
          </cell>
          <cell r="H1928">
            <v>0.98991953529934951</v>
          </cell>
          <cell r="I1928" t="str">
            <v>C</v>
          </cell>
          <cell r="J1928" t="str">
            <v>n.d.</v>
          </cell>
          <cell r="K1928" t="str">
            <v>n.d.</v>
          </cell>
          <cell r="L1928" t="str">
            <v>Cicf</v>
          </cell>
          <cell r="M192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928" t="str">
            <v>CAPAG Ano Base 2023</v>
          </cell>
          <cell r="O1928" t="str">
            <v>Não</v>
          </cell>
          <cell r="P1928" t="str">
            <v>n.d.</v>
          </cell>
          <cell r="Q1928" t="str">
            <v>Sim</v>
          </cell>
          <cell r="R1928" t="str">
            <v/>
          </cell>
          <cell r="S1928" t="str">
            <v/>
          </cell>
          <cell r="T1928" t="str">
            <v>Negativa</v>
          </cell>
          <cell r="U1928" t="str">
            <v/>
          </cell>
          <cell r="V1928" t="str">
            <v>Sim</v>
          </cell>
          <cell r="W1928" t="str">
            <v>Sim</v>
          </cell>
        </row>
        <row r="1929">
          <cell r="D1929" t="str">
            <v>Cocos/BA</v>
          </cell>
          <cell r="E1929" t="str">
            <v>C</v>
          </cell>
          <cell r="F1929">
            <v>0.24515731063325938</v>
          </cell>
          <cell r="G1929" t="str">
            <v>A</v>
          </cell>
          <cell r="H1929">
            <v>0.94877817964664335</v>
          </cell>
          <cell r="I1929" t="str">
            <v>B</v>
          </cell>
          <cell r="J1929">
            <v>-4.3508091722225181E-2</v>
          </cell>
          <cell r="K1929" t="str">
            <v>C</v>
          </cell>
          <cell r="L1929" t="str">
            <v>Dicf</v>
          </cell>
          <cell r="M1929" t="str">
            <v/>
          </cell>
          <cell r="N1929" t="str">
            <v>CAPAG Ano Base 2023</v>
          </cell>
          <cell r="O1929" t="str">
            <v>Não</v>
          </cell>
          <cell r="P1929" t="str">
            <v/>
          </cell>
          <cell r="Q1929" t="str">
            <v>Sim</v>
          </cell>
          <cell r="R1929" t="str">
            <v/>
          </cell>
          <cell r="S1929" t="str">
            <v/>
          </cell>
          <cell r="T1929" t="str">
            <v/>
          </cell>
          <cell r="U1929" t="str">
            <v/>
          </cell>
          <cell r="V1929" t="str">
            <v>Sim</v>
          </cell>
          <cell r="W1929" t="str">
            <v>Sim</v>
          </cell>
        </row>
        <row r="1930">
          <cell r="D1930" t="str">
            <v>Conceição da Feira/BA</v>
          </cell>
          <cell r="E1930" t="str">
            <v>C</v>
          </cell>
          <cell r="F1930">
            <v>0.39676973916733527</v>
          </cell>
          <cell r="G1930" t="str">
            <v>A</v>
          </cell>
          <cell r="H1930">
            <v>0.92601366609294145</v>
          </cell>
          <cell r="I1930" t="str">
            <v>B</v>
          </cell>
          <cell r="J1930">
            <v>-2.5799745705618108E-2</v>
          </cell>
          <cell r="K1930" t="str">
            <v>C</v>
          </cell>
          <cell r="L1930" t="str">
            <v>Cicf</v>
          </cell>
          <cell r="M1930" t="str">
            <v/>
          </cell>
          <cell r="N1930" t="str">
            <v>CAPAG Ano Base 2023</v>
          </cell>
          <cell r="O1930" t="str">
            <v>Não</v>
          </cell>
          <cell r="P1930">
            <v>2.8407214879244767</v>
          </cell>
          <cell r="Q1930" t="str">
            <v>Sim</v>
          </cell>
          <cell r="R1930" t="str">
            <v/>
          </cell>
          <cell r="S1930" t="str">
            <v/>
          </cell>
          <cell r="T1930" t="str">
            <v/>
          </cell>
          <cell r="U1930" t="str">
            <v/>
          </cell>
          <cell r="V1930" t="str">
            <v>Sim</v>
          </cell>
          <cell r="W1930" t="str">
            <v>Não</v>
          </cell>
        </row>
        <row r="1931">
          <cell r="D1931" t="str">
            <v>Conceição do Almeida/BA</v>
          </cell>
          <cell r="E1931" t="str">
            <v>C</v>
          </cell>
          <cell r="F1931">
            <v>0.37393408894073049</v>
          </cell>
          <cell r="G1931" t="str">
            <v>A</v>
          </cell>
          <cell r="H1931">
            <v>0.95814728122609383</v>
          </cell>
          <cell r="I1931" t="str">
            <v>C</v>
          </cell>
          <cell r="J1931">
            <v>-3.0277215287061891E-2</v>
          </cell>
          <cell r="K1931" t="str">
            <v>C</v>
          </cell>
          <cell r="L1931" t="str">
            <v>Dicf</v>
          </cell>
          <cell r="M1931" t="str">
            <v/>
          </cell>
          <cell r="N1931" t="str">
            <v>CAPAG Ano Base 2023</v>
          </cell>
          <cell r="O1931" t="str">
            <v>Não</v>
          </cell>
          <cell r="P1931">
            <v>1.6708712558758083</v>
          </cell>
          <cell r="Q1931" t="str">
            <v>Sim</v>
          </cell>
          <cell r="R1931" t="str">
            <v/>
          </cell>
          <cell r="S1931" t="str">
            <v/>
          </cell>
          <cell r="T1931" t="str">
            <v/>
          </cell>
          <cell r="U1931" t="str">
            <v/>
          </cell>
          <cell r="V1931" t="str">
            <v>Sim</v>
          </cell>
          <cell r="W1931" t="str">
            <v>Sim</v>
          </cell>
        </row>
        <row r="1932">
          <cell r="D1932" t="str">
            <v>Conceição do Coité/BA</v>
          </cell>
          <cell r="E1932" t="str">
            <v>C</v>
          </cell>
          <cell r="F1932">
            <v>0.47751824242662638</v>
          </cell>
          <cell r="G1932" t="str">
            <v>A</v>
          </cell>
          <cell r="H1932">
            <v>0.85037531488156892</v>
          </cell>
          <cell r="I1932" t="str">
            <v>B</v>
          </cell>
          <cell r="J1932">
            <v>-4.8095730942494787E-2</v>
          </cell>
          <cell r="K1932" t="str">
            <v>C</v>
          </cell>
          <cell r="L1932" t="str">
            <v>Cicf</v>
          </cell>
          <cell r="M1932" t="str">
            <v/>
          </cell>
          <cell r="N1932" t="str">
            <v>CAPAG Ano Base 2023</v>
          </cell>
          <cell r="O1932" t="str">
            <v>Não</v>
          </cell>
          <cell r="P1932">
            <v>0.601755747916769</v>
          </cell>
          <cell r="Q1932" t="str">
            <v>Sim</v>
          </cell>
          <cell r="R1932" t="str">
            <v>Sim</v>
          </cell>
          <cell r="S1932" t="str">
            <v/>
          </cell>
          <cell r="T1932" t="str">
            <v/>
          </cell>
          <cell r="U1932" t="str">
            <v/>
          </cell>
          <cell r="V1932" t="str">
            <v>Sim</v>
          </cell>
          <cell r="W1932" t="str">
            <v>Sim</v>
          </cell>
        </row>
        <row r="1933">
          <cell r="D1933" t="str">
            <v>Conceição do Jacuípe/BA</v>
          </cell>
          <cell r="E1933" t="str">
            <v>C</v>
          </cell>
          <cell r="F1933">
            <v>0.41929103907145793</v>
          </cell>
          <cell r="G1933" t="str">
            <v>A</v>
          </cell>
          <cell r="H1933">
            <v>0.92285523926125912</v>
          </cell>
          <cell r="I1933" t="str">
            <v>B</v>
          </cell>
          <cell r="J1933">
            <v>-8.2134416829768617E-2</v>
          </cell>
          <cell r="K1933" t="str">
            <v>C</v>
          </cell>
          <cell r="L1933" t="str">
            <v>Cicf</v>
          </cell>
          <cell r="M1933" t="str">
            <v/>
          </cell>
          <cell r="N1933" t="str">
            <v>CAPAG Ano Base 2023</v>
          </cell>
          <cell r="O1933" t="str">
            <v>Não</v>
          </cell>
          <cell r="P1933" t="str">
            <v/>
          </cell>
          <cell r="Q1933" t="str">
            <v>Sim</v>
          </cell>
          <cell r="R1933" t="str">
            <v/>
          </cell>
          <cell r="S1933" t="str">
            <v/>
          </cell>
          <cell r="T1933" t="str">
            <v/>
          </cell>
          <cell r="U1933" t="str">
            <v/>
          </cell>
          <cell r="V1933" t="str">
            <v>Sim</v>
          </cell>
          <cell r="W1933" t="str">
            <v>Sim</v>
          </cell>
        </row>
        <row r="1934">
          <cell r="D1934" t="str">
            <v>Conde/BA</v>
          </cell>
          <cell r="E1934" t="str">
            <v>C</v>
          </cell>
          <cell r="F1934">
            <v>0.99690714145944681</v>
          </cell>
          <cell r="G1934" t="str">
            <v>B</v>
          </cell>
          <cell r="H1934">
            <v>0.9355911634432148</v>
          </cell>
          <cell r="I1934" t="str">
            <v>B</v>
          </cell>
          <cell r="J1934">
            <v>-1.6000368606125668E-2</v>
          </cell>
          <cell r="K1934" t="str">
            <v>C</v>
          </cell>
          <cell r="L1934" t="str">
            <v>Bicf</v>
          </cell>
          <cell r="M1934" t="str">
            <v/>
          </cell>
          <cell r="N1934" t="str">
            <v>CAPAG Ano Base 2023</v>
          </cell>
          <cell r="O1934" t="str">
            <v>Não</v>
          </cell>
          <cell r="P1934">
            <v>0.82051940826216374</v>
          </cell>
          <cell r="Q1934" t="str">
            <v>Sim</v>
          </cell>
          <cell r="R1934" t="str">
            <v>Sim</v>
          </cell>
          <cell r="S1934" t="str">
            <v/>
          </cell>
          <cell r="T1934" t="str">
            <v/>
          </cell>
          <cell r="U1934" t="str">
            <v/>
          </cell>
          <cell r="V1934" t="str">
            <v>Sim</v>
          </cell>
          <cell r="W1934" t="str">
            <v>Sim</v>
          </cell>
        </row>
        <row r="1935">
          <cell r="D1935" t="str">
            <v>Condeúba/BA</v>
          </cell>
          <cell r="E1935" t="str">
            <v>C</v>
          </cell>
          <cell r="F1935">
            <v>0.97850190779264745</v>
          </cell>
          <cell r="G1935" t="str">
            <v>B</v>
          </cell>
          <cell r="H1935">
            <v>0.95382157537653467</v>
          </cell>
          <cell r="I1935" t="str">
            <v>C</v>
          </cell>
          <cell r="J1935">
            <v>-2.0816091112145971E-2</v>
          </cell>
          <cell r="K1935" t="str">
            <v>C</v>
          </cell>
          <cell r="L1935" t="str">
            <v>Cicf</v>
          </cell>
          <cell r="M1935" t="str">
            <v/>
          </cell>
          <cell r="N1935" t="str">
            <v>CAPAG Ano Base 2023</v>
          </cell>
          <cell r="O1935" t="str">
            <v>Não</v>
          </cell>
          <cell r="P1935" t="str">
            <v/>
          </cell>
          <cell r="Q1935" t="str">
            <v>Sim</v>
          </cell>
          <cell r="R1935" t="str">
            <v/>
          </cell>
          <cell r="S1935" t="str">
            <v/>
          </cell>
          <cell r="T1935" t="str">
            <v/>
          </cell>
          <cell r="U1935" t="str">
            <v/>
          </cell>
          <cell r="V1935" t="str">
            <v>Sim</v>
          </cell>
          <cell r="W1935" t="str">
            <v>Não</v>
          </cell>
        </row>
        <row r="1936">
          <cell r="D1936" t="str">
            <v>Contendas do Sincorá/BA</v>
          </cell>
          <cell r="E1936" t="str">
            <v>C</v>
          </cell>
          <cell r="F1936">
            <v>0.3057461943365567</v>
          </cell>
          <cell r="G1936" t="str">
            <v>A</v>
          </cell>
          <cell r="H1936">
            <v>1.1060401914621303</v>
          </cell>
          <cell r="I1936" t="str">
            <v>C</v>
          </cell>
          <cell r="J1936">
            <v>2.0371124439975846E-3</v>
          </cell>
          <cell r="K1936" t="str">
            <v>B</v>
          </cell>
          <cell r="L1936" t="str">
            <v>Dicf</v>
          </cell>
          <cell r="M1936" t="str">
            <v/>
          </cell>
          <cell r="N1936" t="str">
            <v>CAPAG Ano Base 2023</v>
          </cell>
          <cell r="O1936" t="str">
            <v>Não</v>
          </cell>
          <cell r="P1936">
            <v>0.88319108226798826</v>
          </cell>
          <cell r="Q1936" t="str">
            <v>Sim</v>
          </cell>
          <cell r="R1936" t="str">
            <v/>
          </cell>
          <cell r="S1936" t="str">
            <v/>
          </cell>
          <cell r="T1936" t="str">
            <v/>
          </cell>
          <cell r="U1936" t="str">
            <v/>
          </cell>
          <cell r="V1936" t="str">
            <v>Sim</v>
          </cell>
          <cell r="W1936" t="str">
            <v>Sim</v>
          </cell>
        </row>
        <row r="1937">
          <cell r="D1937" t="str">
            <v>Coração de Maria/BA</v>
          </cell>
          <cell r="E1937" t="str">
            <v>C</v>
          </cell>
          <cell r="F1937">
            <v>0.21125346985454119</v>
          </cell>
          <cell r="G1937" t="str">
            <v>A</v>
          </cell>
          <cell r="H1937">
            <v>0.95679145849133684</v>
          </cell>
          <cell r="I1937" t="str">
            <v>C</v>
          </cell>
          <cell r="J1937">
            <v>7.8390183176680467E-4</v>
          </cell>
          <cell r="K1937" t="str">
            <v>B</v>
          </cell>
          <cell r="L1937" t="str">
            <v>Dicf</v>
          </cell>
          <cell r="M1937" t="str">
            <v/>
          </cell>
          <cell r="N1937" t="str">
            <v>CAPAG Ano Base 2023</v>
          </cell>
          <cell r="O1937" t="str">
            <v>Não</v>
          </cell>
          <cell r="P1937">
            <v>0.80430697077485658</v>
          </cell>
          <cell r="Q1937" t="str">
            <v>Sim</v>
          </cell>
          <cell r="R1937" t="str">
            <v>Sim</v>
          </cell>
          <cell r="S1937" t="str">
            <v/>
          </cell>
          <cell r="T1937" t="str">
            <v/>
          </cell>
          <cell r="U1937" t="str">
            <v/>
          </cell>
          <cell r="V1937" t="str">
            <v>Sim</v>
          </cell>
          <cell r="W1937" t="str">
            <v>Sim</v>
          </cell>
        </row>
        <row r="1938">
          <cell r="D1938" t="str">
            <v>Cordeiros/BA</v>
          </cell>
          <cell r="E1938" t="str">
            <v>n.d.</v>
          </cell>
          <cell r="F1938" t="str">
            <v>n.d.</v>
          </cell>
          <cell r="G1938" t="str">
            <v>n.d.</v>
          </cell>
          <cell r="H1938" t="str">
            <v>n.d.</v>
          </cell>
          <cell r="I1938" t="str">
            <v>n.d.</v>
          </cell>
          <cell r="J1938" t="str">
            <v>n.d.</v>
          </cell>
          <cell r="K1938" t="str">
            <v>n.d.</v>
          </cell>
          <cell r="L1938" t="str">
            <v>Dicf</v>
          </cell>
          <cell r="M1938" t="str">
            <v xml:space="preserve">Ente não publicou último RGF de 2024
Ente não publicou último RREO de 2024
</v>
          </cell>
          <cell r="N1938" t="str">
            <v>CAPAG Ano Base 2023</v>
          </cell>
          <cell r="O1938" t="str">
            <v>Não</v>
          </cell>
          <cell r="P1938">
            <v>0.15057555263580386</v>
          </cell>
          <cell r="Q1938" t="str">
            <v>Sim</v>
          </cell>
          <cell r="R1938" t="str">
            <v>Sim</v>
          </cell>
          <cell r="S1938" t="str">
            <v/>
          </cell>
          <cell r="T1938" t="str">
            <v/>
          </cell>
          <cell r="U1938" t="str">
            <v/>
          </cell>
          <cell r="V1938" t="str">
            <v>Não</v>
          </cell>
          <cell r="W1938" t="str">
            <v>Não</v>
          </cell>
        </row>
        <row r="1939">
          <cell r="D1939" t="str">
            <v>Coribe/BA</v>
          </cell>
          <cell r="E1939" t="str">
            <v>C</v>
          </cell>
          <cell r="F1939">
            <v>0.35840815291748701</v>
          </cell>
          <cell r="G1939" t="str">
            <v>A</v>
          </cell>
          <cell r="H1939">
            <v>0.93867309328837278</v>
          </cell>
          <cell r="I1939" t="str">
            <v>B</v>
          </cell>
          <cell r="J1939">
            <v>0</v>
          </cell>
          <cell r="K1939" t="str">
            <v>C</v>
          </cell>
          <cell r="L1939" t="str">
            <v>Dicf</v>
          </cell>
          <cell r="M1939" t="str">
            <v/>
          </cell>
          <cell r="N1939" t="str">
            <v>CAPAG Ano Base 2023</v>
          </cell>
          <cell r="O1939" t="str">
            <v>Não</v>
          </cell>
          <cell r="P1939" t="str">
            <v>n.d.</v>
          </cell>
          <cell r="Q1939" t="str">
            <v>Sim</v>
          </cell>
          <cell r="R1939" t="str">
            <v/>
          </cell>
          <cell r="S1939" t="str">
            <v/>
          </cell>
          <cell r="T1939" t="str">
            <v/>
          </cell>
          <cell r="U1939" t="str">
            <v/>
          </cell>
          <cell r="V1939" t="str">
            <v>Sim</v>
          </cell>
          <cell r="W1939" t="str">
            <v>Não</v>
          </cell>
        </row>
        <row r="1940">
          <cell r="D1940" t="str">
            <v>Coronel João Sá/BA</v>
          </cell>
          <cell r="E1940" t="str">
            <v>C</v>
          </cell>
          <cell r="F1940">
            <v>0.50873576870971082</v>
          </cell>
          <cell r="G1940" t="str">
            <v>A</v>
          </cell>
          <cell r="H1940">
            <v>0.98700501966981491</v>
          </cell>
          <cell r="I1940" t="str">
            <v>C</v>
          </cell>
          <cell r="J1940">
            <v>-8.2814870230594181E-2</v>
          </cell>
          <cell r="K1940" t="str">
            <v>C</v>
          </cell>
          <cell r="L1940" t="str">
            <v>Cicf</v>
          </cell>
          <cell r="M1940" t="str">
            <v/>
          </cell>
          <cell r="N1940" t="str">
            <v>CAPAG Ano Base 2023</v>
          </cell>
          <cell r="O1940" t="str">
            <v>Não</v>
          </cell>
          <cell r="P1940" t="str">
            <v/>
          </cell>
          <cell r="Q1940" t="str">
            <v>Sim</v>
          </cell>
          <cell r="R1940" t="str">
            <v/>
          </cell>
          <cell r="S1940" t="str">
            <v/>
          </cell>
          <cell r="T1940" t="str">
            <v/>
          </cell>
          <cell r="U1940" t="str">
            <v/>
          </cell>
          <cell r="V1940" t="str">
            <v>Sim</v>
          </cell>
          <cell r="W1940" t="str">
            <v>Sim</v>
          </cell>
        </row>
        <row r="1941">
          <cell r="D1941" t="str">
            <v>Correntina/BA</v>
          </cell>
          <cell r="E1941" t="str">
            <v>C</v>
          </cell>
          <cell r="F1941">
            <v>0.65833986302594838</v>
          </cell>
          <cell r="G1941" t="str">
            <v>B</v>
          </cell>
          <cell r="H1941">
            <v>0.92826822987019186</v>
          </cell>
          <cell r="I1941" t="str">
            <v>B</v>
          </cell>
          <cell r="J1941">
            <v>-0.12819897605292185</v>
          </cell>
          <cell r="K1941" t="str">
            <v>C</v>
          </cell>
          <cell r="L1941" t="str">
            <v>Dicf</v>
          </cell>
          <cell r="M1941" t="str">
            <v/>
          </cell>
          <cell r="N1941" t="str">
            <v>CAPAG Ano Base 2023</v>
          </cell>
          <cell r="O1941" t="str">
            <v>Não</v>
          </cell>
          <cell r="P1941" t="str">
            <v/>
          </cell>
          <cell r="Q1941" t="str">
            <v>Sim</v>
          </cell>
          <cell r="R1941" t="str">
            <v/>
          </cell>
          <cell r="S1941" t="str">
            <v/>
          </cell>
          <cell r="T1941" t="str">
            <v/>
          </cell>
          <cell r="U1941" t="str">
            <v/>
          </cell>
          <cell r="V1941" t="str">
            <v>Sim</v>
          </cell>
          <cell r="W1941" t="str">
            <v>Não</v>
          </cell>
        </row>
        <row r="1942">
          <cell r="D1942" t="str">
            <v>Cotegipe/BA</v>
          </cell>
          <cell r="E1942" t="str">
            <v>n.e.</v>
          </cell>
          <cell r="F1942">
            <v>0.48782707039290418</v>
          </cell>
          <cell r="G1942" t="str">
            <v>A</v>
          </cell>
          <cell r="H1942">
            <v>0.95042725110380122</v>
          </cell>
          <cell r="I1942" t="str">
            <v>C</v>
          </cell>
          <cell r="J1942">
            <v>-1.9922080194468685E-4</v>
          </cell>
          <cell r="K1942" t="str">
            <v>C</v>
          </cell>
          <cell r="L1942" t="str">
            <v>Eicf</v>
          </cell>
          <cell r="M1942" t="str">
            <v>Ente possui ranking da informação contábil Eicf</v>
          </cell>
          <cell r="N1942" t="str">
            <v>CAPAG Ano Base 2023</v>
          </cell>
          <cell r="O1942" t="str">
            <v>Não</v>
          </cell>
          <cell r="P1942">
            <v>1.0055401834669098</v>
          </cell>
          <cell r="Q1942" t="str">
            <v>Sim</v>
          </cell>
          <cell r="R1942" t="str">
            <v/>
          </cell>
          <cell r="S1942" t="str">
            <v/>
          </cell>
          <cell r="T1942" t="str">
            <v/>
          </cell>
          <cell r="U1942" t="str">
            <v/>
          </cell>
          <cell r="V1942" t="str">
            <v>Sim</v>
          </cell>
          <cell r="W1942" t="str">
            <v>Sim</v>
          </cell>
        </row>
        <row r="1943">
          <cell r="D1943" t="str">
            <v>Cravolândia/BA</v>
          </cell>
          <cell r="E1943" t="str">
            <v>C</v>
          </cell>
          <cell r="F1943">
            <v>0.76820635627031397</v>
          </cell>
          <cell r="G1943" t="str">
            <v>B</v>
          </cell>
          <cell r="H1943">
            <v>0.91306206361580133</v>
          </cell>
          <cell r="I1943" t="str">
            <v>B</v>
          </cell>
          <cell r="J1943">
            <v>-1.7216992189209952E-3</v>
          </cell>
          <cell r="K1943" t="str">
            <v>C</v>
          </cell>
          <cell r="L1943" t="str">
            <v>Cicf</v>
          </cell>
          <cell r="M1943" t="str">
            <v/>
          </cell>
          <cell r="N1943" t="str">
            <v>CAPAG Ano Base 2023</v>
          </cell>
          <cell r="O1943" t="str">
            <v>Não</v>
          </cell>
          <cell r="P1943">
            <v>1.1116189092090731</v>
          </cell>
          <cell r="Q1943" t="str">
            <v>Sim</v>
          </cell>
          <cell r="R1943" t="str">
            <v/>
          </cell>
          <cell r="S1943" t="str">
            <v/>
          </cell>
          <cell r="T1943" t="str">
            <v/>
          </cell>
          <cell r="U1943" t="str">
            <v/>
          </cell>
          <cell r="V1943" t="str">
            <v>Sim</v>
          </cell>
          <cell r="W1943" t="str">
            <v>Sim</v>
          </cell>
        </row>
        <row r="1944">
          <cell r="D1944" t="str">
            <v>Crisópolis/BA</v>
          </cell>
          <cell r="E1944" t="str">
            <v>C</v>
          </cell>
          <cell r="F1944">
            <v>0.24161619569702536</v>
          </cell>
          <cell r="G1944" t="str">
            <v>A</v>
          </cell>
          <cell r="H1944">
            <v>0.96762550760930144</v>
          </cell>
          <cell r="I1944" t="str">
            <v>C</v>
          </cell>
          <cell r="J1944">
            <v>1.224443197074115E-3</v>
          </cell>
          <cell r="K1944" t="str">
            <v>B</v>
          </cell>
          <cell r="L1944" t="str">
            <v>Dicf</v>
          </cell>
          <cell r="M1944" t="str">
            <v/>
          </cell>
          <cell r="N1944" t="str">
            <v>CAPAG Ano Base 2023</v>
          </cell>
          <cell r="O1944" t="str">
            <v>Não</v>
          </cell>
          <cell r="P1944">
            <v>0</v>
          </cell>
          <cell r="Q1944" t="str">
            <v>Sim</v>
          </cell>
          <cell r="R1944" t="str">
            <v/>
          </cell>
          <cell r="S1944" t="str">
            <v/>
          </cell>
          <cell r="T1944" t="str">
            <v/>
          </cell>
          <cell r="U1944" t="str">
            <v/>
          </cell>
          <cell r="V1944" t="str">
            <v>Sim</v>
          </cell>
          <cell r="W1944" t="str">
            <v>Sim</v>
          </cell>
        </row>
        <row r="1945">
          <cell r="D1945" t="str">
            <v>Cristópolis/BA</v>
          </cell>
          <cell r="E1945" t="str">
            <v>C</v>
          </cell>
          <cell r="F1945">
            <v>6.4406717318737414E-2</v>
          </cell>
          <cell r="G1945" t="str">
            <v>A</v>
          </cell>
          <cell r="H1945">
            <v>0.97222490560310915</v>
          </cell>
          <cell r="I1945" t="str">
            <v>C</v>
          </cell>
          <cell r="J1945">
            <v>1.532213602182851E-3</v>
          </cell>
          <cell r="K1945" t="str">
            <v>B</v>
          </cell>
          <cell r="L1945" t="str">
            <v>Cicf</v>
          </cell>
          <cell r="M1945" t="str">
            <v/>
          </cell>
          <cell r="N1945" t="str">
            <v>CAPAG Ano Base 2023</v>
          </cell>
          <cell r="O1945" t="str">
            <v>Não</v>
          </cell>
          <cell r="P1945">
            <v>0.92877147300947016</v>
          </cell>
          <cell r="Q1945" t="str">
            <v>Sim</v>
          </cell>
          <cell r="R1945" t="str">
            <v/>
          </cell>
          <cell r="S1945" t="str">
            <v/>
          </cell>
          <cell r="T1945" t="str">
            <v/>
          </cell>
          <cell r="U1945" t="str">
            <v/>
          </cell>
          <cell r="V1945" t="str">
            <v>Sim</v>
          </cell>
          <cell r="W1945" t="str">
            <v>Sim</v>
          </cell>
        </row>
        <row r="1946">
          <cell r="D1946" t="str">
            <v>Cruz das Almas/BA</v>
          </cell>
          <cell r="E1946" t="str">
            <v>C</v>
          </cell>
          <cell r="F1946">
            <v>0.26080404864826418</v>
          </cell>
          <cell r="G1946" t="str">
            <v>A</v>
          </cell>
          <cell r="H1946">
            <v>0.95210704469007601</v>
          </cell>
          <cell r="I1946" t="str">
            <v>C</v>
          </cell>
          <cell r="J1946">
            <v>3.0189228874984729E-2</v>
          </cell>
          <cell r="K1946" t="str">
            <v>B</v>
          </cell>
          <cell r="L1946" t="str">
            <v>Cicf</v>
          </cell>
          <cell r="M1946" t="str">
            <v/>
          </cell>
          <cell r="N1946" t="str">
            <v>CAPAG Ano Base 2023</v>
          </cell>
          <cell r="O1946" t="str">
            <v>Não</v>
          </cell>
          <cell r="P1946">
            <v>0</v>
          </cell>
          <cell r="Q1946" t="str">
            <v>Sim</v>
          </cell>
          <cell r="R1946" t="str">
            <v/>
          </cell>
          <cell r="S1946" t="str">
            <v/>
          </cell>
          <cell r="T1946" t="str">
            <v/>
          </cell>
          <cell r="U1946" t="str">
            <v/>
          </cell>
          <cell r="V1946" t="str">
            <v>Sim</v>
          </cell>
          <cell r="W1946" t="str">
            <v>Sim</v>
          </cell>
        </row>
        <row r="1947">
          <cell r="D1947" t="str">
            <v>Curaçá/BA</v>
          </cell>
          <cell r="E1947" t="str">
            <v>C</v>
          </cell>
          <cell r="F1947">
            <v>0.49162456890847434</v>
          </cell>
          <cell r="G1947" t="str">
            <v>A</v>
          </cell>
          <cell r="H1947">
            <v>0.98873831215412089</v>
          </cell>
          <cell r="I1947" t="str">
            <v>C</v>
          </cell>
          <cell r="J1947">
            <v>-0.27683616747240741</v>
          </cell>
          <cell r="K1947" t="str">
            <v>C</v>
          </cell>
          <cell r="L1947" t="str">
            <v>Dicf</v>
          </cell>
          <cell r="M1947" t="str">
            <v/>
          </cell>
          <cell r="N1947" t="str">
            <v>CAPAG Ano Base 2023</v>
          </cell>
          <cell r="O1947" t="str">
            <v>Não</v>
          </cell>
          <cell r="P1947" t="str">
            <v/>
          </cell>
          <cell r="Q1947" t="str">
            <v>Sim</v>
          </cell>
          <cell r="R1947" t="str">
            <v/>
          </cell>
          <cell r="S1947" t="str">
            <v/>
          </cell>
          <cell r="T1947" t="str">
            <v/>
          </cell>
          <cell r="U1947" t="str">
            <v/>
          </cell>
          <cell r="V1947" t="str">
            <v>Sim</v>
          </cell>
          <cell r="W1947" t="str">
            <v>Não</v>
          </cell>
        </row>
        <row r="1948">
          <cell r="D1948" t="str">
            <v>Dário Meira/BA</v>
          </cell>
          <cell r="E1948" t="str">
            <v>C</v>
          </cell>
          <cell r="F1948">
            <v>0.72344489478517282</v>
          </cell>
          <cell r="G1948" t="str">
            <v>B</v>
          </cell>
          <cell r="H1948">
            <v>0.99003638801599103</v>
          </cell>
          <cell r="I1948" t="str">
            <v>C</v>
          </cell>
          <cell r="J1948">
            <v>-0.32707960838583899</v>
          </cell>
          <cell r="K1948" t="str">
            <v>C</v>
          </cell>
          <cell r="L1948" t="str">
            <v>Bicf</v>
          </cell>
          <cell r="M1948" t="str">
            <v/>
          </cell>
          <cell r="N1948" t="str">
            <v>CAPAG Ano Base 2023</v>
          </cell>
          <cell r="O1948" t="str">
            <v>Não</v>
          </cell>
          <cell r="P1948" t="str">
            <v/>
          </cell>
          <cell r="Q1948" t="str">
            <v>Sim</v>
          </cell>
          <cell r="R1948" t="str">
            <v/>
          </cell>
          <cell r="S1948" t="str">
            <v/>
          </cell>
          <cell r="T1948" t="str">
            <v/>
          </cell>
          <cell r="U1948" t="str">
            <v/>
          </cell>
          <cell r="V1948" t="str">
            <v>Sim</v>
          </cell>
          <cell r="W1948" t="str">
            <v>Não</v>
          </cell>
        </row>
        <row r="1949">
          <cell r="D1949" t="str">
            <v>Dias d'Ávila/BA</v>
          </cell>
          <cell r="E1949" t="str">
            <v>A</v>
          </cell>
          <cell r="F1949">
            <v>0.16719624147472731</v>
          </cell>
          <cell r="G1949" t="str">
            <v>A</v>
          </cell>
          <cell r="H1949">
            <v>0.86303936137358239</v>
          </cell>
          <cell r="I1949" t="str">
            <v>B</v>
          </cell>
          <cell r="J1949">
            <v>5.1976303259963177E-2</v>
          </cell>
          <cell r="K1949" t="str">
            <v>A</v>
          </cell>
          <cell r="L1949" t="str">
            <v>Cicf</v>
          </cell>
          <cell r="M1949" t="str">
            <v/>
          </cell>
          <cell r="N1949" t="str">
            <v>CAPAG Ano Base 2023</v>
          </cell>
          <cell r="O1949" t="str">
            <v>Não</v>
          </cell>
          <cell r="P1949">
            <v>0.44154474560449486</v>
          </cell>
          <cell r="Q1949" t="str">
            <v>Sim</v>
          </cell>
          <cell r="R1949" t="str">
            <v/>
          </cell>
          <cell r="S1949" t="str">
            <v/>
          </cell>
          <cell r="T1949" t="str">
            <v/>
          </cell>
          <cell r="U1949" t="str">
            <v/>
          </cell>
          <cell r="V1949" t="str">
            <v>Sim</v>
          </cell>
          <cell r="W1949" t="str">
            <v>Sim</v>
          </cell>
        </row>
        <row r="1950">
          <cell r="D1950" t="str">
            <v>Dom Basílio/BA</v>
          </cell>
          <cell r="E1950" t="str">
            <v>n.d.</v>
          </cell>
          <cell r="F1950">
            <v>0.21461538145055192</v>
          </cell>
          <cell r="G1950" t="str">
            <v>A</v>
          </cell>
          <cell r="H1950">
            <v>0.91162810193334409</v>
          </cell>
          <cell r="I1950" t="str">
            <v>B</v>
          </cell>
          <cell r="J1950" t="str">
            <v>n.d.</v>
          </cell>
          <cell r="K1950" t="str">
            <v>n.d.</v>
          </cell>
          <cell r="L1950" t="str">
            <v>Bicf</v>
          </cell>
          <cell r="M195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950" t="str">
            <v>CAPAG Ano Base 2023</v>
          </cell>
          <cell r="O1950" t="str">
            <v>Não</v>
          </cell>
          <cell r="P1950" t="str">
            <v>n.d.</v>
          </cell>
          <cell r="Q1950" t="str">
            <v>Sim</v>
          </cell>
          <cell r="R1950" t="str">
            <v/>
          </cell>
          <cell r="S1950" t="str">
            <v/>
          </cell>
          <cell r="T1950" t="str">
            <v>Negativa</v>
          </cell>
          <cell r="U1950" t="str">
            <v/>
          </cell>
          <cell r="V1950" t="str">
            <v>Sim</v>
          </cell>
          <cell r="W1950" t="str">
            <v>Sim</v>
          </cell>
        </row>
        <row r="1951">
          <cell r="D1951" t="str">
            <v>Dom Macedo Costa/BA</v>
          </cell>
          <cell r="E1951" t="str">
            <v>C</v>
          </cell>
          <cell r="F1951">
            <v>0.13717510639097086</v>
          </cell>
          <cell r="G1951" t="str">
            <v>A</v>
          </cell>
          <cell r="H1951">
            <v>0.90390977255097971</v>
          </cell>
          <cell r="I1951" t="str">
            <v>B</v>
          </cell>
          <cell r="J1951">
            <v>-4.9984129255002865E-3</v>
          </cell>
          <cell r="K1951" t="str">
            <v>C</v>
          </cell>
          <cell r="L1951" t="str">
            <v>Dicf</v>
          </cell>
          <cell r="M1951" t="str">
            <v/>
          </cell>
          <cell r="N1951" t="str">
            <v>CAPAG Ano Base 2023</v>
          </cell>
          <cell r="O1951" t="str">
            <v>Não</v>
          </cell>
          <cell r="P1951">
            <v>0.18930258557361695</v>
          </cell>
          <cell r="Q1951" t="str">
            <v>Sim</v>
          </cell>
          <cell r="R1951" t="str">
            <v>Sim</v>
          </cell>
          <cell r="S1951" t="str">
            <v/>
          </cell>
          <cell r="T1951" t="str">
            <v/>
          </cell>
          <cell r="U1951" t="str">
            <v/>
          </cell>
          <cell r="V1951" t="str">
            <v>Sim</v>
          </cell>
          <cell r="W1951" t="str">
            <v>Sim</v>
          </cell>
        </row>
        <row r="1952">
          <cell r="D1952" t="str">
            <v>Elísio Medrado/BA</v>
          </cell>
          <cell r="E1952" t="str">
            <v>C</v>
          </cell>
          <cell r="F1952">
            <v>0.38190044877767299</v>
          </cell>
          <cell r="G1952" t="str">
            <v>A</v>
          </cell>
          <cell r="H1952">
            <v>0.92589646892442912</v>
          </cell>
          <cell r="I1952" t="str">
            <v>B</v>
          </cell>
          <cell r="J1952">
            <v>0</v>
          </cell>
          <cell r="K1952" t="str">
            <v>C</v>
          </cell>
          <cell r="L1952" t="str">
            <v>Dicf</v>
          </cell>
          <cell r="M1952" t="str">
            <v/>
          </cell>
          <cell r="N1952" t="str">
            <v>CAPAG Ano Base 2023</v>
          </cell>
          <cell r="O1952" t="str">
            <v>Não</v>
          </cell>
          <cell r="P1952" t="str">
            <v>n.d.</v>
          </cell>
          <cell r="Q1952" t="str">
            <v>Sim</v>
          </cell>
          <cell r="R1952" t="str">
            <v/>
          </cell>
          <cell r="S1952" t="str">
            <v/>
          </cell>
          <cell r="T1952" t="str">
            <v/>
          </cell>
          <cell r="U1952" t="str">
            <v/>
          </cell>
          <cell r="V1952" t="str">
            <v>Sim</v>
          </cell>
          <cell r="W1952" t="str">
            <v>Sim</v>
          </cell>
        </row>
        <row r="1953">
          <cell r="D1953" t="str">
            <v>Encruzilhada/BA</v>
          </cell>
          <cell r="E1953" t="str">
            <v>n.d.</v>
          </cell>
          <cell r="F1953">
            <v>0.66068276886793031</v>
          </cell>
          <cell r="G1953" t="str">
            <v>B</v>
          </cell>
          <cell r="H1953">
            <v>1.133616009860648</v>
          </cell>
          <cell r="I1953" t="str">
            <v>C</v>
          </cell>
          <cell r="J1953" t="str">
            <v>n.d.</v>
          </cell>
          <cell r="K1953" t="str">
            <v>n.d.</v>
          </cell>
          <cell r="L1953" t="str">
            <v>Dicf</v>
          </cell>
          <cell r="M195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953" t="str">
            <v>CAPAG Ano Base 2023</v>
          </cell>
          <cell r="O1953" t="str">
            <v>Não</v>
          </cell>
          <cell r="P1953" t="str">
            <v>n.d.</v>
          </cell>
          <cell r="Q1953" t="str">
            <v>Sim</v>
          </cell>
          <cell r="R1953" t="str">
            <v/>
          </cell>
          <cell r="S1953" t="str">
            <v/>
          </cell>
          <cell r="T1953" t="str">
            <v>Negativa</v>
          </cell>
          <cell r="U1953" t="str">
            <v/>
          </cell>
          <cell r="V1953" t="str">
            <v>Sim</v>
          </cell>
          <cell r="W1953" t="str">
            <v>Não</v>
          </cell>
        </row>
        <row r="1954">
          <cell r="D1954" t="str">
            <v>Entre Rios/BA</v>
          </cell>
          <cell r="E1954" t="str">
            <v>C</v>
          </cell>
          <cell r="F1954">
            <v>0.89247243948086796</v>
          </cell>
          <cell r="G1954" t="str">
            <v>B</v>
          </cell>
          <cell r="H1954">
            <v>0.96838275768781101</v>
          </cell>
          <cell r="I1954" t="str">
            <v>C</v>
          </cell>
          <cell r="J1954">
            <v>-6.9808574073418464E-2</v>
          </cell>
          <cell r="K1954" t="str">
            <v>C</v>
          </cell>
          <cell r="L1954" t="str">
            <v>Bicf</v>
          </cell>
          <cell r="M1954" t="str">
            <v/>
          </cell>
          <cell r="N1954" t="str">
            <v>CAPAG Ano Base 2023</v>
          </cell>
          <cell r="O1954" t="str">
            <v>Não</v>
          </cell>
          <cell r="P1954">
            <v>1.9690582337397886</v>
          </cell>
          <cell r="Q1954" t="str">
            <v>Sim</v>
          </cell>
          <cell r="R1954" t="str">
            <v/>
          </cell>
          <cell r="S1954" t="str">
            <v/>
          </cell>
          <cell r="T1954" t="str">
            <v/>
          </cell>
          <cell r="U1954" t="str">
            <v/>
          </cell>
          <cell r="V1954" t="str">
            <v>Sim</v>
          </cell>
          <cell r="W1954" t="str">
            <v>Não</v>
          </cell>
        </row>
        <row r="1955">
          <cell r="D1955" t="str">
            <v>Esplanada/BA</v>
          </cell>
          <cell r="E1955" t="str">
            <v>C</v>
          </cell>
          <cell r="F1955">
            <v>1.1162446390497887</v>
          </cell>
          <cell r="G1955" t="str">
            <v>C</v>
          </cell>
          <cell r="H1955">
            <v>0.94612425850627013</v>
          </cell>
          <cell r="I1955" t="str">
            <v>B</v>
          </cell>
          <cell r="J1955">
            <v>-2.7378355118417647E-2</v>
          </cell>
          <cell r="K1955" t="str">
            <v>C</v>
          </cell>
          <cell r="L1955" t="str">
            <v>Bicf</v>
          </cell>
          <cell r="M1955" t="str">
            <v/>
          </cell>
          <cell r="N1955" t="str">
            <v>CAPAG Ano Base 2023</v>
          </cell>
          <cell r="O1955" t="str">
            <v>Não</v>
          </cell>
          <cell r="P1955">
            <v>3.2618891101856633</v>
          </cell>
          <cell r="Q1955" t="str">
            <v>Sim</v>
          </cell>
          <cell r="R1955" t="str">
            <v/>
          </cell>
          <cell r="S1955" t="str">
            <v/>
          </cell>
          <cell r="T1955" t="str">
            <v/>
          </cell>
          <cell r="U1955" t="str">
            <v/>
          </cell>
          <cell r="V1955" t="str">
            <v>Sim</v>
          </cell>
          <cell r="W1955" t="str">
            <v>Sim</v>
          </cell>
        </row>
        <row r="1956">
          <cell r="D1956" t="str">
            <v>Euclides da Cunha/BA</v>
          </cell>
          <cell r="E1956" t="str">
            <v>B</v>
          </cell>
          <cell r="F1956">
            <v>0.98710483350171696</v>
          </cell>
          <cell r="G1956" t="str">
            <v>B</v>
          </cell>
          <cell r="H1956">
            <v>0.8973599116054225</v>
          </cell>
          <cell r="I1956" t="str">
            <v>B</v>
          </cell>
          <cell r="J1956">
            <v>2.4779406401449763E-2</v>
          </cell>
          <cell r="K1956" t="str">
            <v>B</v>
          </cell>
          <cell r="L1956" t="str">
            <v>Bicf</v>
          </cell>
          <cell r="M1956" t="str">
            <v/>
          </cell>
          <cell r="N1956" t="str">
            <v>CAPAG Ano Base 2023</v>
          </cell>
          <cell r="O1956" t="str">
            <v>Não</v>
          </cell>
          <cell r="P1956">
            <v>0.32593314544566487</v>
          </cell>
          <cell r="Q1956" t="str">
            <v>Sim</v>
          </cell>
          <cell r="R1956" t="str">
            <v/>
          </cell>
          <cell r="S1956" t="str">
            <v/>
          </cell>
          <cell r="T1956" t="str">
            <v/>
          </cell>
          <cell r="U1956" t="str">
            <v/>
          </cell>
          <cell r="V1956" t="str">
            <v>Sim</v>
          </cell>
          <cell r="W1956" t="str">
            <v>Sim</v>
          </cell>
        </row>
        <row r="1957">
          <cell r="D1957" t="str">
            <v>Eunápolis/BA</v>
          </cell>
          <cell r="E1957" t="str">
            <v>C</v>
          </cell>
          <cell r="F1957">
            <v>0.41307849742467773</v>
          </cell>
          <cell r="G1957" t="str">
            <v>A</v>
          </cell>
          <cell r="H1957">
            <v>1.0003031002596365</v>
          </cell>
          <cell r="I1957" t="str">
            <v>C</v>
          </cell>
          <cell r="J1957">
            <v>-0.11197246388205909</v>
          </cell>
          <cell r="K1957" t="str">
            <v>C</v>
          </cell>
          <cell r="L1957" t="str">
            <v>Bicf</v>
          </cell>
          <cell r="M1957" t="str">
            <v/>
          </cell>
          <cell r="N1957" t="str">
            <v>CAPAG Ano Base 2023</v>
          </cell>
          <cell r="O1957" t="str">
            <v>Não</v>
          </cell>
          <cell r="P1957" t="str">
            <v/>
          </cell>
          <cell r="Q1957" t="str">
            <v>Sim</v>
          </cell>
          <cell r="R1957" t="str">
            <v/>
          </cell>
          <cell r="S1957" t="str">
            <v/>
          </cell>
          <cell r="T1957" t="str">
            <v/>
          </cell>
          <cell r="U1957" t="str">
            <v/>
          </cell>
          <cell r="V1957" t="str">
            <v>Sim</v>
          </cell>
          <cell r="W1957" t="str">
            <v>Sim</v>
          </cell>
        </row>
        <row r="1958">
          <cell r="D1958" t="str">
            <v>Fátima/BA</v>
          </cell>
          <cell r="E1958" t="str">
            <v>C</v>
          </cell>
          <cell r="F1958">
            <v>0.3147382976571369</v>
          </cell>
          <cell r="G1958" t="str">
            <v>A</v>
          </cell>
          <cell r="H1958">
            <v>0.960347954343441</v>
          </cell>
          <cell r="I1958" t="str">
            <v>C</v>
          </cell>
          <cell r="J1958">
            <v>-5.4710084873833865E-2</v>
          </cell>
          <cell r="K1958" t="str">
            <v>C</v>
          </cell>
          <cell r="L1958" t="str">
            <v>Bicf</v>
          </cell>
          <cell r="M1958" t="str">
            <v/>
          </cell>
          <cell r="N1958" t="str">
            <v>CAPAG Ano Base 2023</v>
          </cell>
          <cell r="O1958" t="str">
            <v>Não</v>
          </cell>
          <cell r="P1958" t="str">
            <v/>
          </cell>
          <cell r="Q1958" t="str">
            <v>Sim</v>
          </cell>
          <cell r="R1958" t="str">
            <v/>
          </cell>
          <cell r="S1958" t="str">
            <v/>
          </cell>
          <cell r="T1958" t="str">
            <v/>
          </cell>
          <cell r="U1958" t="str">
            <v/>
          </cell>
          <cell r="V1958" t="str">
            <v>Sim</v>
          </cell>
          <cell r="W1958" t="str">
            <v>Sim</v>
          </cell>
        </row>
        <row r="1959">
          <cell r="D1959" t="str">
            <v>Feira da Mata/BA</v>
          </cell>
          <cell r="E1959" t="str">
            <v>C</v>
          </cell>
          <cell r="F1959">
            <v>0.59858132206162951</v>
          </cell>
          <cell r="G1959" t="str">
            <v>A</v>
          </cell>
          <cell r="H1959">
            <v>0.97876871017207423</v>
          </cell>
          <cell r="I1959" t="str">
            <v>C</v>
          </cell>
          <cell r="J1959">
            <v>-4.6587310734227304E-2</v>
          </cell>
          <cell r="K1959" t="str">
            <v>C</v>
          </cell>
          <cell r="L1959" t="str">
            <v>Bicf</v>
          </cell>
          <cell r="M1959" t="str">
            <v/>
          </cell>
          <cell r="N1959" t="str">
            <v>CAPAG Ano Base 2023</v>
          </cell>
          <cell r="O1959" t="str">
            <v>Não</v>
          </cell>
          <cell r="P1959" t="str">
            <v/>
          </cell>
          <cell r="Q1959" t="str">
            <v>Sim</v>
          </cell>
          <cell r="R1959" t="str">
            <v/>
          </cell>
          <cell r="S1959" t="str">
            <v/>
          </cell>
          <cell r="T1959" t="str">
            <v/>
          </cell>
          <cell r="U1959" t="str">
            <v/>
          </cell>
          <cell r="V1959" t="str">
            <v>Sim</v>
          </cell>
          <cell r="W1959" t="str">
            <v>Sim</v>
          </cell>
        </row>
        <row r="1960">
          <cell r="D1960" t="str">
            <v>Feira de Santana/BA</v>
          </cell>
          <cell r="E1960" t="str">
            <v>n.d.</v>
          </cell>
          <cell r="F1960" t="str">
            <v>n.d.</v>
          </cell>
          <cell r="G1960" t="str">
            <v>n.d.</v>
          </cell>
          <cell r="H1960" t="str">
            <v>n.d.</v>
          </cell>
          <cell r="I1960" t="str">
            <v>n.d.</v>
          </cell>
          <cell r="J1960" t="str">
            <v>n.d.</v>
          </cell>
          <cell r="K1960" t="str">
            <v>n.d.</v>
          </cell>
          <cell r="L1960" t="str">
            <v>Cicf</v>
          </cell>
          <cell r="M1960" t="str">
            <v xml:space="preserve">Ente não publicou último RGF de 2024
Ente não publicou último RREO de 2024
</v>
          </cell>
          <cell r="N1960" t="str">
            <v>CAPAG Ano Base 2023</v>
          </cell>
          <cell r="O1960" t="str">
            <v>Não</v>
          </cell>
          <cell r="P1960">
            <v>0.70528210023151394</v>
          </cell>
          <cell r="Q1960" t="str">
            <v>Sim</v>
          </cell>
          <cell r="R1960" t="str">
            <v>Sim</v>
          </cell>
          <cell r="S1960" t="str">
            <v/>
          </cell>
          <cell r="T1960" t="str">
            <v/>
          </cell>
          <cell r="U1960" t="str">
            <v/>
          </cell>
          <cell r="V1960" t="str">
            <v>Não</v>
          </cell>
          <cell r="W1960" t="str">
            <v>Não</v>
          </cell>
        </row>
        <row r="1961">
          <cell r="D1961" t="str">
            <v>Filadélfia/BA</v>
          </cell>
          <cell r="E1961" t="str">
            <v>n.d.</v>
          </cell>
          <cell r="F1961" t="str">
            <v>n.d.</v>
          </cell>
          <cell r="G1961" t="str">
            <v>n.d.</v>
          </cell>
          <cell r="H1961" t="str">
            <v>n.d.</v>
          </cell>
          <cell r="I1961" t="str">
            <v>n.d.</v>
          </cell>
          <cell r="J1961" t="str">
            <v>n.d.</v>
          </cell>
          <cell r="K1961" t="str">
            <v>n.d.</v>
          </cell>
          <cell r="L1961" t="str">
            <v>Cicf</v>
          </cell>
          <cell r="M1961" t="str">
            <v xml:space="preserve">Ente não publicou último RGF de 2024
Ente não publicou último RREO de 2024
</v>
          </cell>
          <cell r="N1961" t="str">
            <v>CAPAG Ano Base 2023</v>
          </cell>
          <cell r="O1961" t="str">
            <v>Não</v>
          </cell>
          <cell r="P1961">
            <v>0.97987539500428977</v>
          </cell>
          <cell r="Q1961" t="str">
            <v>Sim</v>
          </cell>
          <cell r="R1961" t="str">
            <v>Sim</v>
          </cell>
          <cell r="S1961" t="str">
            <v/>
          </cell>
          <cell r="T1961" t="str">
            <v/>
          </cell>
          <cell r="U1961" t="str">
            <v/>
          </cell>
          <cell r="V1961" t="str">
            <v>Não</v>
          </cell>
          <cell r="W1961" t="str">
            <v>Não</v>
          </cell>
        </row>
        <row r="1962">
          <cell r="D1962" t="str">
            <v>Firmino Alves/BA</v>
          </cell>
          <cell r="E1962" t="str">
            <v>n.d.</v>
          </cell>
          <cell r="F1962">
            <v>0.45955216277921895</v>
          </cell>
          <cell r="G1962" t="str">
            <v>A</v>
          </cell>
          <cell r="H1962">
            <v>0.95782663958206116</v>
          </cell>
          <cell r="I1962" t="str">
            <v>C</v>
          </cell>
          <cell r="J1962" t="str">
            <v>n.d.</v>
          </cell>
          <cell r="K1962" t="str">
            <v>n.d.</v>
          </cell>
          <cell r="L1962" t="str">
            <v>Bicf</v>
          </cell>
          <cell r="M196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962" t="str">
            <v>CAPAG Ano Base 2023</v>
          </cell>
          <cell r="O1962" t="str">
            <v>Não</v>
          </cell>
          <cell r="P1962" t="str">
            <v>n.d.</v>
          </cell>
          <cell r="Q1962" t="str">
            <v>Sim</v>
          </cell>
          <cell r="R1962" t="str">
            <v/>
          </cell>
          <cell r="S1962" t="str">
            <v/>
          </cell>
          <cell r="T1962" t="str">
            <v>Negativa</v>
          </cell>
          <cell r="U1962" t="str">
            <v/>
          </cell>
          <cell r="V1962" t="str">
            <v>Sim</v>
          </cell>
          <cell r="W1962" t="str">
            <v>Sim</v>
          </cell>
        </row>
        <row r="1963">
          <cell r="D1963" t="str">
            <v>Floresta Azul/BA</v>
          </cell>
          <cell r="E1963" t="str">
            <v>n.d.</v>
          </cell>
          <cell r="F1963">
            <v>1.1882185180901939</v>
          </cell>
          <cell r="G1963" t="str">
            <v>C</v>
          </cell>
          <cell r="H1963">
            <v>0.96585990231361818</v>
          </cell>
          <cell r="I1963" t="str">
            <v>C</v>
          </cell>
          <cell r="J1963" t="str">
            <v>n.d.</v>
          </cell>
          <cell r="K1963" t="str">
            <v>n.d.</v>
          </cell>
          <cell r="L1963" t="str">
            <v>Cicf</v>
          </cell>
          <cell r="M1963"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963" t="str">
            <v>CAPAG Ano Base 2023</v>
          </cell>
          <cell r="O1963" t="str">
            <v>Não</v>
          </cell>
          <cell r="P1963" t="str">
            <v>n.d.</v>
          </cell>
          <cell r="Q1963" t="str">
            <v>Sim</v>
          </cell>
          <cell r="R1963" t="str">
            <v/>
          </cell>
          <cell r="S1963" t="str">
            <v/>
          </cell>
          <cell r="T1963" t="str">
            <v>Negativa</v>
          </cell>
          <cell r="U1963" t="str">
            <v>Sim</v>
          </cell>
          <cell r="V1963" t="str">
            <v>Sim</v>
          </cell>
          <cell r="W1963" t="str">
            <v>Sim</v>
          </cell>
        </row>
        <row r="1964">
          <cell r="D1964" t="str">
            <v>Formosa do Rio Preto/BA</v>
          </cell>
          <cell r="E1964" t="str">
            <v>C</v>
          </cell>
          <cell r="F1964">
            <v>6.3708374453257652E-2</v>
          </cell>
          <cell r="G1964" t="str">
            <v>A</v>
          </cell>
          <cell r="H1964">
            <v>0.95259565901372834</v>
          </cell>
          <cell r="I1964" t="str">
            <v>C</v>
          </cell>
          <cell r="J1964">
            <v>4.527524866363198E-2</v>
          </cell>
          <cell r="K1964" t="str">
            <v>B</v>
          </cell>
          <cell r="L1964" t="str">
            <v>Bicf</v>
          </cell>
          <cell r="M1964" t="str">
            <v/>
          </cell>
          <cell r="N1964" t="str">
            <v>CAPAG Ano Base 2023</v>
          </cell>
          <cell r="O1964" t="str">
            <v>Não</v>
          </cell>
          <cell r="P1964">
            <v>0.16976932800877942</v>
          </cell>
          <cell r="Q1964" t="str">
            <v>Sim</v>
          </cell>
          <cell r="R1964" t="str">
            <v>Sim</v>
          </cell>
          <cell r="S1964" t="str">
            <v/>
          </cell>
          <cell r="T1964" t="str">
            <v/>
          </cell>
          <cell r="U1964" t="str">
            <v/>
          </cell>
          <cell r="V1964" t="str">
            <v>Sim</v>
          </cell>
          <cell r="W1964" t="str">
            <v>Sim</v>
          </cell>
        </row>
        <row r="1965">
          <cell r="D1965" t="str">
            <v>Gandu/BA</v>
          </cell>
          <cell r="E1965" t="str">
            <v>B</v>
          </cell>
          <cell r="F1965">
            <v>0.62713978640573298</v>
          </cell>
          <cell r="G1965" t="str">
            <v>B</v>
          </cell>
          <cell r="H1965">
            <v>0.91935350449840403</v>
          </cell>
          <cell r="I1965" t="str">
            <v>B</v>
          </cell>
          <cell r="J1965">
            <v>1.6890347657719205E-3</v>
          </cell>
          <cell r="K1965" t="str">
            <v>B</v>
          </cell>
          <cell r="L1965" t="str">
            <v>Bicf</v>
          </cell>
          <cell r="M1965" t="str">
            <v/>
          </cell>
          <cell r="N1965" t="str">
            <v>CAPAG Ano Base 2023</v>
          </cell>
          <cell r="O1965" t="str">
            <v>Não</v>
          </cell>
          <cell r="P1965">
            <v>0.80091875375790267</v>
          </cell>
          <cell r="Q1965" t="str">
            <v>Sim</v>
          </cell>
          <cell r="R1965" t="str">
            <v/>
          </cell>
          <cell r="S1965" t="str">
            <v/>
          </cell>
          <cell r="T1965" t="str">
            <v/>
          </cell>
          <cell r="U1965" t="str">
            <v/>
          </cell>
          <cell r="V1965" t="str">
            <v>Sim</v>
          </cell>
          <cell r="W1965" t="str">
            <v>Sim</v>
          </cell>
        </row>
        <row r="1966">
          <cell r="D1966" t="str">
            <v>Gavião/BA</v>
          </cell>
          <cell r="E1966" t="str">
            <v>n.d.</v>
          </cell>
          <cell r="F1966">
            <v>0.1263665220725417</v>
          </cell>
          <cell r="G1966" t="str">
            <v>A</v>
          </cell>
          <cell r="H1966" t="str">
            <v>n.d.</v>
          </cell>
          <cell r="I1966" t="str">
            <v>n.d.</v>
          </cell>
          <cell r="J1966">
            <v>0</v>
          </cell>
          <cell r="K1966" t="str">
            <v>C</v>
          </cell>
          <cell r="L1966" t="str">
            <v>Dicf</v>
          </cell>
          <cell r="M196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966" t="str">
            <v>CAPAG Ano Base 2023</v>
          </cell>
          <cell r="O1966" t="str">
            <v>Não</v>
          </cell>
          <cell r="P1966" t="str">
            <v>n.d.</v>
          </cell>
          <cell r="Q1966" t="str">
            <v>Sim</v>
          </cell>
          <cell r="R1966" t="str">
            <v/>
          </cell>
          <cell r="S1966" t="str">
            <v>Sim</v>
          </cell>
          <cell r="T1966" t="str">
            <v/>
          </cell>
          <cell r="U1966" t="str">
            <v/>
          </cell>
          <cell r="V1966" t="str">
            <v>Sim</v>
          </cell>
          <cell r="W1966" t="str">
            <v>Não</v>
          </cell>
        </row>
        <row r="1967">
          <cell r="D1967" t="str">
            <v>Gentio do Ouro/BA</v>
          </cell>
          <cell r="E1967" t="str">
            <v>n.d.</v>
          </cell>
          <cell r="F1967" t="str">
            <v>n.d.</v>
          </cell>
          <cell r="G1967" t="str">
            <v>n.d.</v>
          </cell>
          <cell r="H1967" t="str">
            <v>n.d.</v>
          </cell>
          <cell r="I1967" t="str">
            <v>n.d.</v>
          </cell>
          <cell r="J1967" t="str">
            <v>n.d.</v>
          </cell>
          <cell r="K1967" t="str">
            <v>n.d.</v>
          </cell>
          <cell r="L1967" t="str">
            <v>Bicf</v>
          </cell>
          <cell r="M1967" t="str">
            <v xml:space="preserve">Ente não publicou último RGF de 2024
Ente não publicou último RREO de 2024
</v>
          </cell>
          <cell r="N1967" t="str">
            <v>CAPAG Ano Base 2023</v>
          </cell>
          <cell r="O1967" t="str">
            <v>Não</v>
          </cell>
          <cell r="P1967">
            <v>2.1812980280745298E-2</v>
          </cell>
          <cell r="Q1967" t="str">
            <v>Sim</v>
          </cell>
          <cell r="R1967" t="str">
            <v>Sim</v>
          </cell>
          <cell r="S1967" t="str">
            <v/>
          </cell>
          <cell r="T1967" t="str">
            <v/>
          </cell>
          <cell r="U1967" t="str">
            <v/>
          </cell>
          <cell r="V1967" t="str">
            <v>Não</v>
          </cell>
          <cell r="W1967" t="str">
            <v>Não</v>
          </cell>
        </row>
        <row r="1968">
          <cell r="D1968" t="str">
            <v>Glória/BA</v>
          </cell>
          <cell r="E1968" t="str">
            <v>C</v>
          </cell>
          <cell r="F1968">
            <v>0.16579764126164914</v>
          </cell>
          <cell r="G1968" t="str">
            <v>A</v>
          </cell>
          <cell r="H1968">
            <v>1.0407668896372342</v>
          </cell>
          <cell r="I1968" t="str">
            <v>C</v>
          </cell>
          <cell r="J1968">
            <v>-1.0735988536768529E-2</v>
          </cell>
          <cell r="K1968" t="str">
            <v>C</v>
          </cell>
          <cell r="L1968" t="str">
            <v>Cicf</v>
          </cell>
          <cell r="M1968" t="str">
            <v/>
          </cell>
          <cell r="N1968" t="str">
            <v>CAPAG Ano Base 2023</v>
          </cell>
          <cell r="O1968" t="str">
            <v>Não</v>
          </cell>
          <cell r="P1968">
            <v>2.8618807394500756</v>
          </cell>
          <cell r="Q1968" t="str">
            <v>Sim</v>
          </cell>
          <cell r="R1968" t="str">
            <v/>
          </cell>
          <cell r="S1968" t="str">
            <v/>
          </cell>
          <cell r="T1968" t="str">
            <v/>
          </cell>
          <cell r="U1968" t="str">
            <v/>
          </cell>
          <cell r="V1968" t="str">
            <v>Sim</v>
          </cell>
          <cell r="W1968" t="str">
            <v>Não</v>
          </cell>
        </row>
        <row r="1969">
          <cell r="D1969" t="str">
            <v>Gongogi/BA</v>
          </cell>
          <cell r="E1969" t="str">
            <v>n.d.</v>
          </cell>
          <cell r="F1969">
            <v>0.13413387920074338</v>
          </cell>
          <cell r="G1969" t="str">
            <v>A</v>
          </cell>
          <cell r="H1969">
            <v>0.93375627732393873</v>
          </cell>
          <cell r="I1969" t="str">
            <v>B</v>
          </cell>
          <cell r="J1969" t="str">
            <v>n.d.</v>
          </cell>
          <cell r="K1969" t="str">
            <v>n.d.</v>
          </cell>
          <cell r="L1969" t="str">
            <v>Cicf</v>
          </cell>
          <cell r="M196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969" t="str">
            <v>CAPAG Ano Base 2023</v>
          </cell>
          <cell r="O1969" t="str">
            <v>Não</v>
          </cell>
          <cell r="P1969" t="str">
            <v>n.d.</v>
          </cell>
          <cell r="Q1969" t="str">
            <v>Sim</v>
          </cell>
          <cell r="R1969" t="str">
            <v/>
          </cell>
          <cell r="S1969" t="str">
            <v/>
          </cell>
          <cell r="T1969" t="str">
            <v>Negativa</v>
          </cell>
          <cell r="U1969" t="str">
            <v/>
          </cell>
          <cell r="V1969" t="str">
            <v>Sim</v>
          </cell>
          <cell r="W1969" t="str">
            <v>Sim</v>
          </cell>
        </row>
        <row r="1970">
          <cell r="D1970" t="str">
            <v>Governador Mangabeira/BA</v>
          </cell>
          <cell r="E1970" t="str">
            <v>C</v>
          </cell>
          <cell r="F1970">
            <v>0.55969103818600308</v>
          </cell>
          <cell r="G1970" t="str">
            <v>A</v>
          </cell>
          <cell r="H1970">
            <v>0.9795991564997244</v>
          </cell>
          <cell r="I1970" t="str">
            <v>C</v>
          </cell>
          <cell r="J1970">
            <v>-4.6482501169250734E-2</v>
          </cell>
          <cell r="K1970" t="str">
            <v>C</v>
          </cell>
          <cell r="L1970" t="str">
            <v>Bicf</v>
          </cell>
          <cell r="M1970" t="str">
            <v/>
          </cell>
          <cell r="N1970" t="str">
            <v>CAPAG Ano Base 2023</v>
          </cell>
          <cell r="O1970" t="str">
            <v>Não</v>
          </cell>
          <cell r="P1970" t="str">
            <v/>
          </cell>
          <cell r="Q1970" t="str">
            <v>Sim</v>
          </cell>
          <cell r="R1970" t="str">
            <v/>
          </cell>
          <cell r="S1970" t="str">
            <v/>
          </cell>
          <cell r="T1970" t="str">
            <v/>
          </cell>
          <cell r="U1970" t="str">
            <v/>
          </cell>
          <cell r="V1970" t="str">
            <v>Sim</v>
          </cell>
          <cell r="W1970" t="str">
            <v>Sim</v>
          </cell>
        </row>
        <row r="1971">
          <cell r="D1971" t="str">
            <v>Guajeru/BA</v>
          </cell>
          <cell r="E1971" t="str">
            <v>n.d.</v>
          </cell>
          <cell r="F1971">
            <v>0.37876809529717653</v>
          </cell>
          <cell r="G1971" t="str">
            <v>A</v>
          </cell>
          <cell r="H1971">
            <v>-7.7355360360916114E-2</v>
          </cell>
          <cell r="I1971" t="str">
            <v>n.d.</v>
          </cell>
          <cell r="J1971">
            <v>-7.8583388898414326E-3</v>
          </cell>
          <cell r="K1971" t="str">
            <v>C</v>
          </cell>
          <cell r="L1971" t="str">
            <v>Cicf</v>
          </cell>
          <cell r="M1971" t="str">
            <v/>
          </cell>
          <cell r="N1971" t="str">
            <v>CAPAG Ano Base 2023</v>
          </cell>
          <cell r="O1971" t="str">
            <v>Não</v>
          </cell>
          <cell r="P1971">
            <v>1.2919908910758291</v>
          </cell>
          <cell r="Q1971" t="str">
            <v>Sim</v>
          </cell>
          <cell r="R1971" t="str">
            <v/>
          </cell>
          <cell r="S1971" t="str">
            <v/>
          </cell>
          <cell r="T1971" t="str">
            <v/>
          </cell>
          <cell r="U1971" t="str">
            <v/>
          </cell>
          <cell r="V1971" t="str">
            <v>Sim</v>
          </cell>
          <cell r="W1971" t="str">
            <v>Não</v>
          </cell>
        </row>
        <row r="1972">
          <cell r="D1972" t="str">
            <v>Guanambi/BA</v>
          </cell>
          <cell r="E1972" t="str">
            <v>C</v>
          </cell>
          <cell r="F1972">
            <v>0.32970180386092979</v>
          </cell>
          <cell r="G1972" t="str">
            <v>A</v>
          </cell>
          <cell r="H1972">
            <v>0.93975517586610624</v>
          </cell>
          <cell r="I1972" t="str">
            <v>B</v>
          </cell>
          <cell r="J1972">
            <v>-3.4114817950331271E-2</v>
          </cell>
          <cell r="K1972" t="str">
            <v>C</v>
          </cell>
          <cell r="L1972" t="str">
            <v>Bicf</v>
          </cell>
          <cell r="M1972" t="str">
            <v/>
          </cell>
          <cell r="N1972" t="str">
            <v>CAPAG Ano Base 2023</v>
          </cell>
          <cell r="O1972" t="str">
            <v>Não</v>
          </cell>
          <cell r="P1972" t="str">
            <v/>
          </cell>
          <cell r="Q1972" t="str">
            <v>Sim</v>
          </cell>
          <cell r="R1972" t="str">
            <v/>
          </cell>
          <cell r="S1972" t="str">
            <v/>
          </cell>
          <cell r="T1972" t="str">
            <v/>
          </cell>
          <cell r="U1972" t="str">
            <v/>
          </cell>
          <cell r="V1972" t="str">
            <v>Sim</v>
          </cell>
          <cell r="W1972" t="str">
            <v>Não</v>
          </cell>
        </row>
        <row r="1973">
          <cell r="D1973" t="str">
            <v>Guaratinga/BA</v>
          </cell>
          <cell r="E1973" t="str">
            <v>n.d.</v>
          </cell>
          <cell r="F1973">
            <v>2.3687979088262302E-2</v>
          </cell>
          <cell r="G1973" t="str">
            <v>A</v>
          </cell>
          <cell r="H1973">
            <v>1.0202408955448488</v>
          </cell>
          <cell r="I1973" t="str">
            <v>C</v>
          </cell>
          <cell r="J1973" t="str">
            <v>n.d.</v>
          </cell>
          <cell r="K1973" t="str">
            <v>n.d.</v>
          </cell>
          <cell r="L1973" t="str">
            <v>Bicf</v>
          </cell>
          <cell r="M197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1973" t="str">
            <v>CAPAG Ano Base 2023</v>
          </cell>
          <cell r="O1973" t="str">
            <v>Não</v>
          </cell>
          <cell r="P1973" t="str">
            <v>n.d.</v>
          </cell>
          <cell r="Q1973" t="str">
            <v>Sim</v>
          </cell>
          <cell r="R1973" t="str">
            <v/>
          </cell>
          <cell r="S1973" t="str">
            <v/>
          </cell>
          <cell r="T1973" t="str">
            <v>Negativa</v>
          </cell>
          <cell r="U1973" t="str">
            <v/>
          </cell>
          <cell r="V1973" t="str">
            <v>Sim</v>
          </cell>
          <cell r="W1973" t="str">
            <v>Sim</v>
          </cell>
        </row>
        <row r="1974">
          <cell r="D1974" t="str">
            <v>Heliópolis/BA</v>
          </cell>
          <cell r="E1974" t="str">
            <v>C</v>
          </cell>
          <cell r="F1974">
            <v>0.72775884078968101</v>
          </cell>
          <cell r="G1974" t="str">
            <v>B</v>
          </cell>
          <cell r="H1974">
            <v>0.96158161728781633</v>
          </cell>
          <cell r="I1974" t="str">
            <v>C</v>
          </cell>
          <cell r="J1974">
            <v>-3.5083655080060526E-2</v>
          </cell>
          <cell r="K1974" t="str">
            <v>C</v>
          </cell>
          <cell r="L1974" t="str">
            <v>Bicf</v>
          </cell>
          <cell r="M1974" t="str">
            <v/>
          </cell>
          <cell r="N1974" t="str">
            <v>CAPAG Ano Base 2023</v>
          </cell>
          <cell r="O1974" t="str">
            <v>Não</v>
          </cell>
          <cell r="P1974" t="str">
            <v/>
          </cell>
          <cell r="Q1974" t="str">
            <v>Sim</v>
          </cell>
          <cell r="R1974" t="str">
            <v/>
          </cell>
          <cell r="S1974" t="str">
            <v/>
          </cell>
          <cell r="T1974" t="str">
            <v/>
          </cell>
          <cell r="U1974" t="str">
            <v/>
          </cell>
          <cell r="V1974" t="str">
            <v>Sim</v>
          </cell>
          <cell r="W1974" t="str">
            <v>Sim</v>
          </cell>
        </row>
        <row r="1975">
          <cell r="D1975" t="str">
            <v>Iaçu/BA</v>
          </cell>
          <cell r="E1975" t="str">
            <v>C</v>
          </cell>
          <cell r="F1975">
            <v>0.27957815121190305</v>
          </cell>
          <cell r="G1975" t="str">
            <v>A</v>
          </cell>
          <cell r="H1975">
            <v>1.0392482655091344</v>
          </cell>
          <cell r="I1975" t="str">
            <v>C</v>
          </cell>
          <cell r="J1975">
            <v>-7.757547967619749E-2</v>
          </cell>
          <cell r="K1975" t="str">
            <v>C</v>
          </cell>
          <cell r="L1975" t="str">
            <v>Cicf</v>
          </cell>
          <cell r="M1975" t="str">
            <v/>
          </cell>
          <cell r="N1975" t="str">
            <v>CAPAG Ano Base 2023</v>
          </cell>
          <cell r="O1975" t="str">
            <v>Não</v>
          </cell>
          <cell r="P1975" t="str">
            <v/>
          </cell>
          <cell r="Q1975" t="str">
            <v>Sim</v>
          </cell>
          <cell r="R1975" t="str">
            <v/>
          </cell>
          <cell r="S1975" t="str">
            <v/>
          </cell>
          <cell r="T1975" t="str">
            <v/>
          </cell>
          <cell r="U1975" t="str">
            <v/>
          </cell>
          <cell r="V1975" t="str">
            <v>Sim</v>
          </cell>
          <cell r="W1975" t="str">
            <v>Sim</v>
          </cell>
        </row>
        <row r="1976">
          <cell r="D1976" t="str">
            <v>Ibiassucê/BA</v>
          </cell>
          <cell r="E1976" t="str">
            <v>C</v>
          </cell>
          <cell r="F1976">
            <v>0.46564523249182627</v>
          </cell>
          <cell r="G1976" t="str">
            <v>A</v>
          </cell>
          <cell r="H1976">
            <v>0.96135937701310858</v>
          </cell>
          <cell r="I1976" t="str">
            <v>C</v>
          </cell>
          <cell r="J1976">
            <v>0</v>
          </cell>
          <cell r="K1976" t="str">
            <v>C</v>
          </cell>
          <cell r="L1976" t="str">
            <v>Dicf</v>
          </cell>
          <cell r="M1976" t="str">
            <v/>
          </cell>
          <cell r="N1976" t="str">
            <v>CAPAG Ano Base 2023</v>
          </cell>
          <cell r="O1976" t="str">
            <v>Não</v>
          </cell>
          <cell r="P1976" t="str">
            <v>n.d.</v>
          </cell>
          <cell r="Q1976" t="str">
            <v>Sim</v>
          </cell>
          <cell r="R1976" t="str">
            <v/>
          </cell>
          <cell r="S1976" t="str">
            <v/>
          </cell>
          <cell r="T1976" t="str">
            <v/>
          </cell>
          <cell r="U1976" t="str">
            <v/>
          </cell>
          <cell r="V1976" t="str">
            <v>Sim</v>
          </cell>
          <cell r="W1976" t="str">
            <v>Sim</v>
          </cell>
        </row>
        <row r="1977">
          <cell r="D1977" t="str">
            <v>Ibicaraí/BA</v>
          </cell>
          <cell r="E1977" t="str">
            <v>n.d.</v>
          </cell>
          <cell r="F1977">
            <v>1.3082427894318518</v>
          </cell>
          <cell r="G1977" t="str">
            <v>C</v>
          </cell>
          <cell r="H1977">
            <v>0.95497734434138315</v>
          </cell>
          <cell r="I1977" t="str">
            <v>C</v>
          </cell>
          <cell r="J1977" t="str">
            <v>n.d.</v>
          </cell>
          <cell r="K1977" t="str">
            <v>n.d.</v>
          </cell>
          <cell r="L1977" t="str">
            <v>Cicf</v>
          </cell>
          <cell r="M197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977" t="str">
            <v>CAPAG Ano Base 2023</v>
          </cell>
          <cell r="O1977" t="str">
            <v>Não</v>
          </cell>
          <cell r="P1977" t="str">
            <v>n.d.</v>
          </cell>
          <cell r="Q1977" t="str">
            <v>Sim</v>
          </cell>
          <cell r="R1977" t="str">
            <v/>
          </cell>
          <cell r="S1977" t="str">
            <v/>
          </cell>
          <cell r="T1977" t="str">
            <v/>
          </cell>
          <cell r="U1977" t="str">
            <v>Sim</v>
          </cell>
          <cell r="V1977" t="str">
            <v>Sim</v>
          </cell>
          <cell r="W1977" t="str">
            <v>Não</v>
          </cell>
        </row>
        <row r="1978">
          <cell r="D1978" t="str">
            <v>Ibicoara/BA</v>
          </cell>
          <cell r="E1978" t="str">
            <v>C</v>
          </cell>
          <cell r="F1978">
            <v>7.6975132064380586E-2</v>
          </cell>
          <cell r="G1978" t="str">
            <v>A</v>
          </cell>
          <cell r="H1978">
            <v>0.87337540548751624</v>
          </cell>
          <cell r="I1978" t="str">
            <v>B</v>
          </cell>
          <cell r="J1978">
            <v>-2.3300579856599234E-2</v>
          </cell>
          <cell r="K1978" t="str">
            <v>C</v>
          </cell>
          <cell r="L1978" t="str">
            <v>Dicf</v>
          </cell>
          <cell r="M1978" t="str">
            <v/>
          </cell>
          <cell r="N1978" t="str">
            <v>CAPAG Ano Base 2023</v>
          </cell>
          <cell r="O1978" t="str">
            <v>Não</v>
          </cell>
          <cell r="P1978" t="str">
            <v/>
          </cell>
          <cell r="Q1978" t="str">
            <v>Sim</v>
          </cell>
          <cell r="R1978" t="str">
            <v/>
          </cell>
          <cell r="S1978" t="str">
            <v/>
          </cell>
          <cell r="T1978" t="str">
            <v/>
          </cell>
          <cell r="U1978" t="str">
            <v/>
          </cell>
          <cell r="V1978" t="str">
            <v>Sim</v>
          </cell>
          <cell r="W1978" t="str">
            <v>Não</v>
          </cell>
        </row>
        <row r="1979">
          <cell r="D1979" t="str">
            <v>Ibicuí/BA</v>
          </cell>
          <cell r="E1979" t="str">
            <v>n.d.</v>
          </cell>
          <cell r="F1979">
            <v>0.68616544932500645</v>
          </cell>
          <cell r="G1979" t="str">
            <v>B</v>
          </cell>
          <cell r="H1979" t="str">
            <v>n.d.</v>
          </cell>
          <cell r="I1979" t="str">
            <v>n.d.</v>
          </cell>
          <cell r="J1979">
            <v>-4.9642606912106292E-2</v>
          </cell>
          <cell r="K1979" t="str">
            <v>C</v>
          </cell>
          <cell r="L1979" t="str">
            <v>Dicf</v>
          </cell>
          <cell r="M197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1979" t="str">
            <v>CAPAG Ano Base 2023</v>
          </cell>
          <cell r="O1979" t="str">
            <v>Não</v>
          </cell>
          <cell r="P1979" t="str">
            <v/>
          </cell>
          <cell r="Q1979" t="str">
            <v>Sim</v>
          </cell>
          <cell r="R1979" t="str">
            <v/>
          </cell>
          <cell r="S1979" t="str">
            <v>Sim</v>
          </cell>
          <cell r="T1979" t="str">
            <v/>
          </cell>
          <cell r="U1979" t="str">
            <v/>
          </cell>
          <cell r="V1979" t="str">
            <v>Sim</v>
          </cell>
          <cell r="W1979" t="str">
            <v>Não</v>
          </cell>
        </row>
        <row r="1980">
          <cell r="D1980" t="str">
            <v>Ibipeba/BA</v>
          </cell>
          <cell r="E1980" t="str">
            <v>n.e.</v>
          </cell>
          <cell r="F1980">
            <v>0.25387416618085584</v>
          </cell>
          <cell r="G1980" t="str">
            <v>A</v>
          </cell>
          <cell r="H1980">
            <v>1.0254592227480619</v>
          </cell>
          <cell r="I1980" t="str">
            <v>C</v>
          </cell>
          <cell r="J1980">
            <v>-2.6010245510787695E-2</v>
          </cell>
          <cell r="K1980" t="str">
            <v>C</v>
          </cell>
          <cell r="L1980" t="str">
            <v>Eicf</v>
          </cell>
          <cell r="M1980" t="str">
            <v>Ente possui ranking da informação contábil Eicf</v>
          </cell>
          <cell r="N1980" t="str">
            <v>CAPAG Ano Base 2023</v>
          </cell>
          <cell r="O1980" t="str">
            <v>Não</v>
          </cell>
          <cell r="P1980">
            <v>5.0699613152025762</v>
          </cell>
          <cell r="Q1980" t="str">
            <v>Sim</v>
          </cell>
          <cell r="R1980" t="str">
            <v/>
          </cell>
          <cell r="S1980" t="str">
            <v/>
          </cell>
          <cell r="T1980" t="str">
            <v/>
          </cell>
          <cell r="U1980" t="str">
            <v/>
          </cell>
          <cell r="V1980" t="str">
            <v>Sim</v>
          </cell>
          <cell r="W1980" t="str">
            <v>Sim</v>
          </cell>
        </row>
        <row r="1981">
          <cell r="D1981" t="str">
            <v>Ibipitanga/BA</v>
          </cell>
          <cell r="E1981" t="str">
            <v>C</v>
          </cell>
          <cell r="F1981">
            <v>0.4113882532465073</v>
          </cell>
          <cell r="G1981" t="str">
            <v>A</v>
          </cell>
          <cell r="H1981">
            <v>0.88713537425815692</v>
          </cell>
          <cell r="I1981" t="str">
            <v>B</v>
          </cell>
          <cell r="J1981">
            <v>-1.7709627076178687E-2</v>
          </cell>
          <cell r="K1981" t="str">
            <v>C</v>
          </cell>
          <cell r="L1981" t="str">
            <v>Dicf</v>
          </cell>
          <cell r="M1981" t="str">
            <v/>
          </cell>
          <cell r="N1981" t="str">
            <v>CAPAG Ano Base 2023</v>
          </cell>
          <cell r="O1981" t="str">
            <v>Não</v>
          </cell>
          <cell r="P1981">
            <v>2.1832249417990002</v>
          </cell>
          <cell r="Q1981" t="str">
            <v>Sim</v>
          </cell>
          <cell r="R1981" t="str">
            <v/>
          </cell>
          <cell r="S1981" t="str">
            <v/>
          </cell>
          <cell r="T1981" t="str">
            <v/>
          </cell>
          <cell r="U1981" t="str">
            <v/>
          </cell>
          <cell r="V1981" t="str">
            <v>Sim</v>
          </cell>
          <cell r="W1981" t="str">
            <v>Sim</v>
          </cell>
        </row>
        <row r="1982">
          <cell r="D1982" t="str">
            <v>Ibiquera/BA</v>
          </cell>
          <cell r="E1982" t="str">
            <v>C</v>
          </cell>
          <cell r="F1982">
            <v>0.10817352724219953</v>
          </cell>
          <cell r="G1982" t="str">
            <v>A</v>
          </cell>
          <cell r="H1982">
            <v>0.97356997580208082</v>
          </cell>
          <cell r="I1982" t="str">
            <v>C</v>
          </cell>
          <cell r="J1982">
            <v>3.695504840764819E-2</v>
          </cell>
          <cell r="K1982" t="str">
            <v>B</v>
          </cell>
          <cell r="L1982" t="str">
            <v>Bicf</v>
          </cell>
          <cell r="M1982" t="str">
            <v/>
          </cell>
          <cell r="N1982" t="str">
            <v>CAPAG Ano Base 2023</v>
          </cell>
          <cell r="O1982" t="str">
            <v>Não</v>
          </cell>
          <cell r="P1982">
            <v>0.43976165054848487</v>
          </cell>
          <cell r="Q1982" t="str">
            <v>Sim</v>
          </cell>
          <cell r="R1982" t="str">
            <v/>
          </cell>
          <cell r="S1982" t="str">
            <v/>
          </cell>
          <cell r="T1982" t="str">
            <v/>
          </cell>
          <cell r="U1982" t="str">
            <v/>
          </cell>
          <cell r="V1982" t="str">
            <v>Sim</v>
          </cell>
          <cell r="W1982" t="str">
            <v>Sim</v>
          </cell>
        </row>
        <row r="1983">
          <cell r="D1983" t="str">
            <v>Ibirapitanga/BA</v>
          </cell>
          <cell r="E1983" t="str">
            <v>n.d.</v>
          </cell>
          <cell r="F1983">
            <v>1.0100937181165581</v>
          </cell>
          <cell r="G1983" t="str">
            <v>C</v>
          </cell>
          <cell r="H1983">
            <v>0.96840340199367247</v>
          </cell>
          <cell r="I1983" t="str">
            <v>C</v>
          </cell>
          <cell r="J1983" t="str">
            <v>n.d.</v>
          </cell>
          <cell r="K1983" t="str">
            <v>n.d.</v>
          </cell>
          <cell r="L1983" t="str">
            <v>Bicf</v>
          </cell>
          <cell r="M198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1983" t="str">
            <v>CAPAG Ano Base 2023</v>
          </cell>
          <cell r="O1983" t="str">
            <v>Não</v>
          </cell>
          <cell r="P1983" t="str">
            <v>n.d.</v>
          </cell>
          <cell r="Q1983" t="str">
            <v>Sim</v>
          </cell>
          <cell r="R1983" t="str">
            <v/>
          </cell>
          <cell r="S1983" t="str">
            <v/>
          </cell>
          <cell r="T1983" t="str">
            <v/>
          </cell>
          <cell r="U1983" t="str">
            <v>Sim</v>
          </cell>
          <cell r="V1983" t="str">
            <v>Sim</v>
          </cell>
          <cell r="W1983" t="str">
            <v>Sim</v>
          </cell>
        </row>
        <row r="1984">
          <cell r="D1984" t="str">
            <v>Ibirapuã/BA</v>
          </cell>
          <cell r="E1984" t="str">
            <v>B</v>
          </cell>
          <cell r="F1984">
            <v>0.12684972605400283</v>
          </cell>
          <cell r="G1984" t="str">
            <v>A</v>
          </cell>
          <cell r="H1984">
            <v>0.87746168654745604</v>
          </cell>
          <cell r="I1984" t="str">
            <v>B</v>
          </cell>
          <cell r="J1984">
            <v>2.5563093241845025E-2</v>
          </cell>
          <cell r="K1984" t="str">
            <v>B</v>
          </cell>
          <cell r="L1984" t="str">
            <v>Cicf</v>
          </cell>
          <cell r="M1984" t="str">
            <v/>
          </cell>
          <cell r="N1984" t="str">
            <v>CAPAG Ano Base 2023</v>
          </cell>
          <cell r="O1984" t="str">
            <v>Não</v>
          </cell>
          <cell r="P1984">
            <v>0.14647569127554533</v>
          </cell>
          <cell r="Q1984" t="str">
            <v>Sim</v>
          </cell>
          <cell r="R1984" t="str">
            <v/>
          </cell>
          <cell r="S1984" t="str">
            <v/>
          </cell>
          <cell r="T1984" t="str">
            <v/>
          </cell>
          <cell r="U1984" t="str">
            <v/>
          </cell>
          <cell r="V1984" t="str">
            <v>Sim</v>
          </cell>
          <cell r="W1984" t="str">
            <v>Sim</v>
          </cell>
        </row>
        <row r="1985">
          <cell r="D1985" t="str">
            <v>Ibirataia/BA</v>
          </cell>
          <cell r="E1985" t="str">
            <v>C</v>
          </cell>
          <cell r="F1985">
            <v>0.59280526843681736</v>
          </cell>
          <cell r="G1985" t="str">
            <v>A</v>
          </cell>
          <cell r="H1985">
            <v>0.95600542267921973</v>
          </cell>
          <cell r="I1985" t="str">
            <v>C</v>
          </cell>
          <cell r="J1985">
            <v>-3.0650447143836359E-3</v>
          </cell>
          <cell r="K1985" t="str">
            <v>C</v>
          </cell>
          <cell r="L1985" t="str">
            <v>Cicf</v>
          </cell>
          <cell r="M1985" t="str">
            <v/>
          </cell>
          <cell r="N1985" t="str">
            <v>CAPAG Ano Base 2023</v>
          </cell>
          <cell r="O1985" t="str">
            <v>Não</v>
          </cell>
          <cell r="P1985">
            <v>0.78062972816086562</v>
          </cell>
          <cell r="Q1985" t="str">
            <v>Sim</v>
          </cell>
          <cell r="R1985" t="str">
            <v>Sim</v>
          </cell>
          <cell r="S1985" t="str">
            <v/>
          </cell>
          <cell r="T1985" t="str">
            <v/>
          </cell>
          <cell r="U1985" t="str">
            <v/>
          </cell>
          <cell r="V1985" t="str">
            <v>Sim</v>
          </cell>
          <cell r="W1985" t="str">
            <v>Sim</v>
          </cell>
        </row>
        <row r="1986">
          <cell r="D1986" t="str">
            <v>Ibitiara/BA</v>
          </cell>
          <cell r="E1986" t="str">
            <v>C</v>
          </cell>
          <cell r="F1986">
            <v>0.22296040761362559</v>
          </cell>
          <cell r="G1986" t="str">
            <v>A</v>
          </cell>
          <cell r="H1986">
            <v>1.033106183976356</v>
          </cell>
          <cell r="I1986" t="str">
            <v>C</v>
          </cell>
          <cell r="J1986">
            <v>-7.7243972027452631E-2</v>
          </cell>
          <cell r="K1986" t="str">
            <v>C</v>
          </cell>
          <cell r="L1986" t="str">
            <v>Cicf</v>
          </cell>
          <cell r="M1986" t="str">
            <v/>
          </cell>
          <cell r="N1986" t="str">
            <v>CAPAG Ano Base 2023</v>
          </cell>
          <cell r="O1986" t="str">
            <v>Não</v>
          </cell>
          <cell r="P1986">
            <v>6.9433220776110547</v>
          </cell>
          <cell r="Q1986" t="str">
            <v>Sim</v>
          </cell>
          <cell r="R1986" t="str">
            <v/>
          </cell>
          <cell r="S1986" t="str">
            <v/>
          </cell>
          <cell r="T1986" t="str">
            <v/>
          </cell>
          <cell r="U1986" t="str">
            <v/>
          </cell>
          <cell r="V1986" t="str">
            <v>Sim</v>
          </cell>
          <cell r="W1986" t="str">
            <v>Sim</v>
          </cell>
        </row>
        <row r="1987">
          <cell r="D1987" t="str">
            <v>Ibititá/BA</v>
          </cell>
          <cell r="E1987" t="str">
            <v>C</v>
          </cell>
          <cell r="F1987">
            <v>0.46586644203742417</v>
          </cell>
          <cell r="G1987" t="str">
            <v>A</v>
          </cell>
          <cell r="H1987">
            <v>1.005717058736707</v>
          </cell>
          <cell r="I1987" t="str">
            <v>C</v>
          </cell>
          <cell r="J1987">
            <v>-0.14251276239958158</v>
          </cell>
          <cell r="K1987" t="str">
            <v>C</v>
          </cell>
          <cell r="L1987" t="str">
            <v>Cicf</v>
          </cell>
          <cell r="M1987" t="str">
            <v/>
          </cell>
          <cell r="N1987" t="str">
            <v>CAPAG Ano Base 2023</v>
          </cell>
          <cell r="O1987" t="str">
            <v>Não</v>
          </cell>
          <cell r="P1987" t="str">
            <v/>
          </cell>
          <cell r="Q1987" t="str">
            <v>Sim</v>
          </cell>
          <cell r="R1987" t="str">
            <v/>
          </cell>
          <cell r="S1987" t="str">
            <v/>
          </cell>
          <cell r="T1987" t="str">
            <v/>
          </cell>
          <cell r="U1987" t="str">
            <v/>
          </cell>
          <cell r="V1987" t="str">
            <v>Sim</v>
          </cell>
          <cell r="W1987" t="str">
            <v>Não</v>
          </cell>
        </row>
        <row r="1988">
          <cell r="D1988" t="str">
            <v>Ibotirama/BA</v>
          </cell>
          <cell r="E1988" t="str">
            <v>n.e.</v>
          </cell>
          <cell r="F1988">
            <v>0.59980675427214891</v>
          </cell>
          <cell r="G1988" t="str">
            <v>A</v>
          </cell>
          <cell r="H1988" t="str">
            <v>n.d.</v>
          </cell>
          <cell r="I1988" t="str">
            <v>n.d.</v>
          </cell>
          <cell r="J1988">
            <v>-0.20049455148621018</v>
          </cell>
          <cell r="K1988" t="str">
            <v>C</v>
          </cell>
          <cell r="L1988" t="str">
            <v>Eicf</v>
          </cell>
          <cell r="M1988" t="str">
            <v>Ente possui ranking da informação contábil Eicf</v>
          </cell>
          <cell r="N1988" t="str">
            <v>CAPAG Ano Base 2023</v>
          </cell>
          <cell r="O1988" t="str">
            <v>Não</v>
          </cell>
          <cell r="P1988" t="str">
            <v/>
          </cell>
          <cell r="Q1988" t="str">
            <v>Sim</v>
          </cell>
          <cell r="R1988" t="str">
            <v/>
          </cell>
          <cell r="S1988" t="str">
            <v>Sim</v>
          </cell>
          <cell r="T1988" t="str">
            <v/>
          </cell>
          <cell r="U1988" t="str">
            <v/>
          </cell>
          <cell r="V1988" t="str">
            <v>Sim</v>
          </cell>
          <cell r="W1988" t="str">
            <v>Sim</v>
          </cell>
        </row>
        <row r="1989">
          <cell r="D1989" t="str">
            <v>Ichu/BA</v>
          </cell>
          <cell r="E1989" t="str">
            <v>C</v>
          </cell>
          <cell r="F1989">
            <v>0.46605735895109468</v>
          </cell>
          <cell r="G1989" t="str">
            <v>A</v>
          </cell>
          <cell r="H1989">
            <v>0.93549126011050543</v>
          </cell>
          <cell r="I1989" t="str">
            <v>B</v>
          </cell>
          <cell r="J1989">
            <v>-1.8587082785174548E-2</v>
          </cell>
          <cell r="K1989" t="str">
            <v>C</v>
          </cell>
          <cell r="L1989" t="str">
            <v>Bicf</v>
          </cell>
          <cell r="M1989" t="str">
            <v/>
          </cell>
          <cell r="N1989" t="str">
            <v>CAPAG Ano Base 2023</v>
          </cell>
          <cell r="O1989" t="str">
            <v>Não</v>
          </cell>
          <cell r="P1989" t="str">
            <v/>
          </cell>
          <cell r="Q1989" t="str">
            <v>Sim</v>
          </cell>
          <cell r="R1989" t="str">
            <v/>
          </cell>
          <cell r="S1989" t="str">
            <v/>
          </cell>
          <cell r="T1989" t="str">
            <v/>
          </cell>
          <cell r="U1989" t="str">
            <v/>
          </cell>
          <cell r="V1989" t="str">
            <v>Sim</v>
          </cell>
          <cell r="W1989" t="str">
            <v>Sim</v>
          </cell>
        </row>
        <row r="1990">
          <cell r="D1990" t="str">
            <v>Igaporã/BA</v>
          </cell>
          <cell r="E1990" t="str">
            <v>n.e.</v>
          </cell>
          <cell r="F1990">
            <v>0.6256325402360231</v>
          </cell>
          <cell r="G1990" t="str">
            <v>B</v>
          </cell>
          <cell r="H1990">
            <v>1.0316831800369801</v>
          </cell>
          <cell r="I1990" t="str">
            <v>C</v>
          </cell>
          <cell r="J1990">
            <v>-0.15965366818211016</v>
          </cell>
          <cell r="K1990" t="str">
            <v>C</v>
          </cell>
          <cell r="L1990" t="str">
            <v>Eicf</v>
          </cell>
          <cell r="M1990" t="str">
            <v>Ente possui ranking da informação contábil Eicf</v>
          </cell>
          <cell r="N1990" t="str">
            <v>CAPAG Ano Base 2023</v>
          </cell>
          <cell r="O1990" t="str">
            <v>Não</v>
          </cell>
          <cell r="P1990" t="str">
            <v/>
          </cell>
          <cell r="Q1990" t="str">
            <v>Sim</v>
          </cell>
          <cell r="R1990" t="str">
            <v/>
          </cell>
          <cell r="S1990" t="str">
            <v/>
          </cell>
          <cell r="T1990" t="str">
            <v/>
          </cell>
          <cell r="U1990" t="str">
            <v/>
          </cell>
          <cell r="V1990" t="str">
            <v>Sim</v>
          </cell>
          <cell r="W1990" t="str">
            <v>Sim</v>
          </cell>
        </row>
        <row r="1991">
          <cell r="D1991" t="str">
            <v>Igrapiúna/BA</v>
          </cell>
          <cell r="E1991" t="str">
            <v>C</v>
          </cell>
          <cell r="F1991">
            <v>0.25462294527606177</v>
          </cell>
          <cell r="G1991" t="str">
            <v>A</v>
          </cell>
          <cell r="H1991">
            <v>0.95017453811239405</v>
          </cell>
          <cell r="I1991" t="str">
            <v>C</v>
          </cell>
          <cell r="J1991">
            <v>2.0007671126244567E-3</v>
          </cell>
          <cell r="K1991" t="str">
            <v>B</v>
          </cell>
          <cell r="L1991" t="str">
            <v>Bicf</v>
          </cell>
          <cell r="M1991" t="str">
            <v/>
          </cell>
          <cell r="N1991" t="str">
            <v>CAPAG Ano Base 2023</v>
          </cell>
          <cell r="O1991" t="str">
            <v>Não</v>
          </cell>
          <cell r="P1991">
            <v>0.42272477508540424</v>
          </cell>
          <cell r="Q1991" t="str">
            <v>Sim</v>
          </cell>
          <cell r="R1991" t="str">
            <v>Sim</v>
          </cell>
          <cell r="S1991" t="str">
            <v/>
          </cell>
          <cell r="T1991" t="str">
            <v/>
          </cell>
          <cell r="U1991" t="str">
            <v/>
          </cell>
          <cell r="V1991" t="str">
            <v>Sim</v>
          </cell>
          <cell r="W1991" t="str">
            <v>Sim</v>
          </cell>
        </row>
        <row r="1992">
          <cell r="D1992" t="str">
            <v>Iguaí/BA</v>
          </cell>
          <cell r="E1992" t="str">
            <v>C</v>
          </cell>
          <cell r="F1992">
            <v>0.62722698471337857</v>
          </cell>
          <cell r="G1992" t="str">
            <v>B</v>
          </cell>
          <cell r="H1992">
            <v>0.99565299999086632</v>
          </cell>
          <cell r="I1992" t="str">
            <v>C</v>
          </cell>
          <cell r="J1992">
            <v>-4.5836618350538122E-2</v>
          </cell>
          <cell r="K1992" t="str">
            <v>C</v>
          </cell>
          <cell r="L1992" t="str">
            <v>Cicf</v>
          </cell>
          <cell r="M1992" t="str">
            <v/>
          </cell>
          <cell r="N1992" t="str">
            <v>CAPAG Ano Base 2023</v>
          </cell>
          <cell r="O1992" t="str">
            <v>Não</v>
          </cell>
          <cell r="P1992" t="str">
            <v/>
          </cell>
          <cell r="Q1992" t="str">
            <v>Sim</v>
          </cell>
          <cell r="R1992" t="str">
            <v/>
          </cell>
          <cell r="S1992" t="str">
            <v/>
          </cell>
          <cell r="T1992" t="str">
            <v/>
          </cell>
          <cell r="U1992" t="str">
            <v/>
          </cell>
          <cell r="V1992" t="str">
            <v>Sim</v>
          </cell>
          <cell r="W1992" t="str">
            <v>Não</v>
          </cell>
        </row>
        <row r="1993">
          <cell r="D1993" t="str">
            <v>Ilhéus/BA</v>
          </cell>
          <cell r="E1993" t="str">
            <v>n.e.</v>
          </cell>
          <cell r="F1993">
            <v>0.73293787146080047</v>
          </cell>
          <cell r="G1993" t="str">
            <v>B</v>
          </cell>
          <cell r="H1993">
            <v>0.91302112207370678</v>
          </cell>
          <cell r="I1993" t="str">
            <v>B</v>
          </cell>
          <cell r="J1993">
            <v>-1.2323020947530879E-2</v>
          </cell>
          <cell r="K1993" t="str">
            <v>C</v>
          </cell>
          <cell r="L1993" t="str">
            <v>Eicf</v>
          </cell>
          <cell r="M1993" t="str">
            <v>Ente possui ranking da informação contábil Eicf</v>
          </cell>
          <cell r="N1993" t="str">
            <v>CAPAG Ano Base 2023</v>
          </cell>
          <cell r="O1993" t="str">
            <v>Não</v>
          </cell>
          <cell r="P1993">
            <v>3.9560445918194764</v>
          </cell>
          <cell r="Q1993" t="str">
            <v>Sim</v>
          </cell>
          <cell r="R1993" t="str">
            <v/>
          </cell>
          <cell r="S1993" t="str">
            <v/>
          </cell>
          <cell r="T1993" t="str">
            <v/>
          </cell>
          <cell r="U1993" t="str">
            <v/>
          </cell>
          <cell r="V1993" t="str">
            <v>Sim</v>
          </cell>
          <cell r="W1993" t="str">
            <v>Sim</v>
          </cell>
        </row>
        <row r="1994">
          <cell r="D1994" t="str">
            <v>Inhambupe/BA</v>
          </cell>
          <cell r="E1994" t="str">
            <v>B</v>
          </cell>
          <cell r="F1994">
            <v>0.72142770856466087</v>
          </cell>
          <cell r="G1994" t="str">
            <v>B</v>
          </cell>
          <cell r="H1994">
            <v>0.90759446267956889</v>
          </cell>
          <cell r="I1994" t="str">
            <v>B</v>
          </cell>
          <cell r="J1994">
            <v>2.7488944153568434E-2</v>
          </cell>
          <cell r="K1994" t="str">
            <v>B</v>
          </cell>
          <cell r="L1994" t="str">
            <v>Bicf</v>
          </cell>
          <cell r="M1994" t="str">
            <v/>
          </cell>
          <cell r="N1994" t="str">
            <v>CAPAG Ano Base 2023</v>
          </cell>
          <cell r="O1994" t="str">
            <v>Não</v>
          </cell>
          <cell r="P1994">
            <v>0.68132271322781623</v>
          </cell>
          <cell r="Q1994" t="str">
            <v>Sim</v>
          </cell>
          <cell r="R1994" t="str">
            <v/>
          </cell>
          <cell r="S1994" t="str">
            <v/>
          </cell>
          <cell r="T1994" t="str">
            <v/>
          </cell>
          <cell r="U1994" t="str">
            <v/>
          </cell>
          <cell r="V1994" t="str">
            <v>Sim</v>
          </cell>
          <cell r="W1994" t="str">
            <v>Sim</v>
          </cell>
        </row>
        <row r="1995">
          <cell r="D1995" t="str">
            <v>Ipecaetá/BA</v>
          </cell>
          <cell r="E1995" t="str">
            <v>C</v>
          </cell>
          <cell r="F1995">
            <v>0.54329538341799855</v>
          </cell>
          <cell r="G1995" t="str">
            <v>A</v>
          </cell>
          <cell r="H1995">
            <v>0.91883936086469298</v>
          </cell>
          <cell r="I1995" t="str">
            <v>B</v>
          </cell>
          <cell r="J1995">
            <v>-2.6797197212271397E-2</v>
          </cell>
          <cell r="K1995" t="str">
            <v>C</v>
          </cell>
          <cell r="L1995" t="str">
            <v>Dicf</v>
          </cell>
          <cell r="M1995" t="str">
            <v/>
          </cell>
          <cell r="N1995" t="str">
            <v>CAPAG Ano Base 2023</v>
          </cell>
          <cell r="O1995" t="str">
            <v>Não</v>
          </cell>
          <cell r="P1995" t="str">
            <v/>
          </cell>
          <cell r="Q1995" t="str">
            <v>Sim</v>
          </cell>
          <cell r="R1995" t="str">
            <v/>
          </cell>
          <cell r="S1995" t="str">
            <v/>
          </cell>
          <cell r="T1995" t="str">
            <v/>
          </cell>
          <cell r="U1995" t="str">
            <v/>
          </cell>
          <cell r="V1995" t="str">
            <v>Sim</v>
          </cell>
          <cell r="W1995" t="str">
            <v>Sim</v>
          </cell>
        </row>
        <row r="1996">
          <cell r="D1996" t="str">
            <v>Ipiaú/BA</v>
          </cell>
          <cell r="E1996" t="str">
            <v>n.d.</v>
          </cell>
          <cell r="F1996" t="str">
            <v>n.d.</v>
          </cell>
          <cell r="G1996" t="str">
            <v>n.d.</v>
          </cell>
          <cell r="H1996" t="str">
            <v>n.d.</v>
          </cell>
          <cell r="I1996" t="str">
            <v>n.d.</v>
          </cell>
          <cell r="J1996" t="str">
            <v>n.d.</v>
          </cell>
          <cell r="K1996" t="str">
            <v>n.d.</v>
          </cell>
          <cell r="L1996" t="str">
            <v>Cicf</v>
          </cell>
          <cell r="M1996" t="str">
            <v xml:space="preserve">Ente não publicou último RGF de 2024
Ente não publicou último RREO de 2024
</v>
          </cell>
          <cell r="N1996" t="str">
            <v>CAPAG Ano Base 2023</v>
          </cell>
          <cell r="O1996" t="str">
            <v>Não</v>
          </cell>
          <cell r="P1996">
            <v>0.1027884338863123</v>
          </cell>
          <cell r="Q1996" t="str">
            <v>Sim</v>
          </cell>
          <cell r="R1996" t="str">
            <v>Sim</v>
          </cell>
          <cell r="S1996" t="str">
            <v/>
          </cell>
          <cell r="T1996" t="str">
            <v/>
          </cell>
          <cell r="U1996" t="str">
            <v/>
          </cell>
          <cell r="V1996" t="str">
            <v>Não</v>
          </cell>
          <cell r="W1996" t="str">
            <v>Não</v>
          </cell>
        </row>
        <row r="1997">
          <cell r="D1997" t="str">
            <v>Ipirá/BA</v>
          </cell>
          <cell r="E1997" t="str">
            <v>n.d.</v>
          </cell>
          <cell r="F1997" t="str">
            <v>n.d.</v>
          </cell>
          <cell r="G1997" t="str">
            <v>n.d.</v>
          </cell>
          <cell r="H1997" t="str">
            <v>n.d.</v>
          </cell>
          <cell r="I1997" t="str">
            <v>n.d.</v>
          </cell>
          <cell r="J1997" t="str">
            <v>n.d.</v>
          </cell>
          <cell r="K1997" t="str">
            <v>n.d.</v>
          </cell>
          <cell r="L1997" t="str">
            <v>Bicf</v>
          </cell>
          <cell r="M1997" t="str">
            <v xml:space="preserve">Ente não publicou último RGF de 2024
Ente não publicou último RREO de 2024
</v>
          </cell>
          <cell r="N1997" t="str">
            <v>CAPAG Ano Base 2023</v>
          </cell>
          <cell r="O1997" t="str">
            <v>Não</v>
          </cell>
          <cell r="P1997">
            <v>0.26766266346907058</v>
          </cell>
          <cell r="Q1997" t="str">
            <v>Sim</v>
          </cell>
          <cell r="R1997" t="str">
            <v>Sim</v>
          </cell>
          <cell r="S1997" t="str">
            <v/>
          </cell>
          <cell r="T1997" t="str">
            <v/>
          </cell>
          <cell r="U1997" t="str">
            <v/>
          </cell>
          <cell r="V1997" t="str">
            <v>Não</v>
          </cell>
          <cell r="W1997" t="str">
            <v>Não</v>
          </cell>
        </row>
        <row r="1998">
          <cell r="D1998" t="str">
            <v>Ipupiara/BA</v>
          </cell>
          <cell r="E1998" t="str">
            <v>C</v>
          </cell>
          <cell r="F1998">
            <v>0.20964389603029182</v>
          </cell>
          <cell r="G1998" t="str">
            <v>A</v>
          </cell>
          <cell r="H1998">
            <v>1.0360951975412833</v>
          </cell>
          <cell r="I1998" t="str">
            <v>C</v>
          </cell>
          <cell r="J1998">
            <v>2.8737811116656192E-3</v>
          </cell>
          <cell r="K1998" t="str">
            <v>B</v>
          </cell>
          <cell r="L1998" t="str">
            <v>Cicf</v>
          </cell>
          <cell r="M1998" t="str">
            <v/>
          </cell>
          <cell r="N1998" t="str">
            <v>CAPAG Ano Base 2023</v>
          </cell>
          <cell r="O1998" t="str">
            <v>Não</v>
          </cell>
          <cell r="P1998">
            <v>0.46045904593496484</v>
          </cell>
          <cell r="Q1998" t="str">
            <v>Sim</v>
          </cell>
          <cell r="R1998" t="str">
            <v/>
          </cell>
          <cell r="S1998" t="str">
            <v/>
          </cell>
          <cell r="T1998" t="str">
            <v/>
          </cell>
          <cell r="U1998" t="str">
            <v/>
          </cell>
          <cell r="V1998" t="str">
            <v>Sim</v>
          </cell>
          <cell r="W1998" t="str">
            <v>Não</v>
          </cell>
        </row>
        <row r="1999">
          <cell r="D1999" t="str">
            <v>Irajuba/BA</v>
          </cell>
          <cell r="E1999" t="str">
            <v>C</v>
          </cell>
          <cell r="F1999">
            <v>0.28989140036012584</v>
          </cell>
          <cell r="G1999" t="str">
            <v>A</v>
          </cell>
          <cell r="H1999">
            <v>0.84579041828104196</v>
          </cell>
          <cell r="I1999" t="str">
            <v>A</v>
          </cell>
          <cell r="J1999">
            <v>-0.13471203025560666</v>
          </cell>
          <cell r="K1999" t="str">
            <v>C</v>
          </cell>
          <cell r="L1999" t="str">
            <v>Cicf</v>
          </cell>
          <cell r="M1999" t="str">
            <v/>
          </cell>
          <cell r="N1999" t="str">
            <v>CAPAG Ano Base 2023</v>
          </cell>
          <cell r="O1999" t="str">
            <v>Não</v>
          </cell>
          <cell r="P1999" t="str">
            <v/>
          </cell>
          <cell r="Q1999" t="str">
            <v>Sim</v>
          </cell>
          <cell r="R1999" t="str">
            <v/>
          </cell>
          <cell r="S1999" t="str">
            <v/>
          </cell>
          <cell r="T1999" t="str">
            <v/>
          </cell>
          <cell r="U1999" t="str">
            <v/>
          </cell>
          <cell r="V1999" t="str">
            <v>Sim</v>
          </cell>
          <cell r="W1999" t="str">
            <v>Sim</v>
          </cell>
        </row>
        <row r="2000">
          <cell r="D2000" t="str">
            <v>Iramaia/BA</v>
          </cell>
          <cell r="E2000" t="str">
            <v>C</v>
          </cell>
          <cell r="F2000">
            <v>0.80502781166916237</v>
          </cell>
          <cell r="G2000" t="str">
            <v>B</v>
          </cell>
          <cell r="H2000">
            <v>0.89671571756713953</v>
          </cell>
          <cell r="I2000" t="str">
            <v>B</v>
          </cell>
          <cell r="J2000">
            <v>-7.6893800124674672E-3</v>
          </cell>
          <cell r="K2000" t="str">
            <v>C</v>
          </cell>
          <cell r="L2000" t="str">
            <v>Cicf</v>
          </cell>
          <cell r="M2000" t="str">
            <v/>
          </cell>
          <cell r="N2000" t="str">
            <v>CAPAG Ano Base 2023</v>
          </cell>
          <cell r="O2000" t="str">
            <v>Não</v>
          </cell>
          <cell r="P2000">
            <v>1.5998708548110445</v>
          </cell>
          <cell r="Q2000" t="str">
            <v>Sim</v>
          </cell>
          <cell r="R2000" t="str">
            <v/>
          </cell>
          <cell r="S2000" t="str">
            <v/>
          </cell>
          <cell r="T2000" t="str">
            <v/>
          </cell>
          <cell r="U2000" t="str">
            <v/>
          </cell>
          <cell r="V2000" t="str">
            <v>Sim</v>
          </cell>
          <cell r="W2000" t="str">
            <v>Não</v>
          </cell>
        </row>
        <row r="2001">
          <cell r="D2001" t="str">
            <v>Iraquara/BA</v>
          </cell>
          <cell r="E2001" t="str">
            <v>B</v>
          </cell>
          <cell r="F2001">
            <v>0.24072908776186192</v>
          </cell>
          <cell r="G2001" t="str">
            <v>A</v>
          </cell>
          <cell r="H2001">
            <v>0.91357117760072193</v>
          </cell>
          <cell r="I2001" t="str">
            <v>B</v>
          </cell>
          <cell r="J2001">
            <v>1.8427396187581421E-2</v>
          </cell>
          <cell r="K2001" t="str">
            <v>B</v>
          </cell>
          <cell r="L2001" t="str">
            <v>Cicf</v>
          </cell>
          <cell r="M2001" t="str">
            <v/>
          </cell>
          <cell r="N2001" t="str">
            <v>CAPAG Ano Base 2023</v>
          </cell>
          <cell r="O2001" t="str">
            <v>Não</v>
          </cell>
          <cell r="P2001">
            <v>0.22728561167913047</v>
          </cell>
          <cell r="Q2001" t="str">
            <v>Sim</v>
          </cell>
          <cell r="R2001" t="str">
            <v/>
          </cell>
          <cell r="S2001" t="str">
            <v/>
          </cell>
          <cell r="T2001" t="str">
            <v/>
          </cell>
          <cell r="U2001" t="str">
            <v/>
          </cell>
          <cell r="V2001" t="str">
            <v>Sim</v>
          </cell>
          <cell r="W2001" t="str">
            <v>Sim</v>
          </cell>
        </row>
        <row r="2002">
          <cell r="D2002" t="str">
            <v>Irará/BA</v>
          </cell>
          <cell r="E2002" t="str">
            <v>C</v>
          </cell>
          <cell r="F2002">
            <v>0.54078959729104426</v>
          </cell>
          <cell r="G2002" t="str">
            <v>A</v>
          </cell>
          <cell r="H2002">
            <v>0.9729883178227714</v>
          </cell>
          <cell r="I2002" t="str">
            <v>C</v>
          </cell>
          <cell r="J2002">
            <v>7.315221220794123E-4</v>
          </cell>
          <cell r="K2002" t="str">
            <v>B</v>
          </cell>
          <cell r="L2002" t="str">
            <v>Aicf</v>
          </cell>
          <cell r="M2002" t="str">
            <v/>
          </cell>
          <cell r="N2002" t="str">
            <v>CAPAG Ano Base 2023</v>
          </cell>
          <cell r="O2002" t="str">
            <v>Não</v>
          </cell>
          <cell r="P2002">
            <v>0.34028158316833651</v>
          </cell>
          <cell r="Q2002" t="str">
            <v>Sim</v>
          </cell>
          <cell r="R2002" t="str">
            <v>Sim</v>
          </cell>
          <cell r="S2002" t="str">
            <v/>
          </cell>
          <cell r="T2002" t="str">
            <v/>
          </cell>
          <cell r="U2002" t="str">
            <v/>
          </cell>
          <cell r="V2002" t="str">
            <v>Sim</v>
          </cell>
          <cell r="W2002" t="str">
            <v>Sim</v>
          </cell>
        </row>
        <row r="2003">
          <cell r="D2003" t="str">
            <v>Irecê/BA</v>
          </cell>
          <cell r="E2003" t="str">
            <v>n.e.</v>
          </cell>
          <cell r="F2003">
            <v>0.35186885203020052</v>
          </cell>
          <cell r="G2003" t="str">
            <v>A</v>
          </cell>
          <cell r="H2003">
            <v>0.92273270292853526</v>
          </cell>
          <cell r="I2003" t="str">
            <v>B</v>
          </cell>
          <cell r="J2003">
            <v>-1.7712251883320995E-2</v>
          </cell>
          <cell r="K2003" t="str">
            <v>C</v>
          </cell>
          <cell r="L2003" t="str">
            <v>Eicf</v>
          </cell>
          <cell r="M2003" t="str">
            <v>Ente possui ranking da informação contábil Eicf</v>
          </cell>
          <cell r="N2003" t="str">
            <v>CAPAG Ano Base 2023</v>
          </cell>
          <cell r="O2003" t="str">
            <v>Não</v>
          </cell>
          <cell r="P2003">
            <v>0.8431368062259974</v>
          </cell>
          <cell r="Q2003" t="str">
            <v>Sim</v>
          </cell>
          <cell r="R2003" t="str">
            <v>Sim</v>
          </cell>
          <cell r="S2003" t="str">
            <v/>
          </cell>
          <cell r="T2003" t="str">
            <v/>
          </cell>
          <cell r="U2003" t="str">
            <v/>
          </cell>
          <cell r="V2003" t="str">
            <v>Sim</v>
          </cell>
          <cell r="W2003" t="str">
            <v>Sim</v>
          </cell>
        </row>
        <row r="2004">
          <cell r="D2004" t="str">
            <v>Itabela/BA</v>
          </cell>
          <cell r="E2004" t="str">
            <v>B</v>
          </cell>
          <cell r="F2004">
            <v>1.2301578115184033</v>
          </cell>
          <cell r="G2004" t="str">
            <v>C</v>
          </cell>
          <cell r="H2004">
            <v>0.93220063207530091</v>
          </cell>
          <cell r="I2004" t="str">
            <v>B</v>
          </cell>
          <cell r="J2004">
            <v>5.5086861699604986E-2</v>
          </cell>
          <cell r="K2004" t="str">
            <v>A</v>
          </cell>
          <cell r="L2004" t="str">
            <v>Cicf</v>
          </cell>
          <cell r="M2004" t="str">
            <v/>
          </cell>
          <cell r="N2004" t="str">
            <v>CAPAG Ano Base 2023</v>
          </cell>
          <cell r="O2004" t="str">
            <v>Não</v>
          </cell>
          <cell r="P2004">
            <v>0.22691316330816513</v>
          </cell>
          <cell r="Q2004" t="str">
            <v>Sim</v>
          </cell>
          <cell r="R2004" t="str">
            <v/>
          </cell>
          <cell r="S2004" t="str">
            <v/>
          </cell>
          <cell r="T2004" t="str">
            <v/>
          </cell>
          <cell r="U2004" t="str">
            <v/>
          </cell>
          <cell r="V2004" t="str">
            <v>Sim</v>
          </cell>
          <cell r="W2004" t="str">
            <v>Sim</v>
          </cell>
        </row>
        <row r="2005">
          <cell r="D2005" t="str">
            <v>Itaberaba/BA</v>
          </cell>
          <cell r="E2005" t="str">
            <v>C</v>
          </cell>
          <cell r="F2005">
            <v>0.25633776184247148</v>
          </cell>
          <cell r="G2005" t="str">
            <v>A</v>
          </cell>
          <cell r="H2005">
            <v>0.9607568302253584</v>
          </cell>
          <cell r="I2005" t="str">
            <v>C</v>
          </cell>
          <cell r="J2005">
            <v>-5.7725405622710405E-2</v>
          </cell>
          <cell r="K2005" t="str">
            <v>C</v>
          </cell>
          <cell r="L2005" t="str">
            <v>Dicf</v>
          </cell>
          <cell r="M2005" t="str">
            <v/>
          </cell>
          <cell r="N2005" t="str">
            <v>CAPAG Ano Base 2023</v>
          </cell>
          <cell r="O2005" t="str">
            <v>Não</v>
          </cell>
          <cell r="P2005" t="str">
            <v/>
          </cell>
          <cell r="Q2005" t="str">
            <v>Sim</v>
          </cell>
          <cell r="R2005" t="str">
            <v/>
          </cell>
          <cell r="S2005" t="str">
            <v/>
          </cell>
          <cell r="T2005" t="str">
            <v/>
          </cell>
          <cell r="U2005" t="str">
            <v/>
          </cell>
          <cell r="V2005" t="str">
            <v>Sim</v>
          </cell>
          <cell r="W2005" t="str">
            <v>Não</v>
          </cell>
        </row>
        <row r="2006">
          <cell r="D2006" t="str">
            <v>Itabuna/BA</v>
          </cell>
          <cell r="E2006" t="str">
            <v>C</v>
          </cell>
          <cell r="F2006">
            <v>0.34947365865142643</v>
          </cell>
          <cell r="G2006" t="str">
            <v>A</v>
          </cell>
          <cell r="H2006">
            <v>0.98656718568547619</v>
          </cell>
          <cell r="I2006" t="str">
            <v>C</v>
          </cell>
          <cell r="J2006">
            <v>-4.0992583096144612E-2</v>
          </cell>
          <cell r="K2006" t="str">
            <v>C</v>
          </cell>
          <cell r="L2006" t="str">
            <v>Dicf</v>
          </cell>
          <cell r="M2006" t="str">
            <v/>
          </cell>
          <cell r="N2006" t="str">
            <v>CAPAG Ano Base 2023</v>
          </cell>
          <cell r="O2006" t="str">
            <v>Não</v>
          </cell>
          <cell r="P2006" t="str">
            <v/>
          </cell>
          <cell r="Q2006" t="str">
            <v>Sim</v>
          </cell>
          <cell r="R2006" t="str">
            <v/>
          </cell>
          <cell r="S2006" t="str">
            <v/>
          </cell>
          <cell r="T2006" t="str">
            <v/>
          </cell>
          <cell r="U2006" t="str">
            <v/>
          </cell>
          <cell r="V2006" t="str">
            <v>Sim</v>
          </cell>
          <cell r="W2006" t="str">
            <v>Não</v>
          </cell>
        </row>
        <row r="2007">
          <cell r="D2007" t="str">
            <v>Itacaré/BA</v>
          </cell>
          <cell r="E2007" t="str">
            <v>n.d.</v>
          </cell>
          <cell r="F2007">
            <v>0.89050331924636883</v>
          </cell>
          <cell r="G2007" t="str">
            <v>B</v>
          </cell>
          <cell r="H2007">
            <v>0.99537024440144206</v>
          </cell>
          <cell r="I2007" t="str">
            <v>C</v>
          </cell>
          <cell r="J2007" t="str">
            <v>n.d.</v>
          </cell>
          <cell r="K2007" t="str">
            <v>n.d.</v>
          </cell>
          <cell r="L2007" t="str">
            <v>Bicf</v>
          </cell>
          <cell r="M200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007" t="str">
            <v>CAPAG Ano Base 2023</v>
          </cell>
          <cell r="O2007" t="str">
            <v>Não</v>
          </cell>
          <cell r="P2007" t="str">
            <v>n.d.</v>
          </cell>
          <cell r="Q2007" t="str">
            <v>Sim</v>
          </cell>
          <cell r="R2007" t="str">
            <v/>
          </cell>
          <cell r="S2007" t="str">
            <v/>
          </cell>
          <cell r="T2007" t="str">
            <v>Negativa</v>
          </cell>
          <cell r="U2007" t="str">
            <v/>
          </cell>
          <cell r="V2007" t="str">
            <v>Sim</v>
          </cell>
          <cell r="W2007" t="str">
            <v>Sim</v>
          </cell>
        </row>
        <row r="2008">
          <cell r="D2008" t="str">
            <v>Itaeté/BA</v>
          </cell>
          <cell r="E2008" t="str">
            <v>C</v>
          </cell>
          <cell r="F2008">
            <v>0.27838033162099507</v>
          </cell>
          <cell r="G2008" t="str">
            <v>A</v>
          </cell>
          <cell r="H2008">
            <v>0.98687441431680956</v>
          </cell>
          <cell r="I2008" t="str">
            <v>C</v>
          </cell>
          <cell r="J2008">
            <v>-2.5548376505963366E-2</v>
          </cell>
          <cell r="K2008" t="str">
            <v>C</v>
          </cell>
          <cell r="L2008" t="str">
            <v>Cicf</v>
          </cell>
          <cell r="M2008" t="str">
            <v/>
          </cell>
          <cell r="N2008" t="str">
            <v>CAPAG Ano Base 2023</v>
          </cell>
          <cell r="O2008" t="str">
            <v>Não</v>
          </cell>
          <cell r="P2008">
            <v>324.56262072909601</v>
          </cell>
          <cell r="Q2008" t="str">
            <v>Sim</v>
          </cell>
          <cell r="R2008" t="str">
            <v/>
          </cell>
          <cell r="S2008" t="str">
            <v/>
          </cell>
          <cell r="T2008" t="str">
            <v/>
          </cell>
          <cell r="U2008" t="str">
            <v/>
          </cell>
          <cell r="V2008" t="str">
            <v>Sim</v>
          </cell>
          <cell r="W2008" t="str">
            <v>Sim</v>
          </cell>
        </row>
        <row r="2009">
          <cell r="D2009" t="str">
            <v>Itagi/BA</v>
          </cell>
          <cell r="E2009" t="str">
            <v>C</v>
          </cell>
          <cell r="F2009">
            <v>0.5180398341155773</v>
          </cell>
          <cell r="G2009" t="str">
            <v>A</v>
          </cell>
          <cell r="H2009">
            <v>0.97368683604438955</v>
          </cell>
          <cell r="I2009" t="str">
            <v>C</v>
          </cell>
          <cell r="J2009">
            <v>-9.8419375746423097E-3</v>
          </cell>
          <cell r="K2009" t="str">
            <v>C</v>
          </cell>
          <cell r="L2009" t="str">
            <v>Aicf</v>
          </cell>
          <cell r="M2009" t="str">
            <v/>
          </cell>
          <cell r="N2009" t="str">
            <v>CAPAG Ano Base 2023</v>
          </cell>
          <cell r="O2009" t="str">
            <v>Não</v>
          </cell>
          <cell r="P2009">
            <v>1.4848812271401262</v>
          </cell>
          <cell r="Q2009" t="str">
            <v>Sim</v>
          </cell>
          <cell r="R2009" t="str">
            <v/>
          </cell>
          <cell r="S2009" t="str">
            <v/>
          </cell>
          <cell r="T2009" t="str">
            <v/>
          </cell>
          <cell r="U2009" t="str">
            <v/>
          </cell>
          <cell r="V2009" t="str">
            <v>Sim</v>
          </cell>
          <cell r="W2009" t="str">
            <v>Sim</v>
          </cell>
        </row>
        <row r="2010">
          <cell r="D2010" t="str">
            <v>Itagibá/BA</v>
          </cell>
          <cell r="E2010" t="str">
            <v>C</v>
          </cell>
          <cell r="F2010">
            <v>0.227618672053986</v>
          </cell>
          <cell r="G2010" t="str">
            <v>A</v>
          </cell>
          <cell r="H2010">
            <v>0.96612547373892577</v>
          </cell>
          <cell r="I2010" t="str">
            <v>C</v>
          </cell>
          <cell r="J2010">
            <v>1.6644983617771853E-2</v>
          </cell>
          <cell r="K2010" t="str">
            <v>B</v>
          </cell>
          <cell r="L2010" t="str">
            <v>Dicf</v>
          </cell>
          <cell r="M2010" t="str">
            <v/>
          </cell>
          <cell r="N2010" t="str">
            <v>CAPAG Ano Base 2023</v>
          </cell>
          <cell r="O2010" t="str">
            <v>Não</v>
          </cell>
          <cell r="P2010">
            <v>9.7288111046625075E-2</v>
          </cell>
          <cell r="Q2010" t="str">
            <v>Sim</v>
          </cell>
          <cell r="R2010" t="str">
            <v>Sim</v>
          </cell>
          <cell r="S2010" t="str">
            <v/>
          </cell>
          <cell r="T2010" t="str">
            <v/>
          </cell>
          <cell r="U2010" t="str">
            <v/>
          </cell>
          <cell r="V2010" t="str">
            <v>Sim</v>
          </cell>
          <cell r="W2010" t="str">
            <v>Sim</v>
          </cell>
        </row>
        <row r="2011">
          <cell r="D2011" t="str">
            <v>Itagimirim/BA</v>
          </cell>
          <cell r="E2011" t="str">
            <v>n.d.</v>
          </cell>
          <cell r="F2011">
            <v>0.40871673073189863</v>
          </cell>
          <cell r="G2011" t="str">
            <v>A</v>
          </cell>
          <cell r="H2011">
            <v>0.97199557710841056</v>
          </cell>
          <cell r="I2011" t="str">
            <v>C</v>
          </cell>
          <cell r="J2011" t="str">
            <v>n.d.</v>
          </cell>
          <cell r="K2011" t="str">
            <v>n.d.</v>
          </cell>
          <cell r="L2011" t="str">
            <v>Bicf</v>
          </cell>
          <cell r="M201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011" t="str">
            <v>CAPAG Ano Base 2023</v>
          </cell>
          <cell r="O2011" t="str">
            <v>Não</v>
          </cell>
          <cell r="P2011" t="str">
            <v>n.d.</v>
          </cell>
          <cell r="Q2011" t="str">
            <v>Sim</v>
          </cell>
          <cell r="R2011" t="str">
            <v/>
          </cell>
          <cell r="S2011" t="str">
            <v/>
          </cell>
          <cell r="T2011" t="str">
            <v/>
          </cell>
          <cell r="U2011" t="str">
            <v>Sim</v>
          </cell>
          <cell r="V2011" t="str">
            <v>Sim</v>
          </cell>
          <cell r="W2011" t="str">
            <v>Sim</v>
          </cell>
        </row>
        <row r="2012">
          <cell r="D2012" t="str">
            <v>Itaguaçu da Bahia/BA</v>
          </cell>
          <cell r="E2012" t="str">
            <v>n.d.</v>
          </cell>
          <cell r="F2012">
            <v>1.0582568070032807</v>
          </cell>
          <cell r="G2012" t="str">
            <v>C</v>
          </cell>
          <cell r="H2012">
            <v>0.93703234307477146</v>
          </cell>
          <cell r="I2012" t="str">
            <v>B</v>
          </cell>
          <cell r="J2012" t="str">
            <v>n.d.</v>
          </cell>
          <cell r="K2012" t="str">
            <v>n.d.</v>
          </cell>
          <cell r="L2012" t="str">
            <v>Bicf</v>
          </cell>
          <cell r="M201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012" t="str">
            <v>CAPAG Ano Base 2023</v>
          </cell>
          <cell r="O2012" t="str">
            <v>Não</v>
          </cell>
          <cell r="P2012" t="str">
            <v>n.d.</v>
          </cell>
          <cell r="Q2012" t="str">
            <v>Sim</v>
          </cell>
          <cell r="R2012" t="str">
            <v/>
          </cell>
          <cell r="S2012" t="str">
            <v/>
          </cell>
          <cell r="T2012" t="str">
            <v>Negativa</v>
          </cell>
          <cell r="U2012" t="str">
            <v/>
          </cell>
          <cell r="V2012" t="str">
            <v>Sim</v>
          </cell>
          <cell r="W2012" t="str">
            <v>Não</v>
          </cell>
        </row>
        <row r="2013">
          <cell r="D2013" t="str">
            <v>Itaju do Colônia/BA</v>
          </cell>
          <cell r="E2013" t="str">
            <v>n.d.</v>
          </cell>
          <cell r="F2013">
            <v>0.67590698862593346</v>
          </cell>
          <cell r="G2013" t="str">
            <v>B</v>
          </cell>
          <cell r="H2013" t="str">
            <v>n.d.</v>
          </cell>
          <cell r="I2013" t="str">
            <v>n.d.</v>
          </cell>
          <cell r="J2013" t="str">
            <v>n.d.</v>
          </cell>
          <cell r="K2013" t="str">
            <v>n.d.</v>
          </cell>
          <cell r="L2013" t="str">
            <v>Bicf</v>
          </cell>
          <cell r="M2013"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013" t="str">
            <v>CAPAG Ano Base 2023</v>
          </cell>
          <cell r="O2013" t="str">
            <v>Não</v>
          </cell>
          <cell r="P2013" t="str">
            <v>n.d.</v>
          </cell>
          <cell r="Q2013" t="str">
            <v>Sim</v>
          </cell>
          <cell r="R2013" t="str">
            <v/>
          </cell>
          <cell r="S2013" t="str">
            <v>Sim</v>
          </cell>
          <cell r="T2013" t="str">
            <v/>
          </cell>
          <cell r="U2013" t="str">
            <v>Sim</v>
          </cell>
          <cell r="V2013" t="str">
            <v>Sim</v>
          </cell>
          <cell r="W2013" t="str">
            <v>Sim</v>
          </cell>
        </row>
        <row r="2014">
          <cell r="D2014" t="str">
            <v>Itajuípe/BA</v>
          </cell>
          <cell r="E2014" t="str">
            <v>n.e.</v>
          </cell>
          <cell r="F2014">
            <v>0.86988211230092982</v>
          </cell>
          <cell r="G2014" t="str">
            <v>B</v>
          </cell>
          <cell r="H2014">
            <v>0.95951405486821506</v>
          </cell>
          <cell r="I2014" t="str">
            <v>C</v>
          </cell>
          <cell r="J2014">
            <v>-9.4505417580832043E-2</v>
          </cell>
          <cell r="K2014" t="str">
            <v>C</v>
          </cell>
          <cell r="L2014" t="str">
            <v>Eicf</v>
          </cell>
          <cell r="M2014" t="str">
            <v>Ente possui ranking da informação contábil Eicf</v>
          </cell>
          <cell r="N2014" t="str">
            <v>CAPAG Ano Base 2023</v>
          </cell>
          <cell r="O2014" t="str">
            <v>Não</v>
          </cell>
          <cell r="P2014" t="str">
            <v/>
          </cell>
          <cell r="Q2014" t="str">
            <v>Sim</v>
          </cell>
          <cell r="R2014" t="str">
            <v/>
          </cell>
          <cell r="S2014" t="str">
            <v/>
          </cell>
          <cell r="T2014" t="str">
            <v/>
          </cell>
          <cell r="U2014" t="str">
            <v/>
          </cell>
          <cell r="V2014" t="str">
            <v>Sim</v>
          </cell>
          <cell r="W2014" t="str">
            <v>Não</v>
          </cell>
        </row>
        <row r="2015">
          <cell r="D2015" t="str">
            <v>Itamaraju/BA</v>
          </cell>
          <cell r="E2015" t="str">
            <v>B</v>
          </cell>
          <cell r="F2015">
            <v>0.62428166695728848</v>
          </cell>
          <cell r="G2015" t="str">
            <v>B</v>
          </cell>
          <cell r="H2015">
            <v>0.85999793620989784</v>
          </cell>
          <cell r="I2015" t="str">
            <v>B</v>
          </cell>
          <cell r="J2015">
            <v>8.4685213342772306E-3</v>
          </cell>
          <cell r="K2015" t="str">
            <v>B</v>
          </cell>
          <cell r="L2015" t="str">
            <v>Cicf</v>
          </cell>
          <cell r="M2015" t="str">
            <v/>
          </cell>
          <cell r="N2015" t="str">
            <v>CAPAG Ano Base 2023</v>
          </cell>
          <cell r="O2015" t="str">
            <v>Não</v>
          </cell>
          <cell r="P2015">
            <v>0.78546118343721072</v>
          </cell>
          <cell r="Q2015" t="str">
            <v>Sim</v>
          </cell>
          <cell r="R2015" t="str">
            <v/>
          </cell>
          <cell r="S2015" t="str">
            <v/>
          </cell>
          <cell r="T2015" t="str">
            <v/>
          </cell>
          <cell r="U2015" t="str">
            <v/>
          </cell>
          <cell r="V2015" t="str">
            <v>Sim</v>
          </cell>
          <cell r="W2015" t="str">
            <v>Sim</v>
          </cell>
        </row>
        <row r="2016">
          <cell r="D2016" t="str">
            <v>Itamari/BA</v>
          </cell>
          <cell r="E2016" t="str">
            <v>D</v>
          </cell>
          <cell r="F2016">
            <v>1.4353669967066576</v>
          </cell>
          <cell r="G2016" t="str">
            <v>C</v>
          </cell>
          <cell r="H2016">
            <v>0.98380529472616107</v>
          </cell>
          <cell r="I2016" t="str">
            <v>C</v>
          </cell>
          <cell r="J2016">
            <v>-2.1545437138138272E-2</v>
          </cell>
          <cell r="K2016" t="str">
            <v>C</v>
          </cell>
          <cell r="L2016" t="str">
            <v>Bicf</v>
          </cell>
          <cell r="M2016" t="str">
            <v/>
          </cell>
          <cell r="N2016" t="str">
            <v>CAPAG Ano Base 2023</v>
          </cell>
          <cell r="O2016" t="str">
            <v>Não</v>
          </cell>
          <cell r="P2016" t="str">
            <v/>
          </cell>
          <cell r="Q2016" t="str">
            <v>Sim</v>
          </cell>
          <cell r="R2016" t="str">
            <v/>
          </cell>
          <cell r="S2016" t="str">
            <v/>
          </cell>
          <cell r="T2016" t="str">
            <v/>
          </cell>
          <cell r="U2016" t="str">
            <v/>
          </cell>
          <cell r="V2016" t="str">
            <v>Sim</v>
          </cell>
          <cell r="W2016" t="str">
            <v>Sim</v>
          </cell>
        </row>
        <row r="2017">
          <cell r="D2017" t="str">
            <v>Itambé/BA</v>
          </cell>
          <cell r="E2017" t="str">
            <v>C</v>
          </cell>
          <cell r="F2017">
            <v>0.77980154915905808</v>
          </cell>
          <cell r="G2017" t="str">
            <v>B</v>
          </cell>
          <cell r="H2017">
            <v>0.95008377534830368</v>
          </cell>
          <cell r="I2017" t="str">
            <v>C</v>
          </cell>
          <cell r="J2017">
            <v>-0.14727460057090466</v>
          </cell>
          <cell r="K2017" t="str">
            <v>C</v>
          </cell>
          <cell r="L2017" t="str">
            <v>Cicf</v>
          </cell>
          <cell r="M2017" t="str">
            <v/>
          </cell>
          <cell r="N2017" t="str">
            <v>CAPAG Ano Base 2023</v>
          </cell>
          <cell r="O2017" t="str">
            <v>Não</v>
          </cell>
          <cell r="P2017">
            <v>50.097449877354286</v>
          </cell>
          <cell r="Q2017" t="str">
            <v>Sim</v>
          </cell>
          <cell r="R2017" t="str">
            <v/>
          </cell>
          <cell r="S2017" t="str">
            <v/>
          </cell>
          <cell r="T2017" t="str">
            <v/>
          </cell>
          <cell r="U2017" t="str">
            <v/>
          </cell>
          <cell r="V2017" t="str">
            <v>Sim</v>
          </cell>
          <cell r="W2017" t="str">
            <v>Sim</v>
          </cell>
        </row>
        <row r="2018">
          <cell r="D2018" t="str">
            <v>Itanagra/BA</v>
          </cell>
          <cell r="E2018" t="str">
            <v>n.d.</v>
          </cell>
          <cell r="F2018">
            <v>0.54932477725485884</v>
          </cell>
          <cell r="G2018" t="str">
            <v>A</v>
          </cell>
          <cell r="H2018" t="str">
            <v>n.d.</v>
          </cell>
          <cell r="I2018" t="str">
            <v>n.d.</v>
          </cell>
          <cell r="J2018">
            <v>-0.12714331044310284</v>
          </cell>
          <cell r="K2018" t="str">
            <v>C</v>
          </cell>
          <cell r="L2018" t="str">
            <v>Bicf</v>
          </cell>
          <cell r="M201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018" t="str">
            <v>CAPAG Ano Base 2023</v>
          </cell>
          <cell r="O2018" t="str">
            <v>Não</v>
          </cell>
          <cell r="P2018" t="str">
            <v/>
          </cell>
          <cell r="Q2018" t="str">
            <v>Sim</v>
          </cell>
          <cell r="R2018" t="str">
            <v/>
          </cell>
          <cell r="S2018" t="str">
            <v>Sim</v>
          </cell>
          <cell r="T2018" t="str">
            <v/>
          </cell>
          <cell r="U2018" t="str">
            <v/>
          </cell>
          <cell r="V2018" t="str">
            <v>Sim</v>
          </cell>
          <cell r="W2018" t="str">
            <v>Não</v>
          </cell>
        </row>
        <row r="2019">
          <cell r="D2019" t="str">
            <v>Itanhém/BA</v>
          </cell>
          <cell r="E2019" t="str">
            <v>C</v>
          </cell>
          <cell r="F2019">
            <v>0.18767294627772896</v>
          </cell>
          <cell r="G2019" t="str">
            <v>A</v>
          </cell>
          <cell r="H2019">
            <v>1.0252564622110603</v>
          </cell>
          <cell r="I2019" t="str">
            <v>C</v>
          </cell>
          <cell r="J2019">
            <v>-0.14794241452731879</v>
          </cell>
          <cell r="K2019" t="str">
            <v>C</v>
          </cell>
          <cell r="L2019" t="str">
            <v>Cicf</v>
          </cell>
          <cell r="M2019" t="str">
            <v/>
          </cell>
          <cell r="N2019" t="str">
            <v>CAPAG Ano Base 2023</v>
          </cell>
          <cell r="O2019" t="str">
            <v>Não</v>
          </cell>
          <cell r="P2019" t="str">
            <v/>
          </cell>
          <cell r="Q2019" t="str">
            <v>Sim</v>
          </cell>
          <cell r="R2019" t="str">
            <v/>
          </cell>
          <cell r="S2019" t="str">
            <v/>
          </cell>
          <cell r="T2019" t="str">
            <v/>
          </cell>
          <cell r="U2019" t="str">
            <v/>
          </cell>
          <cell r="V2019" t="str">
            <v>Sim</v>
          </cell>
          <cell r="W2019" t="str">
            <v>Não</v>
          </cell>
        </row>
        <row r="2020">
          <cell r="D2020" t="str">
            <v>Itaparica/BA</v>
          </cell>
          <cell r="E2020" t="str">
            <v>C</v>
          </cell>
          <cell r="F2020">
            <v>0.18941833948097803</v>
          </cell>
          <cell r="G2020" t="str">
            <v>A</v>
          </cell>
          <cell r="H2020">
            <v>0.82945024614963225</v>
          </cell>
          <cell r="I2020" t="str">
            <v>A</v>
          </cell>
          <cell r="J2020">
            <v>-1.4899753620295187E-2</v>
          </cell>
          <cell r="K2020" t="str">
            <v>C</v>
          </cell>
          <cell r="L2020" t="str">
            <v>Dicf</v>
          </cell>
          <cell r="M2020" t="str">
            <v/>
          </cell>
          <cell r="N2020" t="str">
            <v>CAPAG Ano Base 2023</v>
          </cell>
          <cell r="O2020" t="str">
            <v>Não</v>
          </cell>
          <cell r="P2020">
            <v>1.6588942132186231</v>
          </cell>
          <cell r="Q2020" t="str">
            <v>Sim</v>
          </cell>
          <cell r="R2020" t="str">
            <v/>
          </cell>
          <cell r="S2020" t="str">
            <v/>
          </cell>
          <cell r="T2020" t="str">
            <v/>
          </cell>
          <cell r="U2020" t="str">
            <v/>
          </cell>
          <cell r="V2020" t="str">
            <v>Sim</v>
          </cell>
          <cell r="W2020" t="str">
            <v>Não</v>
          </cell>
        </row>
        <row r="2021">
          <cell r="D2021" t="str">
            <v>Itapé/BA</v>
          </cell>
          <cell r="E2021" t="str">
            <v>n.d.</v>
          </cell>
          <cell r="F2021">
            <v>0.75828001264277667</v>
          </cell>
          <cell r="G2021" t="str">
            <v>B</v>
          </cell>
          <cell r="H2021">
            <v>0.972594469061834</v>
          </cell>
          <cell r="I2021" t="str">
            <v>C</v>
          </cell>
          <cell r="J2021" t="str">
            <v>n.d.</v>
          </cell>
          <cell r="K2021" t="str">
            <v>n.d.</v>
          </cell>
          <cell r="L2021" t="str">
            <v>Cicf</v>
          </cell>
          <cell r="M202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021" t="str">
            <v>CAPAG Ano Base 2023</v>
          </cell>
          <cell r="O2021" t="str">
            <v>Não</v>
          </cell>
          <cell r="P2021" t="str">
            <v>n.d.</v>
          </cell>
          <cell r="Q2021" t="str">
            <v>Sim</v>
          </cell>
          <cell r="R2021" t="str">
            <v/>
          </cell>
          <cell r="S2021" t="str">
            <v/>
          </cell>
          <cell r="T2021" t="str">
            <v>Negativa</v>
          </cell>
          <cell r="U2021" t="str">
            <v/>
          </cell>
          <cell r="V2021" t="str">
            <v>Sim</v>
          </cell>
          <cell r="W2021" t="str">
            <v>Sim</v>
          </cell>
        </row>
        <row r="2022">
          <cell r="D2022" t="str">
            <v>Itapebi/BA</v>
          </cell>
          <cell r="E2022" t="str">
            <v>n.d.</v>
          </cell>
          <cell r="F2022">
            <v>0.82205927443744453</v>
          </cell>
          <cell r="G2022" t="str">
            <v>B</v>
          </cell>
          <cell r="H2022" t="str">
            <v>n.d.</v>
          </cell>
          <cell r="I2022" t="str">
            <v>n.d.</v>
          </cell>
          <cell r="J2022">
            <v>-2.5965709528301153E-2</v>
          </cell>
          <cell r="K2022" t="str">
            <v>C</v>
          </cell>
          <cell r="L2022" t="str">
            <v>Dicf</v>
          </cell>
          <cell r="M202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022" t="str">
            <v>CAPAG Ano Base 2023</v>
          </cell>
          <cell r="O2022" t="str">
            <v>Não</v>
          </cell>
          <cell r="P2022">
            <v>2.5519403280049855</v>
          </cell>
          <cell r="Q2022" t="str">
            <v>Sim</v>
          </cell>
          <cell r="R2022" t="str">
            <v/>
          </cell>
          <cell r="S2022" t="str">
            <v>Sim</v>
          </cell>
          <cell r="T2022" t="str">
            <v/>
          </cell>
          <cell r="U2022" t="str">
            <v/>
          </cell>
          <cell r="V2022" t="str">
            <v>Sim</v>
          </cell>
          <cell r="W2022" t="str">
            <v>Não</v>
          </cell>
        </row>
        <row r="2023">
          <cell r="D2023" t="str">
            <v>Itapetinga/BA</v>
          </cell>
          <cell r="E2023" t="str">
            <v>C</v>
          </cell>
          <cell r="F2023">
            <v>0.20798187933681922</v>
          </cell>
          <cell r="G2023" t="str">
            <v>A</v>
          </cell>
          <cell r="H2023">
            <v>1.0188748784690036</v>
          </cell>
          <cell r="I2023" t="str">
            <v>C</v>
          </cell>
          <cell r="J2023">
            <v>-0.11545446948779829</v>
          </cell>
          <cell r="K2023" t="str">
            <v>C</v>
          </cell>
          <cell r="L2023" t="str">
            <v>Bicf</v>
          </cell>
          <cell r="M2023" t="str">
            <v/>
          </cell>
          <cell r="N2023" t="str">
            <v>CAPAG Ano Base 2023</v>
          </cell>
          <cell r="O2023" t="str">
            <v>Não</v>
          </cell>
          <cell r="P2023" t="str">
            <v/>
          </cell>
          <cell r="Q2023" t="str">
            <v>Sim</v>
          </cell>
          <cell r="R2023" t="str">
            <v/>
          </cell>
          <cell r="S2023" t="str">
            <v/>
          </cell>
          <cell r="T2023" t="str">
            <v/>
          </cell>
          <cell r="U2023" t="str">
            <v/>
          </cell>
          <cell r="V2023" t="str">
            <v>Sim</v>
          </cell>
          <cell r="W2023" t="str">
            <v>Sim</v>
          </cell>
        </row>
        <row r="2024">
          <cell r="D2024" t="str">
            <v>Itapicuru/BA</v>
          </cell>
          <cell r="E2024" t="str">
            <v>C</v>
          </cell>
          <cell r="F2024">
            <v>0.46160732314932856</v>
          </cell>
          <cell r="G2024" t="str">
            <v>A</v>
          </cell>
          <cell r="H2024">
            <v>0.9295664893473522</v>
          </cell>
          <cell r="I2024" t="str">
            <v>B</v>
          </cell>
          <cell r="J2024">
            <v>-4.3940533034936557E-2</v>
          </cell>
          <cell r="K2024" t="str">
            <v>C</v>
          </cell>
          <cell r="L2024" t="str">
            <v>Dicf</v>
          </cell>
          <cell r="M2024" t="str">
            <v/>
          </cell>
          <cell r="N2024" t="str">
            <v>CAPAG Ano Base 2023</v>
          </cell>
          <cell r="O2024" t="str">
            <v>Não</v>
          </cell>
          <cell r="P2024" t="str">
            <v/>
          </cell>
          <cell r="Q2024" t="str">
            <v>Sim</v>
          </cell>
          <cell r="R2024" t="str">
            <v/>
          </cell>
          <cell r="S2024" t="str">
            <v/>
          </cell>
          <cell r="T2024" t="str">
            <v/>
          </cell>
          <cell r="U2024" t="str">
            <v/>
          </cell>
          <cell r="V2024" t="str">
            <v>Sim</v>
          </cell>
          <cell r="W2024" t="str">
            <v>Não</v>
          </cell>
        </row>
        <row r="2025">
          <cell r="D2025" t="str">
            <v>Itapitanga/BA</v>
          </cell>
          <cell r="E2025" t="str">
            <v>C</v>
          </cell>
          <cell r="F2025">
            <v>0.45386102312091708</v>
          </cell>
          <cell r="G2025" t="str">
            <v>A</v>
          </cell>
          <cell r="H2025">
            <v>1.0212130293004613</v>
          </cell>
          <cell r="I2025" t="str">
            <v>C</v>
          </cell>
          <cell r="J2025">
            <v>-0.11500320257727549</v>
          </cell>
          <cell r="K2025" t="str">
            <v>C</v>
          </cell>
          <cell r="L2025" t="str">
            <v>Cicf</v>
          </cell>
          <cell r="M2025" t="str">
            <v/>
          </cell>
          <cell r="N2025" t="str">
            <v>CAPAG Ano Base 2023</v>
          </cell>
          <cell r="O2025" t="str">
            <v>Não</v>
          </cell>
          <cell r="P2025" t="str">
            <v/>
          </cell>
          <cell r="Q2025" t="str">
            <v>Sim</v>
          </cell>
          <cell r="R2025" t="str">
            <v/>
          </cell>
          <cell r="S2025" t="str">
            <v/>
          </cell>
          <cell r="T2025" t="str">
            <v/>
          </cell>
          <cell r="U2025" t="str">
            <v/>
          </cell>
          <cell r="V2025" t="str">
            <v>Sim</v>
          </cell>
          <cell r="W2025" t="str">
            <v>Sim</v>
          </cell>
        </row>
        <row r="2026">
          <cell r="D2026" t="str">
            <v>Itaquara/BA</v>
          </cell>
          <cell r="E2026" t="str">
            <v>C</v>
          </cell>
          <cell r="F2026">
            <v>0.16873501315602876</v>
          </cell>
          <cell r="G2026" t="str">
            <v>A</v>
          </cell>
          <cell r="H2026">
            <v>1.0205227840192788</v>
          </cell>
          <cell r="I2026" t="str">
            <v>C</v>
          </cell>
          <cell r="J2026">
            <v>-0.1418559888385629</v>
          </cell>
          <cell r="K2026" t="str">
            <v>C</v>
          </cell>
          <cell r="L2026" t="str">
            <v>Cicf</v>
          </cell>
          <cell r="M2026" t="str">
            <v/>
          </cell>
          <cell r="N2026" t="str">
            <v>CAPAG Ano Base 2023</v>
          </cell>
          <cell r="O2026" t="str">
            <v>Não</v>
          </cell>
          <cell r="P2026" t="str">
            <v/>
          </cell>
          <cell r="Q2026" t="str">
            <v>Sim</v>
          </cell>
          <cell r="R2026" t="str">
            <v/>
          </cell>
          <cell r="S2026" t="str">
            <v/>
          </cell>
          <cell r="T2026" t="str">
            <v/>
          </cell>
          <cell r="U2026" t="str">
            <v/>
          </cell>
          <cell r="V2026" t="str">
            <v>Sim</v>
          </cell>
          <cell r="W2026" t="str">
            <v>Sim</v>
          </cell>
        </row>
        <row r="2027">
          <cell r="D2027" t="str">
            <v>Itarantim/BA</v>
          </cell>
          <cell r="E2027" t="str">
            <v>C</v>
          </cell>
          <cell r="F2027">
            <v>0.6303983458024458</v>
          </cell>
          <cell r="G2027" t="str">
            <v>B</v>
          </cell>
          <cell r="H2027">
            <v>0.96027468739570399</v>
          </cell>
          <cell r="I2027" t="str">
            <v>C</v>
          </cell>
          <cell r="J2027">
            <v>-2.8559757709378724E-2</v>
          </cell>
          <cell r="K2027" t="str">
            <v>C</v>
          </cell>
          <cell r="L2027" t="str">
            <v>Bicf</v>
          </cell>
          <cell r="M2027" t="str">
            <v/>
          </cell>
          <cell r="N2027" t="str">
            <v>CAPAG Ano Base 2023</v>
          </cell>
          <cell r="O2027" t="str">
            <v>Não</v>
          </cell>
          <cell r="P2027">
            <v>8.0037611757832998</v>
          </cell>
          <cell r="Q2027" t="str">
            <v>Sim</v>
          </cell>
          <cell r="R2027" t="str">
            <v/>
          </cell>
          <cell r="S2027" t="str">
            <v/>
          </cell>
          <cell r="T2027" t="str">
            <v/>
          </cell>
          <cell r="U2027" t="str">
            <v/>
          </cell>
          <cell r="V2027" t="str">
            <v>Sim</v>
          </cell>
          <cell r="W2027" t="str">
            <v>Não</v>
          </cell>
        </row>
        <row r="2028">
          <cell r="D2028" t="str">
            <v>Itatim/BA</v>
          </cell>
          <cell r="E2028" t="str">
            <v>B</v>
          </cell>
          <cell r="F2028">
            <v>0.40570063355992042</v>
          </cell>
          <cell r="G2028" t="str">
            <v>A</v>
          </cell>
          <cell r="H2028">
            <v>0.89625229590339017</v>
          </cell>
          <cell r="I2028" t="str">
            <v>B</v>
          </cell>
          <cell r="J2028">
            <v>1.3294939993988436E-3</v>
          </cell>
          <cell r="K2028" t="str">
            <v>B</v>
          </cell>
          <cell r="L2028" t="str">
            <v>Cicf</v>
          </cell>
          <cell r="M2028" t="str">
            <v/>
          </cell>
          <cell r="N2028" t="str">
            <v>CAPAG Ano Base 2023</v>
          </cell>
          <cell r="O2028" t="str">
            <v>Não</v>
          </cell>
          <cell r="P2028">
            <v>0.66586363676369409</v>
          </cell>
          <cell r="Q2028" t="str">
            <v>Sim</v>
          </cell>
          <cell r="R2028" t="str">
            <v/>
          </cell>
          <cell r="S2028" t="str">
            <v/>
          </cell>
          <cell r="T2028" t="str">
            <v/>
          </cell>
          <cell r="U2028" t="str">
            <v/>
          </cell>
          <cell r="V2028" t="str">
            <v>Sim</v>
          </cell>
          <cell r="W2028" t="str">
            <v>Sim</v>
          </cell>
        </row>
        <row r="2029">
          <cell r="D2029" t="str">
            <v>Itiruçu/BA</v>
          </cell>
          <cell r="E2029" t="str">
            <v>C</v>
          </cell>
          <cell r="F2029">
            <v>0.62721325902614955</v>
          </cell>
          <cell r="G2029" t="str">
            <v>B</v>
          </cell>
          <cell r="H2029">
            <v>1.4008760370510411</v>
          </cell>
          <cell r="I2029" t="str">
            <v>C</v>
          </cell>
          <cell r="J2029">
            <v>-2.0760344206449684E-2</v>
          </cell>
          <cell r="K2029" t="str">
            <v>C</v>
          </cell>
          <cell r="L2029" t="str">
            <v>Dicf</v>
          </cell>
          <cell r="M2029" t="str">
            <v/>
          </cell>
          <cell r="N2029" t="str">
            <v>CAPAG Ano Base 2023</v>
          </cell>
          <cell r="O2029" t="str">
            <v>Não</v>
          </cell>
          <cell r="P2029" t="str">
            <v/>
          </cell>
          <cell r="Q2029" t="str">
            <v>Sim</v>
          </cell>
          <cell r="R2029" t="str">
            <v/>
          </cell>
          <cell r="S2029" t="str">
            <v/>
          </cell>
          <cell r="T2029" t="str">
            <v/>
          </cell>
          <cell r="U2029" t="str">
            <v/>
          </cell>
          <cell r="V2029" t="str">
            <v>Sim</v>
          </cell>
          <cell r="W2029" t="str">
            <v>Sim</v>
          </cell>
        </row>
        <row r="2030">
          <cell r="D2030" t="str">
            <v>Itiúba/BA</v>
          </cell>
          <cell r="E2030" t="str">
            <v>B</v>
          </cell>
          <cell r="F2030">
            <v>1.0731334027687629</v>
          </cell>
          <cell r="G2030" t="str">
            <v>C</v>
          </cell>
          <cell r="H2030">
            <v>0.93087679482895758</v>
          </cell>
          <cell r="I2030" t="str">
            <v>B</v>
          </cell>
          <cell r="J2030">
            <v>5.5757511032521094E-3</v>
          </cell>
          <cell r="K2030" t="str">
            <v>B</v>
          </cell>
          <cell r="L2030" t="str">
            <v>Cicf</v>
          </cell>
          <cell r="M2030" t="str">
            <v/>
          </cell>
          <cell r="N2030" t="str">
            <v>CAPAG Ano Base 2023</v>
          </cell>
          <cell r="O2030" t="str">
            <v>Não</v>
          </cell>
          <cell r="P2030">
            <v>0.74464159135741603</v>
          </cell>
          <cell r="Q2030" t="str">
            <v>Sim</v>
          </cell>
          <cell r="R2030" t="str">
            <v/>
          </cell>
          <cell r="S2030" t="str">
            <v/>
          </cell>
          <cell r="T2030" t="str">
            <v/>
          </cell>
          <cell r="U2030" t="str">
            <v/>
          </cell>
          <cell r="V2030" t="str">
            <v>Sim</v>
          </cell>
          <cell r="W2030" t="str">
            <v>Sim</v>
          </cell>
        </row>
        <row r="2031">
          <cell r="D2031" t="str">
            <v>Itororó/BA</v>
          </cell>
          <cell r="E2031" t="str">
            <v>D</v>
          </cell>
          <cell r="F2031">
            <v>1.380410211705362</v>
          </cell>
          <cell r="G2031" t="str">
            <v>C</v>
          </cell>
          <cell r="H2031">
            <v>1.0158508076815111</v>
          </cell>
          <cell r="I2031" t="str">
            <v>C</v>
          </cell>
          <cell r="J2031">
            <v>-6.0052085430721866E-2</v>
          </cell>
          <cell r="K2031" t="str">
            <v>C</v>
          </cell>
          <cell r="L2031" t="str">
            <v>Cicf</v>
          </cell>
          <cell r="M2031" t="str">
            <v/>
          </cell>
          <cell r="N2031" t="str">
            <v>CAPAG Ano Base 2023</v>
          </cell>
          <cell r="O2031" t="str">
            <v>Não</v>
          </cell>
          <cell r="P2031" t="str">
            <v/>
          </cell>
          <cell r="Q2031" t="str">
            <v>Sim</v>
          </cell>
          <cell r="R2031" t="str">
            <v/>
          </cell>
          <cell r="S2031" t="str">
            <v/>
          </cell>
          <cell r="T2031" t="str">
            <v/>
          </cell>
          <cell r="U2031" t="str">
            <v/>
          </cell>
          <cell r="V2031" t="str">
            <v>Sim</v>
          </cell>
          <cell r="W2031" t="str">
            <v>Não</v>
          </cell>
        </row>
        <row r="2032">
          <cell r="D2032" t="str">
            <v>Ituaçu/BA</v>
          </cell>
          <cell r="E2032" t="str">
            <v>C</v>
          </cell>
          <cell r="F2032">
            <v>7.2397518324783415E-3</v>
          </cell>
          <cell r="G2032" t="str">
            <v>A</v>
          </cell>
          <cell r="H2032">
            <v>0.92406860239017585</v>
          </cell>
          <cell r="I2032" t="str">
            <v>B</v>
          </cell>
          <cell r="J2032">
            <v>-2.102351609145893E-2</v>
          </cell>
          <cell r="K2032" t="str">
            <v>C</v>
          </cell>
          <cell r="L2032" t="str">
            <v>Bicf</v>
          </cell>
          <cell r="M2032" t="str">
            <v/>
          </cell>
          <cell r="N2032" t="str">
            <v>CAPAG Ano Base 2023</v>
          </cell>
          <cell r="O2032" t="str">
            <v>Não</v>
          </cell>
          <cell r="P2032" t="str">
            <v/>
          </cell>
          <cell r="Q2032" t="str">
            <v>Sim</v>
          </cell>
          <cell r="R2032" t="str">
            <v/>
          </cell>
          <cell r="S2032" t="str">
            <v/>
          </cell>
          <cell r="T2032" t="str">
            <v/>
          </cell>
          <cell r="U2032" t="str">
            <v/>
          </cell>
          <cell r="V2032" t="str">
            <v>Sim</v>
          </cell>
          <cell r="W2032" t="str">
            <v>Não</v>
          </cell>
        </row>
        <row r="2033">
          <cell r="D2033" t="str">
            <v>Ituberá/BA</v>
          </cell>
          <cell r="E2033" t="str">
            <v>C</v>
          </cell>
          <cell r="F2033">
            <v>1.3800341181168838E-2</v>
          </cell>
          <cell r="G2033" t="str">
            <v>A</v>
          </cell>
          <cell r="H2033">
            <v>0.98465906700238726</v>
          </cell>
          <cell r="I2033" t="str">
            <v>C</v>
          </cell>
          <cell r="J2033">
            <v>-9.6116928376980451E-2</v>
          </cell>
          <cell r="K2033" t="str">
            <v>C</v>
          </cell>
          <cell r="L2033" t="str">
            <v>Cicf</v>
          </cell>
          <cell r="M2033" t="str">
            <v/>
          </cell>
          <cell r="N2033" t="str">
            <v>CAPAG Ano Base 2023</v>
          </cell>
          <cell r="O2033" t="str">
            <v>Não</v>
          </cell>
          <cell r="P2033" t="str">
            <v/>
          </cell>
          <cell r="Q2033" t="str">
            <v>Sim</v>
          </cell>
          <cell r="R2033" t="str">
            <v/>
          </cell>
          <cell r="S2033" t="str">
            <v/>
          </cell>
          <cell r="T2033" t="str">
            <v/>
          </cell>
          <cell r="U2033" t="str">
            <v/>
          </cell>
          <cell r="V2033" t="str">
            <v>Sim</v>
          </cell>
          <cell r="W2033" t="str">
            <v>Sim</v>
          </cell>
        </row>
        <row r="2034">
          <cell r="D2034" t="str">
            <v>Iuiu/BA</v>
          </cell>
          <cell r="E2034" t="str">
            <v>n.d.</v>
          </cell>
          <cell r="F2034" t="str">
            <v>n.d.</v>
          </cell>
          <cell r="G2034" t="str">
            <v>n.d.</v>
          </cell>
          <cell r="H2034" t="str">
            <v>n.d.</v>
          </cell>
          <cell r="I2034" t="str">
            <v>n.d.</v>
          </cell>
          <cell r="J2034" t="str">
            <v>n.d.</v>
          </cell>
          <cell r="K2034" t="str">
            <v>n.d.</v>
          </cell>
          <cell r="L2034" t="str">
            <v>Dicf</v>
          </cell>
          <cell r="M2034" t="str">
            <v xml:space="preserve">Ente não publicou último RGF de 2024
Ente não publicou último RREO de 2024
</v>
          </cell>
          <cell r="N2034" t="str">
            <v>CAPAG Ano Base 2023</v>
          </cell>
          <cell r="O2034" t="str">
            <v>Não</v>
          </cell>
          <cell r="P2034">
            <v>0.52442106036155045</v>
          </cell>
          <cell r="Q2034" t="str">
            <v>Sim</v>
          </cell>
          <cell r="R2034" t="str">
            <v>Sim</v>
          </cell>
          <cell r="S2034" t="str">
            <v/>
          </cell>
          <cell r="T2034" t="str">
            <v/>
          </cell>
          <cell r="U2034" t="str">
            <v/>
          </cell>
          <cell r="V2034" t="str">
            <v>Não</v>
          </cell>
          <cell r="W2034" t="str">
            <v>Não</v>
          </cell>
        </row>
        <row r="2035">
          <cell r="D2035" t="str">
            <v>Jaborandi/BA</v>
          </cell>
          <cell r="E2035" t="str">
            <v>n.e.</v>
          </cell>
          <cell r="F2035" t="str">
            <v>n.d.</v>
          </cell>
          <cell r="G2035" t="str">
            <v>n.d.</v>
          </cell>
          <cell r="H2035" t="str">
            <v>n.d.</v>
          </cell>
          <cell r="I2035" t="str">
            <v>n.d.</v>
          </cell>
          <cell r="J2035" t="str">
            <v>n.d.</v>
          </cell>
          <cell r="K2035" t="str">
            <v>n.d.</v>
          </cell>
          <cell r="L2035" t="str">
            <v>Eicf</v>
          </cell>
          <cell r="M2035" t="str">
            <v>Ente possui ranking da informação contábil Eicf</v>
          </cell>
          <cell r="N2035" t="str">
            <v>CAPAG Ano Base 2023</v>
          </cell>
          <cell r="O2035" t="str">
            <v>Não</v>
          </cell>
          <cell r="P2035">
            <v>1.968742766373436E-2</v>
          </cell>
          <cell r="Q2035" t="str">
            <v>Sim</v>
          </cell>
          <cell r="R2035" t="str">
            <v>Sim</v>
          </cell>
          <cell r="S2035" t="str">
            <v/>
          </cell>
          <cell r="T2035" t="str">
            <v/>
          </cell>
          <cell r="U2035" t="str">
            <v/>
          </cell>
          <cell r="V2035" t="str">
            <v>Não</v>
          </cell>
          <cell r="W2035" t="str">
            <v>Não</v>
          </cell>
        </row>
        <row r="2036">
          <cell r="D2036" t="str">
            <v>Jacaraci/BA</v>
          </cell>
          <cell r="E2036" t="str">
            <v>n.d.</v>
          </cell>
          <cell r="F2036" t="str">
            <v>n.d.</v>
          </cell>
          <cell r="G2036" t="str">
            <v>n.d.</v>
          </cell>
          <cell r="H2036" t="str">
            <v>n.d.</v>
          </cell>
          <cell r="I2036" t="str">
            <v>n.d.</v>
          </cell>
          <cell r="J2036" t="str">
            <v>n.d.</v>
          </cell>
          <cell r="K2036" t="str">
            <v>n.d.</v>
          </cell>
          <cell r="L2036" t="str">
            <v>Dicf</v>
          </cell>
          <cell r="M2036" t="str">
            <v xml:space="preserve">Ente não publicou último RGF de 2024
Ente não publicou último RREO de 2024
</v>
          </cell>
          <cell r="N2036" t="str">
            <v>CAPAG Ano Base 2023</v>
          </cell>
          <cell r="O2036" t="str">
            <v>Não</v>
          </cell>
          <cell r="P2036">
            <v>7.0840982467429273E-2</v>
          </cell>
          <cell r="Q2036" t="str">
            <v>Sim</v>
          </cell>
          <cell r="R2036" t="str">
            <v>Sim</v>
          </cell>
          <cell r="S2036" t="str">
            <v/>
          </cell>
          <cell r="T2036" t="str">
            <v/>
          </cell>
          <cell r="U2036" t="str">
            <v/>
          </cell>
          <cell r="V2036" t="str">
            <v>Não</v>
          </cell>
          <cell r="W2036" t="str">
            <v>Não</v>
          </cell>
        </row>
        <row r="2037">
          <cell r="D2037" t="str">
            <v>Jacobina/BA</v>
          </cell>
          <cell r="E2037" t="str">
            <v>C</v>
          </cell>
          <cell r="F2037">
            <v>0.2664226061288793</v>
          </cell>
          <cell r="G2037" t="str">
            <v>A</v>
          </cell>
          <cell r="H2037">
            <v>0.9413824400499935</v>
          </cell>
          <cell r="I2037" t="str">
            <v>B</v>
          </cell>
          <cell r="J2037">
            <v>-2.4876963400317424E-2</v>
          </cell>
          <cell r="K2037" t="str">
            <v>C</v>
          </cell>
          <cell r="L2037" t="str">
            <v>Dicf</v>
          </cell>
          <cell r="M2037" t="str">
            <v/>
          </cell>
          <cell r="N2037" t="str">
            <v>CAPAG Ano Base 2023</v>
          </cell>
          <cell r="O2037" t="str">
            <v>Não</v>
          </cell>
          <cell r="P2037" t="str">
            <v/>
          </cell>
          <cell r="Q2037" t="str">
            <v>Sim</v>
          </cell>
          <cell r="R2037" t="str">
            <v/>
          </cell>
          <cell r="S2037" t="str">
            <v/>
          </cell>
          <cell r="T2037" t="str">
            <v/>
          </cell>
          <cell r="U2037" t="str">
            <v/>
          </cell>
          <cell r="V2037" t="str">
            <v>Sim</v>
          </cell>
          <cell r="W2037" t="str">
            <v>Sim</v>
          </cell>
        </row>
        <row r="2038">
          <cell r="D2038" t="str">
            <v>Jaguaquara/BA</v>
          </cell>
          <cell r="E2038" t="str">
            <v>C</v>
          </cell>
          <cell r="F2038">
            <v>1.2540351465648769</v>
          </cell>
          <cell r="G2038" t="str">
            <v>C</v>
          </cell>
          <cell r="H2038">
            <v>0.91987156815492543</v>
          </cell>
          <cell r="I2038" t="str">
            <v>B</v>
          </cell>
          <cell r="J2038">
            <v>-1.2485317299756816E-2</v>
          </cell>
          <cell r="K2038" t="str">
            <v>C</v>
          </cell>
          <cell r="L2038" t="str">
            <v>Bicf</v>
          </cell>
          <cell r="M2038" t="str">
            <v/>
          </cell>
          <cell r="N2038" t="str">
            <v>CAPAG Ano Base 2023</v>
          </cell>
          <cell r="O2038" t="str">
            <v>Não</v>
          </cell>
          <cell r="P2038">
            <v>5.480094273446606</v>
          </cell>
          <cell r="Q2038" t="str">
            <v>Sim</v>
          </cell>
          <cell r="R2038" t="str">
            <v/>
          </cell>
          <cell r="S2038" t="str">
            <v/>
          </cell>
          <cell r="T2038" t="str">
            <v/>
          </cell>
          <cell r="U2038" t="str">
            <v/>
          </cell>
          <cell r="V2038" t="str">
            <v>Sim</v>
          </cell>
          <cell r="W2038" t="str">
            <v>Sim</v>
          </cell>
        </row>
        <row r="2039">
          <cell r="D2039" t="str">
            <v>Jaguarari/BA</v>
          </cell>
          <cell r="E2039" t="str">
            <v>C</v>
          </cell>
          <cell r="F2039">
            <v>0.17148993944270163</v>
          </cell>
          <cell r="G2039" t="str">
            <v>A</v>
          </cell>
          <cell r="H2039">
            <v>0.94581552401541069</v>
          </cell>
          <cell r="I2039" t="str">
            <v>B</v>
          </cell>
          <cell r="J2039">
            <v>-8.5769346180506589E-3</v>
          </cell>
          <cell r="K2039" t="str">
            <v>C</v>
          </cell>
          <cell r="L2039" t="str">
            <v>Dicf</v>
          </cell>
          <cell r="M2039" t="str">
            <v/>
          </cell>
          <cell r="N2039" t="str">
            <v>CAPAG Ano Base 2023</v>
          </cell>
          <cell r="O2039" t="str">
            <v>Não</v>
          </cell>
          <cell r="P2039">
            <v>0.59151569016301664</v>
          </cell>
          <cell r="Q2039" t="str">
            <v>Sim</v>
          </cell>
          <cell r="R2039" t="str">
            <v>Sim</v>
          </cell>
          <cell r="S2039" t="str">
            <v/>
          </cell>
          <cell r="T2039" t="str">
            <v/>
          </cell>
          <cell r="U2039" t="str">
            <v/>
          </cell>
          <cell r="V2039" t="str">
            <v>Sim</v>
          </cell>
          <cell r="W2039" t="str">
            <v>Sim</v>
          </cell>
        </row>
        <row r="2040">
          <cell r="D2040" t="str">
            <v>Jaguaripe/BA</v>
          </cell>
          <cell r="E2040" t="str">
            <v>B</v>
          </cell>
          <cell r="F2040">
            <v>6.1090679434660976E-2</v>
          </cell>
          <cell r="G2040" t="str">
            <v>A</v>
          </cell>
          <cell r="H2040">
            <v>0.87512133841551187</v>
          </cell>
          <cell r="I2040" t="str">
            <v>B</v>
          </cell>
          <cell r="J2040">
            <v>1.232830812911697E-2</v>
          </cell>
          <cell r="K2040" t="str">
            <v>B</v>
          </cell>
          <cell r="L2040" t="str">
            <v>Dicf</v>
          </cell>
          <cell r="M2040" t="str">
            <v/>
          </cell>
          <cell r="N2040" t="str">
            <v>CAPAG Ano Base 2023</v>
          </cell>
          <cell r="O2040" t="str">
            <v>Não</v>
          </cell>
          <cell r="P2040">
            <v>0</v>
          </cell>
          <cell r="Q2040" t="str">
            <v>Sim</v>
          </cell>
          <cell r="R2040" t="str">
            <v/>
          </cell>
          <cell r="S2040" t="str">
            <v/>
          </cell>
          <cell r="T2040" t="str">
            <v/>
          </cell>
          <cell r="U2040" t="str">
            <v/>
          </cell>
          <cell r="V2040" t="str">
            <v>Sim</v>
          </cell>
          <cell r="W2040" t="str">
            <v>Sim</v>
          </cell>
        </row>
        <row r="2041">
          <cell r="D2041" t="str">
            <v>Jandaíra/BA</v>
          </cell>
          <cell r="E2041" t="str">
            <v>C</v>
          </cell>
          <cell r="F2041">
            <v>0.34920051888207676</v>
          </cell>
          <cell r="G2041" t="str">
            <v>A</v>
          </cell>
          <cell r="H2041">
            <v>1.0536945275261527</v>
          </cell>
          <cell r="I2041" t="str">
            <v>C</v>
          </cell>
          <cell r="J2041">
            <v>6.605455423947749E-3</v>
          </cell>
          <cell r="K2041" t="str">
            <v>B</v>
          </cell>
          <cell r="L2041" t="str">
            <v>Cicf</v>
          </cell>
          <cell r="M2041" t="str">
            <v/>
          </cell>
          <cell r="N2041" t="str">
            <v>CAPAG Ano Base 2023</v>
          </cell>
          <cell r="O2041" t="str">
            <v>Não</v>
          </cell>
          <cell r="P2041">
            <v>0</v>
          </cell>
          <cell r="Q2041" t="str">
            <v>Sim</v>
          </cell>
          <cell r="R2041" t="str">
            <v/>
          </cell>
          <cell r="S2041" t="str">
            <v/>
          </cell>
          <cell r="T2041" t="str">
            <v/>
          </cell>
          <cell r="U2041" t="str">
            <v/>
          </cell>
          <cell r="V2041" t="str">
            <v>Sim</v>
          </cell>
          <cell r="W2041" t="str">
            <v>Não</v>
          </cell>
        </row>
        <row r="2042">
          <cell r="D2042" t="str">
            <v>Jequié/BA</v>
          </cell>
          <cell r="E2042" t="str">
            <v>B</v>
          </cell>
          <cell r="F2042">
            <v>0.52338148682392671</v>
          </cell>
          <cell r="G2042" t="str">
            <v>A</v>
          </cell>
          <cell r="H2042">
            <v>0.92895028772593091</v>
          </cell>
          <cell r="I2042" t="str">
            <v>B</v>
          </cell>
          <cell r="J2042">
            <v>2.5692801196193157E-2</v>
          </cell>
          <cell r="K2042" t="str">
            <v>B</v>
          </cell>
          <cell r="L2042" t="str">
            <v>Bicf</v>
          </cell>
          <cell r="M2042" t="str">
            <v/>
          </cell>
          <cell r="N2042" t="str">
            <v>CAPAG Ano Base 2023</v>
          </cell>
          <cell r="O2042" t="str">
            <v>Não</v>
          </cell>
          <cell r="P2042">
            <v>0.55952943076314698</v>
          </cell>
          <cell r="Q2042" t="str">
            <v>Sim</v>
          </cell>
          <cell r="R2042" t="str">
            <v/>
          </cell>
          <cell r="S2042" t="str">
            <v/>
          </cell>
          <cell r="T2042" t="str">
            <v/>
          </cell>
          <cell r="U2042" t="str">
            <v/>
          </cell>
          <cell r="V2042" t="str">
            <v>Sim</v>
          </cell>
          <cell r="W2042" t="str">
            <v>Sim</v>
          </cell>
        </row>
        <row r="2043">
          <cell r="D2043" t="str">
            <v>Jeremoabo/BA</v>
          </cell>
          <cell r="E2043" t="str">
            <v>C</v>
          </cell>
          <cell r="F2043">
            <v>0.20580872648542262</v>
          </cell>
          <cell r="G2043" t="str">
            <v>A</v>
          </cell>
          <cell r="H2043">
            <v>0.9390023489499274</v>
          </cell>
          <cell r="I2043" t="str">
            <v>B</v>
          </cell>
          <cell r="J2043">
            <v>-4.4244729746112453E-2</v>
          </cell>
          <cell r="K2043" t="str">
            <v>C</v>
          </cell>
          <cell r="L2043" t="str">
            <v>Bicf</v>
          </cell>
          <cell r="M2043" t="str">
            <v/>
          </cell>
          <cell r="N2043" t="str">
            <v>CAPAG Ano Base 2023</v>
          </cell>
          <cell r="O2043" t="str">
            <v>Não</v>
          </cell>
          <cell r="P2043">
            <v>7.1854585783173688</v>
          </cell>
          <cell r="Q2043" t="str">
            <v>Sim</v>
          </cell>
          <cell r="R2043" t="str">
            <v/>
          </cell>
          <cell r="S2043" t="str">
            <v/>
          </cell>
          <cell r="T2043" t="str">
            <v/>
          </cell>
          <cell r="U2043" t="str">
            <v/>
          </cell>
          <cell r="V2043" t="str">
            <v>Sim</v>
          </cell>
          <cell r="W2043" t="str">
            <v>Não</v>
          </cell>
        </row>
        <row r="2044">
          <cell r="D2044" t="str">
            <v>Jiquiriçá/BA</v>
          </cell>
          <cell r="E2044" t="str">
            <v>C</v>
          </cell>
          <cell r="F2044">
            <v>0.23513398663224414</v>
          </cell>
          <cell r="G2044" t="str">
            <v>A</v>
          </cell>
          <cell r="H2044">
            <v>0.8766419170163694</v>
          </cell>
          <cell r="I2044" t="str">
            <v>B</v>
          </cell>
          <cell r="J2044">
            <v>-0.10210682861256239</v>
          </cell>
          <cell r="K2044" t="str">
            <v>C</v>
          </cell>
          <cell r="L2044" t="str">
            <v>Cicf</v>
          </cell>
          <cell r="M2044" t="str">
            <v/>
          </cell>
          <cell r="N2044" t="str">
            <v>CAPAG Ano Base 2023</v>
          </cell>
          <cell r="O2044" t="str">
            <v>Não</v>
          </cell>
          <cell r="P2044" t="str">
            <v/>
          </cell>
          <cell r="Q2044" t="str">
            <v>Sim</v>
          </cell>
          <cell r="R2044" t="str">
            <v/>
          </cell>
          <cell r="S2044" t="str">
            <v/>
          </cell>
          <cell r="T2044" t="str">
            <v/>
          </cell>
          <cell r="U2044" t="str">
            <v/>
          </cell>
          <cell r="V2044" t="str">
            <v>Sim</v>
          </cell>
          <cell r="W2044" t="str">
            <v>Sim</v>
          </cell>
        </row>
        <row r="2045">
          <cell r="D2045" t="str">
            <v>Jitaúna/BA</v>
          </cell>
          <cell r="E2045" t="str">
            <v>C</v>
          </cell>
          <cell r="F2045">
            <v>0.64578239960032535</v>
          </cell>
          <cell r="G2045" t="str">
            <v>B</v>
          </cell>
          <cell r="H2045">
            <v>0.97599889063034362</v>
          </cell>
          <cell r="I2045" t="str">
            <v>C</v>
          </cell>
          <cell r="J2045">
            <v>-1.723821014172754E-2</v>
          </cell>
          <cell r="K2045" t="str">
            <v>C</v>
          </cell>
          <cell r="L2045" t="str">
            <v>Aicf</v>
          </cell>
          <cell r="M2045" t="str">
            <v/>
          </cell>
          <cell r="N2045" t="str">
            <v>CAPAG Ano Base 2023</v>
          </cell>
          <cell r="O2045" t="str">
            <v>Não</v>
          </cell>
          <cell r="P2045">
            <v>24.872062455978551</v>
          </cell>
          <cell r="Q2045" t="str">
            <v>Sim</v>
          </cell>
          <cell r="R2045" t="str">
            <v/>
          </cell>
          <cell r="S2045" t="str">
            <v/>
          </cell>
          <cell r="T2045" t="str">
            <v/>
          </cell>
          <cell r="U2045" t="str">
            <v/>
          </cell>
          <cell r="V2045" t="str">
            <v>Sim</v>
          </cell>
          <cell r="W2045" t="str">
            <v>Sim</v>
          </cell>
        </row>
        <row r="2046">
          <cell r="D2046" t="str">
            <v>João Dourado/BA</v>
          </cell>
          <cell r="E2046" t="str">
            <v>C</v>
          </cell>
          <cell r="F2046">
            <v>0.32089058431376655</v>
          </cell>
          <cell r="G2046" t="str">
            <v>A</v>
          </cell>
          <cell r="H2046">
            <v>0.95653565588732437</v>
          </cell>
          <cell r="I2046" t="str">
            <v>C</v>
          </cell>
          <cell r="J2046">
            <v>2.1304724443136424E-4</v>
          </cell>
          <cell r="K2046" t="str">
            <v>B</v>
          </cell>
          <cell r="L2046" t="str">
            <v>Dicf</v>
          </cell>
          <cell r="M2046" t="str">
            <v/>
          </cell>
          <cell r="N2046" t="str">
            <v>CAPAG Ano Base 2023</v>
          </cell>
          <cell r="O2046" t="str">
            <v>Não</v>
          </cell>
          <cell r="P2046">
            <v>0</v>
          </cell>
          <cell r="Q2046" t="str">
            <v>Sim</v>
          </cell>
          <cell r="R2046" t="str">
            <v/>
          </cell>
          <cell r="S2046" t="str">
            <v/>
          </cell>
          <cell r="T2046" t="str">
            <v/>
          </cell>
          <cell r="U2046" t="str">
            <v/>
          </cell>
          <cell r="V2046" t="str">
            <v>Sim</v>
          </cell>
          <cell r="W2046" t="str">
            <v>Sim</v>
          </cell>
        </row>
        <row r="2047">
          <cell r="D2047" t="str">
            <v>Juazeiro/BA</v>
          </cell>
          <cell r="E2047" t="str">
            <v>C</v>
          </cell>
          <cell r="F2047">
            <v>0.21786074482332848</v>
          </cell>
          <cell r="G2047" t="str">
            <v>A</v>
          </cell>
          <cell r="H2047">
            <v>0.91388848014202917</v>
          </cell>
          <cell r="I2047" t="str">
            <v>B</v>
          </cell>
          <cell r="J2047">
            <v>-6.7878128443881997E-2</v>
          </cell>
          <cell r="K2047" t="str">
            <v>C</v>
          </cell>
          <cell r="L2047" t="str">
            <v>Dicf</v>
          </cell>
          <cell r="M2047" t="str">
            <v/>
          </cell>
          <cell r="N2047" t="str">
            <v>CAPAG Ano Base 2023</v>
          </cell>
          <cell r="O2047" t="str">
            <v>Não</v>
          </cell>
          <cell r="P2047" t="str">
            <v/>
          </cell>
          <cell r="Q2047" t="str">
            <v>Sim</v>
          </cell>
          <cell r="R2047" t="str">
            <v/>
          </cell>
          <cell r="S2047" t="str">
            <v/>
          </cell>
          <cell r="T2047" t="str">
            <v/>
          </cell>
          <cell r="U2047" t="str">
            <v/>
          </cell>
          <cell r="V2047" t="str">
            <v>Sim</v>
          </cell>
          <cell r="W2047" t="str">
            <v>Sim</v>
          </cell>
        </row>
        <row r="2048">
          <cell r="D2048" t="str">
            <v>Jucuruçu/BA</v>
          </cell>
          <cell r="E2048" t="str">
            <v>C</v>
          </cell>
          <cell r="F2048">
            <v>0.58747580019860235</v>
          </cell>
          <cell r="G2048" t="str">
            <v>A</v>
          </cell>
          <cell r="H2048">
            <v>0.88197162163377318</v>
          </cell>
          <cell r="I2048" t="str">
            <v>B</v>
          </cell>
          <cell r="J2048">
            <v>-4.8344491928226138E-2</v>
          </cell>
          <cell r="K2048" t="str">
            <v>C</v>
          </cell>
          <cell r="L2048" t="str">
            <v>Cicf</v>
          </cell>
          <cell r="M2048" t="str">
            <v/>
          </cell>
          <cell r="N2048" t="str">
            <v>CAPAG Ano Base 2023</v>
          </cell>
          <cell r="O2048" t="str">
            <v>Não</v>
          </cell>
          <cell r="P2048">
            <v>2.7337593307941628</v>
          </cell>
          <cell r="Q2048" t="str">
            <v>Sim</v>
          </cell>
          <cell r="R2048" t="str">
            <v/>
          </cell>
          <cell r="S2048" t="str">
            <v/>
          </cell>
          <cell r="T2048" t="str">
            <v/>
          </cell>
          <cell r="U2048" t="str">
            <v/>
          </cell>
          <cell r="V2048" t="str">
            <v>Sim</v>
          </cell>
          <cell r="W2048" t="str">
            <v>Não</v>
          </cell>
        </row>
        <row r="2049">
          <cell r="D2049" t="str">
            <v>Jussara/BA</v>
          </cell>
          <cell r="E2049" t="str">
            <v>C</v>
          </cell>
          <cell r="F2049">
            <v>0.37693613688447614</v>
          </cell>
          <cell r="G2049" t="str">
            <v>A</v>
          </cell>
          <cell r="H2049">
            <v>0.94639905028145765</v>
          </cell>
          <cell r="I2049" t="str">
            <v>B</v>
          </cell>
          <cell r="J2049">
            <v>-5.3947508572479888E-2</v>
          </cell>
          <cell r="K2049" t="str">
            <v>C</v>
          </cell>
          <cell r="L2049" t="str">
            <v>Dicf</v>
          </cell>
          <cell r="M2049" t="str">
            <v/>
          </cell>
          <cell r="N2049" t="str">
            <v>CAPAG Ano Base 2023</v>
          </cell>
          <cell r="O2049" t="str">
            <v>Não</v>
          </cell>
          <cell r="P2049">
            <v>21.305174848350347</v>
          </cell>
          <cell r="Q2049" t="str">
            <v>Sim</v>
          </cell>
          <cell r="R2049" t="str">
            <v/>
          </cell>
          <cell r="S2049" t="str">
            <v/>
          </cell>
          <cell r="T2049" t="str">
            <v/>
          </cell>
          <cell r="U2049" t="str">
            <v/>
          </cell>
          <cell r="V2049" t="str">
            <v>Sim</v>
          </cell>
          <cell r="W2049" t="str">
            <v>Não</v>
          </cell>
        </row>
        <row r="2050">
          <cell r="D2050" t="str">
            <v>Jussari/BA</v>
          </cell>
          <cell r="E2050" t="str">
            <v>n.d.</v>
          </cell>
          <cell r="F2050">
            <v>0.97654271560796435</v>
          </cell>
          <cell r="G2050" t="str">
            <v>B</v>
          </cell>
          <cell r="H2050">
            <v>0.96475197244508015</v>
          </cell>
          <cell r="I2050" t="str">
            <v>C</v>
          </cell>
          <cell r="J2050" t="str">
            <v>n.d.</v>
          </cell>
          <cell r="K2050" t="str">
            <v>n.d.</v>
          </cell>
          <cell r="L2050" t="str">
            <v>Dicf</v>
          </cell>
          <cell r="M2050"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050" t="str">
            <v>CAPAG Ano Base 2023</v>
          </cell>
          <cell r="O2050" t="str">
            <v>Não</v>
          </cell>
          <cell r="P2050" t="str">
            <v>n.d.</v>
          </cell>
          <cell r="Q2050" t="str">
            <v>Sim</v>
          </cell>
          <cell r="R2050" t="str">
            <v/>
          </cell>
          <cell r="S2050" t="str">
            <v/>
          </cell>
          <cell r="T2050" t="str">
            <v>Negativa</v>
          </cell>
          <cell r="U2050" t="str">
            <v>Sim</v>
          </cell>
          <cell r="V2050" t="str">
            <v>Sim</v>
          </cell>
          <cell r="W2050" t="str">
            <v>Não</v>
          </cell>
        </row>
        <row r="2051">
          <cell r="D2051" t="str">
            <v>Jussiape/BA</v>
          </cell>
          <cell r="E2051" t="str">
            <v>C</v>
          </cell>
          <cell r="F2051">
            <v>0.42279942251909419</v>
          </cell>
          <cell r="G2051" t="str">
            <v>A</v>
          </cell>
          <cell r="H2051">
            <v>0.96832409931004737</v>
          </cell>
          <cell r="I2051" t="str">
            <v>C</v>
          </cell>
          <cell r="J2051">
            <v>-2.3315355837393785E-3</v>
          </cell>
          <cell r="K2051" t="str">
            <v>C</v>
          </cell>
          <cell r="L2051" t="str">
            <v>Cicf</v>
          </cell>
          <cell r="M2051" t="str">
            <v/>
          </cell>
          <cell r="N2051" t="str">
            <v>CAPAG Ano Base 2023</v>
          </cell>
          <cell r="O2051" t="str">
            <v>Não</v>
          </cell>
          <cell r="P2051">
            <v>1.3599465877950967</v>
          </cell>
          <cell r="Q2051" t="str">
            <v>Sim</v>
          </cell>
          <cell r="R2051" t="str">
            <v/>
          </cell>
          <cell r="S2051" t="str">
            <v/>
          </cell>
          <cell r="T2051" t="str">
            <v/>
          </cell>
          <cell r="U2051" t="str">
            <v/>
          </cell>
          <cell r="V2051" t="str">
            <v>Sim</v>
          </cell>
          <cell r="W2051" t="str">
            <v>Não</v>
          </cell>
        </row>
        <row r="2052">
          <cell r="D2052" t="str">
            <v>Lafaiete Coutinho/BA</v>
          </cell>
          <cell r="E2052" t="str">
            <v>C</v>
          </cell>
          <cell r="F2052">
            <v>0.53543461197094933</v>
          </cell>
          <cell r="G2052" t="str">
            <v>A</v>
          </cell>
          <cell r="H2052">
            <v>0.98023916415711498</v>
          </cell>
          <cell r="I2052" t="str">
            <v>C</v>
          </cell>
          <cell r="J2052">
            <v>-5.2403013873844162E-2</v>
          </cell>
          <cell r="K2052" t="str">
            <v>C</v>
          </cell>
          <cell r="L2052" t="str">
            <v>Bicf</v>
          </cell>
          <cell r="M2052" t="str">
            <v/>
          </cell>
          <cell r="N2052" t="str">
            <v>CAPAG Ano Base 2023</v>
          </cell>
          <cell r="O2052" t="str">
            <v>Não</v>
          </cell>
          <cell r="P2052">
            <v>20.981031640111212</v>
          </cell>
          <cell r="Q2052" t="str">
            <v>Sim</v>
          </cell>
          <cell r="R2052" t="str">
            <v/>
          </cell>
          <cell r="S2052" t="str">
            <v/>
          </cell>
          <cell r="T2052" t="str">
            <v/>
          </cell>
          <cell r="U2052" t="str">
            <v/>
          </cell>
          <cell r="V2052" t="str">
            <v>Sim</v>
          </cell>
          <cell r="W2052" t="str">
            <v>Sim</v>
          </cell>
        </row>
        <row r="2053">
          <cell r="D2053" t="str">
            <v>Lagoa Real/BA</v>
          </cell>
          <cell r="E2053" t="str">
            <v>C</v>
          </cell>
          <cell r="F2053">
            <v>0.72696924483983638</v>
          </cell>
          <cell r="G2053" t="str">
            <v>B</v>
          </cell>
          <cell r="H2053">
            <v>1.0159527672084476</v>
          </cell>
          <cell r="I2053" t="str">
            <v>C</v>
          </cell>
          <cell r="J2053">
            <v>-0.10038747139397518</v>
          </cell>
          <cell r="K2053" t="str">
            <v>C</v>
          </cell>
          <cell r="L2053" t="str">
            <v>Dicf</v>
          </cell>
          <cell r="M2053" t="str">
            <v/>
          </cell>
          <cell r="N2053" t="str">
            <v>CAPAG Ano Base 2023</v>
          </cell>
          <cell r="O2053" t="str">
            <v>Não</v>
          </cell>
          <cell r="P2053" t="str">
            <v/>
          </cell>
          <cell r="Q2053" t="str">
            <v>Sim</v>
          </cell>
          <cell r="R2053" t="str">
            <v/>
          </cell>
          <cell r="S2053" t="str">
            <v/>
          </cell>
          <cell r="T2053" t="str">
            <v/>
          </cell>
          <cell r="U2053" t="str">
            <v/>
          </cell>
          <cell r="V2053" t="str">
            <v>Sim</v>
          </cell>
          <cell r="W2053" t="str">
            <v>Não</v>
          </cell>
        </row>
        <row r="2054">
          <cell r="D2054" t="str">
            <v>Laje/BA</v>
          </cell>
          <cell r="E2054" t="str">
            <v>C</v>
          </cell>
          <cell r="F2054">
            <v>0.17138001727225277</v>
          </cell>
          <cell r="G2054" t="str">
            <v>A</v>
          </cell>
          <cell r="H2054">
            <v>0.93968443196705209</v>
          </cell>
          <cell r="I2054" t="str">
            <v>B</v>
          </cell>
          <cell r="J2054">
            <v>-9.8515877825191944E-2</v>
          </cell>
          <cell r="K2054" t="str">
            <v>C</v>
          </cell>
          <cell r="L2054" t="str">
            <v>Cicf</v>
          </cell>
          <cell r="M2054" t="str">
            <v/>
          </cell>
          <cell r="N2054" t="str">
            <v>CAPAG Ano Base 2023</v>
          </cell>
          <cell r="O2054" t="str">
            <v>Não</v>
          </cell>
          <cell r="P2054" t="str">
            <v/>
          </cell>
          <cell r="Q2054" t="str">
            <v>Sim</v>
          </cell>
          <cell r="R2054" t="str">
            <v/>
          </cell>
          <cell r="S2054" t="str">
            <v/>
          </cell>
          <cell r="T2054" t="str">
            <v/>
          </cell>
          <cell r="U2054" t="str">
            <v/>
          </cell>
          <cell r="V2054" t="str">
            <v>Sim</v>
          </cell>
          <cell r="W2054" t="str">
            <v>Não</v>
          </cell>
        </row>
        <row r="2055">
          <cell r="D2055" t="str">
            <v>Lajedão/BA</v>
          </cell>
          <cell r="E2055" t="str">
            <v>C</v>
          </cell>
          <cell r="F2055">
            <v>0.17607718800905978</v>
          </cell>
          <cell r="G2055" t="str">
            <v>A</v>
          </cell>
          <cell r="H2055">
            <v>0.94122276952084882</v>
          </cell>
          <cell r="I2055" t="str">
            <v>B</v>
          </cell>
          <cell r="J2055">
            <v>-3.0181024737597557E-2</v>
          </cell>
          <cell r="K2055" t="str">
            <v>C</v>
          </cell>
          <cell r="L2055" t="str">
            <v>Dicf</v>
          </cell>
          <cell r="M2055" t="str">
            <v/>
          </cell>
          <cell r="N2055" t="str">
            <v>CAPAG Ano Base 2023</v>
          </cell>
          <cell r="O2055" t="str">
            <v>Não</v>
          </cell>
          <cell r="P2055">
            <v>4.2072710257303365</v>
          </cell>
          <cell r="Q2055" t="str">
            <v>Sim</v>
          </cell>
          <cell r="R2055" t="str">
            <v/>
          </cell>
          <cell r="S2055" t="str">
            <v/>
          </cell>
          <cell r="T2055" t="str">
            <v/>
          </cell>
          <cell r="U2055" t="str">
            <v/>
          </cell>
          <cell r="V2055" t="str">
            <v>Sim</v>
          </cell>
          <cell r="W2055" t="str">
            <v>Sim</v>
          </cell>
        </row>
        <row r="2056">
          <cell r="D2056" t="str">
            <v>Lajedinho/BA</v>
          </cell>
          <cell r="E2056" t="str">
            <v>B</v>
          </cell>
          <cell r="F2056">
            <v>2.9471830470916446E-2</v>
          </cell>
          <cell r="G2056" t="str">
            <v>A</v>
          </cell>
          <cell r="H2056">
            <v>0.90715339792063809</v>
          </cell>
          <cell r="I2056" t="str">
            <v>B</v>
          </cell>
          <cell r="J2056">
            <v>1.4021252723810931E-2</v>
          </cell>
          <cell r="K2056" t="str">
            <v>B</v>
          </cell>
          <cell r="L2056" t="str">
            <v>Cicf</v>
          </cell>
          <cell r="M2056" t="str">
            <v/>
          </cell>
          <cell r="N2056" t="str">
            <v>CAPAG Ano Base 2023</v>
          </cell>
          <cell r="O2056" t="str">
            <v>Não</v>
          </cell>
          <cell r="P2056">
            <v>0.47495587677300971</v>
          </cell>
          <cell r="Q2056" t="str">
            <v>Sim</v>
          </cell>
          <cell r="R2056" t="str">
            <v/>
          </cell>
          <cell r="S2056" t="str">
            <v/>
          </cell>
          <cell r="T2056" t="str">
            <v/>
          </cell>
          <cell r="U2056" t="str">
            <v/>
          </cell>
          <cell r="V2056" t="str">
            <v>Sim</v>
          </cell>
          <cell r="W2056" t="str">
            <v>Sim</v>
          </cell>
        </row>
        <row r="2057">
          <cell r="D2057" t="str">
            <v>Lajedo do Tabocal/BA</v>
          </cell>
          <cell r="E2057" t="str">
            <v>C</v>
          </cell>
          <cell r="F2057">
            <v>0.43129741381621084</v>
          </cell>
          <cell r="G2057" t="str">
            <v>A</v>
          </cell>
          <cell r="H2057">
            <v>0.94149182718190494</v>
          </cell>
          <cell r="I2057" t="str">
            <v>B</v>
          </cell>
          <cell r="J2057">
            <v>-2.895826797822337E-2</v>
          </cell>
          <cell r="K2057" t="str">
            <v>C</v>
          </cell>
          <cell r="L2057" t="str">
            <v>Cicf</v>
          </cell>
          <cell r="M2057" t="str">
            <v/>
          </cell>
          <cell r="N2057" t="str">
            <v>CAPAG Ano Base 2023</v>
          </cell>
          <cell r="O2057" t="str">
            <v>Não</v>
          </cell>
          <cell r="P2057" t="str">
            <v/>
          </cell>
          <cell r="Q2057" t="str">
            <v>Sim</v>
          </cell>
          <cell r="R2057" t="str">
            <v/>
          </cell>
          <cell r="S2057" t="str">
            <v/>
          </cell>
          <cell r="T2057" t="str">
            <v/>
          </cell>
          <cell r="U2057" t="str">
            <v/>
          </cell>
          <cell r="V2057" t="str">
            <v>Sim</v>
          </cell>
          <cell r="W2057" t="str">
            <v>Sim</v>
          </cell>
        </row>
        <row r="2058">
          <cell r="D2058" t="str">
            <v>Lamarão/BA</v>
          </cell>
          <cell r="E2058" t="str">
            <v>n.d.</v>
          </cell>
          <cell r="F2058">
            <v>0.24516415760647828</v>
          </cell>
          <cell r="G2058" t="str">
            <v>A</v>
          </cell>
          <cell r="H2058" t="str">
            <v>n.d.</v>
          </cell>
          <cell r="I2058" t="str">
            <v>n.d.</v>
          </cell>
          <cell r="J2058">
            <v>-6.9339267405788357E-2</v>
          </cell>
          <cell r="K2058" t="str">
            <v>C</v>
          </cell>
          <cell r="L2058" t="str">
            <v>Cicf</v>
          </cell>
          <cell r="M205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058" t="str">
            <v>CAPAG Ano Base 2023</v>
          </cell>
          <cell r="O2058" t="str">
            <v>Não</v>
          </cell>
          <cell r="P2058" t="str">
            <v/>
          </cell>
          <cell r="Q2058" t="str">
            <v>Sim</v>
          </cell>
          <cell r="R2058" t="str">
            <v/>
          </cell>
          <cell r="S2058" t="str">
            <v>Sim</v>
          </cell>
          <cell r="T2058" t="str">
            <v/>
          </cell>
          <cell r="U2058" t="str">
            <v/>
          </cell>
          <cell r="V2058" t="str">
            <v>Sim</v>
          </cell>
          <cell r="W2058" t="str">
            <v>Não</v>
          </cell>
        </row>
        <row r="2059">
          <cell r="D2059" t="str">
            <v>Lapão/BA</v>
          </cell>
          <cell r="E2059" t="str">
            <v>C</v>
          </cell>
          <cell r="F2059">
            <v>0.21753725664830523</v>
          </cell>
          <cell r="G2059" t="str">
            <v>A</v>
          </cell>
          <cell r="H2059">
            <v>0.93265954874794077</v>
          </cell>
          <cell r="I2059" t="str">
            <v>B</v>
          </cell>
          <cell r="J2059">
            <v>-0.10844887317004305</v>
          </cell>
          <cell r="K2059" t="str">
            <v>C</v>
          </cell>
          <cell r="L2059" t="str">
            <v>Cicf</v>
          </cell>
          <cell r="M2059" t="str">
            <v/>
          </cell>
          <cell r="N2059" t="str">
            <v>CAPAG Ano Base 2023</v>
          </cell>
          <cell r="O2059" t="str">
            <v>Não</v>
          </cell>
          <cell r="P2059" t="str">
            <v/>
          </cell>
          <cell r="Q2059" t="str">
            <v>Sim</v>
          </cell>
          <cell r="R2059" t="str">
            <v/>
          </cell>
          <cell r="S2059" t="str">
            <v/>
          </cell>
          <cell r="T2059" t="str">
            <v/>
          </cell>
          <cell r="U2059" t="str">
            <v/>
          </cell>
          <cell r="V2059" t="str">
            <v>Sim</v>
          </cell>
          <cell r="W2059" t="str">
            <v>Não</v>
          </cell>
        </row>
        <row r="2060">
          <cell r="D2060" t="str">
            <v>Lauro de Freitas/BA</v>
          </cell>
          <cell r="E2060" t="str">
            <v>C</v>
          </cell>
          <cell r="F2060">
            <v>0.77494880754359008</v>
          </cell>
          <cell r="G2060" t="str">
            <v>B</v>
          </cell>
          <cell r="H2060">
            <v>0.97062598416316703</v>
          </cell>
          <cell r="I2060" t="str">
            <v>C</v>
          </cell>
          <cell r="J2060">
            <v>8.5623092252114612E-3</v>
          </cell>
          <cell r="K2060" t="str">
            <v>B</v>
          </cell>
          <cell r="L2060" t="str">
            <v>Cicf</v>
          </cell>
          <cell r="M2060" t="str">
            <v/>
          </cell>
          <cell r="N2060" t="str">
            <v>CAPAG Ano Base 2023</v>
          </cell>
          <cell r="O2060" t="str">
            <v>Não</v>
          </cell>
          <cell r="P2060">
            <v>0.52873546456001641</v>
          </cell>
          <cell r="Q2060" t="str">
            <v>Sim</v>
          </cell>
          <cell r="R2060" t="str">
            <v/>
          </cell>
          <cell r="S2060" t="str">
            <v/>
          </cell>
          <cell r="T2060" t="str">
            <v/>
          </cell>
          <cell r="U2060" t="str">
            <v/>
          </cell>
          <cell r="V2060" t="str">
            <v>Sim</v>
          </cell>
          <cell r="W2060" t="str">
            <v>Sim</v>
          </cell>
        </row>
        <row r="2061">
          <cell r="D2061" t="str">
            <v>Lençóis/BA</v>
          </cell>
          <cell r="E2061" t="str">
            <v>C</v>
          </cell>
          <cell r="F2061">
            <v>0.27517921099642118</v>
          </cell>
          <cell r="G2061" t="str">
            <v>A</v>
          </cell>
          <cell r="H2061">
            <v>1.0429029677621138</v>
          </cell>
          <cell r="I2061" t="str">
            <v>C</v>
          </cell>
          <cell r="J2061">
            <v>-0.13016060995319093</v>
          </cell>
          <cell r="K2061" t="str">
            <v>C</v>
          </cell>
          <cell r="L2061" t="str">
            <v>Cicf</v>
          </cell>
          <cell r="M2061" t="str">
            <v/>
          </cell>
          <cell r="N2061" t="str">
            <v>CAPAG Ano Base 2023</v>
          </cell>
          <cell r="O2061" t="str">
            <v>Não</v>
          </cell>
          <cell r="P2061" t="str">
            <v/>
          </cell>
          <cell r="Q2061" t="str">
            <v>Sim</v>
          </cell>
          <cell r="R2061" t="str">
            <v/>
          </cell>
          <cell r="S2061" t="str">
            <v/>
          </cell>
          <cell r="T2061" t="str">
            <v/>
          </cell>
          <cell r="U2061" t="str">
            <v/>
          </cell>
          <cell r="V2061" t="str">
            <v>Sim</v>
          </cell>
          <cell r="W2061" t="str">
            <v>Sim</v>
          </cell>
        </row>
        <row r="2062">
          <cell r="D2062" t="str">
            <v>Licínio de Almeida/BA</v>
          </cell>
          <cell r="E2062" t="str">
            <v>n.e.</v>
          </cell>
          <cell r="F2062">
            <v>1.0568443348237355</v>
          </cell>
          <cell r="G2062" t="str">
            <v>C</v>
          </cell>
          <cell r="H2062">
            <v>0.98291217136320852</v>
          </cell>
          <cell r="I2062" t="str">
            <v>C</v>
          </cell>
          <cell r="J2062" t="str">
            <v>n.d.</v>
          </cell>
          <cell r="K2062" t="str">
            <v>n.d.</v>
          </cell>
          <cell r="L2062" t="str">
            <v>Eicf</v>
          </cell>
          <cell r="M2062" t="str">
            <v>Ente possui ranking da informação contábil Eicf</v>
          </cell>
          <cell r="N2062" t="str">
            <v>CAPAG Ano Base 2023</v>
          </cell>
          <cell r="O2062" t="str">
            <v>Não</v>
          </cell>
          <cell r="P2062" t="str">
            <v>n.d.</v>
          </cell>
          <cell r="Q2062" t="str">
            <v>Sim</v>
          </cell>
          <cell r="R2062" t="str">
            <v/>
          </cell>
          <cell r="S2062" t="str">
            <v/>
          </cell>
          <cell r="T2062" t="str">
            <v/>
          </cell>
          <cell r="U2062" t="str">
            <v>Sim</v>
          </cell>
          <cell r="V2062" t="str">
            <v>Sim</v>
          </cell>
          <cell r="W2062" t="str">
            <v>Não</v>
          </cell>
        </row>
        <row r="2063">
          <cell r="D2063" t="str">
            <v>Livramento de Nossa Senhora/BA</v>
          </cell>
          <cell r="E2063" t="str">
            <v>n.d.</v>
          </cell>
          <cell r="F2063">
            <v>0.4553189648274113</v>
          </cell>
          <cell r="G2063" t="str">
            <v>A</v>
          </cell>
          <cell r="H2063">
            <v>0.89887081382277645</v>
          </cell>
          <cell r="I2063" t="str">
            <v>B</v>
          </cell>
          <cell r="J2063" t="str">
            <v>n.d.</v>
          </cell>
          <cell r="K2063" t="str">
            <v>n.d.</v>
          </cell>
          <cell r="L2063" t="str">
            <v>Cicf</v>
          </cell>
          <cell r="M206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063" t="str">
            <v>CAPAG Ano Base 2023</v>
          </cell>
          <cell r="O2063" t="str">
            <v>Não</v>
          </cell>
          <cell r="P2063" t="str">
            <v>n.d.</v>
          </cell>
          <cell r="Q2063" t="str">
            <v>Sim</v>
          </cell>
          <cell r="R2063" t="str">
            <v/>
          </cell>
          <cell r="S2063" t="str">
            <v/>
          </cell>
          <cell r="T2063" t="str">
            <v/>
          </cell>
          <cell r="U2063" t="str">
            <v>Sim</v>
          </cell>
          <cell r="V2063" t="str">
            <v>Sim</v>
          </cell>
          <cell r="W2063" t="str">
            <v>Não</v>
          </cell>
        </row>
        <row r="2064">
          <cell r="D2064" t="str">
            <v>Luís Eduardo Magalhães/BA</v>
          </cell>
          <cell r="E2064" t="str">
            <v>B</v>
          </cell>
          <cell r="F2064">
            <v>0.21255257390838816</v>
          </cell>
          <cell r="G2064" t="str">
            <v>A</v>
          </cell>
          <cell r="H2064">
            <v>0.90939124988497233</v>
          </cell>
          <cell r="I2064" t="str">
            <v>B</v>
          </cell>
          <cell r="J2064">
            <v>3.9596310948908399E-3</v>
          </cell>
          <cell r="K2064" t="str">
            <v>B</v>
          </cell>
          <cell r="L2064" t="str">
            <v>Cicf</v>
          </cell>
          <cell r="M2064" t="str">
            <v/>
          </cell>
          <cell r="N2064" t="str">
            <v>CAPAG Ano Base 2023</v>
          </cell>
          <cell r="O2064" t="str">
            <v>Não</v>
          </cell>
          <cell r="P2064">
            <v>0.88346167895015537</v>
          </cell>
          <cell r="Q2064" t="str">
            <v>Sim</v>
          </cell>
          <cell r="R2064" t="str">
            <v/>
          </cell>
          <cell r="S2064" t="str">
            <v/>
          </cell>
          <cell r="T2064" t="str">
            <v/>
          </cell>
          <cell r="U2064" t="str">
            <v/>
          </cell>
          <cell r="V2064" t="str">
            <v>Sim</v>
          </cell>
          <cell r="W2064" t="str">
            <v>Sim</v>
          </cell>
        </row>
        <row r="2065">
          <cell r="D2065" t="str">
            <v>Macajuba/BA</v>
          </cell>
          <cell r="E2065" t="str">
            <v>n.d.</v>
          </cell>
          <cell r="F2065">
            <v>0.18421258028949722</v>
          </cell>
          <cell r="G2065" t="str">
            <v>A</v>
          </cell>
          <cell r="H2065" t="str">
            <v>n.d.</v>
          </cell>
          <cell r="I2065" t="str">
            <v>n.d.</v>
          </cell>
          <cell r="J2065">
            <v>1.6362389474041956E-2</v>
          </cell>
          <cell r="K2065" t="str">
            <v>B</v>
          </cell>
          <cell r="L2065" t="str">
            <v>Cicf</v>
          </cell>
          <cell r="M206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065" t="str">
            <v>CAPAG Ano Base 2023</v>
          </cell>
          <cell r="O2065" t="str">
            <v>Não</v>
          </cell>
          <cell r="P2065">
            <v>0.42152618664664548</v>
          </cell>
          <cell r="Q2065" t="str">
            <v>Sim</v>
          </cell>
          <cell r="R2065" t="str">
            <v/>
          </cell>
          <cell r="S2065" t="str">
            <v>Sim</v>
          </cell>
          <cell r="T2065" t="str">
            <v/>
          </cell>
          <cell r="U2065" t="str">
            <v/>
          </cell>
          <cell r="V2065" t="str">
            <v>Sim</v>
          </cell>
          <cell r="W2065" t="str">
            <v>Sim</v>
          </cell>
        </row>
        <row r="2066">
          <cell r="D2066" t="str">
            <v>Macarani/BA</v>
          </cell>
          <cell r="E2066" t="str">
            <v>C</v>
          </cell>
          <cell r="F2066">
            <v>0.39793639694305755</v>
          </cell>
          <cell r="G2066" t="str">
            <v>A</v>
          </cell>
          <cell r="H2066">
            <v>0.98860814746383296</v>
          </cell>
          <cell r="I2066" t="str">
            <v>C</v>
          </cell>
          <cell r="J2066">
            <v>-5.534858152061832E-2</v>
          </cell>
          <cell r="K2066" t="str">
            <v>C</v>
          </cell>
          <cell r="L2066" t="str">
            <v>Bicf</v>
          </cell>
          <cell r="M2066" t="str">
            <v/>
          </cell>
          <cell r="N2066" t="str">
            <v>CAPAG Ano Base 2023</v>
          </cell>
          <cell r="O2066" t="str">
            <v>Não</v>
          </cell>
          <cell r="P2066" t="str">
            <v/>
          </cell>
          <cell r="Q2066" t="str">
            <v>Sim</v>
          </cell>
          <cell r="R2066" t="str">
            <v/>
          </cell>
          <cell r="S2066" t="str">
            <v/>
          </cell>
          <cell r="T2066" t="str">
            <v/>
          </cell>
          <cell r="U2066" t="str">
            <v/>
          </cell>
          <cell r="V2066" t="str">
            <v>Sim</v>
          </cell>
          <cell r="W2066" t="str">
            <v>Não</v>
          </cell>
        </row>
        <row r="2067">
          <cell r="D2067" t="str">
            <v>Macaúbas/BA</v>
          </cell>
          <cell r="E2067" t="str">
            <v>C</v>
          </cell>
          <cell r="F2067">
            <v>0.57710583221322798</v>
          </cell>
          <cell r="G2067" t="str">
            <v>A</v>
          </cell>
          <cell r="H2067">
            <v>1.0170221332561162</v>
          </cell>
          <cell r="I2067" t="str">
            <v>C</v>
          </cell>
          <cell r="J2067">
            <v>1.2693552171001647E-3</v>
          </cell>
          <cell r="K2067" t="str">
            <v>B</v>
          </cell>
          <cell r="L2067" t="str">
            <v>Cicf</v>
          </cell>
          <cell r="M2067" t="str">
            <v/>
          </cell>
          <cell r="N2067" t="str">
            <v>CAPAG Ano Base 2023</v>
          </cell>
          <cell r="O2067" t="str">
            <v>Não</v>
          </cell>
          <cell r="P2067">
            <v>0.96324007318569849</v>
          </cell>
          <cell r="Q2067" t="str">
            <v>Sim</v>
          </cell>
          <cell r="R2067" t="str">
            <v/>
          </cell>
          <cell r="S2067" t="str">
            <v/>
          </cell>
          <cell r="T2067" t="str">
            <v/>
          </cell>
          <cell r="U2067" t="str">
            <v/>
          </cell>
          <cell r="V2067" t="str">
            <v>Sim</v>
          </cell>
          <cell r="W2067" t="str">
            <v>Sim</v>
          </cell>
        </row>
        <row r="2068">
          <cell r="D2068" t="str">
            <v>Macururé/BA</v>
          </cell>
          <cell r="E2068" t="str">
            <v>C</v>
          </cell>
          <cell r="F2068">
            <v>0.52654061682576925</v>
          </cell>
          <cell r="G2068" t="str">
            <v>A</v>
          </cell>
          <cell r="H2068">
            <v>1.0193696409263624</v>
          </cell>
          <cell r="I2068" t="str">
            <v>C</v>
          </cell>
          <cell r="J2068">
            <v>-3.2529839436884082E-2</v>
          </cell>
          <cell r="K2068" t="str">
            <v>C</v>
          </cell>
          <cell r="L2068" t="str">
            <v>Cicf</v>
          </cell>
          <cell r="M2068" t="str">
            <v/>
          </cell>
          <cell r="N2068" t="str">
            <v>CAPAG Ano Base 2023</v>
          </cell>
          <cell r="O2068" t="str">
            <v>Não</v>
          </cell>
          <cell r="P2068" t="str">
            <v/>
          </cell>
          <cell r="Q2068" t="str">
            <v>Sim</v>
          </cell>
          <cell r="R2068" t="str">
            <v/>
          </cell>
          <cell r="S2068" t="str">
            <v/>
          </cell>
          <cell r="T2068" t="str">
            <v/>
          </cell>
          <cell r="U2068" t="str">
            <v/>
          </cell>
          <cell r="V2068" t="str">
            <v>Sim</v>
          </cell>
          <cell r="W2068" t="str">
            <v>Não</v>
          </cell>
        </row>
        <row r="2069">
          <cell r="D2069" t="str">
            <v>Madre de Deus/BA</v>
          </cell>
          <cell r="E2069" t="str">
            <v>A</v>
          </cell>
          <cell r="F2069">
            <v>0.13819552209805377</v>
          </cell>
          <cell r="G2069" t="str">
            <v>A</v>
          </cell>
          <cell r="H2069">
            <v>0.88142036653895195</v>
          </cell>
          <cell r="I2069" t="str">
            <v>B</v>
          </cell>
          <cell r="J2069">
            <v>0.23184106624954551</v>
          </cell>
          <cell r="K2069" t="str">
            <v>A</v>
          </cell>
          <cell r="L2069" t="str">
            <v>Cicf</v>
          </cell>
          <cell r="M2069" t="str">
            <v/>
          </cell>
          <cell r="N2069" t="str">
            <v>CAPAG Ano Base 2023</v>
          </cell>
          <cell r="O2069" t="str">
            <v>Não</v>
          </cell>
          <cell r="P2069">
            <v>6.2787745983462359E-2</v>
          </cell>
          <cell r="Q2069" t="str">
            <v>Sim</v>
          </cell>
          <cell r="R2069" t="str">
            <v/>
          </cell>
          <cell r="S2069" t="str">
            <v/>
          </cell>
          <cell r="T2069" t="str">
            <v/>
          </cell>
          <cell r="U2069" t="str">
            <v/>
          </cell>
          <cell r="V2069" t="str">
            <v>Sim</v>
          </cell>
          <cell r="W2069" t="str">
            <v>Sim</v>
          </cell>
        </row>
        <row r="2070">
          <cell r="D2070" t="str">
            <v>Maetinga/BA</v>
          </cell>
          <cell r="E2070" t="str">
            <v>C</v>
          </cell>
          <cell r="F2070">
            <v>0.49706315488773894</v>
          </cell>
          <cell r="G2070" t="str">
            <v>A</v>
          </cell>
          <cell r="H2070">
            <v>1.1146255921316821</v>
          </cell>
          <cell r="I2070" t="str">
            <v>C</v>
          </cell>
          <cell r="J2070">
            <v>4.0812537305865579E-2</v>
          </cell>
          <cell r="K2070" t="str">
            <v>B</v>
          </cell>
          <cell r="L2070" t="str">
            <v>Cicf</v>
          </cell>
          <cell r="M2070" t="str">
            <v/>
          </cell>
          <cell r="N2070" t="str">
            <v>CAPAG Ano Base 2023</v>
          </cell>
          <cell r="O2070" t="str">
            <v>Não</v>
          </cell>
          <cell r="P2070">
            <v>0.14204159285012716</v>
          </cell>
          <cell r="Q2070" t="str">
            <v>Sim</v>
          </cell>
          <cell r="R2070" t="str">
            <v/>
          </cell>
          <cell r="S2070" t="str">
            <v/>
          </cell>
          <cell r="T2070" t="str">
            <v/>
          </cell>
          <cell r="U2070" t="str">
            <v/>
          </cell>
          <cell r="V2070" t="str">
            <v>Sim</v>
          </cell>
          <cell r="W2070" t="str">
            <v>Não</v>
          </cell>
        </row>
        <row r="2071">
          <cell r="D2071" t="str">
            <v>Maiquinique/BA</v>
          </cell>
          <cell r="E2071" t="str">
            <v>C</v>
          </cell>
          <cell r="F2071">
            <v>0.36491884136506259</v>
          </cell>
          <cell r="G2071" t="str">
            <v>A</v>
          </cell>
          <cell r="H2071">
            <v>1.0522072079374911</v>
          </cell>
          <cell r="I2071" t="str">
            <v>C</v>
          </cell>
          <cell r="J2071">
            <v>-0.37200399074057872</v>
          </cell>
          <cell r="K2071" t="str">
            <v>C</v>
          </cell>
          <cell r="L2071" t="str">
            <v>Bicf</v>
          </cell>
          <cell r="M2071" t="str">
            <v/>
          </cell>
          <cell r="N2071" t="str">
            <v>CAPAG Ano Base 2023</v>
          </cell>
          <cell r="O2071" t="str">
            <v>Não</v>
          </cell>
          <cell r="P2071" t="str">
            <v/>
          </cell>
          <cell r="Q2071" t="str">
            <v>Sim</v>
          </cell>
          <cell r="R2071" t="str">
            <v/>
          </cell>
          <cell r="S2071" t="str">
            <v/>
          </cell>
          <cell r="T2071" t="str">
            <v/>
          </cell>
          <cell r="U2071" t="str">
            <v/>
          </cell>
          <cell r="V2071" t="str">
            <v>Sim</v>
          </cell>
          <cell r="W2071" t="str">
            <v>Não</v>
          </cell>
        </row>
        <row r="2072">
          <cell r="D2072" t="str">
            <v>Mairi/BA</v>
          </cell>
          <cell r="E2072" t="str">
            <v>C</v>
          </cell>
          <cell r="F2072">
            <v>0.29606456625916888</v>
          </cell>
          <cell r="G2072" t="str">
            <v>A</v>
          </cell>
          <cell r="H2072">
            <v>0.97766416299667513</v>
          </cell>
          <cell r="I2072" t="str">
            <v>C</v>
          </cell>
          <cell r="J2072">
            <v>5.2021303612292492E-2</v>
          </cell>
          <cell r="K2072" t="str">
            <v>A</v>
          </cell>
          <cell r="L2072" t="str">
            <v>Bicf</v>
          </cell>
          <cell r="M2072" t="str">
            <v/>
          </cell>
          <cell r="N2072" t="str">
            <v>CAPAG Ano Base 2023</v>
          </cell>
          <cell r="O2072" t="str">
            <v>Não</v>
          </cell>
          <cell r="P2072">
            <v>0.22796547234712086</v>
          </cell>
          <cell r="Q2072" t="str">
            <v>Sim</v>
          </cell>
          <cell r="R2072" t="str">
            <v/>
          </cell>
          <cell r="S2072" t="str">
            <v/>
          </cell>
          <cell r="T2072" t="str">
            <v/>
          </cell>
          <cell r="U2072" t="str">
            <v/>
          </cell>
          <cell r="V2072" t="str">
            <v>Sim</v>
          </cell>
          <cell r="W2072" t="str">
            <v>Sim</v>
          </cell>
        </row>
        <row r="2073">
          <cell r="D2073" t="str">
            <v>Malhada/BA</v>
          </cell>
          <cell r="E2073" t="str">
            <v>C</v>
          </cell>
          <cell r="F2073">
            <v>0.24302342206373453</v>
          </cell>
          <cell r="G2073" t="str">
            <v>A</v>
          </cell>
          <cell r="H2073">
            <v>0.97823382644567336</v>
          </cell>
          <cell r="I2073" t="str">
            <v>C</v>
          </cell>
          <cell r="J2073">
            <v>-3.0277018157612256E-2</v>
          </cell>
          <cell r="K2073" t="str">
            <v>C</v>
          </cell>
          <cell r="L2073" t="str">
            <v>Dicf</v>
          </cell>
          <cell r="M2073" t="str">
            <v/>
          </cell>
          <cell r="N2073" t="str">
            <v>CAPAG Ano Base 2023</v>
          </cell>
          <cell r="O2073" t="str">
            <v>Não</v>
          </cell>
          <cell r="P2073">
            <v>2.7491578139311272</v>
          </cell>
          <cell r="Q2073" t="str">
            <v>Sim</v>
          </cell>
          <cell r="R2073" t="str">
            <v/>
          </cell>
          <cell r="S2073" t="str">
            <v/>
          </cell>
          <cell r="T2073" t="str">
            <v/>
          </cell>
          <cell r="U2073" t="str">
            <v/>
          </cell>
          <cell r="V2073" t="str">
            <v>Sim</v>
          </cell>
          <cell r="W2073" t="str">
            <v>Sim</v>
          </cell>
        </row>
        <row r="2074">
          <cell r="D2074" t="str">
            <v>Malhada de Pedras/BA</v>
          </cell>
          <cell r="E2074" t="str">
            <v>C</v>
          </cell>
          <cell r="F2074">
            <v>0.62820981319455682</v>
          </cell>
          <cell r="G2074" t="str">
            <v>B</v>
          </cell>
          <cell r="H2074">
            <v>0.93829126600742829</v>
          </cell>
          <cell r="I2074" t="str">
            <v>B</v>
          </cell>
          <cell r="J2074">
            <v>-4.7041659422003217E-2</v>
          </cell>
          <cell r="K2074" t="str">
            <v>C</v>
          </cell>
          <cell r="L2074" t="str">
            <v>Bicf</v>
          </cell>
          <cell r="M2074" t="str">
            <v/>
          </cell>
          <cell r="N2074" t="str">
            <v>CAPAG Ano Base 2023</v>
          </cell>
          <cell r="O2074" t="str">
            <v>Não</v>
          </cell>
          <cell r="P2074">
            <v>18.509975275611328</v>
          </cell>
          <cell r="Q2074" t="str">
            <v>Sim</v>
          </cell>
          <cell r="R2074" t="str">
            <v/>
          </cell>
          <cell r="S2074" t="str">
            <v/>
          </cell>
          <cell r="T2074" t="str">
            <v/>
          </cell>
          <cell r="U2074" t="str">
            <v/>
          </cell>
          <cell r="V2074" t="str">
            <v>Sim</v>
          </cell>
          <cell r="W2074" t="str">
            <v>Não</v>
          </cell>
        </row>
        <row r="2075">
          <cell r="D2075" t="str">
            <v>Manoel Vitorino/BA</v>
          </cell>
          <cell r="E2075" t="str">
            <v>C</v>
          </cell>
          <cell r="F2075">
            <v>0.9155293712088769</v>
          </cell>
          <cell r="G2075" t="str">
            <v>B</v>
          </cell>
          <cell r="H2075">
            <v>1.0907005296523495</v>
          </cell>
          <cell r="I2075" t="str">
            <v>C</v>
          </cell>
          <cell r="J2075">
            <v>1.1153642019155762E-2</v>
          </cell>
          <cell r="K2075" t="str">
            <v>B</v>
          </cell>
          <cell r="L2075" t="str">
            <v>Dicf</v>
          </cell>
          <cell r="M2075" t="str">
            <v/>
          </cell>
          <cell r="N2075" t="str">
            <v>CAPAG Ano Base 2023</v>
          </cell>
          <cell r="O2075" t="str">
            <v>Não</v>
          </cell>
          <cell r="P2075">
            <v>0.63983354518342772</v>
          </cell>
          <cell r="Q2075" t="str">
            <v>Sim</v>
          </cell>
          <cell r="R2075" t="str">
            <v/>
          </cell>
          <cell r="S2075" t="str">
            <v/>
          </cell>
          <cell r="T2075" t="str">
            <v/>
          </cell>
          <cell r="U2075" t="str">
            <v/>
          </cell>
          <cell r="V2075" t="str">
            <v>Sim</v>
          </cell>
          <cell r="W2075" t="str">
            <v>Não</v>
          </cell>
        </row>
        <row r="2076">
          <cell r="D2076" t="str">
            <v>Mansidão/BA</v>
          </cell>
          <cell r="E2076" t="str">
            <v>C</v>
          </cell>
          <cell r="F2076">
            <v>0.14857902050439176</v>
          </cell>
          <cell r="G2076" t="str">
            <v>A</v>
          </cell>
          <cell r="H2076">
            <v>0.96516837656916432</v>
          </cell>
          <cell r="I2076" t="str">
            <v>C</v>
          </cell>
          <cell r="J2076">
            <v>1.583544376769451E-4</v>
          </cell>
          <cell r="K2076" t="str">
            <v>B</v>
          </cell>
          <cell r="L2076" t="str">
            <v>Bicf</v>
          </cell>
          <cell r="M2076" t="str">
            <v/>
          </cell>
          <cell r="N2076" t="str">
            <v>CAPAG Ano Base 2023</v>
          </cell>
          <cell r="O2076" t="str">
            <v>Não</v>
          </cell>
          <cell r="P2076">
            <v>0.32038143583073669</v>
          </cell>
          <cell r="Q2076" t="str">
            <v>Sim</v>
          </cell>
          <cell r="R2076" t="str">
            <v>Sim</v>
          </cell>
          <cell r="S2076" t="str">
            <v/>
          </cell>
          <cell r="T2076" t="str">
            <v/>
          </cell>
          <cell r="U2076" t="str">
            <v/>
          </cell>
          <cell r="V2076" t="str">
            <v>Sim</v>
          </cell>
          <cell r="W2076" t="str">
            <v>Sim</v>
          </cell>
        </row>
        <row r="2077">
          <cell r="D2077" t="str">
            <v>Maracás/BA</v>
          </cell>
          <cell r="E2077" t="str">
            <v>C</v>
          </cell>
          <cell r="F2077">
            <v>5.5676911310187573E-2</v>
          </cell>
          <cell r="G2077" t="str">
            <v>A</v>
          </cell>
          <cell r="H2077">
            <v>0.98123713591075301</v>
          </cell>
          <cell r="I2077" t="str">
            <v>C</v>
          </cell>
          <cell r="J2077">
            <v>-1.6693520614941288E-3</v>
          </cell>
          <cell r="K2077" t="str">
            <v>C</v>
          </cell>
          <cell r="L2077" t="str">
            <v>Cicf</v>
          </cell>
          <cell r="M2077" t="str">
            <v/>
          </cell>
          <cell r="N2077" t="str">
            <v>CAPAG Ano Base 2023</v>
          </cell>
          <cell r="O2077" t="str">
            <v>Não</v>
          </cell>
          <cell r="P2077">
            <v>1.1050859248299947</v>
          </cell>
          <cell r="Q2077" t="str">
            <v>Sim</v>
          </cell>
          <cell r="R2077" t="str">
            <v/>
          </cell>
          <cell r="S2077" t="str">
            <v/>
          </cell>
          <cell r="T2077" t="str">
            <v/>
          </cell>
          <cell r="U2077" t="str">
            <v/>
          </cell>
          <cell r="V2077" t="str">
            <v>Sim</v>
          </cell>
          <cell r="W2077" t="str">
            <v>Não</v>
          </cell>
        </row>
        <row r="2078">
          <cell r="D2078" t="str">
            <v>Maragogipe/BA</v>
          </cell>
          <cell r="E2078" t="str">
            <v>C</v>
          </cell>
          <cell r="F2078">
            <v>0.46973997979213689</v>
          </cell>
          <cell r="G2078" t="str">
            <v>A</v>
          </cell>
          <cell r="H2078">
            <v>1.0599508250481948</v>
          </cell>
          <cell r="I2078" t="str">
            <v>C</v>
          </cell>
          <cell r="J2078">
            <v>-0.10283877082043197</v>
          </cell>
          <cell r="K2078" t="str">
            <v>C</v>
          </cell>
          <cell r="L2078" t="str">
            <v>Cicf</v>
          </cell>
          <cell r="M2078" t="str">
            <v/>
          </cell>
          <cell r="N2078" t="str">
            <v>CAPAG Ano Base 2023</v>
          </cell>
          <cell r="O2078" t="str">
            <v>Não</v>
          </cell>
          <cell r="P2078" t="str">
            <v/>
          </cell>
          <cell r="Q2078" t="str">
            <v>Sim</v>
          </cell>
          <cell r="R2078" t="str">
            <v/>
          </cell>
          <cell r="S2078" t="str">
            <v/>
          </cell>
          <cell r="T2078" t="str">
            <v/>
          </cell>
          <cell r="U2078" t="str">
            <v/>
          </cell>
          <cell r="V2078" t="str">
            <v>Sim</v>
          </cell>
          <cell r="W2078" t="str">
            <v>Sim</v>
          </cell>
        </row>
        <row r="2079">
          <cell r="D2079" t="str">
            <v>Maraú/BA</v>
          </cell>
          <cell r="E2079" t="str">
            <v>C</v>
          </cell>
          <cell r="F2079">
            <v>0.25402408994293685</v>
          </cell>
          <cell r="G2079" t="str">
            <v>A</v>
          </cell>
          <cell r="H2079">
            <v>0.98787125414991828</v>
          </cell>
          <cell r="I2079" t="str">
            <v>C</v>
          </cell>
          <cell r="J2079">
            <v>-7.8130624114501945E-2</v>
          </cell>
          <cell r="K2079" t="str">
            <v>C</v>
          </cell>
          <cell r="L2079" t="str">
            <v>Bicf</v>
          </cell>
          <cell r="M2079" t="str">
            <v/>
          </cell>
          <cell r="N2079" t="str">
            <v>CAPAG Ano Base 2023</v>
          </cell>
          <cell r="O2079" t="str">
            <v>Não</v>
          </cell>
          <cell r="P2079" t="str">
            <v/>
          </cell>
          <cell r="Q2079" t="str">
            <v>Sim</v>
          </cell>
          <cell r="R2079" t="str">
            <v/>
          </cell>
          <cell r="S2079" t="str">
            <v/>
          </cell>
          <cell r="T2079" t="str">
            <v/>
          </cell>
          <cell r="U2079" t="str">
            <v/>
          </cell>
          <cell r="V2079" t="str">
            <v>Sim</v>
          </cell>
          <cell r="W2079" t="str">
            <v>Não</v>
          </cell>
        </row>
        <row r="2080">
          <cell r="D2080" t="str">
            <v>Marcionílio Souza/BA</v>
          </cell>
          <cell r="E2080" t="str">
            <v>C</v>
          </cell>
          <cell r="F2080">
            <v>0.56970559005449317</v>
          </cell>
          <cell r="G2080" t="str">
            <v>A</v>
          </cell>
          <cell r="H2080">
            <v>1.0012124073258364</v>
          </cell>
          <cell r="I2080" t="str">
            <v>C</v>
          </cell>
          <cell r="J2080">
            <v>-0.2202664720836619</v>
          </cell>
          <cell r="K2080" t="str">
            <v>C</v>
          </cell>
          <cell r="L2080" t="str">
            <v>Dicf</v>
          </cell>
          <cell r="M2080" t="str">
            <v/>
          </cell>
          <cell r="N2080" t="str">
            <v>CAPAG Ano Base 2023</v>
          </cell>
          <cell r="O2080" t="str">
            <v>Não</v>
          </cell>
          <cell r="P2080" t="str">
            <v/>
          </cell>
          <cell r="Q2080" t="str">
            <v>Sim</v>
          </cell>
          <cell r="R2080" t="str">
            <v/>
          </cell>
          <cell r="S2080" t="str">
            <v/>
          </cell>
          <cell r="T2080" t="str">
            <v/>
          </cell>
          <cell r="U2080" t="str">
            <v/>
          </cell>
          <cell r="V2080" t="str">
            <v>Sim</v>
          </cell>
          <cell r="W2080" t="str">
            <v>Sim</v>
          </cell>
        </row>
        <row r="2081">
          <cell r="D2081" t="str">
            <v>Mascote/BA</v>
          </cell>
          <cell r="E2081" t="str">
            <v>C</v>
          </cell>
          <cell r="F2081">
            <v>0.61121780193093334</v>
          </cell>
          <cell r="G2081" t="str">
            <v>B</v>
          </cell>
          <cell r="H2081">
            <v>0.99419257035144226</v>
          </cell>
          <cell r="I2081" t="str">
            <v>C</v>
          </cell>
          <cell r="J2081">
            <v>-3.9526269199055011E-2</v>
          </cell>
          <cell r="K2081" t="str">
            <v>C</v>
          </cell>
          <cell r="L2081" t="str">
            <v>Bicf</v>
          </cell>
          <cell r="M2081" t="str">
            <v/>
          </cell>
          <cell r="N2081" t="str">
            <v>CAPAG Ano Base 2023</v>
          </cell>
          <cell r="O2081" t="str">
            <v>Não</v>
          </cell>
          <cell r="P2081">
            <v>16.808564797093574</v>
          </cell>
          <cell r="Q2081" t="str">
            <v>Sim</v>
          </cell>
          <cell r="R2081" t="str">
            <v/>
          </cell>
          <cell r="S2081" t="str">
            <v/>
          </cell>
          <cell r="T2081" t="str">
            <v/>
          </cell>
          <cell r="U2081" t="str">
            <v/>
          </cell>
          <cell r="V2081" t="str">
            <v>Sim</v>
          </cell>
          <cell r="W2081" t="str">
            <v>Sim</v>
          </cell>
        </row>
        <row r="2082">
          <cell r="D2082" t="str">
            <v>Mata de São João/BA</v>
          </cell>
          <cell r="E2082" t="str">
            <v>A</v>
          </cell>
          <cell r="F2082">
            <v>2.1319445232141021E-2</v>
          </cell>
          <cell r="G2082" t="str">
            <v>A</v>
          </cell>
          <cell r="H2082">
            <v>0.72946010215271184</v>
          </cell>
          <cell r="I2082" t="str">
            <v>A</v>
          </cell>
          <cell r="J2082">
            <v>0.21862792283319041</v>
          </cell>
          <cell r="K2082" t="str">
            <v>A</v>
          </cell>
          <cell r="L2082" t="str">
            <v>Cicf</v>
          </cell>
          <cell r="M2082" t="str">
            <v/>
          </cell>
          <cell r="N2082" t="str">
            <v>CAPAG Ano Base 2023</v>
          </cell>
          <cell r="O2082" t="str">
            <v>Não</v>
          </cell>
          <cell r="P2082">
            <v>0.1167507653324011</v>
          </cell>
          <cell r="Q2082" t="str">
            <v>Sim</v>
          </cell>
          <cell r="R2082" t="str">
            <v/>
          </cell>
          <cell r="S2082" t="str">
            <v/>
          </cell>
          <cell r="T2082" t="str">
            <v/>
          </cell>
          <cell r="U2082" t="str">
            <v/>
          </cell>
          <cell r="V2082" t="str">
            <v>Sim</v>
          </cell>
          <cell r="W2082" t="str">
            <v>Sim</v>
          </cell>
        </row>
        <row r="2083">
          <cell r="D2083" t="str">
            <v>Matina/BA</v>
          </cell>
          <cell r="E2083" t="str">
            <v>n.d.</v>
          </cell>
          <cell r="F2083" t="str">
            <v>n.d.</v>
          </cell>
          <cell r="G2083" t="str">
            <v>n.d.</v>
          </cell>
          <cell r="H2083" t="str">
            <v>n.d.</v>
          </cell>
          <cell r="I2083" t="str">
            <v>n.d.</v>
          </cell>
          <cell r="J2083" t="str">
            <v>n.d.</v>
          </cell>
          <cell r="K2083" t="str">
            <v>n.d.</v>
          </cell>
          <cell r="L2083" t="str">
            <v>Bicf</v>
          </cell>
          <cell r="M2083" t="str">
            <v xml:space="preserve">Ente não publicou último RGF de 2024
Ente não publicou último RREO de 2024
</v>
          </cell>
          <cell r="N2083" t="str">
            <v>CAPAG Ano Base 2023</v>
          </cell>
          <cell r="O2083" t="str">
            <v>Não</v>
          </cell>
          <cell r="P2083">
            <v>0.35557919997711668</v>
          </cell>
          <cell r="Q2083" t="str">
            <v>Sim</v>
          </cell>
          <cell r="R2083" t="str">
            <v>Sim</v>
          </cell>
          <cell r="S2083" t="str">
            <v/>
          </cell>
          <cell r="T2083" t="str">
            <v/>
          </cell>
          <cell r="U2083" t="str">
            <v/>
          </cell>
          <cell r="V2083" t="str">
            <v>Não</v>
          </cell>
          <cell r="W2083" t="str">
            <v>Não</v>
          </cell>
        </row>
        <row r="2084">
          <cell r="D2084" t="str">
            <v>Medeiros Neto/BA</v>
          </cell>
          <cell r="E2084" t="str">
            <v>C</v>
          </cell>
          <cell r="F2084">
            <v>0.54937742519749966</v>
          </cell>
          <cell r="G2084" t="str">
            <v>A</v>
          </cell>
          <cell r="H2084">
            <v>0.92870249860865772</v>
          </cell>
          <cell r="I2084" t="str">
            <v>B</v>
          </cell>
          <cell r="J2084">
            <v>-0.10386401636522087</v>
          </cell>
          <cell r="K2084" t="str">
            <v>C</v>
          </cell>
          <cell r="L2084" t="str">
            <v>Cicf</v>
          </cell>
          <cell r="M2084" t="str">
            <v/>
          </cell>
          <cell r="N2084" t="str">
            <v>CAPAG Ano Base 2023</v>
          </cell>
          <cell r="O2084" t="str">
            <v>Não</v>
          </cell>
          <cell r="P2084" t="str">
            <v/>
          </cell>
          <cell r="Q2084" t="str">
            <v>Sim</v>
          </cell>
          <cell r="R2084" t="str">
            <v/>
          </cell>
          <cell r="S2084" t="str">
            <v/>
          </cell>
          <cell r="T2084" t="str">
            <v/>
          </cell>
          <cell r="U2084" t="str">
            <v/>
          </cell>
          <cell r="V2084" t="str">
            <v>Sim</v>
          </cell>
          <cell r="W2084" t="str">
            <v>Não</v>
          </cell>
        </row>
        <row r="2085">
          <cell r="D2085" t="str">
            <v>Miguel Calmon/BA</v>
          </cell>
          <cell r="E2085" t="str">
            <v>A</v>
          </cell>
          <cell r="F2085">
            <v>5.2118540461772722E-2</v>
          </cell>
          <cell r="G2085" t="str">
            <v>A</v>
          </cell>
          <cell r="H2085">
            <v>0.78624791476621891</v>
          </cell>
          <cell r="I2085" t="str">
            <v>A</v>
          </cell>
          <cell r="J2085">
            <v>2.4195709124402349E-2</v>
          </cell>
          <cell r="K2085" t="str">
            <v>B</v>
          </cell>
          <cell r="L2085" t="str">
            <v>Bicf</v>
          </cell>
          <cell r="M2085" t="str">
            <v/>
          </cell>
          <cell r="N2085" t="str">
            <v>CAPAG Ano Base 2023</v>
          </cell>
          <cell r="O2085" t="str">
            <v>Não</v>
          </cell>
          <cell r="P2085">
            <v>0.22269605024079092</v>
          </cell>
          <cell r="Q2085" t="str">
            <v>Sim</v>
          </cell>
          <cell r="R2085" t="str">
            <v/>
          </cell>
          <cell r="S2085" t="str">
            <v/>
          </cell>
          <cell r="T2085" t="str">
            <v/>
          </cell>
          <cell r="U2085" t="str">
            <v/>
          </cell>
          <cell r="V2085" t="str">
            <v>Sim</v>
          </cell>
          <cell r="W2085" t="str">
            <v>Sim</v>
          </cell>
        </row>
        <row r="2086">
          <cell r="D2086" t="str">
            <v>Milagres/BA</v>
          </cell>
          <cell r="E2086" t="str">
            <v>C</v>
          </cell>
          <cell r="F2086">
            <v>0.17898854943774534</v>
          </cell>
          <cell r="G2086" t="str">
            <v>A</v>
          </cell>
          <cell r="H2086">
            <v>0.93520737895418438</v>
          </cell>
          <cell r="I2086" t="str">
            <v>B</v>
          </cell>
          <cell r="J2086">
            <v>0</v>
          </cell>
          <cell r="K2086" t="str">
            <v>C</v>
          </cell>
          <cell r="L2086" t="str">
            <v>Cicf</v>
          </cell>
          <cell r="M2086" t="str">
            <v/>
          </cell>
          <cell r="N2086" t="str">
            <v>CAPAG Ano Base 2023</v>
          </cell>
          <cell r="O2086" t="str">
            <v>Não</v>
          </cell>
          <cell r="P2086">
            <v>1</v>
          </cell>
          <cell r="Q2086" t="str">
            <v>Sim</v>
          </cell>
          <cell r="R2086" t="str">
            <v/>
          </cell>
          <cell r="S2086" t="str">
            <v/>
          </cell>
          <cell r="T2086" t="str">
            <v/>
          </cell>
          <cell r="U2086" t="str">
            <v/>
          </cell>
          <cell r="V2086" t="str">
            <v>Sim</v>
          </cell>
          <cell r="W2086" t="str">
            <v>Sim</v>
          </cell>
        </row>
        <row r="2087">
          <cell r="D2087" t="str">
            <v>Mirangaba/BA</v>
          </cell>
          <cell r="E2087" t="str">
            <v>C</v>
          </cell>
          <cell r="F2087">
            <v>0.4966780677335324</v>
          </cell>
          <cell r="G2087" t="str">
            <v>A</v>
          </cell>
          <cell r="H2087">
            <v>0.92390310529857245</v>
          </cell>
          <cell r="I2087" t="str">
            <v>B</v>
          </cell>
          <cell r="J2087">
            <v>-0.21768937910000499</v>
          </cell>
          <cell r="K2087" t="str">
            <v>C</v>
          </cell>
          <cell r="L2087" t="str">
            <v>Dicf</v>
          </cell>
          <cell r="M2087" t="str">
            <v/>
          </cell>
          <cell r="N2087" t="str">
            <v>CAPAG Ano Base 2023</v>
          </cell>
          <cell r="O2087" t="str">
            <v>Não</v>
          </cell>
          <cell r="P2087" t="str">
            <v/>
          </cell>
          <cell r="Q2087" t="str">
            <v>Sim</v>
          </cell>
          <cell r="R2087" t="str">
            <v/>
          </cell>
          <cell r="S2087" t="str">
            <v/>
          </cell>
          <cell r="T2087" t="str">
            <v/>
          </cell>
          <cell r="U2087" t="str">
            <v/>
          </cell>
          <cell r="V2087" t="str">
            <v>Sim</v>
          </cell>
          <cell r="W2087" t="str">
            <v>Sim</v>
          </cell>
        </row>
        <row r="2088">
          <cell r="D2088" t="str">
            <v>Mirante/BA</v>
          </cell>
          <cell r="E2088" t="str">
            <v>n.d.</v>
          </cell>
          <cell r="F2088">
            <v>9.8479227055055032E-2</v>
          </cell>
          <cell r="G2088" t="str">
            <v>A</v>
          </cell>
          <cell r="H2088">
            <v>0.88390945622966366</v>
          </cell>
          <cell r="I2088" t="str">
            <v>B</v>
          </cell>
          <cell r="J2088" t="str">
            <v>n.d.</v>
          </cell>
          <cell r="K2088" t="str">
            <v>n.d.</v>
          </cell>
          <cell r="L2088" t="str">
            <v>Cicf</v>
          </cell>
          <cell r="M20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088" t="str">
            <v>CAPAG Ano Base 2023</v>
          </cell>
          <cell r="O2088" t="str">
            <v>Não</v>
          </cell>
          <cell r="P2088" t="str">
            <v>n.d.</v>
          </cell>
          <cell r="Q2088" t="str">
            <v>Sim</v>
          </cell>
          <cell r="R2088" t="str">
            <v/>
          </cell>
          <cell r="S2088" t="str">
            <v/>
          </cell>
          <cell r="T2088" t="str">
            <v/>
          </cell>
          <cell r="U2088" t="str">
            <v>Sim</v>
          </cell>
          <cell r="V2088" t="str">
            <v>Sim</v>
          </cell>
          <cell r="W2088" t="str">
            <v>Não</v>
          </cell>
        </row>
        <row r="2089">
          <cell r="D2089" t="str">
            <v>Monte Santo/BA</v>
          </cell>
          <cell r="E2089" t="str">
            <v>C</v>
          </cell>
          <cell r="F2089">
            <v>0.52679223963940902</v>
          </cell>
          <cell r="G2089" t="str">
            <v>A</v>
          </cell>
          <cell r="H2089">
            <v>0.99856767749304232</v>
          </cell>
          <cell r="I2089" t="str">
            <v>C</v>
          </cell>
          <cell r="J2089">
            <v>0.21813113893583477</v>
          </cell>
          <cell r="K2089" t="str">
            <v>A</v>
          </cell>
          <cell r="L2089" t="str">
            <v>Bicf</v>
          </cell>
          <cell r="M2089" t="str">
            <v/>
          </cell>
          <cell r="N2089" t="str">
            <v>CAPAG Ano Base 2023</v>
          </cell>
          <cell r="O2089" t="str">
            <v>Não</v>
          </cell>
          <cell r="P2089">
            <v>0.12292358096625786</v>
          </cell>
          <cell r="Q2089" t="str">
            <v>Sim</v>
          </cell>
          <cell r="R2089" t="str">
            <v/>
          </cell>
          <cell r="S2089" t="str">
            <v/>
          </cell>
          <cell r="T2089" t="str">
            <v/>
          </cell>
          <cell r="U2089" t="str">
            <v/>
          </cell>
          <cell r="V2089" t="str">
            <v>Sim</v>
          </cell>
          <cell r="W2089" t="str">
            <v>Sim</v>
          </cell>
        </row>
        <row r="2090">
          <cell r="D2090" t="str">
            <v>Morpará/BA</v>
          </cell>
          <cell r="E2090" t="str">
            <v>C</v>
          </cell>
          <cell r="F2090">
            <v>5.5126597041098041E-2</v>
          </cell>
          <cell r="G2090" t="str">
            <v>A</v>
          </cell>
          <cell r="H2090">
            <v>0.92881840485076694</v>
          </cell>
          <cell r="I2090" t="str">
            <v>B</v>
          </cell>
          <cell r="J2090">
            <v>-4.1467299558747769E-2</v>
          </cell>
          <cell r="K2090" t="str">
            <v>C</v>
          </cell>
          <cell r="L2090" t="str">
            <v>Dicf</v>
          </cell>
          <cell r="M2090" t="str">
            <v/>
          </cell>
          <cell r="N2090" t="str">
            <v>CAPAG Ano Base 2023</v>
          </cell>
          <cell r="O2090" t="str">
            <v>Não</v>
          </cell>
          <cell r="P2090" t="str">
            <v/>
          </cell>
          <cell r="Q2090" t="str">
            <v>Sim</v>
          </cell>
          <cell r="R2090" t="str">
            <v/>
          </cell>
          <cell r="S2090" t="str">
            <v/>
          </cell>
          <cell r="T2090" t="str">
            <v/>
          </cell>
          <cell r="U2090" t="str">
            <v/>
          </cell>
          <cell r="V2090" t="str">
            <v>Sim</v>
          </cell>
          <cell r="W2090" t="str">
            <v>Sim</v>
          </cell>
        </row>
        <row r="2091">
          <cell r="D2091" t="str">
            <v>Morro do Chapéu/BA</v>
          </cell>
          <cell r="E2091" t="str">
            <v>C</v>
          </cell>
          <cell r="F2091">
            <v>0.54169789994773232</v>
          </cell>
          <cell r="G2091" t="str">
            <v>A</v>
          </cell>
          <cell r="H2091">
            <v>0.91180913397295704</v>
          </cell>
          <cell r="I2091" t="str">
            <v>B</v>
          </cell>
          <cell r="J2091">
            <v>-4.4613402703207955E-3</v>
          </cell>
          <cell r="K2091" t="str">
            <v>C</v>
          </cell>
          <cell r="L2091" t="str">
            <v>Cicf</v>
          </cell>
          <cell r="M2091" t="str">
            <v/>
          </cell>
          <cell r="N2091" t="str">
            <v>CAPAG Ano Base 2023</v>
          </cell>
          <cell r="O2091" t="str">
            <v>Não</v>
          </cell>
          <cell r="P2091">
            <v>1.4081313618548768</v>
          </cell>
          <cell r="Q2091" t="str">
            <v>Sim</v>
          </cell>
          <cell r="R2091" t="str">
            <v/>
          </cell>
          <cell r="S2091" t="str">
            <v/>
          </cell>
          <cell r="T2091" t="str">
            <v/>
          </cell>
          <cell r="U2091" t="str">
            <v/>
          </cell>
          <cell r="V2091" t="str">
            <v>Sim</v>
          </cell>
          <cell r="W2091" t="str">
            <v>Sim</v>
          </cell>
        </row>
        <row r="2092">
          <cell r="D2092" t="str">
            <v>Mortugaba/BA</v>
          </cell>
          <cell r="E2092" t="str">
            <v>n.d.</v>
          </cell>
          <cell r="F2092">
            <v>0.34660158362071047</v>
          </cell>
          <cell r="G2092" t="str">
            <v>A</v>
          </cell>
          <cell r="H2092">
            <v>0.7507592343098819</v>
          </cell>
          <cell r="I2092" t="str">
            <v>A</v>
          </cell>
          <cell r="J2092" t="str">
            <v>n.d.</v>
          </cell>
          <cell r="K2092" t="str">
            <v>n.d.</v>
          </cell>
          <cell r="L2092" t="str">
            <v>Cicf</v>
          </cell>
          <cell r="M209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092" t="str">
            <v>CAPAG Ano Base 2023</v>
          </cell>
          <cell r="O2092" t="str">
            <v>Não</v>
          </cell>
          <cell r="P2092">
            <v>5.370009385551773E-2</v>
          </cell>
          <cell r="Q2092" t="str">
            <v>Sim</v>
          </cell>
          <cell r="R2092" t="str">
            <v>Sim</v>
          </cell>
          <cell r="S2092" t="str">
            <v/>
          </cell>
          <cell r="T2092" t="str">
            <v/>
          </cell>
          <cell r="U2092" t="str">
            <v>Sim</v>
          </cell>
          <cell r="V2092" t="str">
            <v>Sim</v>
          </cell>
          <cell r="W2092" t="str">
            <v>Sim</v>
          </cell>
        </row>
        <row r="2093">
          <cell r="D2093" t="str">
            <v>Mucugê/BA</v>
          </cell>
          <cell r="E2093" t="str">
            <v>C</v>
          </cell>
          <cell r="F2093">
            <v>0.20037283368069758</v>
          </cell>
          <cell r="G2093" t="str">
            <v>A</v>
          </cell>
          <cell r="H2093">
            <v>0.95016112249316276</v>
          </cell>
          <cell r="I2093" t="str">
            <v>C</v>
          </cell>
          <cell r="J2093">
            <v>-1.3799773913717389E-2</v>
          </cell>
          <cell r="K2093" t="str">
            <v>C</v>
          </cell>
          <cell r="L2093" t="str">
            <v>Bicf</v>
          </cell>
          <cell r="M2093" t="str">
            <v/>
          </cell>
          <cell r="N2093" t="str">
            <v>CAPAG Ano Base 2023</v>
          </cell>
          <cell r="O2093" t="str">
            <v>Não</v>
          </cell>
          <cell r="P2093">
            <v>0.87195906529812051</v>
          </cell>
          <cell r="Q2093" t="str">
            <v>Sim</v>
          </cell>
          <cell r="R2093" t="str">
            <v>Sim</v>
          </cell>
          <cell r="S2093" t="str">
            <v/>
          </cell>
          <cell r="T2093" t="str">
            <v/>
          </cell>
          <cell r="U2093" t="str">
            <v/>
          </cell>
          <cell r="V2093" t="str">
            <v>Sim</v>
          </cell>
          <cell r="W2093" t="str">
            <v>Sim</v>
          </cell>
        </row>
        <row r="2094">
          <cell r="D2094" t="str">
            <v>Mucuri/BA</v>
          </cell>
          <cell r="E2094" t="str">
            <v>C</v>
          </cell>
          <cell r="F2094">
            <v>0.40051799308023039</v>
          </cell>
          <cell r="G2094" t="str">
            <v>A</v>
          </cell>
          <cell r="H2094">
            <v>0.94944657119973552</v>
          </cell>
          <cell r="I2094" t="str">
            <v>B</v>
          </cell>
          <cell r="J2094">
            <v>-1.9651648710118368E-2</v>
          </cell>
          <cell r="K2094" t="str">
            <v>C</v>
          </cell>
          <cell r="L2094" t="str">
            <v>Dicf</v>
          </cell>
          <cell r="M2094" t="str">
            <v/>
          </cell>
          <cell r="N2094" t="str">
            <v>CAPAG Ano Base 2023</v>
          </cell>
          <cell r="O2094" t="str">
            <v>Não</v>
          </cell>
          <cell r="P2094">
            <v>11.14481097885426</v>
          </cell>
          <cell r="Q2094" t="str">
            <v>Sim</v>
          </cell>
          <cell r="R2094" t="str">
            <v/>
          </cell>
          <cell r="S2094" t="str">
            <v/>
          </cell>
          <cell r="T2094" t="str">
            <v/>
          </cell>
          <cell r="U2094" t="str">
            <v/>
          </cell>
          <cell r="V2094" t="str">
            <v>Sim</v>
          </cell>
          <cell r="W2094" t="str">
            <v>Sim</v>
          </cell>
        </row>
        <row r="2095">
          <cell r="D2095" t="str">
            <v>Mulungu do Morro/BA</v>
          </cell>
          <cell r="E2095" t="str">
            <v>n.e.</v>
          </cell>
          <cell r="F2095">
            <v>0.19039516220353797</v>
          </cell>
          <cell r="G2095" t="str">
            <v>A</v>
          </cell>
          <cell r="H2095">
            <v>0.97495838735819973</v>
          </cell>
          <cell r="I2095" t="str">
            <v>C</v>
          </cell>
          <cell r="J2095">
            <v>2.4477833364689328E-2</v>
          </cell>
          <cell r="K2095" t="str">
            <v>B</v>
          </cell>
          <cell r="L2095" t="str">
            <v>Eicf</v>
          </cell>
          <cell r="M2095" t="str">
            <v>Ente possui ranking da informação contábil Eicf</v>
          </cell>
          <cell r="N2095" t="str">
            <v>CAPAG Ano Base 2023</v>
          </cell>
          <cell r="O2095" t="str">
            <v>Não</v>
          </cell>
          <cell r="P2095">
            <v>0</v>
          </cell>
          <cell r="Q2095" t="str">
            <v>Sim</v>
          </cell>
          <cell r="R2095" t="str">
            <v>Sim</v>
          </cell>
          <cell r="S2095" t="str">
            <v/>
          </cell>
          <cell r="T2095" t="str">
            <v/>
          </cell>
          <cell r="U2095" t="str">
            <v/>
          </cell>
          <cell r="V2095" t="str">
            <v>Sim</v>
          </cell>
          <cell r="W2095" t="str">
            <v>Sim</v>
          </cell>
        </row>
        <row r="2096">
          <cell r="D2096" t="str">
            <v>Mundo Novo/BA</v>
          </cell>
          <cell r="E2096" t="str">
            <v>n.d.</v>
          </cell>
          <cell r="F2096">
            <v>0.42881274338746106</v>
          </cell>
          <cell r="G2096" t="str">
            <v>A</v>
          </cell>
          <cell r="H2096" t="str">
            <v>n.d.</v>
          </cell>
          <cell r="I2096" t="str">
            <v>n.d.</v>
          </cell>
          <cell r="J2096">
            <v>-0.11474184206573659</v>
          </cell>
          <cell r="K2096" t="str">
            <v>C</v>
          </cell>
          <cell r="L2096" t="str">
            <v>Aicf</v>
          </cell>
          <cell r="M209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096" t="str">
            <v>CAPAG Ano Base 2023</v>
          </cell>
          <cell r="O2096" t="str">
            <v>Não</v>
          </cell>
          <cell r="P2096" t="str">
            <v/>
          </cell>
          <cell r="Q2096" t="str">
            <v>Sim</v>
          </cell>
          <cell r="R2096" t="str">
            <v/>
          </cell>
          <cell r="S2096" t="str">
            <v>Sim</v>
          </cell>
          <cell r="T2096" t="str">
            <v/>
          </cell>
          <cell r="U2096" t="str">
            <v/>
          </cell>
          <cell r="V2096" t="str">
            <v>Sim</v>
          </cell>
          <cell r="W2096" t="str">
            <v>Sim</v>
          </cell>
        </row>
        <row r="2097">
          <cell r="D2097" t="str">
            <v>Muniz Ferreira/BA</v>
          </cell>
          <cell r="E2097" t="str">
            <v>n.e.</v>
          </cell>
          <cell r="F2097">
            <v>0.20601131842263024</v>
          </cell>
          <cell r="G2097" t="str">
            <v>A</v>
          </cell>
          <cell r="H2097">
            <v>0.95568852079007682</v>
          </cell>
          <cell r="I2097" t="str">
            <v>C</v>
          </cell>
          <cell r="J2097">
            <v>-2.3875991256969197E-3</v>
          </cell>
          <cell r="K2097" t="str">
            <v>C</v>
          </cell>
          <cell r="L2097" t="str">
            <v>Eicf</v>
          </cell>
          <cell r="M2097" t="str">
            <v>Ente possui ranking da informação contábil Eicf</v>
          </cell>
          <cell r="N2097" t="str">
            <v>CAPAG Ano Base 2023</v>
          </cell>
          <cell r="O2097" t="str">
            <v>Não</v>
          </cell>
          <cell r="P2097">
            <v>1.4503132860819565</v>
          </cell>
          <cell r="Q2097" t="str">
            <v>Sim</v>
          </cell>
          <cell r="R2097" t="str">
            <v/>
          </cell>
          <cell r="S2097" t="str">
            <v/>
          </cell>
          <cell r="T2097" t="str">
            <v/>
          </cell>
          <cell r="U2097" t="str">
            <v/>
          </cell>
          <cell r="V2097" t="str">
            <v>Sim</v>
          </cell>
          <cell r="W2097" t="str">
            <v>Não</v>
          </cell>
        </row>
        <row r="2098">
          <cell r="D2098" t="str">
            <v>Muquém do São Francisco/BA</v>
          </cell>
          <cell r="E2098" t="str">
            <v>C</v>
          </cell>
          <cell r="F2098">
            <v>0.10880571724994491</v>
          </cell>
          <cell r="G2098" t="str">
            <v>A</v>
          </cell>
          <cell r="H2098">
            <v>0.96737231123854095</v>
          </cell>
          <cell r="I2098" t="str">
            <v>C</v>
          </cell>
          <cell r="J2098">
            <v>1.8394091939712628E-2</v>
          </cell>
          <cell r="K2098" t="str">
            <v>B</v>
          </cell>
          <cell r="L2098" t="str">
            <v>Bicf</v>
          </cell>
          <cell r="M2098" t="str">
            <v/>
          </cell>
          <cell r="N2098" t="str">
            <v>CAPAG Ano Base 2023</v>
          </cell>
          <cell r="O2098" t="str">
            <v>Não</v>
          </cell>
          <cell r="P2098">
            <v>0.28171164565567502</v>
          </cell>
          <cell r="Q2098" t="str">
            <v>Sim</v>
          </cell>
          <cell r="R2098" t="str">
            <v/>
          </cell>
          <cell r="S2098" t="str">
            <v/>
          </cell>
          <cell r="T2098" t="str">
            <v/>
          </cell>
          <cell r="U2098" t="str">
            <v/>
          </cell>
          <cell r="V2098" t="str">
            <v>Sim</v>
          </cell>
          <cell r="W2098" t="str">
            <v>Não</v>
          </cell>
        </row>
        <row r="2099">
          <cell r="D2099" t="str">
            <v>Muritiba/BA</v>
          </cell>
          <cell r="E2099" t="str">
            <v>C</v>
          </cell>
          <cell r="F2099">
            <v>0.32975724366029774</v>
          </cell>
          <cell r="G2099" t="str">
            <v>A</v>
          </cell>
          <cell r="H2099">
            <v>0.89650991524823287</v>
          </cell>
          <cell r="I2099" t="str">
            <v>B</v>
          </cell>
          <cell r="J2099">
            <v>0</v>
          </cell>
          <cell r="K2099" t="str">
            <v>C</v>
          </cell>
          <cell r="L2099" t="str">
            <v>Dicf</v>
          </cell>
          <cell r="M2099" t="str">
            <v/>
          </cell>
          <cell r="N2099" t="str">
            <v>CAPAG Ano Base 2023</v>
          </cell>
          <cell r="O2099" t="str">
            <v>Não</v>
          </cell>
          <cell r="P2099" t="str">
            <v>n.d.</v>
          </cell>
          <cell r="Q2099" t="str">
            <v>Sim</v>
          </cell>
          <cell r="R2099" t="str">
            <v/>
          </cell>
          <cell r="S2099" t="str">
            <v/>
          </cell>
          <cell r="T2099" t="str">
            <v/>
          </cell>
          <cell r="U2099" t="str">
            <v/>
          </cell>
          <cell r="V2099" t="str">
            <v>Sim</v>
          </cell>
          <cell r="W2099" t="str">
            <v>Sim</v>
          </cell>
        </row>
        <row r="2100">
          <cell r="D2100" t="str">
            <v>Mutuípe/BA</v>
          </cell>
          <cell r="E2100" t="str">
            <v>C</v>
          </cell>
          <cell r="F2100">
            <v>0.36561594246823642</v>
          </cell>
          <cell r="G2100" t="str">
            <v>A</v>
          </cell>
          <cell r="H2100">
            <v>0.98471170400574903</v>
          </cell>
          <cell r="I2100" t="str">
            <v>C</v>
          </cell>
          <cell r="J2100">
            <v>-5.9976862715066422E-2</v>
          </cell>
          <cell r="K2100" t="str">
            <v>C</v>
          </cell>
          <cell r="L2100" t="str">
            <v>Cicf</v>
          </cell>
          <cell r="M2100" t="str">
            <v/>
          </cell>
          <cell r="N2100" t="str">
            <v>CAPAG Ano Base 2023</v>
          </cell>
          <cell r="O2100" t="str">
            <v>Não</v>
          </cell>
          <cell r="P2100" t="str">
            <v/>
          </cell>
          <cell r="Q2100" t="str">
            <v>Sim</v>
          </cell>
          <cell r="R2100" t="str">
            <v/>
          </cell>
          <cell r="S2100" t="str">
            <v/>
          </cell>
          <cell r="T2100" t="str">
            <v/>
          </cell>
          <cell r="U2100" t="str">
            <v/>
          </cell>
          <cell r="V2100" t="str">
            <v>Sim</v>
          </cell>
          <cell r="W2100" t="str">
            <v>Sim</v>
          </cell>
        </row>
        <row r="2101">
          <cell r="D2101" t="str">
            <v>Nazaré/BA</v>
          </cell>
          <cell r="E2101" t="str">
            <v>C</v>
          </cell>
          <cell r="F2101">
            <v>0.54931689141177353</v>
          </cell>
          <cell r="G2101" t="str">
            <v>A</v>
          </cell>
          <cell r="H2101">
            <v>0.91969514907178396</v>
          </cell>
          <cell r="I2101" t="str">
            <v>B</v>
          </cell>
          <cell r="J2101">
            <v>-3.0168253768088953E-2</v>
          </cell>
          <cell r="K2101" t="str">
            <v>C</v>
          </cell>
          <cell r="L2101" t="str">
            <v>Cicf</v>
          </cell>
          <cell r="M2101" t="str">
            <v/>
          </cell>
          <cell r="N2101" t="str">
            <v>CAPAG Ano Base 2023</v>
          </cell>
          <cell r="O2101" t="str">
            <v>Não</v>
          </cell>
          <cell r="P2101">
            <v>2.575073008728864</v>
          </cell>
          <cell r="Q2101" t="str">
            <v>Sim</v>
          </cell>
          <cell r="R2101" t="str">
            <v/>
          </cell>
          <cell r="S2101" t="str">
            <v/>
          </cell>
          <cell r="T2101" t="str">
            <v/>
          </cell>
          <cell r="U2101" t="str">
            <v/>
          </cell>
          <cell r="V2101" t="str">
            <v>Sim</v>
          </cell>
          <cell r="W2101" t="str">
            <v>Não</v>
          </cell>
        </row>
        <row r="2102">
          <cell r="D2102" t="str">
            <v>Nilo Peçanha/BA</v>
          </cell>
          <cell r="E2102" t="str">
            <v>C</v>
          </cell>
          <cell r="F2102">
            <v>0.53887422792632267</v>
          </cell>
          <cell r="G2102" t="str">
            <v>A</v>
          </cell>
          <cell r="H2102">
            <v>1.1023030443755801</v>
          </cell>
          <cell r="I2102" t="str">
            <v>C</v>
          </cell>
          <cell r="J2102">
            <v>3.7527226895026786E-2</v>
          </cell>
          <cell r="K2102" t="str">
            <v>B</v>
          </cell>
          <cell r="L2102" t="str">
            <v>Dicf</v>
          </cell>
          <cell r="M2102" t="str">
            <v/>
          </cell>
          <cell r="N2102" t="str">
            <v>CAPAG Ano Base 2023</v>
          </cell>
          <cell r="O2102" t="str">
            <v>Não</v>
          </cell>
          <cell r="P2102">
            <v>0.23556516851325371</v>
          </cell>
          <cell r="Q2102" t="str">
            <v>Sim</v>
          </cell>
          <cell r="R2102" t="str">
            <v>Sim</v>
          </cell>
          <cell r="S2102" t="str">
            <v/>
          </cell>
          <cell r="T2102" t="str">
            <v/>
          </cell>
          <cell r="U2102" t="str">
            <v/>
          </cell>
          <cell r="V2102" t="str">
            <v>Sim</v>
          </cell>
          <cell r="W2102" t="str">
            <v>Sim</v>
          </cell>
        </row>
        <row r="2103">
          <cell r="D2103" t="str">
            <v>Nordestina/BA</v>
          </cell>
          <cell r="E2103" t="str">
            <v>B</v>
          </cell>
          <cell r="F2103">
            <v>0.17632567380992384</v>
          </cell>
          <cell r="G2103" t="str">
            <v>A</v>
          </cell>
          <cell r="H2103">
            <v>0.89812444629466537</v>
          </cell>
          <cell r="I2103" t="str">
            <v>B</v>
          </cell>
          <cell r="J2103">
            <v>4.7412603539617092E-2</v>
          </cell>
          <cell r="K2103" t="str">
            <v>B</v>
          </cell>
          <cell r="L2103" t="str">
            <v>Bicf</v>
          </cell>
          <cell r="M2103" t="str">
            <v/>
          </cell>
          <cell r="N2103" t="str">
            <v>CAPAG Ano Base 2023</v>
          </cell>
          <cell r="O2103" t="str">
            <v>Não</v>
          </cell>
          <cell r="P2103">
            <v>0.5261403338378714</v>
          </cell>
          <cell r="Q2103" t="str">
            <v>Sim</v>
          </cell>
          <cell r="R2103" t="str">
            <v/>
          </cell>
          <cell r="S2103" t="str">
            <v/>
          </cell>
          <cell r="T2103" t="str">
            <v/>
          </cell>
          <cell r="U2103" t="str">
            <v/>
          </cell>
          <cell r="V2103" t="str">
            <v>Sim</v>
          </cell>
          <cell r="W2103" t="str">
            <v>Sim</v>
          </cell>
        </row>
        <row r="2104">
          <cell r="D2104" t="str">
            <v>Nova Canaã/BA</v>
          </cell>
          <cell r="E2104" t="str">
            <v>n.d.</v>
          </cell>
          <cell r="F2104">
            <v>0.40672984530775236</v>
          </cell>
          <cell r="G2104" t="str">
            <v>A</v>
          </cell>
          <cell r="H2104">
            <v>1.005594926881066</v>
          </cell>
          <cell r="I2104" t="str">
            <v>C</v>
          </cell>
          <cell r="J2104" t="str">
            <v>n.d.</v>
          </cell>
          <cell r="K2104" t="str">
            <v>n.d.</v>
          </cell>
          <cell r="L2104" t="str">
            <v>Cicf</v>
          </cell>
          <cell r="M210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104" t="str">
            <v>CAPAG Ano Base 2023</v>
          </cell>
          <cell r="O2104" t="str">
            <v>Não</v>
          </cell>
          <cell r="P2104" t="str">
            <v>n.d.</v>
          </cell>
          <cell r="Q2104" t="str">
            <v>Sim</v>
          </cell>
          <cell r="R2104" t="str">
            <v/>
          </cell>
          <cell r="S2104" t="str">
            <v/>
          </cell>
          <cell r="T2104" t="str">
            <v>Negativa</v>
          </cell>
          <cell r="U2104" t="str">
            <v/>
          </cell>
          <cell r="V2104" t="str">
            <v>Sim</v>
          </cell>
          <cell r="W2104" t="str">
            <v>Não</v>
          </cell>
        </row>
        <row r="2105">
          <cell r="D2105" t="str">
            <v>Nova Fátima/BA</v>
          </cell>
          <cell r="E2105" t="str">
            <v>n.d.</v>
          </cell>
          <cell r="F2105">
            <v>0.10351149283408022</v>
          </cell>
          <cell r="G2105" t="str">
            <v>A</v>
          </cell>
          <cell r="H2105">
            <v>0.94806963602068028</v>
          </cell>
          <cell r="I2105" t="str">
            <v>B</v>
          </cell>
          <cell r="J2105" t="str">
            <v>n.d.</v>
          </cell>
          <cell r="K2105" t="str">
            <v>n.d.</v>
          </cell>
          <cell r="L2105" t="str">
            <v>Cicf</v>
          </cell>
          <cell r="M210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105" t="str">
            <v>CAPAG Ano Base 2023</v>
          </cell>
          <cell r="O2105" t="str">
            <v>Não</v>
          </cell>
          <cell r="P2105" t="str">
            <v>n.d.</v>
          </cell>
          <cell r="Q2105" t="str">
            <v>Sim</v>
          </cell>
          <cell r="R2105" t="str">
            <v/>
          </cell>
          <cell r="S2105" t="str">
            <v/>
          </cell>
          <cell r="T2105" t="str">
            <v/>
          </cell>
          <cell r="U2105" t="str">
            <v>Sim</v>
          </cell>
          <cell r="V2105" t="str">
            <v>Sim</v>
          </cell>
          <cell r="W2105" t="str">
            <v>Não</v>
          </cell>
        </row>
        <row r="2106">
          <cell r="D2106" t="str">
            <v>Nova Ibiá/BA</v>
          </cell>
          <cell r="E2106" t="str">
            <v>C</v>
          </cell>
          <cell r="F2106">
            <v>0.8726060807227195</v>
          </cell>
          <cell r="G2106" t="str">
            <v>B</v>
          </cell>
          <cell r="H2106">
            <v>0.94142565575296799</v>
          </cell>
          <cell r="I2106" t="str">
            <v>B</v>
          </cell>
          <cell r="J2106">
            <v>-9.8030727447645211E-2</v>
          </cell>
          <cell r="K2106" t="str">
            <v>C</v>
          </cell>
          <cell r="L2106" t="str">
            <v>Bicf</v>
          </cell>
          <cell r="M2106" t="str">
            <v/>
          </cell>
          <cell r="N2106" t="str">
            <v>CAPAG Ano Base 2023</v>
          </cell>
          <cell r="O2106" t="str">
            <v>Não</v>
          </cell>
          <cell r="P2106" t="str">
            <v/>
          </cell>
          <cell r="Q2106" t="str">
            <v>Sim</v>
          </cell>
          <cell r="R2106" t="str">
            <v/>
          </cell>
          <cell r="S2106" t="str">
            <v/>
          </cell>
          <cell r="T2106" t="str">
            <v/>
          </cell>
          <cell r="U2106" t="str">
            <v/>
          </cell>
          <cell r="V2106" t="str">
            <v>Sim</v>
          </cell>
          <cell r="W2106" t="str">
            <v>Sim</v>
          </cell>
        </row>
        <row r="2107">
          <cell r="D2107" t="str">
            <v>Nova Itarana/BA</v>
          </cell>
          <cell r="E2107" t="str">
            <v>C</v>
          </cell>
          <cell r="F2107">
            <v>0.62354903664582795</v>
          </cell>
          <cell r="G2107" t="str">
            <v>B</v>
          </cell>
          <cell r="H2107">
            <v>0.91976741208619184</v>
          </cell>
          <cell r="I2107" t="str">
            <v>B</v>
          </cell>
          <cell r="J2107">
            <v>-5.1335004270311589E-2</v>
          </cell>
          <cell r="K2107" t="str">
            <v>C</v>
          </cell>
          <cell r="L2107" t="str">
            <v>Cicf</v>
          </cell>
          <cell r="M2107" t="str">
            <v/>
          </cell>
          <cell r="N2107" t="str">
            <v>CAPAG Ano Base 2023</v>
          </cell>
          <cell r="O2107" t="str">
            <v>Não</v>
          </cell>
          <cell r="P2107" t="str">
            <v/>
          </cell>
          <cell r="Q2107" t="str">
            <v>Sim</v>
          </cell>
          <cell r="R2107" t="str">
            <v/>
          </cell>
          <cell r="S2107" t="str">
            <v/>
          </cell>
          <cell r="T2107" t="str">
            <v/>
          </cell>
          <cell r="U2107" t="str">
            <v/>
          </cell>
          <cell r="V2107" t="str">
            <v>Sim</v>
          </cell>
          <cell r="W2107" t="str">
            <v>Não</v>
          </cell>
        </row>
        <row r="2108">
          <cell r="D2108" t="str">
            <v>Nova Redenção/BA</v>
          </cell>
          <cell r="E2108" t="str">
            <v>C</v>
          </cell>
          <cell r="F2108">
            <v>0.49522350440504881</v>
          </cell>
          <cell r="G2108" t="str">
            <v>A</v>
          </cell>
          <cell r="H2108">
            <v>1.0190018551671025</v>
          </cell>
          <cell r="I2108" t="str">
            <v>C</v>
          </cell>
          <cell r="J2108">
            <v>6.3964971481155042E-5</v>
          </cell>
          <cell r="K2108" t="str">
            <v>B</v>
          </cell>
          <cell r="L2108" t="str">
            <v>Dicf</v>
          </cell>
          <cell r="M2108" t="str">
            <v/>
          </cell>
          <cell r="N2108" t="str">
            <v>CAPAG Ano Base 2023</v>
          </cell>
          <cell r="O2108" t="str">
            <v>Não</v>
          </cell>
          <cell r="P2108">
            <v>0</v>
          </cell>
          <cell r="Q2108" t="str">
            <v>Sim</v>
          </cell>
          <cell r="R2108" t="str">
            <v/>
          </cell>
          <cell r="S2108" t="str">
            <v/>
          </cell>
          <cell r="T2108" t="str">
            <v/>
          </cell>
          <cell r="U2108" t="str">
            <v/>
          </cell>
          <cell r="V2108" t="str">
            <v>Sim</v>
          </cell>
          <cell r="W2108" t="str">
            <v>Sim</v>
          </cell>
        </row>
        <row r="2109">
          <cell r="D2109" t="str">
            <v>Nova Soure/BA</v>
          </cell>
          <cell r="E2109" t="str">
            <v>n.d.</v>
          </cell>
          <cell r="F2109">
            <v>0.71255421829503984</v>
          </cell>
          <cell r="G2109" t="str">
            <v>B</v>
          </cell>
          <cell r="H2109">
            <v>0.96482063474349922</v>
          </cell>
          <cell r="I2109" t="str">
            <v>C</v>
          </cell>
          <cell r="J2109" t="str">
            <v>n.d.</v>
          </cell>
          <cell r="K2109" t="str">
            <v>n.d.</v>
          </cell>
          <cell r="L2109" t="str">
            <v>Bicf</v>
          </cell>
          <cell r="M2109"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109" t="str">
            <v>CAPAG Ano Base 2023</v>
          </cell>
          <cell r="O2109" t="str">
            <v>Não</v>
          </cell>
          <cell r="P2109" t="str">
            <v>n.d.</v>
          </cell>
          <cell r="Q2109" t="str">
            <v>Sim</v>
          </cell>
          <cell r="R2109" t="str">
            <v/>
          </cell>
          <cell r="S2109" t="str">
            <v/>
          </cell>
          <cell r="T2109" t="str">
            <v>Negativa</v>
          </cell>
          <cell r="U2109" t="str">
            <v>Sim</v>
          </cell>
          <cell r="V2109" t="str">
            <v>Sim</v>
          </cell>
          <cell r="W2109" t="str">
            <v>Sim</v>
          </cell>
        </row>
        <row r="2110">
          <cell r="D2110" t="str">
            <v>Nova Viçosa/BA</v>
          </cell>
          <cell r="E2110" t="str">
            <v>C</v>
          </cell>
          <cell r="F2110">
            <v>0.24980324227544859</v>
          </cell>
          <cell r="G2110" t="str">
            <v>A</v>
          </cell>
          <cell r="H2110">
            <v>0.95676776189770552</v>
          </cell>
          <cell r="I2110" t="str">
            <v>C</v>
          </cell>
          <cell r="J2110">
            <v>-0.12479685163685775</v>
          </cell>
          <cell r="K2110" t="str">
            <v>C</v>
          </cell>
          <cell r="L2110" t="str">
            <v>Cicf</v>
          </cell>
          <cell r="M2110" t="str">
            <v/>
          </cell>
          <cell r="N2110" t="str">
            <v>CAPAG Ano Base 2023</v>
          </cell>
          <cell r="O2110" t="str">
            <v>Não</v>
          </cell>
          <cell r="P2110" t="str">
            <v/>
          </cell>
          <cell r="Q2110" t="str">
            <v>Sim</v>
          </cell>
          <cell r="R2110" t="str">
            <v/>
          </cell>
          <cell r="S2110" t="str">
            <v/>
          </cell>
          <cell r="T2110" t="str">
            <v/>
          </cell>
          <cell r="U2110" t="str">
            <v/>
          </cell>
          <cell r="V2110" t="str">
            <v>Sim</v>
          </cell>
          <cell r="W2110" t="str">
            <v>Sim</v>
          </cell>
        </row>
        <row r="2111">
          <cell r="D2111" t="str">
            <v>Novo Horizonte/BA</v>
          </cell>
          <cell r="E2111" t="str">
            <v>n.e.</v>
          </cell>
          <cell r="F2111">
            <v>0.35939374818082248</v>
          </cell>
          <cell r="G2111" t="str">
            <v>A</v>
          </cell>
          <cell r="H2111">
            <v>0.88730743023879766</v>
          </cell>
          <cell r="I2111" t="str">
            <v>B</v>
          </cell>
          <cell r="J2111">
            <v>-2.5430005562356455E-2</v>
          </cell>
          <cell r="K2111" t="str">
            <v>C</v>
          </cell>
          <cell r="L2111" t="str">
            <v>Eicf</v>
          </cell>
          <cell r="M2111" t="str">
            <v>Ente possui ranking da informação contábil Eicf</v>
          </cell>
          <cell r="N2111" t="str">
            <v>CAPAG Ano Base 2023</v>
          </cell>
          <cell r="O2111" t="str">
            <v>Não</v>
          </cell>
          <cell r="P2111">
            <v>2.6253872718946045</v>
          </cell>
          <cell r="Q2111" t="str">
            <v>Sim</v>
          </cell>
          <cell r="R2111" t="str">
            <v/>
          </cell>
          <cell r="S2111" t="str">
            <v/>
          </cell>
          <cell r="T2111" t="str">
            <v/>
          </cell>
          <cell r="U2111" t="str">
            <v/>
          </cell>
          <cell r="V2111" t="str">
            <v>Sim</v>
          </cell>
          <cell r="W2111" t="str">
            <v>Sim</v>
          </cell>
        </row>
        <row r="2112">
          <cell r="D2112" t="str">
            <v>Novo Triunfo/BA</v>
          </cell>
          <cell r="E2112" t="str">
            <v>C</v>
          </cell>
          <cell r="F2112">
            <v>0.38907932644839632</v>
          </cell>
          <cell r="G2112" t="str">
            <v>A</v>
          </cell>
          <cell r="H2112">
            <v>0.92280934673589909</v>
          </cell>
          <cell r="I2112" t="str">
            <v>B</v>
          </cell>
          <cell r="J2112">
            <v>-1.801928564621004E-2</v>
          </cell>
          <cell r="K2112" t="str">
            <v>C</v>
          </cell>
          <cell r="L2112" t="str">
            <v>Dicf</v>
          </cell>
          <cell r="M2112" t="str">
            <v/>
          </cell>
          <cell r="N2112" t="str">
            <v>CAPAG Ano Base 2023</v>
          </cell>
          <cell r="O2112" t="str">
            <v>Não</v>
          </cell>
          <cell r="P2112">
            <v>4.7160003408484155</v>
          </cell>
          <cell r="Q2112" t="str">
            <v>Sim</v>
          </cell>
          <cell r="R2112" t="str">
            <v/>
          </cell>
          <cell r="S2112" t="str">
            <v/>
          </cell>
          <cell r="T2112" t="str">
            <v/>
          </cell>
          <cell r="U2112" t="str">
            <v/>
          </cell>
          <cell r="V2112" t="str">
            <v>Sim</v>
          </cell>
          <cell r="W2112" t="str">
            <v>Sim</v>
          </cell>
        </row>
        <row r="2113">
          <cell r="D2113" t="str">
            <v>Olindina/BA</v>
          </cell>
          <cell r="E2113" t="str">
            <v>C</v>
          </cell>
          <cell r="F2113">
            <v>6.7363794723905926E-2</v>
          </cell>
          <cell r="G2113" t="str">
            <v>A</v>
          </cell>
          <cell r="H2113">
            <v>0.9608318298117251</v>
          </cell>
          <cell r="I2113" t="str">
            <v>C</v>
          </cell>
          <cell r="J2113">
            <v>5.8912212899237221E-4</v>
          </cell>
          <cell r="K2113" t="str">
            <v>B</v>
          </cell>
          <cell r="L2113" t="str">
            <v>Bicf</v>
          </cell>
          <cell r="M2113" t="str">
            <v/>
          </cell>
          <cell r="N2113" t="str">
            <v>CAPAG Ano Base 2023</v>
          </cell>
          <cell r="O2113" t="str">
            <v>Não</v>
          </cell>
          <cell r="P2113">
            <v>0.8186495218478701</v>
          </cell>
          <cell r="Q2113" t="str">
            <v>Sim</v>
          </cell>
          <cell r="R2113" t="str">
            <v/>
          </cell>
          <cell r="S2113" t="str">
            <v/>
          </cell>
          <cell r="T2113" t="str">
            <v/>
          </cell>
          <cell r="U2113" t="str">
            <v/>
          </cell>
          <cell r="V2113" t="str">
            <v>Sim</v>
          </cell>
          <cell r="W2113" t="str">
            <v>Sim</v>
          </cell>
        </row>
        <row r="2114">
          <cell r="D2114" t="str">
            <v>Oliveira dos Brejinhos/BA</v>
          </cell>
          <cell r="E2114" t="str">
            <v>C</v>
          </cell>
          <cell r="F2114">
            <v>0.26194497599749517</v>
          </cell>
          <cell r="G2114" t="str">
            <v>A</v>
          </cell>
          <cell r="H2114">
            <v>1.1444680717496987</v>
          </cell>
          <cell r="I2114" t="str">
            <v>C</v>
          </cell>
          <cell r="J2114">
            <v>1.1191116677554038E-3</v>
          </cell>
          <cell r="K2114" t="str">
            <v>B</v>
          </cell>
          <cell r="L2114" t="str">
            <v>Dicf</v>
          </cell>
          <cell r="M2114" t="str">
            <v/>
          </cell>
          <cell r="N2114" t="str">
            <v>CAPAG Ano Base 2023</v>
          </cell>
          <cell r="O2114" t="str">
            <v>Não</v>
          </cell>
          <cell r="P2114">
            <v>0.96074694357317969</v>
          </cell>
          <cell r="Q2114" t="str">
            <v>Sim</v>
          </cell>
          <cell r="R2114" t="str">
            <v/>
          </cell>
          <cell r="S2114" t="str">
            <v/>
          </cell>
          <cell r="T2114" t="str">
            <v/>
          </cell>
          <cell r="U2114" t="str">
            <v/>
          </cell>
          <cell r="V2114" t="str">
            <v>Sim</v>
          </cell>
          <cell r="W2114" t="str">
            <v>Sim</v>
          </cell>
        </row>
        <row r="2115">
          <cell r="D2115" t="str">
            <v>Ouriçangas/BA</v>
          </cell>
          <cell r="E2115" t="str">
            <v>n.d.</v>
          </cell>
          <cell r="F2115" t="str">
            <v>n.d.</v>
          </cell>
          <cell r="G2115" t="str">
            <v>n.d.</v>
          </cell>
          <cell r="H2115" t="str">
            <v>n.d.</v>
          </cell>
          <cell r="I2115" t="str">
            <v>n.d.</v>
          </cell>
          <cell r="J2115" t="str">
            <v>n.d.</v>
          </cell>
          <cell r="K2115" t="str">
            <v>n.d.</v>
          </cell>
          <cell r="L2115" t="str">
            <v>Bicf</v>
          </cell>
          <cell r="M2115" t="str">
            <v xml:space="preserve">Ente não publicou último RGF de 2024
Ente não publicou último RREO de 2024
</v>
          </cell>
          <cell r="N2115" t="str">
            <v>CAPAG Ano Base 2023</v>
          </cell>
          <cell r="O2115" t="str">
            <v>Não</v>
          </cell>
          <cell r="P2115">
            <v>0.58733992419290426</v>
          </cell>
          <cell r="Q2115" t="str">
            <v>Sim</v>
          </cell>
          <cell r="R2115" t="str">
            <v>Sim</v>
          </cell>
          <cell r="S2115" t="str">
            <v/>
          </cell>
          <cell r="T2115" t="str">
            <v/>
          </cell>
          <cell r="U2115" t="str">
            <v/>
          </cell>
          <cell r="V2115" t="str">
            <v>Não</v>
          </cell>
          <cell r="W2115" t="str">
            <v>Não</v>
          </cell>
        </row>
        <row r="2116">
          <cell r="D2116" t="str">
            <v>Ourolândia/BA</v>
          </cell>
          <cell r="E2116" t="str">
            <v>n.d.</v>
          </cell>
          <cell r="F2116">
            <v>0.32078642079936148</v>
          </cell>
          <cell r="G2116" t="str">
            <v>A</v>
          </cell>
          <cell r="H2116">
            <v>0.94341666141579217</v>
          </cell>
          <cell r="I2116" t="str">
            <v>B</v>
          </cell>
          <cell r="J2116" t="str">
            <v>n.d.</v>
          </cell>
          <cell r="K2116" t="str">
            <v>n.d.</v>
          </cell>
          <cell r="L2116" t="str">
            <v>Cicf</v>
          </cell>
          <cell r="M211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116" t="str">
            <v>CAPAG Ano Base 2023</v>
          </cell>
          <cell r="O2116" t="str">
            <v>Não</v>
          </cell>
          <cell r="P2116">
            <v>0.83589020356466637</v>
          </cell>
          <cell r="Q2116" t="str">
            <v>Sim</v>
          </cell>
          <cell r="R2116" t="str">
            <v>Sim</v>
          </cell>
          <cell r="S2116" t="str">
            <v/>
          </cell>
          <cell r="T2116" t="str">
            <v/>
          </cell>
          <cell r="U2116" t="str">
            <v>Sim</v>
          </cell>
          <cell r="V2116" t="str">
            <v>Sim</v>
          </cell>
          <cell r="W2116" t="str">
            <v>Sim</v>
          </cell>
        </row>
        <row r="2117">
          <cell r="D2117" t="str">
            <v>Palmas de Monte Alto/BA</v>
          </cell>
          <cell r="E2117" t="str">
            <v>C</v>
          </cell>
          <cell r="F2117">
            <v>0.63769555402320666</v>
          </cell>
          <cell r="G2117" t="str">
            <v>B</v>
          </cell>
          <cell r="H2117">
            <v>0.92430532002495114</v>
          </cell>
          <cell r="I2117" t="str">
            <v>B</v>
          </cell>
          <cell r="J2117">
            <v>-2.0297926047002274E-2</v>
          </cell>
          <cell r="K2117" t="str">
            <v>C</v>
          </cell>
          <cell r="L2117" t="str">
            <v>Bicf</v>
          </cell>
          <cell r="M2117" t="str">
            <v/>
          </cell>
          <cell r="N2117" t="str">
            <v>CAPAG Ano Base 2023</v>
          </cell>
          <cell r="O2117" t="str">
            <v>Não</v>
          </cell>
          <cell r="P2117">
            <v>4.24045740209813</v>
          </cell>
          <cell r="Q2117" t="str">
            <v>Sim</v>
          </cell>
          <cell r="R2117" t="str">
            <v/>
          </cell>
          <cell r="S2117" t="str">
            <v/>
          </cell>
          <cell r="T2117" t="str">
            <v/>
          </cell>
          <cell r="U2117" t="str">
            <v/>
          </cell>
          <cell r="V2117" t="str">
            <v>Sim</v>
          </cell>
          <cell r="W2117" t="str">
            <v>Sim</v>
          </cell>
        </row>
        <row r="2118">
          <cell r="D2118" t="str">
            <v>Palmeiras/BA</v>
          </cell>
          <cell r="E2118" t="str">
            <v>C</v>
          </cell>
          <cell r="F2118">
            <v>0.59664055097419788</v>
          </cell>
          <cell r="G2118" t="str">
            <v>A</v>
          </cell>
          <cell r="H2118">
            <v>0.95033758929550882</v>
          </cell>
          <cell r="I2118" t="str">
            <v>C</v>
          </cell>
          <cell r="J2118">
            <v>-3.8061889960148358E-2</v>
          </cell>
          <cell r="K2118" t="str">
            <v>C</v>
          </cell>
          <cell r="L2118" t="str">
            <v>Bicf</v>
          </cell>
          <cell r="M2118" t="str">
            <v/>
          </cell>
          <cell r="N2118" t="str">
            <v>CAPAG Ano Base 2023</v>
          </cell>
          <cell r="O2118" t="str">
            <v>Não</v>
          </cell>
          <cell r="P2118">
            <v>1.952585659167696</v>
          </cell>
          <cell r="Q2118" t="str">
            <v>Sim</v>
          </cell>
          <cell r="R2118" t="str">
            <v/>
          </cell>
          <cell r="S2118" t="str">
            <v/>
          </cell>
          <cell r="T2118" t="str">
            <v/>
          </cell>
          <cell r="U2118" t="str">
            <v/>
          </cell>
          <cell r="V2118" t="str">
            <v>Sim</v>
          </cell>
          <cell r="W2118" t="str">
            <v>Não</v>
          </cell>
        </row>
        <row r="2119">
          <cell r="D2119" t="str">
            <v>Paramirim/BA</v>
          </cell>
          <cell r="E2119" t="str">
            <v>C</v>
          </cell>
          <cell r="F2119">
            <v>0.82442079437589411</v>
          </cell>
          <cell r="G2119" t="str">
            <v>B</v>
          </cell>
          <cell r="H2119">
            <v>1.0296893083554686</v>
          </cell>
          <cell r="I2119" t="str">
            <v>C</v>
          </cell>
          <cell r="J2119">
            <v>-0.10488526857393429</v>
          </cell>
          <cell r="K2119" t="str">
            <v>C</v>
          </cell>
          <cell r="L2119" t="str">
            <v>Dicf</v>
          </cell>
          <cell r="M2119" t="str">
            <v/>
          </cell>
          <cell r="N2119" t="str">
            <v>CAPAG Ano Base 2023</v>
          </cell>
          <cell r="O2119" t="str">
            <v>Não</v>
          </cell>
          <cell r="P2119" t="str">
            <v/>
          </cell>
          <cell r="Q2119" t="str">
            <v>Sim</v>
          </cell>
          <cell r="R2119" t="str">
            <v/>
          </cell>
          <cell r="S2119" t="str">
            <v/>
          </cell>
          <cell r="T2119" t="str">
            <v/>
          </cell>
          <cell r="U2119" t="str">
            <v/>
          </cell>
          <cell r="V2119" t="str">
            <v>Sim</v>
          </cell>
          <cell r="W2119" t="str">
            <v>Não</v>
          </cell>
        </row>
        <row r="2120">
          <cell r="D2120" t="str">
            <v>Paratinga/BA</v>
          </cell>
          <cell r="E2120" t="str">
            <v>C</v>
          </cell>
          <cell r="F2120">
            <v>0.88435647239280291</v>
          </cell>
          <cell r="G2120" t="str">
            <v>B</v>
          </cell>
          <cell r="H2120">
            <v>1.0179619856999624</v>
          </cell>
          <cell r="I2120" t="str">
            <v>C</v>
          </cell>
          <cell r="J2120">
            <v>-0.10382439334914297</v>
          </cell>
          <cell r="K2120" t="str">
            <v>C</v>
          </cell>
          <cell r="L2120" t="str">
            <v>Bicf</v>
          </cell>
          <cell r="M2120" t="str">
            <v/>
          </cell>
          <cell r="N2120" t="str">
            <v>CAPAG Ano Base 2023</v>
          </cell>
          <cell r="O2120" t="str">
            <v>Não</v>
          </cell>
          <cell r="P2120" t="str">
            <v/>
          </cell>
          <cell r="Q2120" t="str">
            <v>Sim</v>
          </cell>
          <cell r="R2120" t="str">
            <v/>
          </cell>
          <cell r="S2120" t="str">
            <v/>
          </cell>
          <cell r="T2120" t="str">
            <v/>
          </cell>
          <cell r="U2120" t="str">
            <v/>
          </cell>
          <cell r="V2120" t="str">
            <v>Sim</v>
          </cell>
          <cell r="W2120" t="str">
            <v>Sim</v>
          </cell>
        </row>
        <row r="2121">
          <cell r="D2121" t="str">
            <v>Paripiranga/BA</v>
          </cell>
          <cell r="E2121" t="str">
            <v>C</v>
          </cell>
          <cell r="F2121">
            <v>0.34440896767602047</v>
          </cell>
          <cell r="G2121" t="str">
            <v>A</v>
          </cell>
          <cell r="H2121">
            <v>0.95559441859607419</v>
          </cell>
          <cell r="I2121" t="str">
            <v>C</v>
          </cell>
          <cell r="J2121">
            <v>-2.0661940495465596E-2</v>
          </cell>
          <cell r="K2121" t="str">
            <v>C</v>
          </cell>
          <cell r="L2121" t="str">
            <v>Dicf</v>
          </cell>
          <cell r="M2121" t="str">
            <v/>
          </cell>
          <cell r="N2121" t="str">
            <v>CAPAG Ano Base 2023</v>
          </cell>
          <cell r="O2121" t="str">
            <v>Não</v>
          </cell>
          <cell r="P2121">
            <v>3.8920372170443862</v>
          </cell>
          <cell r="Q2121" t="str">
            <v>Sim</v>
          </cell>
          <cell r="R2121" t="str">
            <v/>
          </cell>
          <cell r="S2121" t="str">
            <v/>
          </cell>
          <cell r="T2121" t="str">
            <v/>
          </cell>
          <cell r="U2121" t="str">
            <v/>
          </cell>
          <cell r="V2121" t="str">
            <v>Sim</v>
          </cell>
          <cell r="W2121" t="str">
            <v>Sim</v>
          </cell>
        </row>
        <row r="2122">
          <cell r="D2122" t="str">
            <v>Pau Brasil/BA</v>
          </cell>
          <cell r="E2122" t="str">
            <v>n.d.</v>
          </cell>
          <cell r="F2122">
            <v>0.91213035434032352</v>
          </cell>
          <cell r="G2122" t="str">
            <v>B</v>
          </cell>
          <cell r="H2122">
            <v>0.9014753407798386</v>
          </cell>
          <cell r="I2122" t="str">
            <v>B</v>
          </cell>
          <cell r="J2122" t="str">
            <v>n.d.</v>
          </cell>
          <cell r="K2122" t="str">
            <v>n.d.</v>
          </cell>
          <cell r="L2122" t="str">
            <v>Cicf</v>
          </cell>
          <cell r="M2122"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122" t="str">
            <v>CAPAG Ano Base 2023</v>
          </cell>
          <cell r="O2122" t="str">
            <v>Não</v>
          </cell>
          <cell r="P2122" t="str">
            <v>n.d.</v>
          </cell>
          <cell r="Q2122" t="str">
            <v>Sim</v>
          </cell>
          <cell r="R2122" t="str">
            <v/>
          </cell>
          <cell r="S2122" t="str">
            <v/>
          </cell>
          <cell r="T2122" t="str">
            <v>Negativa</v>
          </cell>
          <cell r="U2122" t="str">
            <v>Sim</v>
          </cell>
          <cell r="V2122" t="str">
            <v>Sim</v>
          </cell>
          <cell r="W2122" t="str">
            <v>Não</v>
          </cell>
        </row>
        <row r="2123">
          <cell r="D2123" t="str">
            <v>Paulo Afonso/BA</v>
          </cell>
          <cell r="E2123" t="str">
            <v>C</v>
          </cell>
          <cell r="F2123">
            <v>0.21633737815388276</v>
          </cell>
          <cell r="G2123" t="str">
            <v>A</v>
          </cell>
          <cell r="H2123">
            <v>0.93336437107366677</v>
          </cell>
          <cell r="I2123" t="str">
            <v>B</v>
          </cell>
          <cell r="J2123">
            <v>-5.0971933252462888E-2</v>
          </cell>
          <cell r="K2123" t="str">
            <v>C</v>
          </cell>
          <cell r="L2123" t="str">
            <v>Cicf</v>
          </cell>
          <cell r="M2123" t="str">
            <v/>
          </cell>
          <cell r="N2123" t="str">
            <v>CAPAG Ano Base 2023</v>
          </cell>
          <cell r="O2123" t="str">
            <v>Não</v>
          </cell>
          <cell r="P2123" t="str">
            <v/>
          </cell>
          <cell r="Q2123" t="str">
            <v>Sim</v>
          </cell>
          <cell r="R2123" t="str">
            <v/>
          </cell>
          <cell r="S2123" t="str">
            <v/>
          </cell>
          <cell r="T2123" t="str">
            <v/>
          </cell>
          <cell r="U2123" t="str">
            <v/>
          </cell>
          <cell r="V2123" t="str">
            <v>Sim</v>
          </cell>
          <cell r="W2123" t="str">
            <v>Não</v>
          </cell>
        </row>
        <row r="2124">
          <cell r="D2124" t="str">
            <v>Pé de Serra/BA</v>
          </cell>
          <cell r="E2124" t="str">
            <v>C</v>
          </cell>
          <cell r="F2124">
            <v>0.95314847454114171</v>
          </cell>
          <cell r="G2124" t="str">
            <v>B</v>
          </cell>
          <cell r="H2124">
            <v>0.98108342604468368</v>
          </cell>
          <cell r="I2124" t="str">
            <v>C</v>
          </cell>
          <cell r="J2124">
            <v>1.8463703409038338E-3</v>
          </cell>
          <cell r="K2124" t="str">
            <v>B</v>
          </cell>
          <cell r="L2124" t="str">
            <v>Cicf</v>
          </cell>
          <cell r="M2124" t="str">
            <v/>
          </cell>
          <cell r="N2124" t="str">
            <v>CAPAG Ano Base 2023</v>
          </cell>
          <cell r="O2124" t="str">
            <v>Não</v>
          </cell>
          <cell r="P2124">
            <v>0.96546966407099</v>
          </cell>
          <cell r="Q2124" t="str">
            <v>Sim</v>
          </cell>
          <cell r="R2124" t="str">
            <v/>
          </cell>
          <cell r="S2124" t="str">
            <v/>
          </cell>
          <cell r="T2124" t="str">
            <v/>
          </cell>
          <cell r="U2124" t="str">
            <v/>
          </cell>
          <cell r="V2124" t="str">
            <v>Sim</v>
          </cell>
          <cell r="W2124" t="str">
            <v>Sim</v>
          </cell>
        </row>
        <row r="2125">
          <cell r="D2125" t="str">
            <v>Pedrão/BA</v>
          </cell>
          <cell r="E2125" t="str">
            <v>B</v>
          </cell>
          <cell r="F2125">
            <v>0.15126102662715313</v>
          </cell>
          <cell r="G2125" t="str">
            <v>A</v>
          </cell>
          <cell r="H2125">
            <v>0.91329647441649708</v>
          </cell>
          <cell r="I2125" t="str">
            <v>B</v>
          </cell>
          <cell r="J2125">
            <v>4.3653918342016311E-3</v>
          </cell>
          <cell r="K2125" t="str">
            <v>B</v>
          </cell>
          <cell r="L2125" t="str">
            <v>Cicf</v>
          </cell>
          <cell r="M2125" t="str">
            <v/>
          </cell>
          <cell r="N2125" t="str">
            <v>CAPAG Ano Base 2023</v>
          </cell>
          <cell r="O2125" t="str">
            <v>Não</v>
          </cell>
          <cell r="P2125">
            <v>0.2274388224900056</v>
          </cell>
          <cell r="Q2125" t="str">
            <v>Sim</v>
          </cell>
          <cell r="R2125" t="str">
            <v/>
          </cell>
          <cell r="S2125" t="str">
            <v/>
          </cell>
          <cell r="T2125" t="str">
            <v/>
          </cell>
          <cell r="U2125" t="str">
            <v/>
          </cell>
          <cell r="V2125" t="str">
            <v>Sim</v>
          </cell>
          <cell r="W2125" t="str">
            <v>Sim</v>
          </cell>
        </row>
        <row r="2126">
          <cell r="D2126" t="str">
            <v>Pedro Alexandre/BA</v>
          </cell>
          <cell r="E2126" t="str">
            <v>C</v>
          </cell>
          <cell r="F2126">
            <v>4.476018015540504E-2</v>
          </cell>
          <cell r="G2126" t="str">
            <v>A</v>
          </cell>
          <cell r="H2126">
            <v>0.97698773462378852</v>
          </cell>
          <cell r="I2126" t="str">
            <v>C</v>
          </cell>
          <cell r="J2126">
            <v>-9.4152920119626296E-2</v>
          </cell>
          <cell r="K2126" t="str">
            <v>C</v>
          </cell>
          <cell r="L2126" t="str">
            <v>Dicf</v>
          </cell>
          <cell r="M2126" t="str">
            <v/>
          </cell>
          <cell r="N2126" t="str">
            <v>CAPAG Ano Base 2023</v>
          </cell>
          <cell r="O2126" t="str">
            <v>Não</v>
          </cell>
          <cell r="P2126" t="str">
            <v/>
          </cell>
          <cell r="Q2126" t="str">
            <v>Sim</v>
          </cell>
          <cell r="R2126" t="str">
            <v/>
          </cell>
          <cell r="S2126" t="str">
            <v/>
          </cell>
          <cell r="T2126" t="str">
            <v/>
          </cell>
          <cell r="U2126" t="str">
            <v/>
          </cell>
          <cell r="V2126" t="str">
            <v>Sim</v>
          </cell>
          <cell r="W2126" t="str">
            <v>Sim</v>
          </cell>
        </row>
        <row r="2127">
          <cell r="D2127" t="str">
            <v>Piatã/BA</v>
          </cell>
          <cell r="E2127" t="str">
            <v>C</v>
          </cell>
          <cell r="F2127">
            <v>0.41845323224470332</v>
          </cell>
          <cell r="G2127" t="str">
            <v>A</v>
          </cell>
          <cell r="H2127">
            <v>1.0313941501994668</v>
          </cell>
          <cell r="I2127" t="str">
            <v>C</v>
          </cell>
          <cell r="J2127">
            <v>4.7143570185861121E-2</v>
          </cell>
          <cell r="K2127" t="str">
            <v>B</v>
          </cell>
          <cell r="L2127" t="str">
            <v>Bicf</v>
          </cell>
          <cell r="M2127" t="str">
            <v/>
          </cell>
          <cell r="N2127" t="str">
            <v>CAPAG Ano Base 2023</v>
          </cell>
          <cell r="O2127" t="str">
            <v>Não</v>
          </cell>
          <cell r="P2127">
            <v>0.39631241123989891</v>
          </cell>
          <cell r="Q2127" t="str">
            <v>Sim</v>
          </cell>
          <cell r="R2127" t="str">
            <v/>
          </cell>
          <cell r="S2127" t="str">
            <v/>
          </cell>
          <cell r="T2127" t="str">
            <v/>
          </cell>
          <cell r="U2127" t="str">
            <v/>
          </cell>
          <cell r="V2127" t="str">
            <v>Sim</v>
          </cell>
          <cell r="W2127" t="str">
            <v>Não</v>
          </cell>
        </row>
        <row r="2128">
          <cell r="D2128" t="str">
            <v>Pilão Arcado/BA</v>
          </cell>
          <cell r="E2128" t="str">
            <v>C</v>
          </cell>
          <cell r="F2128">
            <v>0.73890373648376273</v>
          </cell>
          <cell r="G2128" t="str">
            <v>B</v>
          </cell>
          <cell r="H2128">
            <v>1.0468849430465821</v>
          </cell>
          <cell r="I2128" t="str">
            <v>C</v>
          </cell>
          <cell r="J2128">
            <v>-0.19702204921195227</v>
          </cell>
          <cell r="K2128" t="str">
            <v>C</v>
          </cell>
          <cell r="L2128" t="str">
            <v>Cicf</v>
          </cell>
          <cell r="M2128" t="str">
            <v/>
          </cell>
          <cell r="N2128" t="str">
            <v>CAPAG Ano Base 2023</v>
          </cell>
          <cell r="O2128" t="str">
            <v>Não</v>
          </cell>
          <cell r="P2128" t="str">
            <v/>
          </cell>
          <cell r="Q2128" t="str">
            <v>Sim</v>
          </cell>
          <cell r="R2128" t="str">
            <v/>
          </cell>
          <cell r="S2128" t="str">
            <v/>
          </cell>
          <cell r="T2128" t="str">
            <v/>
          </cell>
          <cell r="U2128" t="str">
            <v/>
          </cell>
          <cell r="V2128" t="str">
            <v>Sim</v>
          </cell>
          <cell r="W2128" t="str">
            <v>Não</v>
          </cell>
        </row>
        <row r="2129">
          <cell r="D2129" t="str">
            <v>Pindaí/BA</v>
          </cell>
          <cell r="E2129" t="str">
            <v>C</v>
          </cell>
          <cell r="F2129">
            <v>0.65503980673536577</v>
          </cell>
          <cell r="G2129" t="str">
            <v>B</v>
          </cell>
          <cell r="H2129">
            <v>0.92510288074617053</v>
          </cell>
          <cell r="I2129" t="str">
            <v>B</v>
          </cell>
          <cell r="J2129">
            <v>-5.9596854458619083E-3</v>
          </cell>
          <cell r="K2129" t="str">
            <v>C</v>
          </cell>
          <cell r="L2129" t="str">
            <v>Cicf</v>
          </cell>
          <cell r="M2129" t="str">
            <v/>
          </cell>
          <cell r="N2129" t="str">
            <v>CAPAG Ano Base 2023</v>
          </cell>
          <cell r="O2129" t="str">
            <v>Não</v>
          </cell>
          <cell r="P2129">
            <v>1.3215849478393116</v>
          </cell>
          <cell r="Q2129" t="str">
            <v>Sim</v>
          </cell>
          <cell r="R2129" t="str">
            <v/>
          </cell>
          <cell r="S2129" t="str">
            <v/>
          </cell>
          <cell r="T2129" t="str">
            <v/>
          </cell>
          <cell r="U2129" t="str">
            <v/>
          </cell>
          <cell r="V2129" t="str">
            <v>Sim</v>
          </cell>
          <cell r="W2129" t="str">
            <v>Não</v>
          </cell>
        </row>
        <row r="2130">
          <cell r="D2130" t="str">
            <v>Pindobaçu/BA</v>
          </cell>
          <cell r="E2130" t="str">
            <v>C</v>
          </cell>
          <cell r="F2130">
            <v>0.11513506396556195</v>
          </cell>
          <cell r="G2130" t="str">
            <v>A</v>
          </cell>
          <cell r="H2130">
            <v>0.9234819808818393</v>
          </cell>
          <cell r="I2130" t="str">
            <v>B</v>
          </cell>
          <cell r="J2130">
            <v>-3.0660858370176233E-2</v>
          </cell>
          <cell r="K2130" t="str">
            <v>C</v>
          </cell>
          <cell r="L2130" t="str">
            <v>Cicf</v>
          </cell>
          <cell r="M2130" t="str">
            <v/>
          </cell>
          <cell r="N2130" t="str">
            <v>CAPAG Ano Base 2023</v>
          </cell>
          <cell r="O2130" t="str">
            <v>Não</v>
          </cell>
          <cell r="P2130" t="str">
            <v/>
          </cell>
          <cell r="Q2130" t="str">
            <v>Sim</v>
          </cell>
          <cell r="R2130" t="str">
            <v/>
          </cell>
          <cell r="S2130" t="str">
            <v/>
          </cell>
          <cell r="T2130" t="str">
            <v/>
          </cell>
          <cell r="U2130" t="str">
            <v/>
          </cell>
          <cell r="V2130" t="str">
            <v>Sim</v>
          </cell>
          <cell r="W2130" t="str">
            <v>Não</v>
          </cell>
        </row>
        <row r="2131">
          <cell r="D2131" t="str">
            <v>Pintadas/BA</v>
          </cell>
          <cell r="E2131" t="str">
            <v>C</v>
          </cell>
          <cell r="F2131">
            <v>0.16338004195237615</v>
          </cell>
          <cell r="G2131" t="str">
            <v>A</v>
          </cell>
          <cell r="H2131">
            <v>0.98299480777504378</v>
          </cell>
          <cell r="I2131" t="str">
            <v>C</v>
          </cell>
          <cell r="J2131">
            <v>-6.016468065874115E-2</v>
          </cell>
          <cell r="K2131" t="str">
            <v>C</v>
          </cell>
          <cell r="L2131" t="str">
            <v>Bicf</v>
          </cell>
          <cell r="M2131" t="str">
            <v/>
          </cell>
          <cell r="N2131" t="str">
            <v>CAPAG Ano Base 2023</v>
          </cell>
          <cell r="O2131" t="str">
            <v>Não</v>
          </cell>
          <cell r="P2131" t="str">
            <v/>
          </cell>
          <cell r="Q2131" t="str">
            <v>Sim</v>
          </cell>
          <cell r="R2131" t="str">
            <v/>
          </cell>
          <cell r="S2131" t="str">
            <v/>
          </cell>
          <cell r="T2131" t="str">
            <v/>
          </cell>
          <cell r="U2131" t="str">
            <v/>
          </cell>
          <cell r="V2131" t="str">
            <v>Sim</v>
          </cell>
          <cell r="W2131" t="str">
            <v>Não</v>
          </cell>
        </row>
        <row r="2132">
          <cell r="D2132" t="str">
            <v>Piraí do Norte/BA</v>
          </cell>
          <cell r="E2132" t="str">
            <v>C</v>
          </cell>
          <cell r="F2132">
            <v>2.9958812195514131E-7</v>
          </cell>
          <cell r="G2132" t="str">
            <v>A</v>
          </cell>
          <cell r="H2132">
            <v>1.0205544295304738</v>
          </cell>
          <cell r="I2132" t="str">
            <v>C</v>
          </cell>
          <cell r="J2132">
            <v>-0.15259637649584126</v>
          </cell>
          <cell r="K2132" t="str">
            <v>C</v>
          </cell>
          <cell r="L2132" t="str">
            <v>Cicf</v>
          </cell>
          <cell r="M2132" t="str">
            <v/>
          </cell>
          <cell r="N2132" t="str">
            <v>CAPAG Ano Base 2023</v>
          </cell>
          <cell r="O2132" t="str">
            <v>Não</v>
          </cell>
          <cell r="P2132" t="str">
            <v/>
          </cell>
          <cell r="Q2132" t="str">
            <v>Sim</v>
          </cell>
          <cell r="R2132" t="str">
            <v/>
          </cell>
          <cell r="S2132" t="str">
            <v/>
          </cell>
          <cell r="T2132" t="str">
            <v/>
          </cell>
          <cell r="U2132" t="str">
            <v/>
          </cell>
          <cell r="V2132" t="str">
            <v>Sim</v>
          </cell>
          <cell r="W2132" t="str">
            <v>Não</v>
          </cell>
        </row>
        <row r="2133">
          <cell r="D2133" t="str">
            <v>Piripá/BA</v>
          </cell>
          <cell r="E2133" t="str">
            <v>n.d.</v>
          </cell>
          <cell r="F2133" t="str">
            <v>n.d.</v>
          </cell>
          <cell r="G2133" t="str">
            <v>n.d.</v>
          </cell>
          <cell r="H2133" t="str">
            <v>n.d.</v>
          </cell>
          <cell r="I2133" t="str">
            <v>n.d.</v>
          </cell>
          <cell r="J2133" t="str">
            <v>n.d.</v>
          </cell>
          <cell r="K2133" t="str">
            <v>n.d.</v>
          </cell>
          <cell r="L2133" t="str">
            <v>Cicf</v>
          </cell>
          <cell r="M2133" t="str">
            <v xml:space="preserve">Ente não publicou último RGF de 2024
Ente não publicou último RREO de 2024
</v>
          </cell>
          <cell r="N2133" t="str">
            <v>CAPAG Ano Base 2023</v>
          </cell>
          <cell r="O2133" t="str">
            <v>Não</v>
          </cell>
          <cell r="P2133">
            <v>0.57978155878282889</v>
          </cell>
          <cell r="Q2133" t="str">
            <v>Sim</v>
          </cell>
          <cell r="R2133" t="str">
            <v>Sim</v>
          </cell>
          <cell r="S2133" t="str">
            <v/>
          </cell>
          <cell r="T2133" t="str">
            <v/>
          </cell>
          <cell r="U2133" t="str">
            <v/>
          </cell>
          <cell r="V2133" t="str">
            <v>Não</v>
          </cell>
          <cell r="W2133" t="str">
            <v>Não</v>
          </cell>
        </row>
        <row r="2134">
          <cell r="D2134" t="str">
            <v>Piritiba/BA</v>
          </cell>
          <cell r="E2134" t="str">
            <v>C</v>
          </cell>
          <cell r="F2134">
            <v>0.13491895723153632</v>
          </cell>
          <cell r="G2134" t="str">
            <v>A</v>
          </cell>
          <cell r="H2134">
            <v>1.0167375274359087</v>
          </cell>
          <cell r="I2134" t="str">
            <v>C</v>
          </cell>
          <cell r="J2134">
            <v>-0.13923301760838053</v>
          </cell>
          <cell r="K2134" t="str">
            <v>C</v>
          </cell>
          <cell r="L2134" t="str">
            <v>Bicf</v>
          </cell>
          <cell r="M2134" t="str">
            <v/>
          </cell>
          <cell r="N2134" t="str">
            <v>CAPAG Ano Base 2023</v>
          </cell>
          <cell r="O2134" t="str">
            <v>Não</v>
          </cell>
          <cell r="P2134" t="str">
            <v/>
          </cell>
          <cell r="Q2134" t="str">
            <v>Sim</v>
          </cell>
          <cell r="R2134" t="str">
            <v/>
          </cell>
          <cell r="S2134" t="str">
            <v/>
          </cell>
          <cell r="T2134" t="str">
            <v/>
          </cell>
          <cell r="U2134" t="str">
            <v/>
          </cell>
          <cell r="V2134" t="str">
            <v>Sim</v>
          </cell>
          <cell r="W2134" t="str">
            <v>Não</v>
          </cell>
        </row>
        <row r="2135">
          <cell r="D2135" t="str">
            <v>Planaltino/BA</v>
          </cell>
          <cell r="E2135" t="str">
            <v>n.d.</v>
          </cell>
          <cell r="F2135">
            <v>6.4891709572730313E-2</v>
          </cell>
          <cell r="G2135" t="str">
            <v>A</v>
          </cell>
          <cell r="H2135">
            <v>1.0194622480794973</v>
          </cell>
          <cell r="I2135" t="str">
            <v>C</v>
          </cell>
          <cell r="J2135" t="str">
            <v>n.d.</v>
          </cell>
          <cell r="K2135" t="str">
            <v>n.d.</v>
          </cell>
          <cell r="L2135" t="str">
            <v>Cicf</v>
          </cell>
          <cell r="M213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135" t="str">
            <v>CAPAG Ano Base 2023</v>
          </cell>
          <cell r="O2135" t="str">
            <v>Não</v>
          </cell>
          <cell r="P2135" t="str">
            <v>n.d.</v>
          </cell>
          <cell r="Q2135" t="str">
            <v>Sim</v>
          </cell>
          <cell r="R2135" t="str">
            <v/>
          </cell>
          <cell r="S2135" t="str">
            <v/>
          </cell>
          <cell r="T2135" t="str">
            <v>Negativa</v>
          </cell>
          <cell r="U2135" t="str">
            <v/>
          </cell>
          <cell r="V2135" t="str">
            <v>Sim</v>
          </cell>
          <cell r="W2135" t="str">
            <v>Não</v>
          </cell>
        </row>
        <row r="2136">
          <cell r="D2136" t="str">
            <v>Planalto/BA</v>
          </cell>
          <cell r="E2136" t="str">
            <v>n.d.</v>
          </cell>
          <cell r="F2136">
            <v>0.9866107494753239</v>
          </cell>
          <cell r="G2136" t="str">
            <v>B</v>
          </cell>
          <cell r="H2136">
            <v>0.9475649036550513</v>
          </cell>
          <cell r="I2136" t="str">
            <v>B</v>
          </cell>
          <cell r="J2136" t="str">
            <v>n.d.</v>
          </cell>
          <cell r="K2136" t="str">
            <v>n.d.</v>
          </cell>
          <cell r="L2136" t="str">
            <v>Dicf</v>
          </cell>
          <cell r="M2136"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136" t="str">
            <v>CAPAG Ano Base 2023</v>
          </cell>
          <cell r="O2136" t="str">
            <v>Não</v>
          </cell>
          <cell r="P2136" t="str">
            <v>n.d.</v>
          </cell>
          <cell r="Q2136" t="str">
            <v>Sim</v>
          </cell>
          <cell r="R2136" t="str">
            <v/>
          </cell>
          <cell r="S2136" t="str">
            <v/>
          </cell>
          <cell r="T2136" t="str">
            <v>Negativa</v>
          </cell>
          <cell r="U2136" t="str">
            <v>Sim</v>
          </cell>
          <cell r="V2136" t="str">
            <v>Sim</v>
          </cell>
          <cell r="W2136" t="str">
            <v>Sim</v>
          </cell>
        </row>
        <row r="2137">
          <cell r="D2137" t="str">
            <v>Poções/BA</v>
          </cell>
          <cell r="E2137" t="str">
            <v>C</v>
          </cell>
          <cell r="F2137">
            <v>1.0151668857561695</v>
          </cell>
          <cell r="G2137" t="str">
            <v>C</v>
          </cell>
          <cell r="H2137">
            <v>0.94779573335889788</v>
          </cell>
          <cell r="I2137" t="str">
            <v>B</v>
          </cell>
          <cell r="J2137">
            <v>-4.7365688232964345E-2</v>
          </cell>
          <cell r="K2137" t="str">
            <v>C</v>
          </cell>
          <cell r="L2137" t="str">
            <v>Bicf</v>
          </cell>
          <cell r="M2137" t="str">
            <v/>
          </cell>
          <cell r="N2137" t="str">
            <v>CAPAG Ano Base 2023</v>
          </cell>
          <cell r="O2137" t="str">
            <v>Não</v>
          </cell>
          <cell r="P2137">
            <v>6.5066362412055847</v>
          </cell>
          <cell r="Q2137" t="str">
            <v>Sim</v>
          </cell>
          <cell r="R2137" t="str">
            <v/>
          </cell>
          <cell r="S2137" t="str">
            <v/>
          </cell>
          <cell r="T2137" t="str">
            <v/>
          </cell>
          <cell r="U2137" t="str">
            <v/>
          </cell>
          <cell r="V2137" t="str">
            <v>Sim</v>
          </cell>
          <cell r="W2137" t="str">
            <v>Não</v>
          </cell>
        </row>
        <row r="2138">
          <cell r="D2138" t="str">
            <v>Pojuca/BA</v>
          </cell>
          <cell r="E2138" t="str">
            <v>B</v>
          </cell>
          <cell r="F2138">
            <v>0.49319925508363344</v>
          </cell>
          <cell r="G2138" t="str">
            <v>A</v>
          </cell>
          <cell r="H2138">
            <v>0.91350070559619789</v>
          </cell>
          <cell r="I2138" t="str">
            <v>B</v>
          </cell>
          <cell r="J2138">
            <v>4.5859321189470559E-2</v>
          </cell>
          <cell r="K2138" t="str">
            <v>B</v>
          </cell>
          <cell r="L2138" t="str">
            <v>Cicf</v>
          </cell>
          <cell r="M2138" t="str">
            <v/>
          </cell>
          <cell r="N2138" t="str">
            <v>CAPAG Ano Base 2023</v>
          </cell>
          <cell r="O2138" t="str">
            <v>Não</v>
          </cell>
          <cell r="P2138">
            <v>0.39550695208294323</v>
          </cell>
          <cell r="Q2138" t="str">
            <v>Sim</v>
          </cell>
          <cell r="R2138" t="str">
            <v/>
          </cell>
          <cell r="S2138" t="str">
            <v/>
          </cell>
          <cell r="T2138" t="str">
            <v/>
          </cell>
          <cell r="U2138" t="str">
            <v/>
          </cell>
          <cell r="V2138" t="str">
            <v>Sim</v>
          </cell>
          <cell r="W2138" t="str">
            <v>Sim</v>
          </cell>
        </row>
        <row r="2139">
          <cell r="D2139" t="str">
            <v>Ponto Novo/BA</v>
          </cell>
          <cell r="E2139" t="str">
            <v>C</v>
          </cell>
          <cell r="F2139">
            <v>0.68779909898332947</v>
          </cell>
          <cell r="G2139" t="str">
            <v>B</v>
          </cell>
          <cell r="H2139">
            <v>0.92936191992043282</v>
          </cell>
          <cell r="I2139" t="str">
            <v>B</v>
          </cell>
          <cell r="J2139">
            <v>-4.3063314143993246E-2</v>
          </cell>
          <cell r="K2139" t="str">
            <v>C</v>
          </cell>
          <cell r="L2139" t="str">
            <v>Cicf</v>
          </cell>
          <cell r="M2139" t="str">
            <v/>
          </cell>
          <cell r="N2139" t="str">
            <v>CAPAG Ano Base 2023</v>
          </cell>
          <cell r="O2139" t="str">
            <v>Não</v>
          </cell>
          <cell r="P2139" t="str">
            <v/>
          </cell>
          <cell r="Q2139" t="str">
            <v>Sim</v>
          </cell>
          <cell r="R2139" t="str">
            <v/>
          </cell>
          <cell r="S2139" t="str">
            <v/>
          </cell>
          <cell r="T2139" t="str">
            <v/>
          </cell>
          <cell r="U2139" t="str">
            <v/>
          </cell>
          <cell r="V2139" t="str">
            <v>Sim</v>
          </cell>
          <cell r="W2139" t="str">
            <v>Não</v>
          </cell>
        </row>
        <row r="2140">
          <cell r="D2140" t="str">
            <v>Porto Seguro/BA</v>
          </cell>
          <cell r="E2140" t="str">
            <v>B</v>
          </cell>
          <cell r="F2140">
            <v>0.69009679923056144</v>
          </cell>
          <cell r="G2140" t="str">
            <v>B</v>
          </cell>
          <cell r="H2140">
            <v>0.9323551683339566</v>
          </cell>
          <cell r="I2140" t="str">
            <v>B</v>
          </cell>
          <cell r="J2140">
            <v>3.6616713049901502E-2</v>
          </cell>
          <cell r="K2140" t="str">
            <v>B</v>
          </cell>
          <cell r="L2140" t="str">
            <v>Bicf</v>
          </cell>
          <cell r="M2140" t="str">
            <v/>
          </cell>
          <cell r="N2140" t="str">
            <v>CAPAG Ano Base 2023</v>
          </cell>
          <cell r="O2140" t="str">
            <v>Não</v>
          </cell>
          <cell r="P2140">
            <v>0.32486190664951237</v>
          </cell>
          <cell r="Q2140" t="str">
            <v>Sim</v>
          </cell>
          <cell r="R2140" t="str">
            <v/>
          </cell>
          <cell r="S2140" t="str">
            <v/>
          </cell>
          <cell r="T2140" t="str">
            <v/>
          </cell>
          <cell r="U2140" t="str">
            <v/>
          </cell>
          <cell r="V2140" t="str">
            <v>Sim</v>
          </cell>
          <cell r="W2140" t="str">
            <v>Sim</v>
          </cell>
        </row>
        <row r="2141">
          <cell r="D2141" t="str">
            <v>Potiraguá/BA</v>
          </cell>
          <cell r="E2141" t="str">
            <v>C</v>
          </cell>
          <cell r="F2141">
            <v>0.60359141978941055</v>
          </cell>
          <cell r="G2141" t="str">
            <v>B</v>
          </cell>
          <cell r="H2141">
            <v>1.1147330614622506</v>
          </cell>
          <cell r="I2141" t="str">
            <v>C</v>
          </cell>
          <cell r="J2141">
            <v>-3.6866308654981313E-2</v>
          </cell>
          <cell r="K2141" t="str">
            <v>C</v>
          </cell>
          <cell r="L2141" t="str">
            <v>Dicf</v>
          </cell>
          <cell r="M2141" t="str">
            <v/>
          </cell>
          <cell r="N2141" t="str">
            <v>CAPAG Ano Base 2023</v>
          </cell>
          <cell r="O2141" t="str">
            <v>Não</v>
          </cell>
          <cell r="P2141" t="str">
            <v/>
          </cell>
          <cell r="Q2141" t="str">
            <v>Sim</v>
          </cell>
          <cell r="R2141" t="str">
            <v/>
          </cell>
          <cell r="S2141" t="str">
            <v/>
          </cell>
          <cell r="T2141" t="str">
            <v/>
          </cell>
          <cell r="U2141" t="str">
            <v/>
          </cell>
          <cell r="V2141" t="str">
            <v>Sim</v>
          </cell>
          <cell r="W2141" t="str">
            <v>Não</v>
          </cell>
        </row>
        <row r="2142">
          <cell r="D2142" t="str">
            <v>Prado/BA</v>
          </cell>
          <cell r="E2142" t="str">
            <v>n.d.</v>
          </cell>
          <cell r="F2142">
            <v>0.1196186705349591</v>
          </cell>
          <cell r="G2142" t="str">
            <v>A</v>
          </cell>
          <cell r="H2142">
            <v>1.0014317104398796</v>
          </cell>
          <cell r="I2142" t="str">
            <v>C</v>
          </cell>
          <cell r="J2142" t="str">
            <v>n.d.</v>
          </cell>
          <cell r="K2142" t="str">
            <v>n.d.</v>
          </cell>
          <cell r="L2142" t="str">
            <v>Bicf</v>
          </cell>
          <cell r="M214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142" t="str">
            <v>CAPAG Ano Base 2023</v>
          </cell>
          <cell r="O2142" t="str">
            <v>Não</v>
          </cell>
          <cell r="P2142" t="str">
            <v>n.d.</v>
          </cell>
          <cell r="Q2142" t="str">
            <v>Sim</v>
          </cell>
          <cell r="R2142" t="str">
            <v/>
          </cell>
          <cell r="S2142" t="str">
            <v/>
          </cell>
          <cell r="T2142" t="str">
            <v>Negativa</v>
          </cell>
          <cell r="U2142" t="str">
            <v/>
          </cell>
          <cell r="V2142" t="str">
            <v>Sim</v>
          </cell>
          <cell r="W2142" t="str">
            <v>Sim</v>
          </cell>
        </row>
        <row r="2143">
          <cell r="D2143" t="str">
            <v>Presidente Dutra/BA</v>
          </cell>
          <cell r="E2143" t="str">
            <v>C</v>
          </cell>
          <cell r="F2143">
            <v>0.34475965939202252</v>
          </cell>
          <cell r="G2143" t="str">
            <v>A</v>
          </cell>
          <cell r="H2143">
            <v>0.9893563134994674</v>
          </cell>
          <cell r="I2143" t="str">
            <v>C</v>
          </cell>
          <cell r="J2143">
            <v>4.3541387188523282E-6</v>
          </cell>
          <cell r="K2143" t="str">
            <v>B</v>
          </cell>
          <cell r="L2143" t="str">
            <v>Dicf</v>
          </cell>
          <cell r="M2143" t="str">
            <v/>
          </cell>
          <cell r="N2143" t="str">
            <v>CAPAG Ano Base 2023</v>
          </cell>
          <cell r="O2143" t="str">
            <v>Não</v>
          </cell>
          <cell r="P2143">
            <v>0</v>
          </cell>
          <cell r="Q2143" t="str">
            <v>Sim</v>
          </cell>
          <cell r="R2143" t="str">
            <v/>
          </cell>
          <cell r="S2143" t="str">
            <v/>
          </cell>
          <cell r="T2143" t="str">
            <v/>
          </cell>
          <cell r="U2143" t="str">
            <v/>
          </cell>
          <cell r="V2143" t="str">
            <v>Sim</v>
          </cell>
          <cell r="W2143" t="str">
            <v>Sim</v>
          </cell>
        </row>
        <row r="2144">
          <cell r="D2144" t="str">
            <v>Presidente Jânio Quadros/BA</v>
          </cell>
          <cell r="E2144" t="str">
            <v>C</v>
          </cell>
          <cell r="F2144">
            <v>0.43713459709451152</v>
          </cell>
          <cell r="G2144" t="str">
            <v>A</v>
          </cell>
          <cell r="H2144">
            <v>1.0197812785745812</v>
          </cell>
          <cell r="I2144" t="str">
            <v>C</v>
          </cell>
          <cell r="J2144">
            <v>-0.12832187311311094</v>
          </cell>
          <cell r="K2144" t="str">
            <v>C</v>
          </cell>
          <cell r="L2144" t="str">
            <v>Bicf</v>
          </cell>
          <cell r="M2144" t="str">
            <v/>
          </cell>
          <cell r="N2144" t="str">
            <v>CAPAG Ano Base 2023</v>
          </cell>
          <cell r="O2144" t="str">
            <v>Não</v>
          </cell>
          <cell r="P2144" t="str">
            <v/>
          </cell>
          <cell r="Q2144" t="str">
            <v>Sim</v>
          </cell>
          <cell r="R2144" t="str">
            <v/>
          </cell>
          <cell r="S2144" t="str">
            <v/>
          </cell>
          <cell r="T2144" t="str">
            <v/>
          </cell>
          <cell r="U2144" t="str">
            <v/>
          </cell>
          <cell r="V2144" t="str">
            <v>Sim</v>
          </cell>
          <cell r="W2144" t="str">
            <v>Não</v>
          </cell>
        </row>
        <row r="2145">
          <cell r="D2145" t="str">
            <v>Presidente Tancredo Neves/BA</v>
          </cell>
          <cell r="E2145" t="str">
            <v>D</v>
          </cell>
          <cell r="F2145">
            <v>1.0454089033105898</v>
          </cell>
          <cell r="G2145" t="str">
            <v>C</v>
          </cell>
          <cell r="H2145">
            <v>0.99546471707527839</v>
          </cell>
          <cell r="I2145" t="str">
            <v>C</v>
          </cell>
          <cell r="J2145">
            <v>-6.4676462095904661E-3</v>
          </cell>
          <cell r="K2145" t="str">
            <v>C</v>
          </cell>
          <cell r="L2145" t="str">
            <v>Bicf</v>
          </cell>
          <cell r="M2145" t="str">
            <v/>
          </cell>
          <cell r="N2145" t="str">
            <v>CAPAG Ano Base 2023</v>
          </cell>
          <cell r="O2145" t="str">
            <v>Não</v>
          </cell>
          <cell r="P2145">
            <v>1.6879353414739182</v>
          </cell>
          <cell r="Q2145" t="str">
            <v>Sim</v>
          </cell>
          <cell r="R2145" t="str">
            <v/>
          </cell>
          <cell r="S2145" t="str">
            <v/>
          </cell>
          <cell r="T2145" t="str">
            <v/>
          </cell>
          <cell r="U2145" t="str">
            <v/>
          </cell>
          <cell r="V2145" t="str">
            <v>Sim</v>
          </cell>
          <cell r="W2145" t="str">
            <v>Sim</v>
          </cell>
        </row>
        <row r="2146">
          <cell r="D2146" t="str">
            <v>Queimadas/BA</v>
          </cell>
          <cell r="E2146" t="str">
            <v>C</v>
          </cell>
          <cell r="F2146">
            <v>0.80028868310905021</v>
          </cell>
          <cell r="G2146" t="str">
            <v>B</v>
          </cell>
          <cell r="H2146">
            <v>1.0108368201970328</v>
          </cell>
          <cell r="I2146" t="str">
            <v>C</v>
          </cell>
          <cell r="J2146">
            <v>-6.5777347283728541E-2</v>
          </cell>
          <cell r="K2146" t="str">
            <v>C</v>
          </cell>
          <cell r="L2146" t="str">
            <v>Dicf</v>
          </cell>
          <cell r="M2146" t="str">
            <v/>
          </cell>
          <cell r="N2146" t="str">
            <v>CAPAG Ano Base 2023</v>
          </cell>
          <cell r="O2146" t="str">
            <v>Não</v>
          </cell>
          <cell r="P2146" t="str">
            <v/>
          </cell>
          <cell r="Q2146" t="str">
            <v>Sim</v>
          </cell>
          <cell r="R2146" t="str">
            <v/>
          </cell>
          <cell r="S2146" t="str">
            <v/>
          </cell>
          <cell r="T2146" t="str">
            <v/>
          </cell>
          <cell r="U2146" t="str">
            <v/>
          </cell>
          <cell r="V2146" t="str">
            <v>Sim</v>
          </cell>
          <cell r="W2146" t="str">
            <v>Não</v>
          </cell>
        </row>
        <row r="2147">
          <cell r="D2147" t="str">
            <v>Quijingue/BA</v>
          </cell>
          <cell r="E2147" t="str">
            <v>C</v>
          </cell>
          <cell r="F2147">
            <v>0.11877774638519002</v>
          </cell>
          <cell r="G2147" t="str">
            <v>A</v>
          </cell>
          <cell r="H2147">
            <v>1.040487810955439</v>
          </cell>
          <cell r="I2147" t="str">
            <v>C</v>
          </cell>
          <cell r="J2147">
            <v>-0.18903808910924949</v>
          </cell>
          <cell r="K2147" t="str">
            <v>C</v>
          </cell>
          <cell r="L2147" t="str">
            <v>Bicf</v>
          </cell>
          <cell r="M2147" t="str">
            <v/>
          </cell>
          <cell r="N2147" t="str">
            <v>CAPAG Ano Base 2023</v>
          </cell>
          <cell r="O2147" t="str">
            <v>Não</v>
          </cell>
          <cell r="P2147" t="str">
            <v/>
          </cell>
          <cell r="Q2147" t="str">
            <v>Sim</v>
          </cell>
          <cell r="R2147" t="str">
            <v/>
          </cell>
          <cell r="S2147" t="str">
            <v/>
          </cell>
          <cell r="T2147" t="str">
            <v/>
          </cell>
          <cell r="U2147" t="str">
            <v/>
          </cell>
          <cell r="V2147" t="str">
            <v>Sim</v>
          </cell>
          <cell r="W2147" t="str">
            <v>Sim</v>
          </cell>
        </row>
        <row r="2148">
          <cell r="D2148" t="str">
            <v>Quixabeira/BA</v>
          </cell>
          <cell r="E2148" t="str">
            <v>C</v>
          </cell>
          <cell r="F2148">
            <v>0.13622159393217675</v>
          </cell>
          <cell r="G2148" t="str">
            <v>A</v>
          </cell>
          <cell r="H2148">
            <v>0.91721105002326753</v>
          </cell>
          <cell r="I2148" t="str">
            <v>B</v>
          </cell>
          <cell r="J2148">
            <v>-1.81403670778955E-2</v>
          </cell>
          <cell r="K2148" t="str">
            <v>C</v>
          </cell>
          <cell r="L2148" t="str">
            <v>Dicf</v>
          </cell>
          <cell r="M2148" t="str">
            <v/>
          </cell>
          <cell r="N2148" t="str">
            <v>CAPAG Ano Base 2023</v>
          </cell>
          <cell r="O2148" t="str">
            <v>Não</v>
          </cell>
          <cell r="P2148">
            <v>4.6881825056328905</v>
          </cell>
          <cell r="Q2148" t="str">
            <v>Sim</v>
          </cell>
          <cell r="R2148" t="str">
            <v/>
          </cell>
          <cell r="S2148" t="str">
            <v/>
          </cell>
          <cell r="T2148" t="str">
            <v/>
          </cell>
          <cell r="U2148" t="str">
            <v/>
          </cell>
          <cell r="V2148" t="str">
            <v>Sim</v>
          </cell>
          <cell r="W2148" t="str">
            <v>Sim</v>
          </cell>
        </row>
        <row r="2149">
          <cell r="D2149" t="str">
            <v>Rafael Jambeiro/BA</v>
          </cell>
          <cell r="E2149" t="str">
            <v>C</v>
          </cell>
          <cell r="F2149">
            <v>0.87815902969052395</v>
          </cell>
          <cell r="G2149" t="str">
            <v>B</v>
          </cell>
          <cell r="H2149">
            <v>0.98177527973937528</v>
          </cell>
          <cell r="I2149" t="str">
            <v>C</v>
          </cell>
          <cell r="J2149">
            <v>3.9742039910221107E-2</v>
          </cell>
          <cell r="K2149" t="str">
            <v>B</v>
          </cell>
          <cell r="L2149" t="str">
            <v>Bicf</v>
          </cell>
          <cell r="M2149" t="str">
            <v/>
          </cell>
          <cell r="N2149" t="str">
            <v>CAPAG Ano Base 2023</v>
          </cell>
          <cell r="O2149" t="str">
            <v>Não</v>
          </cell>
          <cell r="P2149">
            <v>0.42994959644393488</v>
          </cell>
          <cell r="Q2149" t="str">
            <v>Sim</v>
          </cell>
          <cell r="R2149" t="str">
            <v/>
          </cell>
          <cell r="S2149" t="str">
            <v/>
          </cell>
          <cell r="T2149" t="str">
            <v/>
          </cell>
          <cell r="U2149" t="str">
            <v/>
          </cell>
          <cell r="V2149" t="str">
            <v>Sim</v>
          </cell>
          <cell r="W2149" t="str">
            <v>Sim</v>
          </cell>
        </row>
        <row r="2150">
          <cell r="D2150" t="str">
            <v>Remanso/BA</v>
          </cell>
          <cell r="E2150" t="str">
            <v>C</v>
          </cell>
          <cell r="F2150">
            <v>8.1385624030298906E-2</v>
          </cell>
          <cell r="G2150" t="str">
            <v>A</v>
          </cell>
          <cell r="H2150">
            <v>0.98189868780708423</v>
          </cell>
          <cell r="I2150" t="str">
            <v>C</v>
          </cell>
          <cell r="J2150">
            <v>-5.5416796041217006E-2</v>
          </cell>
          <cell r="K2150" t="str">
            <v>C</v>
          </cell>
          <cell r="L2150" t="str">
            <v>Bicf</v>
          </cell>
          <cell r="M2150" t="str">
            <v/>
          </cell>
          <cell r="N2150" t="str">
            <v>CAPAG Ano Base 2023</v>
          </cell>
          <cell r="O2150" t="str">
            <v>Não</v>
          </cell>
          <cell r="P2150" t="str">
            <v/>
          </cell>
          <cell r="Q2150" t="str">
            <v>Sim</v>
          </cell>
          <cell r="R2150" t="str">
            <v/>
          </cell>
          <cell r="S2150" t="str">
            <v/>
          </cell>
          <cell r="T2150" t="str">
            <v/>
          </cell>
          <cell r="U2150" t="str">
            <v/>
          </cell>
          <cell r="V2150" t="str">
            <v>Sim</v>
          </cell>
          <cell r="W2150" t="str">
            <v>Sim</v>
          </cell>
        </row>
        <row r="2151">
          <cell r="D2151" t="str">
            <v>Retirolândia/BA</v>
          </cell>
          <cell r="E2151" t="str">
            <v>B</v>
          </cell>
          <cell r="F2151">
            <v>0.34142639142936387</v>
          </cell>
          <cell r="G2151" t="str">
            <v>A</v>
          </cell>
          <cell r="H2151">
            <v>0.91210221002136294</v>
          </cell>
          <cell r="I2151" t="str">
            <v>B</v>
          </cell>
          <cell r="J2151">
            <v>4.4224560379326604E-3</v>
          </cell>
          <cell r="K2151" t="str">
            <v>B</v>
          </cell>
          <cell r="L2151" t="str">
            <v>Bicf</v>
          </cell>
          <cell r="M2151" t="str">
            <v/>
          </cell>
          <cell r="N2151" t="str">
            <v>CAPAG Ano Base 2023</v>
          </cell>
          <cell r="O2151" t="str">
            <v>Não</v>
          </cell>
          <cell r="P2151">
            <v>0.59654118149737201</v>
          </cell>
          <cell r="Q2151" t="str">
            <v>Sim</v>
          </cell>
          <cell r="R2151" t="str">
            <v/>
          </cell>
          <cell r="S2151" t="str">
            <v/>
          </cell>
          <cell r="T2151" t="str">
            <v/>
          </cell>
          <cell r="U2151" t="str">
            <v/>
          </cell>
          <cell r="V2151" t="str">
            <v>Sim</v>
          </cell>
          <cell r="W2151" t="str">
            <v>Sim</v>
          </cell>
        </row>
        <row r="2152">
          <cell r="D2152" t="str">
            <v>Riachão das Neves/BA</v>
          </cell>
          <cell r="E2152" t="str">
            <v>C</v>
          </cell>
          <cell r="F2152">
            <v>8.5344081500064159E-2</v>
          </cell>
          <cell r="G2152" t="str">
            <v>A</v>
          </cell>
          <cell r="H2152">
            <v>0.9727421433681015</v>
          </cell>
          <cell r="I2152" t="str">
            <v>C</v>
          </cell>
          <cell r="J2152">
            <v>-4.1845580790408473E-3</v>
          </cell>
          <cell r="K2152" t="str">
            <v>C</v>
          </cell>
          <cell r="L2152" t="str">
            <v>Bicf</v>
          </cell>
          <cell r="M2152" t="str">
            <v/>
          </cell>
          <cell r="N2152" t="str">
            <v>CAPAG Ano Base 2023</v>
          </cell>
          <cell r="O2152" t="str">
            <v>Não</v>
          </cell>
          <cell r="P2152">
            <v>0.8213884223961152</v>
          </cell>
          <cell r="Q2152" t="str">
            <v>Sim</v>
          </cell>
          <cell r="R2152" t="str">
            <v>Sim</v>
          </cell>
          <cell r="S2152" t="str">
            <v/>
          </cell>
          <cell r="T2152" t="str">
            <v/>
          </cell>
          <cell r="U2152" t="str">
            <v/>
          </cell>
          <cell r="V2152" t="str">
            <v>Sim</v>
          </cell>
          <cell r="W2152" t="str">
            <v>Sim</v>
          </cell>
        </row>
        <row r="2153">
          <cell r="D2153" t="str">
            <v>Riachão do Jacuípe/BA</v>
          </cell>
          <cell r="E2153" t="str">
            <v>C</v>
          </cell>
          <cell r="F2153">
            <v>1.0246963666783266</v>
          </cell>
          <cell r="G2153" t="str">
            <v>C</v>
          </cell>
          <cell r="H2153">
            <v>0.95306533497384349</v>
          </cell>
          <cell r="I2153" t="str">
            <v>C</v>
          </cell>
          <cell r="J2153">
            <v>1.5123543299668538E-2</v>
          </cell>
          <cell r="K2153" t="str">
            <v>B</v>
          </cell>
          <cell r="L2153" t="str">
            <v>Cicf</v>
          </cell>
          <cell r="M2153" t="str">
            <v/>
          </cell>
          <cell r="N2153" t="str">
            <v>CAPAG Ano Base 2023</v>
          </cell>
          <cell r="O2153" t="str">
            <v>Não</v>
          </cell>
          <cell r="P2153">
            <v>6.5573281232778413E-3</v>
          </cell>
          <cell r="Q2153" t="str">
            <v>Sim</v>
          </cell>
          <cell r="R2153" t="str">
            <v/>
          </cell>
          <cell r="S2153" t="str">
            <v/>
          </cell>
          <cell r="T2153" t="str">
            <v/>
          </cell>
          <cell r="U2153" t="str">
            <v/>
          </cell>
          <cell r="V2153" t="str">
            <v>Sim</v>
          </cell>
          <cell r="W2153" t="str">
            <v>Não</v>
          </cell>
        </row>
        <row r="2154">
          <cell r="D2154" t="str">
            <v>Riacho de Santana/BA</v>
          </cell>
          <cell r="E2154" t="str">
            <v>C</v>
          </cell>
          <cell r="F2154">
            <v>0.59993511153073653</v>
          </cell>
          <cell r="G2154" t="str">
            <v>A</v>
          </cell>
          <cell r="H2154">
            <v>0.97629672560770087</v>
          </cell>
          <cell r="I2154" t="str">
            <v>C</v>
          </cell>
          <cell r="J2154">
            <v>-0.11391105819254234</v>
          </cell>
          <cell r="K2154" t="str">
            <v>C</v>
          </cell>
          <cell r="L2154" t="str">
            <v>Cicf</v>
          </cell>
          <cell r="M2154" t="str">
            <v/>
          </cell>
          <cell r="N2154" t="str">
            <v>CAPAG Ano Base 2023</v>
          </cell>
          <cell r="O2154" t="str">
            <v>Não</v>
          </cell>
          <cell r="P2154" t="str">
            <v/>
          </cell>
          <cell r="Q2154" t="str">
            <v>Sim</v>
          </cell>
          <cell r="R2154" t="str">
            <v/>
          </cell>
          <cell r="S2154" t="str">
            <v/>
          </cell>
          <cell r="T2154" t="str">
            <v/>
          </cell>
          <cell r="U2154" t="str">
            <v/>
          </cell>
          <cell r="V2154" t="str">
            <v>Sim</v>
          </cell>
          <cell r="W2154" t="str">
            <v>Não</v>
          </cell>
        </row>
        <row r="2155">
          <cell r="D2155" t="str">
            <v>Ribeira do Amparo/BA</v>
          </cell>
          <cell r="E2155" t="str">
            <v>n.d.</v>
          </cell>
          <cell r="F2155">
            <v>0.2947417021661739</v>
          </cell>
          <cell r="G2155" t="str">
            <v>A</v>
          </cell>
          <cell r="H2155" t="str">
            <v>n.d.</v>
          </cell>
          <cell r="I2155" t="str">
            <v>n.d.</v>
          </cell>
          <cell r="J2155">
            <v>-8.5507007499267304E-2</v>
          </cell>
          <cell r="K2155" t="str">
            <v>C</v>
          </cell>
          <cell r="L2155" t="str">
            <v>Cicf</v>
          </cell>
          <cell r="M215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155" t="str">
            <v>CAPAG Ano Base 2023</v>
          </cell>
          <cell r="O2155" t="str">
            <v>Não</v>
          </cell>
          <cell r="P2155">
            <v>36.301422673076516</v>
          </cell>
          <cell r="Q2155" t="str">
            <v>Sim</v>
          </cell>
          <cell r="R2155" t="str">
            <v/>
          </cell>
          <cell r="S2155" t="str">
            <v>Sim</v>
          </cell>
          <cell r="T2155" t="str">
            <v/>
          </cell>
          <cell r="U2155" t="str">
            <v/>
          </cell>
          <cell r="V2155" t="str">
            <v>Sim</v>
          </cell>
          <cell r="W2155" t="str">
            <v>Não</v>
          </cell>
        </row>
        <row r="2156">
          <cell r="D2156" t="str">
            <v>Ribeira do Pombal/BA</v>
          </cell>
          <cell r="E2156" t="str">
            <v>C</v>
          </cell>
          <cell r="F2156">
            <v>0.54841335922736267</v>
          </cell>
          <cell r="G2156" t="str">
            <v>A</v>
          </cell>
          <cell r="H2156">
            <v>0.97656048178697707</v>
          </cell>
          <cell r="I2156" t="str">
            <v>C</v>
          </cell>
          <cell r="J2156">
            <v>6.8242900974018932E-3</v>
          </cell>
          <cell r="K2156" t="str">
            <v>B</v>
          </cell>
          <cell r="L2156" t="str">
            <v>Dicf</v>
          </cell>
          <cell r="M2156" t="str">
            <v/>
          </cell>
          <cell r="N2156" t="str">
            <v>CAPAG Ano Base 2023</v>
          </cell>
          <cell r="O2156" t="str">
            <v>Não</v>
          </cell>
          <cell r="P2156">
            <v>0</v>
          </cell>
          <cell r="Q2156" t="str">
            <v>Sim</v>
          </cell>
          <cell r="R2156" t="str">
            <v>Sim</v>
          </cell>
          <cell r="S2156" t="str">
            <v/>
          </cell>
          <cell r="T2156" t="str">
            <v/>
          </cell>
          <cell r="U2156" t="str">
            <v/>
          </cell>
          <cell r="V2156" t="str">
            <v>Sim</v>
          </cell>
          <cell r="W2156" t="str">
            <v>Sim</v>
          </cell>
        </row>
        <row r="2157">
          <cell r="D2157" t="str">
            <v>Ribeirão do Largo/BA</v>
          </cell>
          <cell r="E2157" t="str">
            <v>C</v>
          </cell>
          <cell r="F2157">
            <v>0.75349938704347497</v>
          </cell>
          <cell r="G2157" t="str">
            <v>B</v>
          </cell>
          <cell r="H2157">
            <v>0.96389614606766383</v>
          </cell>
          <cell r="I2157" t="str">
            <v>C</v>
          </cell>
          <cell r="J2157">
            <v>-6.4695882996756424E-2</v>
          </cell>
          <cell r="K2157" t="str">
            <v>C</v>
          </cell>
          <cell r="L2157" t="str">
            <v>Dicf</v>
          </cell>
          <cell r="M2157" t="str">
            <v/>
          </cell>
          <cell r="N2157" t="str">
            <v>CAPAG Ano Base 2023</v>
          </cell>
          <cell r="O2157" t="str">
            <v>Não</v>
          </cell>
          <cell r="P2157" t="str">
            <v/>
          </cell>
          <cell r="Q2157" t="str">
            <v>Sim</v>
          </cell>
          <cell r="R2157" t="str">
            <v/>
          </cell>
          <cell r="S2157" t="str">
            <v/>
          </cell>
          <cell r="T2157" t="str">
            <v/>
          </cell>
          <cell r="U2157" t="str">
            <v/>
          </cell>
          <cell r="V2157" t="str">
            <v>Sim</v>
          </cell>
          <cell r="W2157" t="str">
            <v>Não</v>
          </cell>
        </row>
        <row r="2158">
          <cell r="D2158" t="str">
            <v>Rio de Contas/BA</v>
          </cell>
          <cell r="E2158" t="str">
            <v>C</v>
          </cell>
          <cell r="F2158">
            <v>0.51420611917895231</v>
          </cell>
          <cell r="G2158" t="str">
            <v>A</v>
          </cell>
          <cell r="H2158">
            <v>1.1002766990061361</v>
          </cell>
          <cell r="I2158" t="str">
            <v>C</v>
          </cell>
          <cell r="J2158">
            <v>-3.935747796324892E-2</v>
          </cell>
          <cell r="K2158" t="str">
            <v>C</v>
          </cell>
          <cell r="L2158" t="str">
            <v>Dicf</v>
          </cell>
          <cell r="M2158" t="str">
            <v/>
          </cell>
          <cell r="N2158" t="str">
            <v>CAPAG Ano Base 2023</v>
          </cell>
          <cell r="O2158" t="str">
            <v>Não</v>
          </cell>
          <cell r="P2158">
            <v>11.85410235207218</v>
          </cell>
          <cell r="Q2158" t="str">
            <v>Sim</v>
          </cell>
          <cell r="R2158" t="str">
            <v/>
          </cell>
          <cell r="S2158" t="str">
            <v/>
          </cell>
          <cell r="T2158" t="str">
            <v/>
          </cell>
          <cell r="U2158" t="str">
            <v/>
          </cell>
          <cell r="V2158" t="str">
            <v>Sim</v>
          </cell>
          <cell r="W2158" t="str">
            <v>Não</v>
          </cell>
        </row>
        <row r="2159">
          <cell r="D2159" t="str">
            <v>Rio do Antônio/BA</v>
          </cell>
          <cell r="E2159" t="str">
            <v>C</v>
          </cell>
          <cell r="F2159">
            <v>0.54793941589325745</v>
          </cell>
          <cell r="G2159" t="str">
            <v>A</v>
          </cell>
          <cell r="H2159">
            <v>0.85014476012653795</v>
          </cell>
          <cell r="I2159" t="str">
            <v>B</v>
          </cell>
          <cell r="J2159">
            <v>0</v>
          </cell>
          <cell r="K2159" t="str">
            <v>C</v>
          </cell>
          <cell r="L2159" t="str">
            <v>Cicf</v>
          </cell>
          <cell r="M2159" t="str">
            <v/>
          </cell>
          <cell r="N2159" t="str">
            <v>CAPAG Ano Base 2023</v>
          </cell>
          <cell r="O2159" t="str">
            <v>Não</v>
          </cell>
          <cell r="P2159" t="str">
            <v>n.d.</v>
          </cell>
          <cell r="Q2159" t="str">
            <v>Sim</v>
          </cell>
          <cell r="R2159" t="str">
            <v/>
          </cell>
          <cell r="S2159" t="str">
            <v/>
          </cell>
          <cell r="T2159" t="str">
            <v/>
          </cell>
          <cell r="U2159" t="str">
            <v/>
          </cell>
          <cell r="V2159" t="str">
            <v>Sim</v>
          </cell>
          <cell r="W2159" t="str">
            <v>Não</v>
          </cell>
        </row>
        <row r="2160">
          <cell r="D2160" t="str">
            <v>Rio do Pires/BA</v>
          </cell>
          <cell r="E2160" t="str">
            <v>C</v>
          </cell>
          <cell r="F2160">
            <v>0.89243172461432363</v>
          </cell>
          <cell r="G2160" t="str">
            <v>B</v>
          </cell>
          <cell r="H2160">
            <v>1.0226312805663051</v>
          </cell>
          <cell r="I2160" t="str">
            <v>C</v>
          </cell>
          <cell r="J2160">
            <v>-0.18178751144114635</v>
          </cell>
          <cell r="K2160" t="str">
            <v>C</v>
          </cell>
          <cell r="L2160" t="str">
            <v>Dicf</v>
          </cell>
          <cell r="M2160" t="str">
            <v/>
          </cell>
          <cell r="N2160" t="str">
            <v>CAPAG Ano Base 2023</v>
          </cell>
          <cell r="O2160" t="str">
            <v>Não</v>
          </cell>
          <cell r="P2160" t="str">
            <v/>
          </cell>
          <cell r="Q2160" t="str">
            <v>Sim</v>
          </cell>
          <cell r="R2160" t="str">
            <v/>
          </cell>
          <cell r="S2160" t="str">
            <v/>
          </cell>
          <cell r="T2160" t="str">
            <v/>
          </cell>
          <cell r="U2160" t="str">
            <v/>
          </cell>
          <cell r="V2160" t="str">
            <v>Sim</v>
          </cell>
          <cell r="W2160" t="str">
            <v>Não</v>
          </cell>
        </row>
        <row r="2161">
          <cell r="D2161" t="str">
            <v>Rio Real/BA</v>
          </cell>
          <cell r="E2161" t="str">
            <v>C</v>
          </cell>
          <cell r="F2161">
            <v>0.34928079925636135</v>
          </cell>
          <cell r="G2161" t="str">
            <v>A</v>
          </cell>
          <cell r="H2161">
            <v>0.97207647775916528</v>
          </cell>
          <cell r="I2161" t="str">
            <v>C</v>
          </cell>
          <cell r="J2161">
            <v>0.22935234878810096</v>
          </cell>
          <cell r="K2161" t="str">
            <v>A</v>
          </cell>
          <cell r="L2161" t="str">
            <v>Cicf</v>
          </cell>
          <cell r="M2161" t="str">
            <v/>
          </cell>
          <cell r="N2161" t="str">
            <v>CAPAG Ano Base 2023</v>
          </cell>
          <cell r="O2161" t="str">
            <v>Não</v>
          </cell>
          <cell r="P2161">
            <v>7.3012709784332233E-2</v>
          </cell>
          <cell r="Q2161" t="str">
            <v>Sim</v>
          </cell>
          <cell r="R2161" t="str">
            <v/>
          </cell>
          <cell r="S2161" t="str">
            <v/>
          </cell>
          <cell r="T2161" t="str">
            <v/>
          </cell>
          <cell r="U2161" t="str">
            <v/>
          </cell>
          <cell r="V2161" t="str">
            <v>Sim</v>
          </cell>
          <cell r="W2161" t="str">
            <v>Não</v>
          </cell>
        </row>
        <row r="2162">
          <cell r="D2162" t="str">
            <v>Rodelas/BA</v>
          </cell>
          <cell r="E2162" t="str">
            <v>n.d.</v>
          </cell>
          <cell r="F2162">
            <v>0.33384342423747815</v>
          </cell>
          <cell r="G2162" t="str">
            <v>A</v>
          </cell>
          <cell r="H2162" t="str">
            <v>n.d.</v>
          </cell>
          <cell r="I2162" t="str">
            <v>n.d.</v>
          </cell>
          <cell r="J2162">
            <v>-0.12170201569148746</v>
          </cell>
          <cell r="K2162" t="str">
            <v>C</v>
          </cell>
          <cell r="L2162" t="str">
            <v>Cicf</v>
          </cell>
          <cell r="M216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162" t="str">
            <v>CAPAG Ano Base 2023</v>
          </cell>
          <cell r="O2162" t="str">
            <v>Não</v>
          </cell>
          <cell r="P2162" t="str">
            <v/>
          </cell>
          <cell r="Q2162" t="str">
            <v>Sim</v>
          </cell>
          <cell r="R2162" t="str">
            <v/>
          </cell>
          <cell r="S2162" t="str">
            <v>Sim</v>
          </cell>
          <cell r="T2162" t="str">
            <v/>
          </cell>
          <cell r="U2162" t="str">
            <v/>
          </cell>
          <cell r="V2162" t="str">
            <v>Sim</v>
          </cell>
          <cell r="W2162" t="str">
            <v>Não</v>
          </cell>
        </row>
        <row r="2163">
          <cell r="D2163" t="str">
            <v>Ruy Barbosa/BA</v>
          </cell>
          <cell r="E2163" t="str">
            <v>C</v>
          </cell>
          <cell r="F2163">
            <v>0.72598257558220325</v>
          </cell>
          <cell r="G2163" t="str">
            <v>B</v>
          </cell>
          <cell r="H2163">
            <v>1.0553999662566036</v>
          </cell>
          <cell r="I2163" t="str">
            <v>C</v>
          </cell>
          <cell r="J2163">
            <v>-5.0097056672369362E-2</v>
          </cell>
          <cell r="K2163" t="str">
            <v>C</v>
          </cell>
          <cell r="L2163" t="str">
            <v>Bicf</v>
          </cell>
          <cell r="M2163" t="str">
            <v/>
          </cell>
          <cell r="N2163" t="str">
            <v>CAPAG Ano Base 2023</v>
          </cell>
          <cell r="O2163" t="str">
            <v>Não</v>
          </cell>
          <cell r="P2163" t="str">
            <v/>
          </cell>
          <cell r="Q2163" t="str">
            <v>Sim</v>
          </cell>
          <cell r="R2163" t="str">
            <v/>
          </cell>
          <cell r="S2163" t="str">
            <v/>
          </cell>
          <cell r="T2163" t="str">
            <v/>
          </cell>
          <cell r="U2163" t="str">
            <v/>
          </cell>
          <cell r="V2163" t="str">
            <v>Sim</v>
          </cell>
          <cell r="W2163" t="str">
            <v>Sim</v>
          </cell>
        </row>
        <row r="2164">
          <cell r="D2164" t="str">
            <v>Salinas da Margarida/BA</v>
          </cell>
          <cell r="E2164" t="str">
            <v>A</v>
          </cell>
          <cell r="F2164">
            <v>0.10644430865337488</v>
          </cell>
          <cell r="G2164" t="str">
            <v>A</v>
          </cell>
          <cell r="H2164">
            <v>0.77133293833688032</v>
          </cell>
          <cell r="I2164" t="str">
            <v>A</v>
          </cell>
          <cell r="J2164">
            <v>6.0445752566023976E-2</v>
          </cell>
          <cell r="K2164" t="str">
            <v>A</v>
          </cell>
          <cell r="L2164" t="str">
            <v>Dicf</v>
          </cell>
          <cell r="M2164" t="str">
            <v/>
          </cell>
          <cell r="N2164" t="str">
            <v>CAPAG Ano Base 2023</v>
          </cell>
          <cell r="O2164" t="str">
            <v>Não</v>
          </cell>
          <cell r="P2164">
            <v>0.19674146773248102</v>
          </cell>
          <cell r="Q2164" t="str">
            <v>Sim</v>
          </cell>
          <cell r="R2164" t="str">
            <v/>
          </cell>
          <cell r="S2164" t="str">
            <v/>
          </cell>
          <cell r="T2164" t="str">
            <v/>
          </cell>
          <cell r="U2164" t="str">
            <v/>
          </cell>
          <cell r="V2164" t="str">
            <v>Sim</v>
          </cell>
          <cell r="W2164" t="str">
            <v>Sim</v>
          </cell>
        </row>
        <row r="2165">
          <cell r="D2165" t="str">
            <v>Salvador/BA</v>
          </cell>
          <cell r="E2165" t="str">
            <v>A+</v>
          </cell>
          <cell r="F2165">
            <v>0.35245708441697576</v>
          </cell>
          <cell r="G2165" t="str">
            <v>A</v>
          </cell>
          <cell r="H2165">
            <v>0.9051235767314505</v>
          </cell>
          <cell r="I2165" t="str">
            <v>B</v>
          </cell>
          <cell r="J2165">
            <v>0.10525204813626994</v>
          </cell>
          <cell r="K2165" t="str">
            <v>A</v>
          </cell>
          <cell r="L2165" t="str">
            <v>Aicf</v>
          </cell>
          <cell r="M2165" t="str">
            <v/>
          </cell>
          <cell r="N2165" t="str">
            <v>CAPAG Ano Base 2023</v>
          </cell>
          <cell r="O2165" t="str">
            <v>Não</v>
          </cell>
          <cell r="P2165">
            <v>0.26474720031215659</v>
          </cell>
          <cell r="Q2165" t="str">
            <v>Sim</v>
          </cell>
          <cell r="R2165" t="str">
            <v/>
          </cell>
          <cell r="S2165" t="str">
            <v/>
          </cell>
          <cell r="T2165" t="str">
            <v/>
          </cell>
          <cell r="U2165" t="str">
            <v/>
          </cell>
          <cell r="V2165" t="str">
            <v>Sim</v>
          </cell>
          <cell r="W2165" t="str">
            <v>Sim</v>
          </cell>
        </row>
        <row r="2166">
          <cell r="D2166" t="str">
            <v>Santa Bárbara/BA</v>
          </cell>
          <cell r="E2166" t="str">
            <v>C</v>
          </cell>
          <cell r="F2166">
            <v>1.1019945502955425E-2</v>
          </cell>
          <cell r="G2166" t="str">
            <v>A</v>
          </cell>
          <cell r="H2166">
            <v>0.95071638326235108</v>
          </cell>
          <cell r="I2166" t="str">
            <v>C</v>
          </cell>
          <cell r="J2166">
            <v>-6.4822407028991932E-2</v>
          </cell>
          <cell r="K2166" t="str">
            <v>C</v>
          </cell>
          <cell r="L2166" t="str">
            <v>Bicf</v>
          </cell>
          <cell r="M2166" t="str">
            <v/>
          </cell>
          <cell r="N2166" t="str">
            <v>CAPAG Ano Base 2023</v>
          </cell>
          <cell r="O2166" t="str">
            <v>Não</v>
          </cell>
          <cell r="P2166" t="str">
            <v/>
          </cell>
          <cell r="Q2166" t="str">
            <v>Sim</v>
          </cell>
          <cell r="R2166" t="str">
            <v/>
          </cell>
          <cell r="S2166" t="str">
            <v/>
          </cell>
          <cell r="T2166" t="str">
            <v/>
          </cell>
          <cell r="U2166" t="str">
            <v/>
          </cell>
          <cell r="V2166" t="str">
            <v>Sim</v>
          </cell>
          <cell r="W2166" t="str">
            <v>Sim</v>
          </cell>
        </row>
        <row r="2167">
          <cell r="D2167" t="str">
            <v>Santa Brígida/BA</v>
          </cell>
          <cell r="E2167" t="str">
            <v>A</v>
          </cell>
          <cell r="F2167">
            <v>0.12818775904149143</v>
          </cell>
          <cell r="G2167" t="str">
            <v>A</v>
          </cell>
          <cell r="H2167">
            <v>0.83703071618319635</v>
          </cell>
          <cell r="I2167" t="str">
            <v>A</v>
          </cell>
          <cell r="J2167">
            <v>1.716240602225751E-2</v>
          </cell>
          <cell r="K2167" t="str">
            <v>B</v>
          </cell>
          <cell r="L2167" t="str">
            <v>Bicf</v>
          </cell>
          <cell r="M2167" t="str">
            <v/>
          </cell>
          <cell r="N2167" t="str">
            <v>CAPAG Ano Base 2023</v>
          </cell>
          <cell r="O2167" t="str">
            <v>Não</v>
          </cell>
          <cell r="P2167">
            <v>0.41977562528651408</v>
          </cell>
          <cell r="Q2167" t="str">
            <v>Sim</v>
          </cell>
          <cell r="R2167" t="str">
            <v/>
          </cell>
          <cell r="S2167" t="str">
            <v/>
          </cell>
          <cell r="T2167" t="str">
            <v/>
          </cell>
          <cell r="U2167" t="str">
            <v/>
          </cell>
          <cell r="V2167" t="str">
            <v>Sim</v>
          </cell>
          <cell r="W2167" t="str">
            <v>Sim</v>
          </cell>
        </row>
        <row r="2168">
          <cell r="D2168" t="str">
            <v>Santa Cruz Cabrália/BA</v>
          </cell>
          <cell r="E2168" t="str">
            <v>n.d.</v>
          </cell>
          <cell r="F2168">
            <v>4.0422565354978984E-2</v>
          </cell>
          <cell r="G2168" t="str">
            <v>A</v>
          </cell>
          <cell r="H2168">
            <v>0.9125177924200728</v>
          </cell>
          <cell r="I2168" t="str">
            <v>B</v>
          </cell>
          <cell r="J2168" t="str">
            <v>n.d.</v>
          </cell>
          <cell r="K2168" t="str">
            <v>n.d.</v>
          </cell>
          <cell r="L2168" t="str">
            <v>Bicf</v>
          </cell>
          <cell r="M216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168" t="str">
            <v>CAPAG Ano Base 2023</v>
          </cell>
          <cell r="O2168" t="str">
            <v>Não</v>
          </cell>
          <cell r="P2168" t="str">
            <v>n.d.</v>
          </cell>
          <cell r="Q2168" t="str">
            <v>Sim</v>
          </cell>
          <cell r="R2168" t="str">
            <v/>
          </cell>
          <cell r="S2168" t="str">
            <v/>
          </cell>
          <cell r="T2168" t="str">
            <v>Negativa</v>
          </cell>
          <cell r="U2168" t="str">
            <v/>
          </cell>
          <cell r="V2168" t="str">
            <v>Sim</v>
          </cell>
          <cell r="W2168" t="str">
            <v>Sim</v>
          </cell>
        </row>
        <row r="2169">
          <cell r="D2169" t="str">
            <v>Santa Cruz da Vitória/BA</v>
          </cell>
          <cell r="E2169" t="str">
            <v>C</v>
          </cell>
          <cell r="F2169">
            <v>0.83706709800531809</v>
          </cell>
          <cell r="G2169" t="str">
            <v>B</v>
          </cell>
          <cell r="H2169">
            <v>1.0227651557257076</v>
          </cell>
          <cell r="I2169" t="str">
            <v>C</v>
          </cell>
          <cell r="J2169">
            <v>-0.23074390811618481</v>
          </cell>
          <cell r="K2169" t="str">
            <v>C</v>
          </cell>
          <cell r="L2169" t="str">
            <v>Bicf</v>
          </cell>
          <cell r="M2169" t="str">
            <v/>
          </cell>
          <cell r="N2169" t="str">
            <v>CAPAG Ano Base 2023</v>
          </cell>
          <cell r="O2169" t="str">
            <v>Não</v>
          </cell>
          <cell r="P2169" t="str">
            <v/>
          </cell>
          <cell r="Q2169" t="str">
            <v>Sim</v>
          </cell>
          <cell r="R2169" t="str">
            <v/>
          </cell>
          <cell r="S2169" t="str">
            <v/>
          </cell>
          <cell r="T2169" t="str">
            <v/>
          </cell>
          <cell r="U2169" t="str">
            <v/>
          </cell>
          <cell r="V2169" t="str">
            <v>Sim</v>
          </cell>
          <cell r="W2169" t="str">
            <v>Sim</v>
          </cell>
        </row>
        <row r="2170">
          <cell r="D2170" t="str">
            <v>Santa Inês/BA</v>
          </cell>
          <cell r="E2170" t="str">
            <v>C</v>
          </cell>
          <cell r="F2170">
            <v>0.28830782857519088</v>
          </cell>
          <cell r="G2170" t="str">
            <v>A</v>
          </cell>
          <cell r="H2170">
            <v>0.9016845406040721</v>
          </cell>
          <cell r="I2170" t="str">
            <v>B</v>
          </cell>
          <cell r="J2170">
            <v>0</v>
          </cell>
          <cell r="K2170" t="str">
            <v>C</v>
          </cell>
          <cell r="L2170" t="str">
            <v>Dicf</v>
          </cell>
          <cell r="M2170" t="str">
            <v/>
          </cell>
          <cell r="N2170" t="str">
            <v>CAPAG Ano Base 2023</v>
          </cell>
          <cell r="O2170" t="str">
            <v>Não</v>
          </cell>
          <cell r="P2170" t="str">
            <v>n.d.</v>
          </cell>
          <cell r="Q2170" t="str">
            <v>Sim</v>
          </cell>
          <cell r="R2170" t="str">
            <v/>
          </cell>
          <cell r="S2170" t="str">
            <v/>
          </cell>
          <cell r="T2170" t="str">
            <v/>
          </cell>
          <cell r="U2170" t="str">
            <v/>
          </cell>
          <cell r="V2170" t="str">
            <v>Sim</v>
          </cell>
          <cell r="W2170" t="str">
            <v>Não</v>
          </cell>
        </row>
        <row r="2171">
          <cell r="D2171" t="str">
            <v>Santaluz/BA</v>
          </cell>
          <cell r="E2171" t="str">
            <v>C</v>
          </cell>
          <cell r="F2171">
            <v>0.24560564482027705</v>
          </cell>
          <cell r="G2171" t="str">
            <v>A</v>
          </cell>
          <cell r="H2171">
            <v>0.92679148251410459</v>
          </cell>
          <cell r="I2171" t="str">
            <v>B</v>
          </cell>
          <cell r="J2171">
            <v>-1.8784903679861898E-2</v>
          </cell>
          <cell r="K2171" t="str">
            <v>C</v>
          </cell>
          <cell r="L2171" t="str">
            <v>Cicf</v>
          </cell>
          <cell r="M2171" t="str">
            <v/>
          </cell>
          <cell r="N2171" t="str">
            <v>CAPAG Ano Base 2023</v>
          </cell>
          <cell r="O2171" t="str">
            <v>Não</v>
          </cell>
          <cell r="P2171">
            <v>5.5804652143435467</v>
          </cell>
          <cell r="Q2171" t="str">
            <v>Sim</v>
          </cell>
          <cell r="R2171" t="str">
            <v/>
          </cell>
          <cell r="S2171" t="str">
            <v/>
          </cell>
          <cell r="T2171" t="str">
            <v/>
          </cell>
          <cell r="U2171" t="str">
            <v/>
          </cell>
          <cell r="V2171" t="str">
            <v>Sim</v>
          </cell>
          <cell r="W2171" t="str">
            <v>Sim</v>
          </cell>
        </row>
        <row r="2172">
          <cell r="D2172" t="str">
            <v>Santa Luzia/BA</v>
          </cell>
          <cell r="E2172" t="str">
            <v>D</v>
          </cell>
          <cell r="F2172">
            <v>1.5736925061726832</v>
          </cell>
          <cell r="G2172" t="str">
            <v>C</v>
          </cell>
          <cell r="H2172">
            <v>0.976526236339746</v>
          </cell>
          <cell r="I2172" t="str">
            <v>C</v>
          </cell>
          <cell r="J2172">
            <v>-1.2015152610915326E-2</v>
          </cell>
          <cell r="K2172" t="str">
            <v>C</v>
          </cell>
          <cell r="L2172" t="str">
            <v>Cicf</v>
          </cell>
          <cell r="M2172" t="str">
            <v/>
          </cell>
          <cell r="N2172" t="str">
            <v>CAPAG Ano Base 2023</v>
          </cell>
          <cell r="O2172" t="str">
            <v>Não</v>
          </cell>
          <cell r="P2172">
            <v>1.8751503816752266</v>
          </cell>
          <cell r="Q2172" t="str">
            <v>Sim</v>
          </cell>
          <cell r="R2172" t="str">
            <v/>
          </cell>
          <cell r="S2172" t="str">
            <v/>
          </cell>
          <cell r="T2172" t="str">
            <v/>
          </cell>
          <cell r="U2172" t="str">
            <v/>
          </cell>
          <cell r="V2172" t="str">
            <v>Sim</v>
          </cell>
          <cell r="W2172" t="str">
            <v>Sim</v>
          </cell>
        </row>
        <row r="2173">
          <cell r="D2173" t="str">
            <v>Santa Maria da Vitória/BA</v>
          </cell>
          <cell r="E2173" t="str">
            <v>C</v>
          </cell>
          <cell r="F2173">
            <v>0.49420061555811096</v>
          </cell>
          <cell r="G2173" t="str">
            <v>A</v>
          </cell>
          <cell r="H2173">
            <v>0.98152395482144372</v>
          </cell>
          <cell r="I2173" t="str">
            <v>C</v>
          </cell>
          <cell r="J2173">
            <v>-7.4409557689841296E-2</v>
          </cell>
          <cell r="K2173" t="str">
            <v>C</v>
          </cell>
          <cell r="L2173" t="str">
            <v>Cicf</v>
          </cell>
          <cell r="M2173" t="str">
            <v/>
          </cell>
          <cell r="N2173" t="str">
            <v>CAPAG Ano Base 2023</v>
          </cell>
          <cell r="O2173" t="str">
            <v>Não</v>
          </cell>
          <cell r="P2173" t="str">
            <v/>
          </cell>
          <cell r="Q2173" t="str">
            <v>Sim</v>
          </cell>
          <cell r="R2173" t="str">
            <v/>
          </cell>
          <cell r="S2173" t="str">
            <v/>
          </cell>
          <cell r="T2173" t="str">
            <v/>
          </cell>
          <cell r="U2173" t="str">
            <v/>
          </cell>
          <cell r="V2173" t="str">
            <v>Sim</v>
          </cell>
          <cell r="W2173" t="str">
            <v>Sim</v>
          </cell>
        </row>
        <row r="2174">
          <cell r="D2174" t="str">
            <v>Santana/BA</v>
          </cell>
          <cell r="E2174" t="str">
            <v>n.d.</v>
          </cell>
          <cell r="F2174" t="str">
            <v>n.d.</v>
          </cell>
          <cell r="G2174" t="str">
            <v>n.d.</v>
          </cell>
          <cell r="H2174" t="str">
            <v>n.d.</v>
          </cell>
          <cell r="I2174" t="str">
            <v>n.d.</v>
          </cell>
          <cell r="J2174" t="str">
            <v>n.d.</v>
          </cell>
          <cell r="K2174" t="str">
            <v>n.d.</v>
          </cell>
          <cell r="L2174" t="str">
            <v>Cicf</v>
          </cell>
          <cell r="M2174" t="str">
            <v xml:space="preserve">Ente não publicou último RGF de 2024
Ente não publicou último RREO de 2024
</v>
          </cell>
          <cell r="N2174" t="str">
            <v>CAPAG Ano Base 2023</v>
          </cell>
          <cell r="O2174" t="str">
            <v>Não</v>
          </cell>
          <cell r="P2174">
            <v>7.0036948697771176E-2</v>
          </cell>
          <cell r="Q2174" t="str">
            <v>Sim</v>
          </cell>
          <cell r="R2174" t="str">
            <v>Sim</v>
          </cell>
          <cell r="S2174" t="str">
            <v/>
          </cell>
          <cell r="T2174" t="str">
            <v/>
          </cell>
          <cell r="U2174" t="str">
            <v/>
          </cell>
          <cell r="V2174" t="str">
            <v>Não</v>
          </cell>
          <cell r="W2174" t="str">
            <v>Não</v>
          </cell>
        </row>
        <row r="2175">
          <cell r="D2175" t="str">
            <v>Santanópolis/BA</v>
          </cell>
          <cell r="E2175" t="str">
            <v>C</v>
          </cell>
          <cell r="F2175">
            <v>0.62914154524068411</v>
          </cell>
          <cell r="G2175" t="str">
            <v>B</v>
          </cell>
          <cell r="H2175">
            <v>1.044416359387109</v>
          </cell>
          <cell r="I2175" t="str">
            <v>C</v>
          </cell>
          <cell r="J2175">
            <v>-3.7779481739498827E-2</v>
          </cell>
          <cell r="K2175" t="str">
            <v>C</v>
          </cell>
          <cell r="L2175" t="str">
            <v>Dicf</v>
          </cell>
          <cell r="M2175" t="str">
            <v/>
          </cell>
          <cell r="N2175" t="str">
            <v>CAPAG Ano Base 2023</v>
          </cell>
          <cell r="O2175" t="str">
            <v>Não</v>
          </cell>
          <cell r="P2175">
            <v>2.7428168134453466</v>
          </cell>
          <cell r="Q2175" t="str">
            <v>Sim</v>
          </cell>
          <cell r="R2175" t="str">
            <v/>
          </cell>
          <cell r="S2175" t="str">
            <v/>
          </cell>
          <cell r="T2175" t="str">
            <v/>
          </cell>
          <cell r="U2175" t="str">
            <v/>
          </cell>
          <cell r="V2175" t="str">
            <v>Sim</v>
          </cell>
          <cell r="W2175" t="str">
            <v>Não</v>
          </cell>
        </row>
        <row r="2176">
          <cell r="D2176" t="str">
            <v>Santa Rita de Cássia/BA</v>
          </cell>
          <cell r="E2176" t="str">
            <v>C</v>
          </cell>
          <cell r="F2176">
            <v>0.3666560376604549</v>
          </cell>
          <cell r="G2176" t="str">
            <v>A</v>
          </cell>
          <cell r="H2176">
            <v>0.95598351281291349</v>
          </cell>
          <cell r="I2176" t="str">
            <v>C</v>
          </cell>
          <cell r="J2176">
            <v>-1.0567534378815937E-2</v>
          </cell>
          <cell r="K2176" t="str">
            <v>C</v>
          </cell>
          <cell r="L2176" t="str">
            <v>Bicf</v>
          </cell>
          <cell r="M2176" t="str">
            <v/>
          </cell>
          <cell r="N2176" t="str">
            <v>CAPAG Ano Base 2023</v>
          </cell>
          <cell r="O2176" t="str">
            <v>Não</v>
          </cell>
          <cell r="P2176" t="str">
            <v/>
          </cell>
          <cell r="Q2176" t="str">
            <v>Sim</v>
          </cell>
          <cell r="R2176" t="str">
            <v/>
          </cell>
          <cell r="S2176" t="str">
            <v/>
          </cell>
          <cell r="T2176" t="str">
            <v/>
          </cell>
          <cell r="U2176" t="str">
            <v/>
          </cell>
          <cell r="V2176" t="str">
            <v>Sim</v>
          </cell>
          <cell r="W2176" t="str">
            <v>Sim</v>
          </cell>
        </row>
        <row r="2177">
          <cell r="D2177" t="str">
            <v>Santa Terezinha/BA</v>
          </cell>
          <cell r="E2177" t="str">
            <v>C</v>
          </cell>
          <cell r="F2177">
            <v>0.79775853384428408</v>
          </cell>
          <cell r="G2177" t="str">
            <v>B</v>
          </cell>
          <cell r="H2177">
            <v>0.97057613000816612</v>
          </cell>
          <cell r="I2177" t="str">
            <v>C</v>
          </cell>
          <cell r="J2177">
            <v>-3.4722650729691251E-3</v>
          </cell>
          <cell r="K2177" t="str">
            <v>C</v>
          </cell>
          <cell r="L2177" t="str">
            <v>Bicf</v>
          </cell>
          <cell r="M2177" t="str">
            <v/>
          </cell>
          <cell r="N2177" t="str">
            <v>CAPAG Ano Base 2023</v>
          </cell>
          <cell r="O2177" t="str">
            <v>Não</v>
          </cell>
          <cell r="P2177" t="str">
            <v/>
          </cell>
          <cell r="Q2177" t="str">
            <v>Sim</v>
          </cell>
          <cell r="R2177" t="str">
            <v/>
          </cell>
          <cell r="S2177" t="str">
            <v/>
          </cell>
          <cell r="T2177" t="str">
            <v/>
          </cell>
          <cell r="U2177" t="str">
            <v/>
          </cell>
          <cell r="V2177" t="str">
            <v>Sim</v>
          </cell>
          <cell r="W2177" t="str">
            <v>Sim</v>
          </cell>
        </row>
        <row r="2178">
          <cell r="D2178" t="str">
            <v>Santo Amaro/BA</v>
          </cell>
          <cell r="E2178" t="str">
            <v>C</v>
          </cell>
          <cell r="F2178">
            <v>0.45622379122933471</v>
          </cell>
          <cell r="G2178" t="str">
            <v>A</v>
          </cell>
          <cell r="H2178">
            <v>0.93388978731565608</v>
          </cell>
          <cell r="I2178" t="str">
            <v>B</v>
          </cell>
          <cell r="J2178">
            <v>-1.462513611574299E-2</v>
          </cell>
          <cell r="K2178" t="str">
            <v>C</v>
          </cell>
          <cell r="L2178" t="str">
            <v>Bicf</v>
          </cell>
          <cell r="M2178" t="str">
            <v/>
          </cell>
          <cell r="N2178" t="str">
            <v>CAPAG Ano Base 2023</v>
          </cell>
          <cell r="O2178" t="str">
            <v>Não</v>
          </cell>
          <cell r="P2178" t="str">
            <v/>
          </cell>
          <cell r="Q2178" t="str">
            <v>Sim</v>
          </cell>
          <cell r="R2178" t="str">
            <v/>
          </cell>
          <cell r="S2178" t="str">
            <v/>
          </cell>
          <cell r="T2178" t="str">
            <v/>
          </cell>
          <cell r="U2178" t="str">
            <v/>
          </cell>
          <cell r="V2178" t="str">
            <v>Sim</v>
          </cell>
          <cell r="W2178" t="str">
            <v>Sim</v>
          </cell>
        </row>
        <row r="2179">
          <cell r="D2179" t="str">
            <v>Santo Antônio de Jesus/BA</v>
          </cell>
          <cell r="E2179" t="str">
            <v>C</v>
          </cell>
          <cell r="F2179">
            <v>0.25973361690112207</v>
          </cell>
          <cell r="G2179" t="str">
            <v>A</v>
          </cell>
          <cell r="H2179">
            <v>0.95414668152349691</v>
          </cell>
          <cell r="I2179" t="str">
            <v>C</v>
          </cell>
          <cell r="J2179">
            <v>-4.8909273381987174E-2</v>
          </cell>
          <cell r="K2179" t="str">
            <v>C</v>
          </cell>
          <cell r="L2179" t="str">
            <v>Dicf</v>
          </cell>
          <cell r="M2179" t="str">
            <v/>
          </cell>
          <cell r="N2179" t="str">
            <v>CAPAG Ano Base 2023</v>
          </cell>
          <cell r="O2179" t="str">
            <v>Não</v>
          </cell>
          <cell r="P2179" t="str">
            <v/>
          </cell>
          <cell r="Q2179" t="str">
            <v>Sim</v>
          </cell>
          <cell r="R2179" t="str">
            <v/>
          </cell>
          <cell r="S2179" t="str">
            <v/>
          </cell>
          <cell r="T2179" t="str">
            <v/>
          </cell>
          <cell r="U2179" t="str">
            <v/>
          </cell>
          <cell r="V2179" t="str">
            <v>Sim</v>
          </cell>
          <cell r="W2179" t="str">
            <v>Sim</v>
          </cell>
        </row>
        <row r="2180">
          <cell r="D2180" t="str">
            <v>Santo Estêvão/BA</v>
          </cell>
          <cell r="E2180" t="str">
            <v>C</v>
          </cell>
          <cell r="F2180">
            <v>0.11464779975304215</v>
          </cell>
          <cell r="G2180" t="str">
            <v>A</v>
          </cell>
          <cell r="H2180">
            <v>0.91469252159615433</v>
          </cell>
          <cell r="I2180" t="str">
            <v>B</v>
          </cell>
          <cell r="J2180">
            <v>-2.6381403381896967E-5</v>
          </cell>
          <cell r="K2180" t="str">
            <v>C</v>
          </cell>
          <cell r="L2180" t="str">
            <v>Bicf</v>
          </cell>
          <cell r="M2180" t="str">
            <v/>
          </cell>
          <cell r="N2180" t="str">
            <v>CAPAG Ano Base 2023</v>
          </cell>
          <cell r="O2180" t="str">
            <v>Não</v>
          </cell>
          <cell r="P2180">
            <v>1.0227853068164108</v>
          </cell>
          <cell r="Q2180" t="str">
            <v>Sim</v>
          </cell>
          <cell r="R2180" t="str">
            <v/>
          </cell>
          <cell r="S2180" t="str">
            <v/>
          </cell>
          <cell r="T2180" t="str">
            <v/>
          </cell>
          <cell r="U2180" t="str">
            <v/>
          </cell>
          <cell r="V2180" t="str">
            <v>Sim</v>
          </cell>
          <cell r="W2180" t="str">
            <v>Sim</v>
          </cell>
        </row>
        <row r="2181">
          <cell r="D2181" t="str">
            <v>São Desidério/BA</v>
          </cell>
          <cell r="E2181" t="str">
            <v>A</v>
          </cell>
          <cell r="F2181">
            <v>9.437729036831477E-2</v>
          </cell>
          <cell r="G2181" t="str">
            <v>A</v>
          </cell>
          <cell r="H2181">
            <v>0.82482829422590376</v>
          </cell>
          <cell r="I2181" t="str">
            <v>A</v>
          </cell>
          <cell r="J2181">
            <v>8.6805503671542078E-2</v>
          </cell>
          <cell r="K2181" t="str">
            <v>A</v>
          </cell>
          <cell r="L2181" t="str">
            <v>Bicf</v>
          </cell>
          <cell r="M2181" t="str">
            <v/>
          </cell>
          <cell r="N2181" t="str">
            <v>CAPAG Ano Base 2023</v>
          </cell>
          <cell r="O2181" t="str">
            <v>Não</v>
          </cell>
          <cell r="P2181">
            <v>0.15860870052299514</v>
          </cell>
          <cell r="Q2181" t="str">
            <v>Sim</v>
          </cell>
          <cell r="R2181" t="str">
            <v/>
          </cell>
          <cell r="S2181" t="str">
            <v/>
          </cell>
          <cell r="T2181" t="str">
            <v/>
          </cell>
          <cell r="U2181" t="str">
            <v/>
          </cell>
          <cell r="V2181" t="str">
            <v>Sim</v>
          </cell>
          <cell r="W2181" t="str">
            <v>Sim</v>
          </cell>
        </row>
        <row r="2182">
          <cell r="D2182" t="str">
            <v>São Domingos/BA</v>
          </cell>
          <cell r="E2182" t="str">
            <v>n.e.</v>
          </cell>
          <cell r="F2182">
            <v>0.35876304384505248</v>
          </cell>
          <cell r="G2182" t="str">
            <v>A</v>
          </cell>
          <cell r="H2182" t="str">
            <v>n.d.</v>
          </cell>
          <cell r="I2182" t="str">
            <v>n.d.</v>
          </cell>
          <cell r="J2182">
            <v>5.5210870224963078E-4</v>
          </cell>
          <cell r="K2182" t="str">
            <v>B</v>
          </cell>
          <cell r="L2182" t="str">
            <v>Eicf</v>
          </cell>
          <cell r="M2182" t="str">
            <v>Ente possui ranking da informação contábil Eicf</v>
          </cell>
          <cell r="N2182" t="str">
            <v>CAPAG Ano Base 2023</v>
          </cell>
          <cell r="O2182" t="str">
            <v>Não</v>
          </cell>
          <cell r="P2182">
            <v>0.96626452897983295</v>
          </cell>
          <cell r="Q2182" t="str">
            <v>Sim</v>
          </cell>
          <cell r="R2182" t="str">
            <v/>
          </cell>
          <cell r="S2182" t="str">
            <v>Sim</v>
          </cell>
          <cell r="T2182" t="str">
            <v/>
          </cell>
          <cell r="U2182" t="str">
            <v/>
          </cell>
          <cell r="V2182" t="str">
            <v>Sim</v>
          </cell>
          <cell r="W2182" t="str">
            <v>Sim</v>
          </cell>
        </row>
        <row r="2183">
          <cell r="D2183" t="str">
            <v>São Félix/BA</v>
          </cell>
          <cell r="E2183" t="str">
            <v>C</v>
          </cell>
          <cell r="F2183">
            <v>0.77655190687457498</v>
          </cell>
          <cell r="G2183" t="str">
            <v>B</v>
          </cell>
          <cell r="H2183">
            <v>0.95355341541344596</v>
          </cell>
          <cell r="I2183" t="str">
            <v>C</v>
          </cell>
          <cell r="J2183">
            <v>1.6023711191439628E-2</v>
          </cell>
          <cell r="K2183" t="str">
            <v>B</v>
          </cell>
          <cell r="L2183" t="str">
            <v>Bicf</v>
          </cell>
          <cell r="M2183" t="str">
            <v/>
          </cell>
          <cell r="N2183" t="str">
            <v>CAPAG Ano Base 2023</v>
          </cell>
          <cell r="O2183" t="str">
            <v>Não</v>
          </cell>
          <cell r="P2183">
            <v>2.7191490953938978E-3</v>
          </cell>
          <cell r="Q2183" t="str">
            <v>Sim</v>
          </cell>
          <cell r="R2183" t="str">
            <v/>
          </cell>
          <cell r="S2183" t="str">
            <v/>
          </cell>
          <cell r="T2183" t="str">
            <v/>
          </cell>
          <cell r="U2183" t="str">
            <v/>
          </cell>
          <cell r="V2183" t="str">
            <v>Sim</v>
          </cell>
          <cell r="W2183" t="str">
            <v>Não</v>
          </cell>
        </row>
        <row r="2184">
          <cell r="D2184" t="str">
            <v>São Félix do Coribe/BA</v>
          </cell>
          <cell r="E2184" t="str">
            <v>C</v>
          </cell>
          <cell r="F2184">
            <v>0.27183894584527823</v>
          </cell>
          <cell r="G2184" t="str">
            <v>A</v>
          </cell>
          <cell r="H2184">
            <v>0.95152370911102391</v>
          </cell>
          <cell r="I2184" t="str">
            <v>C</v>
          </cell>
          <cell r="J2184">
            <v>7.8875929761045829E-4</v>
          </cell>
          <cell r="K2184" t="str">
            <v>B</v>
          </cell>
          <cell r="L2184" t="str">
            <v>Cicf</v>
          </cell>
          <cell r="M2184" t="str">
            <v/>
          </cell>
          <cell r="N2184" t="str">
            <v>CAPAG Ano Base 2023</v>
          </cell>
          <cell r="O2184" t="str">
            <v>Não</v>
          </cell>
          <cell r="P2184">
            <v>0.8123770628837973</v>
          </cell>
          <cell r="Q2184" t="str">
            <v>Sim</v>
          </cell>
          <cell r="R2184" t="str">
            <v/>
          </cell>
          <cell r="S2184" t="str">
            <v/>
          </cell>
          <cell r="T2184" t="str">
            <v/>
          </cell>
          <cell r="U2184" t="str">
            <v/>
          </cell>
          <cell r="V2184" t="str">
            <v>Sim</v>
          </cell>
          <cell r="W2184" t="str">
            <v>Não</v>
          </cell>
        </row>
        <row r="2185">
          <cell r="D2185" t="str">
            <v>São Felipe/BA</v>
          </cell>
          <cell r="E2185" t="str">
            <v>C</v>
          </cell>
          <cell r="F2185">
            <v>0.6060537235834742</v>
          </cell>
          <cell r="G2185" t="str">
            <v>B</v>
          </cell>
          <cell r="H2185">
            <v>0.93968060338499493</v>
          </cell>
          <cell r="I2185" t="str">
            <v>B</v>
          </cell>
          <cell r="J2185">
            <v>-1.7888774682252088E-2</v>
          </cell>
          <cell r="K2185" t="str">
            <v>C</v>
          </cell>
          <cell r="L2185" t="str">
            <v>Cicf</v>
          </cell>
          <cell r="M2185" t="str">
            <v/>
          </cell>
          <cell r="N2185" t="str">
            <v>CAPAG Ano Base 2023</v>
          </cell>
          <cell r="O2185" t="str">
            <v>Não</v>
          </cell>
          <cell r="P2185">
            <v>0.76965941177127095</v>
          </cell>
          <cell r="Q2185" t="str">
            <v>Sim</v>
          </cell>
          <cell r="R2185" t="str">
            <v>Sim</v>
          </cell>
          <cell r="S2185" t="str">
            <v/>
          </cell>
          <cell r="T2185" t="str">
            <v/>
          </cell>
          <cell r="U2185" t="str">
            <v/>
          </cell>
          <cell r="V2185" t="str">
            <v>Sim</v>
          </cell>
          <cell r="W2185" t="str">
            <v>Sim</v>
          </cell>
        </row>
        <row r="2186">
          <cell r="D2186" t="str">
            <v>São Francisco do Conde/BA</v>
          </cell>
          <cell r="E2186" t="str">
            <v>C</v>
          </cell>
          <cell r="F2186">
            <v>0.60927681183758098</v>
          </cell>
          <cell r="G2186" t="str">
            <v>B</v>
          </cell>
          <cell r="H2186">
            <v>1.0357019543514858</v>
          </cell>
          <cell r="I2186" t="str">
            <v>C</v>
          </cell>
          <cell r="J2186">
            <v>6.5378449085408234E-3</v>
          </cell>
          <cell r="K2186" t="str">
            <v>B</v>
          </cell>
          <cell r="L2186" t="str">
            <v>Cicf</v>
          </cell>
          <cell r="M2186" t="str">
            <v/>
          </cell>
          <cell r="N2186" t="str">
            <v>CAPAG Ano Base 2023</v>
          </cell>
          <cell r="O2186" t="str">
            <v>Não</v>
          </cell>
          <cell r="P2186">
            <v>0.12939895365500392</v>
          </cell>
          <cell r="Q2186" t="str">
            <v>Sim</v>
          </cell>
          <cell r="R2186" t="str">
            <v>Sim</v>
          </cell>
          <cell r="S2186" t="str">
            <v/>
          </cell>
          <cell r="T2186" t="str">
            <v/>
          </cell>
          <cell r="U2186" t="str">
            <v/>
          </cell>
          <cell r="V2186" t="str">
            <v>Sim</v>
          </cell>
          <cell r="W2186" t="str">
            <v>Sim</v>
          </cell>
        </row>
        <row r="2187">
          <cell r="D2187" t="str">
            <v>São Gabriel/BA</v>
          </cell>
          <cell r="E2187" t="str">
            <v>C</v>
          </cell>
          <cell r="F2187">
            <v>0.86772721790851404</v>
          </cell>
          <cell r="G2187" t="str">
            <v>B</v>
          </cell>
          <cell r="H2187">
            <v>0.94084749729075012</v>
          </cell>
          <cell r="I2187" t="str">
            <v>B</v>
          </cell>
          <cell r="J2187">
            <v>-1.3232942821122841E-2</v>
          </cell>
          <cell r="K2187" t="str">
            <v>C</v>
          </cell>
          <cell r="L2187" t="str">
            <v>Bicf</v>
          </cell>
          <cell r="M2187" t="str">
            <v/>
          </cell>
          <cell r="N2187" t="str">
            <v>CAPAG Ano Base 2023</v>
          </cell>
          <cell r="O2187" t="str">
            <v>Não</v>
          </cell>
          <cell r="P2187">
            <v>2.2550954681142228</v>
          </cell>
          <cell r="Q2187" t="str">
            <v>Sim</v>
          </cell>
          <cell r="R2187" t="str">
            <v/>
          </cell>
          <cell r="S2187" t="str">
            <v/>
          </cell>
          <cell r="T2187" t="str">
            <v/>
          </cell>
          <cell r="U2187" t="str">
            <v/>
          </cell>
          <cell r="V2187" t="str">
            <v>Sim</v>
          </cell>
          <cell r="W2187" t="str">
            <v>Sim</v>
          </cell>
        </row>
        <row r="2188">
          <cell r="D2188" t="str">
            <v>São Gonçalo dos Campos/BA</v>
          </cell>
          <cell r="E2188" t="str">
            <v>C</v>
          </cell>
          <cell r="F2188">
            <v>0.57660729721964421</v>
          </cell>
          <cell r="G2188" t="str">
            <v>A</v>
          </cell>
          <cell r="H2188">
            <v>1.0007103658961742</v>
          </cell>
          <cell r="I2188" t="str">
            <v>C</v>
          </cell>
          <cell r="J2188">
            <v>-3.8167117497121518E-2</v>
          </cell>
          <cell r="K2188" t="str">
            <v>C</v>
          </cell>
          <cell r="L2188" t="str">
            <v>Cicf</v>
          </cell>
          <cell r="M2188" t="str">
            <v/>
          </cell>
          <cell r="N2188" t="str">
            <v>CAPAG Ano Base 2023</v>
          </cell>
          <cell r="O2188" t="str">
            <v>Não</v>
          </cell>
          <cell r="P2188">
            <v>3.0724243103287252</v>
          </cell>
          <cell r="Q2188" t="str">
            <v>Sim</v>
          </cell>
          <cell r="R2188" t="str">
            <v/>
          </cell>
          <cell r="S2188" t="str">
            <v/>
          </cell>
          <cell r="T2188" t="str">
            <v/>
          </cell>
          <cell r="U2188" t="str">
            <v/>
          </cell>
          <cell r="V2188" t="str">
            <v>Sim</v>
          </cell>
          <cell r="W2188" t="str">
            <v>Sim</v>
          </cell>
        </row>
        <row r="2189">
          <cell r="D2189" t="str">
            <v>São José da Vitória/BA</v>
          </cell>
          <cell r="E2189" t="str">
            <v>n.d.</v>
          </cell>
          <cell r="F2189">
            <v>1.0065896784854675</v>
          </cell>
          <cell r="G2189" t="str">
            <v>C</v>
          </cell>
          <cell r="H2189">
            <v>0.96008583100378142</v>
          </cell>
          <cell r="I2189" t="str">
            <v>C</v>
          </cell>
          <cell r="J2189" t="str">
            <v>n.d.</v>
          </cell>
          <cell r="K2189" t="str">
            <v>n.d.</v>
          </cell>
          <cell r="L2189" t="str">
            <v>Cicf</v>
          </cell>
          <cell r="M218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189" t="str">
            <v>CAPAG Ano Base 2023</v>
          </cell>
          <cell r="O2189" t="str">
            <v>Não</v>
          </cell>
          <cell r="P2189" t="str">
            <v>n.d.</v>
          </cell>
          <cell r="Q2189" t="str">
            <v>Sim</v>
          </cell>
          <cell r="R2189" t="str">
            <v/>
          </cell>
          <cell r="S2189" t="str">
            <v/>
          </cell>
          <cell r="T2189" t="str">
            <v>Negativa</v>
          </cell>
          <cell r="U2189" t="str">
            <v/>
          </cell>
          <cell r="V2189" t="str">
            <v>Sim</v>
          </cell>
          <cell r="W2189" t="str">
            <v>Sim</v>
          </cell>
        </row>
        <row r="2190">
          <cell r="D2190" t="str">
            <v>São José do Jacuípe/BA</v>
          </cell>
          <cell r="E2190" t="str">
            <v>C</v>
          </cell>
          <cell r="F2190">
            <v>0.18925496212352841</v>
          </cell>
          <cell r="G2190" t="str">
            <v>A</v>
          </cell>
          <cell r="H2190">
            <v>0.92129251465767381</v>
          </cell>
          <cell r="I2190" t="str">
            <v>B</v>
          </cell>
          <cell r="J2190">
            <v>-1.6128766444457546E-2</v>
          </cell>
          <cell r="K2190" t="str">
            <v>C</v>
          </cell>
          <cell r="L2190" t="str">
            <v>Cicf</v>
          </cell>
          <cell r="M2190" t="str">
            <v/>
          </cell>
          <cell r="N2190" t="str">
            <v>CAPAG Ano Base 2023</v>
          </cell>
          <cell r="O2190" t="str">
            <v>Não</v>
          </cell>
          <cell r="P2190">
            <v>0.67497051306082945</v>
          </cell>
          <cell r="Q2190" t="str">
            <v>Sim</v>
          </cell>
          <cell r="R2190" t="str">
            <v>Sim</v>
          </cell>
          <cell r="S2190" t="str">
            <v/>
          </cell>
          <cell r="T2190" t="str">
            <v/>
          </cell>
          <cell r="U2190" t="str">
            <v/>
          </cell>
          <cell r="V2190" t="str">
            <v>Sim</v>
          </cell>
          <cell r="W2190" t="str">
            <v>Sim</v>
          </cell>
        </row>
        <row r="2191">
          <cell r="D2191" t="str">
            <v>São Miguel das Matas/BA</v>
          </cell>
          <cell r="E2191" t="str">
            <v>n.d.</v>
          </cell>
          <cell r="F2191">
            <v>3.7184300506551576E-3</v>
          </cell>
          <cell r="G2191" t="str">
            <v>A</v>
          </cell>
          <cell r="H2191" t="str">
            <v>n.d.</v>
          </cell>
          <cell r="I2191" t="str">
            <v>n.d.</v>
          </cell>
          <cell r="J2191" t="str">
            <v>n.d.</v>
          </cell>
          <cell r="K2191" t="str">
            <v>n.d.</v>
          </cell>
          <cell r="L2191" t="str">
            <v>Bicf</v>
          </cell>
          <cell r="M2191"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191" t="str">
            <v>CAPAG Ano Base 2023</v>
          </cell>
          <cell r="O2191" t="str">
            <v>Não</v>
          </cell>
          <cell r="P2191" t="str">
            <v>n.d.</v>
          </cell>
          <cell r="Q2191" t="str">
            <v>Sim</v>
          </cell>
          <cell r="R2191" t="str">
            <v/>
          </cell>
          <cell r="S2191" t="str">
            <v>Sim</v>
          </cell>
          <cell r="T2191" t="str">
            <v/>
          </cell>
          <cell r="U2191" t="str">
            <v>Sim</v>
          </cell>
          <cell r="V2191" t="str">
            <v>Sim</v>
          </cell>
          <cell r="W2191" t="str">
            <v>Sim</v>
          </cell>
        </row>
        <row r="2192">
          <cell r="D2192" t="str">
            <v>São Sebastião do Passé/BA</v>
          </cell>
          <cell r="E2192" t="str">
            <v>A</v>
          </cell>
          <cell r="F2192">
            <v>0.51379995537062628</v>
          </cell>
          <cell r="G2192" t="str">
            <v>A</v>
          </cell>
          <cell r="H2192">
            <v>0.91239429540350303</v>
          </cell>
          <cell r="I2192" t="str">
            <v>B</v>
          </cell>
          <cell r="J2192">
            <v>0.17451727195059036</v>
          </cell>
          <cell r="K2192" t="str">
            <v>A</v>
          </cell>
          <cell r="L2192" t="str">
            <v>Cicf</v>
          </cell>
          <cell r="M2192" t="str">
            <v/>
          </cell>
          <cell r="N2192" t="str">
            <v>CAPAG Ano Base 2023</v>
          </cell>
          <cell r="O2192" t="str">
            <v>Não</v>
          </cell>
          <cell r="P2192">
            <v>3.477617033097042E-2</v>
          </cell>
          <cell r="Q2192" t="str">
            <v>Sim</v>
          </cell>
          <cell r="R2192" t="str">
            <v/>
          </cell>
          <cell r="S2192" t="str">
            <v/>
          </cell>
          <cell r="T2192" t="str">
            <v/>
          </cell>
          <cell r="U2192" t="str">
            <v/>
          </cell>
          <cell r="V2192" t="str">
            <v>Sim</v>
          </cell>
          <cell r="W2192" t="str">
            <v>Sim</v>
          </cell>
        </row>
        <row r="2193">
          <cell r="D2193" t="str">
            <v>Sapeaçu/BA</v>
          </cell>
          <cell r="E2193" t="str">
            <v>C</v>
          </cell>
          <cell r="F2193">
            <v>0.28445896185242886</v>
          </cell>
          <cell r="G2193" t="str">
            <v>A</v>
          </cell>
          <cell r="H2193">
            <v>0.90701281371625964</v>
          </cell>
          <cell r="I2193" t="str">
            <v>B</v>
          </cell>
          <cell r="J2193">
            <v>-3.0518668449593103E-5</v>
          </cell>
          <cell r="K2193" t="str">
            <v>C</v>
          </cell>
          <cell r="L2193" t="str">
            <v>Dicf</v>
          </cell>
          <cell r="M2193" t="str">
            <v/>
          </cell>
          <cell r="N2193" t="str">
            <v>CAPAG Ano Base 2023</v>
          </cell>
          <cell r="O2193" t="str">
            <v>Não</v>
          </cell>
          <cell r="P2193">
            <v>7.7504978361042379E-2</v>
          </cell>
          <cell r="Q2193" t="str">
            <v>Sim</v>
          </cell>
          <cell r="R2193" t="str">
            <v>Sim</v>
          </cell>
          <cell r="S2193" t="str">
            <v/>
          </cell>
          <cell r="T2193" t="str">
            <v/>
          </cell>
          <cell r="U2193" t="str">
            <v/>
          </cell>
          <cell r="V2193" t="str">
            <v>Sim</v>
          </cell>
          <cell r="W2193" t="str">
            <v>Sim</v>
          </cell>
        </row>
        <row r="2194">
          <cell r="D2194" t="str">
            <v>Sátiro Dias/BA</v>
          </cell>
          <cell r="E2194" t="str">
            <v>C</v>
          </cell>
          <cell r="F2194">
            <v>0.29185480273422115</v>
          </cell>
          <cell r="G2194" t="str">
            <v>A</v>
          </cell>
          <cell r="H2194">
            <v>0.89774957124143318</v>
          </cell>
          <cell r="I2194" t="str">
            <v>B</v>
          </cell>
          <cell r="J2194">
            <v>-8.9735797118881497E-3</v>
          </cell>
          <cell r="K2194" t="str">
            <v>C</v>
          </cell>
          <cell r="L2194" t="str">
            <v>Bicf</v>
          </cell>
          <cell r="M2194" t="str">
            <v/>
          </cell>
          <cell r="N2194" t="str">
            <v>CAPAG Ano Base 2023</v>
          </cell>
          <cell r="O2194" t="str">
            <v>Não</v>
          </cell>
          <cell r="P2194">
            <v>8.0722574480975595</v>
          </cell>
          <cell r="Q2194" t="str">
            <v>Sim</v>
          </cell>
          <cell r="R2194" t="str">
            <v/>
          </cell>
          <cell r="S2194" t="str">
            <v/>
          </cell>
          <cell r="T2194" t="str">
            <v/>
          </cell>
          <cell r="U2194" t="str">
            <v/>
          </cell>
          <cell r="V2194" t="str">
            <v>Sim</v>
          </cell>
          <cell r="W2194" t="str">
            <v>Não</v>
          </cell>
        </row>
        <row r="2195">
          <cell r="D2195" t="str">
            <v>Saubara/BA</v>
          </cell>
          <cell r="E2195" t="str">
            <v>C</v>
          </cell>
          <cell r="F2195">
            <v>0.25327390274827388</v>
          </cell>
          <cell r="G2195" t="str">
            <v>A</v>
          </cell>
          <cell r="H2195">
            <v>1.0144016404120757</v>
          </cell>
          <cell r="I2195" t="str">
            <v>C</v>
          </cell>
          <cell r="J2195">
            <v>-0.11922796233558322</v>
          </cell>
          <cell r="K2195" t="str">
            <v>C</v>
          </cell>
          <cell r="L2195" t="str">
            <v>Cicf</v>
          </cell>
          <cell r="M2195" t="str">
            <v/>
          </cell>
          <cell r="N2195" t="str">
            <v>CAPAG Ano Base 2023</v>
          </cell>
          <cell r="O2195" t="str">
            <v>Não</v>
          </cell>
          <cell r="P2195" t="str">
            <v/>
          </cell>
          <cell r="Q2195" t="str">
            <v>Sim</v>
          </cell>
          <cell r="R2195" t="str">
            <v/>
          </cell>
          <cell r="S2195" t="str">
            <v/>
          </cell>
          <cell r="T2195" t="str">
            <v/>
          </cell>
          <cell r="U2195" t="str">
            <v/>
          </cell>
          <cell r="V2195" t="str">
            <v>Sim</v>
          </cell>
          <cell r="W2195" t="str">
            <v>Sim</v>
          </cell>
        </row>
        <row r="2196">
          <cell r="D2196" t="str">
            <v>Saúde/BA</v>
          </cell>
          <cell r="E2196" t="str">
            <v>C</v>
          </cell>
          <cell r="F2196">
            <v>0.38033418767428218</v>
          </cell>
          <cell r="G2196" t="str">
            <v>A</v>
          </cell>
          <cell r="H2196">
            <v>1.0366455232588598</v>
          </cell>
          <cell r="I2196" t="str">
            <v>C</v>
          </cell>
          <cell r="J2196">
            <v>-5.5939379002486439E-2</v>
          </cell>
          <cell r="K2196" t="str">
            <v>C</v>
          </cell>
          <cell r="L2196" t="str">
            <v>Bicf</v>
          </cell>
          <cell r="M2196" t="str">
            <v/>
          </cell>
          <cell r="N2196" t="str">
            <v>CAPAG Ano Base 2023</v>
          </cell>
          <cell r="O2196" t="str">
            <v>Não</v>
          </cell>
          <cell r="P2196" t="str">
            <v/>
          </cell>
          <cell r="Q2196" t="str">
            <v>Sim</v>
          </cell>
          <cell r="R2196" t="str">
            <v/>
          </cell>
          <cell r="S2196" t="str">
            <v/>
          </cell>
          <cell r="T2196" t="str">
            <v/>
          </cell>
          <cell r="U2196" t="str">
            <v/>
          </cell>
          <cell r="V2196" t="str">
            <v>Sim</v>
          </cell>
          <cell r="W2196" t="str">
            <v>Sim</v>
          </cell>
        </row>
        <row r="2197">
          <cell r="D2197" t="str">
            <v>Seabra/BA</v>
          </cell>
          <cell r="E2197" t="str">
            <v>n.d.</v>
          </cell>
          <cell r="F2197">
            <v>0.38062052035239302</v>
          </cell>
          <cell r="G2197" t="str">
            <v>A</v>
          </cell>
          <cell r="H2197">
            <v>1.0656423949352622</v>
          </cell>
          <cell r="I2197" t="str">
            <v>C</v>
          </cell>
          <cell r="J2197" t="str">
            <v>n.d.</v>
          </cell>
          <cell r="K2197" t="str">
            <v>n.d.</v>
          </cell>
          <cell r="L2197" t="str">
            <v>Bicf</v>
          </cell>
          <cell r="M219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197" t="str">
            <v>CAPAG Ano Base 2023</v>
          </cell>
          <cell r="O2197" t="str">
            <v>Não</v>
          </cell>
          <cell r="P2197" t="str">
            <v>n.d.</v>
          </cell>
          <cell r="Q2197" t="str">
            <v>Sim</v>
          </cell>
          <cell r="R2197" t="str">
            <v/>
          </cell>
          <cell r="S2197" t="str">
            <v/>
          </cell>
          <cell r="T2197" t="str">
            <v>Negativa</v>
          </cell>
          <cell r="U2197" t="str">
            <v/>
          </cell>
          <cell r="V2197" t="str">
            <v>Sim</v>
          </cell>
          <cell r="W2197" t="str">
            <v>Não</v>
          </cell>
        </row>
        <row r="2198">
          <cell r="D2198" t="str">
            <v>Sebastião Laranjeiras/BA</v>
          </cell>
          <cell r="E2198" t="str">
            <v>n.d.</v>
          </cell>
          <cell r="F2198" t="str">
            <v>n.d.</v>
          </cell>
          <cell r="G2198" t="str">
            <v>n.d.</v>
          </cell>
          <cell r="H2198" t="str">
            <v>n.d.</v>
          </cell>
          <cell r="I2198" t="str">
            <v>n.d.</v>
          </cell>
          <cell r="J2198" t="str">
            <v>n.d.</v>
          </cell>
          <cell r="K2198" t="str">
            <v>n.d.</v>
          </cell>
          <cell r="L2198" t="str">
            <v>Dicf</v>
          </cell>
          <cell r="M2198" t="str">
            <v xml:space="preserve">Ente não publicou último RGF de 2024
Ente não publicou último RREO de 2024
</v>
          </cell>
          <cell r="N2198" t="str">
            <v>CAPAG Ano Base 2023</v>
          </cell>
          <cell r="O2198" t="str">
            <v>Não</v>
          </cell>
          <cell r="P2198">
            <v>0.75420294146249489</v>
          </cell>
          <cell r="Q2198" t="str">
            <v>Sim</v>
          </cell>
          <cell r="R2198" t="str">
            <v>Sim</v>
          </cell>
          <cell r="S2198" t="str">
            <v/>
          </cell>
          <cell r="T2198" t="str">
            <v/>
          </cell>
          <cell r="U2198" t="str">
            <v/>
          </cell>
          <cell r="V2198" t="str">
            <v>Não</v>
          </cell>
          <cell r="W2198" t="str">
            <v>Não</v>
          </cell>
        </row>
        <row r="2199">
          <cell r="D2199" t="str">
            <v>Senhor do Bonfim/BA</v>
          </cell>
          <cell r="E2199" t="str">
            <v>B</v>
          </cell>
          <cell r="F2199">
            <v>0.21076293118666092</v>
          </cell>
          <cell r="G2199" t="str">
            <v>A</v>
          </cell>
          <cell r="H2199">
            <v>0.91200678466925489</v>
          </cell>
          <cell r="I2199" t="str">
            <v>B</v>
          </cell>
          <cell r="J2199">
            <v>1.0207362669564173E-2</v>
          </cell>
          <cell r="K2199" t="str">
            <v>B</v>
          </cell>
          <cell r="L2199" t="str">
            <v>Cicf</v>
          </cell>
          <cell r="M2199" t="str">
            <v/>
          </cell>
          <cell r="N2199" t="str">
            <v>CAPAG Ano Base 2023</v>
          </cell>
          <cell r="O2199" t="str">
            <v>Não</v>
          </cell>
          <cell r="P2199">
            <v>0.5502903519823229</v>
          </cell>
          <cell r="Q2199" t="str">
            <v>Sim</v>
          </cell>
          <cell r="R2199" t="str">
            <v/>
          </cell>
          <cell r="S2199" t="str">
            <v/>
          </cell>
          <cell r="T2199" t="str">
            <v/>
          </cell>
          <cell r="U2199" t="str">
            <v/>
          </cell>
          <cell r="V2199" t="str">
            <v>Sim</v>
          </cell>
          <cell r="W2199" t="str">
            <v>Sim</v>
          </cell>
        </row>
        <row r="2200">
          <cell r="D2200" t="str">
            <v>Serra do Ramalho/BA</v>
          </cell>
          <cell r="E2200" t="str">
            <v>C</v>
          </cell>
          <cell r="F2200">
            <v>0.34411763857025357</v>
          </cell>
          <cell r="G2200" t="str">
            <v>A</v>
          </cell>
          <cell r="H2200">
            <v>0.90665509453252513</v>
          </cell>
          <cell r="I2200" t="str">
            <v>B</v>
          </cell>
          <cell r="J2200">
            <v>-8.0128907083725373E-2</v>
          </cell>
          <cell r="K2200" t="str">
            <v>C</v>
          </cell>
          <cell r="L2200" t="str">
            <v>Cicf</v>
          </cell>
          <cell r="M2200" t="str">
            <v/>
          </cell>
          <cell r="N2200" t="str">
            <v>CAPAG Ano Base 2023</v>
          </cell>
          <cell r="O2200" t="str">
            <v>Não</v>
          </cell>
          <cell r="P2200" t="str">
            <v/>
          </cell>
          <cell r="Q2200" t="str">
            <v>Sim</v>
          </cell>
          <cell r="R2200" t="str">
            <v/>
          </cell>
          <cell r="S2200" t="str">
            <v/>
          </cell>
          <cell r="T2200" t="str">
            <v/>
          </cell>
          <cell r="U2200" t="str">
            <v/>
          </cell>
          <cell r="V2200" t="str">
            <v>Sim</v>
          </cell>
          <cell r="W2200" t="str">
            <v>Sim</v>
          </cell>
        </row>
        <row r="2201">
          <cell r="D2201" t="str">
            <v>Sento Sé/BA</v>
          </cell>
          <cell r="E2201" t="str">
            <v>B</v>
          </cell>
          <cell r="F2201">
            <v>9.2421149456908297E-2</v>
          </cell>
          <cell r="G2201" t="str">
            <v>A</v>
          </cell>
          <cell r="H2201">
            <v>0.94739660208097076</v>
          </cell>
          <cell r="I2201" t="str">
            <v>B</v>
          </cell>
          <cell r="J2201">
            <v>4.6714025957014958E-3</v>
          </cell>
          <cell r="K2201" t="str">
            <v>B</v>
          </cell>
          <cell r="L2201" t="str">
            <v>Cicf</v>
          </cell>
          <cell r="M2201" t="str">
            <v/>
          </cell>
          <cell r="N2201" t="str">
            <v>CAPAG Ano Base 2023</v>
          </cell>
          <cell r="O2201" t="str">
            <v>Não</v>
          </cell>
          <cell r="P2201">
            <v>0.34366064023019488</v>
          </cell>
          <cell r="Q2201" t="str">
            <v>Sim</v>
          </cell>
          <cell r="R2201" t="str">
            <v/>
          </cell>
          <cell r="S2201" t="str">
            <v/>
          </cell>
          <cell r="T2201" t="str">
            <v/>
          </cell>
          <cell r="U2201" t="str">
            <v/>
          </cell>
          <cell r="V2201" t="str">
            <v>Sim</v>
          </cell>
          <cell r="W2201" t="str">
            <v>Sim</v>
          </cell>
        </row>
        <row r="2202">
          <cell r="D2202" t="str">
            <v>Serra Dourada/BA</v>
          </cell>
          <cell r="E2202" t="str">
            <v>C</v>
          </cell>
          <cell r="F2202">
            <v>0.63084122507486495</v>
          </cell>
          <cell r="G2202" t="str">
            <v>B</v>
          </cell>
          <cell r="H2202">
            <v>1.0560578223203714</v>
          </cell>
          <cell r="I2202" t="str">
            <v>C</v>
          </cell>
          <cell r="J2202">
            <v>-4.6670434555632086E-2</v>
          </cell>
          <cell r="K2202" t="str">
            <v>C</v>
          </cell>
          <cell r="L2202" t="str">
            <v>Dicf</v>
          </cell>
          <cell r="M2202" t="str">
            <v/>
          </cell>
          <cell r="N2202" t="str">
            <v>CAPAG Ano Base 2023</v>
          </cell>
          <cell r="O2202" t="str">
            <v>Não</v>
          </cell>
          <cell r="P2202" t="str">
            <v/>
          </cell>
          <cell r="Q2202" t="str">
            <v>Sim</v>
          </cell>
          <cell r="R2202" t="str">
            <v/>
          </cell>
          <cell r="S2202" t="str">
            <v/>
          </cell>
          <cell r="T2202" t="str">
            <v/>
          </cell>
          <cell r="U2202" t="str">
            <v/>
          </cell>
          <cell r="V2202" t="str">
            <v>Sim</v>
          </cell>
          <cell r="W2202" t="str">
            <v>Sim</v>
          </cell>
        </row>
        <row r="2203">
          <cell r="D2203" t="str">
            <v>Serra Preta/BA</v>
          </cell>
          <cell r="E2203" t="str">
            <v>C</v>
          </cell>
          <cell r="F2203">
            <v>0.69713693135938237</v>
          </cell>
          <cell r="G2203" t="str">
            <v>B</v>
          </cell>
          <cell r="H2203">
            <v>0.9650945094895792</v>
          </cell>
          <cell r="I2203" t="str">
            <v>C</v>
          </cell>
          <cell r="J2203">
            <v>8.6941239449360875E-3</v>
          </cell>
          <cell r="K2203" t="str">
            <v>B</v>
          </cell>
          <cell r="L2203" t="str">
            <v>Bicf</v>
          </cell>
          <cell r="M2203" t="str">
            <v/>
          </cell>
          <cell r="N2203" t="str">
            <v>CAPAG Ano Base 2023</v>
          </cell>
          <cell r="O2203" t="str">
            <v>Não</v>
          </cell>
          <cell r="P2203">
            <v>0.84222751496876713</v>
          </cell>
          <cell r="Q2203" t="str">
            <v>Sim</v>
          </cell>
          <cell r="R2203" t="str">
            <v/>
          </cell>
          <cell r="S2203" t="str">
            <v/>
          </cell>
          <cell r="T2203" t="str">
            <v/>
          </cell>
          <cell r="U2203" t="str">
            <v/>
          </cell>
          <cell r="V2203" t="str">
            <v>Sim</v>
          </cell>
          <cell r="W2203" t="str">
            <v>Sim</v>
          </cell>
        </row>
        <row r="2204">
          <cell r="D2204" t="str">
            <v>Serrinha/BA</v>
          </cell>
          <cell r="E2204" t="str">
            <v>C</v>
          </cell>
          <cell r="F2204">
            <v>0.687614045918017</v>
          </cell>
          <cell r="G2204" t="str">
            <v>B</v>
          </cell>
          <cell r="H2204">
            <v>0.97768950743042793</v>
          </cell>
          <cell r="I2204" t="str">
            <v>C</v>
          </cell>
          <cell r="J2204">
            <v>-9.5361183457884191E-2</v>
          </cell>
          <cell r="K2204" t="str">
            <v>C</v>
          </cell>
          <cell r="L2204" t="str">
            <v>Bicf</v>
          </cell>
          <cell r="M2204" t="str">
            <v/>
          </cell>
          <cell r="N2204" t="str">
            <v>CAPAG Ano Base 2023</v>
          </cell>
          <cell r="O2204" t="str">
            <v>Não</v>
          </cell>
          <cell r="P2204" t="str">
            <v/>
          </cell>
          <cell r="Q2204" t="str">
            <v>Sim</v>
          </cell>
          <cell r="R2204" t="str">
            <v/>
          </cell>
          <cell r="S2204" t="str">
            <v/>
          </cell>
          <cell r="T2204" t="str">
            <v/>
          </cell>
          <cell r="U2204" t="str">
            <v/>
          </cell>
          <cell r="V2204" t="str">
            <v>Sim</v>
          </cell>
          <cell r="W2204" t="str">
            <v>Sim</v>
          </cell>
        </row>
        <row r="2205">
          <cell r="D2205" t="str">
            <v>Serrolândia/BA</v>
          </cell>
          <cell r="E2205" t="str">
            <v>B</v>
          </cell>
          <cell r="F2205">
            <v>0.29657500727372327</v>
          </cell>
          <cell r="G2205" t="str">
            <v>A</v>
          </cell>
          <cell r="H2205">
            <v>0.92371401175255119</v>
          </cell>
          <cell r="I2205" t="str">
            <v>B</v>
          </cell>
          <cell r="J2205">
            <v>3.1011076554122528E-2</v>
          </cell>
          <cell r="K2205" t="str">
            <v>B</v>
          </cell>
          <cell r="L2205" t="str">
            <v>Bicf</v>
          </cell>
          <cell r="M2205" t="str">
            <v/>
          </cell>
          <cell r="N2205" t="str">
            <v>CAPAG Ano Base 2023</v>
          </cell>
          <cell r="O2205" t="str">
            <v>Não</v>
          </cell>
          <cell r="P2205">
            <v>0.37353455377183598</v>
          </cell>
          <cell r="Q2205" t="str">
            <v>Sim</v>
          </cell>
          <cell r="R2205" t="str">
            <v/>
          </cell>
          <cell r="S2205" t="str">
            <v/>
          </cell>
          <cell r="T2205" t="str">
            <v/>
          </cell>
          <cell r="U2205" t="str">
            <v/>
          </cell>
          <cell r="V2205" t="str">
            <v>Sim</v>
          </cell>
          <cell r="W2205" t="str">
            <v>Sim</v>
          </cell>
        </row>
        <row r="2206">
          <cell r="D2206" t="str">
            <v>Simões Filho/BA</v>
          </cell>
          <cell r="E2206" t="str">
            <v>C</v>
          </cell>
          <cell r="F2206">
            <v>0.44347532962652153</v>
          </cell>
          <cell r="G2206" t="str">
            <v>A</v>
          </cell>
          <cell r="H2206">
            <v>0.91967086205561843</v>
          </cell>
          <cell r="I2206" t="str">
            <v>B</v>
          </cell>
          <cell r="J2206">
            <v>-8.3189084511727865E-3</v>
          </cell>
          <cell r="K2206" t="str">
            <v>C</v>
          </cell>
          <cell r="L2206" t="str">
            <v>Bicf</v>
          </cell>
          <cell r="M2206" t="str">
            <v/>
          </cell>
          <cell r="N2206" t="str">
            <v>CAPAG Ano Base 2023</v>
          </cell>
          <cell r="O2206" t="str">
            <v>Não</v>
          </cell>
          <cell r="P2206" t="str">
            <v/>
          </cell>
          <cell r="Q2206" t="str">
            <v>Sim</v>
          </cell>
          <cell r="R2206" t="str">
            <v/>
          </cell>
          <cell r="S2206" t="str">
            <v/>
          </cell>
          <cell r="T2206" t="str">
            <v/>
          </cell>
          <cell r="U2206" t="str">
            <v/>
          </cell>
          <cell r="V2206" t="str">
            <v>Sim</v>
          </cell>
          <cell r="W2206" t="str">
            <v>Sim</v>
          </cell>
        </row>
        <row r="2207">
          <cell r="D2207" t="str">
            <v>Sítio do Mato/BA</v>
          </cell>
          <cell r="E2207" t="str">
            <v>C</v>
          </cell>
          <cell r="F2207">
            <v>4.7617556537322657E-2</v>
          </cell>
          <cell r="G2207" t="str">
            <v>A</v>
          </cell>
          <cell r="H2207">
            <v>0.9855157494331146</v>
          </cell>
          <cell r="I2207" t="str">
            <v>C</v>
          </cell>
          <cell r="J2207">
            <v>-0.14288028703255562</v>
          </cell>
          <cell r="K2207" t="str">
            <v>C</v>
          </cell>
          <cell r="L2207" t="str">
            <v>Dicf</v>
          </cell>
          <cell r="M2207" t="str">
            <v/>
          </cell>
          <cell r="N2207" t="str">
            <v>CAPAG Ano Base 2023</v>
          </cell>
          <cell r="O2207" t="str">
            <v>Não</v>
          </cell>
          <cell r="P2207" t="str">
            <v/>
          </cell>
          <cell r="Q2207" t="str">
            <v>Sim</v>
          </cell>
          <cell r="R2207" t="str">
            <v/>
          </cell>
          <cell r="S2207" t="str">
            <v/>
          </cell>
          <cell r="T2207" t="str">
            <v/>
          </cell>
          <cell r="U2207" t="str">
            <v/>
          </cell>
          <cell r="V2207" t="str">
            <v>Sim</v>
          </cell>
          <cell r="W2207" t="str">
            <v>Não</v>
          </cell>
        </row>
        <row r="2208">
          <cell r="D2208" t="str">
            <v>Sítio do Quinto/BA</v>
          </cell>
          <cell r="E2208" t="str">
            <v>n.d.</v>
          </cell>
          <cell r="F2208" t="str">
            <v>n.d.</v>
          </cell>
          <cell r="G2208" t="str">
            <v>n.d.</v>
          </cell>
          <cell r="H2208" t="str">
            <v>n.d.</v>
          </cell>
          <cell r="I2208" t="str">
            <v>n.d.</v>
          </cell>
          <cell r="J2208" t="str">
            <v>n.d.</v>
          </cell>
          <cell r="K2208" t="str">
            <v>n.d.</v>
          </cell>
          <cell r="L2208" t="str">
            <v>Cicf</v>
          </cell>
          <cell r="M2208" t="str">
            <v xml:space="preserve">Ente não publicou último RGF de 2024
Ente não publicou último RREO de 2024
</v>
          </cell>
          <cell r="N2208" t="str">
            <v>CAPAG Ano Base 2023</v>
          </cell>
          <cell r="O2208" t="str">
            <v>Não</v>
          </cell>
          <cell r="P2208">
            <v>0.81870617634401721</v>
          </cell>
          <cell r="Q2208" t="str">
            <v>Sim</v>
          </cell>
          <cell r="R2208" t="str">
            <v>Sim</v>
          </cell>
          <cell r="S2208" t="str">
            <v/>
          </cell>
          <cell r="T2208" t="str">
            <v/>
          </cell>
          <cell r="U2208" t="str">
            <v/>
          </cell>
          <cell r="V2208" t="str">
            <v>Não</v>
          </cell>
          <cell r="W2208" t="str">
            <v>Não</v>
          </cell>
        </row>
        <row r="2209">
          <cell r="D2209" t="str">
            <v>Sobradinho/BA</v>
          </cell>
          <cell r="E2209" t="str">
            <v>C</v>
          </cell>
          <cell r="F2209">
            <v>0.28070581129939148</v>
          </cell>
          <cell r="G2209" t="str">
            <v>A</v>
          </cell>
          <cell r="H2209">
            <v>0.94551422327701606</v>
          </cell>
          <cell r="I2209" t="str">
            <v>B</v>
          </cell>
          <cell r="J2209">
            <v>-1.8508561841135404E-2</v>
          </cell>
          <cell r="K2209" t="str">
            <v>C</v>
          </cell>
          <cell r="L2209" t="str">
            <v>Cicf</v>
          </cell>
          <cell r="M2209" t="str">
            <v/>
          </cell>
          <cell r="N2209" t="str">
            <v>CAPAG Ano Base 2023</v>
          </cell>
          <cell r="O2209" t="str">
            <v>Não</v>
          </cell>
          <cell r="P2209">
            <v>5.5499954455896763</v>
          </cell>
          <cell r="Q2209" t="str">
            <v>Sim</v>
          </cell>
          <cell r="R2209" t="str">
            <v/>
          </cell>
          <cell r="S2209" t="str">
            <v/>
          </cell>
          <cell r="T2209" t="str">
            <v/>
          </cell>
          <cell r="U2209" t="str">
            <v/>
          </cell>
          <cell r="V2209" t="str">
            <v>Sim</v>
          </cell>
          <cell r="W2209" t="str">
            <v>Sim</v>
          </cell>
        </row>
        <row r="2210">
          <cell r="D2210" t="str">
            <v>Souto Soares/BA</v>
          </cell>
          <cell r="E2210" t="str">
            <v>n.d.</v>
          </cell>
          <cell r="F2210">
            <v>0.43570717397310643</v>
          </cell>
          <cell r="G2210" t="str">
            <v>A</v>
          </cell>
          <cell r="H2210" t="str">
            <v>n.d.</v>
          </cell>
          <cell r="I2210" t="str">
            <v>n.d.</v>
          </cell>
          <cell r="J2210">
            <v>3.5537774824940513E-2</v>
          </cell>
          <cell r="K2210" t="str">
            <v>B</v>
          </cell>
          <cell r="L2210" t="str">
            <v>Dicf</v>
          </cell>
          <cell r="M221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210" t="str">
            <v>CAPAG Ano Base 2023</v>
          </cell>
          <cell r="O2210" t="str">
            <v>Não</v>
          </cell>
          <cell r="P2210">
            <v>0.15221912711480606</v>
          </cell>
          <cell r="Q2210" t="str">
            <v>Sim</v>
          </cell>
          <cell r="R2210" t="str">
            <v/>
          </cell>
          <cell r="S2210" t="str">
            <v>Sim</v>
          </cell>
          <cell r="T2210" t="str">
            <v/>
          </cell>
          <cell r="U2210" t="str">
            <v/>
          </cell>
          <cell r="V2210" t="str">
            <v>Sim</v>
          </cell>
          <cell r="W2210" t="str">
            <v>Sim</v>
          </cell>
        </row>
        <row r="2211">
          <cell r="D2211" t="str">
            <v>Tabocas do Brejo Velho/BA</v>
          </cell>
          <cell r="E2211" t="str">
            <v>C</v>
          </cell>
          <cell r="F2211">
            <v>0.11148075573330257</v>
          </cell>
          <cell r="G2211" t="str">
            <v>A</v>
          </cell>
          <cell r="H2211">
            <v>0.99116218201642381</v>
          </cell>
          <cell r="I2211" t="str">
            <v>C</v>
          </cell>
          <cell r="J2211">
            <v>1.8694047237075694E-2</v>
          </cell>
          <cell r="K2211" t="str">
            <v>B</v>
          </cell>
          <cell r="L2211" t="str">
            <v>Cicf</v>
          </cell>
          <cell r="M2211" t="str">
            <v/>
          </cell>
          <cell r="N2211" t="str">
            <v>CAPAG Ano Base 2023</v>
          </cell>
          <cell r="O2211" t="str">
            <v>Não</v>
          </cell>
          <cell r="P2211">
            <v>9.9454178817096242E-2</v>
          </cell>
          <cell r="Q2211" t="str">
            <v>Sim</v>
          </cell>
          <cell r="R2211" t="str">
            <v/>
          </cell>
          <cell r="S2211" t="str">
            <v/>
          </cell>
          <cell r="T2211" t="str">
            <v/>
          </cell>
          <cell r="U2211" t="str">
            <v/>
          </cell>
          <cell r="V2211" t="str">
            <v>Sim</v>
          </cell>
          <cell r="W2211" t="str">
            <v>Sim</v>
          </cell>
        </row>
        <row r="2212">
          <cell r="D2212" t="str">
            <v>Tanhaçu/BA</v>
          </cell>
          <cell r="E2212" t="str">
            <v>C</v>
          </cell>
          <cell r="F2212">
            <v>0.52347186623208608</v>
          </cell>
          <cell r="G2212" t="str">
            <v>A</v>
          </cell>
          <cell r="H2212">
            <v>1.1001732506478903</v>
          </cell>
          <cell r="I2212" t="str">
            <v>C</v>
          </cell>
          <cell r="J2212">
            <v>-8.266099019564728E-2</v>
          </cell>
          <cell r="K2212" t="str">
            <v>C</v>
          </cell>
          <cell r="L2212" t="str">
            <v>Dicf</v>
          </cell>
          <cell r="M2212" t="str">
            <v/>
          </cell>
          <cell r="N2212" t="str">
            <v>CAPAG Ano Base 2023</v>
          </cell>
          <cell r="O2212" t="str">
            <v>Não</v>
          </cell>
          <cell r="P2212" t="str">
            <v/>
          </cell>
          <cell r="Q2212" t="str">
            <v>Sim</v>
          </cell>
          <cell r="R2212" t="str">
            <v/>
          </cell>
          <cell r="S2212" t="str">
            <v/>
          </cell>
          <cell r="T2212" t="str">
            <v/>
          </cell>
          <cell r="U2212" t="str">
            <v/>
          </cell>
          <cell r="V2212" t="str">
            <v>Sim</v>
          </cell>
          <cell r="W2212" t="str">
            <v>Não</v>
          </cell>
        </row>
        <row r="2213">
          <cell r="D2213" t="str">
            <v>Tanque Novo/BA</v>
          </cell>
          <cell r="E2213" t="str">
            <v>n.d.</v>
          </cell>
          <cell r="F2213" t="str">
            <v>n.d.</v>
          </cell>
          <cell r="G2213" t="str">
            <v>n.d.</v>
          </cell>
          <cell r="H2213">
            <v>0.97983293626069845</v>
          </cell>
          <cell r="I2213" t="str">
            <v>C</v>
          </cell>
          <cell r="J2213" t="str">
            <v>n.d.</v>
          </cell>
          <cell r="K2213" t="str">
            <v>n.d.</v>
          </cell>
          <cell r="L2213" t="str">
            <v>Dicf</v>
          </cell>
          <cell r="M2213" t="str">
            <v xml:space="preserve">Ente não publicou último RGF de 2024
</v>
          </cell>
          <cell r="N2213" t="str">
            <v>CAPAG Ano Base 2023</v>
          </cell>
          <cell r="O2213" t="str">
            <v>Não</v>
          </cell>
          <cell r="P2213">
            <v>0.37925343726472005</v>
          </cell>
          <cell r="Q2213" t="str">
            <v>Sim</v>
          </cell>
          <cell r="R2213" t="str">
            <v>Sim</v>
          </cell>
          <cell r="S2213" t="str">
            <v/>
          </cell>
          <cell r="T2213" t="str">
            <v/>
          </cell>
          <cell r="U2213" t="str">
            <v/>
          </cell>
          <cell r="V2213" t="str">
            <v>Não</v>
          </cell>
          <cell r="W2213" t="str">
            <v>Sim</v>
          </cell>
        </row>
        <row r="2214">
          <cell r="D2214" t="str">
            <v>Tanquinho/BA</v>
          </cell>
          <cell r="E2214" t="str">
            <v>C</v>
          </cell>
          <cell r="F2214">
            <v>0.17747805691859614</v>
          </cell>
          <cell r="G2214" t="str">
            <v>A</v>
          </cell>
          <cell r="H2214">
            <v>0.99395721490787547</v>
          </cell>
          <cell r="I2214" t="str">
            <v>C</v>
          </cell>
          <cell r="J2214">
            <v>-5.4358363397742804E-2</v>
          </cell>
          <cell r="K2214" t="str">
            <v>C</v>
          </cell>
          <cell r="L2214" t="str">
            <v>Cicf</v>
          </cell>
          <cell r="M2214" t="str">
            <v/>
          </cell>
          <cell r="N2214" t="str">
            <v>CAPAG Ano Base 2023</v>
          </cell>
          <cell r="O2214" t="str">
            <v>Não</v>
          </cell>
          <cell r="P2214" t="str">
            <v/>
          </cell>
          <cell r="Q2214" t="str">
            <v>Sim</v>
          </cell>
          <cell r="R2214" t="str">
            <v/>
          </cell>
          <cell r="S2214" t="str">
            <v/>
          </cell>
          <cell r="T2214" t="str">
            <v/>
          </cell>
          <cell r="U2214" t="str">
            <v/>
          </cell>
          <cell r="V2214" t="str">
            <v>Sim</v>
          </cell>
          <cell r="W2214" t="str">
            <v>Não</v>
          </cell>
        </row>
        <row r="2215">
          <cell r="D2215" t="str">
            <v>Taperoá/BA</v>
          </cell>
          <cell r="E2215" t="str">
            <v>n.e.</v>
          </cell>
          <cell r="F2215">
            <v>0.4440654590342219</v>
          </cell>
          <cell r="G2215" t="str">
            <v>A</v>
          </cell>
          <cell r="H2215">
            <v>0.97213076727999348</v>
          </cell>
          <cell r="I2215" t="str">
            <v>C</v>
          </cell>
          <cell r="J2215">
            <v>2.6748406007289704E-3</v>
          </cell>
          <cell r="K2215" t="str">
            <v>B</v>
          </cell>
          <cell r="L2215" t="str">
            <v>Eicf</v>
          </cell>
          <cell r="M2215" t="str">
            <v>Ente possui ranking da informação contábil Eicf</v>
          </cell>
          <cell r="N2215" t="str">
            <v>CAPAG Ano Base 2023</v>
          </cell>
          <cell r="O2215" t="str">
            <v>Não</v>
          </cell>
          <cell r="P2215">
            <v>0</v>
          </cell>
          <cell r="Q2215" t="str">
            <v>Sim</v>
          </cell>
          <cell r="R2215" t="str">
            <v/>
          </cell>
          <cell r="S2215" t="str">
            <v/>
          </cell>
          <cell r="T2215" t="str">
            <v/>
          </cell>
          <cell r="U2215" t="str">
            <v/>
          </cell>
          <cell r="V2215" t="str">
            <v>Sim</v>
          </cell>
          <cell r="W2215" t="str">
            <v>Sim</v>
          </cell>
        </row>
        <row r="2216">
          <cell r="D2216" t="str">
            <v>Tapiramutá/BA</v>
          </cell>
          <cell r="E2216" t="str">
            <v>C</v>
          </cell>
          <cell r="F2216">
            <v>2.8732014368447353E-2</v>
          </cell>
          <cell r="G2216" t="str">
            <v>A</v>
          </cell>
          <cell r="H2216">
            <v>0.96764640255318735</v>
          </cell>
          <cell r="I2216" t="str">
            <v>C</v>
          </cell>
          <cell r="J2216">
            <v>-5.7672798804401779E-2</v>
          </cell>
          <cell r="K2216" t="str">
            <v>C</v>
          </cell>
          <cell r="L2216" t="str">
            <v>Cicf</v>
          </cell>
          <cell r="M2216" t="str">
            <v/>
          </cell>
          <cell r="N2216" t="str">
            <v>CAPAG Ano Base 2023</v>
          </cell>
          <cell r="O2216" t="str">
            <v>Não</v>
          </cell>
          <cell r="P2216" t="str">
            <v/>
          </cell>
          <cell r="Q2216" t="str">
            <v>Sim</v>
          </cell>
          <cell r="R2216" t="str">
            <v/>
          </cell>
          <cell r="S2216" t="str">
            <v/>
          </cell>
          <cell r="T2216" t="str">
            <v/>
          </cell>
          <cell r="U2216" t="str">
            <v/>
          </cell>
          <cell r="V2216" t="str">
            <v>Sim</v>
          </cell>
          <cell r="W2216" t="str">
            <v>Não</v>
          </cell>
        </row>
        <row r="2217">
          <cell r="D2217" t="str">
            <v>Teixeira de Freitas/BA</v>
          </cell>
          <cell r="E2217" t="str">
            <v>C</v>
          </cell>
          <cell r="F2217">
            <v>0.39837687937666205</v>
          </cell>
          <cell r="G2217" t="str">
            <v>A</v>
          </cell>
          <cell r="H2217">
            <v>0.89690403293609977</v>
          </cell>
          <cell r="I2217" t="str">
            <v>B</v>
          </cell>
          <cell r="J2217">
            <v>-1.8614672584024852E-2</v>
          </cell>
          <cell r="K2217" t="str">
            <v>C</v>
          </cell>
          <cell r="L2217" t="str">
            <v>Cicf</v>
          </cell>
          <cell r="M2217" t="str">
            <v/>
          </cell>
          <cell r="N2217" t="str">
            <v>CAPAG Ano Base 2023</v>
          </cell>
          <cell r="O2217" t="str">
            <v>Não</v>
          </cell>
          <cell r="P2217" t="str">
            <v/>
          </cell>
          <cell r="Q2217" t="str">
            <v>Sim</v>
          </cell>
          <cell r="R2217" t="str">
            <v/>
          </cell>
          <cell r="S2217" t="str">
            <v/>
          </cell>
          <cell r="T2217" t="str">
            <v/>
          </cell>
          <cell r="U2217" t="str">
            <v/>
          </cell>
          <cell r="V2217" t="str">
            <v>Sim</v>
          </cell>
          <cell r="W2217" t="str">
            <v>Sim</v>
          </cell>
        </row>
        <row r="2218">
          <cell r="D2218" t="str">
            <v>Teodoro Sampaio/BA</v>
          </cell>
          <cell r="E2218" t="str">
            <v>n.d.</v>
          </cell>
          <cell r="F2218">
            <v>0.42561785872697494</v>
          </cell>
          <cell r="G2218" t="str">
            <v>A</v>
          </cell>
          <cell r="H2218">
            <v>0.93502043801733636</v>
          </cell>
          <cell r="I2218" t="str">
            <v>B</v>
          </cell>
          <cell r="J2218" t="str">
            <v>n.d.</v>
          </cell>
          <cell r="K2218" t="str">
            <v>n.d.</v>
          </cell>
          <cell r="L2218" t="str">
            <v>Bicf</v>
          </cell>
          <cell r="M221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18" t="str">
            <v>CAPAG Ano Base 2023</v>
          </cell>
          <cell r="O2218" t="str">
            <v>Não</v>
          </cell>
          <cell r="P2218" t="str">
            <v>n.d.</v>
          </cell>
          <cell r="Q2218" t="str">
            <v>Sim</v>
          </cell>
          <cell r="R2218" t="str">
            <v/>
          </cell>
          <cell r="S2218" t="str">
            <v/>
          </cell>
          <cell r="T2218" t="str">
            <v/>
          </cell>
          <cell r="U2218" t="str">
            <v>Sim</v>
          </cell>
          <cell r="V2218" t="str">
            <v>Sim</v>
          </cell>
          <cell r="W2218" t="str">
            <v>Não</v>
          </cell>
        </row>
        <row r="2219">
          <cell r="D2219" t="str">
            <v>Teofilândia/BA</v>
          </cell>
          <cell r="E2219" t="str">
            <v>n.d.</v>
          </cell>
          <cell r="F2219" t="str">
            <v>n.d.</v>
          </cell>
          <cell r="G2219" t="str">
            <v>n.d.</v>
          </cell>
          <cell r="H2219" t="str">
            <v>n.d.</v>
          </cell>
          <cell r="I2219" t="str">
            <v>n.d.</v>
          </cell>
          <cell r="J2219" t="str">
            <v>n.d.</v>
          </cell>
          <cell r="K2219" t="str">
            <v>n.d.</v>
          </cell>
          <cell r="L2219" t="str">
            <v>Dicf</v>
          </cell>
          <cell r="M2219" t="str">
            <v xml:space="preserve">Ente não publicou último RGF de 2024
Ente não publicou último RREO de 2024
</v>
          </cell>
          <cell r="N2219" t="str">
            <v>CAPAG Ano Base 2023</v>
          </cell>
          <cell r="O2219" t="str">
            <v>Não</v>
          </cell>
          <cell r="P2219">
            <v>0.45244670952711147</v>
          </cell>
          <cell r="Q2219" t="str">
            <v>Sim</v>
          </cell>
          <cell r="R2219" t="str">
            <v>Sim</v>
          </cell>
          <cell r="S2219" t="str">
            <v/>
          </cell>
          <cell r="T2219" t="str">
            <v/>
          </cell>
          <cell r="U2219" t="str">
            <v/>
          </cell>
          <cell r="V2219" t="str">
            <v>Não</v>
          </cell>
          <cell r="W2219" t="str">
            <v>Não</v>
          </cell>
        </row>
        <row r="2220">
          <cell r="D2220" t="str">
            <v>Teolândia/BA</v>
          </cell>
          <cell r="E2220" t="str">
            <v>C</v>
          </cell>
          <cell r="F2220">
            <v>0.87223860336907577</v>
          </cell>
          <cell r="G2220" t="str">
            <v>B</v>
          </cell>
          <cell r="H2220">
            <v>0.94205212166152064</v>
          </cell>
          <cell r="I2220" t="str">
            <v>B</v>
          </cell>
          <cell r="J2220">
            <v>-8.9549138600515613E-3</v>
          </cell>
          <cell r="K2220" t="str">
            <v>C</v>
          </cell>
          <cell r="L2220" t="str">
            <v>Cicf</v>
          </cell>
          <cell r="M2220" t="str">
            <v/>
          </cell>
          <cell r="N2220" t="str">
            <v>CAPAG Ano Base 2023</v>
          </cell>
          <cell r="O2220" t="str">
            <v>Não</v>
          </cell>
          <cell r="P2220" t="str">
            <v/>
          </cell>
          <cell r="Q2220" t="str">
            <v>Sim</v>
          </cell>
          <cell r="R2220" t="str">
            <v/>
          </cell>
          <cell r="S2220" t="str">
            <v/>
          </cell>
          <cell r="T2220" t="str">
            <v/>
          </cell>
          <cell r="U2220" t="str">
            <v/>
          </cell>
          <cell r="V2220" t="str">
            <v>Sim</v>
          </cell>
          <cell r="W2220" t="str">
            <v>Não</v>
          </cell>
        </row>
        <row r="2221">
          <cell r="D2221" t="str">
            <v>Terra Nova/BA</v>
          </cell>
          <cell r="E2221" t="str">
            <v>C</v>
          </cell>
          <cell r="F2221">
            <v>0.76955356031833733</v>
          </cell>
          <cell r="G2221" t="str">
            <v>B</v>
          </cell>
          <cell r="H2221">
            <v>0.97209195412418059</v>
          </cell>
          <cell r="I2221" t="str">
            <v>C</v>
          </cell>
          <cell r="J2221">
            <v>-9.7120650447569748E-2</v>
          </cell>
          <cell r="K2221" t="str">
            <v>C</v>
          </cell>
          <cell r="L2221" t="str">
            <v>Cicf</v>
          </cell>
          <cell r="M2221" t="str">
            <v/>
          </cell>
          <cell r="N2221" t="str">
            <v>CAPAG Ano Base 2023</v>
          </cell>
          <cell r="O2221" t="str">
            <v>Não</v>
          </cell>
          <cell r="P2221" t="str">
            <v/>
          </cell>
          <cell r="Q2221" t="str">
            <v>Sim</v>
          </cell>
          <cell r="R2221" t="str">
            <v/>
          </cell>
          <cell r="S2221" t="str">
            <v/>
          </cell>
          <cell r="T2221" t="str">
            <v/>
          </cell>
          <cell r="U2221" t="str">
            <v/>
          </cell>
          <cell r="V2221" t="str">
            <v>Sim</v>
          </cell>
          <cell r="W2221" t="str">
            <v>Sim</v>
          </cell>
        </row>
        <row r="2222">
          <cell r="D2222" t="str">
            <v>Tremedal/BA</v>
          </cell>
          <cell r="E2222" t="str">
            <v>C</v>
          </cell>
          <cell r="F2222">
            <v>0.40924953809509723</v>
          </cell>
          <cell r="G2222" t="str">
            <v>A</v>
          </cell>
          <cell r="H2222">
            <v>1.0702092941246084</v>
          </cell>
          <cell r="I2222" t="str">
            <v>C</v>
          </cell>
          <cell r="J2222">
            <v>-1.4903704475637953E-2</v>
          </cell>
          <cell r="K2222" t="str">
            <v>C</v>
          </cell>
          <cell r="L2222" t="str">
            <v>Dicf</v>
          </cell>
          <cell r="M2222" t="str">
            <v/>
          </cell>
          <cell r="N2222" t="str">
            <v>CAPAG Ano Base 2023</v>
          </cell>
          <cell r="O2222" t="str">
            <v>Não</v>
          </cell>
          <cell r="P2222">
            <v>2.3462139801980193</v>
          </cell>
          <cell r="Q2222" t="str">
            <v>Sim</v>
          </cell>
          <cell r="R2222" t="str">
            <v/>
          </cell>
          <cell r="S2222" t="str">
            <v/>
          </cell>
          <cell r="T2222" t="str">
            <v/>
          </cell>
          <cell r="U2222" t="str">
            <v/>
          </cell>
          <cell r="V2222" t="str">
            <v>Sim</v>
          </cell>
          <cell r="W2222" t="str">
            <v>Não</v>
          </cell>
        </row>
        <row r="2223">
          <cell r="D2223" t="str">
            <v>Tucano/BA</v>
          </cell>
          <cell r="E2223" t="str">
            <v>C</v>
          </cell>
          <cell r="F2223">
            <v>0.6865916022144678</v>
          </cell>
          <cell r="G2223" t="str">
            <v>B</v>
          </cell>
          <cell r="H2223">
            <v>0.99377440700172681</v>
          </cell>
          <cell r="I2223" t="str">
            <v>C</v>
          </cell>
          <cell r="J2223">
            <v>-2.2870834987000724E-2</v>
          </cell>
          <cell r="K2223" t="str">
            <v>C</v>
          </cell>
          <cell r="L2223" t="str">
            <v>Dicf</v>
          </cell>
          <cell r="M2223" t="str">
            <v/>
          </cell>
          <cell r="N2223" t="str">
            <v>CAPAG Ano Base 2023</v>
          </cell>
          <cell r="O2223" t="str">
            <v>Não</v>
          </cell>
          <cell r="P2223" t="str">
            <v/>
          </cell>
          <cell r="Q2223" t="str">
            <v>Sim</v>
          </cell>
          <cell r="R2223" t="str">
            <v/>
          </cell>
          <cell r="S2223" t="str">
            <v/>
          </cell>
          <cell r="T2223" t="str">
            <v/>
          </cell>
          <cell r="U2223" t="str">
            <v/>
          </cell>
          <cell r="V2223" t="str">
            <v>Sim</v>
          </cell>
          <cell r="W2223" t="str">
            <v>Não</v>
          </cell>
        </row>
        <row r="2224">
          <cell r="D2224" t="str">
            <v>Uauá/BA</v>
          </cell>
          <cell r="E2224" t="str">
            <v>C</v>
          </cell>
          <cell r="F2224">
            <v>6.8895987210258025E-2</v>
          </cell>
          <cell r="G2224" t="str">
            <v>A</v>
          </cell>
          <cell r="H2224">
            <v>0.96661884519771257</v>
          </cell>
          <cell r="I2224" t="str">
            <v>C</v>
          </cell>
          <cell r="J2224">
            <v>-4.4225737208197599E-2</v>
          </cell>
          <cell r="K2224" t="str">
            <v>C</v>
          </cell>
          <cell r="L2224" t="str">
            <v>Dicf</v>
          </cell>
          <cell r="M2224" t="str">
            <v/>
          </cell>
          <cell r="N2224" t="str">
            <v>CAPAG Ano Base 2023</v>
          </cell>
          <cell r="O2224" t="str">
            <v>Não</v>
          </cell>
          <cell r="P2224" t="str">
            <v/>
          </cell>
          <cell r="Q2224" t="str">
            <v>Sim</v>
          </cell>
          <cell r="R2224" t="str">
            <v/>
          </cell>
          <cell r="S2224" t="str">
            <v/>
          </cell>
          <cell r="T2224" t="str">
            <v/>
          </cell>
          <cell r="U2224" t="str">
            <v/>
          </cell>
          <cell r="V2224" t="str">
            <v>Sim</v>
          </cell>
          <cell r="W2224" t="str">
            <v>Sim</v>
          </cell>
        </row>
        <row r="2225">
          <cell r="D2225" t="str">
            <v>Ubaíra/BA</v>
          </cell>
          <cell r="E2225" t="str">
            <v>A</v>
          </cell>
          <cell r="F2225">
            <v>0.15992882112169349</v>
          </cell>
          <cell r="G2225" t="str">
            <v>A</v>
          </cell>
          <cell r="H2225">
            <v>0.89699480891840855</v>
          </cell>
          <cell r="I2225" t="str">
            <v>B</v>
          </cell>
          <cell r="J2225">
            <v>5.1099562862020879E-2</v>
          </cell>
          <cell r="K2225" t="str">
            <v>A</v>
          </cell>
          <cell r="L2225" t="str">
            <v>Bicf</v>
          </cell>
          <cell r="M2225" t="str">
            <v/>
          </cell>
          <cell r="N2225" t="str">
            <v>CAPAG Ano Base 2023</v>
          </cell>
          <cell r="O2225" t="str">
            <v>Não</v>
          </cell>
          <cell r="P2225">
            <v>0.10806080763883237</v>
          </cell>
          <cell r="Q2225" t="str">
            <v>Sim</v>
          </cell>
          <cell r="R2225" t="str">
            <v/>
          </cell>
          <cell r="S2225" t="str">
            <v/>
          </cell>
          <cell r="T2225" t="str">
            <v/>
          </cell>
          <cell r="U2225" t="str">
            <v/>
          </cell>
          <cell r="V2225" t="str">
            <v>Sim</v>
          </cell>
          <cell r="W2225" t="str">
            <v>Sim</v>
          </cell>
        </row>
        <row r="2226">
          <cell r="D2226" t="str">
            <v>Ubaitaba/BA</v>
          </cell>
          <cell r="E2226" t="str">
            <v>D</v>
          </cell>
          <cell r="F2226">
            <v>1.260862008970929</v>
          </cell>
          <cell r="G2226" t="str">
            <v>C</v>
          </cell>
          <cell r="H2226">
            <v>0.99650854927351429</v>
          </cell>
          <cell r="I2226" t="str">
            <v>C</v>
          </cell>
          <cell r="J2226">
            <v>-3.1242955285498131E-2</v>
          </cell>
          <cell r="K2226" t="str">
            <v>C</v>
          </cell>
          <cell r="L2226" t="str">
            <v>Cicf</v>
          </cell>
          <cell r="M2226" t="str">
            <v/>
          </cell>
          <cell r="N2226" t="str">
            <v>CAPAG Ano Base 2023</v>
          </cell>
          <cell r="O2226" t="str">
            <v>Não</v>
          </cell>
          <cell r="P2226" t="str">
            <v/>
          </cell>
          <cell r="Q2226" t="str">
            <v>Sim</v>
          </cell>
          <cell r="R2226" t="str">
            <v/>
          </cell>
          <cell r="S2226" t="str">
            <v/>
          </cell>
          <cell r="T2226" t="str">
            <v/>
          </cell>
          <cell r="U2226" t="str">
            <v/>
          </cell>
          <cell r="V2226" t="str">
            <v>Sim</v>
          </cell>
          <cell r="W2226" t="str">
            <v>Sim</v>
          </cell>
        </row>
        <row r="2227">
          <cell r="D2227" t="str">
            <v>Ubatã/BA</v>
          </cell>
          <cell r="E2227" t="str">
            <v>C</v>
          </cell>
          <cell r="F2227">
            <v>0.9019633007107547</v>
          </cell>
          <cell r="G2227" t="str">
            <v>B</v>
          </cell>
          <cell r="H2227">
            <v>0.96986950115107562</v>
          </cell>
          <cell r="I2227" t="str">
            <v>C</v>
          </cell>
          <cell r="J2227">
            <v>-1.8506623544096337E-2</v>
          </cell>
          <cell r="K2227" t="str">
            <v>C</v>
          </cell>
          <cell r="L2227" t="str">
            <v>Dicf</v>
          </cell>
          <cell r="M2227" t="str">
            <v/>
          </cell>
          <cell r="N2227" t="str">
            <v>CAPAG Ano Base 2023</v>
          </cell>
          <cell r="O2227" t="str">
            <v>Não</v>
          </cell>
          <cell r="P2227" t="str">
            <v/>
          </cell>
          <cell r="Q2227" t="str">
            <v>Sim</v>
          </cell>
          <cell r="R2227" t="str">
            <v/>
          </cell>
          <cell r="S2227" t="str">
            <v/>
          </cell>
          <cell r="T2227" t="str">
            <v/>
          </cell>
          <cell r="U2227" t="str">
            <v/>
          </cell>
          <cell r="V2227" t="str">
            <v>Sim</v>
          </cell>
          <cell r="W2227" t="str">
            <v>Sim</v>
          </cell>
        </row>
        <row r="2228">
          <cell r="D2228" t="str">
            <v>Uibaí/BA</v>
          </cell>
          <cell r="E2228" t="str">
            <v>n.e.</v>
          </cell>
          <cell r="F2228">
            <v>0.14365630661491854</v>
          </cell>
          <cell r="G2228" t="str">
            <v>A</v>
          </cell>
          <cell r="H2228">
            <v>0.9632867673813339</v>
          </cell>
          <cell r="I2228" t="str">
            <v>C</v>
          </cell>
          <cell r="J2228">
            <v>2.4361252358566245E-3</v>
          </cell>
          <cell r="K2228" t="str">
            <v>B</v>
          </cell>
          <cell r="L2228" t="str">
            <v>Eicf</v>
          </cell>
          <cell r="M2228" t="str">
            <v>Ente possui ranking da informação contábil Eicf</v>
          </cell>
          <cell r="N2228" t="str">
            <v>CAPAG Ano Base 2023</v>
          </cell>
          <cell r="O2228" t="str">
            <v>Não</v>
          </cell>
          <cell r="P2228">
            <v>0</v>
          </cell>
          <cell r="Q2228" t="str">
            <v>Sim</v>
          </cell>
          <cell r="R2228" t="str">
            <v/>
          </cell>
          <cell r="S2228" t="str">
            <v/>
          </cell>
          <cell r="T2228" t="str">
            <v/>
          </cell>
          <cell r="U2228" t="str">
            <v/>
          </cell>
          <cell r="V2228" t="str">
            <v>Sim</v>
          </cell>
          <cell r="W2228" t="str">
            <v>Sim</v>
          </cell>
        </row>
        <row r="2229">
          <cell r="D2229" t="str">
            <v>Umburanas/BA</v>
          </cell>
          <cell r="E2229" t="str">
            <v>C</v>
          </cell>
          <cell r="F2229">
            <v>0.34571616551719425</v>
          </cell>
          <cell r="G2229" t="str">
            <v>A</v>
          </cell>
          <cell r="H2229">
            <v>0.95840679187377587</v>
          </cell>
          <cell r="I2229" t="str">
            <v>C</v>
          </cell>
          <cell r="J2229">
            <v>-4.0702653809203272E-2</v>
          </cell>
          <cell r="K2229" t="str">
            <v>C</v>
          </cell>
          <cell r="L2229" t="str">
            <v>Cicf</v>
          </cell>
          <cell r="M2229" t="str">
            <v/>
          </cell>
          <cell r="N2229" t="str">
            <v>CAPAG Ano Base 2023</v>
          </cell>
          <cell r="O2229" t="str">
            <v>Não</v>
          </cell>
          <cell r="P2229" t="str">
            <v/>
          </cell>
          <cell r="Q2229" t="str">
            <v>Sim</v>
          </cell>
          <cell r="R2229" t="str">
            <v/>
          </cell>
          <cell r="S2229" t="str">
            <v/>
          </cell>
          <cell r="T2229" t="str">
            <v/>
          </cell>
          <cell r="U2229" t="str">
            <v/>
          </cell>
          <cell r="V2229" t="str">
            <v>Sim</v>
          </cell>
          <cell r="W2229" t="str">
            <v>Sim</v>
          </cell>
        </row>
        <row r="2230">
          <cell r="D2230" t="str">
            <v>Una/BA</v>
          </cell>
          <cell r="E2230" t="str">
            <v>C</v>
          </cell>
          <cell r="F2230">
            <v>0.75686400531907172</v>
          </cell>
          <cell r="G2230" t="str">
            <v>B</v>
          </cell>
          <cell r="H2230">
            <v>1.0973760677305018</v>
          </cell>
          <cell r="I2230" t="str">
            <v>C</v>
          </cell>
          <cell r="J2230">
            <v>-4.6320797638451358E-2</v>
          </cell>
          <cell r="K2230" t="str">
            <v>C</v>
          </cell>
          <cell r="L2230" t="str">
            <v>Bicf</v>
          </cell>
          <cell r="M2230" t="str">
            <v/>
          </cell>
          <cell r="N2230" t="str">
            <v>CAPAG Ano Base 2023</v>
          </cell>
          <cell r="O2230" t="str">
            <v>Não</v>
          </cell>
          <cell r="P2230">
            <v>3.5238831313888763</v>
          </cell>
          <cell r="Q2230" t="str">
            <v>Sim</v>
          </cell>
          <cell r="R2230" t="str">
            <v/>
          </cell>
          <cell r="S2230" t="str">
            <v/>
          </cell>
          <cell r="T2230" t="str">
            <v/>
          </cell>
          <cell r="U2230" t="str">
            <v/>
          </cell>
          <cell r="V2230" t="str">
            <v>Sim</v>
          </cell>
          <cell r="W2230" t="str">
            <v>Sim</v>
          </cell>
        </row>
        <row r="2231">
          <cell r="D2231" t="str">
            <v>Urandi/BA</v>
          </cell>
          <cell r="E2231" t="str">
            <v>C</v>
          </cell>
          <cell r="F2231">
            <v>0.44091276087930265</v>
          </cell>
          <cell r="G2231" t="str">
            <v>A</v>
          </cell>
          <cell r="H2231">
            <v>0.94266610654278571</v>
          </cell>
          <cell r="I2231" t="str">
            <v>B</v>
          </cell>
          <cell r="J2231">
            <v>-1.1875701237880141E-3</v>
          </cell>
          <cell r="K2231" t="str">
            <v>C</v>
          </cell>
          <cell r="L2231" t="str">
            <v>Cicf</v>
          </cell>
          <cell r="M2231" t="str">
            <v/>
          </cell>
          <cell r="N2231" t="str">
            <v>CAPAG Ano Base 2023</v>
          </cell>
          <cell r="O2231" t="str">
            <v>Não</v>
          </cell>
          <cell r="P2231">
            <v>1.0824077658411171</v>
          </cell>
          <cell r="Q2231" t="str">
            <v>Sim</v>
          </cell>
          <cell r="R2231" t="str">
            <v/>
          </cell>
          <cell r="S2231" t="str">
            <v/>
          </cell>
          <cell r="T2231" t="str">
            <v/>
          </cell>
          <cell r="U2231" t="str">
            <v/>
          </cell>
          <cell r="V2231" t="str">
            <v>Sim</v>
          </cell>
          <cell r="W2231" t="str">
            <v>Sim</v>
          </cell>
        </row>
        <row r="2232">
          <cell r="D2232" t="str">
            <v>Uruçuca/BA</v>
          </cell>
          <cell r="E2232" t="str">
            <v>n.d.</v>
          </cell>
          <cell r="F2232" t="e">
            <v>#DIV/0!</v>
          </cell>
          <cell r="G2232" t="str">
            <v>n.d.</v>
          </cell>
          <cell r="H2232">
            <v>1.0602875675084289</v>
          </cell>
          <cell r="I2232" t="str">
            <v>C</v>
          </cell>
          <cell r="J2232" t="str">
            <v>n.d.</v>
          </cell>
          <cell r="K2232" t="str">
            <v>n.d.</v>
          </cell>
          <cell r="L2232" t="str">
            <v>Cicf</v>
          </cell>
          <cell r="M22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32" t="str">
            <v>CAPAG Ano Base 2023</v>
          </cell>
          <cell r="O2232" t="str">
            <v>Não</v>
          </cell>
          <cell r="P2232" t="str">
            <v>n.d.</v>
          </cell>
          <cell r="Q2232" t="str">
            <v>Sim</v>
          </cell>
          <cell r="R2232" t="str">
            <v/>
          </cell>
          <cell r="S2232" t="str">
            <v/>
          </cell>
          <cell r="T2232" t="str">
            <v/>
          </cell>
          <cell r="U2232" t="str">
            <v>Sim</v>
          </cell>
          <cell r="V2232" t="str">
            <v>Sim</v>
          </cell>
          <cell r="W2232" t="str">
            <v>Não</v>
          </cell>
        </row>
        <row r="2233">
          <cell r="D2233" t="str">
            <v>Utinga/BA</v>
          </cell>
          <cell r="E2233" t="str">
            <v>C</v>
          </cell>
          <cell r="F2233">
            <v>0.33331416428693089</v>
          </cell>
          <cell r="G2233" t="str">
            <v>A</v>
          </cell>
          <cell r="H2233">
            <v>0.96958133484243414</v>
          </cell>
          <cell r="I2233" t="str">
            <v>C</v>
          </cell>
          <cell r="J2233">
            <v>1.0079283163748145E-2</v>
          </cell>
          <cell r="K2233" t="str">
            <v>B</v>
          </cell>
          <cell r="L2233" t="str">
            <v>Dicf</v>
          </cell>
          <cell r="M2233" t="str">
            <v/>
          </cell>
          <cell r="N2233" t="str">
            <v>CAPAG Ano Base 2023</v>
          </cell>
          <cell r="O2233" t="str">
            <v>Não</v>
          </cell>
          <cell r="P2233">
            <v>0.17891343616413799</v>
          </cell>
          <cell r="Q2233" t="str">
            <v>Sim</v>
          </cell>
          <cell r="R2233" t="str">
            <v>Sim</v>
          </cell>
          <cell r="S2233" t="str">
            <v/>
          </cell>
          <cell r="T2233" t="str">
            <v/>
          </cell>
          <cell r="U2233" t="str">
            <v/>
          </cell>
          <cell r="V2233" t="str">
            <v>Sim</v>
          </cell>
          <cell r="W2233" t="str">
            <v>Sim</v>
          </cell>
        </row>
        <row r="2234">
          <cell r="D2234" t="str">
            <v>Valença/BA</v>
          </cell>
          <cell r="E2234" t="str">
            <v>C</v>
          </cell>
          <cell r="F2234">
            <v>0.47950438300087866</v>
          </cell>
          <cell r="G2234" t="str">
            <v>A</v>
          </cell>
          <cell r="H2234">
            <v>0.94144484834566089</v>
          </cell>
          <cell r="I2234" t="str">
            <v>B</v>
          </cell>
          <cell r="J2234">
            <v>-1.9464057446017879E-2</v>
          </cell>
          <cell r="K2234" t="str">
            <v>C</v>
          </cell>
          <cell r="L2234" t="str">
            <v>Cicf</v>
          </cell>
          <cell r="M2234" t="str">
            <v/>
          </cell>
          <cell r="N2234" t="str">
            <v>CAPAG Ano Base 2023</v>
          </cell>
          <cell r="O2234" t="str">
            <v>Não</v>
          </cell>
          <cell r="P2234">
            <v>3.8422339336571354</v>
          </cell>
          <cell r="Q2234" t="str">
            <v>Sim</v>
          </cell>
          <cell r="R2234" t="str">
            <v/>
          </cell>
          <cell r="S2234" t="str">
            <v/>
          </cell>
          <cell r="T2234" t="str">
            <v/>
          </cell>
          <cell r="U2234" t="str">
            <v/>
          </cell>
          <cell r="V2234" t="str">
            <v>Sim</v>
          </cell>
          <cell r="W2234" t="str">
            <v>Não</v>
          </cell>
        </row>
        <row r="2235">
          <cell r="D2235" t="str">
            <v>Valente/BA</v>
          </cell>
          <cell r="E2235" t="str">
            <v>C</v>
          </cell>
          <cell r="F2235">
            <v>0.54895612163400631</v>
          </cell>
          <cell r="G2235" t="str">
            <v>A</v>
          </cell>
          <cell r="H2235">
            <v>0.91897016270355691</v>
          </cell>
          <cell r="I2235" t="str">
            <v>B</v>
          </cell>
          <cell r="J2235">
            <v>0</v>
          </cell>
          <cell r="K2235" t="str">
            <v>C</v>
          </cell>
          <cell r="L2235" t="str">
            <v>Cicf</v>
          </cell>
          <cell r="M2235" t="str">
            <v/>
          </cell>
          <cell r="N2235" t="str">
            <v>CAPAG Ano Base 2023</v>
          </cell>
          <cell r="O2235" t="str">
            <v>Não</v>
          </cell>
          <cell r="P2235">
            <v>1</v>
          </cell>
          <cell r="Q2235" t="str">
            <v>Sim</v>
          </cell>
          <cell r="R2235" t="str">
            <v/>
          </cell>
          <cell r="S2235" t="str">
            <v/>
          </cell>
          <cell r="T2235" t="str">
            <v/>
          </cell>
          <cell r="U2235" t="str">
            <v/>
          </cell>
          <cell r="V2235" t="str">
            <v>Sim</v>
          </cell>
          <cell r="W2235" t="str">
            <v>Sim</v>
          </cell>
        </row>
        <row r="2236">
          <cell r="D2236" t="str">
            <v>Várzea da Roça/BA</v>
          </cell>
          <cell r="E2236" t="str">
            <v>C</v>
          </cell>
          <cell r="F2236">
            <v>0.41498054313290156</v>
          </cell>
          <cell r="G2236" t="str">
            <v>A</v>
          </cell>
          <cell r="H2236">
            <v>0.95907024999116008</v>
          </cell>
          <cell r="I2236" t="str">
            <v>C</v>
          </cell>
          <cell r="J2236">
            <v>-2.0801902702621583E-2</v>
          </cell>
          <cell r="K2236" t="str">
            <v>C</v>
          </cell>
          <cell r="L2236" t="str">
            <v>Cicf</v>
          </cell>
          <cell r="M2236" t="str">
            <v/>
          </cell>
          <cell r="N2236" t="str">
            <v>CAPAG Ano Base 2023</v>
          </cell>
          <cell r="O2236" t="str">
            <v>Não</v>
          </cell>
          <cell r="P2236" t="str">
            <v/>
          </cell>
          <cell r="Q2236" t="str">
            <v>Sim</v>
          </cell>
          <cell r="R2236" t="str">
            <v/>
          </cell>
          <cell r="S2236" t="str">
            <v/>
          </cell>
          <cell r="T2236" t="str">
            <v/>
          </cell>
          <cell r="U2236" t="str">
            <v/>
          </cell>
          <cell r="V2236" t="str">
            <v>Sim</v>
          </cell>
          <cell r="W2236" t="str">
            <v>Sim</v>
          </cell>
        </row>
        <row r="2237">
          <cell r="D2237" t="str">
            <v>Várzea do Poço/BA</v>
          </cell>
          <cell r="E2237" t="str">
            <v>C</v>
          </cell>
          <cell r="F2237">
            <v>6.6136999471336791E-2</v>
          </cell>
          <cell r="G2237" t="str">
            <v>A</v>
          </cell>
          <cell r="H2237">
            <v>1.0199776157241853</v>
          </cell>
          <cell r="I2237" t="str">
            <v>C</v>
          </cell>
          <cell r="J2237">
            <v>-6.8518666621432356E-2</v>
          </cell>
          <cell r="K2237" t="str">
            <v>C</v>
          </cell>
          <cell r="L2237" t="str">
            <v>Dicf</v>
          </cell>
          <cell r="M2237" t="str">
            <v/>
          </cell>
          <cell r="N2237" t="str">
            <v>CAPAG Ano Base 2023</v>
          </cell>
          <cell r="O2237" t="str">
            <v>Não</v>
          </cell>
          <cell r="P2237" t="str">
            <v/>
          </cell>
          <cell r="Q2237" t="str">
            <v>Sim</v>
          </cell>
          <cell r="R2237" t="str">
            <v/>
          </cell>
          <cell r="S2237" t="str">
            <v/>
          </cell>
          <cell r="T2237" t="str">
            <v/>
          </cell>
          <cell r="U2237" t="str">
            <v/>
          </cell>
          <cell r="V2237" t="str">
            <v>Sim</v>
          </cell>
          <cell r="W2237" t="str">
            <v>Sim</v>
          </cell>
        </row>
        <row r="2238">
          <cell r="D2238" t="str">
            <v>Várzea Nova/BA</v>
          </cell>
          <cell r="E2238" t="str">
            <v>C</v>
          </cell>
          <cell r="F2238">
            <v>0.10908128730128093</v>
          </cell>
          <cell r="G2238" t="str">
            <v>A</v>
          </cell>
          <cell r="H2238">
            <v>0.94454655559845835</v>
          </cell>
          <cell r="I2238" t="str">
            <v>B</v>
          </cell>
          <cell r="J2238">
            <v>-3.778830511123548E-2</v>
          </cell>
          <cell r="K2238" t="str">
            <v>C</v>
          </cell>
          <cell r="L2238" t="str">
            <v>Cicf</v>
          </cell>
          <cell r="M2238" t="str">
            <v/>
          </cell>
          <cell r="N2238" t="str">
            <v>CAPAG Ano Base 2023</v>
          </cell>
          <cell r="O2238" t="str">
            <v>Não</v>
          </cell>
          <cell r="P2238" t="str">
            <v/>
          </cell>
          <cell r="Q2238" t="str">
            <v>Sim</v>
          </cell>
          <cell r="R2238" t="str">
            <v/>
          </cell>
          <cell r="S2238" t="str">
            <v/>
          </cell>
          <cell r="T2238" t="str">
            <v/>
          </cell>
          <cell r="U2238" t="str">
            <v/>
          </cell>
          <cell r="V2238" t="str">
            <v>Sim</v>
          </cell>
          <cell r="W2238" t="str">
            <v>Sim</v>
          </cell>
        </row>
        <row r="2239">
          <cell r="D2239" t="str">
            <v>Varzedo/BA</v>
          </cell>
          <cell r="E2239" t="str">
            <v>n.d.</v>
          </cell>
          <cell r="F2239">
            <v>0.70735921877960206</v>
          </cell>
          <cell r="G2239" t="str">
            <v>B</v>
          </cell>
          <cell r="H2239">
            <v>0.92242362666782818</v>
          </cell>
          <cell r="I2239" t="str">
            <v>B</v>
          </cell>
          <cell r="J2239" t="str">
            <v>n.d.</v>
          </cell>
          <cell r="K2239" t="str">
            <v>n.d.</v>
          </cell>
          <cell r="L2239" t="str">
            <v>Cicf</v>
          </cell>
          <cell r="M22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39" t="str">
            <v>CAPAG Ano Base 2023</v>
          </cell>
          <cell r="O2239" t="str">
            <v>Não</v>
          </cell>
          <cell r="P2239" t="str">
            <v>n.d.</v>
          </cell>
          <cell r="Q2239" t="str">
            <v>Sim</v>
          </cell>
          <cell r="R2239" t="str">
            <v/>
          </cell>
          <cell r="S2239" t="str">
            <v/>
          </cell>
          <cell r="T2239" t="str">
            <v/>
          </cell>
          <cell r="U2239" t="str">
            <v>Sim</v>
          </cell>
          <cell r="V2239" t="str">
            <v>Sim</v>
          </cell>
          <cell r="W2239" t="str">
            <v>Sim</v>
          </cell>
        </row>
        <row r="2240">
          <cell r="D2240" t="str">
            <v>Vera Cruz/BA</v>
          </cell>
          <cell r="E2240" t="str">
            <v>A</v>
          </cell>
          <cell r="F2240">
            <v>0.29922855324740555</v>
          </cell>
          <cell r="G2240" t="str">
            <v>A</v>
          </cell>
          <cell r="H2240">
            <v>0.81704560853177077</v>
          </cell>
          <cell r="I2240" t="str">
            <v>A</v>
          </cell>
          <cell r="J2240">
            <v>2.8300924393461291E-3</v>
          </cell>
          <cell r="K2240" t="str">
            <v>B</v>
          </cell>
          <cell r="L2240" t="str">
            <v>Bicf</v>
          </cell>
          <cell r="M2240" t="str">
            <v/>
          </cell>
          <cell r="N2240" t="str">
            <v>CAPAG Ano Base 2023</v>
          </cell>
          <cell r="O2240" t="str">
            <v>Não</v>
          </cell>
          <cell r="P2240">
            <v>0.91959399926451679</v>
          </cell>
          <cell r="Q2240" t="str">
            <v>Sim</v>
          </cell>
          <cell r="R2240" t="str">
            <v/>
          </cell>
          <cell r="S2240" t="str">
            <v/>
          </cell>
          <cell r="T2240" t="str">
            <v/>
          </cell>
          <cell r="U2240" t="str">
            <v/>
          </cell>
          <cell r="V2240" t="str">
            <v>Sim</v>
          </cell>
          <cell r="W2240" t="str">
            <v>Sim</v>
          </cell>
        </row>
        <row r="2241">
          <cell r="D2241" t="str">
            <v>Vereda/BA</v>
          </cell>
          <cell r="E2241" t="str">
            <v>C</v>
          </cell>
          <cell r="F2241">
            <v>0.14811530612294493</v>
          </cell>
          <cell r="G2241" t="str">
            <v>A</v>
          </cell>
          <cell r="H2241">
            <v>0.98934938885352763</v>
          </cell>
          <cell r="I2241" t="str">
            <v>C</v>
          </cell>
          <cell r="J2241">
            <v>-9.8710354809876943E-2</v>
          </cell>
          <cell r="K2241" t="str">
            <v>C</v>
          </cell>
          <cell r="L2241" t="str">
            <v>Dicf</v>
          </cell>
          <cell r="M2241" t="str">
            <v/>
          </cell>
          <cell r="N2241" t="str">
            <v>CAPAG Ano Base 2023</v>
          </cell>
          <cell r="O2241" t="str">
            <v>Não</v>
          </cell>
          <cell r="P2241" t="str">
            <v/>
          </cell>
          <cell r="Q2241" t="str">
            <v>Sim</v>
          </cell>
          <cell r="R2241" t="str">
            <v/>
          </cell>
          <cell r="S2241" t="str">
            <v/>
          </cell>
          <cell r="T2241" t="str">
            <v/>
          </cell>
          <cell r="U2241" t="str">
            <v/>
          </cell>
          <cell r="V2241" t="str">
            <v>Sim</v>
          </cell>
          <cell r="W2241" t="str">
            <v>Sim</v>
          </cell>
        </row>
        <row r="2242">
          <cell r="D2242" t="str">
            <v>Vitória da Conquista/BA</v>
          </cell>
          <cell r="E2242" t="str">
            <v>C</v>
          </cell>
          <cell r="F2242">
            <v>0.27138491623261146</v>
          </cell>
          <cell r="G2242" t="str">
            <v>A</v>
          </cell>
          <cell r="H2242">
            <v>0.94864858124350504</v>
          </cell>
          <cell r="I2242" t="str">
            <v>B</v>
          </cell>
          <cell r="J2242">
            <v>-4.3905764974058381E-3</v>
          </cell>
          <cell r="K2242" t="str">
            <v>C</v>
          </cell>
          <cell r="L2242" t="str">
            <v>Cicf</v>
          </cell>
          <cell r="M2242" t="str">
            <v/>
          </cell>
          <cell r="N2242" t="str">
            <v>CAPAG Ano Base 2023</v>
          </cell>
          <cell r="O2242" t="str">
            <v>Não</v>
          </cell>
          <cell r="P2242">
            <v>1.4202230651529748</v>
          </cell>
          <cell r="Q2242" t="str">
            <v>Sim</v>
          </cell>
          <cell r="R2242" t="str">
            <v/>
          </cell>
          <cell r="S2242" t="str">
            <v/>
          </cell>
          <cell r="T2242" t="str">
            <v/>
          </cell>
          <cell r="U2242" t="str">
            <v/>
          </cell>
          <cell r="V2242" t="str">
            <v>Sim</v>
          </cell>
          <cell r="W2242" t="str">
            <v>Sim</v>
          </cell>
        </row>
        <row r="2243">
          <cell r="D2243" t="str">
            <v>Wagner/BA</v>
          </cell>
          <cell r="E2243" t="str">
            <v>C</v>
          </cell>
          <cell r="F2243">
            <v>0.2646361623826341</v>
          </cell>
          <cell r="G2243" t="str">
            <v>A</v>
          </cell>
          <cell r="H2243">
            <v>0.94136121776541382</v>
          </cell>
          <cell r="I2243" t="str">
            <v>B</v>
          </cell>
          <cell r="J2243">
            <v>-1.1922580826092684E-2</v>
          </cell>
          <cell r="K2243" t="str">
            <v>C</v>
          </cell>
          <cell r="L2243" t="str">
            <v>Bicf</v>
          </cell>
          <cell r="M2243" t="str">
            <v/>
          </cell>
          <cell r="N2243" t="str">
            <v>CAPAG Ano Base 2023</v>
          </cell>
          <cell r="O2243" t="str">
            <v>Não</v>
          </cell>
          <cell r="P2243">
            <v>4.9745678547611787</v>
          </cell>
          <cell r="Q2243" t="str">
            <v>Sim</v>
          </cell>
          <cell r="R2243" t="str">
            <v/>
          </cell>
          <cell r="S2243" t="str">
            <v/>
          </cell>
          <cell r="T2243" t="str">
            <v/>
          </cell>
          <cell r="U2243" t="str">
            <v/>
          </cell>
          <cell r="V2243" t="str">
            <v>Sim</v>
          </cell>
          <cell r="W2243" t="str">
            <v>Sim</v>
          </cell>
        </row>
        <row r="2244">
          <cell r="D2244" t="str">
            <v>Wanderley/BA</v>
          </cell>
          <cell r="E2244" t="str">
            <v>C</v>
          </cell>
          <cell r="F2244">
            <v>0.13124749162210617</v>
          </cell>
          <cell r="G2244" t="str">
            <v>A</v>
          </cell>
          <cell r="H2244">
            <v>1.1654527627191693</v>
          </cell>
          <cell r="I2244" t="str">
            <v>C</v>
          </cell>
          <cell r="J2244">
            <v>-1.3229029448478069E-3</v>
          </cell>
          <cell r="K2244" t="str">
            <v>C</v>
          </cell>
          <cell r="L2244" t="str">
            <v>Dicf</v>
          </cell>
          <cell r="M2244" t="str">
            <v/>
          </cell>
          <cell r="N2244" t="str">
            <v>CAPAG Ano Base 2023</v>
          </cell>
          <cell r="O2244" t="str">
            <v>Não</v>
          </cell>
          <cell r="P2244">
            <v>1.1780068503094423</v>
          </cell>
          <cell r="Q2244" t="str">
            <v>Sim</v>
          </cell>
          <cell r="R2244" t="str">
            <v/>
          </cell>
          <cell r="S2244" t="str">
            <v/>
          </cell>
          <cell r="T2244" t="str">
            <v/>
          </cell>
          <cell r="U2244" t="str">
            <v/>
          </cell>
          <cell r="V2244" t="str">
            <v>Sim</v>
          </cell>
          <cell r="W2244" t="str">
            <v>Sim</v>
          </cell>
        </row>
        <row r="2245">
          <cell r="D2245" t="str">
            <v>Wenceslau Guimarães/BA</v>
          </cell>
          <cell r="E2245" t="str">
            <v>n.d.</v>
          </cell>
          <cell r="F2245" t="str">
            <v>n.d.</v>
          </cell>
          <cell r="G2245" t="str">
            <v>n.d.</v>
          </cell>
          <cell r="H2245" t="str">
            <v>n.d.</v>
          </cell>
          <cell r="I2245" t="str">
            <v>n.d.</v>
          </cell>
          <cell r="J2245" t="str">
            <v>n.d.</v>
          </cell>
          <cell r="K2245" t="str">
            <v>n.d.</v>
          </cell>
          <cell r="L2245" t="str">
            <v>Bicf</v>
          </cell>
          <cell r="M2245" t="str">
            <v xml:space="preserve">Ente não publicou último RGF de 2024
Ente não publicou último RREO de 2024
</v>
          </cell>
          <cell r="N2245" t="str">
            <v>CAPAG Ano Base 2023</v>
          </cell>
          <cell r="O2245" t="str">
            <v>Não</v>
          </cell>
          <cell r="P2245">
            <v>0.41786905244942918</v>
          </cell>
          <cell r="Q2245" t="str">
            <v>Sim</v>
          </cell>
          <cell r="R2245" t="str">
            <v>Sim</v>
          </cell>
          <cell r="S2245" t="str">
            <v/>
          </cell>
          <cell r="T2245" t="str">
            <v/>
          </cell>
          <cell r="U2245" t="str">
            <v/>
          </cell>
          <cell r="V2245" t="str">
            <v>Não</v>
          </cell>
          <cell r="W2245" t="str">
            <v>Não</v>
          </cell>
        </row>
        <row r="2246">
          <cell r="D2246" t="str">
            <v>Xique-Xique/BA</v>
          </cell>
          <cell r="E2246" t="str">
            <v>C</v>
          </cell>
          <cell r="F2246">
            <v>0.31575040212311162</v>
          </cell>
          <cell r="G2246" t="str">
            <v>A</v>
          </cell>
          <cell r="H2246">
            <v>0.95060005546648829</v>
          </cell>
          <cell r="I2246" t="str">
            <v>C</v>
          </cell>
          <cell r="J2246">
            <v>9.2699249733482186E-5</v>
          </cell>
          <cell r="K2246" t="str">
            <v>B</v>
          </cell>
          <cell r="L2246" t="str">
            <v>Cicf</v>
          </cell>
          <cell r="M2246" t="str">
            <v/>
          </cell>
          <cell r="N2246" t="str">
            <v>CAPAG Ano Base 2023</v>
          </cell>
          <cell r="O2246" t="str">
            <v>Não</v>
          </cell>
          <cell r="P2246">
            <v>0.60287263824850224</v>
          </cell>
          <cell r="Q2246" t="str">
            <v>Sim</v>
          </cell>
          <cell r="R2246" t="str">
            <v>Sim</v>
          </cell>
          <cell r="S2246" t="str">
            <v/>
          </cell>
          <cell r="T2246" t="str">
            <v/>
          </cell>
          <cell r="U2246" t="str">
            <v/>
          </cell>
          <cell r="V2246" t="str">
            <v>Sim</v>
          </cell>
          <cell r="W2246" t="str">
            <v>Sim</v>
          </cell>
        </row>
        <row r="2247">
          <cell r="D2247" t="str">
            <v>Abadia dos Dourados/MG</v>
          </cell>
          <cell r="E2247" t="str">
            <v>B</v>
          </cell>
          <cell r="F2247">
            <v>0.16545967074011517</v>
          </cell>
          <cell r="G2247" t="str">
            <v>A</v>
          </cell>
          <cell r="H2247">
            <v>0.92565127141127135</v>
          </cell>
          <cell r="I2247" t="str">
            <v>B</v>
          </cell>
          <cell r="J2247">
            <v>2.8002319163902997E-2</v>
          </cell>
          <cell r="K2247" t="str">
            <v>B</v>
          </cell>
          <cell r="L2247" t="str">
            <v>Dicf</v>
          </cell>
          <cell r="M2247" t="str">
            <v/>
          </cell>
          <cell r="N2247" t="str">
            <v>CAPAG Ano Base 2023</v>
          </cell>
          <cell r="O2247" t="str">
            <v>Não</v>
          </cell>
          <cell r="P2247">
            <v>0.47057295663150006</v>
          </cell>
          <cell r="Q2247" t="str">
            <v>Sim</v>
          </cell>
          <cell r="R2247" t="str">
            <v/>
          </cell>
          <cell r="S2247" t="str">
            <v/>
          </cell>
          <cell r="T2247" t="str">
            <v/>
          </cell>
          <cell r="U2247" t="str">
            <v/>
          </cell>
          <cell r="V2247" t="str">
            <v>Sim</v>
          </cell>
          <cell r="W2247" t="str">
            <v>Sim</v>
          </cell>
        </row>
        <row r="2248">
          <cell r="D2248" t="str">
            <v>Abaeté/MG</v>
          </cell>
          <cell r="E2248" t="str">
            <v>n.d.</v>
          </cell>
          <cell r="F2248" t="str">
            <v>n.d.</v>
          </cell>
          <cell r="G2248" t="str">
            <v>n.d.</v>
          </cell>
          <cell r="H2248" t="str">
            <v>n.d.</v>
          </cell>
          <cell r="I2248" t="str">
            <v>n.d.</v>
          </cell>
          <cell r="J2248" t="str">
            <v>n.d.</v>
          </cell>
          <cell r="K2248" t="str">
            <v>n.d.</v>
          </cell>
          <cell r="L2248" t="str">
            <v>Dicf</v>
          </cell>
          <cell r="M2248" t="str">
            <v xml:space="preserve">Ente não publicou último RGF de 2024
Ente não publicou último RREO de 2024
</v>
          </cell>
          <cell r="N2248" t="str">
            <v>CAPAG Ano Base 2023</v>
          </cell>
          <cell r="O2248" t="str">
            <v>Não</v>
          </cell>
          <cell r="P2248">
            <v>0.4859669408956741</v>
          </cell>
          <cell r="Q2248" t="str">
            <v>Sim</v>
          </cell>
          <cell r="R2248" t="str">
            <v>Sim</v>
          </cell>
          <cell r="S2248" t="str">
            <v/>
          </cell>
          <cell r="T2248" t="str">
            <v/>
          </cell>
          <cell r="U2248" t="str">
            <v/>
          </cell>
          <cell r="V2248" t="str">
            <v>Não</v>
          </cell>
          <cell r="W2248" t="str">
            <v>Não</v>
          </cell>
        </row>
        <row r="2249">
          <cell r="D2249" t="str">
            <v>Abre Campo/MG</v>
          </cell>
          <cell r="E2249" t="str">
            <v>B</v>
          </cell>
          <cell r="F2249">
            <v>0.33652071646247467</v>
          </cell>
          <cell r="G2249" t="str">
            <v>A</v>
          </cell>
          <cell r="H2249">
            <v>0.9188679840051045</v>
          </cell>
          <cell r="I2249" t="str">
            <v>B</v>
          </cell>
          <cell r="J2249">
            <v>1.6339437008204612E-2</v>
          </cell>
          <cell r="K2249" t="str">
            <v>B</v>
          </cell>
          <cell r="L2249" t="str">
            <v>Dicf</v>
          </cell>
          <cell r="M2249" t="str">
            <v/>
          </cell>
          <cell r="N2249" t="str">
            <v>CAPAG Ano Base 2023</v>
          </cell>
          <cell r="O2249" t="str">
            <v>Não</v>
          </cell>
          <cell r="P2249">
            <v>0.57811720283816326</v>
          </cell>
          <cell r="Q2249" t="str">
            <v>Sim</v>
          </cell>
          <cell r="R2249" t="str">
            <v/>
          </cell>
          <cell r="S2249" t="str">
            <v/>
          </cell>
          <cell r="T2249" t="str">
            <v/>
          </cell>
          <cell r="U2249" t="str">
            <v/>
          </cell>
          <cell r="V2249" t="str">
            <v>Sim</v>
          </cell>
          <cell r="W2249" t="str">
            <v>Sim</v>
          </cell>
        </row>
        <row r="2250">
          <cell r="D2250" t="str">
            <v>Acaiaca/MG</v>
          </cell>
          <cell r="E2250" t="str">
            <v>C</v>
          </cell>
          <cell r="F2250">
            <v>4.2445920116010741E-2</v>
          </cell>
          <cell r="G2250" t="str">
            <v>A</v>
          </cell>
          <cell r="H2250">
            <v>0.92188387632840918</v>
          </cell>
          <cell r="I2250" t="str">
            <v>B</v>
          </cell>
          <cell r="J2250">
            <v>-1.0154009841074688E-2</v>
          </cell>
          <cell r="K2250" t="str">
            <v>C</v>
          </cell>
          <cell r="L2250" t="str">
            <v>Cicf</v>
          </cell>
          <cell r="M2250" t="str">
            <v/>
          </cell>
          <cell r="N2250" t="str">
            <v>CAPAG Ano Base 2023</v>
          </cell>
          <cell r="O2250" t="str">
            <v>Não</v>
          </cell>
          <cell r="P2250">
            <v>1.9730218685536753</v>
          </cell>
          <cell r="Q2250" t="str">
            <v>Sim</v>
          </cell>
          <cell r="R2250" t="str">
            <v/>
          </cell>
          <cell r="S2250" t="str">
            <v/>
          </cell>
          <cell r="T2250" t="str">
            <v/>
          </cell>
          <cell r="U2250" t="str">
            <v/>
          </cell>
          <cell r="V2250" t="str">
            <v>Sim</v>
          </cell>
          <cell r="W2250" t="str">
            <v>Sim</v>
          </cell>
        </row>
        <row r="2251">
          <cell r="D2251" t="str">
            <v>Açucena/MG</v>
          </cell>
          <cell r="E2251" t="str">
            <v>C</v>
          </cell>
          <cell r="F2251">
            <v>1.9298117588775993E-2</v>
          </cell>
          <cell r="G2251" t="str">
            <v>A</v>
          </cell>
          <cell r="H2251">
            <v>0.92248427476489603</v>
          </cell>
          <cell r="I2251" t="str">
            <v>B</v>
          </cell>
          <cell r="J2251">
            <v>-3.2726943760273499E-3</v>
          </cell>
          <cell r="K2251" t="str">
            <v>C</v>
          </cell>
          <cell r="L2251" t="str">
            <v>Cicf</v>
          </cell>
          <cell r="M2251" t="str">
            <v/>
          </cell>
          <cell r="N2251" t="str">
            <v>CAPAG Ano Base 2023</v>
          </cell>
          <cell r="O2251" t="str">
            <v>Não</v>
          </cell>
          <cell r="P2251">
            <v>1.0967422306656132</v>
          </cell>
          <cell r="Q2251" t="str">
            <v>Sim</v>
          </cell>
          <cell r="R2251" t="str">
            <v/>
          </cell>
          <cell r="S2251" t="str">
            <v/>
          </cell>
          <cell r="T2251" t="str">
            <v/>
          </cell>
          <cell r="U2251" t="str">
            <v/>
          </cell>
          <cell r="V2251" t="str">
            <v>Sim</v>
          </cell>
          <cell r="W2251" t="str">
            <v>Sim</v>
          </cell>
        </row>
        <row r="2252">
          <cell r="D2252" t="str">
            <v>Água Boa/MG</v>
          </cell>
          <cell r="E2252" t="str">
            <v>C</v>
          </cell>
          <cell r="F2252">
            <v>0.14289957586842519</v>
          </cell>
          <cell r="G2252" t="str">
            <v>A</v>
          </cell>
          <cell r="H2252">
            <v>1.0024546343710168</v>
          </cell>
          <cell r="I2252" t="str">
            <v>C</v>
          </cell>
          <cell r="J2252">
            <v>9.0621983685993841E-3</v>
          </cell>
          <cell r="K2252" t="str">
            <v>B</v>
          </cell>
          <cell r="L2252" t="str">
            <v>Bicf</v>
          </cell>
          <cell r="M2252" t="str">
            <v/>
          </cell>
          <cell r="N2252" t="str">
            <v>CAPAG Ano Base 2023</v>
          </cell>
          <cell r="O2252" t="str">
            <v>Não</v>
          </cell>
          <cell r="P2252">
            <v>0.79685398300352461</v>
          </cell>
          <cell r="Q2252" t="str">
            <v>Sim</v>
          </cell>
          <cell r="R2252" t="str">
            <v/>
          </cell>
          <cell r="S2252" t="str">
            <v/>
          </cell>
          <cell r="T2252" t="str">
            <v/>
          </cell>
          <cell r="U2252" t="str">
            <v/>
          </cell>
          <cell r="V2252" t="str">
            <v>Sim</v>
          </cell>
          <cell r="W2252" t="str">
            <v>Sim</v>
          </cell>
        </row>
        <row r="2253">
          <cell r="D2253" t="str">
            <v>Água Comprida/MG</v>
          </cell>
          <cell r="E2253" t="str">
            <v>n.d.</v>
          </cell>
          <cell r="F2253" t="str">
            <v>n.d.</v>
          </cell>
          <cell r="G2253" t="str">
            <v>n.d.</v>
          </cell>
          <cell r="H2253" t="str">
            <v>n.d.</v>
          </cell>
          <cell r="I2253" t="str">
            <v>n.d.</v>
          </cell>
          <cell r="J2253" t="str">
            <v>n.d.</v>
          </cell>
          <cell r="K2253" t="str">
            <v>n.d.</v>
          </cell>
          <cell r="L2253" t="str">
            <v>Cicf</v>
          </cell>
          <cell r="M2253" t="str">
            <v xml:space="preserve">Ente não publicou último RGF de 2024
Ente não publicou último RREO de 2024
</v>
          </cell>
          <cell r="N2253" t="str">
            <v>CAPAG Ano Base 2023</v>
          </cell>
          <cell r="O2253" t="str">
            <v>Não</v>
          </cell>
          <cell r="P2253">
            <v>2.1792794661575972E-2</v>
          </cell>
          <cell r="Q2253" t="str">
            <v>Sim</v>
          </cell>
          <cell r="R2253" t="str">
            <v>Sim</v>
          </cell>
          <cell r="S2253" t="str">
            <v/>
          </cell>
          <cell r="T2253" t="str">
            <v/>
          </cell>
          <cell r="U2253" t="str">
            <v/>
          </cell>
          <cell r="V2253" t="str">
            <v>Não</v>
          </cell>
          <cell r="W2253" t="str">
            <v>Não</v>
          </cell>
        </row>
        <row r="2254">
          <cell r="D2254" t="str">
            <v>Aguanil/MG</v>
          </cell>
          <cell r="E2254" t="str">
            <v>n.e.</v>
          </cell>
          <cell r="F2254">
            <v>2.0397009437453484E-2</v>
          </cell>
          <cell r="G2254" t="str">
            <v>A</v>
          </cell>
          <cell r="H2254">
            <v>0.96636343543450365</v>
          </cell>
          <cell r="I2254" t="str">
            <v>C</v>
          </cell>
          <cell r="J2254">
            <v>5.8133775281622509E-2</v>
          </cell>
          <cell r="K2254" t="str">
            <v>A</v>
          </cell>
          <cell r="L2254" t="str">
            <v>Eicf</v>
          </cell>
          <cell r="M2254" t="str">
            <v>Ente possui ranking da informação contábil Eicf</v>
          </cell>
          <cell r="N2254" t="str">
            <v>CAPAG Ano Base 2023</v>
          </cell>
          <cell r="O2254" t="str">
            <v>Não</v>
          </cell>
          <cell r="P2254">
            <v>5.0615674661341786E-2</v>
          </cell>
          <cell r="Q2254" t="str">
            <v>Sim</v>
          </cell>
          <cell r="R2254" t="str">
            <v>Sim</v>
          </cell>
          <cell r="S2254" t="str">
            <v/>
          </cell>
          <cell r="T2254" t="str">
            <v/>
          </cell>
          <cell r="U2254" t="str">
            <v/>
          </cell>
          <cell r="V2254" t="str">
            <v>Sim</v>
          </cell>
          <cell r="W2254" t="str">
            <v>Sim</v>
          </cell>
        </row>
        <row r="2255">
          <cell r="D2255" t="str">
            <v>Águas Formosas/MG</v>
          </cell>
          <cell r="E2255" t="str">
            <v>C</v>
          </cell>
          <cell r="F2255">
            <v>0.16276242009285247</v>
          </cell>
          <cell r="G2255" t="str">
            <v>A</v>
          </cell>
          <cell r="H2255">
            <v>0.93574259569588525</v>
          </cell>
          <cell r="I2255" t="str">
            <v>B</v>
          </cell>
          <cell r="J2255">
            <v>-7.3183249180750615E-2</v>
          </cell>
          <cell r="K2255" t="str">
            <v>C</v>
          </cell>
          <cell r="L2255" t="str">
            <v>Dicf</v>
          </cell>
          <cell r="M2255" t="str">
            <v/>
          </cell>
          <cell r="N2255" t="str">
            <v>CAPAG Ano Base 2023</v>
          </cell>
          <cell r="O2255" t="str">
            <v>Não</v>
          </cell>
          <cell r="P2255">
            <v>0.1523476909716461</v>
          </cell>
          <cell r="Q2255" t="str">
            <v>Sim</v>
          </cell>
          <cell r="R2255" t="str">
            <v>Sim</v>
          </cell>
          <cell r="S2255" t="str">
            <v/>
          </cell>
          <cell r="T2255" t="str">
            <v/>
          </cell>
          <cell r="U2255" t="str">
            <v/>
          </cell>
          <cell r="V2255" t="str">
            <v>Sim</v>
          </cell>
          <cell r="W2255" t="str">
            <v>Sim</v>
          </cell>
        </row>
        <row r="2256">
          <cell r="D2256" t="str">
            <v>Águas Vermelhas/MG</v>
          </cell>
          <cell r="E2256" t="str">
            <v>B</v>
          </cell>
          <cell r="F2256">
            <v>0.17943241488500372</v>
          </cell>
          <cell r="G2256" t="str">
            <v>A</v>
          </cell>
          <cell r="H2256">
            <v>0.89434599409025317</v>
          </cell>
          <cell r="I2256" t="str">
            <v>B</v>
          </cell>
          <cell r="J2256">
            <v>1.3328638747997975E-2</v>
          </cell>
          <cell r="K2256" t="str">
            <v>B</v>
          </cell>
          <cell r="L2256" t="str">
            <v>Bicf</v>
          </cell>
          <cell r="M2256" t="str">
            <v/>
          </cell>
          <cell r="N2256" t="str">
            <v>CAPAG Ano Base 2023</v>
          </cell>
          <cell r="O2256" t="str">
            <v>Não</v>
          </cell>
          <cell r="P2256">
            <v>0.57644358516327066</v>
          </cell>
          <cell r="Q2256" t="str">
            <v>Sim</v>
          </cell>
          <cell r="R2256" t="str">
            <v/>
          </cell>
          <cell r="S2256" t="str">
            <v/>
          </cell>
          <cell r="T2256" t="str">
            <v/>
          </cell>
          <cell r="U2256" t="str">
            <v/>
          </cell>
          <cell r="V2256" t="str">
            <v>Sim</v>
          </cell>
          <cell r="W2256" t="str">
            <v>Sim</v>
          </cell>
        </row>
        <row r="2257">
          <cell r="D2257" t="str">
            <v>Aimorés/MG</v>
          </cell>
          <cell r="E2257" t="str">
            <v>n.d.</v>
          </cell>
          <cell r="F2257">
            <v>6.596038481674971E-3</v>
          </cell>
          <cell r="G2257" t="str">
            <v>A</v>
          </cell>
          <cell r="H2257">
            <v>0.97135087602452219</v>
          </cell>
          <cell r="I2257" t="str">
            <v>C</v>
          </cell>
          <cell r="J2257" t="str">
            <v>n.d.</v>
          </cell>
          <cell r="K2257" t="str">
            <v>n.d.</v>
          </cell>
          <cell r="L2257" t="str">
            <v>Cicf</v>
          </cell>
          <cell r="M225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57" t="str">
            <v>CAPAG Ano Base 2023</v>
          </cell>
          <cell r="O2257" t="str">
            <v>Não</v>
          </cell>
          <cell r="P2257">
            <v>0.4796887616107065</v>
          </cell>
          <cell r="Q2257" t="str">
            <v>Sim</v>
          </cell>
          <cell r="R2257" t="str">
            <v>Sim</v>
          </cell>
          <cell r="S2257" t="str">
            <v/>
          </cell>
          <cell r="T2257" t="str">
            <v/>
          </cell>
          <cell r="U2257" t="str">
            <v>Sim</v>
          </cell>
          <cell r="V2257" t="str">
            <v>Sim</v>
          </cell>
          <cell r="W2257" t="str">
            <v>Sim</v>
          </cell>
        </row>
        <row r="2258">
          <cell r="D2258" t="str">
            <v>Aiuruoca/MG</v>
          </cell>
          <cell r="E2258" t="str">
            <v>n.d.</v>
          </cell>
          <cell r="F2258">
            <v>0</v>
          </cell>
          <cell r="G2258" t="str">
            <v>A</v>
          </cell>
          <cell r="H2258">
            <v>0.99159103985329133</v>
          </cell>
          <cell r="I2258" t="str">
            <v>C</v>
          </cell>
          <cell r="J2258" t="str">
            <v>n.d.</v>
          </cell>
          <cell r="K2258" t="str">
            <v>n.d.</v>
          </cell>
          <cell r="L2258" t="str">
            <v>Bicf</v>
          </cell>
          <cell r="M22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58" t="str">
            <v>CAPAG Ano Base 2023</v>
          </cell>
          <cell r="O2258" t="str">
            <v>Não</v>
          </cell>
          <cell r="P2258" t="str">
            <v>n.d.</v>
          </cell>
          <cell r="Q2258" t="str">
            <v>Sim</v>
          </cell>
          <cell r="R2258" t="str">
            <v/>
          </cell>
          <cell r="S2258" t="str">
            <v/>
          </cell>
          <cell r="T2258" t="str">
            <v/>
          </cell>
          <cell r="U2258" t="str">
            <v>Sim</v>
          </cell>
          <cell r="V2258" t="str">
            <v>Sim</v>
          </cell>
          <cell r="W2258" t="str">
            <v>Sim</v>
          </cell>
        </row>
        <row r="2259">
          <cell r="D2259" t="str">
            <v>Alagoa/MG</v>
          </cell>
          <cell r="E2259" t="str">
            <v>C</v>
          </cell>
          <cell r="F2259">
            <v>5.4545129308732711E-2</v>
          </cell>
          <cell r="G2259" t="str">
            <v>A</v>
          </cell>
          <cell r="H2259">
            <v>0.90210805476855527</v>
          </cell>
          <cell r="I2259" t="str">
            <v>B</v>
          </cell>
          <cell r="J2259">
            <v>0</v>
          </cell>
          <cell r="K2259" t="str">
            <v>C</v>
          </cell>
          <cell r="L2259" t="str">
            <v>Cicf</v>
          </cell>
          <cell r="M2259" t="str">
            <v/>
          </cell>
          <cell r="N2259" t="str">
            <v>CAPAG Ano Base 2023</v>
          </cell>
          <cell r="O2259" t="str">
            <v>Não</v>
          </cell>
          <cell r="P2259" t="str">
            <v>n.d.</v>
          </cell>
          <cell r="Q2259" t="str">
            <v>Sim</v>
          </cell>
          <cell r="R2259" t="str">
            <v/>
          </cell>
          <cell r="S2259" t="str">
            <v/>
          </cell>
          <cell r="T2259" t="str">
            <v/>
          </cell>
          <cell r="U2259" t="str">
            <v/>
          </cell>
          <cell r="V2259" t="str">
            <v>Sim</v>
          </cell>
          <cell r="W2259" t="str">
            <v>Sim</v>
          </cell>
        </row>
        <row r="2260">
          <cell r="D2260" t="str">
            <v>Albertina/MG</v>
          </cell>
          <cell r="E2260" t="str">
            <v>A</v>
          </cell>
          <cell r="F2260">
            <v>8.835423280523462E-2</v>
          </cell>
          <cell r="G2260" t="str">
            <v>A</v>
          </cell>
          <cell r="H2260">
            <v>0.90042532403339726</v>
          </cell>
          <cell r="I2260" t="str">
            <v>B</v>
          </cell>
          <cell r="J2260">
            <v>0.18962355203800621</v>
          </cell>
          <cell r="K2260" t="str">
            <v>A</v>
          </cell>
          <cell r="L2260" t="str">
            <v>Bicf</v>
          </cell>
          <cell r="M2260" t="str">
            <v/>
          </cell>
          <cell r="N2260" t="str">
            <v>CAPAG Ano Base 2024</v>
          </cell>
          <cell r="O2260" t="str">
            <v>Sim</v>
          </cell>
          <cell r="P2260">
            <v>2.3811174648637849E-2</v>
          </cell>
          <cell r="Q2260" t="str">
            <v>Sim</v>
          </cell>
          <cell r="R2260" t="str">
            <v/>
          </cell>
          <cell r="S2260" t="str">
            <v/>
          </cell>
          <cell r="T2260" t="str">
            <v/>
          </cell>
          <cell r="U2260" t="str">
            <v/>
          </cell>
          <cell r="V2260" t="str">
            <v>Sim</v>
          </cell>
          <cell r="W2260" t="str">
            <v>Sim</v>
          </cell>
        </row>
        <row r="2261">
          <cell r="D2261" t="str">
            <v>Além Paraíba/MG</v>
          </cell>
          <cell r="E2261" t="str">
            <v>C</v>
          </cell>
          <cell r="F2261">
            <v>6.4150139815491891E-2</v>
          </cell>
          <cell r="G2261" t="str">
            <v>A</v>
          </cell>
          <cell r="H2261">
            <v>0.96245898476594005</v>
          </cell>
          <cell r="I2261" t="str">
            <v>C</v>
          </cell>
          <cell r="J2261">
            <v>1.1006030915220736E-2</v>
          </cell>
          <cell r="K2261" t="str">
            <v>B</v>
          </cell>
          <cell r="L2261" t="str">
            <v>Cicf</v>
          </cell>
          <cell r="M2261" t="str">
            <v/>
          </cell>
          <cell r="N2261" t="str">
            <v>CAPAG Ano Base 2023</v>
          </cell>
          <cell r="O2261" t="str">
            <v>Não</v>
          </cell>
          <cell r="P2261">
            <v>0.81878789465632695</v>
          </cell>
          <cell r="Q2261" t="str">
            <v>Sim</v>
          </cell>
          <cell r="R2261" t="str">
            <v/>
          </cell>
          <cell r="S2261" t="str">
            <v/>
          </cell>
          <cell r="T2261" t="str">
            <v/>
          </cell>
          <cell r="U2261" t="str">
            <v/>
          </cell>
          <cell r="V2261" t="str">
            <v>Sim</v>
          </cell>
          <cell r="W2261" t="str">
            <v>Não</v>
          </cell>
        </row>
        <row r="2262">
          <cell r="D2262" t="str">
            <v>Alfenas/MG</v>
          </cell>
          <cell r="E2262" t="str">
            <v>n.e.</v>
          </cell>
          <cell r="F2262">
            <v>0.11376282997262534</v>
          </cell>
          <cell r="G2262" t="str">
            <v>A</v>
          </cell>
          <cell r="H2262">
            <v>1.0116472388257653</v>
          </cell>
          <cell r="I2262" t="str">
            <v>C</v>
          </cell>
          <cell r="J2262" t="str">
            <v>n.d.</v>
          </cell>
          <cell r="K2262" t="str">
            <v>n.d.</v>
          </cell>
          <cell r="L2262" t="str">
            <v>Eicf</v>
          </cell>
          <cell r="M2262" t="str">
            <v>Ente possui ranking da informação contábil Eicf</v>
          </cell>
          <cell r="N2262" t="str">
            <v>CAPAG Ano Base 2023</v>
          </cell>
          <cell r="O2262" t="str">
            <v>Não</v>
          </cell>
          <cell r="P2262" t="str">
            <v>n.d.</v>
          </cell>
          <cell r="Q2262" t="str">
            <v>Sim</v>
          </cell>
          <cell r="R2262" t="str">
            <v/>
          </cell>
          <cell r="S2262" t="str">
            <v/>
          </cell>
          <cell r="T2262" t="str">
            <v>Negativa</v>
          </cell>
          <cell r="U2262" t="str">
            <v/>
          </cell>
          <cell r="V2262" t="str">
            <v>Sim</v>
          </cell>
          <cell r="W2262" t="str">
            <v>Não</v>
          </cell>
        </row>
        <row r="2263">
          <cell r="D2263" t="str">
            <v>Alfredo Vasconcelos/MG</v>
          </cell>
          <cell r="E2263" t="str">
            <v>A</v>
          </cell>
          <cell r="F2263">
            <v>0</v>
          </cell>
          <cell r="G2263" t="str">
            <v>A</v>
          </cell>
          <cell r="H2263">
            <v>0.76262546843023937</v>
          </cell>
          <cell r="I2263" t="str">
            <v>A</v>
          </cell>
          <cell r="J2263">
            <v>9.3363496043128005E-2</v>
          </cell>
          <cell r="K2263" t="str">
            <v>A</v>
          </cell>
          <cell r="L2263" t="str">
            <v>Bicf</v>
          </cell>
          <cell r="M2263" t="str">
            <v/>
          </cell>
          <cell r="N2263" t="str">
            <v>CAPAG Ano Base 2023</v>
          </cell>
          <cell r="O2263" t="str">
            <v>Não</v>
          </cell>
          <cell r="P2263">
            <v>0.13780660660525704</v>
          </cell>
          <cell r="Q2263" t="str">
            <v>Sim</v>
          </cell>
          <cell r="R2263" t="str">
            <v/>
          </cell>
          <cell r="S2263" t="str">
            <v/>
          </cell>
          <cell r="T2263" t="str">
            <v/>
          </cell>
          <cell r="U2263" t="str">
            <v/>
          </cell>
          <cell r="V2263" t="str">
            <v>Sim</v>
          </cell>
          <cell r="W2263" t="str">
            <v>Sim</v>
          </cell>
        </row>
        <row r="2264">
          <cell r="D2264" t="str">
            <v>Almenara/MG</v>
          </cell>
          <cell r="E2264" t="str">
            <v>n.d.</v>
          </cell>
          <cell r="F2264">
            <v>0.5000211508065695</v>
          </cell>
          <cell r="G2264" t="str">
            <v>A</v>
          </cell>
          <cell r="H2264">
            <v>0.97000249682066775</v>
          </cell>
          <cell r="I2264" t="str">
            <v>C</v>
          </cell>
          <cell r="J2264" t="str">
            <v>n.d.</v>
          </cell>
          <cell r="K2264" t="str">
            <v>n.d.</v>
          </cell>
          <cell r="L2264" t="str">
            <v>Cicf</v>
          </cell>
          <cell r="M226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264" t="str">
            <v>CAPAG Ano Base 2023</v>
          </cell>
          <cell r="O2264" t="str">
            <v>Não</v>
          </cell>
          <cell r="P2264" t="str">
            <v>n.d.</v>
          </cell>
          <cell r="Q2264" t="str">
            <v>Sim</v>
          </cell>
          <cell r="R2264" t="str">
            <v/>
          </cell>
          <cell r="S2264" t="str">
            <v/>
          </cell>
          <cell r="T2264" t="str">
            <v>Negativa</v>
          </cell>
          <cell r="U2264" t="str">
            <v/>
          </cell>
          <cell r="V2264" t="str">
            <v>Sim</v>
          </cell>
          <cell r="W2264" t="str">
            <v>Não</v>
          </cell>
        </row>
        <row r="2265">
          <cell r="D2265" t="str">
            <v>Alpercata/MG</v>
          </cell>
          <cell r="E2265" t="str">
            <v>C</v>
          </cell>
          <cell r="F2265">
            <v>0.20964612636695021</v>
          </cell>
          <cell r="G2265" t="str">
            <v>A</v>
          </cell>
          <cell r="H2265">
            <v>0.88228318572949549</v>
          </cell>
          <cell r="I2265" t="str">
            <v>B</v>
          </cell>
          <cell r="J2265">
            <v>-4.1177338168995666E-2</v>
          </cell>
          <cell r="K2265" t="str">
            <v>C</v>
          </cell>
          <cell r="L2265" t="str">
            <v>Dicf</v>
          </cell>
          <cell r="M2265" t="str">
            <v/>
          </cell>
          <cell r="N2265" t="str">
            <v>CAPAG Ano Base 2023</v>
          </cell>
          <cell r="O2265" t="str">
            <v>Não</v>
          </cell>
          <cell r="P2265" t="str">
            <v/>
          </cell>
          <cell r="Q2265" t="str">
            <v>Sim</v>
          </cell>
          <cell r="R2265" t="str">
            <v/>
          </cell>
          <cell r="S2265" t="str">
            <v/>
          </cell>
          <cell r="T2265" t="str">
            <v/>
          </cell>
          <cell r="U2265" t="str">
            <v/>
          </cell>
          <cell r="V2265" t="str">
            <v>Sim</v>
          </cell>
          <cell r="W2265" t="str">
            <v>Não</v>
          </cell>
        </row>
        <row r="2266">
          <cell r="D2266" t="str">
            <v>Alpinópolis/MG</v>
          </cell>
          <cell r="E2266" t="str">
            <v>C</v>
          </cell>
          <cell r="F2266">
            <v>4.8691295667161134E-2</v>
          </cell>
          <cell r="G2266" t="str">
            <v>A</v>
          </cell>
          <cell r="H2266">
            <v>0.9137084637327062</v>
          </cell>
          <cell r="I2266" t="str">
            <v>B</v>
          </cell>
          <cell r="J2266">
            <v>-5.4333823941702594E-3</v>
          </cell>
          <cell r="K2266" t="str">
            <v>C</v>
          </cell>
          <cell r="L2266" t="str">
            <v>Cicf</v>
          </cell>
          <cell r="M2266" t="str">
            <v/>
          </cell>
          <cell r="N2266" t="str">
            <v>CAPAG Ano Base 2023</v>
          </cell>
          <cell r="O2266" t="str">
            <v>Não</v>
          </cell>
          <cell r="P2266">
            <v>1.0774174169449982</v>
          </cell>
          <cell r="Q2266" t="str">
            <v>Sim</v>
          </cell>
          <cell r="R2266" t="str">
            <v/>
          </cell>
          <cell r="S2266" t="str">
            <v/>
          </cell>
          <cell r="T2266" t="str">
            <v/>
          </cell>
          <cell r="U2266" t="str">
            <v/>
          </cell>
          <cell r="V2266" t="str">
            <v>Sim</v>
          </cell>
          <cell r="W2266" t="str">
            <v>Sim</v>
          </cell>
        </row>
        <row r="2267">
          <cell r="D2267" t="str">
            <v>Alterosa/MG</v>
          </cell>
          <cell r="E2267" t="str">
            <v>C</v>
          </cell>
          <cell r="F2267">
            <v>4.770564032328662E-2</v>
          </cell>
          <cell r="G2267" t="str">
            <v>A</v>
          </cell>
          <cell r="H2267">
            <v>0.91599461266490501</v>
          </cell>
          <cell r="I2267" t="str">
            <v>B</v>
          </cell>
          <cell r="J2267">
            <v>-2.3571744611630824E-2</v>
          </cell>
          <cell r="K2267" t="str">
            <v>C</v>
          </cell>
          <cell r="L2267" t="str">
            <v>Cicf</v>
          </cell>
          <cell r="M2267" t="str">
            <v/>
          </cell>
          <cell r="N2267" t="str">
            <v>CAPAG Ano Base 2023</v>
          </cell>
          <cell r="O2267" t="str">
            <v>Não</v>
          </cell>
          <cell r="P2267">
            <v>1.8267273276851408</v>
          </cell>
          <cell r="Q2267" t="str">
            <v>Sim</v>
          </cell>
          <cell r="R2267" t="str">
            <v/>
          </cell>
          <cell r="S2267" t="str">
            <v/>
          </cell>
          <cell r="T2267" t="str">
            <v/>
          </cell>
          <cell r="U2267" t="str">
            <v/>
          </cell>
          <cell r="V2267" t="str">
            <v>Sim</v>
          </cell>
          <cell r="W2267" t="str">
            <v>Não</v>
          </cell>
        </row>
        <row r="2268">
          <cell r="D2268" t="str">
            <v>Alto Caparaó/MG</v>
          </cell>
          <cell r="E2268" t="str">
            <v>n.d.</v>
          </cell>
          <cell r="F2268">
            <v>6.4482549784078511E-2</v>
          </cell>
          <cell r="G2268" t="str">
            <v>A</v>
          </cell>
          <cell r="H2268">
            <v>0.8938812134051719</v>
          </cell>
          <cell r="I2268" t="str">
            <v>B</v>
          </cell>
          <cell r="J2268" t="str">
            <v>n.d.</v>
          </cell>
          <cell r="K2268" t="str">
            <v>n.d.</v>
          </cell>
          <cell r="L2268" t="str">
            <v>Bicf</v>
          </cell>
          <cell r="M22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68" t="str">
            <v>CAPAG Ano Base 2023</v>
          </cell>
          <cell r="O2268" t="str">
            <v>Não</v>
          </cell>
          <cell r="P2268" t="str">
            <v>n.d.</v>
          </cell>
          <cell r="Q2268" t="str">
            <v>Sim</v>
          </cell>
          <cell r="R2268" t="str">
            <v/>
          </cell>
          <cell r="S2268" t="str">
            <v/>
          </cell>
          <cell r="T2268" t="str">
            <v/>
          </cell>
          <cell r="U2268" t="str">
            <v>Sim</v>
          </cell>
          <cell r="V2268" t="str">
            <v>Sim</v>
          </cell>
          <cell r="W2268" t="str">
            <v>Sim</v>
          </cell>
        </row>
        <row r="2269">
          <cell r="D2269" t="str">
            <v>Alto Rio Doce/MG</v>
          </cell>
          <cell r="E2269" t="str">
            <v>n.d.</v>
          </cell>
          <cell r="F2269">
            <v>0.1093077453686943</v>
          </cell>
          <cell r="G2269" t="str">
            <v>A</v>
          </cell>
          <cell r="H2269">
            <v>0.93462521909413154</v>
          </cell>
          <cell r="I2269" t="str">
            <v>B</v>
          </cell>
          <cell r="J2269" t="str">
            <v>n.d.</v>
          </cell>
          <cell r="K2269" t="str">
            <v>n.d.</v>
          </cell>
          <cell r="L2269" t="str">
            <v>Cicf</v>
          </cell>
          <cell r="M22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69" t="str">
            <v>CAPAG Ano Base 2023</v>
          </cell>
          <cell r="O2269" t="str">
            <v>Não</v>
          </cell>
          <cell r="P2269">
            <v>0.72689078247331951</v>
          </cell>
          <cell r="Q2269" t="str">
            <v>Sim</v>
          </cell>
          <cell r="R2269" t="str">
            <v>Sim</v>
          </cell>
          <cell r="S2269" t="str">
            <v/>
          </cell>
          <cell r="T2269" t="str">
            <v/>
          </cell>
          <cell r="U2269" t="str">
            <v>Sim</v>
          </cell>
          <cell r="V2269" t="str">
            <v>Sim</v>
          </cell>
          <cell r="W2269" t="str">
            <v>Sim</v>
          </cell>
        </row>
        <row r="2270">
          <cell r="D2270" t="str">
            <v>Alvarenga/MG</v>
          </cell>
          <cell r="E2270" t="str">
            <v>n.d.</v>
          </cell>
          <cell r="F2270" t="str">
            <v>n.d.</v>
          </cell>
          <cell r="G2270" t="str">
            <v>n.d.</v>
          </cell>
          <cell r="H2270" t="str">
            <v>n.d.</v>
          </cell>
          <cell r="I2270" t="str">
            <v>n.d.</v>
          </cell>
          <cell r="J2270" t="str">
            <v>n.d.</v>
          </cell>
          <cell r="K2270" t="str">
            <v>n.d.</v>
          </cell>
          <cell r="L2270" t="str">
            <v>Cicf</v>
          </cell>
          <cell r="M2270" t="str">
            <v xml:space="preserve">Ente não publicou último RGF de 2024
Ente não publicou último RREO de 2024
</v>
          </cell>
          <cell r="N2270" t="str">
            <v>CAPAG Ano Base 2023</v>
          </cell>
          <cell r="O2270" t="str">
            <v>Não</v>
          </cell>
          <cell r="P2270">
            <v>0.75443003019797228</v>
          </cell>
          <cell r="Q2270" t="str">
            <v>Sim</v>
          </cell>
          <cell r="R2270" t="str">
            <v>Sim</v>
          </cell>
          <cell r="S2270" t="str">
            <v/>
          </cell>
          <cell r="T2270" t="str">
            <v/>
          </cell>
          <cell r="U2270" t="str">
            <v/>
          </cell>
          <cell r="V2270" t="str">
            <v>Não</v>
          </cell>
          <cell r="W2270" t="str">
            <v>Não</v>
          </cell>
        </row>
        <row r="2271">
          <cell r="D2271" t="str">
            <v>Alvinópolis/MG</v>
          </cell>
          <cell r="E2271" t="str">
            <v>n.d.</v>
          </cell>
          <cell r="F2271">
            <v>4.7340938476103073E-2</v>
          </cell>
          <cell r="G2271" t="str">
            <v>A</v>
          </cell>
          <cell r="H2271" t="str">
            <v>n.d.</v>
          </cell>
          <cell r="I2271" t="str">
            <v>n.d.</v>
          </cell>
          <cell r="J2271" t="str">
            <v>n.d.</v>
          </cell>
          <cell r="K2271" t="str">
            <v>n.d.</v>
          </cell>
          <cell r="L2271" t="str">
            <v>Bicf</v>
          </cell>
          <cell r="M2271"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71" t="str">
            <v>CAPAG Ano Base 2023</v>
          </cell>
          <cell r="O2271" t="str">
            <v>Não</v>
          </cell>
          <cell r="P2271" t="str">
            <v>n.d.</v>
          </cell>
          <cell r="Q2271" t="str">
            <v>Sim</v>
          </cell>
          <cell r="R2271" t="str">
            <v/>
          </cell>
          <cell r="S2271" t="str">
            <v>Sim</v>
          </cell>
          <cell r="T2271" t="str">
            <v/>
          </cell>
          <cell r="U2271" t="str">
            <v>Sim</v>
          </cell>
          <cell r="V2271" t="str">
            <v>Sim</v>
          </cell>
          <cell r="W2271" t="str">
            <v>Sim</v>
          </cell>
        </row>
        <row r="2272">
          <cell r="D2272" t="str">
            <v>Alvorada de Minas/MG</v>
          </cell>
          <cell r="E2272" t="str">
            <v>A+</v>
          </cell>
          <cell r="F2272">
            <v>0</v>
          </cell>
          <cell r="G2272" t="str">
            <v>A</v>
          </cell>
          <cell r="H2272">
            <v>0.80304391093615313</v>
          </cell>
          <cell r="I2272" t="str">
            <v>A</v>
          </cell>
          <cell r="J2272">
            <v>9.1813798778261624E-2</v>
          </cell>
          <cell r="K2272" t="str">
            <v>A</v>
          </cell>
          <cell r="L2272" t="str">
            <v>Aicf</v>
          </cell>
          <cell r="M2272" t="str">
            <v/>
          </cell>
          <cell r="N2272" t="str">
            <v>CAPAG Ano Base 2023</v>
          </cell>
          <cell r="O2272" t="str">
            <v>Não</v>
          </cell>
          <cell r="P2272">
            <v>0.22561843332086223</v>
          </cell>
          <cell r="Q2272" t="str">
            <v>Sim</v>
          </cell>
          <cell r="R2272" t="str">
            <v/>
          </cell>
          <cell r="S2272" t="str">
            <v/>
          </cell>
          <cell r="T2272" t="str">
            <v/>
          </cell>
          <cell r="U2272" t="str">
            <v/>
          </cell>
          <cell r="V2272" t="str">
            <v>Sim</v>
          </cell>
          <cell r="W2272" t="str">
            <v>Sim</v>
          </cell>
        </row>
        <row r="2273">
          <cell r="D2273" t="str">
            <v>Amparo do Serra/MG</v>
          </cell>
          <cell r="E2273" t="str">
            <v>A</v>
          </cell>
          <cell r="F2273">
            <v>2.1225563597620765E-2</v>
          </cell>
          <cell r="G2273" t="str">
            <v>A</v>
          </cell>
          <cell r="H2273">
            <v>0.86701414257298515</v>
          </cell>
          <cell r="I2273" t="str">
            <v>B</v>
          </cell>
          <cell r="J2273">
            <v>0.10865066897319946</v>
          </cell>
          <cell r="K2273" t="str">
            <v>A</v>
          </cell>
          <cell r="L2273" t="str">
            <v>Bicf</v>
          </cell>
          <cell r="M2273" t="str">
            <v/>
          </cell>
          <cell r="N2273" t="str">
            <v>CAPAG Ano Base 2023</v>
          </cell>
          <cell r="O2273" t="str">
            <v>Não</v>
          </cell>
          <cell r="P2273">
            <v>0.29874384027425749</v>
          </cell>
          <cell r="Q2273" t="str">
            <v>Sim</v>
          </cell>
          <cell r="R2273" t="str">
            <v/>
          </cell>
          <cell r="S2273" t="str">
            <v/>
          </cell>
          <cell r="T2273" t="str">
            <v/>
          </cell>
          <cell r="U2273" t="str">
            <v/>
          </cell>
          <cell r="V2273" t="str">
            <v>Sim</v>
          </cell>
          <cell r="W2273" t="str">
            <v>Sim</v>
          </cell>
        </row>
        <row r="2274">
          <cell r="D2274" t="str">
            <v>Andradas/MG</v>
          </cell>
          <cell r="E2274" t="str">
            <v>C</v>
          </cell>
          <cell r="F2274">
            <v>2.112416463881861E-2</v>
          </cell>
          <cell r="G2274" t="str">
            <v>A</v>
          </cell>
          <cell r="H2274">
            <v>0.93176190105220802</v>
          </cell>
          <cell r="I2274" t="str">
            <v>B</v>
          </cell>
          <cell r="J2274">
            <v>-5.8816545928056914E-2</v>
          </cell>
          <cell r="K2274" t="str">
            <v>C</v>
          </cell>
          <cell r="L2274" t="str">
            <v>Cicf</v>
          </cell>
          <cell r="M2274" t="str">
            <v/>
          </cell>
          <cell r="N2274" t="str">
            <v>CAPAG Ano Base 2023</v>
          </cell>
          <cell r="O2274" t="str">
            <v>Não</v>
          </cell>
          <cell r="P2274">
            <v>11.972471451538567</v>
          </cell>
          <cell r="Q2274" t="str">
            <v>Sim</v>
          </cell>
          <cell r="R2274" t="str">
            <v/>
          </cell>
          <cell r="S2274" t="str">
            <v/>
          </cell>
          <cell r="T2274" t="str">
            <v/>
          </cell>
          <cell r="U2274" t="str">
            <v/>
          </cell>
          <cell r="V2274" t="str">
            <v>Sim</v>
          </cell>
          <cell r="W2274" t="str">
            <v>Sim</v>
          </cell>
        </row>
        <row r="2275">
          <cell r="D2275" t="str">
            <v>Cachoeira de Pajeú/MG</v>
          </cell>
          <cell r="E2275" t="str">
            <v>B</v>
          </cell>
          <cell r="F2275">
            <v>4.0265272791825332E-2</v>
          </cell>
          <cell r="G2275" t="str">
            <v>A</v>
          </cell>
          <cell r="H2275">
            <v>0.87031197515413272</v>
          </cell>
          <cell r="I2275" t="str">
            <v>B</v>
          </cell>
          <cell r="J2275">
            <v>3.2518601135329443E-2</v>
          </cell>
          <cell r="K2275" t="str">
            <v>B</v>
          </cell>
          <cell r="L2275" t="str">
            <v>Bicf</v>
          </cell>
          <cell r="M2275" t="str">
            <v/>
          </cell>
          <cell r="N2275" t="str">
            <v>CAPAG Ano Base 2023</v>
          </cell>
          <cell r="O2275" t="str">
            <v>Não</v>
          </cell>
          <cell r="P2275">
            <v>0</v>
          </cell>
          <cell r="Q2275" t="str">
            <v>Sim</v>
          </cell>
          <cell r="R2275" t="str">
            <v/>
          </cell>
          <cell r="S2275" t="str">
            <v/>
          </cell>
          <cell r="T2275" t="str">
            <v/>
          </cell>
          <cell r="U2275" t="str">
            <v/>
          </cell>
          <cell r="V2275" t="str">
            <v>Sim</v>
          </cell>
          <cell r="W2275" t="str">
            <v>Sim</v>
          </cell>
        </row>
        <row r="2276">
          <cell r="D2276" t="str">
            <v>Andrelândia/MG</v>
          </cell>
          <cell r="E2276" t="str">
            <v>n.d.</v>
          </cell>
          <cell r="F2276">
            <v>1.2676760064189023E-2</v>
          </cell>
          <cell r="G2276" t="str">
            <v>A</v>
          </cell>
          <cell r="H2276">
            <v>0.78636328070913231</v>
          </cell>
          <cell r="I2276" t="str">
            <v>A</v>
          </cell>
          <cell r="J2276" t="str">
            <v>n.d.</v>
          </cell>
          <cell r="K2276" t="str">
            <v>n.d.</v>
          </cell>
          <cell r="L2276" t="str">
            <v>Cicf</v>
          </cell>
          <cell r="M227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76" t="str">
            <v>CAPAG Ano Base 2023</v>
          </cell>
          <cell r="O2276" t="str">
            <v>Não</v>
          </cell>
          <cell r="P2276" t="str">
            <v>n.d.</v>
          </cell>
          <cell r="Q2276" t="str">
            <v>Sim</v>
          </cell>
          <cell r="R2276" t="str">
            <v/>
          </cell>
          <cell r="S2276" t="str">
            <v/>
          </cell>
          <cell r="T2276" t="str">
            <v/>
          </cell>
          <cell r="U2276" t="str">
            <v>Sim</v>
          </cell>
          <cell r="V2276" t="str">
            <v>Sim</v>
          </cell>
          <cell r="W2276" t="str">
            <v>Sim</v>
          </cell>
        </row>
        <row r="2277">
          <cell r="D2277" t="str">
            <v>Angelândia/MG</v>
          </cell>
          <cell r="E2277" t="str">
            <v>C</v>
          </cell>
          <cell r="F2277">
            <v>3.6212301299664448E-2</v>
          </cell>
          <cell r="G2277" t="str">
            <v>A</v>
          </cell>
          <cell r="H2277">
            <v>0.97865117000774848</v>
          </cell>
          <cell r="I2277" t="str">
            <v>C</v>
          </cell>
          <cell r="J2277">
            <v>-2.3554592693686888E-2</v>
          </cell>
          <cell r="K2277" t="str">
            <v>C</v>
          </cell>
          <cell r="L2277" t="str">
            <v>Bicf</v>
          </cell>
          <cell r="M2277" t="str">
            <v/>
          </cell>
          <cell r="N2277" t="str">
            <v>CAPAG Ano Base 2023</v>
          </cell>
          <cell r="O2277" t="str">
            <v>Não</v>
          </cell>
          <cell r="P2277">
            <v>6.9464541303033247</v>
          </cell>
          <cell r="Q2277" t="str">
            <v>Sim</v>
          </cell>
          <cell r="R2277" t="str">
            <v/>
          </cell>
          <cell r="S2277" t="str">
            <v/>
          </cell>
          <cell r="T2277" t="str">
            <v/>
          </cell>
          <cell r="U2277" t="str">
            <v/>
          </cell>
          <cell r="V2277" t="str">
            <v>Sim</v>
          </cell>
          <cell r="W2277" t="str">
            <v>Sim</v>
          </cell>
        </row>
        <row r="2278">
          <cell r="D2278" t="str">
            <v>Antônio Carlos/MG</v>
          </cell>
          <cell r="E2278" t="str">
            <v>n.d.</v>
          </cell>
          <cell r="F2278">
            <v>9.1127988606988591E-2</v>
          </cell>
          <cell r="G2278" t="str">
            <v>A</v>
          </cell>
          <cell r="H2278">
            <v>0.97688147996094521</v>
          </cell>
          <cell r="I2278" t="str">
            <v>C</v>
          </cell>
          <cell r="J2278" t="str">
            <v>n.d.</v>
          </cell>
          <cell r="K2278" t="str">
            <v>n.d.</v>
          </cell>
          <cell r="L2278" t="str">
            <v>Bicf</v>
          </cell>
          <cell r="M22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78" t="str">
            <v>CAPAG Ano Base 2023</v>
          </cell>
          <cell r="O2278" t="str">
            <v>Não</v>
          </cell>
          <cell r="P2278" t="str">
            <v>n.d.</v>
          </cell>
          <cell r="Q2278" t="str">
            <v>Sim</v>
          </cell>
          <cell r="R2278" t="str">
            <v/>
          </cell>
          <cell r="S2278" t="str">
            <v/>
          </cell>
          <cell r="T2278" t="str">
            <v/>
          </cell>
          <cell r="U2278" t="str">
            <v>Sim</v>
          </cell>
          <cell r="V2278" t="str">
            <v>Sim</v>
          </cell>
          <cell r="W2278" t="str">
            <v>Sim</v>
          </cell>
        </row>
        <row r="2279">
          <cell r="D2279" t="str">
            <v>Antônio Dias/MG</v>
          </cell>
          <cell r="E2279" t="str">
            <v>C</v>
          </cell>
          <cell r="F2279">
            <v>0.14247052548956377</v>
          </cell>
          <cell r="G2279" t="str">
            <v>A</v>
          </cell>
          <cell r="H2279">
            <v>0.783957304075239</v>
          </cell>
          <cell r="I2279" t="str">
            <v>A</v>
          </cell>
          <cell r="J2279">
            <v>0</v>
          </cell>
          <cell r="K2279" t="str">
            <v>C</v>
          </cell>
          <cell r="L2279" t="str">
            <v>Dicf</v>
          </cell>
          <cell r="M2279" t="str">
            <v/>
          </cell>
          <cell r="N2279" t="str">
            <v>CAPAG Ano Base 2023</v>
          </cell>
          <cell r="O2279" t="str">
            <v>Não</v>
          </cell>
          <cell r="P2279" t="str">
            <v>n.d.</v>
          </cell>
          <cell r="Q2279" t="str">
            <v>Sim</v>
          </cell>
          <cell r="R2279" t="str">
            <v/>
          </cell>
          <cell r="S2279" t="str">
            <v/>
          </cell>
          <cell r="T2279" t="str">
            <v/>
          </cell>
          <cell r="U2279" t="str">
            <v/>
          </cell>
          <cell r="V2279" t="str">
            <v>Sim</v>
          </cell>
          <cell r="W2279" t="str">
            <v>Sim</v>
          </cell>
        </row>
        <row r="2280">
          <cell r="D2280" t="str">
            <v>Antônio Prado de Minas/MG</v>
          </cell>
          <cell r="E2280" t="str">
            <v>n.d.</v>
          </cell>
          <cell r="F2280">
            <v>0</v>
          </cell>
          <cell r="G2280" t="str">
            <v>A</v>
          </cell>
          <cell r="H2280">
            <v>1.0579047943423818</v>
          </cell>
          <cell r="I2280" t="str">
            <v>C</v>
          </cell>
          <cell r="J2280" t="str">
            <v>n.d.</v>
          </cell>
          <cell r="K2280" t="str">
            <v>n.d.</v>
          </cell>
          <cell r="L2280" t="str">
            <v>Bicf</v>
          </cell>
          <cell r="M22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80" t="str">
            <v>CAPAG Ano Base 2023</v>
          </cell>
          <cell r="O2280" t="str">
            <v>Não</v>
          </cell>
          <cell r="P2280">
            <v>0.50977542673521337</v>
          </cell>
          <cell r="Q2280" t="str">
            <v>Sim</v>
          </cell>
          <cell r="R2280" t="str">
            <v>Sim</v>
          </cell>
          <cell r="S2280" t="str">
            <v/>
          </cell>
          <cell r="T2280" t="str">
            <v/>
          </cell>
          <cell r="U2280" t="str">
            <v>Sim</v>
          </cell>
          <cell r="V2280" t="str">
            <v>Sim</v>
          </cell>
          <cell r="W2280" t="str">
            <v>Sim</v>
          </cell>
        </row>
        <row r="2281">
          <cell r="D2281" t="str">
            <v>Araçaí/MG</v>
          </cell>
          <cell r="E2281" t="str">
            <v>n.d.</v>
          </cell>
          <cell r="F2281">
            <v>9.5327963330713965E-3</v>
          </cell>
          <cell r="G2281" t="str">
            <v>A</v>
          </cell>
          <cell r="H2281">
            <v>0.98862767283109343</v>
          </cell>
          <cell r="I2281" t="str">
            <v>C</v>
          </cell>
          <cell r="J2281" t="str">
            <v>n.d.</v>
          </cell>
          <cell r="K2281" t="str">
            <v>n.d.</v>
          </cell>
          <cell r="L2281" t="str">
            <v>Cicf</v>
          </cell>
          <cell r="M22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81" t="str">
            <v>CAPAG Ano Base 2023</v>
          </cell>
          <cell r="O2281" t="str">
            <v>Não</v>
          </cell>
          <cell r="P2281" t="str">
            <v>n.d.</v>
          </cell>
          <cell r="Q2281" t="str">
            <v>Sim</v>
          </cell>
          <cell r="R2281" t="str">
            <v/>
          </cell>
          <cell r="S2281" t="str">
            <v/>
          </cell>
          <cell r="T2281" t="str">
            <v/>
          </cell>
          <cell r="U2281" t="str">
            <v>Sim</v>
          </cell>
          <cell r="V2281" t="str">
            <v>Sim</v>
          </cell>
          <cell r="W2281" t="str">
            <v>Sim</v>
          </cell>
        </row>
        <row r="2282">
          <cell r="D2282" t="str">
            <v>Aracitaba/MG</v>
          </cell>
          <cell r="E2282" t="str">
            <v>C</v>
          </cell>
          <cell r="F2282">
            <v>5.2127669648759561E-2</v>
          </cell>
          <cell r="G2282" t="str">
            <v>A</v>
          </cell>
          <cell r="H2282">
            <v>0.96064199855043786</v>
          </cell>
          <cell r="I2282" t="str">
            <v>C</v>
          </cell>
          <cell r="J2282">
            <v>6.3846828205422783E-3</v>
          </cell>
          <cell r="K2282" t="str">
            <v>B</v>
          </cell>
          <cell r="L2282" t="str">
            <v>Bicf</v>
          </cell>
          <cell r="M2282" t="str">
            <v/>
          </cell>
          <cell r="N2282" t="str">
            <v>CAPAG Ano Base 2023</v>
          </cell>
          <cell r="O2282" t="str">
            <v>Não</v>
          </cell>
          <cell r="P2282">
            <v>0.60622387844068426</v>
          </cell>
          <cell r="Q2282" t="str">
            <v>Sim</v>
          </cell>
          <cell r="R2282" t="str">
            <v/>
          </cell>
          <cell r="S2282" t="str">
            <v/>
          </cell>
          <cell r="T2282" t="str">
            <v/>
          </cell>
          <cell r="U2282" t="str">
            <v/>
          </cell>
          <cell r="V2282" t="str">
            <v>Sim</v>
          </cell>
          <cell r="W2282" t="str">
            <v>Sim</v>
          </cell>
        </row>
        <row r="2283">
          <cell r="D2283" t="str">
            <v>Araçuaí/MG</v>
          </cell>
          <cell r="E2283" t="str">
            <v>C</v>
          </cell>
          <cell r="F2283">
            <v>4.4612785500017564E-2</v>
          </cell>
          <cell r="G2283" t="str">
            <v>A</v>
          </cell>
          <cell r="H2283">
            <v>0.93465059365402325</v>
          </cell>
          <cell r="I2283" t="str">
            <v>B</v>
          </cell>
          <cell r="J2283">
            <v>-1.874916700965285E-4</v>
          </cell>
          <cell r="K2283" t="str">
            <v>C</v>
          </cell>
          <cell r="L2283" t="str">
            <v>Cicf</v>
          </cell>
          <cell r="M2283" t="str">
            <v/>
          </cell>
          <cell r="N2283" t="str">
            <v>CAPAG Ano Base 2023</v>
          </cell>
          <cell r="O2283" t="str">
            <v>Não</v>
          </cell>
          <cell r="P2283">
            <v>1.0036741883864246</v>
          </cell>
          <cell r="Q2283" t="str">
            <v>Sim</v>
          </cell>
          <cell r="R2283" t="str">
            <v/>
          </cell>
          <cell r="S2283" t="str">
            <v/>
          </cell>
          <cell r="T2283" t="str">
            <v/>
          </cell>
          <cell r="U2283" t="str">
            <v/>
          </cell>
          <cell r="V2283" t="str">
            <v>Sim</v>
          </cell>
          <cell r="W2283" t="str">
            <v>Sim</v>
          </cell>
        </row>
        <row r="2284">
          <cell r="D2284" t="str">
            <v>Araguari/MG</v>
          </cell>
          <cell r="E2284" t="str">
            <v>n.e.</v>
          </cell>
          <cell r="F2284">
            <v>7.4055958321269405E-2</v>
          </cell>
          <cell r="G2284" t="str">
            <v>A</v>
          </cell>
          <cell r="H2284">
            <v>0.95754217652706819</v>
          </cell>
          <cell r="I2284" t="str">
            <v>C</v>
          </cell>
          <cell r="J2284">
            <v>-2.7723421757672392E-2</v>
          </cell>
          <cell r="K2284" t="str">
            <v>C</v>
          </cell>
          <cell r="L2284" t="str">
            <v>Eicf</v>
          </cell>
          <cell r="M2284" t="str">
            <v>Ente possui ranking da informação contábil Eicf</v>
          </cell>
          <cell r="N2284" t="str">
            <v>CAPAG Ano Base 2023</v>
          </cell>
          <cell r="O2284" t="str">
            <v>Não</v>
          </cell>
          <cell r="P2284">
            <v>1.8737838978068662</v>
          </cell>
          <cell r="Q2284" t="str">
            <v>Sim</v>
          </cell>
          <cell r="R2284" t="str">
            <v/>
          </cell>
          <cell r="S2284" t="str">
            <v/>
          </cell>
          <cell r="T2284" t="str">
            <v/>
          </cell>
          <cell r="U2284" t="str">
            <v/>
          </cell>
          <cell r="V2284" t="str">
            <v>Sim</v>
          </cell>
          <cell r="W2284" t="str">
            <v>Sim</v>
          </cell>
        </row>
        <row r="2285">
          <cell r="D2285" t="str">
            <v>Arantina/MG</v>
          </cell>
          <cell r="E2285" t="str">
            <v>C</v>
          </cell>
          <cell r="F2285">
            <v>5.6325686628655142E-2</v>
          </cell>
          <cell r="G2285" t="str">
            <v>A</v>
          </cell>
          <cell r="H2285">
            <v>0.90524739395453901</v>
          </cell>
          <cell r="I2285" t="str">
            <v>B</v>
          </cell>
          <cell r="J2285">
            <v>0</v>
          </cell>
          <cell r="K2285" t="str">
            <v>C</v>
          </cell>
          <cell r="L2285" t="str">
            <v>Cicf</v>
          </cell>
          <cell r="M2285" t="str">
            <v/>
          </cell>
          <cell r="N2285" t="str">
            <v>CAPAG Ano Base 2023</v>
          </cell>
          <cell r="O2285" t="str">
            <v>Não</v>
          </cell>
          <cell r="P2285" t="str">
            <v>n.d.</v>
          </cell>
          <cell r="Q2285" t="str">
            <v>Sim</v>
          </cell>
          <cell r="R2285" t="str">
            <v/>
          </cell>
          <cell r="S2285" t="str">
            <v/>
          </cell>
          <cell r="T2285" t="str">
            <v/>
          </cell>
          <cell r="U2285" t="str">
            <v/>
          </cell>
          <cell r="V2285" t="str">
            <v>Sim</v>
          </cell>
          <cell r="W2285" t="str">
            <v>Sim</v>
          </cell>
        </row>
        <row r="2286">
          <cell r="D2286" t="str">
            <v>Araponga/MG</v>
          </cell>
          <cell r="E2286" t="str">
            <v>A</v>
          </cell>
          <cell r="F2286">
            <v>9.8007550740749558E-2</v>
          </cell>
          <cell r="G2286" t="str">
            <v>A</v>
          </cell>
          <cell r="H2286">
            <v>0.92226111732010962</v>
          </cell>
          <cell r="I2286" t="str">
            <v>B</v>
          </cell>
          <cell r="J2286">
            <v>0.23768305542961404</v>
          </cell>
          <cell r="K2286" t="str">
            <v>A</v>
          </cell>
          <cell r="L2286" t="str">
            <v>Cicf</v>
          </cell>
          <cell r="M2286" t="str">
            <v/>
          </cell>
          <cell r="N2286" t="str">
            <v>CAPAG Ano Base 2023</v>
          </cell>
          <cell r="O2286" t="str">
            <v>Não</v>
          </cell>
          <cell r="P2286">
            <v>0.29138024091484521</v>
          </cell>
          <cell r="Q2286" t="str">
            <v>Sim</v>
          </cell>
          <cell r="R2286" t="str">
            <v/>
          </cell>
          <cell r="S2286" t="str">
            <v/>
          </cell>
          <cell r="T2286" t="str">
            <v/>
          </cell>
          <cell r="U2286" t="str">
            <v/>
          </cell>
          <cell r="V2286" t="str">
            <v>Sim</v>
          </cell>
          <cell r="W2286" t="str">
            <v>Sim</v>
          </cell>
        </row>
        <row r="2287">
          <cell r="D2287" t="str">
            <v>Araporã/MG</v>
          </cell>
          <cell r="E2287" t="str">
            <v>C</v>
          </cell>
          <cell r="F2287">
            <v>1.7574533482722397E-2</v>
          </cell>
          <cell r="G2287" t="str">
            <v>A</v>
          </cell>
          <cell r="H2287">
            <v>0.99520036420552338</v>
          </cell>
          <cell r="I2287" t="str">
            <v>C</v>
          </cell>
          <cell r="J2287">
            <v>0.10998571573408147</v>
          </cell>
          <cell r="K2287" t="str">
            <v>A</v>
          </cell>
          <cell r="L2287" t="str">
            <v>Dicf</v>
          </cell>
          <cell r="M2287" t="str">
            <v/>
          </cell>
          <cell r="N2287" t="str">
            <v>CAPAG Ano Base 2023</v>
          </cell>
          <cell r="O2287" t="str">
            <v>Não</v>
          </cell>
          <cell r="P2287">
            <v>0</v>
          </cell>
          <cell r="Q2287" t="str">
            <v>Sim</v>
          </cell>
          <cell r="R2287" t="str">
            <v/>
          </cell>
          <cell r="S2287" t="str">
            <v/>
          </cell>
          <cell r="T2287" t="str">
            <v/>
          </cell>
          <cell r="U2287" t="str">
            <v/>
          </cell>
          <cell r="V2287" t="str">
            <v>Sim</v>
          </cell>
          <cell r="W2287" t="str">
            <v>Não</v>
          </cell>
        </row>
        <row r="2288">
          <cell r="D2288" t="str">
            <v>Arapuá/MG</v>
          </cell>
          <cell r="E2288" t="str">
            <v>A</v>
          </cell>
          <cell r="F2288">
            <v>0.13347733118871349</v>
          </cell>
          <cell r="G2288" t="str">
            <v>A</v>
          </cell>
          <cell r="H2288">
            <v>0.88757053397870511</v>
          </cell>
          <cell r="I2288" t="str">
            <v>B</v>
          </cell>
          <cell r="J2288">
            <v>0.12313121117213277</v>
          </cell>
          <cell r="K2288" t="str">
            <v>A</v>
          </cell>
          <cell r="L2288" t="str">
            <v>Dicf</v>
          </cell>
          <cell r="M2288" t="str">
            <v/>
          </cell>
          <cell r="N2288" t="str">
            <v>CAPAG Ano Base 2023</v>
          </cell>
          <cell r="O2288" t="str">
            <v>Não</v>
          </cell>
          <cell r="P2288">
            <v>0.16311167943199273</v>
          </cell>
          <cell r="Q2288" t="str">
            <v>Sim</v>
          </cell>
          <cell r="R2288" t="str">
            <v/>
          </cell>
          <cell r="S2288" t="str">
            <v/>
          </cell>
          <cell r="T2288" t="str">
            <v/>
          </cell>
          <cell r="U2288" t="str">
            <v/>
          </cell>
          <cell r="V2288" t="str">
            <v>Sim</v>
          </cell>
          <cell r="W2288" t="str">
            <v>Sim</v>
          </cell>
        </row>
        <row r="2289">
          <cell r="D2289" t="str">
            <v>Araújos/MG</v>
          </cell>
          <cell r="E2289" t="str">
            <v>A</v>
          </cell>
          <cell r="F2289">
            <v>7.5163224366991566E-3</v>
          </cell>
          <cell r="G2289" t="str">
            <v>A</v>
          </cell>
          <cell r="H2289">
            <v>0.88035803543932589</v>
          </cell>
          <cell r="I2289" t="str">
            <v>B</v>
          </cell>
          <cell r="J2289">
            <v>0.11688371896714432</v>
          </cell>
          <cell r="K2289" t="str">
            <v>A</v>
          </cell>
          <cell r="L2289" t="str">
            <v>Bicf</v>
          </cell>
          <cell r="M2289" t="str">
            <v/>
          </cell>
          <cell r="N2289" t="str">
            <v>CAPAG Ano Base 2023</v>
          </cell>
          <cell r="O2289" t="str">
            <v>Não</v>
          </cell>
          <cell r="P2289">
            <v>0.16059688733291869</v>
          </cell>
          <cell r="Q2289" t="str">
            <v>Sim</v>
          </cell>
          <cell r="R2289" t="str">
            <v/>
          </cell>
          <cell r="S2289" t="str">
            <v/>
          </cell>
          <cell r="T2289" t="str">
            <v/>
          </cell>
          <cell r="U2289" t="str">
            <v/>
          </cell>
          <cell r="V2289" t="str">
            <v>Sim</v>
          </cell>
          <cell r="W2289" t="str">
            <v>Sim</v>
          </cell>
        </row>
        <row r="2290">
          <cell r="D2290" t="str">
            <v>Araxá/MG</v>
          </cell>
          <cell r="E2290" t="str">
            <v>C</v>
          </cell>
          <cell r="F2290">
            <v>1.2500726423091454E-2</v>
          </cell>
          <cell r="G2290" t="str">
            <v>A</v>
          </cell>
          <cell r="H2290">
            <v>0.95086071383737103</v>
          </cell>
          <cell r="I2290" t="str">
            <v>C</v>
          </cell>
          <cell r="J2290">
            <v>2.6461788668122245E-2</v>
          </cell>
          <cell r="K2290" t="str">
            <v>B</v>
          </cell>
          <cell r="L2290" t="str">
            <v>Dicf</v>
          </cell>
          <cell r="M2290" t="str">
            <v/>
          </cell>
          <cell r="N2290" t="str">
            <v>CAPAG Ano Base 2023</v>
          </cell>
          <cell r="O2290" t="str">
            <v>Não</v>
          </cell>
          <cell r="P2290">
            <v>3.1678107197769666E-2</v>
          </cell>
          <cell r="Q2290" t="str">
            <v>Sim</v>
          </cell>
          <cell r="R2290" t="str">
            <v/>
          </cell>
          <cell r="S2290" t="str">
            <v/>
          </cell>
          <cell r="T2290" t="str">
            <v/>
          </cell>
          <cell r="U2290" t="str">
            <v/>
          </cell>
          <cell r="V2290" t="str">
            <v>Sim</v>
          </cell>
          <cell r="W2290" t="str">
            <v>Sim</v>
          </cell>
        </row>
        <row r="2291">
          <cell r="D2291" t="str">
            <v>Arceburgo/MG</v>
          </cell>
          <cell r="E2291" t="str">
            <v>C</v>
          </cell>
          <cell r="F2291">
            <v>9.7327817144668205E-2</v>
          </cell>
          <cell r="G2291" t="str">
            <v>A</v>
          </cell>
          <cell r="H2291">
            <v>0.89385335593544024</v>
          </cell>
          <cell r="I2291" t="str">
            <v>B</v>
          </cell>
          <cell r="J2291">
            <v>-3.4080723168890915E-2</v>
          </cell>
          <cell r="K2291" t="str">
            <v>C</v>
          </cell>
          <cell r="L2291" t="str">
            <v>Dicf</v>
          </cell>
          <cell r="M2291" t="str">
            <v/>
          </cell>
          <cell r="N2291" t="str">
            <v>CAPAG Ano Base 2023</v>
          </cell>
          <cell r="O2291" t="str">
            <v>Não</v>
          </cell>
          <cell r="P2291">
            <v>3.8912305456869158</v>
          </cell>
          <cell r="Q2291" t="str">
            <v>Sim</v>
          </cell>
          <cell r="R2291" t="str">
            <v/>
          </cell>
          <cell r="S2291" t="str">
            <v/>
          </cell>
          <cell r="T2291" t="str">
            <v/>
          </cell>
          <cell r="U2291" t="str">
            <v/>
          </cell>
          <cell r="V2291" t="str">
            <v>Sim</v>
          </cell>
          <cell r="W2291" t="str">
            <v>Sim</v>
          </cell>
        </row>
        <row r="2292">
          <cell r="D2292" t="str">
            <v>Arcos/MG</v>
          </cell>
          <cell r="E2292" t="str">
            <v>C</v>
          </cell>
          <cell r="F2292">
            <v>1.2031052120683545E-2</v>
          </cell>
          <cell r="G2292" t="str">
            <v>A</v>
          </cell>
          <cell r="H2292">
            <v>0.98301821501069531</v>
          </cell>
          <cell r="I2292" t="str">
            <v>C</v>
          </cell>
          <cell r="J2292">
            <v>8.73129123004108E-2</v>
          </cell>
          <cell r="K2292" t="str">
            <v>A</v>
          </cell>
          <cell r="L2292" t="str">
            <v>Bicf</v>
          </cell>
          <cell r="M2292" t="str">
            <v/>
          </cell>
          <cell r="N2292" t="str">
            <v>CAPAG Ano Base 2023</v>
          </cell>
          <cell r="O2292" t="str">
            <v>Não</v>
          </cell>
          <cell r="P2292">
            <v>0.31133372219446392</v>
          </cell>
          <cell r="Q2292" t="str">
            <v>Sim</v>
          </cell>
          <cell r="R2292" t="str">
            <v>Sim</v>
          </cell>
          <cell r="S2292" t="str">
            <v/>
          </cell>
          <cell r="T2292" t="str">
            <v/>
          </cell>
          <cell r="U2292" t="str">
            <v/>
          </cell>
          <cell r="V2292" t="str">
            <v>Sim</v>
          </cell>
          <cell r="W2292" t="str">
            <v>Sim</v>
          </cell>
        </row>
        <row r="2293">
          <cell r="D2293" t="str">
            <v>Areado/MG</v>
          </cell>
          <cell r="E2293" t="str">
            <v>n.d.</v>
          </cell>
          <cell r="F2293" t="str">
            <v>n.d.</v>
          </cell>
          <cell r="G2293" t="str">
            <v>n.d.</v>
          </cell>
          <cell r="H2293" t="str">
            <v>n.d.</v>
          </cell>
          <cell r="I2293" t="str">
            <v>n.d.</v>
          </cell>
          <cell r="J2293" t="str">
            <v>n.d.</v>
          </cell>
          <cell r="K2293" t="str">
            <v>n.d.</v>
          </cell>
          <cell r="L2293" t="str">
            <v>Bicf</v>
          </cell>
          <cell r="M2293" t="str">
            <v xml:space="preserve">Ente não publicou último RGF de 2024
Ente não publicou último RREO de 2024
</v>
          </cell>
          <cell r="N2293" t="str">
            <v>CAPAG Ano Base 2023</v>
          </cell>
          <cell r="O2293" t="str">
            <v>Não</v>
          </cell>
          <cell r="P2293">
            <v>0.18858767842173116</v>
          </cell>
          <cell r="Q2293" t="str">
            <v>Sim</v>
          </cell>
          <cell r="R2293" t="str">
            <v>Sim</v>
          </cell>
          <cell r="S2293" t="str">
            <v/>
          </cell>
          <cell r="T2293" t="str">
            <v/>
          </cell>
          <cell r="U2293" t="str">
            <v/>
          </cell>
          <cell r="V2293" t="str">
            <v>Não</v>
          </cell>
          <cell r="W2293" t="str">
            <v>Não</v>
          </cell>
        </row>
        <row r="2294">
          <cell r="D2294" t="str">
            <v>Argirita/MG</v>
          </cell>
          <cell r="E2294" t="str">
            <v>n.d.</v>
          </cell>
          <cell r="F2294">
            <v>7.9115902554353024E-2</v>
          </cell>
          <cell r="G2294" t="str">
            <v>A</v>
          </cell>
          <cell r="H2294">
            <v>0.91274120881792831</v>
          </cell>
          <cell r="I2294" t="str">
            <v>B</v>
          </cell>
          <cell r="J2294" t="str">
            <v>n.d.</v>
          </cell>
          <cell r="K2294" t="str">
            <v>n.d.</v>
          </cell>
          <cell r="L2294" t="str">
            <v>Cicf</v>
          </cell>
          <cell r="M22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294" t="str">
            <v>CAPAG Ano Base 2024</v>
          </cell>
          <cell r="O2294" t="str">
            <v>Sim</v>
          </cell>
          <cell r="P2294" t="str">
            <v>n.d.</v>
          </cell>
          <cell r="Q2294" t="str">
            <v>Sim</v>
          </cell>
          <cell r="R2294" t="str">
            <v/>
          </cell>
          <cell r="S2294" t="str">
            <v/>
          </cell>
          <cell r="T2294" t="str">
            <v/>
          </cell>
          <cell r="U2294" t="str">
            <v>Sim</v>
          </cell>
          <cell r="V2294" t="str">
            <v>Sim</v>
          </cell>
          <cell r="W2294" t="str">
            <v>Sim</v>
          </cell>
        </row>
        <row r="2295">
          <cell r="D2295" t="str">
            <v>Aricanduva/MG</v>
          </cell>
          <cell r="E2295" t="str">
            <v>C</v>
          </cell>
          <cell r="F2295">
            <v>1.1102725497404526E-4</v>
          </cell>
          <cell r="G2295" t="str">
            <v>A</v>
          </cell>
          <cell r="H2295">
            <v>1.0041217381813237</v>
          </cell>
          <cell r="I2295" t="str">
            <v>C</v>
          </cell>
          <cell r="J2295">
            <v>-2.6933569905950923E-2</v>
          </cell>
          <cell r="K2295" t="str">
            <v>C</v>
          </cell>
          <cell r="L2295" t="str">
            <v>Cicf</v>
          </cell>
          <cell r="M2295" t="str">
            <v/>
          </cell>
          <cell r="N2295" t="str">
            <v>CAPAG Ano Base 2023</v>
          </cell>
          <cell r="O2295" t="str">
            <v>Não</v>
          </cell>
          <cell r="P2295">
            <v>1.699989014869989</v>
          </cell>
          <cell r="Q2295" t="str">
            <v>Sim</v>
          </cell>
          <cell r="R2295" t="str">
            <v/>
          </cell>
          <cell r="S2295" t="str">
            <v/>
          </cell>
          <cell r="T2295" t="str">
            <v/>
          </cell>
          <cell r="U2295" t="str">
            <v/>
          </cell>
          <cell r="V2295" t="str">
            <v>Sim</v>
          </cell>
          <cell r="W2295" t="str">
            <v>Não</v>
          </cell>
        </row>
        <row r="2296">
          <cell r="D2296" t="str">
            <v>Arinos/MG</v>
          </cell>
          <cell r="E2296" t="str">
            <v>n.e.</v>
          </cell>
          <cell r="F2296">
            <v>7.7934868309392918E-2</v>
          </cell>
          <cell r="G2296" t="str">
            <v>A</v>
          </cell>
          <cell r="H2296">
            <v>0.96885503727425948</v>
          </cell>
          <cell r="I2296" t="str">
            <v>C</v>
          </cell>
          <cell r="J2296">
            <v>-1.6486196095318692E-2</v>
          </cell>
          <cell r="K2296" t="str">
            <v>C</v>
          </cell>
          <cell r="L2296" t="str">
            <v>Eicf</v>
          </cell>
          <cell r="M2296" t="str">
            <v>Ente possui ranking da informação contábil Eicf</v>
          </cell>
          <cell r="N2296" t="str">
            <v>CAPAG Ano Base 2023</v>
          </cell>
          <cell r="O2296" t="str">
            <v>Não</v>
          </cell>
          <cell r="P2296">
            <v>1.3882105038480685</v>
          </cell>
          <cell r="Q2296" t="str">
            <v>Sim</v>
          </cell>
          <cell r="R2296" t="str">
            <v/>
          </cell>
          <cell r="S2296" t="str">
            <v/>
          </cell>
          <cell r="T2296" t="str">
            <v/>
          </cell>
          <cell r="U2296" t="str">
            <v/>
          </cell>
          <cell r="V2296" t="str">
            <v>Sim</v>
          </cell>
          <cell r="W2296" t="str">
            <v>Não</v>
          </cell>
        </row>
        <row r="2297">
          <cell r="D2297" t="str">
            <v>Astolfo Dutra/MG</v>
          </cell>
          <cell r="E2297" t="str">
            <v>C</v>
          </cell>
          <cell r="F2297">
            <v>0.17150016883277813</v>
          </cell>
          <cell r="G2297" t="str">
            <v>A</v>
          </cell>
          <cell r="H2297">
            <v>0.91061550320230267</v>
          </cell>
          <cell r="I2297" t="str">
            <v>B</v>
          </cell>
          <cell r="J2297">
            <v>-1.4227505202709852E-2</v>
          </cell>
          <cell r="K2297" t="str">
            <v>C</v>
          </cell>
          <cell r="L2297" t="str">
            <v>Bicf</v>
          </cell>
          <cell r="M2297" t="str">
            <v/>
          </cell>
          <cell r="N2297" t="str">
            <v>CAPAG Ano Base 2023</v>
          </cell>
          <cell r="O2297" t="str">
            <v>Não</v>
          </cell>
          <cell r="P2297">
            <v>2.0960681715807876</v>
          </cell>
          <cell r="Q2297" t="str">
            <v>Sim</v>
          </cell>
          <cell r="R2297" t="str">
            <v/>
          </cell>
          <cell r="S2297" t="str">
            <v/>
          </cell>
          <cell r="T2297" t="str">
            <v/>
          </cell>
          <cell r="U2297" t="str">
            <v/>
          </cell>
          <cell r="V2297" t="str">
            <v>Sim</v>
          </cell>
          <cell r="W2297" t="str">
            <v>Não</v>
          </cell>
        </row>
        <row r="2298">
          <cell r="D2298" t="str">
            <v>Ataléia/MG</v>
          </cell>
          <cell r="E2298" t="str">
            <v>C</v>
          </cell>
          <cell r="F2298">
            <v>5.3125257046141537E-2</v>
          </cell>
          <cell r="G2298" t="str">
            <v>A</v>
          </cell>
          <cell r="H2298">
            <v>0.93683653394200084</v>
          </cell>
          <cell r="I2298" t="str">
            <v>B</v>
          </cell>
          <cell r="J2298">
            <v>0</v>
          </cell>
          <cell r="K2298" t="str">
            <v>C</v>
          </cell>
          <cell r="L2298" t="str">
            <v>Cicf</v>
          </cell>
          <cell r="M2298" t="str">
            <v/>
          </cell>
          <cell r="N2298" t="str">
            <v>CAPAG Ano Base 2023</v>
          </cell>
          <cell r="O2298" t="str">
            <v>Não</v>
          </cell>
          <cell r="P2298" t="str">
            <v>n.d.</v>
          </cell>
          <cell r="Q2298" t="str">
            <v>Sim</v>
          </cell>
          <cell r="R2298" t="str">
            <v/>
          </cell>
          <cell r="S2298" t="str">
            <v/>
          </cell>
          <cell r="T2298" t="str">
            <v/>
          </cell>
          <cell r="U2298" t="str">
            <v/>
          </cell>
          <cell r="V2298" t="str">
            <v>Sim</v>
          </cell>
          <cell r="W2298" t="str">
            <v>Não</v>
          </cell>
        </row>
        <row r="2299">
          <cell r="D2299" t="str">
            <v>Augusto de Lima/MG</v>
          </cell>
          <cell r="E2299" t="str">
            <v>C</v>
          </cell>
          <cell r="F2299">
            <v>0</v>
          </cell>
          <cell r="G2299" t="str">
            <v>A</v>
          </cell>
          <cell r="H2299">
            <v>0.97326592832682468</v>
          </cell>
          <cell r="I2299" t="str">
            <v>C</v>
          </cell>
          <cell r="J2299">
            <v>3.1191070003878279E-4</v>
          </cell>
          <cell r="K2299" t="str">
            <v>B</v>
          </cell>
          <cell r="L2299" t="str">
            <v>Bicf</v>
          </cell>
          <cell r="M2299" t="str">
            <v/>
          </cell>
          <cell r="N2299" t="str">
            <v>CAPAG Ano Base 2023</v>
          </cell>
          <cell r="O2299" t="str">
            <v>Não</v>
          </cell>
          <cell r="P2299">
            <v>0.39433585086770651</v>
          </cell>
          <cell r="Q2299" t="str">
            <v>Sim</v>
          </cell>
          <cell r="R2299" t="str">
            <v>Sim</v>
          </cell>
          <cell r="S2299" t="str">
            <v/>
          </cell>
          <cell r="T2299" t="str">
            <v/>
          </cell>
          <cell r="U2299" t="str">
            <v/>
          </cell>
          <cell r="V2299" t="str">
            <v>Sim</v>
          </cell>
          <cell r="W2299" t="str">
            <v>Sim</v>
          </cell>
        </row>
        <row r="2300">
          <cell r="D2300" t="str">
            <v>Baependi/MG</v>
          </cell>
          <cell r="E2300" t="str">
            <v>C</v>
          </cell>
          <cell r="F2300">
            <v>2.3240654033987285E-2</v>
          </cell>
          <cell r="G2300" t="str">
            <v>A</v>
          </cell>
          <cell r="H2300">
            <v>0.95313536274823274</v>
          </cell>
          <cell r="I2300" t="str">
            <v>C</v>
          </cell>
          <cell r="J2300">
            <v>2.5613893930804571E-2</v>
          </cell>
          <cell r="K2300" t="str">
            <v>B</v>
          </cell>
          <cell r="L2300" t="str">
            <v>Cicf</v>
          </cell>
          <cell r="M2300" t="str">
            <v/>
          </cell>
          <cell r="N2300" t="str">
            <v>CAPAG Ano Base 2023</v>
          </cell>
          <cell r="O2300" t="str">
            <v>Não</v>
          </cell>
          <cell r="P2300">
            <v>8.6553115113524495E-2</v>
          </cell>
          <cell r="Q2300" t="str">
            <v>Sim</v>
          </cell>
          <cell r="R2300" t="str">
            <v>Sim</v>
          </cell>
          <cell r="S2300" t="str">
            <v/>
          </cell>
          <cell r="T2300" t="str">
            <v/>
          </cell>
          <cell r="U2300" t="str">
            <v/>
          </cell>
          <cell r="V2300" t="str">
            <v>Sim</v>
          </cell>
          <cell r="W2300" t="str">
            <v>Sim</v>
          </cell>
        </row>
        <row r="2301">
          <cell r="D2301" t="str">
            <v>Baldim/MG</v>
          </cell>
          <cell r="E2301" t="str">
            <v>C</v>
          </cell>
          <cell r="F2301">
            <v>0.15913222388806719</v>
          </cell>
          <cell r="G2301" t="str">
            <v>A</v>
          </cell>
          <cell r="H2301">
            <v>0.88499416846597845</v>
          </cell>
          <cell r="I2301" t="str">
            <v>B</v>
          </cell>
          <cell r="J2301">
            <v>-1.5667174056981988E-2</v>
          </cell>
          <cell r="K2301" t="str">
            <v>C</v>
          </cell>
          <cell r="L2301" t="str">
            <v>Dicf</v>
          </cell>
          <cell r="M2301" t="str">
            <v/>
          </cell>
          <cell r="N2301" t="str">
            <v>CAPAG Ano Base 2023</v>
          </cell>
          <cell r="O2301" t="str">
            <v>Não</v>
          </cell>
          <cell r="P2301">
            <v>3.2862920018849042</v>
          </cell>
          <cell r="Q2301" t="str">
            <v>Sim</v>
          </cell>
          <cell r="R2301" t="str">
            <v/>
          </cell>
          <cell r="S2301" t="str">
            <v/>
          </cell>
          <cell r="T2301" t="str">
            <v/>
          </cell>
          <cell r="U2301" t="str">
            <v/>
          </cell>
          <cell r="V2301" t="str">
            <v>Sim</v>
          </cell>
          <cell r="W2301" t="str">
            <v>Não</v>
          </cell>
        </row>
        <row r="2302">
          <cell r="D2302" t="str">
            <v>Bambuí/MG</v>
          </cell>
          <cell r="E2302" t="str">
            <v>n.d.</v>
          </cell>
          <cell r="F2302">
            <v>5.657302333235352E-2</v>
          </cell>
          <cell r="G2302" t="str">
            <v>A</v>
          </cell>
          <cell r="H2302">
            <v>0.93390348922871658</v>
          </cell>
          <cell r="I2302" t="str">
            <v>B</v>
          </cell>
          <cell r="J2302" t="str">
            <v>n.d.</v>
          </cell>
          <cell r="K2302" t="str">
            <v>n.d.</v>
          </cell>
          <cell r="L2302" t="str">
            <v>Cicf</v>
          </cell>
          <cell r="M23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02" t="str">
            <v>CAPAG Ano Base 2023</v>
          </cell>
          <cell r="O2302" t="str">
            <v>Não</v>
          </cell>
          <cell r="P2302" t="str">
            <v>n.d.</v>
          </cell>
          <cell r="Q2302" t="str">
            <v>Sim</v>
          </cell>
          <cell r="R2302" t="str">
            <v/>
          </cell>
          <cell r="S2302" t="str">
            <v/>
          </cell>
          <cell r="T2302" t="str">
            <v/>
          </cell>
          <cell r="U2302" t="str">
            <v>Sim</v>
          </cell>
          <cell r="V2302" t="str">
            <v>Sim</v>
          </cell>
          <cell r="W2302" t="str">
            <v>Não</v>
          </cell>
        </row>
        <row r="2303">
          <cell r="D2303" t="str">
            <v>Bandeira/MG</v>
          </cell>
          <cell r="E2303" t="str">
            <v>C</v>
          </cell>
          <cell r="F2303">
            <v>0.80887556903442759</v>
          </cell>
          <cell r="G2303" t="str">
            <v>B</v>
          </cell>
          <cell r="H2303">
            <v>0.87001367894139436</v>
          </cell>
          <cell r="I2303" t="str">
            <v>B</v>
          </cell>
          <cell r="J2303">
            <v>-8.1349969256521618E-2</v>
          </cell>
          <cell r="K2303" t="str">
            <v>C</v>
          </cell>
          <cell r="L2303" t="str">
            <v>Cicf</v>
          </cell>
          <cell r="M2303" t="str">
            <v/>
          </cell>
          <cell r="N2303" t="str">
            <v>CAPAG Ano Base 2023</v>
          </cell>
          <cell r="O2303" t="str">
            <v>Não</v>
          </cell>
          <cell r="P2303">
            <v>5.691575703720118</v>
          </cell>
          <cell r="Q2303" t="str">
            <v>Sim</v>
          </cell>
          <cell r="R2303" t="str">
            <v/>
          </cell>
          <cell r="S2303" t="str">
            <v/>
          </cell>
          <cell r="T2303" t="str">
            <v/>
          </cell>
          <cell r="U2303" t="str">
            <v/>
          </cell>
          <cell r="V2303" t="str">
            <v>Sim</v>
          </cell>
          <cell r="W2303" t="str">
            <v>Sim</v>
          </cell>
        </row>
        <row r="2304">
          <cell r="D2304" t="str">
            <v>Bandeira do Sul/MG</v>
          </cell>
          <cell r="E2304" t="str">
            <v>n.d.</v>
          </cell>
          <cell r="F2304">
            <v>0</v>
          </cell>
          <cell r="G2304" t="str">
            <v>A</v>
          </cell>
          <cell r="H2304">
            <v>0.99589711028341765</v>
          </cell>
          <cell r="I2304" t="str">
            <v>C</v>
          </cell>
          <cell r="J2304" t="str">
            <v>n.d.</v>
          </cell>
          <cell r="K2304" t="str">
            <v>n.d.</v>
          </cell>
          <cell r="L2304" t="str">
            <v>Cicf</v>
          </cell>
          <cell r="M23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04" t="str">
            <v>CAPAG Ano Base 2023</v>
          </cell>
          <cell r="O2304" t="str">
            <v>Não</v>
          </cell>
          <cell r="P2304" t="str">
            <v>n.d.</v>
          </cell>
          <cell r="Q2304" t="str">
            <v>Sim</v>
          </cell>
          <cell r="R2304" t="str">
            <v/>
          </cell>
          <cell r="S2304" t="str">
            <v/>
          </cell>
          <cell r="T2304" t="str">
            <v/>
          </cell>
          <cell r="U2304" t="str">
            <v>Sim</v>
          </cell>
          <cell r="V2304" t="str">
            <v>Sim</v>
          </cell>
          <cell r="W2304" t="str">
            <v>Não</v>
          </cell>
        </row>
        <row r="2305">
          <cell r="D2305" t="str">
            <v>Barão de Cocais/MG</v>
          </cell>
          <cell r="E2305" t="str">
            <v>n.d.</v>
          </cell>
          <cell r="F2305">
            <v>9.4887535473287363E-2</v>
          </cell>
          <cell r="G2305" t="str">
            <v>A</v>
          </cell>
          <cell r="H2305" t="str">
            <v>n.d.</v>
          </cell>
          <cell r="I2305" t="str">
            <v>n.d.</v>
          </cell>
          <cell r="J2305">
            <v>0.14430727742288968</v>
          </cell>
          <cell r="K2305" t="str">
            <v>A</v>
          </cell>
          <cell r="L2305" t="str">
            <v>Dicf</v>
          </cell>
          <cell r="M2305" t="str">
            <v xml:space="preserve">Ente não publicou último RREO de 2024
</v>
          </cell>
          <cell r="N2305" t="str">
            <v>CAPAG Ano Base 2023</v>
          </cell>
          <cell r="O2305" t="str">
            <v>Não</v>
          </cell>
          <cell r="P2305">
            <v>0.31801855376043381</v>
          </cell>
          <cell r="Q2305" t="str">
            <v>Sim</v>
          </cell>
          <cell r="R2305" t="str">
            <v>Sim</v>
          </cell>
          <cell r="S2305" t="str">
            <v/>
          </cell>
          <cell r="T2305" t="str">
            <v/>
          </cell>
          <cell r="U2305" t="str">
            <v/>
          </cell>
          <cell r="V2305" t="str">
            <v>Sim</v>
          </cell>
          <cell r="W2305" t="str">
            <v>Não</v>
          </cell>
        </row>
        <row r="2306">
          <cell r="D2306" t="str">
            <v>Barão de Monte Alto/MG</v>
          </cell>
          <cell r="E2306" t="str">
            <v>C</v>
          </cell>
          <cell r="F2306">
            <v>0.43038508603509473</v>
          </cell>
          <cell r="G2306" t="str">
            <v>A</v>
          </cell>
          <cell r="H2306">
            <v>1.004135185362204</v>
          </cell>
          <cell r="I2306" t="str">
            <v>C</v>
          </cell>
          <cell r="J2306">
            <v>-4.9237805359705837E-2</v>
          </cell>
          <cell r="K2306" t="str">
            <v>C</v>
          </cell>
          <cell r="L2306" t="str">
            <v>Bicf</v>
          </cell>
          <cell r="M2306" t="str">
            <v/>
          </cell>
          <cell r="N2306" t="str">
            <v>CAPAG Ano Base 2023</v>
          </cell>
          <cell r="O2306" t="str">
            <v>Não</v>
          </cell>
          <cell r="P2306">
            <v>7.598934874345324</v>
          </cell>
          <cell r="Q2306" t="str">
            <v>Sim</v>
          </cell>
          <cell r="R2306" t="str">
            <v/>
          </cell>
          <cell r="S2306" t="str">
            <v/>
          </cell>
          <cell r="T2306" t="str">
            <v/>
          </cell>
          <cell r="U2306" t="str">
            <v/>
          </cell>
          <cell r="V2306" t="str">
            <v>Sim</v>
          </cell>
          <cell r="W2306" t="str">
            <v>Não</v>
          </cell>
        </row>
        <row r="2307">
          <cell r="D2307" t="str">
            <v>Barbacena/MG</v>
          </cell>
          <cell r="E2307" t="str">
            <v>n.d.</v>
          </cell>
          <cell r="F2307">
            <v>4.6330030130773796E-2</v>
          </cell>
          <cell r="G2307" t="str">
            <v>A</v>
          </cell>
          <cell r="H2307">
            <v>0.9497266942534206</v>
          </cell>
          <cell r="I2307" t="str">
            <v>B</v>
          </cell>
          <cell r="J2307" t="str">
            <v>n.d.</v>
          </cell>
          <cell r="K2307" t="str">
            <v>n.d.</v>
          </cell>
          <cell r="L2307" t="str">
            <v>Dicf</v>
          </cell>
          <cell r="M230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07" t="str">
            <v>CAPAG Ano Base 2023</v>
          </cell>
          <cell r="O2307" t="str">
            <v>Não</v>
          </cell>
          <cell r="P2307">
            <v>0.41532914712290148</v>
          </cell>
          <cell r="Q2307" t="str">
            <v>Sim</v>
          </cell>
          <cell r="R2307" t="str">
            <v>Sim</v>
          </cell>
          <cell r="S2307" t="str">
            <v/>
          </cell>
          <cell r="T2307" t="str">
            <v/>
          </cell>
          <cell r="U2307" t="str">
            <v>Sim</v>
          </cell>
          <cell r="V2307" t="str">
            <v>Sim</v>
          </cell>
          <cell r="W2307" t="str">
            <v>Sim</v>
          </cell>
        </row>
        <row r="2308">
          <cell r="D2308" t="str">
            <v>Barra Longa/MG</v>
          </cell>
          <cell r="E2308" t="str">
            <v>n.d.</v>
          </cell>
          <cell r="F2308">
            <v>0.17025693567905187</v>
          </cell>
          <cell r="G2308" t="str">
            <v>A</v>
          </cell>
          <cell r="H2308">
            <v>0.91760178386482383</v>
          </cell>
          <cell r="I2308" t="str">
            <v>B</v>
          </cell>
          <cell r="J2308" t="str">
            <v>n.d.</v>
          </cell>
          <cell r="K2308" t="str">
            <v>n.d.</v>
          </cell>
          <cell r="L2308" t="str">
            <v>Cicf</v>
          </cell>
          <cell r="M230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308" t="str">
            <v>CAPAG Ano Base 2023</v>
          </cell>
          <cell r="O2308" t="str">
            <v>Não</v>
          </cell>
          <cell r="P2308" t="str">
            <v>n.d.</v>
          </cell>
          <cell r="Q2308" t="str">
            <v>Sim</v>
          </cell>
          <cell r="R2308" t="str">
            <v/>
          </cell>
          <cell r="S2308" t="str">
            <v/>
          </cell>
          <cell r="T2308" t="str">
            <v>Negativa</v>
          </cell>
          <cell r="U2308" t="str">
            <v/>
          </cell>
          <cell r="V2308" t="str">
            <v>Sim</v>
          </cell>
          <cell r="W2308" t="str">
            <v>Não</v>
          </cell>
        </row>
        <row r="2309">
          <cell r="D2309" t="str">
            <v>Barroso/MG</v>
          </cell>
          <cell r="E2309" t="str">
            <v>A</v>
          </cell>
          <cell r="F2309">
            <v>3.2224310449884823E-2</v>
          </cell>
          <cell r="G2309" t="str">
            <v>A</v>
          </cell>
          <cell r="H2309">
            <v>0.93148551367402677</v>
          </cell>
          <cell r="I2309" t="str">
            <v>B</v>
          </cell>
          <cell r="J2309">
            <v>7.1254249766184372E-2</v>
          </cell>
          <cell r="K2309" t="str">
            <v>A</v>
          </cell>
          <cell r="L2309" t="str">
            <v>Bicf</v>
          </cell>
          <cell r="M2309" t="str">
            <v/>
          </cell>
          <cell r="N2309" t="str">
            <v>CAPAG Ano Base 2023</v>
          </cell>
          <cell r="O2309" t="str">
            <v>Não</v>
          </cell>
          <cell r="P2309">
            <v>0.27138909609196044</v>
          </cell>
          <cell r="Q2309" t="str">
            <v>Sim</v>
          </cell>
          <cell r="R2309" t="str">
            <v/>
          </cell>
          <cell r="S2309" t="str">
            <v/>
          </cell>
          <cell r="T2309" t="str">
            <v/>
          </cell>
          <cell r="U2309" t="str">
            <v/>
          </cell>
          <cell r="V2309" t="str">
            <v>Sim</v>
          </cell>
          <cell r="W2309" t="str">
            <v>Sim</v>
          </cell>
        </row>
        <row r="2310">
          <cell r="D2310" t="str">
            <v>Bela Vista de Minas/MG</v>
          </cell>
          <cell r="E2310" t="str">
            <v>A</v>
          </cell>
          <cell r="F2310">
            <v>4.089007088367938E-2</v>
          </cell>
          <cell r="G2310" t="str">
            <v>A</v>
          </cell>
          <cell r="H2310">
            <v>0.77850936183898556</v>
          </cell>
          <cell r="I2310" t="str">
            <v>A</v>
          </cell>
          <cell r="J2310">
            <v>6.8724847481935691E-2</v>
          </cell>
          <cell r="K2310" t="str">
            <v>A</v>
          </cell>
          <cell r="L2310" t="str">
            <v>Cicf</v>
          </cell>
          <cell r="M2310" t="str">
            <v/>
          </cell>
          <cell r="N2310" t="str">
            <v>CAPAG Ano Base 2023</v>
          </cell>
          <cell r="O2310" t="str">
            <v>Não</v>
          </cell>
          <cell r="P2310">
            <v>8.3585666497966574E-2</v>
          </cell>
          <cell r="Q2310" t="str">
            <v>Sim</v>
          </cell>
          <cell r="R2310" t="str">
            <v/>
          </cell>
          <cell r="S2310" t="str">
            <v/>
          </cell>
          <cell r="T2310" t="str">
            <v/>
          </cell>
          <cell r="U2310" t="str">
            <v/>
          </cell>
          <cell r="V2310" t="str">
            <v>Sim</v>
          </cell>
          <cell r="W2310" t="str">
            <v>Sim</v>
          </cell>
        </row>
        <row r="2311">
          <cell r="D2311" t="str">
            <v>Belmiro Braga/MG</v>
          </cell>
          <cell r="E2311" t="str">
            <v>n.d.</v>
          </cell>
          <cell r="F2311" t="str">
            <v>n.d.</v>
          </cell>
          <cell r="G2311" t="str">
            <v>n.d.</v>
          </cell>
          <cell r="H2311" t="str">
            <v>n.d.</v>
          </cell>
          <cell r="I2311" t="str">
            <v>n.d.</v>
          </cell>
          <cell r="J2311" t="str">
            <v>n.d.</v>
          </cell>
          <cell r="K2311" t="str">
            <v>n.d.</v>
          </cell>
          <cell r="L2311" t="str">
            <v>Cicf</v>
          </cell>
          <cell r="M2311" t="str">
            <v xml:space="preserve">Ente não publicou último RGF de 2024
Ente não publicou último RREO de 2024
</v>
          </cell>
          <cell r="N2311" t="str">
            <v>CAPAG Ano Base 2023</v>
          </cell>
          <cell r="O2311" t="str">
            <v>Não</v>
          </cell>
          <cell r="P2311">
            <v>0.19325048004028392</v>
          </cell>
          <cell r="Q2311" t="str">
            <v>Sim</v>
          </cell>
          <cell r="R2311" t="str">
            <v>Sim</v>
          </cell>
          <cell r="S2311" t="str">
            <v/>
          </cell>
          <cell r="T2311" t="str">
            <v/>
          </cell>
          <cell r="U2311" t="str">
            <v/>
          </cell>
          <cell r="V2311" t="str">
            <v>Não</v>
          </cell>
          <cell r="W2311" t="str">
            <v>Não</v>
          </cell>
        </row>
        <row r="2312">
          <cell r="D2312" t="str">
            <v>Belo Horizonte/MG</v>
          </cell>
          <cell r="E2312" t="str">
            <v>A+</v>
          </cell>
          <cell r="F2312">
            <v>0.28272710576046561</v>
          </cell>
          <cell r="G2312" t="str">
            <v>A</v>
          </cell>
          <cell r="H2312">
            <v>0.89505188683165104</v>
          </cell>
          <cell r="I2312" t="str">
            <v>B</v>
          </cell>
          <cell r="J2312">
            <v>8.7774597759247328E-2</v>
          </cell>
          <cell r="K2312" t="str">
            <v>A</v>
          </cell>
          <cell r="L2312" t="str">
            <v>Aicf</v>
          </cell>
          <cell r="M2312" t="str">
            <v/>
          </cell>
          <cell r="N2312" t="str">
            <v>CAPAG Ano Base 2023</v>
          </cell>
          <cell r="O2312" t="str">
            <v>Não</v>
          </cell>
          <cell r="P2312">
            <v>0.27609935571686722</v>
          </cell>
          <cell r="Q2312" t="str">
            <v>Sim</v>
          </cell>
          <cell r="R2312" t="str">
            <v/>
          </cell>
          <cell r="S2312" t="str">
            <v/>
          </cell>
          <cell r="T2312" t="str">
            <v/>
          </cell>
          <cell r="U2312" t="str">
            <v/>
          </cell>
          <cell r="V2312" t="str">
            <v>Sim</v>
          </cell>
          <cell r="W2312" t="str">
            <v>Sim</v>
          </cell>
        </row>
        <row r="2313">
          <cell r="D2313" t="str">
            <v>Belo Oriente/MG</v>
          </cell>
          <cell r="E2313" t="str">
            <v>C</v>
          </cell>
          <cell r="F2313">
            <v>0.21187502409678419</v>
          </cell>
          <cell r="G2313" t="str">
            <v>A</v>
          </cell>
          <cell r="H2313">
            <v>0.88489461953845328</v>
          </cell>
          <cell r="I2313" t="str">
            <v>B</v>
          </cell>
          <cell r="J2313">
            <v>0</v>
          </cell>
          <cell r="K2313" t="str">
            <v>C</v>
          </cell>
          <cell r="L2313" t="str">
            <v>Cicf</v>
          </cell>
          <cell r="M2313" t="str">
            <v/>
          </cell>
          <cell r="N2313" t="str">
            <v>CAPAG Ano Base 2023</v>
          </cell>
          <cell r="O2313" t="str">
            <v>Não</v>
          </cell>
          <cell r="P2313" t="str">
            <v>n.d.</v>
          </cell>
          <cell r="Q2313" t="str">
            <v>Sim</v>
          </cell>
          <cell r="R2313" t="str">
            <v/>
          </cell>
          <cell r="S2313" t="str">
            <v/>
          </cell>
          <cell r="T2313" t="str">
            <v/>
          </cell>
          <cell r="U2313" t="str">
            <v/>
          </cell>
          <cell r="V2313" t="str">
            <v>Sim</v>
          </cell>
          <cell r="W2313" t="str">
            <v>Sim</v>
          </cell>
        </row>
        <row r="2314">
          <cell r="D2314" t="str">
            <v>Belo Vale/MG</v>
          </cell>
          <cell r="E2314" t="str">
            <v>n.d.</v>
          </cell>
          <cell r="F2314">
            <v>0</v>
          </cell>
          <cell r="G2314" t="str">
            <v>A</v>
          </cell>
          <cell r="H2314">
            <v>0.51008133417063761</v>
          </cell>
          <cell r="I2314" t="str">
            <v>A</v>
          </cell>
          <cell r="J2314" t="str">
            <v>n.d.</v>
          </cell>
          <cell r="K2314" t="str">
            <v>n.d.</v>
          </cell>
          <cell r="L2314" t="str">
            <v>Bicf</v>
          </cell>
          <cell r="M231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14" t="str">
            <v>CAPAG Ano Base 2023</v>
          </cell>
          <cell r="O2314" t="str">
            <v>Não</v>
          </cell>
          <cell r="P2314" t="str">
            <v>n.d.</v>
          </cell>
          <cell r="Q2314" t="str">
            <v>Sim</v>
          </cell>
          <cell r="R2314" t="str">
            <v/>
          </cell>
          <cell r="S2314" t="str">
            <v/>
          </cell>
          <cell r="T2314" t="str">
            <v/>
          </cell>
          <cell r="U2314" t="str">
            <v>Sim</v>
          </cell>
          <cell r="V2314" t="str">
            <v>Sim</v>
          </cell>
          <cell r="W2314" t="str">
            <v>Sim</v>
          </cell>
        </row>
        <row r="2315">
          <cell r="D2315" t="str">
            <v>Berilo/MG</v>
          </cell>
          <cell r="E2315" t="str">
            <v>C</v>
          </cell>
          <cell r="F2315">
            <v>8.7725205613199145E-2</v>
          </cell>
          <cell r="G2315" t="str">
            <v>A</v>
          </cell>
          <cell r="H2315">
            <v>0.97958289317682845</v>
          </cell>
          <cell r="I2315" t="str">
            <v>C</v>
          </cell>
          <cell r="J2315">
            <v>-3.121797223671597E-2</v>
          </cell>
          <cell r="K2315" t="str">
            <v>C</v>
          </cell>
          <cell r="L2315" t="str">
            <v>Bicf</v>
          </cell>
          <cell r="M2315" t="str">
            <v/>
          </cell>
          <cell r="N2315" t="str">
            <v>CAPAG Ano Base 2023</v>
          </cell>
          <cell r="O2315" t="str">
            <v>Não</v>
          </cell>
          <cell r="P2315">
            <v>2.2959807500547003</v>
          </cell>
          <cell r="Q2315" t="str">
            <v>Sim</v>
          </cell>
          <cell r="R2315" t="str">
            <v/>
          </cell>
          <cell r="S2315" t="str">
            <v/>
          </cell>
          <cell r="T2315" t="str">
            <v/>
          </cell>
          <cell r="U2315" t="str">
            <v/>
          </cell>
          <cell r="V2315" t="str">
            <v>Sim</v>
          </cell>
          <cell r="W2315" t="str">
            <v>Sim</v>
          </cell>
        </row>
        <row r="2316">
          <cell r="D2316" t="str">
            <v>Bertópolis/MG</v>
          </cell>
          <cell r="E2316" t="str">
            <v>C</v>
          </cell>
          <cell r="F2316">
            <v>0</v>
          </cell>
          <cell r="G2316" t="str">
            <v>A</v>
          </cell>
          <cell r="H2316">
            <v>0.96204954832074063</v>
          </cell>
          <cell r="I2316" t="str">
            <v>C</v>
          </cell>
          <cell r="J2316">
            <v>-2.7852580853914028E-2</v>
          </cell>
          <cell r="K2316" t="str">
            <v>C</v>
          </cell>
          <cell r="L2316" t="str">
            <v>Cicf</v>
          </cell>
          <cell r="M2316" t="str">
            <v/>
          </cell>
          <cell r="N2316" t="str">
            <v>CAPAG Ano Base 2023</v>
          </cell>
          <cell r="O2316" t="str">
            <v>Não</v>
          </cell>
          <cell r="P2316">
            <v>226.38378568378465</v>
          </cell>
          <cell r="Q2316" t="str">
            <v>Sim</v>
          </cell>
          <cell r="R2316" t="str">
            <v/>
          </cell>
          <cell r="S2316" t="str">
            <v/>
          </cell>
          <cell r="T2316" t="str">
            <v/>
          </cell>
          <cell r="U2316" t="str">
            <v/>
          </cell>
          <cell r="V2316" t="str">
            <v>Sim</v>
          </cell>
          <cell r="W2316" t="str">
            <v>Sim</v>
          </cell>
        </row>
        <row r="2317">
          <cell r="D2317" t="str">
            <v>Berizal/MG</v>
          </cell>
          <cell r="E2317" t="str">
            <v>n.d.</v>
          </cell>
          <cell r="F2317">
            <v>6.2885124425547292E-2</v>
          </cell>
          <cell r="G2317" t="str">
            <v>A</v>
          </cell>
          <cell r="H2317">
            <v>0.92954013066298824</v>
          </cell>
          <cell r="I2317" t="str">
            <v>B</v>
          </cell>
          <cell r="J2317" t="str">
            <v>n.d.</v>
          </cell>
          <cell r="K2317" t="str">
            <v>n.d.</v>
          </cell>
          <cell r="L2317" t="str">
            <v>Cicf</v>
          </cell>
          <cell r="M2317"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17" t="str">
            <v>CAPAG Ano Base 2023</v>
          </cell>
          <cell r="O2317" t="str">
            <v>Não</v>
          </cell>
          <cell r="P2317" t="str">
            <v>n.d.</v>
          </cell>
          <cell r="Q2317" t="str">
            <v>Sim</v>
          </cell>
          <cell r="R2317" t="str">
            <v/>
          </cell>
          <cell r="S2317" t="str">
            <v/>
          </cell>
          <cell r="T2317" t="str">
            <v>Negativa</v>
          </cell>
          <cell r="U2317" t="str">
            <v>Sim</v>
          </cell>
          <cell r="V2317" t="str">
            <v>Sim</v>
          </cell>
          <cell r="W2317" t="str">
            <v>Não</v>
          </cell>
        </row>
        <row r="2318">
          <cell r="D2318" t="str">
            <v>Betim/MG</v>
          </cell>
          <cell r="E2318" t="str">
            <v>n.d.</v>
          </cell>
          <cell r="F2318" t="str">
            <v>n.d.</v>
          </cell>
          <cell r="G2318" t="str">
            <v>n.d.</v>
          </cell>
          <cell r="H2318" t="str">
            <v>n.d.</v>
          </cell>
          <cell r="I2318" t="str">
            <v>n.d.</v>
          </cell>
          <cell r="J2318" t="str">
            <v>n.d.</v>
          </cell>
          <cell r="K2318" t="str">
            <v>n.d.</v>
          </cell>
          <cell r="L2318" t="str">
            <v>Dicf</v>
          </cell>
          <cell r="M2318" t="str">
            <v xml:space="preserve">Ente não publicou último RGF de 2024
Ente não publicou último RREO de 2024
</v>
          </cell>
          <cell r="N2318" t="str">
            <v>CAPAG Ano Base 2023</v>
          </cell>
          <cell r="O2318" t="str">
            <v>Não</v>
          </cell>
          <cell r="P2318">
            <v>6.6808747548735295E-2</v>
          </cell>
          <cell r="Q2318" t="str">
            <v>Sim</v>
          </cell>
          <cell r="R2318" t="str">
            <v>Sim</v>
          </cell>
          <cell r="S2318" t="str">
            <v/>
          </cell>
          <cell r="T2318" t="str">
            <v/>
          </cell>
          <cell r="U2318" t="str">
            <v/>
          </cell>
          <cell r="V2318" t="str">
            <v>Não</v>
          </cell>
          <cell r="W2318" t="str">
            <v>Não</v>
          </cell>
        </row>
        <row r="2319">
          <cell r="D2319" t="str">
            <v>Bias Fortes/MG</v>
          </cell>
          <cell r="E2319" t="str">
            <v>A</v>
          </cell>
          <cell r="F2319">
            <v>9.6329797768708869E-3</v>
          </cell>
          <cell r="G2319" t="str">
            <v>A</v>
          </cell>
          <cell r="H2319">
            <v>0.9335099066005399</v>
          </cell>
          <cell r="I2319" t="str">
            <v>B</v>
          </cell>
          <cell r="J2319">
            <v>0.13224409966269504</v>
          </cell>
          <cell r="K2319" t="str">
            <v>A</v>
          </cell>
          <cell r="L2319" t="str">
            <v>Bicf</v>
          </cell>
          <cell r="M2319" t="str">
            <v/>
          </cell>
          <cell r="N2319" t="str">
            <v>CAPAG Ano Base 2023</v>
          </cell>
          <cell r="O2319" t="str">
            <v>Não</v>
          </cell>
          <cell r="P2319">
            <v>0.15410838723094442</v>
          </cell>
          <cell r="Q2319" t="str">
            <v>Sim</v>
          </cell>
          <cell r="R2319" t="str">
            <v/>
          </cell>
          <cell r="S2319" t="str">
            <v/>
          </cell>
          <cell r="T2319" t="str">
            <v/>
          </cell>
          <cell r="U2319" t="str">
            <v/>
          </cell>
          <cell r="V2319" t="str">
            <v>Sim</v>
          </cell>
          <cell r="W2319" t="str">
            <v>Sim</v>
          </cell>
        </row>
        <row r="2320">
          <cell r="D2320" t="str">
            <v>Bicas/MG</v>
          </cell>
          <cell r="E2320" t="str">
            <v>C</v>
          </cell>
          <cell r="F2320">
            <v>0.19575526130577769</v>
          </cell>
          <cell r="G2320" t="str">
            <v>A</v>
          </cell>
          <cell r="H2320">
            <v>0.96688020582787004</v>
          </cell>
          <cell r="I2320" t="str">
            <v>C</v>
          </cell>
          <cell r="J2320">
            <v>3.793149441705878E-2</v>
          </cell>
          <cell r="K2320" t="str">
            <v>B</v>
          </cell>
          <cell r="L2320" t="str">
            <v>Bicf</v>
          </cell>
          <cell r="M2320" t="str">
            <v/>
          </cell>
          <cell r="N2320" t="str">
            <v>CAPAG Ano Base 2023</v>
          </cell>
          <cell r="O2320" t="str">
            <v>Não</v>
          </cell>
          <cell r="P2320">
            <v>0.41032411932394136</v>
          </cell>
          <cell r="Q2320" t="str">
            <v>Sim</v>
          </cell>
          <cell r="R2320" t="str">
            <v>Sim</v>
          </cell>
          <cell r="S2320" t="str">
            <v/>
          </cell>
          <cell r="T2320" t="str">
            <v/>
          </cell>
          <cell r="U2320" t="str">
            <v/>
          </cell>
          <cell r="V2320" t="str">
            <v>Sim</v>
          </cell>
          <cell r="W2320" t="str">
            <v>Sim</v>
          </cell>
        </row>
        <row r="2321">
          <cell r="D2321" t="str">
            <v>Biquinhas/MG</v>
          </cell>
          <cell r="E2321" t="str">
            <v>C</v>
          </cell>
          <cell r="F2321">
            <v>0.12969080842034131</v>
          </cell>
          <cell r="G2321" t="str">
            <v>A</v>
          </cell>
          <cell r="H2321">
            <v>0.99227086630815298</v>
          </cell>
          <cell r="I2321" t="str">
            <v>C</v>
          </cell>
          <cell r="J2321">
            <v>-5.3158784286028729E-2</v>
          </cell>
          <cell r="K2321" t="str">
            <v>C</v>
          </cell>
          <cell r="L2321" t="str">
            <v>Dicf</v>
          </cell>
          <cell r="M2321" t="str">
            <v/>
          </cell>
          <cell r="N2321" t="str">
            <v>CAPAG Ano Base 2023</v>
          </cell>
          <cell r="O2321" t="str">
            <v>Não</v>
          </cell>
          <cell r="P2321" t="str">
            <v/>
          </cell>
          <cell r="Q2321" t="str">
            <v>Sim</v>
          </cell>
          <cell r="R2321" t="str">
            <v/>
          </cell>
          <cell r="S2321" t="str">
            <v/>
          </cell>
          <cell r="T2321" t="str">
            <v/>
          </cell>
          <cell r="U2321" t="str">
            <v/>
          </cell>
          <cell r="V2321" t="str">
            <v>Sim</v>
          </cell>
          <cell r="W2321" t="str">
            <v>Não</v>
          </cell>
        </row>
        <row r="2322">
          <cell r="D2322" t="str">
            <v>Boa Esperança/MG</v>
          </cell>
          <cell r="E2322" t="str">
            <v>n.e.</v>
          </cell>
          <cell r="F2322">
            <v>0.16464494381744191</v>
          </cell>
          <cell r="G2322" t="str">
            <v>A</v>
          </cell>
          <cell r="H2322">
            <v>0.9578655341291038</v>
          </cell>
          <cell r="I2322" t="str">
            <v>C</v>
          </cell>
          <cell r="J2322">
            <v>1.4248157771417852E-2</v>
          </cell>
          <cell r="K2322" t="str">
            <v>B</v>
          </cell>
          <cell r="L2322" t="str">
            <v>Eicf</v>
          </cell>
          <cell r="M2322" t="str">
            <v>Ente possui ranking da informação contábil Eicf</v>
          </cell>
          <cell r="N2322" t="str">
            <v>CAPAG Ano Base 2023</v>
          </cell>
          <cell r="O2322" t="str">
            <v>Não</v>
          </cell>
          <cell r="P2322">
            <v>0.57660743355768929</v>
          </cell>
          <cell r="Q2322" t="str">
            <v>Sim</v>
          </cell>
          <cell r="R2322" t="str">
            <v/>
          </cell>
          <cell r="S2322" t="str">
            <v/>
          </cell>
          <cell r="T2322" t="str">
            <v/>
          </cell>
          <cell r="U2322" t="str">
            <v/>
          </cell>
          <cell r="V2322" t="str">
            <v>Sim</v>
          </cell>
          <cell r="W2322" t="str">
            <v>Sim</v>
          </cell>
        </row>
        <row r="2323">
          <cell r="D2323" t="str">
            <v>Bocaina de Minas/MG</v>
          </cell>
          <cell r="E2323" t="str">
            <v>C</v>
          </cell>
          <cell r="F2323">
            <v>0.2677421487465651</v>
          </cell>
          <cell r="G2323" t="str">
            <v>A</v>
          </cell>
          <cell r="H2323">
            <v>0.89737202651366532</v>
          </cell>
          <cell r="I2323" t="str">
            <v>B</v>
          </cell>
          <cell r="J2323">
            <v>0</v>
          </cell>
          <cell r="K2323" t="str">
            <v>C</v>
          </cell>
          <cell r="L2323" t="str">
            <v>Cicf</v>
          </cell>
          <cell r="M2323" t="str">
            <v/>
          </cell>
          <cell r="N2323" t="str">
            <v>CAPAG Ano Base 2023</v>
          </cell>
          <cell r="O2323" t="str">
            <v>Não</v>
          </cell>
          <cell r="P2323" t="str">
            <v>n.d.</v>
          </cell>
          <cell r="Q2323" t="str">
            <v>Sim</v>
          </cell>
          <cell r="R2323" t="str">
            <v/>
          </cell>
          <cell r="S2323" t="str">
            <v/>
          </cell>
          <cell r="T2323" t="str">
            <v/>
          </cell>
          <cell r="U2323" t="str">
            <v/>
          </cell>
          <cell r="V2323" t="str">
            <v>Sim</v>
          </cell>
          <cell r="W2323" t="str">
            <v>Sim</v>
          </cell>
        </row>
        <row r="2324">
          <cell r="D2324" t="str">
            <v>Bocaiúva/MG</v>
          </cell>
          <cell r="E2324" t="str">
            <v>B</v>
          </cell>
          <cell r="F2324">
            <v>0.29946762620073997</v>
          </cell>
          <cell r="G2324" t="str">
            <v>A</v>
          </cell>
          <cell r="H2324">
            <v>0.8844726519420264</v>
          </cell>
          <cell r="I2324" t="str">
            <v>B</v>
          </cell>
          <cell r="J2324">
            <v>1.6459751140643492E-2</v>
          </cell>
          <cell r="K2324" t="str">
            <v>B</v>
          </cell>
          <cell r="L2324" t="str">
            <v>Bicf</v>
          </cell>
          <cell r="M2324" t="str">
            <v/>
          </cell>
          <cell r="N2324" t="str">
            <v>CAPAG Ano Base 2024</v>
          </cell>
          <cell r="O2324" t="str">
            <v>Sim</v>
          </cell>
          <cell r="P2324">
            <v>0.14700709863130729</v>
          </cell>
          <cell r="Q2324" t="str">
            <v>Sim</v>
          </cell>
          <cell r="R2324" t="str">
            <v/>
          </cell>
          <cell r="S2324" t="str">
            <v/>
          </cell>
          <cell r="T2324" t="str">
            <v/>
          </cell>
          <cell r="U2324" t="str">
            <v/>
          </cell>
          <cell r="V2324" t="str">
            <v>Sim</v>
          </cell>
          <cell r="W2324" t="str">
            <v>Sim</v>
          </cell>
        </row>
        <row r="2325">
          <cell r="D2325" t="str">
            <v>Bom Despacho/MG</v>
          </cell>
          <cell r="E2325" t="str">
            <v>A</v>
          </cell>
          <cell r="F2325">
            <v>3.7454658671792061E-2</v>
          </cell>
          <cell r="G2325" t="str">
            <v>A</v>
          </cell>
          <cell r="H2325">
            <v>0.90598694383723077</v>
          </cell>
          <cell r="I2325" t="str">
            <v>B</v>
          </cell>
          <cell r="J2325">
            <v>5.8588624956801484E-2</v>
          </cell>
          <cell r="K2325" t="str">
            <v>A</v>
          </cell>
          <cell r="L2325" t="str">
            <v>Dicf</v>
          </cell>
          <cell r="M2325" t="str">
            <v/>
          </cell>
          <cell r="N2325" t="str">
            <v>CAPAG Ano Base 2023</v>
          </cell>
          <cell r="O2325" t="str">
            <v>Não</v>
          </cell>
          <cell r="P2325">
            <v>0.15266009463706579</v>
          </cell>
          <cell r="Q2325" t="str">
            <v>Sim</v>
          </cell>
          <cell r="R2325" t="str">
            <v/>
          </cell>
          <cell r="S2325" t="str">
            <v/>
          </cell>
          <cell r="T2325" t="str">
            <v/>
          </cell>
          <cell r="U2325" t="str">
            <v/>
          </cell>
          <cell r="V2325" t="str">
            <v>Sim</v>
          </cell>
          <cell r="W2325" t="str">
            <v>Sim</v>
          </cell>
        </row>
        <row r="2326">
          <cell r="D2326" t="str">
            <v>Bom Jardim de Minas/MG</v>
          </cell>
          <cell r="E2326" t="str">
            <v>B</v>
          </cell>
          <cell r="F2326">
            <v>3.3843086964260027E-2</v>
          </cell>
          <cell r="G2326" t="str">
            <v>A</v>
          </cell>
          <cell r="H2326">
            <v>0.85368153864206975</v>
          </cell>
          <cell r="I2326" t="str">
            <v>B</v>
          </cell>
          <cell r="J2326">
            <v>2.6952656673207751E-3</v>
          </cell>
          <cell r="K2326" t="str">
            <v>B</v>
          </cell>
          <cell r="L2326" t="str">
            <v>Bicf</v>
          </cell>
          <cell r="M2326" t="str">
            <v/>
          </cell>
          <cell r="N2326" t="str">
            <v>CAPAG Ano Base 2023</v>
          </cell>
          <cell r="O2326" t="str">
            <v>Não</v>
          </cell>
          <cell r="P2326">
            <v>0.94107929520230393</v>
          </cell>
          <cell r="Q2326" t="str">
            <v>Sim</v>
          </cell>
          <cell r="R2326" t="str">
            <v/>
          </cell>
          <cell r="S2326" t="str">
            <v/>
          </cell>
          <cell r="T2326" t="str">
            <v/>
          </cell>
          <cell r="U2326" t="str">
            <v/>
          </cell>
          <cell r="V2326" t="str">
            <v>Sim</v>
          </cell>
          <cell r="W2326" t="str">
            <v>Sim</v>
          </cell>
        </row>
        <row r="2327">
          <cell r="D2327" t="str">
            <v>Bom Jesus da Penha/MG</v>
          </cell>
          <cell r="E2327" t="str">
            <v>A</v>
          </cell>
          <cell r="F2327">
            <v>2.9918593862268437E-2</v>
          </cell>
          <cell r="G2327" t="str">
            <v>A</v>
          </cell>
          <cell r="H2327">
            <v>0.82178136288056824</v>
          </cell>
          <cell r="I2327" t="str">
            <v>A</v>
          </cell>
          <cell r="J2327">
            <v>0.13353703262014763</v>
          </cell>
          <cell r="K2327" t="str">
            <v>A</v>
          </cell>
          <cell r="L2327" t="str">
            <v>Cicf</v>
          </cell>
          <cell r="M2327" t="str">
            <v/>
          </cell>
          <cell r="N2327" t="str">
            <v>CAPAG Ano Base 2023</v>
          </cell>
          <cell r="O2327" t="str">
            <v>Não</v>
          </cell>
          <cell r="P2327">
            <v>0.10899844483077234</v>
          </cell>
          <cell r="Q2327" t="str">
            <v>Sim</v>
          </cell>
          <cell r="R2327" t="str">
            <v/>
          </cell>
          <cell r="S2327" t="str">
            <v/>
          </cell>
          <cell r="T2327" t="str">
            <v/>
          </cell>
          <cell r="U2327" t="str">
            <v/>
          </cell>
          <cell r="V2327" t="str">
            <v>Sim</v>
          </cell>
          <cell r="W2327" t="str">
            <v>Sim</v>
          </cell>
        </row>
        <row r="2328">
          <cell r="D2328" t="str">
            <v>Bom Jesus do Amparo/MG</v>
          </cell>
          <cell r="E2328" t="str">
            <v>A</v>
          </cell>
          <cell r="F2328">
            <v>0.1229281422541028</v>
          </cell>
          <cell r="G2328" t="str">
            <v>A</v>
          </cell>
          <cell r="H2328">
            <v>0.8517151543452921</v>
          </cell>
          <cell r="I2328" t="str">
            <v>B</v>
          </cell>
          <cell r="J2328">
            <v>0.24858471788943154</v>
          </cell>
          <cell r="K2328" t="str">
            <v>A</v>
          </cell>
          <cell r="L2328" t="str">
            <v>Bicf</v>
          </cell>
          <cell r="M2328" t="str">
            <v/>
          </cell>
          <cell r="N2328" t="str">
            <v>CAPAG Ano Base 2023</v>
          </cell>
          <cell r="O2328" t="str">
            <v>Não</v>
          </cell>
          <cell r="P2328">
            <v>6.7465564528512448E-2</v>
          </cell>
          <cell r="Q2328" t="str">
            <v>Sim</v>
          </cell>
          <cell r="R2328" t="str">
            <v/>
          </cell>
          <cell r="S2328" t="str">
            <v/>
          </cell>
          <cell r="T2328" t="str">
            <v/>
          </cell>
          <cell r="U2328" t="str">
            <v/>
          </cell>
          <cell r="V2328" t="str">
            <v>Sim</v>
          </cell>
          <cell r="W2328" t="str">
            <v>Sim</v>
          </cell>
        </row>
        <row r="2329">
          <cell r="D2329" t="str">
            <v>Bom Jesus do Galho/MG</v>
          </cell>
          <cell r="E2329" t="str">
            <v>B</v>
          </cell>
          <cell r="F2329">
            <v>6.9146448137794594E-2</v>
          </cell>
          <cell r="G2329" t="str">
            <v>A</v>
          </cell>
          <cell r="H2329">
            <v>0.92960384542045627</v>
          </cell>
          <cell r="I2329" t="str">
            <v>B</v>
          </cell>
          <cell r="J2329">
            <v>2.5703107770191972E-2</v>
          </cell>
          <cell r="K2329" t="str">
            <v>B</v>
          </cell>
          <cell r="L2329" t="str">
            <v>Bicf</v>
          </cell>
          <cell r="M2329" t="str">
            <v/>
          </cell>
          <cell r="N2329" t="str">
            <v>CAPAG Ano Base 2023</v>
          </cell>
          <cell r="O2329" t="str">
            <v>Não</v>
          </cell>
          <cell r="P2329">
            <v>0.21308128054602762</v>
          </cell>
          <cell r="Q2329" t="str">
            <v>Sim</v>
          </cell>
          <cell r="R2329" t="str">
            <v/>
          </cell>
          <cell r="S2329" t="str">
            <v/>
          </cell>
          <cell r="T2329" t="str">
            <v/>
          </cell>
          <cell r="U2329" t="str">
            <v/>
          </cell>
          <cell r="V2329" t="str">
            <v>Sim</v>
          </cell>
          <cell r="W2329" t="str">
            <v>Sim</v>
          </cell>
        </row>
        <row r="2330">
          <cell r="D2330" t="str">
            <v>Bom Repouso/MG</v>
          </cell>
          <cell r="E2330" t="str">
            <v>C</v>
          </cell>
          <cell r="F2330">
            <v>0.2307454296212185</v>
          </cell>
          <cell r="G2330" t="str">
            <v>A</v>
          </cell>
          <cell r="H2330">
            <v>0.91990065656855147</v>
          </cell>
          <cell r="I2330" t="str">
            <v>B</v>
          </cell>
          <cell r="J2330">
            <v>-4.0343919884513642E-2</v>
          </cell>
          <cell r="K2330" t="str">
            <v>C</v>
          </cell>
          <cell r="L2330" t="str">
            <v>Bicf</v>
          </cell>
          <cell r="M2330" t="str">
            <v/>
          </cell>
          <cell r="N2330" t="str">
            <v>CAPAG Ano Base 2023</v>
          </cell>
          <cell r="O2330" t="str">
            <v>Não</v>
          </cell>
          <cell r="P2330">
            <v>7.0430851994834018</v>
          </cell>
          <cell r="Q2330" t="str">
            <v>Sim</v>
          </cell>
          <cell r="R2330" t="str">
            <v/>
          </cell>
          <cell r="S2330" t="str">
            <v/>
          </cell>
          <cell r="T2330" t="str">
            <v/>
          </cell>
          <cell r="U2330" t="str">
            <v/>
          </cell>
          <cell r="V2330" t="str">
            <v>Sim</v>
          </cell>
          <cell r="W2330" t="str">
            <v>Sim</v>
          </cell>
        </row>
        <row r="2331">
          <cell r="D2331" t="str">
            <v>Bom Sucesso/MG</v>
          </cell>
          <cell r="E2331" t="str">
            <v>n.d.</v>
          </cell>
          <cell r="F2331" t="str">
            <v>n.d.</v>
          </cell>
          <cell r="G2331" t="str">
            <v>n.d.</v>
          </cell>
          <cell r="H2331" t="str">
            <v>n.d.</v>
          </cell>
          <cell r="I2331" t="str">
            <v>n.d.</v>
          </cell>
          <cell r="J2331" t="str">
            <v>n.d.</v>
          </cell>
          <cell r="K2331" t="str">
            <v>n.d.</v>
          </cell>
          <cell r="L2331" t="str">
            <v>Cicf</v>
          </cell>
          <cell r="M2331" t="str">
            <v xml:space="preserve">Ente não publicou último RGF de 2024
Ente não publicou último RREO de 2024
</v>
          </cell>
          <cell r="N2331" t="str">
            <v>CAPAG Ano Base 2023</v>
          </cell>
          <cell r="O2331" t="str">
            <v>Não</v>
          </cell>
          <cell r="P2331">
            <v>0.31132390137227817</v>
          </cell>
          <cell r="Q2331" t="str">
            <v>Sim</v>
          </cell>
          <cell r="R2331" t="str">
            <v>Sim</v>
          </cell>
          <cell r="S2331" t="str">
            <v/>
          </cell>
          <cell r="T2331" t="str">
            <v/>
          </cell>
          <cell r="U2331" t="str">
            <v/>
          </cell>
          <cell r="V2331" t="str">
            <v>Não</v>
          </cell>
          <cell r="W2331" t="str">
            <v>Não</v>
          </cell>
        </row>
        <row r="2332">
          <cell r="D2332" t="str">
            <v>Bonfim/MG</v>
          </cell>
          <cell r="E2332" t="str">
            <v>C</v>
          </cell>
          <cell r="F2332">
            <v>4.7909289009238853E-2</v>
          </cell>
          <cell r="G2332" t="str">
            <v>A</v>
          </cell>
          <cell r="H2332">
            <v>0.95961540491683017</v>
          </cell>
          <cell r="I2332" t="str">
            <v>C</v>
          </cell>
          <cell r="J2332">
            <v>1.6880042605007074E-2</v>
          </cell>
          <cell r="K2332" t="str">
            <v>B</v>
          </cell>
          <cell r="L2332" t="str">
            <v>Dicf</v>
          </cell>
          <cell r="M2332" t="str">
            <v/>
          </cell>
          <cell r="N2332" t="str">
            <v>CAPAG Ano Base 2023</v>
          </cell>
          <cell r="O2332" t="str">
            <v>Não</v>
          </cell>
          <cell r="P2332">
            <v>0.11511174665373669</v>
          </cell>
          <cell r="Q2332" t="str">
            <v>Sim</v>
          </cell>
          <cell r="R2332" t="str">
            <v>Sim</v>
          </cell>
          <cell r="S2332" t="str">
            <v/>
          </cell>
          <cell r="T2332" t="str">
            <v/>
          </cell>
          <cell r="U2332" t="str">
            <v/>
          </cell>
          <cell r="V2332" t="str">
            <v>Sim</v>
          </cell>
          <cell r="W2332" t="str">
            <v>Sim</v>
          </cell>
        </row>
        <row r="2333">
          <cell r="D2333" t="str">
            <v>Bonfinópolis de Minas/MG</v>
          </cell>
          <cell r="E2333" t="str">
            <v>n.d.</v>
          </cell>
          <cell r="F2333">
            <v>6.0539509149590887E-2</v>
          </cell>
          <cell r="G2333" t="str">
            <v>A</v>
          </cell>
          <cell r="H2333">
            <v>0.86260326153074551</v>
          </cell>
          <cell r="I2333" t="str">
            <v>B</v>
          </cell>
          <cell r="J2333" t="str">
            <v>n.d.</v>
          </cell>
          <cell r="K2333" t="str">
            <v>n.d.</v>
          </cell>
          <cell r="L2333" t="str">
            <v>Cicf</v>
          </cell>
          <cell r="M233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33" t="str">
            <v>CAPAG Ano Base 2023</v>
          </cell>
          <cell r="O2333" t="str">
            <v>Não</v>
          </cell>
          <cell r="P2333" t="str">
            <v>n.d.</v>
          </cell>
          <cell r="Q2333" t="str">
            <v>Sim</v>
          </cell>
          <cell r="R2333" t="str">
            <v/>
          </cell>
          <cell r="S2333" t="str">
            <v/>
          </cell>
          <cell r="T2333" t="str">
            <v/>
          </cell>
          <cell r="U2333" t="str">
            <v>Sim</v>
          </cell>
          <cell r="V2333" t="str">
            <v>Sim</v>
          </cell>
          <cell r="W2333" t="str">
            <v>Não</v>
          </cell>
        </row>
        <row r="2334">
          <cell r="D2334" t="str">
            <v>Bonito de Minas/MG</v>
          </cell>
          <cell r="E2334" t="str">
            <v>n.d.</v>
          </cell>
          <cell r="F2334">
            <v>0.10222570417761748</v>
          </cell>
          <cell r="G2334" t="str">
            <v>A</v>
          </cell>
          <cell r="H2334">
            <v>0.98921434051716695</v>
          </cell>
          <cell r="I2334" t="str">
            <v>C</v>
          </cell>
          <cell r="J2334" t="str">
            <v>n.d.</v>
          </cell>
          <cell r="K2334" t="str">
            <v>n.d.</v>
          </cell>
          <cell r="L2334" t="str">
            <v>Bicf</v>
          </cell>
          <cell r="M233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334" t="str">
            <v>CAPAG Ano Base 2023</v>
          </cell>
          <cell r="O2334" t="str">
            <v>Não</v>
          </cell>
          <cell r="P2334" t="str">
            <v>n.d.</v>
          </cell>
          <cell r="Q2334" t="str">
            <v>Sim</v>
          </cell>
          <cell r="R2334" t="str">
            <v/>
          </cell>
          <cell r="S2334" t="str">
            <v/>
          </cell>
          <cell r="T2334" t="str">
            <v>Negativa</v>
          </cell>
          <cell r="U2334" t="str">
            <v/>
          </cell>
          <cell r="V2334" t="str">
            <v>Sim</v>
          </cell>
          <cell r="W2334" t="str">
            <v>Sim</v>
          </cell>
        </row>
        <row r="2335">
          <cell r="D2335" t="str">
            <v>Borda da Mata/MG</v>
          </cell>
          <cell r="E2335" t="str">
            <v>n.d.</v>
          </cell>
          <cell r="F2335">
            <v>2.7798759331827228E-2</v>
          </cell>
          <cell r="G2335" t="str">
            <v>A</v>
          </cell>
          <cell r="H2335">
            <v>0.90999541195080025</v>
          </cell>
          <cell r="I2335" t="str">
            <v>B</v>
          </cell>
          <cell r="J2335" t="str">
            <v>n.d.</v>
          </cell>
          <cell r="K2335" t="str">
            <v>n.d.</v>
          </cell>
          <cell r="L2335" t="str">
            <v>Bicf</v>
          </cell>
          <cell r="M233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35" t="str">
            <v>CAPAG Ano Base 2023</v>
          </cell>
          <cell r="O2335" t="str">
            <v>Não</v>
          </cell>
          <cell r="P2335">
            <v>0.15446583947715967</v>
          </cell>
          <cell r="Q2335" t="str">
            <v>Sim</v>
          </cell>
          <cell r="R2335" t="str">
            <v>Sim</v>
          </cell>
          <cell r="S2335" t="str">
            <v/>
          </cell>
          <cell r="T2335" t="str">
            <v/>
          </cell>
          <cell r="U2335" t="str">
            <v>Sim</v>
          </cell>
          <cell r="V2335" t="str">
            <v>Sim</v>
          </cell>
          <cell r="W2335" t="str">
            <v>Sim</v>
          </cell>
        </row>
        <row r="2336">
          <cell r="D2336" t="str">
            <v>Botelhos/MG</v>
          </cell>
          <cell r="E2336" t="str">
            <v>n.d.</v>
          </cell>
          <cell r="F2336">
            <v>0</v>
          </cell>
          <cell r="G2336" t="str">
            <v>A</v>
          </cell>
          <cell r="H2336">
            <v>0.82973030932321623</v>
          </cell>
          <cell r="I2336" t="str">
            <v>A</v>
          </cell>
          <cell r="J2336" t="str">
            <v>n.d.</v>
          </cell>
          <cell r="K2336" t="str">
            <v>n.d.</v>
          </cell>
          <cell r="L2336" t="str">
            <v>Cicf</v>
          </cell>
          <cell r="M233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36" t="str">
            <v>CAPAG Ano Base 2023</v>
          </cell>
          <cell r="O2336" t="str">
            <v>Não</v>
          </cell>
          <cell r="P2336" t="str">
            <v>n.d.</v>
          </cell>
          <cell r="Q2336" t="str">
            <v>Sim</v>
          </cell>
          <cell r="R2336" t="str">
            <v/>
          </cell>
          <cell r="S2336" t="str">
            <v/>
          </cell>
          <cell r="T2336" t="str">
            <v/>
          </cell>
          <cell r="U2336" t="str">
            <v>Sim</v>
          </cell>
          <cell r="V2336" t="str">
            <v>Sim</v>
          </cell>
          <cell r="W2336" t="str">
            <v>Não</v>
          </cell>
        </row>
        <row r="2337">
          <cell r="D2337" t="str">
            <v>Botumirim/MG</v>
          </cell>
          <cell r="E2337" t="str">
            <v>C</v>
          </cell>
          <cell r="F2337">
            <v>0.2450572421521352</v>
          </cell>
          <cell r="G2337" t="str">
            <v>A</v>
          </cell>
          <cell r="H2337">
            <v>1.0354958143536088</v>
          </cell>
          <cell r="I2337" t="str">
            <v>C</v>
          </cell>
          <cell r="J2337">
            <v>4.6202560366298025E-4</v>
          </cell>
          <cell r="K2337" t="str">
            <v>B</v>
          </cell>
          <cell r="L2337" t="str">
            <v>Bicf</v>
          </cell>
          <cell r="M2337" t="str">
            <v/>
          </cell>
          <cell r="N2337" t="str">
            <v>CAPAG Ano Base 2023</v>
          </cell>
          <cell r="O2337" t="str">
            <v>Não</v>
          </cell>
          <cell r="P2337">
            <v>0.99123749550615259</v>
          </cell>
          <cell r="Q2337" t="str">
            <v>Sim</v>
          </cell>
          <cell r="R2337" t="str">
            <v/>
          </cell>
          <cell r="S2337" t="str">
            <v/>
          </cell>
          <cell r="T2337" t="str">
            <v/>
          </cell>
          <cell r="U2337" t="str">
            <v/>
          </cell>
          <cell r="V2337" t="str">
            <v>Sim</v>
          </cell>
          <cell r="W2337" t="str">
            <v>Sim</v>
          </cell>
        </row>
        <row r="2338">
          <cell r="D2338" t="str">
            <v>Brasilândia de Minas/MG</v>
          </cell>
          <cell r="E2338" t="str">
            <v>n.d.</v>
          </cell>
          <cell r="F2338">
            <v>5.2040583030231242E-2</v>
          </cell>
          <cell r="G2338" t="str">
            <v>A</v>
          </cell>
          <cell r="H2338">
            <v>0.96549645817386487</v>
          </cell>
          <cell r="I2338" t="str">
            <v>C</v>
          </cell>
          <cell r="J2338" t="str">
            <v>n.d.</v>
          </cell>
          <cell r="K2338" t="str">
            <v>n.d.</v>
          </cell>
          <cell r="L2338" t="str">
            <v>Cicf</v>
          </cell>
          <cell r="M233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38" t="str">
            <v>CAPAG Ano Base 2023</v>
          </cell>
          <cell r="O2338" t="str">
            <v>Não</v>
          </cell>
          <cell r="P2338" t="str">
            <v>n.d.</v>
          </cell>
          <cell r="Q2338" t="str">
            <v>Sim</v>
          </cell>
          <cell r="R2338" t="str">
            <v/>
          </cell>
          <cell r="S2338" t="str">
            <v/>
          </cell>
          <cell r="T2338" t="str">
            <v/>
          </cell>
          <cell r="U2338" t="str">
            <v>Sim</v>
          </cell>
          <cell r="V2338" t="str">
            <v>Sim</v>
          </cell>
          <cell r="W2338" t="str">
            <v>Não</v>
          </cell>
        </row>
        <row r="2339">
          <cell r="D2339" t="str">
            <v>Brasília de Minas/MG</v>
          </cell>
          <cell r="E2339" t="str">
            <v>C</v>
          </cell>
          <cell r="F2339">
            <v>0.320106732706394</v>
          </cell>
          <cell r="G2339" t="str">
            <v>A</v>
          </cell>
          <cell r="H2339">
            <v>0.88682764949963189</v>
          </cell>
          <cell r="I2339" t="str">
            <v>B</v>
          </cell>
          <cell r="J2339">
            <v>-0.10238407865054659</v>
          </cell>
          <cell r="K2339" t="str">
            <v>C</v>
          </cell>
          <cell r="L2339" t="str">
            <v>Bicf</v>
          </cell>
          <cell r="M2339" t="str">
            <v/>
          </cell>
          <cell r="N2339" t="str">
            <v>CAPAG Ano Base 2023</v>
          </cell>
          <cell r="O2339" t="str">
            <v>Não</v>
          </cell>
          <cell r="P2339">
            <v>3.2955102553752371</v>
          </cell>
          <cell r="Q2339" t="str">
            <v>Sim</v>
          </cell>
          <cell r="R2339" t="str">
            <v/>
          </cell>
          <cell r="S2339" t="str">
            <v/>
          </cell>
          <cell r="T2339" t="str">
            <v/>
          </cell>
          <cell r="U2339" t="str">
            <v/>
          </cell>
          <cell r="V2339" t="str">
            <v>Sim</v>
          </cell>
          <cell r="W2339" t="str">
            <v>Sim</v>
          </cell>
        </row>
        <row r="2340">
          <cell r="D2340" t="str">
            <v>Brás Pires/MG</v>
          </cell>
          <cell r="E2340" t="str">
            <v>n.d.</v>
          </cell>
          <cell r="F2340">
            <v>2.7671174954079891E-2</v>
          </cell>
          <cell r="G2340" t="str">
            <v>A</v>
          </cell>
          <cell r="H2340">
            <v>0.95434337315673257</v>
          </cell>
          <cell r="I2340" t="str">
            <v>C</v>
          </cell>
          <cell r="J2340" t="str">
            <v>n.d.</v>
          </cell>
          <cell r="K2340" t="str">
            <v>n.d.</v>
          </cell>
          <cell r="L2340" t="str">
            <v>Bicf</v>
          </cell>
          <cell r="M234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40" t="str">
            <v>CAPAG Ano Base 2023</v>
          </cell>
          <cell r="O2340" t="str">
            <v>Não</v>
          </cell>
          <cell r="P2340" t="str">
            <v>n.d.</v>
          </cell>
          <cell r="Q2340" t="str">
            <v>Sim</v>
          </cell>
          <cell r="R2340" t="str">
            <v/>
          </cell>
          <cell r="S2340" t="str">
            <v/>
          </cell>
          <cell r="T2340" t="str">
            <v/>
          </cell>
          <cell r="U2340" t="str">
            <v>Sim</v>
          </cell>
          <cell r="V2340" t="str">
            <v>Sim</v>
          </cell>
          <cell r="W2340" t="str">
            <v>Sim</v>
          </cell>
        </row>
        <row r="2341">
          <cell r="D2341" t="str">
            <v>Braúnas/MG</v>
          </cell>
          <cell r="E2341" t="str">
            <v>C</v>
          </cell>
          <cell r="F2341">
            <v>2.3705763083938729E-2</v>
          </cell>
          <cell r="G2341" t="str">
            <v>A</v>
          </cell>
          <cell r="H2341">
            <v>0.98101251731429839</v>
          </cell>
          <cell r="I2341" t="str">
            <v>C</v>
          </cell>
          <cell r="J2341">
            <v>-2.42919400222352E-4</v>
          </cell>
          <cell r="K2341" t="str">
            <v>C</v>
          </cell>
          <cell r="L2341" t="str">
            <v>Cicf</v>
          </cell>
          <cell r="M2341" t="str">
            <v/>
          </cell>
          <cell r="N2341" t="str">
            <v>CAPAG Ano Base 2023</v>
          </cell>
          <cell r="O2341" t="str">
            <v>Não</v>
          </cell>
          <cell r="P2341">
            <v>1.0086438210913911</v>
          </cell>
          <cell r="Q2341" t="str">
            <v>Sim</v>
          </cell>
          <cell r="R2341" t="str">
            <v/>
          </cell>
          <cell r="S2341" t="str">
            <v/>
          </cell>
          <cell r="T2341" t="str">
            <v/>
          </cell>
          <cell r="U2341" t="str">
            <v/>
          </cell>
          <cell r="V2341" t="str">
            <v>Sim</v>
          </cell>
          <cell r="W2341" t="str">
            <v>Não</v>
          </cell>
        </row>
        <row r="2342">
          <cell r="D2342" t="str">
            <v>Brazópolis/MG</v>
          </cell>
          <cell r="E2342" t="str">
            <v>n.e.</v>
          </cell>
          <cell r="F2342">
            <v>7.2908000400307791E-3</v>
          </cell>
          <cell r="G2342" t="str">
            <v>A</v>
          </cell>
          <cell r="H2342">
            <v>0.87051270936207714</v>
          </cell>
          <cell r="I2342" t="str">
            <v>B</v>
          </cell>
          <cell r="J2342">
            <v>0.11008273876388637</v>
          </cell>
          <cell r="K2342" t="str">
            <v>A</v>
          </cell>
          <cell r="L2342" t="str">
            <v>Eicf</v>
          </cell>
          <cell r="M2342" t="str">
            <v>Ente possui ranking da informação contábil Eicf</v>
          </cell>
          <cell r="N2342" t="str">
            <v>CAPAG Ano Base 2023</v>
          </cell>
          <cell r="O2342" t="str">
            <v>Não</v>
          </cell>
          <cell r="P2342">
            <v>0.20161231296706827</v>
          </cell>
          <cell r="Q2342" t="str">
            <v>Sim</v>
          </cell>
          <cell r="R2342" t="str">
            <v/>
          </cell>
          <cell r="S2342" t="str">
            <v/>
          </cell>
          <cell r="T2342" t="str">
            <v/>
          </cell>
          <cell r="U2342" t="str">
            <v/>
          </cell>
          <cell r="V2342" t="str">
            <v>Sim</v>
          </cell>
          <cell r="W2342" t="str">
            <v>Sim</v>
          </cell>
        </row>
        <row r="2343">
          <cell r="D2343" t="str">
            <v>Brumadinho/MG</v>
          </cell>
          <cell r="E2343" t="str">
            <v>n.d.</v>
          </cell>
          <cell r="F2343">
            <v>8.1517635222677857E-3</v>
          </cell>
          <cell r="G2343" t="str">
            <v>A</v>
          </cell>
          <cell r="H2343">
            <v>0.66537920950461993</v>
          </cell>
          <cell r="I2343" t="str">
            <v>A</v>
          </cell>
          <cell r="J2343" t="str">
            <v>n.d.</v>
          </cell>
          <cell r="K2343" t="str">
            <v>n.d.</v>
          </cell>
          <cell r="L2343" t="str">
            <v>Cicf</v>
          </cell>
          <cell r="M234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43" t="str">
            <v>CAPAG Ano Base 2023</v>
          </cell>
          <cell r="O2343" t="str">
            <v>Não</v>
          </cell>
          <cell r="P2343" t="str">
            <v>n.d.</v>
          </cell>
          <cell r="Q2343" t="str">
            <v>Sim</v>
          </cell>
          <cell r="R2343" t="str">
            <v/>
          </cell>
          <cell r="S2343" t="str">
            <v/>
          </cell>
          <cell r="T2343" t="str">
            <v/>
          </cell>
          <cell r="U2343" t="str">
            <v>Sim</v>
          </cell>
          <cell r="V2343" t="str">
            <v>Sim</v>
          </cell>
          <cell r="W2343" t="str">
            <v>Sim</v>
          </cell>
        </row>
        <row r="2344">
          <cell r="D2344" t="str">
            <v>Bueno Brandão/MG</v>
          </cell>
          <cell r="E2344" t="str">
            <v>n.d.</v>
          </cell>
          <cell r="F2344">
            <v>9.7238566815304933E-2</v>
          </cell>
          <cell r="G2344" t="str">
            <v>A</v>
          </cell>
          <cell r="H2344" t="str">
            <v>n.d.</v>
          </cell>
          <cell r="I2344" t="str">
            <v>n.d.</v>
          </cell>
          <cell r="J2344" t="str">
            <v>n.d.</v>
          </cell>
          <cell r="K2344" t="str">
            <v>n.d.</v>
          </cell>
          <cell r="L2344" t="str">
            <v>Cicf</v>
          </cell>
          <cell r="M2344"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44" t="str">
            <v>CAPAG Ano Base 2023</v>
          </cell>
          <cell r="O2344" t="str">
            <v>Não</v>
          </cell>
          <cell r="P2344" t="str">
            <v>n.d.</v>
          </cell>
          <cell r="Q2344" t="str">
            <v>Sim</v>
          </cell>
          <cell r="R2344" t="str">
            <v/>
          </cell>
          <cell r="S2344" t="str">
            <v>Sim</v>
          </cell>
          <cell r="T2344" t="str">
            <v/>
          </cell>
          <cell r="U2344" t="str">
            <v>Sim</v>
          </cell>
          <cell r="V2344" t="str">
            <v>Sim</v>
          </cell>
          <cell r="W2344" t="str">
            <v>Sim</v>
          </cell>
        </row>
        <row r="2345">
          <cell r="D2345" t="str">
            <v>Buenópolis/MG</v>
          </cell>
          <cell r="E2345" t="str">
            <v>C</v>
          </cell>
          <cell r="F2345">
            <v>6.7018437473975331E-2</v>
          </cell>
          <cell r="G2345" t="str">
            <v>A</v>
          </cell>
          <cell r="H2345">
            <v>0.97037011502093695</v>
          </cell>
          <cell r="I2345" t="str">
            <v>C</v>
          </cell>
          <cell r="J2345">
            <v>-4.1911354340085923E-2</v>
          </cell>
          <cell r="K2345" t="str">
            <v>C</v>
          </cell>
          <cell r="L2345" t="str">
            <v>Bicf</v>
          </cell>
          <cell r="M2345" t="str">
            <v/>
          </cell>
          <cell r="N2345" t="str">
            <v>CAPAG Ano Base 2023</v>
          </cell>
          <cell r="O2345" t="str">
            <v>Não</v>
          </cell>
          <cell r="P2345">
            <v>3.477978509604462</v>
          </cell>
          <cell r="Q2345" t="str">
            <v>Sim</v>
          </cell>
          <cell r="R2345" t="str">
            <v/>
          </cell>
          <cell r="S2345" t="str">
            <v/>
          </cell>
          <cell r="T2345" t="str">
            <v/>
          </cell>
          <cell r="U2345" t="str">
            <v/>
          </cell>
          <cell r="V2345" t="str">
            <v>Sim</v>
          </cell>
          <cell r="W2345" t="str">
            <v>Sim</v>
          </cell>
        </row>
        <row r="2346">
          <cell r="D2346" t="str">
            <v>Bugre/MG</v>
          </cell>
          <cell r="E2346" t="str">
            <v>C</v>
          </cell>
          <cell r="F2346">
            <v>0.12919081168749175</v>
          </cell>
          <cell r="G2346" t="str">
            <v>A</v>
          </cell>
          <cell r="H2346">
            <v>0.95105945532752512</v>
          </cell>
          <cell r="I2346" t="str">
            <v>C</v>
          </cell>
          <cell r="J2346">
            <v>8.5186833276505967E-3</v>
          </cell>
          <cell r="K2346" t="str">
            <v>B</v>
          </cell>
          <cell r="L2346" t="str">
            <v>Bicf</v>
          </cell>
          <cell r="M2346" t="str">
            <v/>
          </cell>
          <cell r="N2346" t="str">
            <v>CAPAG Ano Base 2023</v>
          </cell>
          <cell r="O2346" t="str">
            <v>Não</v>
          </cell>
          <cell r="P2346">
            <v>0.50769923579037723</v>
          </cell>
          <cell r="Q2346" t="str">
            <v>Sim</v>
          </cell>
          <cell r="R2346" t="str">
            <v>Sim</v>
          </cell>
          <cell r="S2346" t="str">
            <v/>
          </cell>
          <cell r="T2346" t="str">
            <v/>
          </cell>
          <cell r="U2346" t="str">
            <v/>
          </cell>
          <cell r="V2346" t="str">
            <v>Sim</v>
          </cell>
          <cell r="W2346" t="str">
            <v>Sim</v>
          </cell>
        </row>
        <row r="2347">
          <cell r="D2347" t="str">
            <v>Buritis/MG</v>
          </cell>
          <cell r="E2347" t="str">
            <v>n.e.</v>
          </cell>
          <cell r="F2347" t="str">
            <v>n.d.</v>
          </cell>
          <cell r="G2347" t="str">
            <v>n.d.</v>
          </cell>
          <cell r="H2347" t="str">
            <v>n.d.</v>
          </cell>
          <cell r="I2347" t="str">
            <v>n.d.</v>
          </cell>
          <cell r="J2347" t="str">
            <v>n.d.</v>
          </cell>
          <cell r="K2347" t="str">
            <v>n.d.</v>
          </cell>
          <cell r="L2347" t="str">
            <v>Eicf</v>
          </cell>
          <cell r="M2347" t="str">
            <v>Ente possui ranking da informação contábil Eicf</v>
          </cell>
          <cell r="N2347" t="str">
            <v>CAPAG Ano Base 2023</v>
          </cell>
          <cell r="O2347" t="str">
            <v>Não</v>
          </cell>
          <cell r="P2347">
            <v>0.8036841960367227</v>
          </cell>
          <cell r="Q2347" t="str">
            <v>Sim</v>
          </cell>
          <cell r="R2347" t="str">
            <v>Sim</v>
          </cell>
          <cell r="S2347" t="str">
            <v/>
          </cell>
          <cell r="T2347" t="str">
            <v/>
          </cell>
          <cell r="U2347" t="str">
            <v/>
          </cell>
          <cell r="V2347" t="str">
            <v>Não</v>
          </cell>
          <cell r="W2347" t="str">
            <v>Não</v>
          </cell>
        </row>
        <row r="2348">
          <cell r="D2348" t="str">
            <v>Buritizeiro/MG</v>
          </cell>
          <cell r="E2348" t="str">
            <v>C</v>
          </cell>
          <cell r="F2348">
            <v>0.20263841946009878</v>
          </cell>
          <cell r="G2348" t="str">
            <v>A</v>
          </cell>
          <cell r="H2348">
            <v>0.96589200315912405</v>
          </cell>
          <cell r="I2348" t="str">
            <v>C</v>
          </cell>
          <cell r="J2348">
            <v>5.5426315692546852E-3</v>
          </cell>
          <cell r="K2348" t="str">
            <v>B</v>
          </cell>
          <cell r="L2348" t="str">
            <v>Cicf</v>
          </cell>
          <cell r="M2348" t="str">
            <v/>
          </cell>
          <cell r="N2348" t="str">
            <v>CAPAG Ano Base 2023</v>
          </cell>
          <cell r="O2348" t="str">
            <v>Não</v>
          </cell>
          <cell r="P2348">
            <v>0.86867764655596325</v>
          </cell>
          <cell r="Q2348" t="str">
            <v>Sim</v>
          </cell>
          <cell r="R2348" t="str">
            <v/>
          </cell>
          <cell r="S2348" t="str">
            <v/>
          </cell>
          <cell r="T2348" t="str">
            <v/>
          </cell>
          <cell r="U2348" t="str">
            <v/>
          </cell>
          <cell r="V2348" t="str">
            <v>Sim</v>
          </cell>
          <cell r="W2348" t="str">
            <v>Não</v>
          </cell>
        </row>
        <row r="2349">
          <cell r="D2349" t="str">
            <v>Cabeceira Grande/MG</v>
          </cell>
          <cell r="E2349" t="str">
            <v>A</v>
          </cell>
          <cell r="F2349">
            <v>9.1925592607887033E-2</v>
          </cell>
          <cell r="G2349" t="str">
            <v>A</v>
          </cell>
          <cell r="H2349">
            <v>0.8480230494096066</v>
          </cell>
          <cell r="I2349" t="str">
            <v>A</v>
          </cell>
          <cell r="J2349">
            <v>9.2895473135247611E-2</v>
          </cell>
          <cell r="K2349" t="str">
            <v>A</v>
          </cell>
          <cell r="L2349" t="str">
            <v>Dicf</v>
          </cell>
          <cell r="M2349" t="str">
            <v/>
          </cell>
          <cell r="N2349" t="str">
            <v>CAPAG Ano Base 2023</v>
          </cell>
          <cell r="O2349" t="str">
            <v>Não</v>
          </cell>
          <cell r="P2349">
            <v>0.34907993190216213</v>
          </cell>
          <cell r="Q2349" t="str">
            <v>Sim</v>
          </cell>
          <cell r="R2349" t="str">
            <v/>
          </cell>
          <cell r="S2349" t="str">
            <v/>
          </cell>
          <cell r="T2349" t="str">
            <v/>
          </cell>
          <cell r="U2349" t="str">
            <v/>
          </cell>
          <cell r="V2349" t="str">
            <v>Sim</v>
          </cell>
          <cell r="W2349" t="str">
            <v>Sim</v>
          </cell>
        </row>
        <row r="2350">
          <cell r="D2350" t="str">
            <v>Cabo Verde/MG</v>
          </cell>
          <cell r="E2350" t="str">
            <v>n.d.</v>
          </cell>
          <cell r="F2350">
            <v>8.2570690336092822E-2</v>
          </cell>
          <cell r="G2350" t="str">
            <v>A</v>
          </cell>
          <cell r="H2350" t="str">
            <v>n.d.</v>
          </cell>
          <cell r="I2350" t="str">
            <v>n.d.</v>
          </cell>
          <cell r="J2350">
            <v>-7.5653508861310862E-3</v>
          </cell>
          <cell r="K2350" t="str">
            <v>C</v>
          </cell>
          <cell r="L2350" t="str">
            <v>Cicf</v>
          </cell>
          <cell r="M235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350" t="str">
            <v>CAPAG Ano Base 2023</v>
          </cell>
          <cell r="O2350" t="str">
            <v>Não</v>
          </cell>
          <cell r="P2350">
            <v>1.3515480843204215</v>
          </cell>
          <cell r="Q2350" t="str">
            <v>Sim</v>
          </cell>
          <cell r="R2350" t="str">
            <v/>
          </cell>
          <cell r="S2350" t="str">
            <v>Sim</v>
          </cell>
          <cell r="T2350" t="str">
            <v/>
          </cell>
          <cell r="U2350" t="str">
            <v/>
          </cell>
          <cell r="V2350" t="str">
            <v>Sim</v>
          </cell>
          <cell r="W2350" t="str">
            <v>Sim</v>
          </cell>
        </row>
        <row r="2351">
          <cell r="D2351" t="str">
            <v>Cachoeira da Prata/MG</v>
          </cell>
          <cell r="E2351" t="str">
            <v>C</v>
          </cell>
          <cell r="F2351">
            <v>0.12873747009298855</v>
          </cell>
          <cell r="G2351" t="str">
            <v>A</v>
          </cell>
          <cell r="H2351">
            <v>0.94048282518750281</v>
          </cell>
          <cell r="I2351" t="str">
            <v>B</v>
          </cell>
          <cell r="J2351">
            <v>-1.8646492629396709E-2</v>
          </cell>
          <cell r="K2351" t="str">
            <v>C</v>
          </cell>
          <cell r="L2351" t="str">
            <v>Bicf</v>
          </cell>
          <cell r="M2351" t="str">
            <v/>
          </cell>
          <cell r="N2351" t="str">
            <v>CAPAG Ano Base 2023</v>
          </cell>
          <cell r="O2351" t="str">
            <v>Não</v>
          </cell>
          <cell r="P2351">
            <v>2.3568171607890016</v>
          </cell>
          <cell r="Q2351" t="str">
            <v>Sim</v>
          </cell>
          <cell r="R2351" t="str">
            <v/>
          </cell>
          <cell r="S2351" t="str">
            <v/>
          </cell>
          <cell r="T2351" t="str">
            <v/>
          </cell>
          <cell r="U2351" t="str">
            <v/>
          </cell>
          <cell r="V2351" t="str">
            <v>Sim</v>
          </cell>
          <cell r="W2351" t="str">
            <v>Sim</v>
          </cell>
        </row>
        <row r="2352">
          <cell r="D2352" t="str">
            <v>Cachoeira de Minas/MG</v>
          </cell>
          <cell r="E2352" t="str">
            <v>A</v>
          </cell>
          <cell r="F2352">
            <v>0</v>
          </cell>
          <cell r="G2352" t="str">
            <v>A</v>
          </cell>
          <cell r="H2352">
            <v>0.87740827380962028</v>
          </cell>
          <cell r="I2352" t="str">
            <v>B</v>
          </cell>
          <cell r="J2352">
            <v>0.14341317980982507</v>
          </cell>
          <cell r="K2352" t="str">
            <v>A</v>
          </cell>
          <cell r="L2352" t="str">
            <v>Cicf</v>
          </cell>
          <cell r="M2352" t="str">
            <v/>
          </cell>
          <cell r="N2352" t="str">
            <v>CAPAG Ano Base 2023</v>
          </cell>
          <cell r="O2352" t="str">
            <v>Não</v>
          </cell>
          <cell r="P2352">
            <v>0.15732879065319866</v>
          </cell>
          <cell r="Q2352" t="str">
            <v>Sim</v>
          </cell>
          <cell r="R2352" t="str">
            <v/>
          </cell>
          <cell r="S2352" t="str">
            <v/>
          </cell>
          <cell r="T2352" t="str">
            <v/>
          </cell>
          <cell r="U2352" t="str">
            <v/>
          </cell>
          <cell r="V2352" t="str">
            <v>Sim</v>
          </cell>
          <cell r="W2352" t="str">
            <v>Sim</v>
          </cell>
        </row>
        <row r="2353">
          <cell r="D2353" t="str">
            <v>Cachoeira Dourada/MG</v>
          </cell>
          <cell r="E2353" t="str">
            <v>C</v>
          </cell>
          <cell r="F2353">
            <v>3.9822926835162975E-2</v>
          </cell>
          <cell r="G2353" t="str">
            <v>A</v>
          </cell>
          <cell r="H2353">
            <v>0.97099751296971659</v>
          </cell>
          <cell r="I2353" t="str">
            <v>C</v>
          </cell>
          <cell r="J2353">
            <v>-7.375792382928667E-2</v>
          </cell>
          <cell r="K2353" t="str">
            <v>C</v>
          </cell>
          <cell r="L2353" t="str">
            <v>Cicf</v>
          </cell>
          <cell r="M2353" t="str">
            <v/>
          </cell>
          <cell r="N2353" t="str">
            <v>CAPAG Ano Base 2023</v>
          </cell>
          <cell r="O2353" t="str">
            <v>Não</v>
          </cell>
          <cell r="P2353">
            <v>8.8009636694217566</v>
          </cell>
          <cell r="Q2353" t="str">
            <v>Sim</v>
          </cell>
          <cell r="R2353" t="str">
            <v/>
          </cell>
          <cell r="S2353" t="str">
            <v/>
          </cell>
          <cell r="T2353" t="str">
            <v/>
          </cell>
          <cell r="U2353" t="str">
            <v/>
          </cell>
          <cell r="V2353" t="str">
            <v>Sim</v>
          </cell>
          <cell r="W2353" t="str">
            <v>Não</v>
          </cell>
        </row>
        <row r="2354">
          <cell r="D2354" t="str">
            <v>Caetanópolis/MG</v>
          </cell>
          <cell r="E2354" t="str">
            <v>C</v>
          </cell>
          <cell r="F2354">
            <v>1.5860343298869289E-2</v>
          </cell>
          <cell r="G2354" t="str">
            <v>A</v>
          </cell>
          <cell r="H2354">
            <v>0.85317654078103922</v>
          </cell>
          <cell r="I2354" t="str">
            <v>B</v>
          </cell>
          <cell r="J2354">
            <v>0</v>
          </cell>
          <cell r="K2354" t="str">
            <v>C</v>
          </cell>
          <cell r="L2354" t="str">
            <v>Cicf</v>
          </cell>
          <cell r="M2354" t="str">
            <v/>
          </cell>
          <cell r="N2354" t="str">
            <v>CAPAG Ano Base 2023</v>
          </cell>
          <cell r="O2354" t="str">
            <v>Não</v>
          </cell>
          <cell r="P2354" t="str">
            <v>n.d.</v>
          </cell>
          <cell r="Q2354" t="str">
            <v>Sim</v>
          </cell>
          <cell r="R2354" t="str">
            <v/>
          </cell>
          <cell r="S2354" t="str">
            <v/>
          </cell>
          <cell r="T2354" t="str">
            <v/>
          </cell>
          <cell r="U2354" t="str">
            <v/>
          </cell>
          <cell r="V2354" t="str">
            <v>Sim</v>
          </cell>
          <cell r="W2354" t="str">
            <v>Sim</v>
          </cell>
        </row>
        <row r="2355">
          <cell r="D2355" t="str">
            <v>Caeté/MG</v>
          </cell>
          <cell r="E2355" t="str">
            <v>n.d.</v>
          </cell>
          <cell r="F2355">
            <v>2.4336161639436651E-2</v>
          </cell>
          <cell r="G2355" t="str">
            <v>A</v>
          </cell>
          <cell r="H2355">
            <v>0.96221815946154277</v>
          </cell>
          <cell r="I2355" t="str">
            <v>C</v>
          </cell>
          <cell r="J2355" t="str">
            <v>n.d.</v>
          </cell>
          <cell r="K2355" t="str">
            <v>n.d.</v>
          </cell>
          <cell r="L2355" t="str">
            <v>Bicf</v>
          </cell>
          <cell r="M235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55" t="str">
            <v>CAPAG Ano Base 2023</v>
          </cell>
          <cell r="O2355" t="str">
            <v>Não</v>
          </cell>
          <cell r="P2355" t="str">
            <v>n.d.</v>
          </cell>
          <cell r="Q2355" t="str">
            <v>Sim</v>
          </cell>
          <cell r="R2355" t="str">
            <v/>
          </cell>
          <cell r="S2355" t="str">
            <v/>
          </cell>
          <cell r="T2355" t="str">
            <v/>
          </cell>
          <cell r="U2355" t="str">
            <v>Sim</v>
          </cell>
          <cell r="V2355" t="str">
            <v>Sim</v>
          </cell>
          <cell r="W2355" t="str">
            <v>Sim</v>
          </cell>
        </row>
        <row r="2356">
          <cell r="D2356" t="str">
            <v>Caiana/MG</v>
          </cell>
          <cell r="E2356" t="str">
            <v>C</v>
          </cell>
          <cell r="F2356">
            <v>3.9341108426652213E-2</v>
          </cell>
          <cell r="G2356" t="str">
            <v>A</v>
          </cell>
          <cell r="H2356">
            <v>0.93753451028372614</v>
          </cell>
          <cell r="I2356" t="str">
            <v>B</v>
          </cell>
          <cell r="J2356">
            <v>-0.16183960583895099</v>
          </cell>
          <cell r="K2356" t="str">
            <v>C</v>
          </cell>
          <cell r="L2356" t="str">
            <v>Cicf</v>
          </cell>
          <cell r="M2356" t="str">
            <v/>
          </cell>
          <cell r="N2356" t="str">
            <v>CAPAG Ano Base 2023</v>
          </cell>
          <cell r="O2356" t="str">
            <v>Não</v>
          </cell>
          <cell r="P2356">
            <v>3.8919224547798348</v>
          </cell>
          <cell r="Q2356" t="str">
            <v>Sim</v>
          </cell>
          <cell r="R2356" t="str">
            <v/>
          </cell>
          <cell r="S2356" t="str">
            <v/>
          </cell>
          <cell r="T2356" t="str">
            <v/>
          </cell>
          <cell r="U2356" t="str">
            <v/>
          </cell>
          <cell r="V2356" t="str">
            <v>Sim</v>
          </cell>
          <cell r="W2356" t="str">
            <v>Sim</v>
          </cell>
        </row>
        <row r="2357">
          <cell r="D2357" t="str">
            <v>Cajuri/MG</v>
          </cell>
          <cell r="E2357" t="str">
            <v>B</v>
          </cell>
          <cell r="F2357">
            <v>1.796014774277533E-2</v>
          </cell>
          <cell r="G2357" t="str">
            <v>A</v>
          </cell>
          <cell r="H2357">
            <v>0.92611457785356643</v>
          </cell>
          <cell r="I2357" t="str">
            <v>B</v>
          </cell>
          <cell r="J2357">
            <v>7.783669993140189E-3</v>
          </cell>
          <cell r="K2357" t="str">
            <v>B</v>
          </cell>
          <cell r="L2357" t="str">
            <v>Bicf</v>
          </cell>
          <cell r="M2357" t="str">
            <v/>
          </cell>
          <cell r="N2357" t="str">
            <v>CAPAG Ano Base 2023</v>
          </cell>
          <cell r="O2357" t="str">
            <v>Não</v>
          </cell>
          <cell r="P2357">
            <v>0.71013041178868275</v>
          </cell>
          <cell r="Q2357" t="str">
            <v>Sim</v>
          </cell>
          <cell r="R2357" t="str">
            <v/>
          </cell>
          <cell r="S2357" t="str">
            <v/>
          </cell>
          <cell r="T2357" t="str">
            <v/>
          </cell>
          <cell r="U2357" t="str">
            <v/>
          </cell>
          <cell r="V2357" t="str">
            <v>Sim</v>
          </cell>
          <cell r="W2357" t="str">
            <v>Sim</v>
          </cell>
        </row>
        <row r="2358">
          <cell r="D2358" t="str">
            <v>Caldas/MG</v>
          </cell>
          <cell r="E2358" t="str">
            <v>n.d.</v>
          </cell>
          <cell r="F2358">
            <v>0.11289308591436553</v>
          </cell>
          <cell r="G2358" t="str">
            <v>A</v>
          </cell>
          <cell r="H2358">
            <v>0.95251181342159041</v>
          </cell>
          <cell r="I2358" t="str">
            <v>C</v>
          </cell>
          <cell r="J2358" t="str">
            <v>n.d.</v>
          </cell>
          <cell r="K2358" t="str">
            <v>n.d.</v>
          </cell>
          <cell r="L2358" t="str">
            <v>Dicf</v>
          </cell>
          <cell r="M23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58" t="str">
            <v>CAPAG Ano Base 2023</v>
          </cell>
          <cell r="O2358" t="str">
            <v>Não</v>
          </cell>
          <cell r="P2358" t="str">
            <v>n.d.</v>
          </cell>
          <cell r="Q2358" t="str">
            <v>Sim</v>
          </cell>
          <cell r="R2358" t="str">
            <v/>
          </cell>
          <cell r="S2358" t="str">
            <v/>
          </cell>
          <cell r="T2358" t="str">
            <v/>
          </cell>
          <cell r="U2358" t="str">
            <v>Sim</v>
          </cell>
          <cell r="V2358" t="str">
            <v>Sim</v>
          </cell>
          <cell r="W2358" t="str">
            <v>Sim</v>
          </cell>
        </row>
        <row r="2359">
          <cell r="D2359" t="str">
            <v>Camacho/MG</v>
          </cell>
          <cell r="E2359" t="str">
            <v>C</v>
          </cell>
          <cell r="F2359">
            <v>1.1568098455484274E-2</v>
          </cell>
          <cell r="G2359" t="str">
            <v>A</v>
          </cell>
          <cell r="H2359">
            <v>0.87782031783332815</v>
          </cell>
          <cell r="I2359" t="str">
            <v>B</v>
          </cell>
          <cell r="J2359">
            <v>-3.7092239976049809E-2</v>
          </cell>
          <cell r="K2359" t="str">
            <v>C</v>
          </cell>
          <cell r="L2359" t="str">
            <v>Bicf</v>
          </cell>
          <cell r="M2359" t="str">
            <v/>
          </cell>
          <cell r="N2359" t="str">
            <v>CAPAG Ano Base 2023</v>
          </cell>
          <cell r="O2359" t="str">
            <v>Não</v>
          </cell>
          <cell r="P2359">
            <v>0.34267674694040406</v>
          </cell>
          <cell r="Q2359" t="str">
            <v>Sim</v>
          </cell>
          <cell r="R2359" t="str">
            <v>Sim</v>
          </cell>
          <cell r="S2359" t="str">
            <v/>
          </cell>
          <cell r="T2359" t="str">
            <v/>
          </cell>
          <cell r="U2359" t="str">
            <v/>
          </cell>
          <cell r="V2359" t="str">
            <v>Sim</v>
          </cell>
          <cell r="W2359" t="str">
            <v>Sim</v>
          </cell>
        </row>
        <row r="2360">
          <cell r="D2360" t="str">
            <v>Camanducaia/MG</v>
          </cell>
          <cell r="E2360" t="str">
            <v>A</v>
          </cell>
          <cell r="F2360">
            <v>0.12862476899650596</v>
          </cell>
          <cell r="G2360" t="str">
            <v>A</v>
          </cell>
          <cell r="H2360">
            <v>0.87711583317358666</v>
          </cell>
          <cell r="I2360" t="str">
            <v>B</v>
          </cell>
          <cell r="J2360">
            <v>0.19582859229413702</v>
          </cell>
          <cell r="K2360" t="str">
            <v>A</v>
          </cell>
          <cell r="L2360" t="str">
            <v>Bicf</v>
          </cell>
          <cell r="M2360" t="str">
            <v/>
          </cell>
          <cell r="N2360" t="str">
            <v>CAPAG Ano Base 2023</v>
          </cell>
          <cell r="O2360" t="str">
            <v>Não</v>
          </cell>
          <cell r="P2360">
            <v>0.17281496597113818</v>
          </cell>
          <cell r="Q2360" t="str">
            <v>Sim</v>
          </cell>
          <cell r="R2360" t="str">
            <v/>
          </cell>
          <cell r="S2360" t="str">
            <v/>
          </cell>
          <cell r="T2360" t="str">
            <v/>
          </cell>
          <cell r="U2360" t="str">
            <v/>
          </cell>
          <cell r="V2360" t="str">
            <v>Sim</v>
          </cell>
          <cell r="W2360" t="str">
            <v>Sim</v>
          </cell>
        </row>
        <row r="2361">
          <cell r="D2361" t="str">
            <v>Cambuí/MG</v>
          </cell>
          <cell r="E2361" t="str">
            <v>n.e.</v>
          </cell>
          <cell r="F2361">
            <v>6.2441224134771904E-3</v>
          </cell>
          <cell r="G2361" t="str">
            <v>A</v>
          </cell>
          <cell r="H2361">
            <v>0.91778434066326819</v>
          </cell>
          <cell r="I2361" t="str">
            <v>B</v>
          </cell>
          <cell r="J2361">
            <v>0</v>
          </cell>
          <cell r="K2361" t="str">
            <v>C</v>
          </cell>
          <cell r="L2361" t="str">
            <v>Eicf</v>
          </cell>
          <cell r="M2361" t="str">
            <v>Ente possui ranking da informação contábil Eicf</v>
          </cell>
          <cell r="N2361" t="str">
            <v>CAPAG Ano Base 2023</v>
          </cell>
          <cell r="O2361" t="str">
            <v>Não</v>
          </cell>
          <cell r="P2361" t="str">
            <v>n.d.</v>
          </cell>
          <cell r="Q2361" t="str">
            <v>Sim</v>
          </cell>
          <cell r="R2361" t="str">
            <v/>
          </cell>
          <cell r="S2361" t="str">
            <v/>
          </cell>
          <cell r="T2361" t="str">
            <v/>
          </cell>
          <cell r="U2361" t="str">
            <v/>
          </cell>
          <cell r="V2361" t="str">
            <v>Sim</v>
          </cell>
          <cell r="W2361" t="str">
            <v>Não</v>
          </cell>
        </row>
        <row r="2362">
          <cell r="D2362" t="str">
            <v>Cambuquira/MG</v>
          </cell>
          <cell r="E2362" t="str">
            <v>C</v>
          </cell>
          <cell r="F2362">
            <v>8.5161587314719137E-2</v>
          </cell>
          <cell r="G2362" t="str">
            <v>A</v>
          </cell>
          <cell r="H2362">
            <v>0.92189583855248014</v>
          </cell>
          <cell r="I2362" t="str">
            <v>B</v>
          </cell>
          <cell r="J2362">
            <v>0</v>
          </cell>
          <cell r="K2362" t="str">
            <v>C</v>
          </cell>
          <cell r="L2362" t="str">
            <v>Dicf</v>
          </cell>
          <cell r="M2362" t="str">
            <v/>
          </cell>
          <cell r="N2362" t="str">
            <v>CAPAG Ano Base 2023</v>
          </cell>
          <cell r="O2362" t="str">
            <v>Não</v>
          </cell>
          <cell r="P2362" t="str">
            <v>n.d.</v>
          </cell>
          <cell r="Q2362" t="str">
            <v>Sim</v>
          </cell>
          <cell r="R2362" t="str">
            <v/>
          </cell>
          <cell r="S2362" t="str">
            <v/>
          </cell>
          <cell r="T2362" t="str">
            <v/>
          </cell>
          <cell r="U2362" t="str">
            <v/>
          </cell>
          <cell r="V2362" t="str">
            <v>Sim</v>
          </cell>
          <cell r="W2362" t="str">
            <v>Não</v>
          </cell>
        </row>
        <row r="2363">
          <cell r="D2363" t="str">
            <v>Campanário/MG</v>
          </cell>
          <cell r="E2363" t="str">
            <v>n.d.</v>
          </cell>
          <cell r="F2363">
            <v>0.3725095690045323</v>
          </cell>
          <cell r="G2363" t="str">
            <v>A</v>
          </cell>
          <cell r="H2363">
            <v>0.95430598821882073</v>
          </cell>
          <cell r="I2363" t="str">
            <v>C</v>
          </cell>
          <cell r="J2363" t="str">
            <v>n.d.</v>
          </cell>
          <cell r="K2363" t="str">
            <v>n.d.</v>
          </cell>
          <cell r="L2363" t="str">
            <v>Dicf</v>
          </cell>
          <cell r="M236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63" t="str">
            <v>CAPAG Ano Base 2023</v>
          </cell>
          <cell r="O2363" t="str">
            <v>Não</v>
          </cell>
          <cell r="P2363" t="str">
            <v>n.d.</v>
          </cell>
          <cell r="Q2363" t="str">
            <v>Sim</v>
          </cell>
          <cell r="R2363" t="str">
            <v/>
          </cell>
          <cell r="S2363" t="str">
            <v/>
          </cell>
          <cell r="T2363" t="str">
            <v/>
          </cell>
          <cell r="U2363" t="str">
            <v>Sim</v>
          </cell>
          <cell r="V2363" t="str">
            <v>Sim</v>
          </cell>
          <cell r="W2363" t="str">
            <v>Não</v>
          </cell>
        </row>
        <row r="2364">
          <cell r="D2364" t="str">
            <v>Campanha/MG</v>
          </cell>
          <cell r="E2364" t="str">
            <v>A</v>
          </cell>
          <cell r="F2364">
            <v>2.3282097754412503E-2</v>
          </cell>
          <cell r="G2364" t="str">
            <v>A</v>
          </cell>
          <cell r="H2364">
            <v>0.90537347574235361</v>
          </cell>
          <cell r="I2364" t="str">
            <v>B</v>
          </cell>
          <cell r="J2364">
            <v>6.9596768858308317E-2</v>
          </cell>
          <cell r="K2364" t="str">
            <v>A</v>
          </cell>
          <cell r="L2364" t="str">
            <v>Bicf</v>
          </cell>
          <cell r="M2364" t="str">
            <v/>
          </cell>
          <cell r="N2364" t="str">
            <v>CAPAG Ano Base 2023</v>
          </cell>
          <cell r="O2364" t="str">
            <v>Não</v>
          </cell>
          <cell r="P2364">
            <v>0.2454215508445918</v>
          </cell>
          <cell r="Q2364" t="str">
            <v>Sim</v>
          </cell>
          <cell r="R2364" t="str">
            <v/>
          </cell>
          <cell r="S2364" t="str">
            <v/>
          </cell>
          <cell r="T2364" t="str">
            <v/>
          </cell>
          <cell r="U2364" t="str">
            <v/>
          </cell>
          <cell r="V2364" t="str">
            <v>Sim</v>
          </cell>
          <cell r="W2364" t="str">
            <v>Sim</v>
          </cell>
        </row>
        <row r="2365">
          <cell r="D2365" t="str">
            <v>Campestre/MG</v>
          </cell>
          <cell r="E2365" t="str">
            <v>C</v>
          </cell>
          <cell r="F2365">
            <v>6.5234406899887881E-2</v>
          </cell>
          <cell r="G2365" t="str">
            <v>A</v>
          </cell>
          <cell r="H2365">
            <v>0.92874348519783534</v>
          </cell>
          <cell r="I2365" t="str">
            <v>B</v>
          </cell>
          <cell r="J2365">
            <v>-1.628004602353731E-2</v>
          </cell>
          <cell r="K2365" t="str">
            <v>C</v>
          </cell>
          <cell r="L2365" t="str">
            <v>Cicf</v>
          </cell>
          <cell r="M2365" t="str">
            <v/>
          </cell>
          <cell r="N2365" t="str">
            <v>CAPAG Ano Base 2023</v>
          </cell>
          <cell r="O2365" t="str">
            <v>Não</v>
          </cell>
          <cell r="P2365">
            <v>1.4850195408422391</v>
          </cell>
          <cell r="Q2365" t="str">
            <v>Sim</v>
          </cell>
          <cell r="R2365" t="str">
            <v/>
          </cell>
          <cell r="S2365" t="str">
            <v/>
          </cell>
          <cell r="T2365" t="str">
            <v/>
          </cell>
          <cell r="U2365" t="str">
            <v/>
          </cell>
          <cell r="V2365" t="str">
            <v>Sim</v>
          </cell>
          <cell r="W2365" t="str">
            <v>Sim</v>
          </cell>
        </row>
        <row r="2366">
          <cell r="D2366" t="str">
            <v>Campina Verde/MG</v>
          </cell>
          <cell r="E2366" t="str">
            <v>n.e.</v>
          </cell>
          <cell r="F2366">
            <v>0.11888774697204432</v>
          </cell>
          <cell r="G2366" t="str">
            <v>A</v>
          </cell>
          <cell r="H2366">
            <v>0.93732948467207422</v>
          </cell>
          <cell r="I2366" t="str">
            <v>B</v>
          </cell>
          <cell r="J2366">
            <v>-0.85330830064041352</v>
          </cell>
          <cell r="K2366" t="str">
            <v>C</v>
          </cell>
          <cell r="L2366" t="str">
            <v>Eicf</v>
          </cell>
          <cell r="M2366" t="str">
            <v>Ente possui ranking da informação contábil Eicf</v>
          </cell>
          <cell r="N2366" t="str">
            <v>CAPAG Ano Base 2023</v>
          </cell>
          <cell r="O2366" t="str">
            <v>Não</v>
          </cell>
          <cell r="P2366">
            <v>4.4149873076847692</v>
          </cell>
          <cell r="Q2366" t="str">
            <v>Sim</v>
          </cell>
          <cell r="R2366" t="str">
            <v/>
          </cell>
          <cell r="S2366" t="str">
            <v/>
          </cell>
          <cell r="T2366" t="str">
            <v/>
          </cell>
          <cell r="U2366" t="str">
            <v/>
          </cell>
          <cell r="V2366" t="str">
            <v>Sim</v>
          </cell>
          <cell r="W2366" t="str">
            <v>Não</v>
          </cell>
        </row>
        <row r="2367">
          <cell r="D2367" t="str">
            <v>Campo Azul/MG</v>
          </cell>
          <cell r="E2367" t="str">
            <v>C</v>
          </cell>
          <cell r="F2367">
            <v>5.5412075092332078E-2</v>
          </cell>
          <cell r="G2367" t="str">
            <v>A</v>
          </cell>
          <cell r="H2367">
            <v>0.90619182282848909</v>
          </cell>
          <cell r="I2367" t="str">
            <v>B</v>
          </cell>
          <cell r="J2367">
            <v>-7.9657640757519379E-3</v>
          </cell>
          <cell r="K2367" t="str">
            <v>C</v>
          </cell>
          <cell r="L2367" t="str">
            <v>Bicf</v>
          </cell>
          <cell r="M2367" t="str">
            <v/>
          </cell>
          <cell r="N2367" t="str">
            <v>CAPAG Ano Base 2023</v>
          </cell>
          <cell r="O2367" t="str">
            <v>Não</v>
          </cell>
          <cell r="P2367">
            <v>1.1498833267374398</v>
          </cell>
          <cell r="Q2367" t="str">
            <v>Sim</v>
          </cell>
          <cell r="R2367" t="str">
            <v/>
          </cell>
          <cell r="S2367" t="str">
            <v/>
          </cell>
          <cell r="T2367" t="str">
            <v/>
          </cell>
          <cell r="U2367" t="str">
            <v/>
          </cell>
          <cell r="V2367" t="str">
            <v>Sim</v>
          </cell>
          <cell r="W2367" t="str">
            <v>Sim</v>
          </cell>
        </row>
        <row r="2368">
          <cell r="D2368" t="str">
            <v>Campo Belo/MG</v>
          </cell>
          <cell r="E2368" t="str">
            <v>C</v>
          </cell>
          <cell r="F2368">
            <v>8.7315997377459126E-2</v>
          </cell>
          <cell r="G2368" t="str">
            <v>A</v>
          </cell>
          <cell r="H2368">
            <v>0.9686165332574741</v>
          </cell>
          <cell r="I2368" t="str">
            <v>C</v>
          </cell>
          <cell r="J2368">
            <v>5.4093946313733664E-3</v>
          </cell>
          <cell r="K2368" t="str">
            <v>B</v>
          </cell>
          <cell r="L2368" t="str">
            <v>Bicf</v>
          </cell>
          <cell r="M2368" t="str">
            <v/>
          </cell>
          <cell r="N2368" t="str">
            <v>CAPAG Ano Base 2023</v>
          </cell>
          <cell r="O2368" t="str">
            <v>Não</v>
          </cell>
          <cell r="P2368">
            <v>0.85338574889980878</v>
          </cell>
          <cell r="Q2368" t="str">
            <v>Sim</v>
          </cell>
          <cell r="R2368" t="str">
            <v/>
          </cell>
          <cell r="S2368" t="str">
            <v/>
          </cell>
          <cell r="T2368" t="str">
            <v/>
          </cell>
          <cell r="U2368" t="str">
            <v/>
          </cell>
          <cell r="V2368" t="str">
            <v>Sim</v>
          </cell>
          <cell r="W2368" t="str">
            <v>Sim</v>
          </cell>
        </row>
        <row r="2369">
          <cell r="D2369" t="str">
            <v>Campo do Meio/MG</v>
          </cell>
          <cell r="E2369" t="str">
            <v>C</v>
          </cell>
          <cell r="F2369">
            <v>2.3054948112652341E-2</v>
          </cell>
          <cell r="G2369" t="str">
            <v>A</v>
          </cell>
          <cell r="H2369">
            <v>0.95328041425153898</v>
          </cell>
          <cell r="I2369" t="str">
            <v>C</v>
          </cell>
          <cell r="J2369">
            <v>-9.1687510087496843E-3</v>
          </cell>
          <cell r="K2369" t="str">
            <v>C</v>
          </cell>
          <cell r="L2369" t="str">
            <v>Bicf</v>
          </cell>
          <cell r="M2369" t="str">
            <v/>
          </cell>
          <cell r="N2369" t="str">
            <v>CAPAG Ano Base 2024</v>
          </cell>
          <cell r="O2369" t="str">
            <v>Sim</v>
          </cell>
          <cell r="P2369">
            <v>1.4196906082827059</v>
          </cell>
          <cell r="Q2369" t="str">
            <v>Sim</v>
          </cell>
          <cell r="R2369" t="str">
            <v/>
          </cell>
          <cell r="S2369" t="str">
            <v/>
          </cell>
          <cell r="T2369" t="str">
            <v/>
          </cell>
          <cell r="U2369" t="str">
            <v/>
          </cell>
          <cell r="V2369" t="str">
            <v>Sim</v>
          </cell>
          <cell r="W2369" t="str">
            <v>Sim</v>
          </cell>
        </row>
        <row r="2370">
          <cell r="D2370" t="str">
            <v>Campo Florido/MG</v>
          </cell>
          <cell r="E2370" t="str">
            <v>C</v>
          </cell>
          <cell r="F2370">
            <v>1.9382199529603523E-2</v>
          </cell>
          <cell r="G2370" t="str">
            <v>A</v>
          </cell>
          <cell r="H2370">
            <v>0.97110556891654487</v>
          </cell>
          <cell r="I2370" t="str">
            <v>C</v>
          </cell>
          <cell r="J2370">
            <v>1.9133266705208669E-2</v>
          </cell>
          <cell r="K2370" t="str">
            <v>B</v>
          </cell>
          <cell r="L2370" t="str">
            <v>Cicf</v>
          </cell>
          <cell r="M2370" t="str">
            <v/>
          </cell>
          <cell r="N2370" t="str">
            <v>CAPAG Ano Base 2023</v>
          </cell>
          <cell r="O2370" t="str">
            <v>Não</v>
          </cell>
          <cell r="P2370">
            <v>0.32771015979980478</v>
          </cell>
          <cell r="Q2370" t="str">
            <v>Sim</v>
          </cell>
          <cell r="R2370" t="str">
            <v/>
          </cell>
          <cell r="S2370" t="str">
            <v/>
          </cell>
          <cell r="T2370" t="str">
            <v/>
          </cell>
          <cell r="U2370" t="str">
            <v/>
          </cell>
          <cell r="V2370" t="str">
            <v>Sim</v>
          </cell>
          <cell r="W2370" t="str">
            <v>Sim</v>
          </cell>
        </row>
        <row r="2371">
          <cell r="D2371" t="str">
            <v>Campos Altos/MG</v>
          </cell>
          <cell r="E2371" t="str">
            <v>A</v>
          </cell>
          <cell r="F2371">
            <v>5.8692813221893625E-2</v>
          </cell>
          <cell r="G2371" t="str">
            <v>A</v>
          </cell>
          <cell r="H2371">
            <v>0.86763417808401078</v>
          </cell>
          <cell r="I2371" t="str">
            <v>B</v>
          </cell>
          <cell r="J2371">
            <v>7.1307349273232776E-2</v>
          </cell>
          <cell r="K2371" t="str">
            <v>A</v>
          </cell>
          <cell r="L2371" t="str">
            <v>Cicf</v>
          </cell>
          <cell r="M2371" t="str">
            <v/>
          </cell>
          <cell r="N2371" t="str">
            <v>CAPAG Ano Base 2023</v>
          </cell>
          <cell r="O2371" t="str">
            <v>Não</v>
          </cell>
          <cell r="P2371">
            <v>0.14409833813224379</v>
          </cell>
          <cell r="Q2371" t="str">
            <v>Sim</v>
          </cell>
          <cell r="R2371" t="str">
            <v/>
          </cell>
          <cell r="S2371" t="str">
            <v/>
          </cell>
          <cell r="T2371" t="str">
            <v/>
          </cell>
          <cell r="U2371" t="str">
            <v/>
          </cell>
          <cell r="V2371" t="str">
            <v>Sim</v>
          </cell>
          <cell r="W2371" t="str">
            <v>Sim</v>
          </cell>
        </row>
        <row r="2372">
          <cell r="D2372" t="str">
            <v>Campos Gerais/MG</v>
          </cell>
          <cell r="E2372" t="str">
            <v>n.e.</v>
          </cell>
          <cell r="F2372">
            <v>3.1361945413984162E-2</v>
          </cell>
          <cell r="G2372" t="str">
            <v>A</v>
          </cell>
          <cell r="H2372">
            <v>1.7888571334095564</v>
          </cell>
          <cell r="I2372" t="str">
            <v>C</v>
          </cell>
          <cell r="J2372">
            <v>0</v>
          </cell>
          <cell r="K2372" t="str">
            <v>C</v>
          </cell>
          <cell r="L2372" t="str">
            <v>Eicf</v>
          </cell>
          <cell r="M2372" t="str">
            <v>Ente possui ranking da informação contábil Eicf</v>
          </cell>
          <cell r="N2372" t="str">
            <v>CAPAG Ano Base 2023</v>
          </cell>
          <cell r="O2372" t="str">
            <v>Não</v>
          </cell>
          <cell r="P2372" t="str">
            <v>n.d.</v>
          </cell>
          <cell r="Q2372" t="str">
            <v>Sim</v>
          </cell>
          <cell r="R2372" t="str">
            <v/>
          </cell>
          <cell r="S2372" t="str">
            <v/>
          </cell>
          <cell r="T2372" t="str">
            <v/>
          </cell>
          <cell r="U2372" t="str">
            <v/>
          </cell>
          <cell r="V2372" t="str">
            <v>Sim</v>
          </cell>
          <cell r="W2372" t="str">
            <v>Não</v>
          </cell>
        </row>
        <row r="2373">
          <cell r="D2373" t="str">
            <v>Canaã/MG</v>
          </cell>
          <cell r="E2373" t="str">
            <v>C</v>
          </cell>
          <cell r="F2373">
            <v>8.5075223182828723E-3</v>
          </cell>
          <cell r="G2373" t="str">
            <v>A</v>
          </cell>
          <cell r="H2373">
            <v>0.9713539235134061</v>
          </cell>
          <cell r="I2373" t="str">
            <v>C</v>
          </cell>
          <cell r="J2373">
            <v>-3.2593817439589856E-3</v>
          </cell>
          <cell r="K2373" t="str">
            <v>C</v>
          </cell>
          <cell r="L2373" t="str">
            <v>Bicf</v>
          </cell>
          <cell r="M2373" t="str">
            <v/>
          </cell>
          <cell r="N2373" t="str">
            <v>CAPAG Ano Base 2023</v>
          </cell>
          <cell r="O2373" t="str">
            <v>Não</v>
          </cell>
          <cell r="P2373">
            <v>1.3709729286067718</v>
          </cell>
          <cell r="Q2373" t="str">
            <v>Sim</v>
          </cell>
          <cell r="R2373" t="str">
            <v/>
          </cell>
          <cell r="S2373" t="str">
            <v/>
          </cell>
          <cell r="T2373" t="str">
            <v/>
          </cell>
          <cell r="U2373" t="str">
            <v/>
          </cell>
          <cell r="V2373" t="str">
            <v>Sim</v>
          </cell>
          <cell r="W2373" t="str">
            <v>Sim</v>
          </cell>
        </row>
        <row r="2374">
          <cell r="D2374" t="str">
            <v>Canápolis/MG</v>
          </cell>
          <cell r="E2374" t="str">
            <v>C</v>
          </cell>
          <cell r="F2374">
            <v>0.2071608645214934</v>
          </cell>
          <cell r="G2374" t="str">
            <v>A</v>
          </cell>
          <cell r="H2374">
            <v>0.95697523301822518</v>
          </cell>
          <cell r="I2374" t="str">
            <v>C</v>
          </cell>
          <cell r="J2374">
            <v>-3.4746363966487288E-2</v>
          </cell>
          <cell r="K2374" t="str">
            <v>C</v>
          </cell>
          <cell r="L2374" t="str">
            <v>Dicf</v>
          </cell>
          <cell r="M2374" t="str">
            <v/>
          </cell>
          <cell r="N2374" t="str">
            <v>CAPAG Ano Base 2023</v>
          </cell>
          <cell r="O2374" t="str">
            <v>Não</v>
          </cell>
          <cell r="P2374" t="str">
            <v>n.d.</v>
          </cell>
          <cell r="Q2374" t="str">
            <v>Sim</v>
          </cell>
          <cell r="R2374" t="str">
            <v/>
          </cell>
          <cell r="S2374" t="str">
            <v/>
          </cell>
          <cell r="T2374" t="str">
            <v/>
          </cell>
          <cell r="U2374" t="str">
            <v/>
          </cell>
          <cell r="V2374" t="str">
            <v>Sim</v>
          </cell>
          <cell r="W2374" t="str">
            <v>Sim</v>
          </cell>
        </row>
        <row r="2375">
          <cell r="D2375" t="str">
            <v>Cana Verde/MG</v>
          </cell>
          <cell r="E2375" t="str">
            <v>C</v>
          </cell>
          <cell r="F2375">
            <v>7.4118477078766953E-2</v>
          </cell>
          <cell r="G2375" t="str">
            <v>A</v>
          </cell>
          <cell r="H2375">
            <v>0.7853735704270377</v>
          </cell>
          <cell r="I2375" t="str">
            <v>A</v>
          </cell>
          <cell r="J2375">
            <v>-5.5389776488482347E-2</v>
          </cell>
          <cell r="K2375" t="str">
            <v>C</v>
          </cell>
          <cell r="L2375" t="str">
            <v>Cicf</v>
          </cell>
          <cell r="M2375" t="str">
            <v/>
          </cell>
          <cell r="N2375" t="str">
            <v>CAPAG Ano Base 2023</v>
          </cell>
          <cell r="O2375" t="str">
            <v>Não</v>
          </cell>
          <cell r="P2375">
            <v>2.6178967851831598</v>
          </cell>
          <cell r="Q2375" t="str">
            <v>Sim</v>
          </cell>
          <cell r="R2375" t="str">
            <v/>
          </cell>
          <cell r="S2375" t="str">
            <v/>
          </cell>
          <cell r="T2375" t="str">
            <v/>
          </cell>
          <cell r="U2375" t="str">
            <v/>
          </cell>
          <cell r="V2375" t="str">
            <v>Sim</v>
          </cell>
          <cell r="W2375" t="str">
            <v>Sim</v>
          </cell>
        </row>
        <row r="2376">
          <cell r="D2376" t="str">
            <v>Candeias/MG</v>
          </cell>
          <cell r="E2376" t="str">
            <v>C</v>
          </cell>
          <cell r="F2376">
            <v>1.8154201373000573E-2</v>
          </cell>
          <cell r="G2376" t="str">
            <v>A</v>
          </cell>
          <cell r="H2376">
            <v>1.0283759635488716</v>
          </cell>
          <cell r="I2376" t="str">
            <v>C</v>
          </cell>
          <cell r="J2376">
            <v>-9.9976434778421164E-2</v>
          </cell>
          <cell r="K2376" t="str">
            <v>C</v>
          </cell>
          <cell r="L2376" t="str">
            <v>Dicf</v>
          </cell>
          <cell r="M2376" t="str">
            <v/>
          </cell>
          <cell r="N2376" t="str">
            <v>CAPAG Ano Base 2023</v>
          </cell>
          <cell r="O2376" t="str">
            <v>Não</v>
          </cell>
          <cell r="P2376" t="str">
            <v/>
          </cell>
          <cell r="Q2376" t="str">
            <v>Sim</v>
          </cell>
          <cell r="R2376" t="str">
            <v/>
          </cell>
          <cell r="S2376" t="str">
            <v/>
          </cell>
          <cell r="T2376" t="str">
            <v/>
          </cell>
          <cell r="U2376" t="str">
            <v/>
          </cell>
          <cell r="V2376" t="str">
            <v>Sim</v>
          </cell>
          <cell r="W2376" t="str">
            <v>Sim</v>
          </cell>
        </row>
        <row r="2377">
          <cell r="D2377" t="str">
            <v>Cantagalo/MG</v>
          </cell>
          <cell r="E2377" t="str">
            <v>C</v>
          </cell>
          <cell r="F2377">
            <v>0.21127436230709046</v>
          </cell>
          <cell r="G2377" t="str">
            <v>A</v>
          </cell>
          <cell r="H2377">
            <v>0.91692411923751416</v>
          </cell>
          <cell r="I2377" t="str">
            <v>B</v>
          </cell>
          <cell r="J2377">
            <v>-0.44902082881207461</v>
          </cell>
          <cell r="K2377" t="str">
            <v>C</v>
          </cell>
          <cell r="L2377" t="str">
            <v>Cicf</v>
          </cell>
          <cell r="M2377" t="str">
            <v/>
          </cell>
          <cell r="N2377" t="str">
            <v>CAPAG Ano Base 2023</v>
          </cell>
          <cell r="O2377" t="str">
            <v>Não</v>
          </cell>
          <cell r="P2377" t="str">
            <v/>
          </cell>
          <cell r="Q2377" t="str">
            <v>Sim</v>
          </cell>
          <cell r="R2377" t="str">
            <v/>
          </cell>
          <cell r="S2377" t="str">
            <v/>
          </cell>
          <cell r="T2377" t="str">
            <v/>
          </cell>
          <cell r="U2377" t="str">
            <v/>
          </cell>
          <cell r="V2377" t="str">
            <v>Sim</v>
          </cell>
          <cell r="W2377" t="str">
            <v>Sim</v>
          </cell>
        </row>
        <row r="2378">
          <cell r="D2378" t="str">
            <v>Caparaó/MG</v>
          </cell>
          <cell r="E2378" t="str">
            <v>C</v>
          </cell>
          <cell r="F2378">
            <v>0.54183626592167689</v>
          </cell>
          <cell r="G2378" t="str">
            <v>A</v>
          </cell>
          <cell r="H2378">
            <v>0.94550196726231173</v>
          </cell>
          <cell r="I2378" t="str">
            <v>B</v>
          </cell>
          <cell r="J2378">
            <v>-0.45198794493465533</v>
          </cell>
          <cell r="K2378" t="str">
            <v>C</v>
          </cell>
          <cell r="L2378" t="str">
            <v>Dicf</v>
          </cell>
          <cell r="M2378" t="str">
            <v/>
          </cell>
          <cell r="N2378" t="str">
            <v>CAPAG Ano Base 2023</v>
          </cell>
          <cell r="O2378" t="str">
            <v>Não</v>
          </cell>
          <cell r="P2378">
            <v>17.812108419877681</v>
          </cell>
          <cell r="Q2378" t="str">
            <v>Sim</v>
          </cell>
          <cell r="R2378" t="str">
            <v/>
          </cell>
          <cell r="S2378" t="str">
            <v/>
          </cell>
          <cell r="T2378" t="str">
            <v/>
          </cell>
          <cell r="U2378" t="str">
            <v/>
          </cell>
          <cell r="V2378" t="str">
            <v>Sim</v>
          </cell>
          <cell r="W2378" t="str">
            <v>Sim</v>
          </cell>
        </row>
        <row r="2379">
          <cell r="D2379" t="str">
            <v>Capela Nova/MG</v>
          </cell>
          <cell r="E2379" t="str">
            <v>C</v>
          </cell>
          <cell r="F2379">
            <v>3.3077574864588601E-2</v>
          </cell>
          <cell r="G2379" t="str">
            <v>A</v>
          </cell>
          <cell r="H2379">
            <v>0.92593114952936462</v>
          </cell>
          <cell r="I2379" t="str">
            <v>B</v>
          </cell>
          <cell r="J2379">
            <v>-3.3259805531191018E-2</v>
          </cell>
          <cell r="K2379" t="str">
            <v>C</v>
          </cell>
          <cell r="L2379" t="str">
            <v>Bicf</v>
          </cell>
          <cell r="M2379" t="str">
            <v/>
          </cell>
          <cell r="N2379" t="str">
            <v>CAPAG Ano Base 2023</v>
          </cell>
          <cell r="O2379" t="str">
            <v>Não</v>
          </cell>
          <cell r="P2379">
            <v>2.6709235366186261</v>
          </cell>
          <cell r="Q2379" t="str">
            <v>Sim</v>
          </cell>
          <cell r="R2379" t="str">
            <v/>
          </cell>
          <cell r="S2379" t="str">
            <v/>
          </cell>
          <cell r="T2379" t="str">
            <v/>
          </cell>
          <cell r="U2379" t="str">
            <v/>
          </cell>
          <cell r="V2379" t="str">
            <v>Sim</v>
          </cell>
          <cell r="W2379" t="str">
            <v>Não</v>
          </cell>
        </row>
        <row r="2380">
          <cell r="D2380" t="str">
            <v>Capelinha/MG</v>
          </cell>
          <cell r="E2380" t="str">
            <v>C</v>
          </cell>
          <cell r="F2380">
            <v>0.12410683993821302</v>
          </cell>
          <cell r="G2380" t="str">
            <v>A</v>
          </cell>
          <cell r="H2380">
            <v>0.93687818516054211</v>
          </cell>
          <cell r="I2380" t="str">
            <v>B</v>
          </cell>
          <cell r="J2380">
            <v>-1.7399277110251448E-2</v>
          </cell>
          <cell r="K2380" t="str">
            <v>C</v>
          </cell>
          <cell r="L2380" t="str">
            <v>Bicf</v>
          </cell>
          <cell r="M2380" t="str">
            <v/>
          </cell>
          <cell r="N2380" t="str">
            <v>CAPAG Ano Base 2023</v>
          </cell>
          <cell r="O2380" t="str">
            <v>Não</v>
          </cell>
          <cell r="P2380">
            <v>2.0733961511416177</v>
          </cell>
          <cell r="Q2380" t="str">
            <v>Sim</v>
          </cell>
          <cell r="R2380" t="str">
            <v/>
          </cell>
          <cell r="S2380" t="str">
            <v/>
          </cell>
          <cell r="T2380" t="str">
            <v/>
          </cell>
          <cell r="U2380" t="str">
            <v/>
          </cell>
          <cell r="V2380" t="str">
            <v>Sim</v>
          </cell>
          <cell r="W2380" t="str">
            <v>Sim</v>
          </cell>
        </row>
        <row r="2381">
          <cell r="D2381" t="str">
            <v>Capetinga/MG</v>
          </cell>
          <cell r="E2381" t="str">
            <v>C</v>
          </cell>
          <cell r="F2381">
            <v>0.14630676454629232</v>
          </cell>
          <cell r="G2381" t="str">
            <v>A</v>
          </cell>
          <cell r="H2381">
            <v>0.89017429251081071</v>
          </cell>
          <cell r="I2381" t="str">
            <v>B</v>
          </cell>
          <cell r="J2381">
            <v>0</v>
          </cell>
          <cell r="K2381" t="str">
            <v>C</v>
          </cell>
          <cell r="L2381" t="str">
            <v>Dicf</v>
          </cell>
          <cell r="M2381" t="str">
            <v/>
          </cell>
          <cell r="N2381" t="str">
            <v>CAPAG Ano Base 2023</v>
          </cell>
          <cell r="O2381" t="str">
            <v>Não</v>
          </cell>
          <cell r="P2381" t="str">
            <v>n.d.</v>
          </cell>
          <cell r="Q2381" t="str">
            <v>Sim</v>
          </cell>
          <cell r="R2381" t="str">
            <v/>
          </cell>
          <cell r="S2381" t="str">
            <v/>
          </cell>
          <cell r="T2381" t="str">
            <v/>
          </cell>
          <cell r="U2381" t="str">
            <v/>
          </cell>
          <cell r="V2381" t="str">
            <v>Sim</v>
          </cell>
          <cell r="W2381" t="str">
            <v>Sim</v>
          </cell>
        </row>
        <row r="2382">
          <cell r="D2382" t="str">
            <v>Capim Branco/MG</v>
          </cell>
          <cell r="E2382" t="str">
            <v>A</v>
          </cell>
          <cell r="F2382">
            <v>0.18952234079051727</v>
          </cell>
          <cell r="G2382" t="str">
            <v>A</v>
          </cell>
          <cell r="H2382">
            <v>0.85164408977265604</v>
          </cell>
          <cell r="I2382" t="str">
            <v>B</v>
          </cell>
          <cell r="J2382">
            <v>0.10377256276279573</v>
          </cell>
          <cell r="K2382" t="str">
            <v>A</v>
          </cell>
          <cell r="L2382" t="str">
            <v>Cicf</v>
          </cell>
          <cell r="M2382" t="str">
            <v/>
          </cell>
          <cell r="N2382" t="str">
            <v>CAPAG Ano Base 2023</v>
          </cell>
          <cell r="O2382" t="str">
            <v>Não</v>
          </cell>
          <cell r="P2382">
            <v>0</v>
          </cell>
          <cell r="Q2382" t="str">
            <v>Sim</v>
          </cell>
          <cell r="R2382" t="str">
            <v/>
          </cell>
          <cell r="S2382" t="str">
            <v/>
          </cell>
          <cell r="T2382" t="str">
            <v/>
          </cell>
          <cell r="U2382" t="str">
            <v/>
          </cell>
          <cell r="V2382" t="str">
            <v>Sim</v>
          </cell>
          <cell r="W2382" t="str">
            <v>Sim</v>
          </cell>
        </row>
        <row r="2383">
          <cell r="D2383" t="str">
            <v>Capinópolis/MG</v>
          </cell>
          <cell r="E2383" t="str">
            <v>n.e.</v>
          </cell>
          <cell r="F2383">
            <v>0.13817379987882533</v>
          </cell>
          <cell r="G2383" t="str">
            <v>A</v>
          </cell>
          <cell r="H2383">
            <v>0.93784694200448193</v>
          </cell>
          <cell r="I2383" t="str">
            <v>B</v>
          </cell>
          <cell r="J2383">
            <v>-1.1064042048355956E-2</v>
          </cell>
          <cell r="K2383" t="str">
            <v>C</v>
          </cell>
          <cell r="L2383" t="str">
            <v>Eicf</v>
          </cell>
          <cell r="M2383" t="str">
            <v>Ente possui ranking da informação contábil Eicf</v>
          </cell>
          <cell r="N2383" t="str">
            <v>CAPAG Ano Base 2023</v>
          </cell>
          <cell r="O2383" t="str">
            <v>Não</v>
          </cell>
          <cell r="P2383">
            <v>2.2745319420385268</v>
          </cell>
          <cell r="Q2383" t="str">
            <v>Sim</v>
          </cell>
          <cell r="R2383" t="str">
            <v/>
          </cell>
          <cell r="S2383" t="str">
            <v/>
          </cell>
          <cell r="T2383" t="str">
            <v/>
          </cell>
          <cell r="U2383" t="str">
            <v/>
          </cell>
          <cell r="V2383" t="str">
            <v>Sim</v>
          </cell>
          <cell r="W2383" t="str">
            <v>Sim</v>
          </cell>
        </row>
        <row r="2384">
          <cell r="D2384" t="str">
            <v>Capitão Andrade/MG</v>
          </cell>
          <cell r="E2384" t="str">
            <v>n.d.</v>
          </cell>
          <cell r="F2384">
            <v>3.0917537886018622E-3</v>
          </cell>
          <cell r="G2384" t="str">
            <v>A</v>
          </cell>
          <cell r="H2384">
            <v>0.88201849857786074</v>
          </cell>
          <cell r="I2384" t="str">
            <v>B</v>
          </cell>
          <cell r="J2384" t="str">
            <v>n.d.</v>
          </cell>
          <cell r="K2384" t="str">
            <v>n.d.</v>
          </cell>
          <cell r="L2384" t="str">
            <v>Dicf</v>
          </cell>
          <cell r="M238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84" t="str">
            <v>CAPAG Ano Base 2023</v>
          </cell>
          <cell r="O2384" t="str">
            <v>Não</v>
          </cell>
          <cell r="P2384" t="str">
            <v>n.d.</v>
          </cell>
          <cell r="Q2384" t="str">
            <v>Sim</v>
          </cell>
          <cell r="R2384" t="str">
            <v/>
          </cell>
          <cell r="S2384" t="str">
            <v/>
          </cell>
          <cell r="T2384" t="str">
            <v/>
          </cell>
          <cell r="U2384" t="str">
            <v>Sim</v>
          </cell>
          <cell r="V2384" t="str">
            <v>Sim</v>
          </cell>
          <cell r="W2384" t="str">
            <v>Sim</v>
          </cell>
        </row>
        <row r="2385">
          <cell r="D2385" t="str">
            <v>Capitão Enéas/MG</v>
          </cell>
          <cell r="E2385" t="str">
            <v>C</v>
          </cell>
          <cell r="F2385">
            <v>0.50065208127064997</v>
          </cell>
          <cell r="G2385" t="str">
            <v>A</v>
          </cell>
          <cell r="H2385">
            <v>0.84990530704563994</v>
          </cell>
          <cell r="I2385" t="str">
            <v>A</v>
          </cell>
          <cell r="J2385">
            <v>-2.6039171194168733E-2</v>
          </cell>
          <cell r="K2385" t="str">
            <v>C</v>
          </cell>
          <cell r="L2385" t="str">
            <v>Bicf</v>
          </cell>
          <cell r="M2385" t="str">
            <v/>
          </cell>
          <cell r="N2385" t="str">
            <v>CAPAG Ano Base 2023</v>
          </cell>
          <cell r="O2385" t="str">
            <v>Não</v>
          </cell>
          <cell r="P2385">
            <v>2.2238977976059524</v>
          </cell>
          <cell r="Q2385" t="str">
            <v>Sim</v>
          </cell>
          <cell r="R2385" t="str">
            <v/>
          </cell>
          <cell r="S2385" t="str">
            <v/>
          </cell>
          <cell r="T2385" t="str">
            <v/>
          </cell>
          <cell r="U2385" t="str">
            <v/>
          </cell>
          <cell r="V2385" t="str">
            <v>Sim</v>
          </cell>
          <cell r="W2385" t="str">
            <v>Não</v>
          </cell>
        </row>
        <row r="2386">
          <cell r="D2386" t="str">
            <v>Capitólio/MG</v>
          </cell>
          <cell r="E2386" t="str">
            <v>A</v>
          </cell>
          <cell r="F2386">
            <v>6.9314524283660792E-2</v>
          </cell>
          <cell r="G2386" t="str">
            <v>A</v>
          </cell>
          <cell r="H2386">
            <v>0.91125163347446159</v>
          </cell>
          <cell r="I2386" t="str">
            <v>B</v>
          </cell>
          <cell r="J2386">
            <v>6.2052271666599185E-2</v>
          </cell>
          <cell r="K2386" t="str">
            <v>A</v>
          </cell>
          <cell r="L2386" t="str">
            <v>Bicf</v>
          </cell>
          <cell r="M2386" t="str">
            <v/>
          </cell>
          <cell r="N2386" t="str">
            <v>CAPAG Ano Base 2024</v>
          </cell>
          <cell r="O2386" t="str">
            <v>Sim</v>
          </cell>
          <cell r="P2386">
            <v>6.9402286332282931E-2</v>
          </cell>
          <cell r="Q2386" t="str">
            <v>Sim</v>
          </cell>
          <cell r="R2386" t="str">
            <v/>
          </cell>
          <cell r="S2386" t="str">
            <v/>
          </cell>
          <cell r="T2386" t="str">
            <v/>
          </cell>
          <cell r="U2386" t="str">
            <v/>
          </cell>
          <cell r="V2386" t="str">
            <v>Sim</v>
          </cell>
          <cell r="W2386" t="str">
            <v>Sim</v>
          </cell>
        </row>
        <row r="2387">
          <cell r="D2387" t="str">
            <v>Caputira/MG</v>
          </cell>
          <cell r="E2387" t="str">
            <v>C</v>
          </cell>
          <cell r="F2387">
            <v>7.4369268735005906E-2</v>
          </cell>
          <cell r="G2387" t="str">
            <v>A</v>
          </cell>
          <cell r="H2387">
            <v>0.96720025514094043</v>
          </cell>
          <cell r="I2387" t="str">
            <v>C</v>
          </cell>
          <cell r="J2387">
            <v>1.8943738581080879E-2</v>
          </cell>
          <cell r="K2387" t="str">
            <v>B</v>
          </cell>
          <cell r="L2387" t="str">
            <v>Cicf</v>
          </cell>
          <cell r="M2387" t="str">
            <v/>
          </cell>
          <cell r="N2387" t="str">
            <v>CAPAG Ano Base 2023</v>
          </cell>
          <cell r="O2387" t="str">
            <v>Não</v>
          </cell>
          <cell r="P2387">
            <v>3.8010037480805205E-2</v>
          </cell>
          <cell r="Q2387" t="str">
            <v>Sim</v>
          </cell>
          <cell r="R2387" t="str">
            <v/>
          </cell>
          <cell r="S2387" t="str">
            <v/>
          </cell>
          <cell r="T2387" t="str">
            <v/>
          </cell>
          <cell r="U2387" t="str">
            <v/>
          </cell>
          <cell r="V2387" t="str">
            <v>Sim</v>
          </cell>
          <cell r="W2387" t="str">
            <v>Sim</v>
          </cell>
        </row>
        <row r="2388">
          <cell r="D2388" t="str">
            <v>Caraí/MG</v>
          </cell>
          <cell r="E2388" t="str">
            <v>C</v>
          </cell>
          <cell r="F2388">
            <v>3.4617319990216042E-2</v>
          </cell>
          <cell r="G2388" t="str">
            <v>A</v>
          </cell>
          <cell r="H2388">
            <v>0.99066009044146686</v>
          </cell>
          <cell r="I2388" t="str">
            <v>C</v>
          </cell>
          <cell r="J2388">
            <v>0</v>
          </cell>
          <cell r="K2388" t="str">
            <v>C</v>
          </cell>
          <cell r="L2388" t="str">
            <v>Cicf</v>
          </cell>
          <cell r="M2388" t="str">
            <v/>
          </cell>
          <cell r="N2388" t="str">
            <v>CAPAG Ano Base 2023</v>
          </cell>
          <cell r="O2388" t="str">
            <v>Não</v>
          </cell>
          <cell r="P2388" t="str">
            <v>n.d.</v>
          </cell>
          <cell r="Q2388" t="str">
            <v>Sim</v>
          </cell>
          <cell r="R2388" t="str">
            <v/>
          </cell>
          <cell r="S2388" t="str">
            <v/>
          </cell>
          <cell r="T2388" t="str">
            <v/>
          </cell>
          <cell r="U2388" t="str">
            <v/>
          </cell>
          <cell r="V2388" t="str">
            <v>Sim</v>
          </cell>
          <cell r="W2388" t="str">
            <v>Sim</v>
          </cell>
        </row>
        <row r="2389">
          <cell r="D2389" t="str">
            <v>Caranaíba/MG</v>
          </cell>
          <cell r="E2389" t="str">
            <v>C</v>
          </cell>
          <cell r="F2389">
            <v>4.0035490753095211E-2</v>
          </cell>
          <cell r="G2389" t="str">
            <v>A</v>
          </cell>
          <cell r="H2389">
            <v>0.87157391454114896</v>
          </cell>
          <cell r="I2389" t="str">
            <v>B</v>
          </cell>
          <cell r="J2389">
            <v>-5.2915053824017918E-3</v>
          </cell>
          <cell r="K2389" t="str">
            <v>C</v>
          </cell>
          <cell r="L2389" t="str">
            <v>Bicf</v>
          </cell>
          <cell r="M2389" t="str">
            <v/>
          </cell>
          <cell r="N2389" t="str">
            <v>CAPAG Ano Base 2023</v>
          </cell>
          <cell r="O2389" t="str">
            <v>Não</v>
          </cell>
          <cell r="P2389">
            <v>1.2216009172622484</v>
          </cell>
          <cell r="Q2389" t="str">
            <v>Sim</v>
          </cell>
          <cell r="R2389" t="str">
            <v/>
          </cell>
          <cell r="S2389" t="str">
            <v/>
          </cell>
          <cell r="T2389" t="str">
            <v/>
          </cell>
          <cell r="U2389" t="str">
            <v/>
          </cell>
          <cell r="V2389" t="str">
            <v>Sim</v>
          </cell>
          <cell r="W2389" t="str">
            <v>Sim</v>
          </cell>
        </row>
        <row r="2390">
          <cell r="D2390" t="str">
            <v>Carandaí/MG</v>
          </cell>
          <cell r="E2390" t="str">
            <v>C</v>
          </cell>
          <cell r="F2390">
            <v>0.14058878585940937</v>
          </cell>
          <cell r="G2390" t="str">
            <v>A</v>
          </cell>
          <cell r="H2390">
            <v>0.9667274282322218</v>
          </cell>
          <cell r="I2390" t="str">
            <v>C</v>
          </cell>
          <cell r="J2390">
            <v>-4.0857411376262901E-3</v>
          </cell>
          <cell r="K2390" t="str">
            <v>C</v>
          </cell>
          <cell r="L2390" t="str">
            <v>Cicf</v>
          </cell>
          <cell r="M2390" t="str">
            <v/>
          </cell>
          <cell r="N2390" t="str">
            <v>CAPAG Ano Base 2023</v>
          </cell>
          <cell r="O2390" t="str">
            <v>Não</v>
          </cell>
          <cell r="P2390">
            <v>1.2593744798895832</v>
          </cell>
          <cell r="Q2390" t="str">
            <v>Sim</v>
          </cell>
          <cell r="R2390" t="str">
            <v/>
          </cell>
          <cell r="S2390" t="str">
            <v/>
          </cell>
          <cell r="T2390" t="str">
            <v/>
          </cell>
          <cell r="U2390" t="str">
            <v/>
          </cell>
          <cell r="V2390" t="str">
            <v>Sim</v>
          </cell>
          <cell r="W2390" t="str">
            <v>Sim</v>
          </cell>
        </row>
        <row r="2391">
          <cell r="D2391" t="str">
            <v>Carangola/MG</v>
          </cell>
          <cell r="E2391" t="str">
            <v>n.d.</v>
          </cell>
          <cell r="F2391">
            <v>5.1704497961840734E-2</v>
          </cell>
          <cell r="G2391" t="str">
            <v>A</v>
          </cell>
          <cell r="H2391">
            <v>0.92824452195690865</v>
          </cell>
          <cell r="I2391" t="str">
            <v>B</v>
          </cell>
          <cell r="J2391" t="str">
            <v>n.d.</v>
          </cell>
          <cell r="K2391" t="str">
            <v>n.d.</v>
          </cell>
          <cell r="L2391" t="str">
            <v>Dicf</v>
          </cell>
          <cell r="M23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91" t="str">
            <v>CAPAG Ano Base 2023</v>
          </cell>
          <cell r="O2391" t="str">
            <v>Não</v>
          </cell>
          <cell r="P2391" t="str">
            <v>n.d.</v>
          </cell>
          <cell r="Q2391" t="str">
            <v>Sim</v>
          </cell>
          <cell r="R2391" t="str">
            <v/>
          </cell>
          <cell r="S2391" t="str">
            <v/>
          </cell>
          <cell r="T2391" t="str">
            <v/>
          </cell>
          <cell r="U2391" t="str">
            <v>Sim</v>
          </cell>
          <cell r="V2391" t="str">
            <v>Sim</v>
          </cell>
          <cell r="W2391" t="str">
            <v>Sim</v>
          </cell>
        </row>
        <row r="2392">
          <cell r="D2392" t="str">
            <v>Caratinga/MG</v>
          </cell>
          <cell r="E2392" t="str">
            <v>n.d.</v>
          </cell>
          <cell r="F2392">
            <v>0.15580871892009304</v>
          </cell>
          <cell r="G2392" t="str">
            <v>A</v>
          </cell>
          <cell r="H2392">
            <v>0.95012303350061456</v>
          </cell>
          <cell r="I2392" t="str">
            <v>C</v>
          </cell>
          <cell r="J2392" t="str">
            <v>n.d.</v>
          </cell>
          <cell r="K2392" t="str">
            <v>n.d.</v>
          </cell>
          <cell r="L2392" t="str">
            <v>Bicf</v>
          </cell>
          <cell r="M239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92" t="str">
            <v>CAPAG Ano Base 2023</v>
          </cell>
          <cell r="O2392" t="str">
            <v>Não</v>
          </cell>
          <cell r="P2392" t="str">
            <v>n.d.</v>
          </cell>
          <cell r="Q2392" t="str">
            <v>Sim</v>
          </cell>
          <cell r="R2392" t="str">
            <v/>
          </cell>
          <cell r="S2392" t="str">
            <v/>
          </cell>
          <cell r="T2392" t="str">
            <v/>
          </cell>
          <cell r="U2392" t="str">
            <v>Sim</v>
          </cell>
          <cell r="V2392" t="str">
            <v>Sim</v>
          </cell>
          <cell r="W2392" t="str">
            <v>Sim</v>
          </cell>
        </row>
        <row r="2393">
          <cell r="D2393" t="str">
            <v>Carbonita/MG</v>
          </cell>
          <cell r="E2393" t="str">
            <v>n.e.</v>
          </cell>
          <cell r="F2393">
            <v>0.17252958610212563</v>
          </cell>
          <cell r="G2393" t="str">
            <v>A</v>
          </cell>
          <cell r="H2393">
            <v>0.9215999246212796</v>
          </cell>
          <cell r="I2393" t="str">
            <v>B</v>
          </cell>
          <cell r="J2393">
            <v>-1.6153462575921859E-2</v>
          </cell>
          <cell r="K2393" t="str">
            <v>C</v>
          </cell>
          <cell r="L2393" t="str">
            <v>Eicf</v>
          </cell>
          <cell r="M2393" t="str">
            <v>Ente possui ranking da informação contábil Eicf</v>
          </cell>
          <cell r="N2393" t="str">
            <v>CAPAG Ano Base 2023</v>
          </cell>
          <cell r="O2393" t="str">
            <v>Não</v>
          </cell>
          <cell r="P2393">
            <v>1.4994431014200431</v>
          </cell>
          <cell r="Q2393" t="str">
            <v>Sim</v>
          </cell>
          <cell r="R2393" t="str">
            <v/>
          </cell>
          <cell r="S2393" t="str">
            <v/>
          </cell>
          <cell r="T2393" t="str">
            <v/>
          </cell>
          <cell r="U2393" t="str">
            <v/>
          </cell>
          <cell r="V2393" t="str">
            <v>Sim</v>
          </cell>
          <cell r="W2393" t="str">
            <v>Sim</v>
          </cell>
        </row>
        <row r="2394">
          <cell r="D2394" t="str">
            <v>Careaçu/MG</v>
          </cell>
          <cell r="E2394" t="str">
            <v>n.d.</v>
          </cell>
          <cell r="F2394">
            <v>8.2827153825664593E-2</v>
          </cell>
          <cell r="G2394" t="str">
            <v>A</v>
          </cell>
          <cell r="H2394">
            <v>0.91640301268874802</v>
          </cell>
          <cell r="I2394" t="str">
            <v>B</v>
          </cell>
          <cell r="J2394" t="str">
            <v>n.d.</v>
          </cell>
          <cell r="K2394" t="str">
            <v>n.d.</v>
          </cell>
          <cell r="L2394" t="str">
            <v>Bicf</v>
          </cell>
          <cell r="M23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94" t="str">
            <v>CAPAG Ano Base 2023</v>
          </cell>
          <cell r="O2394" t="str">
            <v>Não</v>
          </cell>
          <cell r="P2394" t="str">
            <v>n.d.</v>
          </cell>
          <cell r="Q2394" t="str">
            <v>Sim</v>
          </cell>
          <cell r="R2394" t="str">
            <v/>
          </cell>
          <cell r="S2394" t="str">
            <v/>
          </cell>
          <cell r="T2394" t="str">
            <v/>
          </cell>
          <cell r="U2394" t="str">
            <v>Sim</v>
          </cell>
          <cell r="V2394" t="str">
            <v>Sim</v>
          </cell>
          <cell r="W2394" t="str">
            <v>Sim</v>
          </cell>
        </row>
        <row r="2395">
          <cell r="D2395" t="str">
            <v>Carlos Chagas/MG</v>
          </cell>
          <cell r="E2395" t="str">
            <v>n.e.</v>
          </cell>
          <cell r="F2395">
            <v>0.12657725137466946</v>
          </cell>
          <cell r="G2395" t="str">
            <v>A</v>
          </cell>
          <cell r="H2395">
            <v>0.98941578687689202</v>
          </cell>
          <cell r="I2395" t="str">
            <v>C</v>
          </cell>
          <cell r="J2395">
            <v>-2.7675718820330984E-3</v>
          </cell>
          <cell r="K2395" t="str">
            <v>C</v>
          </cell>
          <cell r="L2395" t="str">
            <v>Eicf</v>
          </cell>
          <cell r="M2395" t="str">
            <v>Ente possui ranking da informação contábil Eicf</v>
          </cell>
          <cell r="N2395" t="str">
            <v>CAPAG Ano Base 2023</v>
          </cell>
          <cell r="O2395" t="str">
            <v>Não</v>
          </cell>
          <cell r="P2395">
            <v>1.2122986519511463</v>
          </cell>
          <cell r="Q2395" t="str">
            <v>Sim</v>
          </cell>
          <cell r="R2395" t="str">
            <v/>
          </cell>
          <cell r="S2395" t="str">
            <v/>
          </cell>
          <cell r="T2395" t="str">
            <v/>
          </cell>
          <cell r="U2395" t="str">
            <v/>
          </cell>
          <cell r="V2395" t="str">
            <v>Sim</v>
          </cell>
          <cell r="W2395" t="str">
            <v>Sim</v>
          </cell>
        </row>
        <row r="2396">
          <cell r="D2396" t="str">
            <v>Carmésia/MG</v>
          </cell>
          <cell r="E2396" t="str">
            <v>B</v>
          </cell>
          <cell r="F2396">
            <v>4.4418592887238317E-2</v>
          </cell>
          <cell r="G2396" t="str">
            <v>A</v>
          </cell>
          <cell r="H2396">
            <v>0.88442713276251517</v>
          </cell>
          <cell r="I2396" t="str">
            <v>B</v>
          </cell>
          <cell r="J2396">
            <v>2.713160904325513E-2</v>
          </cell>
          <cell r="K2396" t="str">
            <v>B</v>
          </cell>
          <cell r="L2396" t="str">
            <v>Dicf</v>
          </cell>
          <cell r="M2396" t="str">
            <v/>
          </cell>
          <cell r="N2396" t="str">
            <v>CAPAG Ano Base 2023</v>
          </cell>
          <cell r="O2396" t="str">
            <v>Não</v>
          </cell>
          <cell r="P2396">
            <v>0.37217826997145881</v>
          </cell>
          <cell r="Q2396" t="str">
            <v>Sim</v>
          </cell>
          <cell r="R2396" t="str">
            <v/>
          </cell>
          <cell r="S2396" t="str">
            <v/>
          </cell>
          <cell r="T2396" t="str">
            <v/>
          </cell>
          <cell r="U2396" t="str">
            <v/>
          </cell>
          <cell r="V2396" t="str">
            <v>Sim</v>
          </cell>
          <cell r="W2396" t="str">
            <v>Sim</v>
          </cell>
        </row>
        <row r="2397">
          <cell r="D2397" t="str">
            <v>Carmo da Cachoeira/MG</v>
          </cell>
          <cell r="E2397" t="str">
            <v>C</v>
          </cell>
          <cell r="F2397">
            <v>3.9808980001176705E-2</v>
          </cell>
          <cell r="G2397" t="str">
            <v>A</v>
          </cell>
          <cell r="H2397">
            <v>0.96357054757341487</v>
          </cell>
          <cell r="I2397" t="str">
            <v>C</v>
          </cell>
          <cell r="J2397">
            <v>3.7068750312508524E-2</v>
          </cell>
          <cell r="K2397" t="str">
            <v>B</v>
          </cell>
          <cell r="L2397" t="str">
            <v>Bicf</v>
          </cell>
          <cell r="M2397" t="str">
            <v/>
          </cell>
          <cell r="N2397" t="str">
            <v>CAPAG Ano Base 2023</v>
          </cell>
          <cell r="O2397" t="str">
            <v>Não</v>
          </cell>
          <cell r="P2397">
            <v>0.18878336699863849</v>
          </cell>
          <cell r="Q2397" t="str">
            <v>Sim</v>
          </cell>
          <cell r="R2397" t="str">
            <v>Sim</v>
          </cell>
          <cell r="S2397" t="str">
            <v/>
          </cell>
          <cell r="T2397" t="str">
            <v/>
          </cell>
          <cell r="U2397" t="str">
            <v/>
          </cell>
          <cell r="V2397" t="str">
            <v>Sim</v>
          </cell>
          <cell r="W2397" t="str">
            <v>Sim</v>
          </cell>
        </row>
        <row r="2398">
          <cell r="D2398" t="str">
            <v>Carmo da Mata/MG</v>
          </cell>
          <cell r="E2398" t="str">
            <v>n.d.</v>
          </cell>
          <cell r="F2398">
            <v>0.13634516675250821</v>
          </cell>
          <cell r="G2398" t="str">
            <v>A</v>
          </cell>
          <cell r="H2398">
            <v>0.87196575634003393</v>
          </cell>
          <cell r="I2398" t="str">
            <v>B</v>
          </cell>
          <cell r="J2398" t="str">
            <v>n.d.</v>
          </cell>
          <cell r="K2398" t="str">
            <v>n.d.</v>
          </cell>
          <cell r="L2398" t="str">
            <v>Cicf</v>
          </cell>
          <cell r="M239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398" t="str">
            <v>CAPAG Ano Base 2023</v>
          </cell>
          <cell r="O2398" t="str">
            <v>Não</v>
          </cell>
          <cell r="P2398" t="str">
            <v>n.d.</v>
          </cell>
          <cell r="Q2398" t="str">
            <v>Sim</v>
          </cell>
          <cell r="R2398" t="str">
            <v/>
          </cell>
          <cell r="S2398" t="str">
            <v/>
          </cell>
          <cell r="T2398" t="str">
            <v/>
          </cell>
          <cell r="U2398" t="str">
            <v>Sim</v>
          </cell>
          <cell r="V2398" t="str">
            <v>Sim</v>
          </cell>
          <cell r="W2398" t="str">
            <v>Sim</v>
          </cell>
        </row>
        <row r="2399">
          <cell r="D2399" t="str">
            <v>Carmo de Minas/MG</v>
          </cell>
          <cell r="E2399" t="str">
            <v>B</v>
          </cell>
          <cell r="F2399">
            <v>7.3128754138321747E-2</v>
          </cell>
          <cell r="G2399" t="str">
            <v>A</v>
          </cell>
          <cell r="H2399">
            <v>0.89935482149501256</v>
          </cell>
          <cell r="I2399" t="str">
            <v>B</v>
          </cell>
          <cell r="J2399">
            <v>4.0236850972997867E-2</v>
          </cell>
          <cell r="K2399" t="str">
            <v>B</v>
          </cell>
          <cell r="L2399" t="str">
            <v>Cicf</v>
          </cell>
          <cell r="M2399" t="str">
            <v/>
          </cell>
          <cell r="N2399" t="str">
            <v>CAPAG Ano Base 2023</v>
          </cell>
          <cell r="O2399" t="str">
            <v>Não</v>
          </cell>
          <cell r="P2399">
            <v>0.50163766298335588</v>
          </cell>
          <cell r="Q2399" t="str">
            <v>Sim</v>
          </cell>
          <cell r="R2399" t="str">
            <v/>
          </cell>
          <cell r="S2399" t="str">
            <v/>
          </cell>
          <cell r="T2399" t="str">
            <v/>
          </cell>
          <cell r="U2399" t="str">
            <v/>
          </cell>
          <cell r="V2399" t="str">
            <v>Sim</v>
          </cell>
          <cell r="W2399" t="str">
            <v>Sim</v>
          </cell>
        </row>
        <row r="2400">
          <cell r="D2400" t="str">
            <v>Carmo do Cajuru/MG</v>
          </cell>
          <cell r="E2400" t="str">
            <v>C</v>
          </cell>
          <cell r="F2400">
            <v>1.7057805570909749E-2</v>
          </cell>
          <cell r="G2400" t="str">
            <v>A</v>
          </cell>
          <cell r="H2400">
            <v>0.94256598389384783</v>
          </cell>
          <cell r="I2400" t="str">
            <v>B</v>
          </cell>
          <cell r="J2400">
            <v>-1.1709709025538995E-2</v>
          </cell>
          <cell r="K2400" t="str">
            <v>C</v>
          </cell>
          <cell r="L2400" t="str">
            <v>Cicf</v>
          </cell>
          <cell r="M2400" t="str">
            <v/>
          </cell>
          <cell r="N2400" t="str">
            <v>CAPAG Ano Base 2023</v>
          </cell>
          <cell r="O2400" t="str">
            <v>Não</v>
          </cell>
          <cell r="P2400">
            <v>2.4383469395743202</v>
          </cell>
          <cell r="Q2400" t="str">
            <v>Sim</v>
          </cell>
          <cell r="R2400" t="str">
            <v/>
          </cell>
          <cell r="S2400" t="str">
            <v/>
          </cell>
          <cell r="T2400" t="str">
            <v/>
          </cell>
          <cell r="U2400" t="str">
            <v/>
          </cell>
          <cell r="V2400" t="str">
            <v>Sim</v>
          </cell>
          <cell r="W2400" t="str">
            <v>Não</v>
          </cell>
        </row>
        <row r="2401">
          <cell r="D2401" t="str">
            <v>Carmo do Paranaíba/MG</v>
          </cell>
          <cell r="E2401" t="str">
            <v>C</v>
          </cell>
          <cell r="F2401">
            <v>2.2899355665188373E-2</v>
          </cell>
          <cell r="G2401" t="str">
            <v>A</v>
          </cell>
          <cell r="H2401">
            <v>1.0400449603962014</v>
          </cell>
          <cell r="I2401" t="str">
            <v>C</v>
          </cell>
          <cell r="J2401">
            <v>3.1106032289404277E-2</v>
          </cell>
          <cell r="K2401" t="str">
            <v>B</v>
          </cell>
          <cell r="L2401" t="str">
            <v>Dicf</v>
          </cell>
          <cell r="M2401" t="str">
            <v/>
          </cell>
          <cell r="N2401" t="str">
            <v>CAPAG Ano Base 2023</v>
          </cell>
          <cell r="O2401" t="str">
            <v>Não</v>
          </cell>
          <cell r="P2401">
            <v>0.45397122195386308</v>
          </cell>
          <cell r="Q2401" t="str">
            <v>Sim</v>
          </cell>
          <cell r="R2401" t="str">
            <v>Sim</v>
          </cell>
          <cell r="S2401" t="str">
            <v/>
          </cell>
          <cell r="T2401" t="str">
            <v/>
          </cell>
          <cell r="U2401" t="str">
            <v/>
          </cell>
          <cell r="V2401" t="str">
            <v>Sim</v>
          </cell>
          <cell r="W2401" t="str">
            <v>Sim</v>
          </cell>
        </row>
        <row r="2402">
          <cell r="D2402" t="str">
            <v>Carmo do Rio Claro/MG</v>
          </cell>
          <cell r="E2402" t="str">
            <v>n.e.</v>
          </cell>
          <cell r="F2402">
            <v>2.1725646260309719E-2</v>
          </cell>
          <cell r="G2402" t="str">
            <v>A</v>
          </cell>
          <cell r="H2402">
            <v>0.91454316005021918</v>
          </cell>
          <cell r="I2402" t="str">
            <v>B</v>
          </cell>
          <cell r="J2402" t="str">
            <v>n.d.</v>
          </cell>
          <cell r="K2402" t="str">
            <v>n.d.</v>
          </cell>
          <cell r="L2402" t="str">
            <v>Eicf</v>
          </cell>
          <cell r="M2402" t="str">
            <v>Ente possui ranking da informação contábil Eicf</v>
          </cell>
          <cell r="N2402" t="str">
            <v>CAPAG Ano Base 2023</v>
          </cell>
          <cell r="O2402" t="str">
            <v>Não</v>
          </cell>
          <cell r="P2402" t="str">
            <v>n.d.</v>
          </cell>
          <cell r="Q2402" t="str">
            <v>Sim</v>
          </cell>
          <cell r="R2402" t="str">
            <v/>
          </cell>
          <cell r="S2402" t="str">
            <v/>
          </cell>
          <cell r="T2402" t="str">
            <v/>
          </cell>
          <cell r="U2402" t="str">
            <v>Sim</v>
          </cell>
          <cell r="V2402" t="str">
            <v>Sim</v>
          </cell>
          <cell r="W2402" t="str">
            <v>Não</v>
          </cell>
        </row>
        <row r="2403">
          <cell r="D2403" t="str">
            <v>Carmópolis de Minas/MG</v>
          </cell>
          <cell r="E2403" t="str">
            <v>n.d.</v>
          </cell>
          <cell r="F2403" t="str">
            <v>n.d.</v>
          </cell>
          <cell r="G2403" t="str">
            <v>n.d.</v>
          </cell>
          <cell r="H2403" t="str">
            <v>n.d.</v>
          </cell>
          <cell r="I2403" t="str">
            <v>n.d.</v>
          </cell>
          <cell r="J2403" t="str">
            <v>n.d.</v>
          </cell>
          <cell r="K2403" t="str">
            <v>n.d.</v>
          </cell>
          <cell r="L2403" t="str">
            <v>Cicf</v>
          </cell>
          <cell r="M2403" t="str">
            <v xml:space="preserve">Ente não publicou último RGF de 2024
Ente não publicou último RREO de 2024
</v>
          </cell>
          <cell r="N2403" t="str">
            <v>CAPAG Ano Base 2023</v>
          </cell>
          <cell r="O2403" t="str">
            <v>Não</v>
          </cell>
          <cell r="P2403">
            <v>0.96849995567829228</v>
          </cell>
          <cell r="Q2403" t="str">
            <v>Sim</v>
          </cell>
          <cell r="R2403" t="str">
            <v>Sim</v>
          </cell>
          <cell r="S2403" t="str">
            <v/>
          </cell>
          <cell r="T2403" t="str">
            <v/>
          </cell>
          <cell r="U2403" t="str">
            <v/>
          </cell>
          <cell r="V2403" t="str">
            <v>Não</v>
          </cell>
          <cell r="W2403" t="str">
            <v>Não</v>
          </cell>
        </row>
        <row r="2404">
          <cell r="D2404" t="str">
            <v>Carneirinho/MG</v>
          </cell>
          <cell r="E2404" t="str">
            <v>C</v>
          </cell>
          <cell r="F2404">
            <v>9.879603271407171E-2</v>
          </cell>
          <cell r="G2404" t="str">
            <v>A</v>
          </cell>
          <cell r="H2404">
            <v>1.1189143408179985</v>
          </cell>
          <cell r="I2404" t="str">
            <v>C</v>
          </cell>
          <cell r="J2404">
            <v>-0.33812026148248592</v>
          </cell>
          <cell r="K2404" t="str">
            <v>C</v>
          </cell>
          <cell r="L2404" t="str">
            <v>Dicf</v>
          </cell>
          <cell r="M2404" t="str">
            <v/>
          </cell>
          <cell r="N2404" t="str">
            <v>CAPAG Ano Base 2023</v>
          </cell>
          <cell r="O2404" t="str">
            <v>Não</v>
          </cell>
          <cell r="P2404" t="str">
            <v/>
          </cell>
          <cell r="Q2404" t="str">
            <v>Sim</v>
          </cell>
          <cell r="R2404" t="str">
            <v/>
          </cell>
          <cell r="S2404" t="str">
            <v/>
          </cell>
          <cell r="T2404" t="str">
            <v/>
          </cell>
          <cell r="U2404" t="str">
            <v/>
          </cell>
          <cell r="V2404" t="str">
            <v>Sim</v>
          </cell>
          <cell r="W2404" t="str">
            <v>Sim</v>
          </cell>
        </row>
        <row r="2405">
          <cell r="D2405" t="str">
            <v>Carrancas/MG</v>
          </cell>
          <cell r="E2405" t="str">
            <v>A</v>
          </cell>
          <cell r="F2405">
            <v>0</v>
          </cell>
          <cell r="G2405" t="str">
            <v>A</v>
          </cell>
          <cell r="H2405">
            <v>0.80645281724076789</v>
          </cell>
          <cell r="I2405" t="str">
            <v>A</v>
          </cell>
          <cell r="J2405">
            <v>0.31151023597239108</v>
          </cell>
          <cell r="K2405" t="str">
            <v>A</v>
          </cell>
          <cell r="L2405" t="str">
            <v>Bicf</v>
          </cell>
          <cell r="M2405" t="str">
            <v/>
          </cell>
          <cell r="N2405" t="str">
            <v>CAPAG Ano Base 2023</v>
          </cell>
          <cell r="O2405" t="str">
            <v>Não</v>
          </cell>
          <cell r="P2405">
            <v>6.6772740989092597E-2</v>
          </cell>
          <cell r="Q2405" t="str">
            <v>Sim</v>
          </cell>
          <cell r="R2405" t="str">
            <v/>
          </cell>
          <cell r="S2405" t="str">
            <v/>
          </cell>
          <cell r="T2405" t="str">
            <v/>
          </cell>
          <cell r="U2405" t="str">
            <v/>
          </cell>
          <cell r="V2405" t="str">
            <v>Sim</v>
          </cell>
          <cell r="W2405" t="str">
            <v>Sim</v>
          </cell>
        </row>
        <row r="2406">
          <cell r="D2406" t="str">
            <v>Carvalhópolis/MG</v>
          </cell>
          <cell r="E2406" t="str">
            <v>C</v>
          </cell>
          <cell r="F2406">
            <v>4.9213938293868352E-2</v>
          </cell>
          <cell r="G2406" t="str">
            <v>A</v>
          </cell>
          <cell r="H2406">
            <v>0.99493409758625984</v>
          </cell>
          <cell r="I2406" t="str">
            <v>C</v>
          </cell>
          <cell r="J2406">
            <v>-7.5248424212604789E-2</v>
          </cell>
          <cell r="K2406" t="str">
            <v>C</v>
          </cell>
          <cell r="L2406" t="str">
            <v>Cicf</v>
          </cell>
          <cell r="M2406" t="str">
            <v/>
          </cell>
          <cell r="N2406" t="str">
            <v>CAPAG Ano Base 2023</v>
          </cell>
          <cell r="O2406" t="str">
            <v>Não</v>
          </cell>
          <cell r="P2406">
            <v>0.46846471624184072</v>
          </cell>
          <cell r="Q2406" t="str">
            <v>Sim</v>
          </cell>
          <cell r="R2406" t="str">
            <v>Sim</v>
          </cell>
          <cell r="S2406" t="str">
            <v/>
          </cell>
          <cell r="T2406" t="str">
            <v/>
          </cell>
          <cell r="U2406" t="str">
            <v/>
          </cell>
          <cell r="V2406" t="str">
            <v>Sim</v>
          </cell>
          <cell r="W2406" t="str">
            <v>Sim</v>
          </cell>
        </row>
        <row r="2407">
          <cell r="D2407" t="str">
            <v>Carvalhos/MG</v>
          </cell>
          <cell r="E2407" t="str">
            <v>C</v>
          </cell>
          <cell r="F2407">
            <v>6.4716240767027553E-5</v>
          </cell>
          <cell r="G2407" t="str">
            <v>A</v>
          </cell>
          <cell r="H2407">
            <v>0.95464554618155073</v>
          </cell>
          <cell r="I2407" t="str">
            <v>C</v>
          </cell>
          <cell r="J2407">
            <v>-6.1062337829718418E-3</v>
          </cell>
          <cell r="K2407" t="str">
            <v>C</v>
          </cell>
          <cell r="L2407" t="str">
            <v>Cicf</v>
          </cell>
          <cell r="M2407" t="str">
            <v/>
          </cell>
          <cell r="N2407" t="str">
            <v>CAPAG Ano Base 2024</v>
          </cell>
          <cell r="O2407" t="str">
            <v>Sim</v>
          </cell>
          <cell r="P2407">
            <v>1.1491366089696413</v>
          </cell>
          <cell r="Q2407" t="str">
            <v>Sim</v>
          </cell>
          <cell r="R2407" t="str">
            <v/>
          </cell>
          <cell r="S2407" t="str">
            <v/>
          </cell>
          <cell r="T2407" t="str">
            <v/>
          </cell>
          <cell r="U2407" t="str">
            <v/>
          </cell>
          <cell r="V2407" t="str">
            <v>Sim</v>
          </cell>
          <cell r="W2407" t="str">
            <v>Sim</v>
          </cell>
        </row>
        <row r="2408">
          <cell r="D2408" t="str">
            <v>Casa Grande/MG</v>
          </cell>
          <cell r="E2408" t="str">
            <v>C</v>
          </cell>
          <cell r="F2408">
            <v>3.6159718029911456E-2</v>
          </cell>
          <cell r="G2408" t="str">
            <v>A</v>
          </cell>
          <cell r="H2408">
            <v>0.97274130650676338</v>
          </cell>
          <cell r="I2408" t="str">
            <v>C</v>
          </cell>
          <cell r="J2408">
            <v>-7.0847158701164157E-3</v>
          </cell>
          <cell r="K2408" t="str">
            <v>C</v>
          </cell>
          <cell r="L2408" t="str">
            <v>Cicf</v>
          </cell>
          <cell r="M2408" t="str">
            <v/>
          </cell>
          <cell r="N2408" t="str">
            <v>CAPAG Ano Base 2023</v>
          </cell>
          <cell r="O2408" t="str">
            <v>Não</v>
          </cell>
          <cell r="P2408">
            <v>1.4428688969242649</v>
          </cell>
          <cell r="Q2408" t="str">
            <v>Sim</v>
          </cell>
          <cell r="R2408" t="str">
            <v/>
          </cell>
          <cell r="S2408" t="str">
            <v/>
          </cell>
          <cell r="T2408" t="str">
            <v/>
          </cell>
          <cell r="U2408" t="str">
            <v/>
          </cell>
          <cell r="V2408" t="str">
            <v>Sim</v>
          </cell>
          <cell r="W2408" t="str">
            <v>Não</v>
          </cell>
        </row>
        <row r="2409">
          <cell r="D2409" t="str">
            <v>Cascalho Rico/MG</v>
          </cell>
          <cell r="E2409" t="str">
            <v>n.d.</v>
          </cell>
          <cell r="F2409">
            <v>4.5152145415803514E-2</v>
          </cell>
          <cell r="G2409" t="str">
            <v>A</v>
          </cell>
          <cell r="H2409">
            <v>0.88850853531263807</v>
          </cell>
          <cell r="I2409" t="str">
            <v>B</v>
          </cell>
          <cell r="J2409" t="str">
            <v>n.d.</v>
          </cell>
          <cell r="K2409" t="str">
            <v>n.d.</v>
          </cell>
          <cell r="L2409" t="str">
            <v>Dicf</v>
          </cell>
          <cell r="M240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09" t="str">
            <v>CAPAG Ano Base 2023</v>
          </cell>
          <cell r="O2409" t="str">
            <v>Não</v>
          </cell>
          <cell r="P2409" t="str">
            <v>n.d.</v>
          </cell>
          <cell r="Q2409" t="str">
            <v>Sim</v>
          </cell>
          <cell r="R2409" t="str">
            <v/>
          </cell>
          <cell r="S2409" t="str">
            <v/>
          </cell>
          <cell r="T2409" t="str">
            <v/>
          </cell>
          <cell r="U2409" t="str">
            <v>Sim</v>
          </cell>
          <cell r="V2409" t="str">
            <v>Sim</v>
          </cell>
          <cell r="W2409" t="str">
            <v>Sim</v>
          </cell>
        </row>
        <row r="2410">
          <cell r="D2410" t="str">
            <v>Cássia/MG</v>
          </cell>
          <cell r="E2410" t="str">
            <v>C</v>
          </cell>
          <cell r="F2410">
            <v>8.1968949830341781E-2</v>
          </cell>
          <cell r="G2410" t="str">
            <v>A</v>
          </cell>
          <cell r="H2410">
            <v>0.96782183377853981</v>
          </cell>
          <cell r="I2410" t="str">
            <v>C</v>
          </cell>
          <cell r="J2410">
            <v>3.0182597023990527E-2</v>
          </cell>
          <cell r="K2410" t="str">
            <v>B</v>
          </cell>
          <cell r="L2410" t="str">
            <v>Dicf</v>
          </cell>
          <cell r="M2410" t="str">
            <v/>
          </cell>
          <cell r="N2410" t="str">
            <v>CAPAG Ano Base 2023</v>
          </cell>
          <cell r="O2410" t="str">
            <v>Não</v>
          </cell>
          <cell r="P2410">
            <v>0.31612193953342665</v>
          </cell>
          <cell r="Q2410" t="str">
            <v>Sim</v>
          </cell>
          <cell r="R2410" t="str">
            <v/>
          </cell>
          <cell r="S2410" t="str">
            <v/>
          </cell>
          <cell r="T2410" t="str">
            <v/>
          </cell>
          <cell r="U2410" t="str">
            <v/>
          </cell>
          <cell r="V2410" t="str">
            <v>Sim</v>
          </cell>
          <cell r="W2410" t="str">
            <v>Sim</v>
          </cell>
        </row>
        <row r="2411">
          <cell r="D2411" t="str">
            <v>Conceição da Barra de Minas/MG</v>
          </cell>
          <cell r="E2411" t="str">
            <v>A</v>
          </cell>
          <cell r="F2411">
            <v>5.398868351797604E-2</v>
          </cell>
          <cell r="G2411" t="str">
            <v>A</v>
          </cell>
          <cell r="H2411">
            <v>0.89077117022062136</v>
          </cell>
          <cell r="I2411" t="str">
            <v>B</v>
          </cell>
          <cell r="J2411">
            <v>0.10067192207195839</v>
          </cell>
          <cell r="K2411" t="str">
            <v>A</v>
          </cell>
          <cell r="L2411" t="str">
            <v>Bicf</v>
          </cell>
          <cell r="M2411" t="str">
            <v/>
          </cell>
          <cell r="N2411" t="str">
            <v>CAPAG Ano Base 2023</v>
          </cell>
          <cell r="O2411" t="str">
            <v>Não</v>
          </cell>
          <cell r="P2411">
            <v>0.33164562989055552</v>
          </cell>
          <cell r="Q2411" t="str">
            <v>Sim</v>
          </cell>
          <cell r="R2411" t="str">
            <v/>
          </cell>
          <cell r="S2411" t="str">
            <v/>
          </cell>
          <cell r="T2411" t="str">
            <v/>
          </cell>
          <cell r="U2411" t="str">
            <v/>
          </cell>
          <cell r="V2411" t="str">
            <v>Sim</v>
          </cell>
          <cell r="W2411" t="str">
            <v>Sim</v>
          </cell>
        </row>
        <row r="2412">
          <cell r="D2412" t="str">
            <v>Cataguases/MG</v>
          </cell>
          <cell r="E2412" t="str">
            <v>n.d.</v>
          </cell>
          <cell r="F2412">
            <v>4.9253617138799118E-2</v>
          </cell>
          <cell r="G2412" t="str">
            <v>A</v>
          </cell>
          <cell r="H2412">
            <v>0.9230534319290753</v>
          </cell>
          <cell r="I2412" t="str">
            <v>B</v>
          </cell>
          <cell r="J2412" t="str">
            <v>n.d.</v>
          </cell>
          <cell r="K2412" t="str">
            <v>n.d.</v>
          </cell>
          <cell r="L2412" t="str">
            <v>Dicf</v>
          </cell>
          <cell r="M241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12" t="str">
            <v>CAPAG Ano Base 2023</v>
          </cell>
          <cell r="O2412" t="str">
            <v>Não</v>
          </cell>
          <cell r="P2412" t="str">
            <v>n.d.</v>
          </cell>
          <cell r="Q2412" t="str">
            <v>Sim</v>
          </cell>
          <cell r="R2412" t="str">
            <v/>
          </cell>
          <cell r="S2412" t="str">
            <v/>
          </cell>
          <cell r="T2412" t="str">
            <v/>
          </cell>
          <cell r="U2412" t="str">
            <v>Sim</v>
          </cell>
          <cell r="V2412" t="str">
            <v>Sim</v>
          </cell>
          <cell r="W2412" t="str">
            <v>Não</v>
          </cell>
        </row>
        <row r="2413">
          <cell r="D2413" t="str">
            <v>Catas Altas/MG</v>
          </cell>
          <cell r="E2413" t="str">
            <v>n.d.</v>
          </cell>
          <cell r="F2413">
            <v>0</v>
          </cell>
          <cell r="G2413" t="str">
            <v>A</v>
          </cell>
          <cell r="H2413">
            <v>0.86084076798548037</v>
          </cell>
          <cell r="I2413" t="str">
            <v>B</v>
          </cell>
          <cell r="J2413" t="str">
            <v>n.d.</v>
          </cell>
          <cell r="K2413" t="str">
            <v>n.d.</v>
          </cell>
          <cell r="L2413" t="str">
            <v>Bicf</v>
          </cell>
          <cell r="M241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13" t="str">
            <v>CAPAG Ano Base 2023</v>
          </cell>
          <cell r="O2413" t="str">
            <v>Não</v>
          </cell>
          <cell r="P2413">
            <v>0.81093406285364034</v>
          </cell>
          <cell r="Q2413" t="str">
            <v>Sim</v>
          </cell>
          <cell r="R2413" t="str">
            <v>Sim</v>
          </cell>
          <cell r="S2413" t="str">
            <v/>
          </cell>
          <cell r="T2413" t="str">
            <v/>
          </cell>
          <cell r="U2413" t="str">
            <v>Sim</v>
          </cell>
          <cell r="V2413" t="str">
            <v>Sim</v>
          </cell>
          <cell r="W2413" t="str">
            <v>Sim</v>
          </cell>
        </row>
        <row r="2414">
          <cell r="D2414" t="str">
            <v>Catas Altas da Noruega/MG</v>
          </cell>
          <cell r="E2414" t="str">
            <v>n.d.</v>
          </cell>
          <cell r="F2414">
            <v>0.17494044508876255</v>
          </cell>
          <cell r="G2414" t="str">
            <v>A</v>
          </cell>
          <cell r="H2414">
            <v>0.91426284609190378</v>
          </cell>
          <cell r="I2414" t="str">
            <v>B</v>
          </cell>
          <cell r="J2414" t="str">
            <v>n.d.</v>
          </cell>
          <cell r="K2414" t="str">
            <v>n.d.</v>
          </cell>
          <cell r="L2414" t="str">
            <v>Cicf</v>
          </cell>
          <cell r="M241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414" t="str">
            <v>CAPAG Ano Base 2023</v>
          </cell>
          <cell r="O2414" t="str">
            <v>Não</v>
          </cell>
          <cell r="P2414" t="str">
            <v>n.d.</v>
          </cell>
          <cell r="Q2414" t="str">
            <v>Sim</v>
          </cell>
          <cell r="R2414" t="str">
            <v/>
          </cell>
          <cell r="S2414" t="str">
            <v/>
          </cell>
          <cell r="T2414" t="str">
            <v>Negativa</v>
          </cell>
          <cell r="U2414" t="str">
            <v/>
          </cell>
          <cell r="V2414" t="str">
            <v>Sim</v>
          </cell>
          <cell r="W2414" t="str">
            <v>Não</v>
          </cell>
        </row>
        <row r="2415">
          <cell r="D2415" t="str">
            <v>Catuji/MG</v>
          </cell>
          <cell r="E2415" t="str">
            <v>n.d.</v>
          </cell>
          <cell r="F2415">
            <v>2.5819606118501193E-2</v>
          </cell>
          <cell r="G2415" t="str">
            <v>A</v>
          </cell>
          <cell r="H2415">
            <v>0.95449458706738877</v>
          </cell>
          <cell r="I2415" t="str">
            <v>C</v>
          </cell>
          <cell r="J2415" t="str">
            <v>n.d.</v>
          </cell>
          <cell r="K2415" t="str">
            <v>n.d.</v>
          </cell>
          <cell r="L2415" t="str">
            <v>Cicf</v>
          </cell>
          <cell r="M241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415" t="str">
            <v>CAPAG Ano Base 2023</v>
          </cell>
          <cell r="O2415" t="str">
            <v>Não</v>
          </cell>
          <cell r="P2415" t="str">
            <v>n.d.</v>
          </cell>
          <cell r="Q2415" t="str">
            <v>Sim</v>
          </cell>
          <cell r="R2415" t="str">
            <v/>
          </cell>
          <cell r="S2415" t="str">
            <v/>
          </cell>
          <cell r="T2415" t="str">
            <v>Negativa</v>
          </cell>
          <cell r="U2415" t="str">
            <v/>
          </cell>
          <cell r="V2415" t="str">
            <v>Sim</v>
          </cell>
          <cell r="W2415" t="str">
            <v>Não</v>
          </cell>
        </row>
        <row r="2416">
          <cell r="D2416" t="str">
            <v>Catuti/MG</v>
          </cell>
          <cell r="E2416" t="str">
            <v>C</v>
          </cell>
          <cell r="F2416">
            <v>3.2783925564122636E-2</v>
          </cell>
          <cell r="G2416" t="str">
            <v>A</v>
          </cell>
          <cell r="H2416">
            <v>0.98521580561871591</v>
          </cell>
          <cell r="I2416" t="str">
            <v>C</v>
          </cell>
          <cell r="J2416">
            <v>-4.1480135050111944E-2</v>
          </cell>
          <cell r="K2416" t="str">
            <v>C</v>
          </cell>
          <cell r="L2416" t="str">
            <v>Bicf</v>
          </cell>
          <cell r="M2416" t="str">
            <v/>
          </cell>
          <cell r="N2416" t="str">
            <v>CAPAG Ano Base 2024</v>
          </cell>
          <cell r="O2416" t="str">
            <v>Sim</v>
          </cell>
          <cell r="P2416">
            <v>5.6722589430110375</v>
          </cell>
          <cell r="Q2416" t="str">
            <v>Sim</v>
          </cell>
          <cell r="R2416" t="str">
            <v/>
          </cell>
          <cell r="S2416" t="str">
            <v/>
          </cell>
          <cell r="T2416" t="str">
            <v/>
          </cell>
          <cell r="U2416" t="str">
            <v/>
          </cell>
          <cell r="V2416" t="str">
            <v>Sim</v>
          </cell>
          <cell r="W2416" t="str">
            <v>Sim</v>
          </cell>
        </row>
        <row r="2417">
          <cell r="D2417" t="str">
            <v>Caxambu/MG</v>
          </cell>
          <cell r="E2417" t="str">
            <v>C</v>
          </cell>
          <cell r="F2417">
            <v>3.8606395174194341E-2</v>
          </cell>
          <cell r="G2417" t="str">
            <v>A</v>
          </cell>
          <cell r="H2417">
            <v>0.96422666513515187</v>
          </cell>
          <cell r="I2417" t="str">
            <v>C</v>
          </cell>
          <cell r="J2417">
            <v>1.6423411073725119E-2</v>
          </cell>
          <cell r="K2417" t="str">
            <v>B</v>
          </cell>
          <cell r="L2417" t="str">
            <v>Cicf</v>
          </cell>
          <cell r="M2417" t="str">
            <v/>
          </cell>
          <cell r="N2417" t="str">
            <v>CAPAG Ano Base 2023</v>
          </cell>
          <cell r="O2417" t="str">
            <v>Não</v>
          </cell>
          <cell r="P2417">
            <v>0.47629626280898296</v>
          </cell>
          <cell r="Q2417" t="str">
            <v>Sim</v>
          </cell>
          <cell r="R2417" t="str">
            <v/>
          </cell>
          <cell r="S2417" t="str">
            <v/>
          </cell>
          <cell r="T2417" t="str">
            <v/>
          </cell>
          <cell r="U2417" t="str">
            <v/>
          </cell>
          <cell r="V2417" t="str">
            <v>Sim</v>
          </cell>
          <cell r="W2417" t="str">
            <v>Não</v>
          </cell>
        </row>
        <row r="2418">
          <cell r="D2418" t="str">
            <v>Cedro do Abaeté/MG</v>
          </cell>
          <cell r="E2418" t="str">
            <v>n.e.</v>
          </cell>
          <cell r="F2418">
            <v>7.5669644373002304E-2</v>
          </cell>
          <cell r="G2418" t="str">
            <v>A</v>
          </cell>
          <cell r="H2418">
            <v>0.77762685062640347</v>
          </cell>
          <cell r="I2418" t="str">
            <v>A</v>
          </cell>
          <cell r="J2418">
            <v>0.23475589315351492</v>
          </cell>
          <cell r="K2418" t="str">
            <v>A</v>
          </cell>
          <cell r="L2418" t="str">
            <v>Eicf</v>
          </cell>
          <cell r="M2418" t="str">
            <v>Ente possui ranking da informação contábil Eicf</v>
          </cell>
          <cell r="N2418" t="str">
            <v>CAPAG Ano Base 2023</v>
          </cell>
          <cell r="O2418" t="str">
            <v>Não</v>
          </cell>
          <cell r="P2418">
            <v>1.4366441897449393E-2</v>
          </cell>
          <cell r="Q2418" t="str">
            <v>Sim</v>
          </cell>
          <cell r="R2418" t="str">
            <v/>
          </cell>
          <cell r="S2418" t="str">
            <v/>
          </cell>
          <cell r="T2418" t="str">
            <v/>
          </cell>
          <cell r="U2418" t="str">
            <v/>
          </cell>
          <cell r="V2418" t="str">
            <v>Sim</v>
          </cell>
          <cell r="W2418" t="str">
            <v>Sim</v>
          </cell>
        </row>
        <row r="2419">
          <cell r="D2419" t="str">
            <v>Central de Minas/MG</v>
          </cell>
          <cell r="E2419" t="str">
            <v>C</v>
          </cell>
          <cell r="F2419">
            <v>5.5188611791185581E-2</v>
          </cell>
          <cell r="G2419" t="str">
            <v>A</v>
          </cell>
          <cell r="H2419">
            <v>0.94585970990890023</v>
          </cell>
          <cell r="I2419" t="str">
            <v>B</v>
          </cell>
          <cell r="J2419">
            <v>0</v>
          </cell>
          <cell r="K2419" t="str">
            <v>C</v>
          </cell>
          <cell r="L2419" t="str">
            <v>Cicf</v>
          </cell>
          <cell r="M2419" t="str">
            <v/>
          </cell>
          <cell r="N2419" t="str">
            <v>CAPAG Ano Base 2023</v>
          </cell>
          <cell r="O2419" t="str">
            <v>Não</v>
          </cell>
          <cell r="P2419" t="str">
            <v>n.d.</v>
          </cell>
          <cell r="Q2419" t="str">
            <v>Sim</v>
          </cell>
          <cell r="R2419" t="str">
            <v/>
          </cell>
          <cell r="S2419" t="str">
            <v/>
          </cell>
          <cell r="T2419" t="str">
            <v/>
          </cell>
          <cell r="U2419" t="str">
            <v/>
          </cell>
          <cell r="V2419" t="str">
            <v>Sim</v>
          </cell>
          <cell r="W2419" t="str">
            <v>Sim</v>
          </cell>
        </row>
        <row r="2420">
          <cell r="D2420" t="str">
            <v>Centralina/MG</v>
          </cell>
          <cell r="E2420" t="str">
            <v>C</v>
          </cell>
          <cell r="F2420">
            <v>0.13781357633366162</v>
          </cell>
          <cell r="G2420" t="str">
            <v>A</v>
          </cell>
          <cell r="H2420">
            <v>0.97464101459218611</v>
          </cell>
          <cell r="I2420" t="str">
            <v>C</v>
          </cell>
          <cell r="J2420">
            <v>2.6831757700010138E-2</v>
          </cell>
          <cell r="K2420" t="str">
            <v>B</v>
          </cell>
          <cell r="L2420" t="str">
            <v>Cicf</v>
          </cell>
          <cell r="M2420" t="str">
            <v/>
          </cell>
          <cell r="N2420" t="str">
            <v>CAPAG Ano Base 2023</v>
          </cell>
          <cell r="O2420" t="str">
            <v>Não</v>
          </cell>
          <cell r="P2420">
            <v>0.23443316620804536</v>
          </cell>
          <cell r="Q2420" t="str">
            <v>Sim</v>
          </cell>
          <cell r="R2420" t="str">
            <v/>
          </cell>
          <cell r="S2420" t="str">
            <v/>
          </cell>
          <cell r="T2420" t="str">
            <v/>
          </cell>
          <cell r="U2420" t="str">
            <v/>
          </cell>
          <cell r="V2420" t="str">
            <v>Sim</v>
          </cell>
          <cell r="W2420" t="str">
            <v>Sim</v>
          </cell>
        </row>
        <row r="2421">
          <cell r="D2421" t="str">
            <v>Chácara/MG</v>
          </cell>
          <cell r="E2421" t="str">
            <v>C</v>
          </cell>
          <cell r="F2421">
            <v>1.4981602362594862E-2</v>
          </cell>
          <cell r="G2421" t="str">
            <v>A</v>
          </cell>
          <cell r="H2421">
            <v>0.92289353997963597</v>
          </cell>
          <cell r="I2421" t="str">
            <v>B</v>
          </cell>
          <cell r="J2421">
            <v>0</v>
          </cell>
          <cell r="K2421" t="str">
            <v>C</v>
          </cell>
          <cell r="L2421" t="str">
            <v>Cicf</v>
          </cell>
          <cell r="M2421" t="str">
            <v/>
          </cell>
          <cell r="N2421" t="str">
            <v>CAPAG Ano Base 2023</v>
          </cell>
          <cell r="O2421" t="str">
            <v>Não</v>
          </cell>
          <cell r="P2421" t="str">
            <v>n.d.</v>
          </cell>
          <cell r="Q2421" t="str">
            <v>Sim</v>
          </cell>
          <cell r="R2421" t="str">
            <v/>
          </cell>
          <cell r="S2421" t="str">
            <v/>
          </cell>
          <cell r="T2421" t="str">
            <v/>
          </cell>
          <cell r="U2421" t="str">
            <v/>
          </cell>
          <cell r="V2421" t="str">
            <v>Sim</v>
          </cell>
          <cell r="W2421" t="str">
            <v>Sim</v>
          </cell>
        </row>
        <row r="2422">
          <cell r="D2422" t="str">
            <v>Chalé/MG</v>
          </cell>
          <cell r="E2422" t="str">
            <v>C</v>
          </cell>
          <cell r="F2422">
            <v>3.3399784433251291E-2</v>
          </cell>
          <cell r="G2422" t="str">
            <v>A</v>
          </cell>
          <cell r="H2422">
            <v>0.95615510263349623</v>
          </cell>
          <cell r="I2422" t="str">
            <v>C</v>
          </cell>
          <cell r="J2422">
            <v>-9.9793497080713136E-3</v>
          </cell>
          <cell r="K2422" t="str">
            <v>C</v>
          </cell>
          <cell r="L2422" t="str">
            <v>Cicf</v>
          </cell>
          <cell r="M2422" t="str">
            <v/>
          </cell>
          <cell r="N2422" t="str">
            <v>CAPAG Ano Base 2024</v>
          </cell>
          <cell r="O2422" t="str">
            <v>Sim</v>
          </cell>
          <cell r="P2422">
            <v>5.0737166059666503</v>
          </cell>
          <cell r="Q2422" t="str">
            <v>Sim</v>
          </cell>
          <cell r="R2422" t="str">
            <v/>
          </cell>
          <cell r="S2422" t="str">
            <v/>
          </cell>
          <cell r="T2422" t="str">
            <v/>
          </cell>
          <cell r="U2422" t="str">
            <v/>
          </cell>
          <cell r="V2422" t="str">
            <v>Sim</v>
          </cell>
          <cell r="W2422" t="str">
            <v>Sim</v>
          </cell>
        </row>
        <row r="2423">
          <cell r="D2423" t="str">
            <v>Chapada do Norte/MG</v>
          </cell>
          <cell r="E2423" t="str">
            <v>C</v>
          </cell>
          <cell r="F2423">
            <v>0.19672367051115008</v>
          </cell>
          <cell r="G2423" t="str">
            <v>A</v>
          </cell>
          <cell r="H2423">
            <v>0.99835479308536368</v>
          </cell>
          <cell r="I2423" t="str">
            <v>C</v>
          </cell>
          <cell r="J2423">
            <v>-5.8059492937940993E-2</v>
          </cell>
          <cell r="K2423" t="str">
            <v>C</v>
          </cell>
          <cell r="L2423" t="str">
            <v>Bicf</v>
          </cell>
          <cell r="M2423" t="str">
            <v/>
          </cell>
          <cell r="N2423" t="str">
            <v>CAPAG Ano Base 2023</v>
          </cell>
          <cell r="O2423" t="str">
            <v>Não</v>
          </cell>
          <cell r="P2423">
            <v>9.9586225936825947</v>
          </cell>
          <cell r="Q2423" t="str">
            <v>Sim</v>
          </cell>
          <cell r="R2423" t="str">
            <v/>
          </cell>
          <cell r="S2423" t="str">
            <v/>
          </cell>
          <cell r="T2423" t="str">
            <v/>
          </cell>
          <cell r="U2423" t="str">
            <v/>
          </cell>
          <cell r="V2423" t="str">
            <v>Sim</v>
          </cell>
          <cell r="W2423" t="str">
            <v>Sim</v>
          </cell>
        </row>
        <row r="2424">
          <cell r="D2424" t="str">
            <v>Chapada Gaúcha/MG</v>
          </cell>
          <cell r="E2424" t="str">
            <v>n.d.</v>
          </cell>
          <cell r="F2424">
            <v>0.12190959348727784</v>
          </cell>
          <cell r="G2424" t="str">
            <v>A</v>
          </cell>
          <cell r="H2424">
            <v>0.89728039601812948</v>
          </cell>
          <cell r="I2424" t="str">
            <v>B</v>
          </cell>
          <cell r="J2424" t="str">
            <v>n.d.</v>
          </cell>
          <cell r="K2424" t="str">
            <v>n.d.</v>
          </cell>
          <cell r="L2424" t="str">
            <v>Bicf</v>
          </cell>
          <cell r="M242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24" t="str">
            <v>CAPAG Ano Base 2023</v>
          </cell>
          <cell r="O2424" t="str">
            <v>Não</v>
          </cell>
          <cell r="P2424" t="str">
            <v>n.d.</v>
          </cell>
          <cell r="Q2424" t="str">
            <v>Sim</v>
          </cell>
          <cell r="R2424" t="str">
            <v/>
          </cell>
          <cell r="S2424" t="str">
            <v/>
          </cell>
          <cell r="T2424" t="str">
            <v/>
          </cell>
          <cell r="U2424" t="str">
            <v>Sim</v>
          </cell>
          <cell r="V2424" t="str">
            <v>Sim</v>
          </cell>
          <cell r="W2424" t="str">
            <v>Sim</v>
          </cell>
        </row>
        <row r="2425">
          <cell r="D2425" t="str">
            <v>Chiador/MG</v>
          </cell>
          <cell r="E2425" t="str">
            <v>n.d.</v>
          </cell>
          <cell r="F2425">
            <v>1.3974251424669361E-3</v>
          </cell>
          <cell r="G2425" t="str">
            <v>A</v>
          </cell>
          <cell r="H2425">
            <v>0.94249430970887271</v>
          </cell>
          <cell r="I2425" t="str">
            <v>B</v>
          </cell>
          <cell r="J2425" t="str">
            <v>n.d.</v>
          </cell>
          <cell r="K2425" t="str">
            <v>n.d.</v>
          </cell>
          <cell r="L2425" t="str">
            <v>Bicf</v>
          </cell>
          <cell r="M242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25" t="str">
            <v>CAPAG Ano Base 2023</v>
          </cell>
          <cell r="O2425" t="str">
            <v>Não</v>
          </cell>
          <cell r="P2425" t="str">
            <v>n.d.</v>
          </cell>
          <cell r="Q2425" t="str">
            <v>Sim</v>
          </cell>
          <cell r="R2425" t="str">
            <v/>
          </cell>
          <cell r="S2425" t="str">
            <v/>
          </cell>
          <cell r="T2425" t="str">
            <v/>
          </cell>
          <cell r="U2425" t="str">
            <v>Sim</v>
          </cell>
          <cell r="V2425" t="str">
            <v>Sim</v>
          </cell>
          <cell r="W2425" t="str">
            <v>Sim</v>
          </cell>
        </row>
        <row r="2426">
          <cell r="D2426" t="str">
            <v>Cipotânea/MG</v>
          </cell>
          <cell r="E2426" t="str">
            <v>n.d.</v>
          </cell>
          <cell r="F2426">
            <v>2.1092081259348559E-3</v>
          </cell>
          <cell r="G2426" t="str">
            <v>A</v>
          </cell>
          <cell r="H2426">
            <v>0.961919815834824</v>
          </cell>
          <cell r="I2426" t="str">
            <v>C</v>
          </cell>
          <cell r="J2426" t="str">
            <v>n.d.</v>
          </cell>
          <cell r="K2426" t="str">
            <v>n.d.</v>
          </cell>
          <cell r="L2426" t="str">
            <v>Cicf</v>
          </cell>
          <cell r="M242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26" t="str">
            <v>CAPAG Ano Base 2023</v>
          </cell>
          <cell r="O2426" t="str">
            <v>Não</v>
          </cell>
          <cell r="P2426" t="str">
            <v>n.d.</v>
          </cell>
          <cell r="Q2426" t="str">
            <v>Sim</v>
          </cell>
          <cell r="R2426" t="str">
            <v/>
          </cell>
          <cell r="S2426" t="str">
            <v/>
          </cell>
          <cell r="T2426" t="str">
            <v/>
          </cell>
          <cell r="U2426" t="str">
            <v>Sim</v>
          </cell>
          <cell r="V2426" t="str">
            <v>Sim</v>
          </cell>
          <cell r="W2426" t="str">
            <v>Não</v>
          </cell>
        </row>
        <row r="2427">
          <cell r="D2427" t="str">
            <v>Claraval/MG</v>
          </cell>
          <cell r="E2427" t="str">
            <v>n.d.</v>
          </cell>
          <cell r="F2427" t="str">
            <v>n.d.</v>
          </cell>
          <cell r="G2427" t="str">
            <v>n.d.</v>
          </cell>
          <cell r="H2427" t="str">
            <v>n.d.</v>
          </cell>
          <cell r="I2427" t="str">
            <v>n.d.</v>
          </cell>
          <cell r="J2427" t="str">
            <v>n.d.</v>
          </cell>
          <cell r="K2427" t="str">
            <v>n.d.</v>
          </cell>
          <cell r="L2427" t="str">
            <v>Dicf</v>
          </cell>
          <cell r="M2427" t="str">
            <v xml:space="preserve">Ente não publicou último RGF de 2024
Ente não publicou último RREO de 2024
</v>
          </cell>
          <cell r="N2427" t="str">
            <v>CAPAG Ano Base 2023</v>
          </cell>
          <cell r="O2427" t="str">
            <v>Não</v>
          </cell>
          <cell r="P2427">
            <v>0.17644931422298987</v>
          </cell>
          <cell r="Q2427" t="str">
            <v>Sim</v>
          </cell>
          <cell r="R2427" t="str">
            <v>Sim</v>
          </cell>
          <cell r="S2427" t="str">
            <v/>
          </cell>
          <cell r="T2427" t="str">
            <v/>
          </cell>
          <cell r="U2427" t="str">
            <v/>
          </cell>
          <cell r="V2427" t="str">
            <v>Não</v>
          </cell>
          <cell r="W2427" t="str">
            <v>Não</v>
          </cell>
        </row>
        <row r="2428">
          <cell r="D2428" t="str">
            <v>Claro dos Poções/MG</v>
          </cell>
          <cell r="E2428" t="str">
            <v>C</v>
          </cell>
          <cell r="F2428">
            <v>0.35860034197804419</v>
          </cell>
          <cell r="G2428" t="str">
            <v>A</v>
          </cell>
          <cell r="H2428">
            <v>0.89263636398260982</v>
          </cell>
          <cell r="I2428" t="str">
            <v>B</v>
          </cell>
          <cell r="J2428">
            <v>-6.0902912122704905E-2</v>
          </cell>
          <cell r="K2428" t="str">
            <v>C</v>
          </cell>
          <cell r="L2428" t="str">
            <v>Bicf</v>
          </cell>
          <cell r="M2428" t="str">
            <v/>
          </cell>
          <cell r="N2428" t="str">
            <v>CAPAG Ano Base 2023</v>
          </cell>
          <cell r="O2428" t="str">
            <v>Não</v>
          </cell>
          <cell r="P2428">
            <v>5.9693785113487818</v>
          </cell>
          <cell r="Q2428" t="str">
            <v>Sim</v>
          </cell>
          <cell r="R2428" t="str">
            <v/>
          </cell>
          <cell r="S2428" t="str">
            <v/>
          </cell>
          <cell r="T2428" t="str">
            <v/>
          </cell>
          <cell r="U2428" t="str">
            <v/>
          </cell>
          <cell r="V2428" t="str">
            <v>Sim</v>
          </cell>
          <cell r="W2428" t="str">
            <v>Não</v>
          </cell>
        </row>
        <row r="2429">
          <cell r="D2429" t="str">
            <v>Cláudio/MG</v>
          </cell>
          <cell r="E2429" t="str">
            <v>C</v>
          </cell>
          <cell r="F2429">
            <v>7.2864980101011556E-2</v>
          </cell>
          <cell r="G2429" t="str">
            <v>A</v>
          </cell>
          <cell r="H2429">
            <v>0.91066573493341263</v>
          </cell>
          <cell r="I2429" t="str">
            <v>B</v>
          </cell>
          <cell r="J2429">
            <v>-1.0510930935702715E-2</v>
          </cell>
          <cell r="K2429" t="str">
            <v>C</v>
          </cell>
          <cell r="L2429" t="str">
            <v>Cicf</v>
          </cell>
          <cell r="M2429" t="str">
            <v/>
          </cell>
          <cell r="N2429" t="str">
            <v>CAPAG Ano Base 2023</v>
          </cell>
          <cell r="O2429" t="str">
            <v>Não</v>
          </cell>
          <cell r="P2429">
            <v>1.3499695591958027</v>
          </cell>
          <cell r="Q2429" t="str">
            <v>Sim</v>
          </cell>
          <cell r="R2429" t="str">
            <v/>
          </cell>
          <cell r="S2429" t="str">
            <v/>
          </cell>
          <cell r="T2429" t="str">
            <v/>
          </cell>
          <cell r="U2429" t="str">
            <v/>
          </cell>
          <cell r="V2429" t="str">
            <v>Sim</v>
          </cell>
          <cell r="W2429" t="str">
            <v>Sim</v>
          </cell>
        </row>
        <row r="2430">
          <cell r="D2430" t="str">
            <v>Coimbra/MG</v>
          </cell>
          <cell r="E2430" t="str">
            <v>n.d.</v>
          </cell>
          <cell r="F2430">
            <v>7.3425616410040884E-3</v>
          </cell>
          <cell r="G2430" t="str">
            <v>A</v>
          </cell>
          <cell r="H2430">
            <v>0.90325160762069112</v>
          </cell>
          <cell r="I2430" t="str">
            <v>B</v>
          </cell>
          <cell r="J2430" t="str">
            <v>n.d.</v>
          </cell>
          <cell r="K2430" t="str">
            <v>n.d.</v>
          </cell>
          <cell r="L2430" t="str">
            <v>Bicf</v>
          </cell>
          <cell r="M243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30" t="str">
            <v>CAPAG Ano Base 2023</v>
          </cell>
          <cell r="O2430" t="str">
            <v>Não</v>
          </cell>
          <cell r="P2430" t="str">
            <v>n.d.</v>
          </cell>
          <cell r="Q2430" t="str">
            <v>Sim</v>
          </cell>
          <cell r="R2430" t="str">
            <v/>
          </cell>
          <cell r="S2430" t="str">
            <v/>
          </cell>
          <cell r="T2430" t="str">
            <v/>
          </cell>
          <cell r="U2430" t="str">
            <v>Sim</v>
          </cell>
          <cell r="V2430" t="str">
            <v>Sim</v>
          </cell>
          <cell r="W2430" t="str">
            <v>Sim</v>
          </cell>
        </row>
        <row r="2431">
          <cell r="D2431" t="str">
            <v>Coluna/MG</v>
          </cell>
          <cell r="E2431" t="str">
            <v>C</v>
          </cell>
          <cell r="F2431">
            <v>1.6840183770914862E-4</v>
          </cell>
          <cell r="G2431" t="str">
            <v>A</v>
          </cell>
          <cell r="H2431">
            <v>1.0064717786117789</v>
          </cell>
          <cell r="I2431" t="str">
            <v>C</v>
          </cell>
          <cell r="J2431">
            <v>-8.7077507941096446E-3</v>
          </cell>
          <cell r="K2431" t="str">
            <v>C</v>
          </cell>
          <cell r="L2431" t="str">
            <v>Bicf</v>
          </cell>
          <cell r="M2431" t="str">
            <v/>
          </cell>
          <cell r="N2431" t="str">
            <v>CAPAG Ano Base 2024</v>
          </cell>
          <cell r="O2431" t="str">
            <v>Sim</v>
          </cell>
          <cell r="P2431">
            <v>1.5939726220374824</v>
          </cell>
          <cell r="Q2431" t="str">
            <v>Sim</v>
          </cell>
          <cell r="R2431" t="str">
            <v/>
          </cell>
          <cell r="S2431" t="str">
            <v/>
          </cell>
          <cell r="T2431" t="str">
            <v/>
          </cell>
          <cell r="U2431" t="str">
            <v/>
          </cell>
          <cell r="V2431" t="str">
            <v>Sim</v>
          </cell>
          <cell r="W2431" t="str">
            <v>Sim</v>
          </cell>
        </row>
        <row r="2432">
          <cell r="D2432" t="str">
            <v>Comendador Gomes/MG</v>
          </cell>
          <cell r="E2432" t="str">
            <v>n.e.</v>
          </cell>
          <cell r="F2432">
            <v>3.0270074947195684E-2</v>
          </cell>
          <cell r="G2432" t="str">
            <v>A</v>
          </cell>
          <cell r="H2432">
            <v>0.85586747111000983</v>
          </cell>
          <cell r="I2432" t="str">
            <v>B</v>
          </cell>
          <cell r="J2432">
            <v>0</v>
          </cell>
          <cell r="K2432" t="str">
            <v>C</v>
          </cell>
          <cell r="L2432" t="str">
            <v>Eicf</v>
          </cell>
          <cell r="M2432" t="str">
            <v>Ente possui ranking da informação contábil Eicf</v>
          </cell>
          <cell r="N2432" t="str">
            <v>CAPAG Ano Base 2023</v>
          </cell>
          <cell r="O2432" t="str">
            <v>Não</v>
          </cell>
          <cell r="P2432" t="str">
            <v>n.d.</v>
          </cell>
          <cell r="Q2432" t="str">
            <v>Sim</v>
          </cell>
          <cell r="R2432" t="str">
            <v/>
          </cell>
          <cell r="S2432" t="str">
            <v/>
          </cell>
          <cell r="T2432" t="str">
            <v/>
          </cell>
          <cell r="U2432" t="str">
            <v/>
          </cell>
          <cell r="V2432" t="str">
            <v>Sim</v>
          </cell>
          <cell r="W2432" t="str">
            <v>Sim</v>
          </cell>
        </row>
        <row r="2433">
          <cell r="D2433" t="str">
            <v>Comercinho/MG</v>
          </cell>
          <cell r="E2433" t="str">
            <v>C</v>
          </cell>
          <cell r="F2433">
            <v>2.0332839648511732E-2</v>
          </cell>
          <cell r="G2433" t="str">
            <v>A</v>
          </cell>
          <cell r="H2433">
            <v>0.98749419826359608</v>
          </cell>
          <cell r="I2433" t="str">
            <v>C</v>
          </cell>
          <cell r="J2433">
            <v>-4.4704767474255828E-2</v>
          </cell>
          <cell r="K2433" t="str">
            <v>C</v>
          </cell>
          <cell r="L2433" t="str">
            <v>Dicf</v>
          </cell>
          <cell r="M2433" t="str">
            <v/>
          </cell>
          <cell r="N2433" t="str">
            <v>CAPAG Ano Base 2023</v>
          </cell>
          <cell r="O2433" t="str">
            <v>Não</v>
          </cell>
          <cell r="P2433" t="str">
            <v/>
          </cell>
          <cell r="Q2433" t="str">
            <v>Sim</v>
          </cell>
          <cell r="R2433" t="str">
            <v/>
          </cell>
          <cell r="S2433" t="str">
            <v/>
          </cell>
          <cell r="T2433" t="str">
            <v/>
          </cell>
          <cell r="U2433" t="str">
            <v/>
          </cell>
          <cell r="V2433" t="str">
            <v>Sim</v>
          </cell>
          <cell r="W2433" t="str">
            <v>Sim</v>
          </cell>
        </row>
        <row r="2434">
          <cell r="D2434" t="str">
            <v>Conceição da Aparecida/MG</v>
          </cell>
          <cell r="E2434" t="str">
            <v>n.d.</v>
          </cell>
          <cell r="F2434">
            <v>3.1311239722809095E-2</v>
          </cell>
          <cell r="G2434" t="str">
            <v>A</v>
          </cell>
          <cell r="H2434">
            <v>0.92364056828524055</v>
          </cell>
          <cell r="I2434" t="str">
            <v>B</v>
          </cell>
          <cell r="J2434" t="str">
            <v>n.d.</v>
          </cell>
          <cell r="K2434" t="str">
            <v>n.d.</v>
          </cell>
          <cell r="L2434" t="str">
            <v>Cicf</v>
          </cell>
          <cell r="M243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34" t="str">
            <v>CAPAG Ano Base 2023</v>
          </cell>
          <cell r="O2434" t="str">
            <v>Não</v>
          </cell>
          <cell r="P2434" t="str">
            <v>n.d.</v>
          </cell>
          <cell r="Q2434" t="str">
            <v>Sim</v>
          </cell>
          <cell r="R2434" t="str">
            <v/>
          </cell>
          <cell r="S2434" t="str">
            <v/>
          </cell>
          <cell r="T2434" t="str">
            <v/>
          </cell>
          <cell r="U2434" t="str">
            <v>Sim</v>
          </cell>
          <cell r="V2434" t="str">
            <v>Sim</v>
          </cell>
          <cell r="W2434" t="str">
            <v>Sim</v>
          </cell>
        </row>
        <row r="2435">
          <cell r="D2435" t="str">
            <v>Conceição das Pedras/MG</v>
          </cell>
          <cell r="E2435" t="str">
            <v>n.e.</v>
          </cell>
          <cell r="F2435">
            <v>0</v>
          </cell>
          <cell r="G2435" t="str">
            <v>A</v>
          </cell>
          <cell r="H2435" t="str">
            <v>n.d.</v>
          </cell>
          <cell r="I2435" t="str">
            <v>n.d.</v>
          </cell>
          <cell r="J2435">
            <v>0</v>
          </cell>
          <cell r="K2435" t="str">
            <v>C</v>
          </cell>
          <cell r="L2435" t="str">
            <v>Eicf</v>
          </cell>
          <cell r="M2435" t="str">
            <v>Ente possui ranking da informação contábil Eicf</v>
          </cell>
          <cell r="N2435" t="str">
            <v>CAPAG Ano Base 2023</v>
          </cell>
          <cell r="O2435" t="str">
            <v>Não</v>
          </cell>
          <cell r="P2435" t="str">
            <v>n.d.</v>
          </cell>
          <cell r="Q2435" t="str">
            <v>Sim</v>
          </cell>
          <cell r="R2435" t="str">
            <v/>
          </cell>
          <cell r="S2435" t="str">
            <v/>
          </cell>
          <cell r="T2435" t="str">
            <v/>
          </cell>
          <cell r="U2435" t="str">
            <v/>
          </cell>
          <cell r="V2435" t="str">
            <v>Sim</v>
          </cell>
          <cell r="W2435" t="str">
            <v>Não</v>
          </cell>
        </row>
        <row r="2436">
          <cell r="D2436" t="str">
            <v>Conceição das Alagoas/MG</v>
          </cell>
          <cell r="E2436" t="str">
            <v>n.e.</v>
          </cell>
          <cell r="F2436">
            <v>0.13817849404720325</v>
          </cell>
          <cell r="G2436" t="str">
            <v>A</v>
          </cell>
          <cell r="H2436">
            <v>0.91869100200741804</v>
          </cell>
          <cell r="I2436" t="str">
            <v>B</v>
          </cell>
          <cell r="J2436">
            <v>0</v>
          </cell>
          <cell r="K2436" t="str">
            <v>C</v>
          </cell>
          <cell r="L2436" t="str">
            <v>Eicf</v>
          </cell>
          <cell r="M2436" t="str">
            <v>Ente possui ranking da informação contábil Eicf</v>
          </cell>
          <cell r="N2436" t="str">
            <v>CAPAG Ano Base 2023</v>
          </cell>
          <cell r="O2436" t="str">
            <v>Não</v>
          </cell>
          <cell r="P2436">
            <v>8.070390241274758E-4</v>
          </cell>
          <cell r="Q2436" t="str">
            <v>Sim</v>
          </cell>
          <cell r="R2436" t="str">
            <v>Sim</v>
          </cell>
          <cell r="S2436" t="str">
            <v/>
          </cell>
          <cell r="T2436" t="str">
            <v/>
          </cell>
          <cell r="U2436" t="str">
            <v/>
          </cell>
          <cell r="V2436" t="str">
            <v>Sim</v>
          </cell>
          <cell r="W2436" t="str">
            <v>Sim</v>
          </cell>
        </row>
        <row r="2437">
          <cell r="D2437" t="str">
            <v>Conceição de Ipanema/MG</v>
          </cell>
          <cell r="E2437" t="str">
            <v>n.d.</v>
          </cell>
          <cell r="F2437">
            <v>4.1164656320330548E-2</v>
          </cell>
          <cell r="G2437" t="str">
            <v>A</v>
          </cell>
          <cell r="H2437">
            <v>0.94025494474388605</v>
          </cell>
          <cell r="I2437" t="str">
            <v>B</v>
          </cell>
          <cell r="J2437" t="str">
            <v>n.d.</v>
          </cell>
          <cell r="K2437" t="str">
            <v>n.d.</v>
          </cell>
          <cell r="L2437" t="str">
            <v>Cicf</v>
          </cell>
          <cell r="M24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37" t="str">
            <v>CAPAG Ano Base 2023</v>
          </cell>
          <cell r="O2437" t="str">
            <v>Não</v>
          </cell>
          <cell r="P2437">
            <v>0.35051521233875388</v>
          </cell>
          <cell r="Q2437" t="str">
            <v>Sim</v>
          </cell>
          <cell r="R2437" t="str">
            <v>Sim</v>
          </cell>
          <cell r="S2437" t="str">
            <v/>
          </cell>
          <cell r="T2437" t="str">
            <v/>
          </cell>
          <cell r="U2437" t="str">
            <v>Sim</v>
          </cell>
          <cell r="V2437" t="str">
            <v>Sim</v>
          </cell>
          <cell r="W2437" t="str">
            <v>Sim</v>
          </cell>
        </row>
        <row r="2438">
          <cell r="D2438" t="str">
            <v>Conceição do Mato Dentro/MG</v>
          </cell>
          <cell r="E2438" t="str">
            <v>n.d.</v>
          </cell>
          <cell r="F2438" t="str">
            <v>n.d.</v>
          </cell>
          <cell r="G2438" t="str">
            <v>n.d.</v>
          </cell>
          <cell r="H2438" t="str">
            <v>n.d.</v>
          </cell>
          <cell r="I2438" t="str">
            <v>n.d.</v>
          </cell>
          <cell r="J2438" t="str">
            <v>n.d.</v>
          </cell>
          <cell r="K2438" t="str">
            <v>n.d.</v>
          </cell>
          <cell r="L2438" t="str">
            <v>Cicf</v>
          </cell>
          <cell r="M2438" t="str">
            <v xml:space="preserve">Ente não publicou último RGF de 2024
Ente não publicou último RREO de 2024
</v>
          </cell>
          <cell r="N2438" t="str">
            <v>CAPAG Ano Base 2023</v>
          </cell>
          <cell r="O2438" t="str">
            <v>Não</v>
          </cell>
          <cell r="P2438">
            <v>6.0151521148958921E-2</v>
          </cell>
          <cell r="Q2438" t="str">
            <v>Sim</v>
          </cell>
          <cell r="R2438" t="str">
            <v>Sim</v>
          </cell>
          <cell r="S2438" t="str">
            <v/>
          </cell>
          <cell r="T2438" t="str">
            <v/>
          </cell>
          <cell r="U2438" t="str">
            <v/>
          </cell>
          <cell r="V2438" t="str">
            <v>Não</v>
          </cell>
          <cell r="W2438" t="str">
            <v>Não</v>
          </cell>
        </row>
        <row r="2439">
          <cell r="D2439" t="str">
            <v>Conceição do Pará/MG</v>
          </cell>
          <cell r="E2439" t="str">
            <v>n.e.</v>
          </cell>
          <cell r="F2439" t="str">
            <v>n.d.</v>
          </cell>
          <cell r="G2439" t="str">
            <v>n.d.</v>
          </cell>
          <cell r="H2439" t="str">
            <v>n.d.</v>
          </cell>
          <cell r="I2439" t="str">
            <v>n.d.</v>
          </cell>
          <cell r="J2439" t="str">
            <v>n.d.</v>
          </cell>
          <cell r="K2439" t="str">
            <v>n.d.</v>
          </cell>
          <cell r="L2439" t="str">
            <v>Eicf</v>
          </cell>
          <cell r="M2439" t="str">
            <v>Ente possui ranking da informação contábil Eicf</v>
          </cell>
          <cell r="N2439" t="str">
            <v>CAPAG Ano Base 2023</v>
          </cell>
          <cell r="O2439" t="str">
            <v>Não</v>
          </cell>
          <cell r="P2439">
            <v>0.28001866462448666</v>
          </cell>
          <cell r="Q2439" t="str">
            <v>Sim</v>
          </cell>
          <cell r="R2439" t="str">
            <v>Sim</v>
          </cell>
          <cell r="S2439" t="str">
            <v/>
          </cell>
          <cell r="T2439" t="str">
            <v/>
          </cell>
          <cell r="U2439" t="str">
            <v/>
          </cell>
          <cell r="V2439" t="str">
            <v>Não</v>
          </cell>
          <cell r="W2439" t="str">
            <v>Não</v>
          </cell>
        </row>
        <row r="2440">
          <cell r="D2440" t="str">
            <v>Conceição do Rio Verde/MG</v>
          </cell>
          <cell r="E2440" t="str">
            <v>A</v>
          </cell>
          <cell r="F2440">
            <v>1.4687654537736922E-2</v>
          </cell>
          <cell r="G2440" t="str">
            <v>A</v>
          </cell>
          <cell r="H2440">
            <v>0.92551695520816568</v>
          </cell>
          <cell r="I2440" t="str">
            <v>B</v>
          </cell>
          <cell r="J2440">
            <v>0.11811115675645163</v>
          </cell>
          <cell r="K2440" t="str">
            <v>A</v>
          </cell>
          <cell r="L2440" t="str">
            <v>Bicf</v>
          </cell>
          <cell r="M2440" t="str">
            <v/>
          </cell>
          <cell r="N2440" t="str">
            <v>CAPAG Ano Base 2024</v>
          </cell>
          <cell r="O2440" t="str">
            <v>Sim</v>
          </cell>
          <cell r="P2440">
            <v>4.1670531279243694E-2</v>
          </cell>
          <cell r="Q2440" t="str">
            <v>Sim</v>
          </cell>
          <cell r="R2440" t="str">
            <v/>
          </cell>
          <cell r="S2440" t="str">
            <v/>
          </cell>
          <cell r="T2440" t="str">
            <v/>
          </cell>
          <cell r="U2440" t="str">
            <v/>
          </cell>
          <cell r="V2440" t="str">
            <v>Sim</v>
          </cell>
          <cell r="W2440" t="str">
            <v>Sim</v>
          </cell>
        </row>
        <row r="2441">
          <cell r="D2441" t="str">
            <v>Conceição dos Ouros/MG</v>
          </cell>
          <cell r="E2441" t="str">
            <v>n.d.</v>
          </cell>
          <cell r="F2441" t="str">
            <v>n.d.</v>
          </cell>
          <cell r="G2441" t="str">
            <v>n.d.</v>
          </cell>
          <cell r="H2441" t="str">
            <v>n.d.</v>
          </cell>
          <cell r="I2441" t="str">
            <v>n.d.</v>
          </cell>
          <cell r="J2441" t="str">
            <v>n.d.</v>
          </cell>
          <cell r="K2441" t="str">
            <v>n.d.</v>
          </cell>
          <cell r="L2441" t="str">
            <v>Cicf</v>
          </cell>
          <cell r="M2441" t="str">
            <v xml:space="preserve">Ente não publicou último RGF de 2024
Ente não publicou último RREO de 2024
</v>
          </cell>
          <cell r="N2441" t="str">
            <v>CAPAG Ano Base 2023</v>
          </cell>
          <cell r="O2441" t="str">
            <v>Não</v>
          </cell>
          <cell r="P2441">
            <v>0.44963508214024772</v>
          </cell>
          <cell r="Q2441" t="str">
            <v>Sim</v>
          </cell>
          <cell r="R2441" t="str">
            <v>Sim</v>
          </cell>
          <cell r="S2441" t="str">
            <v/>
          </cell>
          <cell r="T2441" t="str">
            <v/>
          </cell>
          <cell r="U2441" t="str">
            <v/>
          </cell>
          <cell r="V2441" t="str">
            <v>Não</v>
          </cell>
          <cell r="W2441" t="str">
            <v>Não</v>
          </cell>
        </row>
        <row r="2442">
          <cell r="D2442" t="str">
            <v>Cônego Marinho/MG</v>
          </cell>
          <cell r="E2442" t="str">
            <v>n.e.</v>
          </cell>
          <cell r="F2442">
            <v>0.1240438681812569</v>
          </cell>
          <cell r="G2442" t="str">
            <v>A</v>
          </cell>
          <cell r="H2442">
            <v>1.0189902259940644</v>
          </cell>
          <cell r="I2442" t="str">
            <v>C</v>
          </cell>
          <cell r="J2442">
            <v>0</v>
          </cell>
          <cell r="K2442" t="str">
            <v>C</v>
          </cell>
          <cell r="L2442" t="str">
            <v>Eicf</v>
          </cell>
          <cell r="M2442" t="str">
            <v>Ente possui ranking da informação contábil Eicf</v>
          </cell>
          <cell r="N2442" t="str">
            <v>CAPAG Ano Base 2023</v>
          </cell>
          <cell r="O2442" t="str">
            <v>Não</v>
          </cell>
          <cell r="P2442" t="str">
            <v>n.d.</v>
          </cell>
          <cell r="Q2442" t="str">
            <v>Sim</v>
          </cell>
          <cell r="R2442" t="str">
            <v/>
          </cell>
          <cell r="S2442" t="str">
            <v/>
          </cell>
          <cell r="T2442" t="str">
            <v/>
          </cell>
          <cell r="U2442" t="str">
            <v/>
          </cell>
          <cell r="V2442" t="str">
            <v>Sim</v>
          </cell>
          <cell r="W2442" t="str">
            <v>Sim</v>
          </cell>
        </row>
        <row r="2443">
          <cell r="D2443" t="str">
            <v>Confins/MG</v>
          </cell>
          <cell r="E2443" t="str">
            <v>C</v>
          </cell>
          <cell r="F2443">
            <v>8.6559711816826063E-2</v>
          </cell>
          <cell r="G2443" t="str">
            <v>A</v>
          </cell>
          <cell r="H2443">
            <v>0.93189786962346766</v>
          </cell>
          <cell r="I2443" t="str">
            <v>B</v>
          </cell>
          <cell r="J2443">
            <v>-5.045351393305697E-3</v>
          </cell>
          <cell r="K2443" t="str">
            <v>C</v>
          </cell>
          <cell r="L2443" t="str">
            <v>Dicf</v>
          </cell>
          <cell r="M2443" t="str">
            <v/>
          </cell>
          <cell r="N2443" t="str">
            <v>CAPAG Ano Base 2023</v>
          </cell>
          <cell r="O2443" t="str">
            <v>Não</v>
          </cell>
          <cell r="P2443">
            <v>1.095458257675969</v>
          </cell>
          <cell r="Q2443" t="str">
            <v>Sim</v>
          </cell>
          <cell r="R2443" t="str">
            <v/>
          </cell>
          <cell r="S2443" t="str">
            <v/>
          </cell>
          <cell r="T2443" t="str">
            <v/>
          </cell>
          <cell r="U2443" t="str">
            <v/>
          </cell>
          <cell r="V2443" t="str">
            <v>Sim</v>
          </cell>
          <cell r="W2443" t="str">
            <v>Sim</v>
          </cell>
        </row>
        <row r="2444">
          <cell r="D2444" t="str">
            <v>Congonhal/MG</v>
          </cell>
          <cell r="E2444" t="str">
            <v>A</v>
          </cell>
          <cell r="F2444">
            <v>3.3207922896050929E-2</v>
          </cell>
          <cell r="G2444" t="str">
            <v>A</v>
          </cell>
          <cell r="H2444">
            <v>0.91100233676978126</v>
          </cell>
          <cell r="I2444" t="str">
            <v>B</v>
          </cell>
          <cell r="J2444">
            <v>6.5972691686834561E-2</v>
          </cell>
          <cell r="K2444" t="str">
            <v>A</v>
          </cell>
          <cell r="L2444" t="str">
            <v>Bicf</v>
          </cell>
          <cell r="M2444" t="str">
            <v/>
          </cell>
          <cell r="N2444" t="str">
            <v>CAPAG Ano Base 2023</v>
          </cell>
          <cell r="O2444" t="str">
            <v>Não</v>
          </cell>
          <cell r="P2444">
            <v>0.12014388187406347</v>
          </cell>
          <cell r="Q2444" t="str">
            <v>Sim</v>
          </cell>
          <cell r="R2444" t="str">
            <v/>
          </cell>
          <cell r="S2444" t="str">
            <v/>
          </cell>
          <cell r="T2444" t="str">
            <v/>
          </cell>
          <cell r="U2444" t="str">
            <v/>
          </cell>
          <cell r="V2444" t="str">
            <v>Sim</v>
          </cell>
          <cell r="W2444" t="str">
            <v>Sim</v>
          </cell>
        </row>
        <row r="2445">
          <cell r="D2445" t="str">
            <v>Congonhas/MG</v>
          </cell>
          <cell r="E2445" t="str">
            <v>n.d.</v>
          </cell>
          <cell r="F2445">
            <v>7.0886978634766784E-2</v>
          </cell>
          <cell r="G2445" t="str">
            <v>A</v>
          </cell>
          <cell r="H2445">
            <v>0.85200732243368682</v>
          </cell>
          <cell r="I2445" t="str">
            <v>B</v>
          </cell>
          <cell r="J2445" t="str">
            <v>n.d.</v>
          </cell>
          <cell r="K2445" t="str">
            <v>n.d.</v>
          </cell>
          <cell r="L2445" t="str">
            <v>Cicf</v>
          </cell>
          <cell r="M244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45" t="str">
            <v>CAPAG Ano Base 2023</v>
          </cell>
          <cell r="O2445" t="str">
            <v>Não</v>
          </cell>
          <cell r="P2445">
            <v>0.24208788693463992</v>
          </cell>
          <cell r="Q2445" t="str">
            <v>Sim</v>
          </cell>
          <cell r="R2445" t="str">
            <v>Sim</v>
          </cell>
          <cell r="S2445" t="str">
            <v/>
          </cell>
          <cell r="T2445" t="str">
            <v/>
          </cell>
          <cell r="U2445" t="str">
            <v>Sim</v>
          </cell>
          <cell r="V2445" t="str">
            <v>Sim</v>
          </cell>
          <cell r="W2445" t="str">
            <v>Sim</v>
          </cell>
        </row>
        <row r="2446">
          <cell r="D2446" t="str">
            <v>Congonhas do Norte/MG</v>
          </cell>
          <cell r="E2446" t="str">
            <v>B</v>
          </cell>
          <cell r="F2446">
            <v>6.7352245344613509E-2</v>
          </cell>
          <cell r="G2446" t="str">
            <v>A</v>
          </cell>
          <cell r="H2446">
            <v>0.87659212887300431</v>
          </cell>
          <cell r="I2446" t="str">
            <v>B</v>
          </cell>
          <cell r="J2446">
            <v>2.8814433376370019E-2</v>
          </cell>
          <cell r="K2446" t="str">
            <v>B</v>
          </cell>
          <cell r="L2446" t="str">
            <v>Cicf</v>
          </cell>
          <cell r="M2446" t="str">
            <v/>
          </cell>
          <cell r="N2446" t="str">
            <v>CAPAG Ano Base 2023</v>
          </cell>
          <cell r="O2446" t="str">
            <v>Não</v>
          </cell>
          <cell r="P2446">
            <v>0.49356283980887</v>
          </cell>
          <cell r="Q2446" t="str">
            <v>Sim</v>
          </cell>
          <cell r="R2446" t="str">
            <v/>
          </cell>
          <cell r="S2446" t="str">
            <v/>
          </cell>
          <cell r="T2446" t="str">
            <v/>
          </cell>
          <cell r="U2446" t="str">
            <v/>
          </cell>
          <cell r="V2446" t="str">
            <v>Sim</v>
          </cell>
          <cell r="W2446" t="str">
            <v>Sim</v>
          </cell>
        </row>
        <row r="2447">
          <cell r="D2447" t="str">
            <v>Conquista/MG</v>
          </cell>
          <cell r="E2447" t="str">
            <v>A</v>
          </cell>
          <cell r="F2447">
            <v>4.1046201443872561E-2</v>
          </cell>
          <cell r="G2447" t="str">
            <v>A</v>
          </cell>
          <cell r="H2447">
            <v>0.8861839317828345</v>
          </cell>
          <cell r="I2447" t="str">
            <v>B</v>
          </cell>
          <cell r="J2447">
            <v>5.8634270304867508E-2</v>
          </cell>
          <cell r="K2447" t="str">
            <v>A</v>
          </cell>
          <cell r="L2447" t="str">
            <v>Cicf</v>
          </cell>
          <cell r="M2447" t="str">
            <v/>
          </cell>
          <cell r="N2447" t="str">
            <v>CAPAG Ano Base 2023</v>
          </cell>
          <cell r="O2447" t="str">
            <v>Não</v>
          </cell>
          <cell r="P2447">
            <v>0.340068829986994</v>
          </cell>
          <cell r="Q2447" t="str">
            <v>Sim</v>
          </cell>
          <cell r="R2447" t="str">
            <v/>
          </cell>
          <cell r="S2447" t="str">
            <v/>
          </cell>
          <cell r="T2447" t="str">
            <v/>
          </cell>
          <cell r="U2447" t="str">
            <v/>
          </cell>
          <cell r="V2447" t="str">
            <v>Sim</v>
          </cell>
          <cell r="W2447" t="str">
            <v>Sim</v>
          </cell>
        </row>
        <row r="2448">
          <cell r="D2448" t="str">
            <v>Conselheiro Lafaiete/MG</v>
          </cell>
          <cell r="E2448" t="str">
            <v>A</v>
          </cell>
          <cell r="F2448">
            <v>0.26526308554347927</v>
          </cell>
          <cell r="G2448" t="str">
            <v>A</v>
          </cell>
          <cell r="H2448">
            <v>0.88051594093841534</v>
          </cell>
          <cell r="I2448" t="str">
            <v>B</v>
          </cell>
          <cell r="J2448">
            <v>0.11973332201688723</v>
          </cell>
          <cell r="K2448" t="str">
            <v>A</v>
          </cell>
          <cell r="L2448" t="str">
            <v>Bicf</v>
          </cell>
          <cell r="M2448" t="str">
            <v/>
          </cell>
          <cell r="N2448" t="str">
            <v>CAPAG Ano Base 2023</v>
          </cell>
          <cell r="O2448" t="str">
            <v>Não</v>
          </cell>
          <cell r="P2448">
            <v>0.23870731245954627</v>
          </cell>
          <cell r="Q2448" t="str">
            <v>Sim</v>
          </cell>
          <cell r="R2448" t="str">
            <v/>
          </cell>
          <cell r="S2448" t="str">
            <v/>
          </cell>
          <cell r="T2448" t="str">
            <v/>
          </cell>
          <cell r="U2448" t="str">
            <v/>
          </cell>
          <cell r="V2448" t="str">
            <v>Sim</v>
          </cell>
          <cell r="W2448" t="str">
            <v>Sim</v>
          </cell>
        </row>
        <row r="2449">
          <cell r="D2449" t="str">
            <v>Conselheiro Pena/MG</v>
          </cell>
          <cell r="E2449" t="str">
            <v>n.d.</v>
          </cell>
          <cell r="F2449">
            <v>4.6161407711601109E-3</v>
          </cell>
          <cell r="G2449" t="str">
            <v>A</v>
          </cell>
          <cell r="H2449">
            <v>0.91495713796032652</v>
          </cell>
          <cell r="I2449" t="str">
            <v>B</v>
          </cell>
          <cell r="J2449" t="str">
            <v>n.d.</v>
          </cell>
          <cell r="K2449" t="str">
            <v>n.d.</v>
          </cell>
          <cell r="L2449" t="str">
            <v>Cicf</v>
          </cell>
          <cell r="M244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49" t="str">
            <v>CAPAG Ano Base 2023</v>
          </cell>
          <cell r="O2449" t="str">
            <v>Não</v>
          </cell>
          <cell r="P2449">
            <v>0.43067154254368928</v>
          </cell>
          <cell r="Q2449" t="str">
            <v>Sim</v>
          </cell>
          <cell r="R2449" t="str">
            <v>Sim</v>
          </cell>
          <cell r="S2449" t="str">
            <v/>
          </cell>
          <cell r="T2449" t="str">
            <v/>
          </cell>
          <cell r="U2449" t="str">
            <v>Sim</v>
          </cell>
          <cell r="V2449" t="str">
            <v>Sim</v>
          </cell>
          <cell r="W2449" t="str">
            <v>Sim</v>
          </cell>
        </row>
        <row r="2450">
          <cell r="D2450" t="str">
            <v>Consolação/MG</v>
          </cell>
          <cell r="E2450" t="str">
            <v>n.e.</v>
          </cell>
          <cell r="F2450" t="str">
            <v>n.d.</v>
          </cell>
          <cell r="G2450" t="str">
            <v>n.d.</v>
          </cell>
          <cell r="H2450" t="str">
            <v>n.d.</v>
          </cell>
          <cell r="I2450" t="str">
            <v>n.d.</v>
          </cell>
          <cell r="J2450" t="str">
            <v>n.d.</v>
          </cell>
          <cell r="K2450" t="str">
            <v>n.d.</v>
          </cell>
          <cell r="L2450" t="str">
            <v>Eicf</v>
          </cell>
          <cell r="M2450" t="str">
            <v>Ente possui ranking da informação contábil Eicf</v>
          </cell>
          <cell r="N2450" t="str">
            <v>CAPAG Ano Base 2023</v>
          </cell>
          <cell r="O2450" t="str">
            <v>Não</v>
          </cell>
          <cell r="P2450">
            <v>0</v>
          </cell>
          <cell r="Q2450" t="str">
            <v>Sim</v>
          </cell>
          <cell r="R2450" t="str">
            <v>Sim</v>
          </cell>
          <cell r="S2450" t="str">
            <v/>
          </cell>
          <cell r="T2450" t="str">
            <v/>
          </cell>
          <cell r="U2450" t="str">
            <v/>
          </cell>
          <cell r="V2450" t="str">
            <v>Não</v>
          </cell>
          <cell r="W2450" t="str">
            <v>Não</v>
          </cell>
        </row>
        <row r="2451">
          <cell r="D2451" t="str">
            <v>Contagem/MG</v>
          </cell>
          <cell r="E2451" t="str">
            <v>A+</v>
          </cell>
          <cell r="F2451">
            <v>0.34445097762792953</v>
          </cell>
          <cell r="G2451" t="str">
            <v>A</v>
          </cell>
          <cell r="H2451">
            <v>0.91301043608996668</v>
          </cell>
          <cell r="I2451" t="str">
            <v>B</v>
          </cell>
          <cell r="J2451">
            <v>9.0373375387277549E-2</v>
          </cell>
          <cell r="K2451" t="str">
            <v>A</v>
          </cell>
          <cell r="L2451" t="str">
            <v>Aicf</v>
          </cell>
          <cell r="M2451" t="str">
            <v/>
          </cell>
          <cell r="N2451" t="str">
            <v>CAPAG Ano Base 2023</v>
          </cell>
          <cell r="O2451" t="str">
            <v>Não</v>
          </cell>
          <cell r="P2451">
            <v>0.22663870587338028</v>
          </cell>
          <cell r="Q2451" t="str">
            <v>Sim</v>
          </cell>
          <cell r="R2451" t="str">
            <v/>
          </cell>
          <cell r="S2451" t="str">
            <v/>
          </cell>
          <cell r="T2451" t="str">
            <v/>
          </cell>
          <cell r="U2451" t="str">
            <v/>
          </cell>
          <cell r="V2451" t="str">
            <v>Sim</v>
          </cell>
          <cell r="W2451" t="str">
            <v>Sim</v>
          </cell>
        </row>
        <row r="2452">
          <cell r="D2452" t="str">
            <v>Coqueiral/MG</v>
          </cell>
          <cell r="E2452" t="str">
            <v>A</v>
          </cell>
          <cell r="F2452">
            <v>8.383151400404236E-2</v>
          </cell>
          <cell r="G2452" t="str">
            <v>A</v>
          </cell>
          <cell r="H2452">
            <v>0.87122523556810916</v>
          </cell>
          <cell r="I2452" t="str">
            <v>B</v>
          </cell>
          <cell r="J2452">
            <v>7.03970796313034E-2</v>
          </cell>
          <cell r="K2452" t="str">
            <v>A</v>
          </cell>
          <cell r="L2452" t="str">
            <v>Bicf</v>
          </cell>
          <cell r="M2452" t="str">
            <v/>
          </cell>
          <cell r="N2452" t="str">
            <v>CAPAG Ano Base 2024</v>
          </cell>
          <cell r="O2452" t="str">
            <v>Sim</v>
          </cell>
          <cell r="P2452">
            <v>1.4805108047490585E-2</v>
          </cell>
          <cell r="Q2452" t="str">
            <v>Sim</v>
          </cell>
          <cell r="R2452" t="str">
            <v/>
          </cell>
          <cell r="S2452" t="str">
            <v/>
          </cell>
          <cell r="T2452" t="str">
            <v/>
          </cell>
          <cell r="U2452" t="str">
            <v/>
          </cell>
          <cell r="V2452" t="str">
            <v>Sim</v>
          </cell>
          <cell r="W2452" t="str">
            <v>Sim</v>
          </cell>
        </row>
        <row r="2453">
          <cell r="D2453" t="str">
            <v>Coração de Jesus/MG</v>
          </cell>
          <cell r="E2453" t="str">
            <v>n.d.</v>
          </cell>
          <cell r="F2453">
            <v>0.46376424464928051</v>
          </cell>
          <cell r="G2453" t="str">
            <v>A</v>
          </cell>
          <cell r="H2453">
            <v>0.94560472372483528</v>
          </cell>
          <cell r="I2453" t="str">
            <v>B</v>
          </cell>
          <cell r="J2453" t="str">
            <v>n.d.</v>
          </cell>
          <cell r="K2453" t="str">
            <v>n.d.</v>
          </cell>
          <cell r="L2453" t="str">
            <v>Bicf</v>
          </cell>
          <cell r="M245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453" t="str">
            <v>CAPAG Ano Base 2023</v>
          </cell>
          <cell r="O2453" t="str">
            <v>Não</v>
          </cell>
          <cell r="P2453" t="str">
            <v>n.d.</v>
          </cell>
          <cell r="Q2453" t="str">
            <v>Sim</v>
          </cell>
          <cell r="R2453" t="str">
            <v/>
          </cell>
          <cell r="S2453" t="str">
            <v/>
          </cell>
          <cell r="T2453" t="str">
            <v>Negativa</v>
          </cell>
          <cell r="U2453" t="str">
            <v/>
          </cell>
          <cell r="V2453" t="str">
            <v>Sim</v>
          </cell>
          <cell r="W2453" t="str">
            <v>Sim</v>
          </cell>
        </row>
        <row r="2454">
          <cell r="D2454" t="str">
            <v>Cordisburgo/MG</v>
          </cell>
          <cell r="E2454" t="str">
            <v>A</v>
          </cell>
          <cell r="F2454">
            <v>4.85171429008373E-2</v>
          </cell>
          <cell r="G2454" t="str">
            <v>A</v>
          </cell>
          <cell r="H2454">
            <v>0.74439250805924617</v>
          </cell>
          <cell r="I2454" t="str">
            <v>A</v>
          </cell>
          <cell r="J2454">
            <v>0.32342545159342606</v>
          </cell>
          <cell r="K2454" t="str">
            <v>A</v>
          </cell>
          <cell r="L2454" t="str">
            <v>Dicf</v>
          </cell>
          <cell r="M2454" t="str">
            <v/>
          </cell>
          <cell r="N2454" t="str">
            <v>CAPAG Ano Base 2023</v>
          </cell>
          <cell r="O2454" t="str">
            <v>Não</v>
          </cell>
          <cell r="P2454">
            <v>0.3942974836048625</v>
          </cell>
          <cell r="Q2454" t="str">
            <v>Sim</v>
          </cell>
          <cell r="R2454" t="str">
            <v/>
          </cell>
          <cell r="S2454" t="str">
            <v/>
          </cell>
          <cell r="T2454" t="str">
            <v/>
          </cell>
          <cell r="U2454" t="str">
            <v/>
          </cell>
          <cell r="V2454" t="str">
            <v>Sim</v>
          </cell>
          <cell r="W2454" t="str">
            <v>Sim</v>
          </cell>
        </row>
        <row r="2455">
          <cell r="D2455" t="str">
            <v>Cordislândia/MG</v>
          </cell>
          <cell r="E2455" t="str">
            <v>C</v>
          </cell>
          <cell r="F2455">
            <v>3.2108888310611587E-2</v>
          </cell>
          <cell r="G2455" t="str">
            <v>A</v>
          </cell>
          <cell r="H2455">
            <v>0.94440357710842238</v>
          </cell>
          <cell r="I2455" t="str">
            <v>B</v>
          </cell>
          <cell r="J2455">
            <v>0</v>
          </cell>
          <cell r="K2455" t="str">
            <v>C</v>
          </cell>
          <cell r="L2455" t="str">
            <v>Cicf</v>
          </cell>
          <cell r="M2455" t="str">
            <v/>
          </cell>
          <cell r="N2455" t="str">
            <v>CAPAG Ano Base 2023</v>
          </cell>
          <cell r="O2455" t="str">
            <v>Não</v>
          </cell>
          <cell r="P2455" t="str">
            <v>n.d.</v>
          </cell>
          <cell r="Q2455" t="str">
            <v>Sim</v>
          </cell>
          <cell r="R2455" t="str">
            <v/>
          </cell>
          <cell r="S2455" t="str">
            <v/>
          </cell>
          <cell r="T2455" t="str">
            <v/>
          </cell>
          <cell r="U2455" t="str">
            <v/>
          </cell>
          <cell r="V2455" t="str">
            <v>Sim</v>
          </cell>
          <cell r="W2455" t="str">
            <v>Não</v>
          </cell>
        </row>
        <row r="2456">
          <cell r="D2456" t="str">
            <v>Corinto/MG</v>
          </cell>
          <cell r="E2456" t="str">
            <v>n.e.</v>
          </cell>
          <cell r="F2456" t="str">
            <v>n.d.</v>
          </cell>
          <cell r="G2456" t="str">
            <v>n.d.</v>
          </cell>
          <cell r="H2456" t="str">
            <v>n.d.</v>
          </cell>
          <cell r="I2456" t="str">
            <v>n.d.</v>
          </cell>
          <cell r="J2456" t="str">
            <v>n.d.</v>
          </cell>
          <cell r="K2456" t="str">
            <v>n.d.</v>
          </cell>
          <cell r="L2456" t="str">
            <v>Eicf</v>
          </cell>
          <cell r="M2456" t="str">
            <v>Ente possui ranking da informação contábil Eicf</v>
          </cell>
          <cell r="N2456" t="str">
            <v>CAPAG Ano Base 2023</v>
          </cell>
          <cell r="O2456" t="str">
            <v>Não</v>
          </cell>
          <cell r="P2456">
            <v>0.55264700824842894</v>
          </cell>
          <cell r="Q2456" t="str">
            <v>Sim</v>
          </cell>
          <cell r="R2456" t="str">
            <v>Sim</v>
          </cell>
          <cell r="S2456" t="str">
            <v/>
          </cell>
          <cell r="T2456" t="str">
            <v/>
          </cell>
          <cell r="U2456" t="str">
            <v/>
          </cell>
          <cell r="V2456" t="str">
            <v>Não</v>
          </cell>
          <cell r="W2456" t="str">
            <v>Não</v>
          </cell>
        </row>
        <row r="2457">
          <cell r="D2457" t="str">
            <v>Coroaci/MG</v>
          </cell>
          <cell r="E2457" t="str">
            <v>n.e.</v>
          </cell>
          <cell r="F2457">
            <v>0.10024231335347077</v>
          </cell>
          <cell r="G2457" t="str">
            <v>A</v>
          </cell>
          <cell r="H2457">
            <v>0.99246636485583073</v>
          </cell>
          <cell r="I2457" t="str">
            <v>C</v>
          </cell>
          <cell r="J2457">
            <v>-0.28731642489497139</v>
          </cell>
          <cell r="K2457" t="str">
            <v>C</v>
          </cell>
          <cell r="L2457" t="str">
            <v>Eicf</v>
          </cell>
          <cell r="M2457" t="str">
            <v>Ente possui ranking da informação contábil Eicf</v>
          </cell>
          <cell r="N2457" t="str">
            <v>CAPAG Ano Base 2023</v>
          </cell>
          <cell r="O2457" t="str">
            <v>Não</v>
          </cell>
          <cell r="P2457" t="str">
            <v/>
          </cell>
          <cell r="Q2457" t="str">
            <v>Sim</v>
          </cell>
          <cell r="R2457" t="str">
            <v/>
          </cell>
          <cell r="S2457" t="str">
            <v/>
          </cell>
          <cell r="T2457" t="str">
            <v/>
          </cell>
          <cell r="U2457" t="str">
            <v/>
          </cell>
          <cell r="V2457" t="str">
            <v>Sim</v>
          </cell>
          <cell r="W2457" t="str">
            <v>Não</v>
          </cell>
        </row>
        <row r="2458">
          <cell r="D2458" t="str">
            <v>Coromandel/MG</v>
          </cell>
          <cell r="E2458" t="str">
            <v>n.e.</v>
          </cell>
          <cell r="F2458">
            <v>5.398623282283338E-2</v>
          </cell>
          <cell r="G2458" t="str">
            <v>A</v>
          </cell>
          <cell r="H2458">
            <v>0.79979048102951555</v>
          </cell>
          <cell r="I2458" t="str">
            <v>A</v>
          </cell>
          <cell r="J2458">
            <v>0</v>
          </cell>
          <cell r="K2458" t="str">
            <v>C</v>
          </cell>
          <cell r="L2458" t="str">
            <v>Eicf</v>
          </cell>
          <cell r="M2458" t="str">
            <v>Ente possui ranking da informação contábil Eicf</v>
          </cell>
          <cell r="N2458" t="str">
            <v>CAPAG Ano Base 2023</v>
          </cell>
          <cell r="O2458" t="str">
            <v>Não</v>
          </cell>
          <cell r="P2458" t="str">
            <v>n.d.</v>
          </cell>
          <cell r="Q2458" t="str">
            <v>Sim</v>
          </cell>
          <cell r="R2458" t="str">
            <v/>
          </cell>
          <cell r="S2458" t="str">
            <v/>
          </cell>
          <cell r="T2458" t="str">
            <v/>
          </cell>
          <cell r="U2458" t="str">
            <v/>
          </cell>
          <cell r="V2458" t="str">
            <v>Sim</v>
          </cell>
          <cell r="W2458" t="str">
            <v>Sim</v>
          </cell>
        </row>
        <row r="2459">
          <cell r="D2459" t="str">
            <v>Coronel Fabriciano/MG</v>
          </cell>
          <cell r="E2459" t="str">
            <v>A</v>
          </cell>
          <cell r="F2459">
            <v>1.1793162785977968E-2</v>
          </cell>
          <cell r="G2459" t="str">
            <v>A</v>
          </cell>
          <cell r="H2459">
            <v>0.8127232255761756</v>
          </cell>
          <cell r="I2459" t="str">
            <v>A</v>
          </cell>
          <cell r="J2459">
            <v>0.15816428396768242</v>
          </cell>
          <cell r="K2459" t="str">
            <v>A</v>
          </cell>
          <cell r="L2459" t="str">
            <v>Bicf</v>
          </cell>
          <cell r="M2459" t="str">
            <v/>
          </cell>
          <cell r="N2459" t="str">
            <v>CAPAG Ano Base 2023</v>
          </cell>
          <cell r="O2459" t="str">
            <v>Não</v>
          </cell>
          <cell r="P2459">
            <v>5.6791847335904727E-2</v>
          </cell>
          <cell r="Q2459" t="str">
            <v>Sim</v>
          </cell>
          <cell r="R2459" t="str">
            <v/>
          </cell>
          <cell r="S2459" t="str">
            <v/>
          </cell>
          <cell r="T2459" t="str">
            <v/>
          </cell>
          <cell r="U2459" t="str">
            <v/>
          </cell>
          <cell r="V2459" t="str">
            <v>Sim</v>
          </cell>
          <cell r="W2459" t="str">
            <v>Sim</v>
          </cell>
        </row>
        <row r="2460">
          <cell r="D2460" t="str">
            <v>Coronel Murta/MG</v>
          </cell>
          <cell r="E2460" t="str">
            <v>n.e.</v>
          </cell>
          <cell r="F2460">
            <v>4.5553663475113575E-2</v>
          </cell>
          <cell r="G2460" t="str">
            <v>A</v>
          </cell>
          <cell r="H2460" t="str">
            <v>n.d.</v>
          </cell>
          <cell r="I2460" t="str">
            <v>n.d.</v>
          </cell>
          <cell r="J2460">
            <v>0.20131813626759631</v>
          </cell>
          <cell r="K2460" t="str">
            <v>A</v>
          </cell>
          <cell r="L2460" t="str">
            <v>Eicf</v>
          </cell>
          <cell r="M2460" t="str">
            <v>Ente possui ranking da informação contábil Eicf</v>
          </cell>
          <cell r="N2460" t="str">
            <v>CAPAG Ano Base 2023</v>
          </cell>
          <cell r="O2460" t="str">
            <v>Não</v>
          </cell>
          <cell r="P2460">
            <v>9.510712702783708E-2</v>
          </cell>
          <cell r="Q2460" t="str">
            <v>Sim</v>
          </cell>
          <cell r="R2460" t="str">
            <v/>
          </cell>
          <cell r="S2460" t="str">
            <v>Sim</v>
          </cell>
          <cell r="T2460" t="str">
            <v/>
          </cell>
          <cell r="U2460" t="str">
            <v/>
          </cell>
          <cell r="V2460" t="str">
            <v>Sim</v>
          </cell>
          <cell r="W2460" t="str">
            <v>Sim</v>
          </cell>
        </row>
        <row r="2461">
          <cell r="D2461" t="str">
            <v>Coronel Pacheco/MG</v>
          </cell>
          <cell r="E2461" t="str">
            <v>n.d.</v>
          </cell>
          <cell r="F2461" t="str">
            <v>n.d.</v>
          </cell>
          <cell r="G2461" t="str">
            <v>n.d.</v>
          </cell>
          <cell r="H2461" t="str">
            <v>n.d.</v>
          </cell>
          <cell r="I2461" t="str">
            <v>n.d.</v>
          </cell>
          <cell r="J2461" t="str">
            <v>n.d.</v>
          </cell>
          <cell r="K2461" t="str">
            <v>n.d.</v>
          </cell>
          <cell r="L2461" t="str">
            <v>Cicf</v>
          </cell>
          <cell r="M2461" t="str">
            <v xml:space="preserve">Ente não publicou último RGF de 2024
Ente não publicou último RREO de 2024
</v>
          </cell>
          <cell r="N2461" t="str">
            <v>CAPAG Ano Base 2023</v>
          </cell>
          <cell r="O2461" t="str">
            <v>Não</v>
          </cell>
          <cell r="P2461">
            <v>0.70267623766539822</v>
          </cell>
          <cell r="Q2461" t="str">
            <v>Sim</v>
          </cell>
          <cell r="R2461" t="str">
            <v>Sim</v>
          </cell>
          <cell r="S2461" t="str">
            <v/>
          </cell>
          <cell r="T2461" t="str">
            <v/>
          </cell>
          <cell r="U2461" t="str">
            <v/>
          </cell>
          <cell r="V2461" t="str">
            <v>Não</v>
          </cell>
          <cell r="W2461" t="str">
            <v>Não</v>
          </cell>
        </row>
        <row r="2462">
          <cell r="D2462" t="str">
            <v>Coronel Xavier Chaves/MG</v>
          </cell>
          <cell r="E2462" t="str">
            <v>A</v>
          </cell>
          <cell r="F2462">
            <v>0</v>
          </cell>
          <cell r="G2462" t="str">
            <v>A</v>
          </cell>
          <cell r="H2462">
            <v>0.87847400052569324</v>
          </cell>
          <cell r="I2462" t="str">
            <v>B</v>
          </cell>
          <cell r="J2462">
            <v>5.3975242003702711E-2</v>
          </cell>
          <cell r="K2462" t="str">
            <v>A</v>
          </cell>
          <cell r="L2462" t="str">
            <v>Bicf</v>
          </cell>
          <cell r="M2462" t="str">
            <v/>
          </cell>
          <cell r="N2462" t="str">
            <v>CAPAG Ano Base 2023</v>
          </cell>
          <cell r="O2462" t="str">
            <v>Não</v>
          </cell>
          <cell r="P2462">
            <v>8.1540643839782656E-2</v>
          </cell>
          <cell r="Q2462" t="str">
            <v>Sim</v>
          </cell>
          <cell r="R2462" t="str">
            <v/>
          </cell>
          <cell r="S2462" t="str">
            <v/>
          </cell>
          <cell r="T2462" t="str">
            <v/>
          </cell>
          <cell r="U2462" t="str">
            <v/>
          </cell>
          <cell r="V2462" t="str">
            <v>Sim</v>
          </cell>
          <cell r="W2462" t="str">
            <v>Sim</v>
          </cell>
        </row>
        <row r="2463">
          <cell r="D2463" t="str">
            <v>Córrego Danta/MG</v>
          </cell>
          <cell r="E2463" t="str">
            <v>n.d.</v>
          </cell>
          <cell r="F2463" t="str">
            <v>n.d.</v>
          </cell>
          <cell r="G2463" t="str">
            <v>n.d.</v>
          </cell>
          <cell r="H2463" t="str">
            <v>n.d.</v>
          </cell>
          <cell r="I2463" t="str">
            <v>n.d.</v>
          </cell>
          <cell r="J2463" t="str">
            <v>n.d.</v>
          </cell>
          <cell r="K2463" t="str">
            <v>n.d.</v>
          </cell>
          <cell r="L2463" t="str">
            <v>Dicf</v>
          </cell>
          <cell r="M2463" t="str">
            <v xml:space="preserve">Ente não publicou último RGF de 2024
Ente não publicou último RREO de 2024
</v>
          </cell>
          <cell r="N2463" t="str">
            <v>CAPAG Ano Base 2023</v>
          </cell>
          <cell r="O2463" t="str">
            <v>Não</v>
          </cell>
          <cell r="P2463">
            <v>0.97163114662131389</v>
          </cell>
          <cell r="Q2463" t="str">
            <v>Sim</v>
          </cell>
          <cell r="R2463" t="str">
            <v>Sim</v>
          </cell>
          <cell r="S2463" t="str">
            <v/>
          </cell>
          <cell r="T2463" t="str">
            <v/>
          </cell>
          <cell r="U2463" t="str">
            <v/>
          </cell>
          <cell r="V2463" t="str">
            <v>Não</v>
          </cell>
          <cell r="W2463" t="str">
            <v>Não</v>
          </cell>
        </row>
        <row r="2464">
          <cell r="D2464" t="str">
            <v>Córrego do Bom Jesus/MG</v>
          </cell>
          <cell r="E2464" t="str">
            <v>n.d.</v>
          </cell>
          <cell r="F2464">
            <v>0</v>
          </cell>
          <cell r="G2464" t="str">
            <v>A</v>
          </cell>
          <cell r="H2464">
            <v>0.87845754286478361</v>
          </cell>
          <cell r="I2464" t="str">
            <v>B</v>
          </cell>
          <cell r="J2464" t="str">
            <v>n.d.</v>
          </cell>
          <cell r="K2464" t="str">
            <v>n.d.</v>
          </cell>
          <cell r="L2464" t="str">
            <v>Cicf</v>
          </cell>
          <cell r="M246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64" t="str">
            <v>CAPAG Ano Base 2023</v>
          </cell>
          <cell r="O2464" t="str">
            <v>Não</v>
          </cell>
          <cell r="P2464" t="str">
            <v>n.d.</v>
          </cell>
          <cell r="Q2464" t="str">
            <v>Sim</v>
          </cell>
          <cell r="R2464" t="str">
            <v/>
          </cell>
          <cell r="S2464" t="str">
            <v/>
          </cell>
          <cell r="T2464" t="str">
            <v/>
          </cell>
          <cell r="U2464" t="str">
            <v>Sim</v>
          </cell>
          <cell r="V2464" t="str">
            <v>Sim</v>
          </cell>
          <cell r="W2464" t="str">
            <v>Sim</v>
          </cell>
        </row>
        <row r="2465">
          <cell r="D2465" t="str">
            <v>Córrego Fundo/MG</v>
          </cell>
          <cell r="E2465" t="str">
            <v>C</v>
          </cell>
          <cell r="F2465">
            <v>3.9038807822594189E-2</v>
          </cell>
          <cell r="G2465" t="str">
            <v>A</v>
          </cell>
          <cell r="H2465">
            <v>0.91053649983187368</v>
          </cell>
          <cell r="I2465" t="str">
            <v>B</v>
          </cell>
          <cell r="J2465">
            <v>-1.0096163764311957E-3</v>
          </cell>
          <cell r="K2465" t="str">
            <v>C</v>
          </cell>
          <cell r="L2465" t="str">
            <v>Cicf</v>
          </cell>
          <cell r="M2465" t="str">
            <v/>
          </cell>
          <cell r="N2465" t="str">
            <v>CAPAG Ano Base 2023</v>
          </cell>
          <cell r="O2465" t="str">
            <v>Não</v>
          </cell>
          <cell r="P2465">
            <v>1.1421359052127642</v>
          </cell>
          <cell r="Q2465" t="str">
            <v>Sim</v>
          </cell>
          <cell r="R2465" t="str">
            <v/>
          </cell>
          <cell r="S2465" t="str">
            <v/>
          </cell>
          <cell r="T2465" t="str">
            <v/>
          </cell>
          <cell r="U2465" t="str">
            <v/>
          </cell>
          <cell r="V2465" t="str">
            <v>Sim</v>
          </cell>
          <cell r="W2465" t="str">
            <v>Sim</v>
          </cell>
        </row>
        <row r="2466">
          <cell r="D2466" t="str">
            <v>Córrego Novo/MG</v>
          </cell>
          <cell r="E2466" t="str">
            <v>n.d.</v>
          </cell>
          <cell r="F2466">
            <v>1.1655450512791111E-2</v>
          </cell>
          <cell r="G2466" t="str">
            <v>A</v>
          </cell>
          <cell r="H2466">
            <v>1.0349123863892173</v>
          </cell>
          <cell r="I2466" t="str">
            <v>C</v>
          </cell>
          <cell r="J2466" t="str">
            <v>n.d.</v>
          </cell>
          <cell r="K2466" t="str">
            <v>n.d.</v>
          </cell>
          <cell r="L2466" t="str">
            <v>Cicf</v>
          </cell>
          <cell r="M246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66" t="str">
            <v>CAPAG Ano Base 2023</v>
          </cell>
          <cell r="O2466" t="str">
            <v>Não</v>
          </cell>
          <cell r="P2466" t="str">
            <v>n.d.</v>
          </cell>
          <cell r="Q2466" t="str">
            <v>Sim</v>
          </cell>
          <cell r="R2466" t="str">
            <v/>
          </cell>
          <cell r="S2466" t="str">
            <v/>
          </cell>
          <cell r="T2466" t="str">
            <v/>
          </cell>
          <cell r="U2466" t="str">
            <v>Sim</v>
          </cell>
          <cell r="V2466" t="str">
            <v>Sim</v>
          </cell>
          <cell r="W2466" t="str">
            <v>Não</v>
          </cell>
        </row>
        <row r="2467">
          <cell r="D2467" t="str">
            <v>Couto de Magalhães de Minas/MG</v>
          </cell>
          <cell r="E2467" t="str">
            <v>C</v>
          </cell>
          <cell r="F2467">
            <v>0.10226404084618304</v>
          </cell>
          <cell r="G2467" t="str">
            <v>A</v>
          </cell>
          <cell r="H2467">
            <v>0.9736081141580224</v>
          </cell>
          <cell r="I2467" t="str">
            <v>C</v>
          </cell>
          <cell r="J2467">
            <v>-1.7651956722944225E-2</v>
          </cell>
          <cell r="K2467" t="str">
            <v>C</v>
          </cell>
          <cell r="L2467" t="str">
            <v>Aicf</v>
          </cell>
          <cell r="M2467" t="str">
            <v/>
          </cell>
          <cell r="N2467" t="str">
            <v>CAPAG Ano Base 2023</v>
          </cell>
          <cell r="O2467" t="str">
            <v>Não</v>
          </cell>
          <cell r="P2467">
            <v>7.2777233280124465</v>
          </cell>
          <cell r="Q2467" t="str">
            <v>Sim</v>
          </cell>
          <cell r="R2467" t="str">
            <v/>
          </cell>
          <cell r="S2467" t="str">
            <v/>
          </cell>
          <cell r="T2467" t="str">
            <v/>
          </cell>
          <cell r="U2467" t="str">
            <v/>
          </cell>
          <cell r="V2467" t="str">
            <v>Sim</v>
          </cell>
          <cell r="W2467" t="str">
            <v>Sim</v>
          </cell>
        </row>
        <row r="2468">
          <cell r="D2468" t="str">
            <v>Crisólita/MG</v>
          </cell>
          <cell r="E2468" t="str">
            <v>C</v>
          </cell>
          <cell r="F2468">
            <v>1.6619144996993715E-3</v>
          </cell>
          <cell r="G2468" t="str">
            <v>A</v>
          </cell>
          <cell r="H2468">
            <v>0.87607564463146126</v>
          </cell>
          <cell r="I2468" t="str">
            <v>B</v>
          </cell>
          <cell r="J2468">
            <v>-0.13255067666394132</v>
          </cell>
          <cell r="K2468" t="str">
            <v>C</v>
          </cell>
          <cell r="L2468" t="str">
            <v>Cicf</v>
          </cell>
          <cell r="M2468" t="str">
            <v/>
          </cell>
          <cell r="N2468" t="str">
            <v>CAPAG Ano Base 2023</v>
          </cell>
          <cell r="O2468" t="str">
            <v>Não</v>
          </cell>
          <cell r="P2468" t="str">
            <v/>
          </cell>
          <cell r="Q2468" t="str">
            <v>Sim</v>
          </cell>
          <cell r="R2468" t="str">
            <v/>
          </cell>
          <cell r="S2468" t="str">
            <v/>
          </cell>
          <cell r="T2468" t="str">
            <v/>
          </cell>
          <cell r="U2468" t="str">
            <v/>
          </cell>
          <cell r="V2468" t="str">
            <v>Sim</v>
          </cell>
          <cell r="W2468" t="str">
            <v>Sim</v>
          </cell>
        </row>
        <row r="2469">
          <cell r="D2469" t="str">
            <v>Cristais/MG</v>
          </cell>
          <cell r="E2469" t="str">
            <v>A</v>
          </cell>
          <cell r="F2469">
            <v>0.11062666054896443</v>
          </cell>
          <cell r="G2469" t="str">
            <v>A</v>
          </cell>
          <cell r="H2469">
            <v>0.9239106334945244</v>
          </cell>
          <cell r="I2469" t="str">
            <v>B</v>
          </cell>
          <cell r="J2469">
            <v>0.12045199068322027</v>
          </cell>
          <cell r="K2469" t="str">
            <v>A</v>
          </cell>
          <cell r="L2469" t="str">
            <v>Bicf</v>
          </cell>
          <cell r="M2469" t="str">
            <v/>
          </cell>
          <cell r="N2469" t="str">
            <v>CAPAG Ano Base 2024</v>
          </cell>
          <cell r="O2469" t="str">
            <v>Sim</v>
          </cell>
          <cell r="P2469">
            <v>2.2535488445216502E-2</v>
          </cell>
          <cell r="Q2469" t="str">
            <v>Sim</v>
          </cell>
          <cell r="R2469" t="str">
            <v/>
          </cell>
          <cell r="S2469" t="str">
            <v/>
          </cell>
          <cell r="T2469" t="str">
            <v/>
          </cell>
          <cell r="U2469" t="str">
            <v/>
          </cell>
          <cell r="V2469" t="str">
            <v>Sim</v>
          </cell>
          <cell r="W2469" t="str">
            <v>Sim</v>
          </cell>
        </row>
        <row r="2470">
          <cell r="D2470" t="str">
            <v>Cristália/MG</v>
          </cell>
          <cell r="E2470" t="str">
            <v>C</v>
          </cell>
          <cell r="F2470">
            <v>9.0860091446736693E-2</v>
          </cell>
          <cell r="G2470" t="str">
            <v>A</v>
          </cell>
          <cell r="H2470">
            <v>1.0439324850769969</v>
          </cell>
          <cell r="I2470" t="str">
            <v>C</v>
          </cell>
          <cell r="J2470">
            <v>-6.8451463289392722E-2</v>
          </cell>
          <cell r="K2470" t="str">
            <v>C</v>
          </cell>
          <cell r="L2470" t="str">
            <v>Bicf</v>
          </cell>
          <cell r="M2470" t="str">
            <v/>
          </cell>
          <cell r="N2470" t="str">
            <v>CAPAG Ano Base 2023</v>
          </cell>
          <cell r="O2470" t="str">
            <v>Não</v>
          </cell>
          <cell r="P2470">
            <v>0.97862629766113551</v>
          </cell>
          <cell r="Q2470" t="str">
            <v>Sim</v>
          </cell>
          <cell r="R2470" t="str">
            <v>Sim</v>
          </cell>
          <cell r="S2470" t="str">
            <v/>
          </cell>
          <cell r="T2470" t="str">
            <v/>
          </cell>
          <cell r="U2470" t="str">
            <v/>
          </cell>
          <cell r="V2470" t="str">
            <v>Sim</v>
          </cell>
          <cell r="W2470" t="str">
            <v>Sim</v>
          </cell>
        </row>
        <row r="2471">
          <cell r="D2471" t="str">
            <v>Cristiano Otoni/MG</v>
          </cell>
          <cell r="E2471" t="str">
            <v>B</v>
          </cell>
          <cell r="F2471">
            <v>8.1320496690866877E-3</v>
          </cell>
          <cell r="G2471" t="str">
            <v>A</v>
          </cell>
          <cell r="H2471">
            <v>0.91714115643333827</v>
          </cell>
          <cell r="I2471" t="str">
            <v>B</v>
          </cell>
          <cell r="J2471">
            <v>4.9214686753923535E-2</v>
          </cell>
          <cell r="K2471" t="str">
            <v>B</v>
          </cell>
          <cell r="L2471" t="str">
            <v>Bicf</v>
          </cell>
          <cell r="M2471" t="str">
            <v/>
          </cell>
          <cell r="N2471" t="str">
            <v>CAPAG Ano Base 2023</v>
          </cell>
          <cell r="O2471" t="str">
            <v>Não</v>
          </cell>
          <cell r="P2471">
            <v>7.402684995252623E-2</v>
          </cell>
          <cell r="Q2471" t="str">
            <v>Sim</v>
          </cell>
          <cell r="R2471" t="str">
            <v/>
          </cell>
          <cell r="S2471" t="str">
            <v/>
          </cell>
          <cell r="T2471" t="str">
            <v/>
          </cell>
          <cell r="U2471" t="str">
            <v/>
          </cell>
          <cell r="V2471" t="str">
            <v>Sim</v>
          </cell>
          <cell r="W2471" t="str">
            <v>Sim</v>
          </cell>
        </row>
        <row r="2472">
          <cell r="D2472" t="str">
            <v>Cristina/MG</v>
          </cell>
          <cell r="E2472" t="str">
            <v>C</v>
          </cell>
          <cell r="F2472">
            <v>1.5846846340008432E-2</v>
          </cell>
          <cell r="G2472" t="str">
            <v>A</v>
          </cell>
          <cell r="H2472">
            <v>0.97993294505813622</v>
          </cell>
          <cell r="I2472" t="str">
            <v>C</v>
          </cell>
          <cell r="J2472">
            <v>-3.8692094674514757E-3</v>
          </cell>
          <cell r="K2472" t="str">
            <v>C</v>
          </cell>
          <cell r="L2472" t="str">
            <v>Aicf</v>
          </cell>
          <cell r="M2472" t="str">
            <v/>
          </cell>
          <cell r="N2472" t="str">
            <v>CAPAG Ano Base 2023</v>
          </cell>
          <cell r="O2472" t="str">
            <v>Não</v>
          </cell>
          <cell r="P2472">
            <v>1.8089982364665242</v>
          </cell>
          <cell r="Q2472" t="str">
            <v>Sim</v>
          </cell>
          <cell r="R2472" t="str">
            <v/>
          </cell>
          <cell r="S2472" t="str">
            <v/>
          </cell>
          <cell r="T2472" t="str">
            <v/>
          </cell>
          <cell r="U2472" t="str">
            <v/>
          </cell>
          <cell r="V2472" t="str">
            <v>Sim</v>
          </cell>
          <cell r="W2472" t="str">
            <v>Sim</v>
          </cell>
        </row>
        <row r="2473">
          <cell r="D2473" t="str">
            <v>Crucilândia/MG</v>
          </cell>
          <cell r="E2473" t="str">
            <v>C</v>
          </cell>
          <cell r="F2473">
            <v>7.8378919902248739E-2</v>
          </cell>
          <cell r="G2473" t="str">
            <v>A</v>
          </cell>
          <cell r="H2473">
            <v>0.99890714486826548</v>
          </cell>
          <cell r="I2473" t="str">
            <v>C</v>
          </cell>
          <cell r="J2473">
            <v>0.10883895448777446</v>
          </cell>
          <cell r="K2473" t="str">
            <v>A</v>
          </cell>
          <cell r="L2473" t="str">
            <v>Dicf</v>
          </cell>
          <cell r="M2473" t="str">
            <v/>
          </cell>
          <cell r="N2473" t="str">
            <v>CAPAG Ano Base 2023</v>
          </cell>
          <cell r="O2473" t="str">
            <v>Não</v>
          </cell>
          <cell r="P2473">
            <v>0.32522640752461007</v>
          </cell>
          <cell r="Q2473" t="str">
            <v>Sim</v>
          </cell>
          <cell r="R2473" t="str">
            <v/>
          </cell>
          <cell r="S2473" t="str">
            <v/>
          </cell>
          <cell r="T2473" t="str">
            <v/>
          </cell>
          <cell r="U2473" t="str">
            <v/>
          </cell>
          <cell r="V2473" t="str">
            <v>Sim</v>
          </cell>
          <cell r="W2473" t="str">
            <v>Sim</v>
          </cell>
        </row>
        <row r="2474">
          <cell r="D2474" t="str">
            <v>Cruzeiro da Fortaleza/MG</v>
          </cell>
          <cell r="E2474" t="str">
            <v>n.e.</v>
          </cell>
          <cell r="F2474">
            <v>2.4476664069682973E-2</v>
          </cell>
          <cell r="G2474" t="str">
            <v>A</v>
          </cell>
          <cell r="H2474">
            <v>0.93232865736756509</v>
          </cell>
          <cell r="I2474" t="str">
            <v>B</v>
          </cell>
          <cell r="J2474">
            <v>0</v>
          </cell>
          <cell r="K2474" t="str">
            <v>C</v>
          </cell>
          <cell r="L2474" t="str">
            <v>Eicf</v>
          </cell>
          <cell r="M2474" t="str">
            <v>Ente possui ranking da informação contábil Eicf</v>
          </cell>
          <cell r="N2474" t="str">
            <v>CAPAG Ano Base 2023</v>
          </cell>
          <cell r="O2474" t="str">
            <v>Não</v>
          </cell>
          <cell r="P2474" t="str">
            <v>n.d.</v>
          </cell>
          <cell r="Q2474" t="str">
            <v>Sim</v>
          </cell>
          <cell r="R2474" t="str">
            <v/>
          </cell>
          <cell r="S2474" t="str">
            <v/>
          </cell>
          <cell r="T2474" t="str">
            <v/>
          </cell>
          <cell r="U2474" t="str">
            <v/>
          </cell>
          <cell r="V2474" t="str">
            <v>Sim</v>
          </cell>
          <cell r="W2474" t="str">
            <v>Sim</v>
          </cell>
        </row>
        <row r="2475">
          <cell r="D2475" t="str">
            <v>Cruzília/MG</v>
          </cell>
          <cell r="E2475" t="str">
            <v>C</v>
          </cell>
          <cell r="F2475">
            <v>1.4090309061013225E-2</v>
          </cell>
          <cell r="G2475" t="str">
            <v>A</v>
          </cell>
          <cell r="H2475">
            <v>0.95992095870470351</v>
          </cell>
          <cell r="I2475" t="str">
            <v>C</v>
          </cell>
          <cell r="J2475">
            <v>5.8438996352729061E-2</v>
          </cell>
          <cell r="K2475" t="str">
            <v>A</v>
          </cell>
          <cell r="L2475" t="str">
            <v>Dicf</v>
          </cell>
          <cell r="M2475" t="str">
            <v/>
          </cell>
          <cell r="N2475" t="str">
            <v>CAPAG Ano Base 2023</v>
          </cell>
          <cell r="O2475" t="str">
            <v>Não</v>
          </cell>
          <cell r="P2475">
            <v>0.50394493209370772</v>
          </cell>
          <cell r="Q2475" t="str">
            <v>Sim</v>
          </cell>
          <cell r="R2475" t="str">
            <v>Sim</v>
          </cell>
          <cell r="S2475" t="str">
            <v/>
          </cell>
          <cell r="T2475" t="str">
            <v/>
          </cell>
          <cell r="U2475" t="str">
            <v/>
          </cell>
          <cell r="V2475" t="str">
            <v>Sim</v>
          </cell>
          <cell r="W2475" t="str">
            <v>Sim</v>
          </cell>
        </row>
        <row r="2476">
          <cell r="D2476" t="str">
            <v>Cuparaque/MG</v>
          </cell>
          <cell r="E2476" t="str">
            <v>C</v>
          </cell>
          <cell r="F2476">
            <v>1.9403486480616305E-2</v>
          </cell>
          <cell r="G2476" t="str">
            <v>A</v>
          </cell>
          <cell r="H2476">
            <v>0.97839730815067849</v>
          </cell>
          <cell r="I2476" t="str">
            <v>C</v>
          </cell>
          <cell r="J2476">
            <v>-9.4257388075129969E-2</v>
          </cell>
          <cell r="K2476" t="str">
            <v>C</v>
          </cell>
          <cell r="L2476" t="str">
            <v>Cicf</v>
          </cell>
          <cell r="M2476" t="str">
            <v/>
          </cell>
          <cell r="N2476" t="str">
            <v>CAPAG Ano Base 2023</v>
          </cell>
          <cell r="O2476" t="str">
            <v>Não</v>
          </cell>
          <cell r="P2476">
            <v>17.119579766351961</v>
          </cell>
          <cell r="Q2476" t="str">
            <v>Sim</v>
          </cell>
          <cell r="R2476" t="str">
            <v/>
          </cell>
          <cell r="S2476" t="str">
            <v/>
          </cell>
          <cell r="T2476" t="str">
            <v/>
          </cell>
          <cell r="U2476" t="str">
            <v/>
          </cell>
          <cell r="V2476" t="str">
            <v>Sim</v>
          </cell>
          <cell r="W2476" t="str">
            <v>Sim</v>
          </cell>
        </row>
        <row r="2477">
          <cell r="D2477" t="str">
            <v>Curral de Dentro/MG</v>
          </cell>
          <cell r="E2477" t="str">
            <v>C</v>
          </cell>
          <cell r="F2477">
            <v>3.2363279561765268E-2</v>
          </cell>
          <cell r="G2477" t="str">
            <v>A</v>
          </cell>
          <cell r="H2477">
            <v>0.97620827068706462</v>
          </cell>
          <cell r="I2477" t="str">
            <v>C</v>
          </cell>
          <cell r="J2477">
            <v>-4.9373404873666663E-2</v>
          </cell>
          <cell r="K2477" t="str">
            <v>C</v>
          </cell>
          <cell r="L2477" t="str">
            <v>Bicf</v>
          </cell>
          <cell r="M2477" t="str">
            <v/>
          </cell>
          <cell r="N2477" t="str">
            <v>CAPAG Ano Base 2023</v>
          </cell>
          <cell r="O2477" t="str">
            <v>Não</v>
          </cell>
          <cell r="P2477">
            <v>5.2391504759854817</v>
          </cell>
          <cell r="Q2477" t="str">
            <v>Sim</v>
          </cell>
          <cell r="R2477" t="str">
            <v/>
          </cell>
          <cell r="S2477" t="str">
            <v/>
          </cell>
          <cell r="T2477" t="str">
            <v/>
          </cell>
          <cell r="U2477" t="str">
            <v/>
          </cell>
          <cell r="V2477" t="str">
            <v>Sim</v>
          </cell>
          <cell r="W2477" t="str">
            <v>Sim</v>
          </cell>
        </row>
        <row r="2478">
          <cell r="D2478" t="str">
            <v>Curvelo/MG</v>
          </cell>
          <cell r="E2478" t="str">
            <v>A</v>
          </cell>
          <cell r="F2478">
            <v>2.0979829770719691E-2</v>
          </cell>
          <cell r="G2478" t="str">
            <v>A</v>
          </cell>
          <cell r="H2478">
            <v>0.82318473947964854</v>
          </cell>
          <cell r="I2478" t="str">
            <v>A</v>
          </cell>
          <cell r="J2478">
            <v>0.29683283679235944</v>
          </cell>
          <cell r="K2478" t="str">
            <v>A</v>
          </cell>
          <cell r="L2478" t="str">
            <v>Cicf</v>
          </cell>
          <cell r="M2478" t="str">
            <v/>
          </cell>
          <cell r="N2478" t="str">
            <v>CAPAG Ano Base 2023</v>
          </cell>
          <cell r="O2478" t="str">
            <v>Não</v>
          </cell>
          <cell r="P2478">
            <v>3.9445293206532513E-2</v>
          </cell>
          <cell r="Q2478" t="str">
            <v>Sim</v>
          </cell>
          <cell r="R2478" t="str">
            <v/>
          </cell>
          <cell r="S2478" t="str">
            <v/>
          </cell>
          <cell r="T2478" t="str">
            <v/>
          </cell>
          <cell r="U2478" t="str">
            <v/>
          </cell>
          <cell r="V2478" t="str">
            <v>Sim</v>
          </cell>
          <cell r="W2478" t="str">
            <v>Sim</v>
          </cell>
        </row>
        <row r="2479">
          <cell r="D2479" t="str">
            <v>Datas/MG</v>
          </cell>
          <cell r="E2479" t="str">
            <v>C</v>
          </cell>
          <cell r="F2479">
            <v>7.7951309210311015E-2</v>
          </cell>
          <cell r="G2479" t="str">
            <v>A</v>
          </cell>
          <cell r="H2479">
            <v>0.98343891262313121</v>
          </cell>
          <cell r="I2479" t="str">
            <v>C</v>
          </cell>
          <cell r="J2479">
            <v>9.9000803844463761E-3</v>
          </cell>
          <cell r="K2479" t="str">
            <v>B</v>
          </cell>
          <cell r="L2479" t="str">
            <v>Bicf</v>
          </cell>
          <cell r="M2479" t="str">
            <v/>
          </cell>
          <cell r="N2479" t="str">
            <v>CAPAG Ano Base 2024</v>
          </cell>
          <cell r="O2479" t="str">
            <v>Sim</v>
          </cell>
          <cell r="P2479">
            <v>2.4051233095435463E-2</v>
          </cell>
          <cell r="Q2479" t="str">
            <v>Sim</v>
          </cell>
          <cell r="R2479" t="str">
            <v/>
          </cell>
          <cell r="S2479" t="str">
            <v/>
          </cell>
          <cell r="T2479" t="str">
            <v/>
          </cell>
          <cell r="U2479" t="str">
            <v/>
          </cell>
          <cell r="V2479" t="str">
            <v>Sim</v>
          </cell>
          <cell r="W2479" t="str">
            <v>Sim</v>
          </cell>
        </row>
        <row r="2480">
          <cell r="D2480" t="str">
            <v>Delfim Moreira/MG</v>
          </cell>
          <cell r="E2480" t="str">
            <v>C</v>
          </cell>
          <cell r="F2480">
            <v>1.5485547750401297E-2</v>
          </cell>
          <cell r="G2480" t="str">
            <v>A</v>
          </cell>
          <cell r="H2480">
            <v>1.0173916352638077</v>
          </cell>
          <cell r="I2480" t="str">
            <v>C</v>
          </cell>
          <cell r="J2480">
            <v>3.1571829842173293E-3</v>
          </cell>
          <cell r="K2480" t="str">
            <v>B</v>
          </cell>
          <cell r="L2480" t="str">
            <v>Bicf</v>
          </cell>
          <cell r="M2480" t="str">
            <v/>
          </cell>
          <cell r="N2480" t="str">
            <v>CAPAG Ano Base 2023</v>
          </cell>
          <cell r="O2480" t="str">
            <v>Não</v>
          </cell>
          <cell r="P2480">
            <v>2.2915544133429507E-2</v>
          </cell>
          <cell r="Q2480" t="str">
            <v>Sim</v>
          </cell>
          <cell r="R2480" t="str">
            <v>Sim</v>
          </cell>
          <cell r="S2480" t="str">
            <v/>
          </cell>
          <cell r="T2480" t="str">
            <v/>
          </cell>
          <cell r="U2480" t="str">
            <v/>
          </cell>
          <cell r="V2480" t="str">
            <v>Sim</v>
          </cell>
          <cell r="W2480" t="str">
            <v>Sim</v>
          </cell>
        </row>
        <row r="2481">
          <cell r="D2481" t="str">
            <v>Delfinópolis/MG</v>
          </cell>
          <cell r="E2481" t="str">
            <v>n.e.</v>
          </cell>
          <cell r="F2481">
            <v>1.0849061753523813E-2</v>
          </cell>
          <cell r="G2481" t="str">
            <v>A</v>
          </cell>
          <cell r="H2481">
            <v>0.9700020585198097</v>
          </cell>
          <cell r="I2481" t="str">
            <v>C</v>
          </cell>
          <cell r="J2481">
            <v>0</v>
          </cell>
          <cell r="K2481" t="str">
            <v>C</v>
          </cell>
          <cell r="L2481" t="str">
            <v>Eicf</v>
          </cell>
          <cell r="M2481" t="str">
            <v>Ente possui ranking da informação contábil Eicf</v>
          </cell>
          <cell r="N2481" t="str">
            <v>CAPAG Ano Base 2023</v>
          </cell>
          <cell r="O2481" t="str">
            <v>Não</v>
          </cell>
          <cell r="P2481" t="str">
            <v>n.d.</v>
          </cell>
          <cell r="Q2481" t="str">
            <v>Sim</v>
          </cell>
          <cell r="R2481" t="str">
            <v/>
          </cell>
          <cell r="S2481" t="str">
            <v/>
          </cell>
          <cell r="T2481" t="str">
            <v/>
          </cell>
          <cell r="U2481" t="str">
            <v/>
          </cell>
          <cell r="V2481" t="str">
            <v>Sim</v>
          </cell>
          <cell r="W2481" t="str">
            <v>Sim</v>
          </cell>
        </row>
        <row r="2482">
          <cell r="D2482" t="str">
            <v>Delta/MG</v>
          </cell>
          <cell r="E2482" t="str">
            <v>C</v>
          </cell>
          <cell r="F2482">
            <v>0.10861974811223625</v>
          </cell>
          <cell r="G2482" t="str">
            <v>A</v>
          </cell>
          <cell r="H2482">
            <v>1.0260173232509109</v>
          </cell>
          <cell r="I2482" t="str">
            <v>C</v>
          </cell>
          <cell r="J2482">
            <v>-3.8537631966732946E-2</v>
          </cell>
          <cell r="K2482" t="str">
            <v>C</v>
          </cell>
          <cell r="L2482" t="str">
            <v>Cicf</v>
          </cell>
          <cell r="M2482" t="str">
            <v/>
          </cell>
          <cell r="N2482" t="str">
            <v>CAPAG Ano Base 2023</v>
          </cell>
          <cell r="O2482" t="str">
            <v>Não</v>
          </cell>
          <cell r="P2482">
            <v>2.9987194795142518</v>
          </cell>
          <cell r="Q2482" t="str">
            <v>Sim</v>
          </cell>
          <cell r="R2482" t="str">
            <v/>
          </cell>
          <cell r="S2482" t="str">
            <v/>
          </cell>
          <cell r="T2482" t="str">
            <v/>
          </cell>
          <cell r="U2482" t="str">
            <v/>
          </cell>
          <cell r="V2482" t="str">
            <v>Sim</v>
          </cell>
          <cell r="W2482" t="str">
            <v>Não</v>
          </cell>
        </row>
        <row r="2483">
          <cell r="D2483" t="str">
            <v>Descoberto/MG</v>
          </cell>
          <cell r="E2483" t="str">
            <v>n.d.</v>
          </cell>
          <cell r="F2483">
            <v>0.46051038986928772</v>
          </cell>
          <cell r="G2483" t="str">
            <v>A</v>
          </cell>
          <cell r="H2483">
            <v>0.89024592937559788</v>
          </cell>
          <cell r="I2483" t="str">
            <v>B</v>
          </cell>
          <cell r="J2483" t="str">
            <v>n.d.</v>
          </cell>
          <cell r="K2483" t="str">
            <v>n.d.</v>
          </cell>
          <cell r="L2483" t="str">
            <v>Cicf</v>
          </cell>
          <cell r="M2483"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83" t="str">
            <v>CAPAG Ano Base 2023</v>
          </cell>
          <cell r="O2483" t="str">
            <v>Não</v>
          </cell>
          <cell r="P2483" t="str">
            <v>n.d.</v>
          </cell>
          <cell r="Q2483" t="str">
            <v>Sim</v>
          </cell>
          <cell r="R2483" t="str">
            <v/>
          </cell>
          <cell r="S2483" t="str">
            <v/>
          </cell>
          <cell r="T2483" t="str">
            <v>Negativa</v>
          </cell>
          <cell r="U2483" t="str">
            <v>Sim</v>
          </cell>
          <cell r="V2483" t="str">
            <v>Sim</v>
          </cell>
          <cell r="W2483" t="str">
            <v>Sim</v>
          </cell>
        </row>
        <row r="2484">
          <cell r="D2484" t="str">
            <v>Desterro de Entre Rios/MG</v>
          </cell>
          <cell r="E2484" t="str">
            <v>A</v>
          </cell>
          <cell r="F2484">
            <v>0</v>
          </cell>
          <cell r="G2484" t="str">
            <v>A</v>
          </cell>
          <cell r="H2484">
            <v>0.75727701116684298</v>
          </cell>
          <cell r="I2484" t="str">
            <v>A</v>
          </cell>
          <cell r="J2484">
            <v>0.10666853156701808</v>
          </cell>
          <cell r="K2484" t="str">
            <v>A</v>
          </cell>
          <cell r="L2484" t="str">
            <v>Bicf</v>
          </cell>
          <cell r="M2484" t="str">
            <v/>
          </cell>
          <cell r="N2484" t="str">
            <v>CAPAG Ano Base 2023</v>
          </cell>
          <cell r="O2484" t="str">
            <v>Não</v>
          </cell>
          <cell r="P2484">
            <v>0</v>
          </cell>
          <cell r="Q2484" t="str">
            <v>Sim</v>
          </cell>
          <cell r="R2484" t="str">
            <v/>
          </cell>
          <cell r="S2484" t="str">
            <v/>
          </cell>
          <cell r="T2484" t="str">
            <v/>
          </cell>
          <cell r="U2484" t="str">
            <v/>
          </cell>
          <cell r="V2484" t="str">
            <v>Sim</v>
          </cell>
          <cell r="W2484" t="str">
            <v>Sim</v>
          </cell>
        </row>
        <row r="2485">
          <cell r="D2485" t="str">
            <v>Desterro do Melo/MG</v>
          </cell>
          <cell r="E2485" t="str">
            <v>n.d.</v>
          </cell>
          <cell r="F2485">
            <v>7.9965472097294904E-3</v>
          </cell>
          <cell r="G2485" t="str">
            <v>A</v>
          </cell>
          <cell r="H2485">
            <v>0.92773115114154381</v>
          </cell>
          <cell r="I2485" t="str">
            <v>B</v>
          </cell>
          <cell r="J2485" t="str">
            <v>n.d.</v>
          </cell>
          <cell r="K2485" t="str">
            <v>n.d.</v>
          </cell>
          <cell r="L2485" t="str">
            <v>Cicf</v>
          </cell>
          <cell r="M248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85" t="str">
            <v>CAPAG Ano Base 2023</v>
          </cell>
          <cell r="O2485" t="str">
            <v>Não</v>
          </cell>
          <cell r="P2485">
            <v>0.77533704934059755</v>
          </cell>
          <cell r="Q2485" t="str">
            <v>Sim</v>
          </cell>
          <cell r="R2485" t="str">
            <v>Sim</v>
          </cell>
          <cell r="S2485" t="str">
            <v/>
          </cell>
          <cell r="T2485" t="str">
            <v/>
          </cell>
          <cell r="U2485" t="str">
            <v>Sim</v>
          </cell>
          <cell r="V2485" t="str">
            <v>Sim</v>
          </cell>
          <cell r="W2485" t="str">
            <v>Sim</v>
          </cell>
        </row>
        <row r="2486">
          <cell r="D2486" t="str">
            <v>Diamantina/MG</v>
          </cell>
          <cell r="E2486" t="str">
            <v>n.e.</v>
          </cell>
          <cell r="F2486">
            <v>5.6736184325082227E-2</v>
          </cell>
          <cell r="G2486" t="str">
            <v>A</v>
          </cell>
          <cell r="H2486">
            <v>0.87537383261356849</v>
          </cell>
          <cell r="I2486" t="str">
            <v>B</v>
          </cell>
          <cell r="J2486">
            <v>0.10283404874033714</v>
          </cell>
          <cell r="K2486" t="str">
            <v>A</v>
          </cell>
          <cell r="L2486" t="str">
            <v>Eicf</v>
          </cell>
          <cell r="M2486" t="str">
            <v>Ente possui ranking da informação contábil Eicf</v>
          </cell>
          <cell r="N2486" t="str">
            <v>CAPAG Ano Base 2023</v>
          </cell>
          <cell r="O2486" t="str">
            <v>Não</v>
          </cell>
          <cell r="P2486">
            <v>0.23867338843768593</v>
          </cell>
          <cell r="Q2486" t="str">
            <v>Sim</v>
          </cell>
          <cell r="R2486" t="str">
            <v/>
          </cell>
          <cell r="S2486" t="str">
            <v/>
          </cell>
          <cell r="T2486" t="str">
            <v/>
          </cell>
          <cell r="U2486" t="str">
            <v/>
          </cell>
          <cell r="V2486" t="str">
            <v>Sim</v>
          </cell>
          <cell r="W2486" t="str">
            <v>Sim</v>
          </cell>
        </row>
        <row r="2487">
          <cell r="D2487" t="str">
            <v>Diogo de Vasconcelos/MG</v>
          </cell>
          <cell r="E2487" t="str">
            <v>B</v>
          </cell>
          <cell r="F2487">
            <v>0.12197249214053231</v>
          </cell>
          <cell r="G2487" t="str">
            <v>A</v>
          </cell>
          <cell r="H2487">
            <v>0.94177491917416289</v>
          </cell>
          <cell r="I2487" t="str">
            <v>B</v>
          </cell>
          <cell r="J2487">
            <v>4.0921593491310533E-2</v>
          </cell>
          <cell r="K2487" t="str">
            <v>B</v>
          </cell>
          <cell r="L2487" t="str">
            <v>Bicf</v>
          </cell>
          <cell r="M2487" t="str">
            <v/>
          </cell>
          <cell r="N2487" t="str">
            <v>CAPAG Ano Base 2024</v>
          </cell>
          <cell r="O2487" t="str">
            <v>Sim</v>
          </cell>
          <cell r="P2487">
            <v>0.38740676648993039</v>
          </cell>
          <cell r="Q2487" t="str">
            <v>Sim</v>
          </cell>
          <cell r="R2487" t="str">
            <v/>
          </cell>
          <cell r="S2487" t="str">
            <v/>
          </cell>
          <cell r="T2487" t="str">
            <v/>
          </cell>
          <cell r="U2487" t="str">
            <v/>
          </cell>
          <cell r="V2487" t="str">
            <v>Sim</v>
          </cell>
          <cell r="W2487" t="str">
            <v>Sim</v>
          </cell>
        </row>
        <row r="2488">
          <cell r="D2488" t="str">
            <v>Dionísio/MG</v>
          </cell>
          <cell r="E2488" t="str">
            <v>n.d.</v>
          </cell>
          <cell r="F2488">
            <v>4.6881545955516548E-3</v>
          </cell>
          <cell r="G2488" t="str">
            <v>A</v>
          </cell>
          <cell r="H2488">
            <v>0.92002441089351628</v>
          </cell>
          <cell r="I2488" t="str">
            <v>B</v>
          </cell>
          <cell r="J2488" t="str">
            <v>n.d.</v>
          </cell>
          <cell r="K2488" t="str">
            <v>n.d.</v>
          </cell>
          <cell r="L2488" t="str">
            <v>Cicf</v>
          </cell>
          <cell r="M24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88" t="str">
            <v>CAPAG Ano Base 2023</v>
          </cell>
          <cell r="O2488" t="str">
            <v>Não</v>
          </cell>
          <cell r="P2488" t="str">
            <v>n.d.</v>
          </cell>
          <cell r="Q2488" t="str">
            <v>Sim</v>
          </cell>
          <cell r="R2488" t="str">
            <v/>
          </cell>
          <cell r="S2488" t="str">
            <v/>
          </cell>
          <cell r="T2488" t="str">
            <v/>
          </cell>
          <cell r="U2488" t="str">
            <v>Sim</v>
          </cell>
          <cell r="V2488" t="str">
            <v>Sim</v>
          </cell>
          <cell r="W2488" t="str">
            <v>Sim</v>
          </cell>
        </row>
        <row r="2489">
          <cell r="D2489" t="str">
            <v>Divinésia/MG</v>
          </cell>
          <cell r="E2489" t="str">
            <v>C</v>
          </cell>
          <cell r="F2489">
            <v>3.5242774367791621E-2</v>
          </cell>
          <cell r="G2489" t="str">
            <v>A</v>
          </cell>
          <cell r="H2489">
            <v>0.96094022380850519</v>
          </cell>
          <cell r="I2489" t="str">
            <v>C</v>
          </cell>
          <cell r="J2489">
            <v>2.980498736768436E-3</v>
          </cell>
          <cell r="K2489" t="str">
            <v>B</v>
          </cell>
          <cell r="L2489" t="str">
            <v>Bicf</v>
          </cell>
          <cell r="M2489" t="str">
            <v/>
          </cell>
          <cell r="N2489" t="str">
            <v>CAPAG Ano Base 2023</v>
          </cell>
          <cell r="O2489" t="str">
            <v>Não</v>
          </cell>
          <cell r="P2489">
            <v>0.72208417930181967</v>
          </cell>
          <cell r="Q2489" t="str">
            <v>Sim</v>
          </cell>
          <cell r="R2489" t="str">
            <v/>
          </cell>
          <cell r="S2489" t="str">
            <v/>
          </cell>
          <cell r="T2489" t="str">
            <v/>
          </cell>
          <cell r="U2489" t="str">
            <v/>
          </cell>
          <cell r="V2489" t="str">
            <v>Sim</v>
          </cell>
          <cell r="W2489" t="str">
            <v>Sim</v>
          </cell>
        </row>
        <row r="2490">
          <cell r="D2490" t="str">
            <v>Divino/MG</v>
          </cell>
          <cell r="E2490" t="str">
            <v>n.e.</v>
          </cell>
          <cell r="F2490">
            <v>8.7551868467616423E-2</v>
          </cell>
          <cell r="G2490" t="str">
            <v>A</v>
          </cell>
          <cell r="H2490">
            <v>0.95822486169219911</v>
          </cell>
          <cell r="I2490" t="str">
            <v>C</v>
          </cell>
          <cell r="J2490">
            <v>9.2161151664266278E-2</v>
          </cell>
          <cell r="K2490" t="str">
            <v>A</v>
          </cell>
          <cell r="L2490" t="str">
            <v>Eicf</v>
          </cell>
          <cell r="M2490" t="str">
            <v>Ente possui ranking da informação contábil Eicf</v>
          </cell>
          <cell r="N2490" t="str">
            <v>CAPAG Ano Base 2023</v>
          </cell>
          <cell r="O2490" t="str">
            <v>Não</v>
          </cell>
          <cell r="P2490">
            <v>0.20419494776311981</v>
          </cell>
          <cell r="Q2490" t="str">
            <v>Sim</v>
          </cell>
          <cell r="R2490" t="str">
            <v>Sim</v>
          </cell>
          <cell r="S2490" t="str">
            <v/>
          </cell>
          <cell r="T2490" t="str">
            <v/>
          </cell>
          <cell r="U2490" t="str">
            <v/>
          </cell>
          <cell r="V2490" t="str">
            <v>Sim</v>
          </cell>
          <cell r="W2490" t="str">
            <v>Sim</v>
          </cell>
        </row>
        <row r="2491">
          <cell r="D2491" t="str">
            <v>Divino das Laranjeiras/MG</v>
          </cell>
          <cell r="E2491" t="str">
            <v>n.d.</v>
          </cell>
          <cell r="F2491">
            <v>3.9256428599182269E-2</v>
          </cell>
          <cell r="G2491" t="str">
            <v>A</v>
          </cell>
          <cell r="H2491">
            <v>0.91619168764384584</v>
          </cell>
          <cell r="I2491" t="str">
            <v>B</v>
          </cell>
          <cell r="J2491" t="str">
            <v>n.d.</v>
          </cell>
          <cell r="K2491" t="str">
            <v>n.d.</v>
          </cell>
          <cell r="L2491" t="str">
            <v>Dicf</v>
          </cell>
          <cell r="M24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91" t="str">
            <v>CAPAG Ano Base 2023</v>
          </cell>
          <cell r="O2491" t="str">
            <v>Não</v>
          </cell>
          <cell r="P2491">
            <v>0.44515999069805023</v>
          </cell>
          <cell r="Q2491" t="str">
            <v>Sim</v>
          </cell>
          <cell r="R2491" t="str">
            <v>Sim</v>
          </cell>
          <cell r="S2491" t="str">
            <v/>
          </cell>
          <cell r="T2491" t="str">
            <v/>
          </cell>
          <cell r="U2491" t="str">
            <v>Sim</v>
          </cell>
          <cell r="V2491" t="str">
            <v>Sim</v>
          </cell>
          <cell r="W2491" t="str">
            <v>Sim</v>
          </cell>
        </row>
        <row r="2492">
          <cell r="D2492" t="str">
            <v>Divinolândia de Minas/MG</v>
          </cell>
          <cell r="E2492" t="str">
            <v>n.d.</v>
          </cell>
          <cell r="F2492">
            <v>6.5187010863650585E-2</v>
          </cell>
          <cell r="G2492" t="str">
            <v>A</v>
          </cell>
          <cell r="H2492">
            <v>0.81907584510903941</v>
          </cell>
          <cell r="I2492" t="str">
            <v>A</v>
          </cell>
          <cell r="J2492" t="str">
            <v>n.d.</v>
          </cell>
          <cell r="K2492" t="str">
            <v>n.d.</v>
          </cell>
          <cell r="L2492" t="str">
            <v>Dicf</v>
          </cell>
          <cell r="M249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492" t="str">
            <v>CAPAG Ano Base 2023</v>
          </cell>
          <cell r="O2492" t="str">
            <v>Não</v>
          </cell>
          <cell r="P2492" t="str">
            <v>n.d.</v>
          </cell>
          <cell r="Q2492" t="str">
            <v>Sim</v>
          </cell>
          <cell r="R2492" t="str">
            <v/>
          </cell>
          <cell r="S2492" t="str">
            <v/>
          </cell>
          <cell r="T2492" t="str">
            <v/>
          </cell>
          <cell r="U2492" t="str">
            <v>Sim</v>
          </cell>
          <cell r="V2492" t="str">
            <v>Sim</v>
          </cell>
          <cell r="W2492" t="str">
            <v>Sim</v>
          </cell>
        </row>
        <row r="2493">
          <cell r="D2493" t="str">
            <v>Divinópolis/MG</v>
          </cell>
          <cell r="E2493" t="str">
            <v>A</v>
          </cell>
          <cell r="F2493">
            <v>7.432659594942706E-2</v>
          </cell>
          <cell r="G2493" t="str">
            <v>A</v>
          </cell>
          <cell r="H2493">
            <v>0.93251843215631758</v>
          </cell>
          <cell r="I2493" t="str">
            <v>B</v>
          </cell>
          <cell r="J2493">
            <v>6.8337315695728415E-2</v>
          </cell>
          <cell r="K2493" t="str">
            <v>A</v>
          </cell>
          <cell r="L2493" t="str">
            <v>Bicf</v>
          </cell>
          <cell r="M2493" t="str">
            <v/>
          </cell>
          <cell r="N2493" t="str">
            <v>CAPAG Ano Base 2023</v>
          </cell>
          <cell r="O2493" t="str">
            <v>Não</v>
          </cell>
          <cell r="P2493">
            <v>0.31091293039672785</v>
          </cell>
          <cell r="Q2493" t="str">
            <v>Sim</v>
          </cell>
          <cell r="R2493" t="str">
            <v/>
          </cell>
          <cell r="S2493" t="str">
            <v/>
          </cell>
          <cell r="T2493" t="str">
            <v/>
          </cell>
          <cell r="U2493" t="str">
            <v/>
          </cell>
          <cell r="V2493" t="str">
            <v>Sim</v>
          </cell>
          <cell r="W2493" t="str">
            <v>Sim</v>
          </cell>
        </row>
        <row r="2494">
          <cell r="D2494" t="str">
            <v>Divisa Alegre/MG</v>
          </cell>
          <cell r="E2494" t="str">
            <v>A+</v>
          </cell>
          <cell r="F2494">
            <v>0.1705064124262648</v>
          </cell>
          <cell r="G2494" t="str">
            <v>A</v>
          </cell>
          <cell r="H2494">
            <v>0.9083260424175833</v>
          </cell>
          <cell r="I2494" t="str">
            <v>B</v>
          </cell>
          <cell r="J2494">
            <v>5.7938720608034018E-2</v>
          </cell>
          <cell r="K2494" t="str">
            <v>A</v>
          </cell>
          <cell r="L2494" t="str">
            <v>Aicf</v>
          </cell>
          <cell r="M2494" t="str">
            <v/>
          </cell>
          <cell r="N2494" t="str">
            <v>CAPAG Ano Base 2023</v>
          </cell>
          <cell r="O2494" t="str">
            <v>Não</v>
          </cell>
          <cell r="P2494">
            <v>0.2346028052798087</v>
          </cell>
          <cell r="Q2494" t="str">
            <v>Sim</v>
          </cell>
          <cell r="R2494" t="str">
            <v/>
          </cell>
          <cell r="S2494" t="str">
            <v/>
          </cell>
          <cell r="T2494" t="str">
            <v/>
          </cell>
          <cell r="U2494" t="str">
            <v/>
          </cell>
          <cell r="V2494" t="str">
            <v>Sim</v>
          </cell>
          <cell r="W2494" t="str">
            <v>Sim</v>
          </cell>
        </row>
        <row r="2495">
          <cell r="D2495" t="str">
            <v>Divisa Nova/MG</v>
          </cell>
          <cell r="E2495" t="str">
            <v>A</v>
          </cell>
          <cell r="F2495">
            <v>6.2802245026354842E-2</v>
          </cell>
          <cell r="G2495" t="str">
            <v>A</v>
          </cell>
          <cell r="H2495">
            <v>0.90673974882272335</v>
          </cell>
          <cell r="I2495" t="str">
            <v>B</v>
          </cell>
          <cell r="J2495">
            <v>5.5840585027061046E-2</v>
          </cell>
          <cell r="K2495" t="str">
            <v>A</v>
          </cell>
          <cell r="L2495" t="str">
            <v>Bicf</v>
          </cell>
          <cell r="M2495" t="str">
            <v/>
          </cell>
          <cell r="N2495" t="str">
            <v>CAPAG Ano Base 2023</v>
          </cell>
          <cell r="O2495" t="str">
            <v>Não</v>
          </cell>
          <cell r="P2495">
            <v>6.7959767885378899E-2</v>
          </cell>
          <cell r="Q2495" t="str">
            <v>Sim</v>
          </cell>
          <cell r="R2495" t="str">
            <v/>
          </cell>
          <cell r="S2495" t="str">
            <v/>
          </cell>
          <cell r="T2495" t="str">
            <v/>
          </cell>
          <cell r="U2495" t="str">
            <v/>
          </cell>
          <cell r="V2495" t="str">
            <v>Sim</v>
          </cell>
          <cell r="W2495" t="str">
            <v>Sim</v>
          </cell>
        </row>
        <row r="2496">
          <cell r="D2496" t="str">
            <v>Divisópolis/MG</v>
          </cell>
          <cell r="E2496" t="str">
            <v>C</v>
          </cell>
          <cell r="F2496">
            <v>9.4514314191146517E-2</v>
          </cell>
          <cell r="G2496" t="str">
            <v>A</v>
          </cell>
          <cell r="H2496">
            <v>0.98921845502407835</v>
          </cell>
          <cell r="I2496" t="str">
            <v>C</v>
          </cell>
          <cell r="J2496">
            <v>-2.5463966706153186E-2</v>
          </cell>
          <cell r="K2496" t="str">
            <v>C</v>
          </cell>
          <cell r="L2496" t="str">
            <v>Aicf</v>
          </cell>
          <cell r="M2496" t="str">
            <v/>
          </cell>
          <cell r="N2496" t="str">
            <v>CAPAG Ano Base 2023</v>
          </cell>
          <cell r="O2496" t="str">
            <v>Não</v>
          </cell>
          <cell r="P2496">
            <v>189.20771275107165</v>
          </cell>
          <cell r="Q2496" t="str">
            <v>Sim</v>
          </cell>
          <cell r="R2496" t="str">
            <v/>
          </cell>
          <cell r="S2496" t="str">
            <v/>
          </cell>
          <cell r="T2496" t="str">
            <v/>
          </cell>
          <cell r="U2496" t="str">
            <v/>
          </cell>
          <cell r="V2496" t="str">
            <v>Sim</v>
          </cell>
          <cell r="W2496" t="str">
            <v>Sim</v>
          </cell>
        </row>
        <row r="2497">
          <cell r="D2497" t="str">
            <v>Dom Bosco/MG</v>
          </cell>
          <cell r="E2497" t="str">
            <v>n.d.</v>
          </cell>
          <cell r="F2497" t="str">
            <v>n.d.</v>
          </cell>
          <cell r="G2497" t="str">
            <v>n.d.</v>
          </cell>
          <cell r="H2497" t="str">
            <v>n.d.</v>
          </cell>
          <cell r="I2497" t="str">
            <v>n.d.</v>
          </cell>
          <cell r="J2497" t="str">
            <v>n.d.</v>
          </cell>
          <cell r="K2497" t="str">
            <v>n.d.</v>
          </cell>
          <cell r="L2497" t="str">
            <v>Cicf</v>
          </cell>
          <cell r="M2497" t="str">
            <v xml:space="preserve">Ente não publicou último RGF de 2024
Ente não publicou último RREO de 2024
</v>
          </cell>
          <cell r="N2497" t="str">
            <v>CAPAG Ano Base 2023</v>
          </cell>
          <cell r="O2497" t="str">
            <v>Não</v>
          </cell>
          <cell r="P2497">
            <v>0.39554945220536175</v>
          </cell>
          <cell r="Q2497" t="str">
            <v>Sim</v>
          </cell>
          <cell r="R2497" t="str">
            <v>Sim</v>
          </cell>
          <cell r="S2497" t="str">
            <v/>
          </cell>
          <cell r="T2497" t="str">
            <v/>
          </cell>
          <cell r="U2497" t="str">
            <v/>
          </cell>
          <cell r="V2497" t="str">
            <v>Não</v>
          </cell>
          <cell r="W2497" t="str">
            <v>Não</v>
          </cell>
        </row>
        <row r="2498">
          <cell r="D2498" t="str">
            <v>Dom Cavati/MG</v>
          </cell>
          <cell r="E2498" t="str">
            <v>B</v>
          </cell>
          <cell r="F2498">
            <v>0.11915922889692206</v>
          </cell>
          <cell r="G2498" t="str">
            <v>A</v>
          </cell>
          <cell r="H2498">
            <v>0.91477675331603314</v>
          </cell>
          <cell r="I2498" t="str">
            <v>B</v>
          </cell>
          <cell r="J2498">
            <v>1.2215832467771999E-2</v>
          </cell>
          <cell r="K2498" t="str">
            <v>B</v>
          </cell>
          <cell r="L2498" t="str">
            <v>Bicf</v>
          </cell>
          <cell r="M2498" t="str">
            <v/>
          </cell>
          <cell r="N2498" t="str">
            <v>CAPAG Ano Base 2023</v>
          </cell>
          <cell r="O2498" t="str">
            <v>Não</v>
          </cell>
          <cell r="P2498">
            <v>0.30733904823740821</v>
          </cell>
          <cell r="Q2498" t="str">
            <v>Sim</v>
          </cell>
          <cell r="R2498" t="str">
            <v/>
          </cell>
          <cell r="S2498" t="str">
            <v/>
          </cell>
          <cell r="T2498" t="str">
            <v/>
          </cell>
          <cell r="U2498" t="str">
            <v/>
          </cell>
          <cell r="V2498" t="str">
            <v>Sim</v>
          </cell>
          <cell r="W2498" t="str">
            <v>Sim</v>
          </cell>
        </row>
        <row r="2499">
          <cell r="D2499" t="str">
            <v>Dom Joaquim/MG</v>
          </cell>
          <cell r="E2499" t="str">
            <v>n.d.</v>
          </cell>
          <cell r="F2499" t="str">
            <v>n.d.</v>
          </cell>
          <cell r="G2499" t="str">
            <v>n.d.</v>
          </cell>
          <cell r="H2499" t="str">
            <v>n.d.</v>
          </cell>
          <cell r="I2499" t="str">
            <v>n.d.</v>
          </cell>
          <cell r="J2499" t="str">
            <v>n.d.</v>
          </cell>
          <cell r="K2499" t="str">
            <v>n.d.</v>
          </cell>
          <cell r="L2499" t="str">
            <v>Cicf</v>
          </cell>
          <cell r="M2499" t="str">
            <v xml:space="preserve">Ente não publicou último RGF de 2024
Ente não publicou último RREO de 2024
</v>
          </cell>
          <cell r="N2499" t="str">
            <v>CAPAG Ano Base 2023</v>
          </cell>
          <cell r="O2499" t="str">
            <v>Não</v>
          </cell>
          <cell r="P2499">
            <v>0.86943622861900349</v>
          </cell>
          <cell r="Q2499" t="str">
            <v>Sim</v>
          </cell>
          <cell r="R2499" t="str">
            <v>Sim</v>
          </cell>
          <cell r="S2499" t="str">
            <v/>
          </cell>
          <cell r="T2499" t="str">
            <v/>
          </cell>
          <cell r="U2499" t="str">
            <v/>
          </cell>
          <cell r="V2499" t="str">
            <v>Não</v>
          </cell>
          <cell r="W2499" t="str">
            <v>Não</v>
          </cell>
        </row>
        <row r="2500">
          <cell r="D2500" t="str">
            <v>Dom Silvério/MG</v>
          </cell>
          <cell r="E2500" t="str">
            <v>C</v>
          </cell>
          <cell r="F2500">
            <v>4.193983600503777E-2</v>
          </cell>
          <cell r="G2500" t="str">
            <v>A</v>
          </cell>
          <cell r="H2500">
            <v>0.95546537626981332</v>
          </cell>
          <cell r="I2500" t="str">
            <v>C</v>
          </cell>
          <cell r="J2500">
            <v>5.4665328289016615E-2</v>
          </cell>
          <cell r="K2500" t="str">
            <v>A</v>
          </cell>
          <cell r="L2500" t="str">
            <v>Cicf</v>
          </cell>
          <cell r="M2500" t="str">
            <v/>
          </cell>
          <cell r="N2500" t="str">
            <v>CAPAG Ano Base 2023</v>
          </cell>
          <cell r="O2500" t="str">
            <v>Não</v>
          </cell>
          <cell r="P2500">
            <v>0.6163568339606823</v>
          </cell>
          <cell r="Q2500" t="str">
            <v>Sim</v>
          </cell>
          <cell r="R2500" t="str">
            <v>Sim</v>
          </cell>
          <cell r="S2500" t="str">
            <v/>
          </cell>
          <cell r="T2500" t="str">
            <v/>
          </cell>
          <cell r="U2500" t="str">
            <v/>
          </cell>
          <cell r="V2500" t="str">
            <v>Sim</v>
          </cell>
          <cell r="W2500" t="str">
            <v>Sim</v>
          </cell>
        </row>
        <row r="2501">
          <cell r="D2501" t="str">
            <v>Dom Viçoso/MG</v>
          </cell>
          <cell r="E2501" t="str">
            <v>C</v>
          </cell>
          <cell r="F2501">
            <v>1.447503987847335E-2</v>
          </cell>
          <cell r="G2501" t="str">
            <v>A</v>
          </cell>
          <cell r="H2501">
            <v>0.95662427093282043</v>
          </cell>
          <cell r="I2501" t="str">
            <v>C</v>
          </cell>
          <cell r="J2501">
            <v>2.3290595534992173E-2</v>
          </cell>
          <cell r="K2501" t="str">
            <v>B</v>
          </cell>
          <cell r="L2501" t="str">
            <v>Aicf</v>
          </cell>
          <cell r="M2501" t="str">
            <v/>
          </cell>
          <cell r="N2501" t="str">
            <v>CAPAG Ano Base 2023</v>
          </cell>
          <cell r="O2501" t="str">
            <v>Não</v>
          </cell>
          <cell r="P2501">
            <v>0</v>
          </cell>
          <cell r="Q2501" t="str">
            <v>Sim</v>
          </cell>
          <cell r="R2501" t="str">
            <v/>
          </cell>
          <cell r="S2501" t="str">
            <v/>
          </cell>
          <cell r="T2501" t="str">
            <v/>
          </cell>
          <cell r="U2501" t="str">
            <v/>
          </cell>
          <cell r="V2501" t="str">
            <v>Sim</v>
          </cell>
          <cell r="W2501" t="str">
            <v>Sim</v>
          </cell>
        </row>
        <row r="2502">
          <cell r="D2502" t="str">
            <v>Dona Euzébia/MG</v>
          </cell>
          <cell r="E2502" t="str">
            <v>C</v>
          </cell>
          <cell r="F2502">
            <v>2.2758798726368375E-2</v>
          </cell>
          <cell r="G2502" t="str">
            <v>A</v>
          </cell>
          <cell r="H2502">
            <v>0.90464497393970555</v>
          </cell>
          <cell r="I2502" t="str">
            <v>B</v>
          </cell>
          <cell r="J2502">
            <v>-3.5269755590144843E-2</v>
          </cell>
          <cell r="K2502" t="str">
            <v>C</v>
          </cell>
          <cell r="L2502" t="str">
            <v>Bicf</v>
          </cell>
          <cell r="M2502" t="str">
            <v/>
          </cell>
          <cell r="N2502" t="str">
            <v>CAPAG Ano Base 2023</v>
          </cell>
          <cell r="O2502" t="str">
            <v>Não</v>
          </cell>
          <cell r="P2502">
            <v>1.9848444921169275</v>
          </cell>
          <cell r="Q2502" t="str">
            <v>Sim</v>
          </cell>
          <cell r="R2502" t="str">
            <v/>
          </cell>
          <cell r="S2502" t="str">
            <v/>
          </cell>
          <cell r="T2502" t="str">
            <v/>
          </cell>
          <cell r="U2502" t="str">
            <v/>
          </cell>
          <cell r="V2502" t="str">
            <v>Sim</v>
          </cell>
          <cell r="W2502" t="str">
            <v>Sim</v>
          </cell>
        </row>
        <row r="2503">
          <cell r="D2503" t="str">
            <v>Dores de Campos/MG</v>
          </cell>
          <cell r="E2503" t="str">
            <v>C</v>
          </cell>
          <cell r="F2503">
            <v>7.4880753341665995E-2</v>
          </cell>
          <cell r="G2503" t="str">
            <v>A</v>
          </cell>
          <cell r="H2503">
            <v>0.87124340167129455</v>
          </cell>
          <cell r="I2503" t="str">
            <v>B</v>
          </cell>
          <cell r="J2503">
            <v>-1.466064918125755E-2</v>
          </cell>
          <cell r="K2503" t="str">
            <v>C</v>
          </cell>
          <cell r="L2503" t="str">
            <v>Bicf</v>
          </cell>
          <cell r="M2503" t="str">
            <v/>
          </cell>
          <cell r="N2503" t="str">
            <v>CAPAG Ano Base 2023</v>
          </cell>
          <cell r="O2503" t="str">
            <v>Não</v>
          </cell>
          <cell r="P2503">
            <v>1.9940634230775092</v>
          </cell>
          <cell r="Q2503" t="str">
            <v>Sim</v>
          </cell>
          <cell r="R2503" t="str">
            <v/>
          </cell>
          <cell r="S2503" t="str">
            <v/>
          </cell>
          <cell r="T2503" t="str">
            <v/>
          </cell>
          <cell r="U2503" t="str">
            <v/>
          </cell>
          <cell r="V2503" t="str">
            <v>Sim</v>
          </cell>
          <cell r="W2503" t="str">
            <v>Sim</v>
          </cell>
        </row>
        <row r="2504">
          <cell r="D2504" t="str">
            <v>Dores de Guanhães/MG</v>
          </cell>
          <cell r="E2504" t="str">
            <v>n.d.</v>
          </cell>
          <cell r="F2504">
            <v>4.8876848089595852E-2</v>
          </cell>
          <cell r="G2504" t="str">
            <v>A</v>
          </cell>
          <cell r="H2504">
            <v>0.95440910977830218</v>
          </cell>
          <cell r="I2504" t="str">
            <v>C</v>
          </cell>
          <cell r="J2504" t="str">
            <v>n.d.</v>
          </cell>
          <cell r="K2504" t="str">
            <v>n.d.</v>
          </cell>
          <cell r="L2504" t="str">
            <v>Dicf</v>
          </cell>
          <cell r="M25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04" t="str">
            <v>CAPAG Ano Base 2023</v>
          </cell>
          <cell r="O2504" t="str">
            <v>Não</v>
          </cell>
          <cell r="P2504" t="str">
            <v>n.d.</v>
          </cell>
          <cell r="Q2504" t="str">
            <v>Sim</v>
          </cell>
          <cell r="R2504" t="str">
            <v/>
          </cell>
          <cell r="S2504" t="str">
            <v/>
          </cell>
          <cell r="T2504" t="str">
            <v/>
          </cell>
          <cell r="U2504" t="str">
            <v>Sim</v>
          </cell>
          <cell r="V2504" t="str">
            <v>Sim</v>
          </cell>
          <cell r="W2504" t="str">
            <v>Sim</v>
          </cell>
        </row>
        <row r="2505">
          <cell r="D2505" t="str">
            <v>Dores do Indaiá/MG</v>
          </cell>
          <cell r="E2505" t="str">
            <v>B</v>
          </cell>
          <cell r="F2505">
            <v>0.3065180088532039</v>
          </cell>
          <cell r="G2505" t="str">
            <v>A</v>
          </cell>
          <cell r="H2505">
            <v>0.90902241123808103</v>
          </cell>
          <cell r="I2505" t="str">
            <v>B</v>
          </cell>
          <cell r="J2505">
            <v>4.8555816195139212E-2</v>
          </cell>
          <cell r="K2505" t="str">
            <v>B</v>
          </cell>
          <cell r="L2505" t="str">
            <v>Dicf</v>
          </cell>
          <cell r="M2505" t="str">
            <v/>
          </cell>
          <cell r="N2505" t="str">
            <v>CAPAG Ano Base 2023</v>
          </cell>
          <cell r="O2505" t="str">
            <v>Não</v>
          </cell>
          <cell r="P2505">
            <v>0.39217174941854938</v>
          </cell>
          <cell r="Q2505" t="str">
            <v>Sim</v>
          </cell>
          <cell r="R2505" t="str">
            <v/>
          </cell>
          <cell r="S2505" t="str">
            <v/>
          </cell>
          <cell r="T2505" t="str">
            <v/>
          </cell>
          <cell r="U2505" t="str">
            <v/>
          </cell>
          <cell r="V2505" t="str">
            <v>Sim</v>
          </cell>
          <cell r="W2505" t="str">
            <v>Sim</v>
          </cell>
        </row>
        <row r="2506">
          <cell r="D2506" t="str">
            <v>Dores do Turvo/MG</v>
          </cell>
          <cell r="E2506" t="str">
            <v>n.d.</v>
          </cell>
          <cell r="F2506">
            <v>5.022146566130066E-2</v>
          </cell>
          <cell r="G2506" t="str">
            <v>A</v>
          </cell>
          <cell r="H2506">
            <v>0.81388063771967045</v>
          </cell>
          <cell r="I2506" t="str">
            <v>A</v>
          </cell>
          <cell r="J2506" t="str">
            <v>n.d.</v>
          </cell>
          <cell r="K2506" t="str">
            <v>n.d.</v>
          </cell>
          <cell r="L2506" t="str">
            <v>Dicf</v>
          </cell>
          <cell r="M250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06" t="str">
            <v>CAPAG Ano Base 2023</v>
          </cell>
          <cell r="O2506" t="str">
            <v>Não</v>
          </cell>
          <cell r="P2506" t="str">
            <v>n.d.</v>
          </cell>
          <cell r="Q2506" t="str">
            <v>Sim</v>
          </cell>
          <cell r="R2506" t="str">
            <v/>
          </cell>
          <cell r="S2506" t="str">
            <v/>
          </cell>
          <cell r="T2506" t="str">
            <v/>
          </cell>
          <cell r="U2506" t="str">
            <v>Sim</v>
          </cell>
          <cell r="V2506" t="str">
            <v>Sim</v>
          </cell>
          <cell r="W2506" t="str">
            <v>Sim</v>
          </cell>
        </row>
        <row r="2507">
          <cell r="D2507" t="str">
            <v>Doresópolis/MG</v>
          </cell>
          <cell r="E2507" t="str">
            <v>n.d.</v>
          </cell>
          <cell r="F2507">
            <v>0.17443895567395507</v>
          </cell>
          <cell r="G2507" t="str">
            <v>A</v>
          </cell>
          <cell r="H2507">
            <v>0.95079726165279621</v>
          </cell>
          <cell r="I2507" t="str">
            <v>C</v>
          </cell>
          <cell r="J2507" t="str">
            <v>n.d.</v>
          </cell>
          <cell r="K2507" t="str">
            <v>n.d.</v>
          </cell>
          <cell r="L2507" t="str">
            <v>Dicf</v>
          </cell>
          <cell r="M250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07" t="str">
            <v>CAPAG Ano Base 2023</v>
          </cell>
          <cell r="O2507" t="str">
            <v>Não</v>
          </cell>
          <cell r="P2507" t="str">
            <v>n.d.</v>
          </cell>
          <cell r="Q2507" t="str">
            <v>Sim</v>
          </cell>
          <cell r="R2507" t="str">
            <v/>
          </cell>
          <cell r="S2507" t="str">
            <v/>
          </cell>
          <cell r="T2507" t="str">
            <v/>
          </cell>
          <cell r="U2507" t="str">
            <v>Sim</v>
          </cell>
          <cell r="V2507" t="str">
            <v>Sim</v>
          </cell>
          <cell r="W2507" t="str">
            <v>Sim</v>
          </cell>
        </row>
        <row r="2508">
          <cell r="D2508" t="str">
            <v>Douradoquara/MG</v>
          </cell>
          <cell r="E2508" t="str">
            <v>C</v>
          </cell>
          <cell r="F2508">
            <v>6.8381421984902199E-2</v>
          </cell>
          <cell r="G2508" t="str">
            <v>A</v>
          </cell>
          <cell r="H2508">
            <v>0.95549270827251354</v>
          </cell>
          <cell r="I2508" t="str">
            <v>C</v>
          </cell>
          <cell r="J2508">
            <v>5.90208332537355E-3</v>
          </cell>
          <cell r="K2508" t="str">
            <v>B</v>
          </cell>
          <cell r="L2508" t="str">
            <v>Dicf</v>
          </cell>
          <cell r="M2508" t="str">
            <v/>
          </cell>
          <cell r="N2508" t="str">
            <v>CAPAG Ano Base 2023</v>
          </cell>
          <cell r="O2508" t="str">
            <v>Não</v>
          </cell>
          <cell r="P2508">
            <v>0.67551585289477944</v>
          </cell>
          <cell r="Q2508" t="str">
            <v>Sim</v>
          </cell>
          <cell r="R2508" t="str">
            <v/>
          </cell>
          <cell r="S2508" t="str">
            <v/>
          </cell>
          <cell r="T2508" t="str">
            <v/>
          </cell>
          <cell r="U2508" t="str">
            <v/>
          </cell>
          <cell r="V2508" t="str">
            <v>Sim</v>
          </cell>
          <cell r="W2508" t="str">
            <v>Sim</v>
          </cell>
        </row>
        <row r="2509">
          <cell r="D2509" t="str">
            <v>Durandé/MG</v>
          </cell>
          <cell r="E2509" t="str">
            <v>C</v>
          </cell>
          <cell r="F2509">
            <v>1.5428425646868639E-3</v>
          </cell>
          <cell r="G2509" t="str">
            <v>A</v>
          </cell>
          <cell r="H2509">
            <v>0.93359382023281545</v>
          </cell>
          <cell r="I2509" t="str">
            <v>B</v>
          </cell>
          <cell r="J2509">
            <v>-5.9960498836891446E-2</v>
          </cell>
          <cell r="K2509" t="str">
            <v>C</v>
          </cell>
          <cell r="L2509" t="str">
            <v>Dicf</v>
          </cell>
          <cell r="M2509" t="str">
            <v/>
          </cell>
          <cell r="N2509" t="str">
            <v>CAPAG Ano Base 2023</v>
          </cell>
          <cell r="O2509" t="str">
            <v>Não</v>
          </cell>
          <cell r="P2509">
            <v>3.2546595803720226</v>
          </cell>
          <cell r="Q2509" t="str">
            <v>Sim</v>
          </cell>
          <cell r="R2509" t="str">
            <v/>
          </cell>
          <cell r="S2509" t="str">
            <v/>
          </cell>
          <cell r="T2509" t="str">
            <v/>
          </cell>
          <cell r="U2509" t="str">
            <v/>
          </cell>
          <cell r="V2509" t="str">
            <v>Sim</v>
          </cell>
          <cell r="W2509" t="str">
            <v>Não</v>
          </cell>
        </row>
        <row r="2510">
          <cell r="D2510" t="str">
            <v>Elói Mendes/MG</v>
          </cell>
          <cell r="E2510" t="str">
            <v>C</v>
          </cell>
          <cell r="F2510">
            <v>9.5625143199673558E-3</v>
          </cell>
          <cell r="G2510" t="str">
            <v>A</v>
          </cell>
          <cell r="H2510">
            <v>0.98489464473536881</v>
          </cell>
          <cell r="I2510" t="str">
            <v>C</v>
          </cell>
          <cell r="J2510">
            <v>4.0400325490714477E-2</v>
          </cell>
          <cell r="K2510" t="str">
            <v>B</v>
          </cell>
          <cell r="L2510" t="str">
            <v>Bicf</v>
          </cell>
          <cell r="M2510" t="str">
            <v/>
          </cell>
          <cell r="N2510" t="str">
            <v>CAPAG Ano Base 2023</v>
          </cell>
          <cell r="O2510" t="str">
            <v>Não</v>
          </cell>
          <cell r="P2510">
            <v>0.25622201763643898</v>
          </cell>
          <cell r="Q2510" t="str">
            <v>Sim</v>
          </cell>
          <cell r="R2510" t="str">
            <v/>
          </cell>
          <cell r="S2510" t="str">
            <v/>
          </cell>
          <cell r="T2510" t="str">
            <v/>
          </cell>
          <cell r="U2510" t="str">
            <v/>
          </cell>
          <cell r="V2510" t="str">
            <v>Sim</v>
          </cell>
          <cell r="W2510" t="str">
            <v>Sim</v>
          </cell>
        </row>
        <row r="2511">
          <cell r="D2511" t="str">
            <v>Engenheiro Caldas/MG</v>
          </cell>
          <cell r="E2511" t="str">
            <v>C</v>
          </cell>
          <cell r="F2511">
            <v>5.6194453616440883E-2</v>
          </cell>
          <cell r="G2511" t="str">
            <v>A</v>
          </cell>
          <cell r="H2511">
            <v>1.0091274983142409</v>
          </cell>
          <cell r="I2511" t="str">
            <v>C</v>
          </cell>
          <cell r="J2511">
            <v>-0.1219432333529081</v>
          </cell>
          <cell r="K2511" t="str">
            <v>C</v>
          </cell>
          <cell r="L2511" t="str">
            <v>Cicf</v>
          </cell>
          <cell r="M2511" t="str">
            <v/>
          </cell>
          <cell r="N2511" t="str">
            <v>CAPAG Ano Base 2023</v>
          </cell>
          <cell r="O2511" t="str">
            <v>Não</v>
          </cell>
          <cell r="P2511" t="str">
            <v/>
          </cell>
          <cell r="Q2511" t="str">
            <v>Sim</v>
          </cell>
          <cell r="R2511" t="str">
            <v/>
          </cell>
          <cell r="S2511" t="str">
            <v/>
          </cell>
          <cell r="T2511" t="str">
            <v/>
          </cell>
          <cell r="U2511" t="str">
            <v/>
          </cell>
          <cell r="V2511" t="str">
            <v>Sim</v>
          </cell>
          <cell r="W2511" t="str">
            <v>Sim</v>
          </cell>
        </row>
        <row r="2512">
          <cell r="D2512" t="str">
            <v>Engenheiro Navarro/MG</v>
          </cell>
          <cell r="E2512" t="str">
            <v>n.d.</v>
          </cell>
          <cell r="F2512">
            <v>6.4932842858136178E-2</v>
          </cell>
          <cell r="G2512" t="str">
            <v>A</v>
          </cell>
          <cell r="H2512">
            <v>0.98312887212956668</v>
          </cell>
          <cell r="I2512" t="str">
            <v>C</v>
          </cell>
          <cell r="J2512" t="str">
            <v>n.d.</v>
          </cell>
          <cell r="K2512" t="str">
            <v>n.d.</v>
          </cell>
          <cell r="L2512" t="str">
            <v>Bicf</v>
          </cell>
          <cell r="M251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12" t="str">
            <v>CAPAG Ano Base 2023</v>
          </cell>
          <cell r="O2512" t="str">
            <v>Não</v>
          </cell>
          <cell r="P2512">
            <v>4.4412704481098714E-2</v>
          </cell>
          <cell r="Q2512" t="str">
            <v>Sim</v>
          </cell>
          <cell r="R2512" t="str">
            <v>Sim</v>
          </cell>
          <cell r="S2512" t="str">
            <v/>
          </cell>
          <cell r="T2512" t="str">
            <v/>
          </cell>
          <cell r="U2512" t="str">
            <v>Sim</v>
          </cell>
          <cell r="V2512" t="str">
            <v>Sim</v>
          </cell>
          <cell r="W2512" t="str">
            <v>Sim</v>
          </cell>
        </row>
        <row r="2513">
          <cell r="D2513" t="str">
            <v>Entre Folhas/MG</v>
          </cell>
          <cell r="E2513" t="str">
            <v>C</v>
          </cell>
          <cell r="F2513">
            <v>9.0522632983657147E-2</v>
          </cell>
          <cell r="G2513" t="str">
            <v>A</v>
          </cell>
          <cell r="H2513">
            <v>0.95331847676103043</v>
          </cell>
          <cell r="I2513" t="str">
            <v>C</v>
          </cell>
          <cell r="J2513">
            <v>1.4520165217674529E-2</v>
          </cell>
          <cell r="K2513" t="str">
            <v>B</v>
          </cell>
          <cell r="L2513" t="str">
            <v>Cicf</v>
          </cell>
          <cell r="M2513" t="str">
            <v/>
          </cell>
          <cell r="N2513" t="str">
            <v>CAPAG Ano Base 2023</v>
          </cell>
          <cell r="O2513" t="str">
            <v>Não</v>
          </cell>
          <cell r="P2513">
            <v>0.28179541773387418</v>
          </cell>
          <cell r="Q2513" t="str">
            <v>Sim</v>
          </cell>
          <cell r="R2513" t="str">
            <v/>
          </cell>
          <cell r="S2513" t="str">
            <v/>
          </cell>
          <cell r="T2513" t="str">
            <v/>
          </cell>
          <cell r="U2513" t="str">
            <v/>
          </cell>
          <cell r="V2513" t="str">
            <v>Sim</v>
          </cell>
          <cell r="W2513" t="str">
            <v>Sim</v>
          </cell>
        </row>
        <row r="2514">
          <cell r="D2514" t="str">
            <v>Entre Rios de Minas/MG</v>
          </cell>
          <cell r="E2514" t="str">
            <v>C</v>
          </cell>
          <cell r="F2514">
            <v>8.8516817853498183E-3</v>
          </cell>
          <cell r="G2514" t="str">
            <v>A</v>
          </cell>
          <cell r="H2514">
            <v>0.93041467329715455</v>
          </cell>
          <cell r="I2514" t="str">
            <v>B</v>
          </cell>
          <cell r="J2514">
            <v>-4.7905136035050595E-2</v>
          </cell>
          <cell r="K2514" t="str">
            <v>C</v>
          </cell>
          <cell r="L2514" t="str">
            <v>Bicf</v>
          </cell>
          <cell r="M2514" t="str">
            <v/>
          </cell>
          <cell r="N2514" t="str">
            <v>CAPAG Ano Base 2023</v>
          </cell>
          <cell r="O2514" t="str">
            <v>Não</v>
          </cell>
          <cell r="P2514">
            <v>9.0811559718830939</v>
          </cell>
          <cell r="Q2514" t="str">
            <v>Sim</v>
          </cell>
          <cell r="R2514" t="str">
            <v/>
          </cell>
          <cell r="S2514" t="str">
            <v/>
          </cell>
          <cell r="T2514" t="str">
            <v/>
          </cell>
          <cell r="U2514" t="str">
            <v/>
          </cell>
          <cell r="V2514" t="str">
            <v>Sim</v>
          </cell>
          <cell r="W2514" t="str">
            <v>Sim</v>
          </cell>
        </row>
        <row r="2515">
          <cell r="D2515" t="str">
            <v>Ervália/MG</v>
          </cell>
          <cell r="E2515" t="str">
            <v>C</v>
          </cell>
          <cell r="F2515">
            <v>0.40278442698626737</v>
          </cell>
          <cell r="G2515" t="str">
            <v>A</v>
          </cell>
          <cell r="H2515">
            <v>0.95355449892694111</v>
          </cell>
          <cell r="I2515" t="str">
            <v>C</v>
          </cell>
          <cell r="J2515">
            <v>-5.1492938730557797E-2</v>
          </cell>
          <cell r="K2515" t="str">
            <v>C</v>
          </cell>
          <cell r="L2515" t="str">
            <v>Bicf</v>
          </cell>
          <cell r="M2515" t="str">
            <v/>
          </cell>
          <cell r="N2515" t="str">
            <v>CAPAG Ano Base 2023</v>
          </cell>
          <cell r="O2515" t="str">
            <v>Não</v>
          </cell>
          <cell r="P2515" t="str">
            <v/>
          </cell>
          <cell r="Q2515" t="str">
            <v>Sim</v>
          </cell>
          <cell r="R2515" t="str">
            <v/>
          </cell>
          <cell r="S2515" t="str">
            <v/>
          </cell>
          <cell r="T2515" t="str">
            <v/>
          </cell>
          <cell r="U2515" t="str">
            <v/>
          </cell>
          <cell r="V2515" t="str">
            <v>Sim</v>
          </cell>
          <cell r="W2515" t="str">
            <v>Não</v>
          </cell>
        </row>
        <row r="2516">
          <cell r="D2516" t="str">
            <v>Esmeraldas/MG</v>
          </cell>
          <cell r="E2516" t="str">
            <v>C</v>
          </cell>
          <cell r="F2516">
            <v>3.4119906547900189E-2</v>
          </cell>
          <cell r="G2516" t="str">
            <v>A</v>
          </cell>
          <cell r="H2516">
            <v>0.96487000196016115</v>
          </cell>
          <cell r="I2516" t="str">
            <v>C</v>
          </cell>
          <cell r="J2516">
            <v>1.949716341113971E-2</v>
          </cell>
          <cell r="K2516" t="str">
            <v>B</v>
          </cell>
          <cell r="L2516" t="str">
            <v>Cicf</v>
          </cell>
          <cell r="M2516" t="str">
            <v/>
          </cell>
          <cell r="N2516" t="str">
            <v>CAPAG Ano Base 2023</v>
          </cell>
          <cell r="O2516" t="str">
            <v>Não</v>
          </cell>
          <cell r="P2516">
            <v>0.48173727862539256</v>
          </cell>
          <cell r="Q2516" t="str">
            <v>Sim</v>
          </cell>
          <cell r="R2516" t="str">
            <v>Sim</v>
          </cell>
          <cell r="S2516" t="str">
            <v/>
          </cell>
          <cell r="T2516" t="str">
            <v/>
          </cell>
          <cell r="U2516" t="str">
            <v/>
          </cell>
          <cell r="V2516" t="str">
            <v>Sim</v>
          </cell>
          <cell r="W2516" t="str">
            <v>Sim</v>
          </cell>
        </row>
        <row r="2517">
          <cell r="D2517" t="str">
            <v>Espera Feliz/MG</v>
          </cell>
          <cell r="E2517" t="str">
            <v>B</v>
          </cell>
          <cell r="F2517">
            <v>7.8609993143699528E-2</v>
          </cell>
          <cell r="G2517" t="str">
            <v>A</v>
          </cell>
          <cell r="H2517">
            <v>0.92701043363820712</v>
          </cell>
          <cell r="I2517" t="str">
            <v>B</v>
          </cell>
          <cell r="J2517">
            <v>4.6009532795548008E-3</v>
          </cell>
          <cell r="K2517" t="str">
            <v>B</v>
          </cell>
          <cell r="L2517" t="str">
            <v>Dicf</v>
          </cell>
          <cell r="M2517" t="str">
            <v/>
          </cell>
          <cell r="N2517" t="str">
            <v>CAPAG Ano Base 2023</v>
          </cell>
          <cell r="O2517" t="str">
            <v>Não</v>
          </cell>
          <cell r="P2517">
            <v>0.61186824646326454</v>
          </cell>
          <cell r="Q2517" t="str">
            <v>Sim</v>
          </cell>
          <cell r="R2517" t="str">
            <v/>
          </cell>
          <cell r="S2517" t="str">
            <v/>
          </cell>
          <cell r="T2517" t="str">
            <v/>
          </cell>
          <cell r="U2517" t="str">
            <v/>
          </cell>
          <cell r="V2517" t="str">
            <v>Sim</v>
          </cell>
          <cell r="W2517" t="str">
            <v>Sim</v>
          </cell>
        </row>
        <row r="2518">
          <cell r="D2518" t="str">
            <v>Espinosa/MG</v>
          </cell>
          <cell r="E2518" t="str">
            <v>C</v>
          </cell>
          <cell r="F2518">
            <v>0.26424237283338325</v>
          </cell>
          <cell r="G2518" t="str">
            <v>A</v>
          </cell>
          <cell r="H2518">
            <v>0.95888122573564505</v>
          </cell>
          <cell r="I2518" t="str">
            <v>C</v>
          </cell>
          <cell r="J2518">
            <v>-3.7666636267778743E-3</v>
          </cell>
          <cell r="K2518" t="str">
            <v>C</v>
          </cell>
          <cell r="L2518" t="str">
            <v>Cicf</v>
          </cell>
          <cell r="M2518" t="str">
            <v/>
          </cell>
          <cell r="N2518" t="str">
            <v>CAPAG Ano Base 2023</v>
          </cell>
          <cell r="O2518" t="str">
            <v>Não</v>
          </cell>
          <cell r="P2518" t="str">
            <v/>
          </cell>
          <cell r="Q2518" t="str">
            <v>Sim</v>
          </cell>
          <cell r="R2518" t="str">
            <v/>
          </cell>
          <cell r="S2518" t="str">
            <v/>
          </cell>
          <cell r="T2518" t="str">
            <v/>
          </cell>
          <cell r="U2518" t="str">
            <v/>
          </cell>
          <cell r="V2518" t="str">
            <v>Sim</v>
          </cell>
          <cell r="W2518" t="str">
            <v>Não</v>
          </cell>
        </row>
        <row r="2519">
          <cell r="D2519" t="str">
            <v>Espírito Santo do Dourado/MG</v>
          </cell>
          <cell r="E2519" t="str">
            <v>B</v>
          </cell>
          <cell r="F2519">
            <v>0.14979529924210283</v>
          </cell>
          <cell r="G2519" t="str">
            <v>A</v>
          </cell>
          <cell r="H2519">
            <v>0.91584417483579328</v>
          </cell>
          <cell r="I2519" t="str">
            <v>B</v>
          </cell>
          <cell r="J2519">
            <v>2.8394019182980953E-2</v>
          </cell>
          <cell r="K2519" t="str">
            <v>B</v>
          </cell>
          <cell r="L2519" t="str">
            <v>Bicf</v>
          </cell>
          <cell r="M2519" t="str">
            <v/>
          </cell>
          <cell r="N2519" t="str">
            <v>CAPAG Ano Base 2024</v>
          </cell>
          <cell r="O2519" t="str">
            <v>Sim</v>
          </cell>
          <cell r="P2519">
            <v>7.9238983465751187E-2</v>
          </cell>
          <cell r="Q2519" t="str">
            <v>Sim</v>
          </cell>
          <cell r="R2519" t="str">
            <v/>
          </cell>
          <cell r="S2519" t="str">
            <v/>
          </cell>
          <cell r="T2519" t="str">
            <v/>
          </cell>
          <cell r="U2519" t="str">
            <v/>
          </cell>
          <cell r="V2519" t="str">
            <v>Sim</v>
          </cell>
          <cell r="W2519" t="str">
            <v>Sim</v>
          </cell>
        </row>
        <row r="2520">
          <cell r="D2520" t="str">
            <v>Estiva/MG</v>
          </cell>
          <cell r="E2520" t="str">
            <v>n.d.</v>
          </cell>
          <cell r="F2520">
            <v>2.1007238501334562E-2</v>
          </cell>
          <cell r="G2520" t="str">
            <v>A</v>
          </cell>
          <cell r="H2520">
            <v>0.94783912549637572</v>
          </cell>
          <cell r="I2520" t="str">
            <v>B</v>
          </cell>
          <cell r="J2520" t="str">
            <v>n.d.</v>
          </cell>
          <cell r="K2520" t="str">
            <v>n.d.</v>
          </cell>
          <cell r="L2520" t="str">
            <v>Dicf</v>
          </cell>
          <cell r="M252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20" t="str">
            <v>CAPAG Ano Base 2023</v>
          </cell>
          <cell r="O2520" t="str">
            <v>Não</v>
          </cell>
          <cell r="P2520" t="str">
            <v>n.d.</v>
          </cell>
          <cell r="Q2520" t="str">
            <v>Sim</v>
          </cell>
          <cell r="R2520" t="str">
            <v/>
          </cell>
          <cell r="S2520" t="str">
            <v/>
          </cell>
          <cell r="T2520" t="str">
            <v/>
          </cell>
          <cell r="U2520" t="str">
            <v>Sim</v>
          </cell>
          <cell r="V2520" t="str">
            <v>Sim</v>
          </cell>
          <cell r="W2520" t="str">
            <v>Sim</v>
          </cell>
        </row>
        <row r="2521">
          <cell r="D2521" t="str">
            <v>Estrela Dalva/MG</v>
          </cell>
          <cell r="E2521" t="str">
            <v>n.d.</v>
          </cell>
          <cell r="F2521">
            <v>1.1386785276258464E-2</v>
          </cell>
          <cell r="G2521" t="str">
            <v>A</v>
          </cell>
          <cell r="H2521">
            <v>0.96468149161373895</v>
          </cell>
          <cell r="I2521" t="str">
            <v>C</v>
          </cell>
          <cell r="J2521" t="str">
            <v>n.d.</v>
          </cell>
          <cell r="K2521" t="str">
            <v>n.d.</v>
          </cell>
          <cell r="L2521" t="str">
            <v>Cicf</v>
          </cell>
          <cell r="M252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21" t="str">
            <v>CAPAG Ano Base 2023</v>
          </cell>
          <cell r="O2521" t="str">
            <v>Não</v>
          </cell>
          <cell r="P2521" t="str">
            <v>n.d.</v>
          </cell>
          <cell r="Q2521" t="str">
            <v>Sim</v>
          </cell>
          <cell r="R2521" t="str">
            <v/>
          </cell>
          <cell r="S2521" t="str">
            <v/>
          </cell>
          <cell r="T2521" t="str">
            <v/>
          </cell>
          <cell r="U2521" t="str">
            <v>Sim</v>
          </cell>
          <cell r="V2521" t="str">
            <v>Sim</v>
          </cell>
          <cell r="W2521" t="str">
            <v>Não</v>
          </cell>
        </row>
        <row r="2522">
          <cell r="D2522" t="str">
            <v>Estrela do Indaiá/MG</v>
          </cell>
          <cell r="E2522" t="str">
            <v>n.e.</v>
          </cell>
          <cell r="F2522">
            <v>5.4125049557024157E-2</v>
          </cell>
          <cell r="G2522" t="str">
            <v>A</v>
          </cell>
          <cell r="H2522">
            <v>0.9266242916796843</v>
          </cell>
          <cell r="I2522" t="str">
            <v>B</v>
          </cell>
          <cell r="J2522" t="str">
            <v>n.d.</v>
          </cell>
          <cell r="K2522" t="str">
            <v>n.d.</v>
          </cell>
          <cell r="L2522" t="str">
            <v>Eicf</v>
          </cell>
          <cell r="M2522" t="str">
            <v>Ente possui ranking da informação contábil Eicf</v>
          </cell>
          <cell r="N2522" t="str">
            <v>CAPAG Ano Base 2023</v>
          </cell>
          <cell r="O2522" t="str">
            <v>Não</v>
          </cell>
          <cell r="P2522" t="str">
            <v>n.d.</v>
          </cell>
          <cell r="Q2522" t="str">
            <v>Sim</v>
          </cell>
          <cell r="R2522" t="str">
            <v/>
          </cell>
          <cell r="S2522" t="str">
            <v/>
          </cell>
          <cell r="T2522" t="str">
            <v/>
          </cell>
          <cell r="U2522" t="str">
            <v>Sim</v>
          </cell>
          <cell r="V2522" t="str">
            <v>Sim</v>
          </cell>
          <cell r="W2522" t="str">
            <v>Sim</v>
          </cell>
        </row>
        <row r="2523">
          <cell r="D2523" t="str">
            <v>Estrela do Sul/MG</v>
          </cell>
          <cell r="E2523" t="str">
            <v>C</v>
          </cell>
          <cell r="F2523">
            <v>0.11417372242212449</v>
          </cell>
          <cell r="G2523" t="str">
            <v>A</v>
          </cell>
          <cell r="H2523">
            <v>0.96075143056098411</v>
          </cell>
          <cell r="I2523" t="str">
            <v>C</v>
          </cell>
          <cell r="J2523">
            <v>0.12492270981005107</v>
          </cell>
          <cell r="K2523" t="str">
            <v>A</v>
          </cell>
          <cell r="L2523" t="str">
            <v>Dicf</v>
          </cell>
          <cell r="M2523" t="str">
            <v/>
          </cell>
          <cell r="N2523" t="str">
            <v>CAPAG Ano Base 2023</v>
          </cell>
          <cell r="O2523" t="str">
            <v>Não</v>
          </cell>
          <cell r="P2523">
            <v>0.25644243493153412</v>
          </cell>
          <cell r="Q2523" t="str">
            <v>Sim</v>
          </cell>
          <cell r="R2523" t="str">
            <v/>
          </cell>
          <cell r="S2523" t="str">
            <v/>
          </cell>
          <cell r="T2523" t="str">
            <v/>
          </cell>
          <cell r="U2523" t="str">
            <v/>
          </cell>
          <cell r="V2523" t="str">
            <v>Sim</v>
          </cell>
          <cell r="W2523" t="str">
            <v>Sim</v>
          </cell>
        </row>
        <row r="2524">
          <cell r="D2524" t="str">
            <v>Eugenópolis/MG</v>
          </cell>
          <cell r="E2524" t="str">
            <v>C</v>
          </cell>
          <cell r="F2524">
            <v>5.5036421303965084E-2</v>
          </cell>
          <cell r="G2524" t="str">
            <v>A</v>
          </cell>
          <cell r="H2524">
            <v>0.97614403926911752</v>
          </cell>
          <cell r="I2524" t="str">
            <v>C</v>
          </cell>
          <cell r="J2524">
            <v>-2.6125472826981001E-2</v>
          </cell>
          <cell r="K2524" t="str">
            <v>C</v>
          </cell>
          <cell r="L2524" t="str">
            <v>Bicf</v>
          </cell>
          <cell r="M2524" t="str">
            <v/>
          </cell>
          <cell r="N2524" t="str">
            <v>CAPAG Ano Base 2023</v>
          </cell>
          <cell r="O2524" t="str">
            <v>Não</v>
          </cell>
          <cell r="P2524" t="str">
            <v/>
          </cell>
          <cell r="Q2524" t="str">
            <v>Sim</v>
          </cell>
          <cell r="R2524" t="str">
            <v/>
          </cell>
          <cell r="S2524" t="str">
            <v/>
          </cell>
          <cell r="T2524" t="str">
            <v/>
          </cell>
          <cell r="U2524" t="str">
            <v/>
          </cell>
          <cell r="V2524" t="str">
            <v>Sim</v>
          </cell>
          <cell r="W2524" t="str">
            <v>Sim</v>
          </cell>
        </row>
        <row r="2525">
          <cell r="D2525" t="str">
            <v>Ewbank da Câmara/MG</v>
          </cell>
          <cell r="E2525" t="str">
            <v>A</v>
          </cell>
          <cell r="F2525">
            <v>2.2257523088015728E-2</v>
          </cell>
          <cell r="G2525" t="str">
            <v>A</v>
          </cell>
          <cell r="H2525">
            <v>0.85491447863129033</v>
          </cell>
          <cell r="I2525" t="str">
            <v>B</v>
          </cell>
          <cell r="J2525">
            <v>0.11165483323430032</v>
          </cell>
          <cell r="K2525" t="str">
            <v>A</v>
          </cell>
          <cell r="L2525" t="str">
            <v>Cicf</v>
          </cell>
          <cell r="M2525" t="str">
            <v/>
          </cell>
          <cell r="N2525" t="str">
            <v>CAPAG Ano Base 2023</v>
          </cell>
          <cell r="O2525" t="str">
            <v>Não</v>
          </cell>
          <cell r="P2525">
            <v>0.13474520337782853</v>
          </cell>
          <cell r="Q2525" t="str">
            <v>Sim</v>
          </cell>
          <cell r="R2525" t="str">
            <v/>
          </cell>
          <cell r="S2525" t="str">
            <v/>
          </cell>
          <cell r="T2525" t="str">
            <v/>
          </cell>
          <cell r="U2525" t="str">
            <v/>
          </cell>
          <cell r="V2525" t="str">
            <v>Sim</v>
          </cell>
          <cell r="W2525" t="str">
            <v>Sim</v>
          </cell>
        </row>
        <row r="2526">
          <cell r="D2526" t="str">
            <v>Extrema/MG</v>
          </cell>
          <cell r="E2526" t="str">
            <v>A</v>
          </cell>
          <cell r="F2526">
            <v>1.034315727215493E-3</v>
          </cell>
          <cell r="G2526" t="str">
            <v>A</v>
          </cell>
          <cell r="H2526">
            <v>0.74501809252308515</v>
          </cell>
          <cell r="I2526" t="str">
            <v>A</v>
          </cell>
          <cell r="J2526">
            <v>9.3959396824921229E-2</v>
          </cell>
          <cell r="K2526" t="str">
            <v>A</v>
          </cell>
          <cell r="L2526" t="str">
            <v>Cicf</v>
          </cell>
          <cell r="M2526" t="str">
            <v/>
          </cell>
          <cell r="N2526" t="str">
            <v>CAPAG Ano Base 2023</v>
          </cell>
          <cell r="O2526" t="str">
            <v>Não</v>
          </cell>
          <cell r="P2526">
            <v>0.18886733474323744</v>
          </cell>
          <cell r="Q2526" t="str">
            <v>Sim</v>
          </cell>
          <cell r="R2526" t="str">
            <v/>
          </cell>
          <cell r="S2526" t="str">
            <v/>
          </cell>
          <cell r="T2526" t="str">
            <v/>
          </cell>
          <cell r="U2526" t="str">
            <v/>
          </cell>
          <cell r="V2526" t="str">
            <v>Sim</v>
          </cell>
          <cell r="W2526" t="str">
            <v>Sim</v>
          </cell>
        </row>
        <row r="2527">
          <cell r="D2527" t="str">
            <v>Fama/MG</v>
          </cell>
          <cell r="E2527" t="str">
            <v>A</v>
          </cell>
          <cell r="F2527">
            <v>0</v>
          </cell>
          <cell r="G2527" t="str">
            <v>A</v>
          </cell>
          <cell r="H2527">
            <v>0.82489756717880014</v>
          </cell>
          <cell r="I2527" t="str">
            <v>A</v>
          </cell>
          <cell r="J2527">
            <v>0.1828363707921932</v>
          </cell>
          <cell r="K2527" t="str">
            <v>A</v>
          </cell>
          <cell r="L2527" t="str">
            <v>Bicf</v>
          </cell>
          <cell r="M2527" t="str">
            <v/>
          </cell>
          <cell r="N2527" t="str">
            <v>CAPAG Ano Base 2023</v>
          </cell>
          <cell r="O2527" t="str">
            <v>Não</v>
          </cell>
          <cell r="P2527">
            <v>0.10594813968321522</v>
          </cell>
          <cell r="Q2527" t="str">
            <v>Sim</v>
          </cell>
          <cell r="R2527" t="str">
            <v/>
          </cell>
          <cell r="S2527" t="str">
            <v/>
          </cell>
          <cell r="T2527" t="str">
            <v/>
          </cell>
          <cell r="U2527" t="str">
            <v/>
          </cell>
          <cell r="V2527" t="str">
            <v>Sim</v>
          </cell>
          <cell r="W2527" t="str">
            <v>Sim</v>
          </cell>
        </row>
        <row r="2528">
          <cell r="D2528" t="str">
            <v>Faria Lemos/MG</v>
          </cell>
          <cell r="E2528" t="str">
            <v>n.d.</v>
          </cell>
          <cell r="F2528">
            <v>2.4819215913704541E-2</v>
          </cell>
          <cell r="G2528" t="str">
            <v>A</v>
          </cell>
          <cell r="H2528">
            <v>0.97147560875826922</v>
          </cell>
          <cell r="I2528" t="str">
            <v>C</v>
          </cell>
          <cell r="J2528" t="str">
            <v>n.d.</v>
          </cell>
          <cell r="K2528" t="str">
            <v>n.d.</v>
          </cell>
          <cell r="L2528" t="str">
            <v>Dicf</v>
          </cell>
          <cell r="M252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28" t="str">
            <v>CAPAG Ano Base 2023</v>
          </cell>
          <cell r="O2528" t="str">
            <v>Não</v>
          </cell>
          <cell r="P2528" t="str">
            <v>n.d.</v>
          </cell>
          <cell r="Q2528" t="str">
            <v>Sim</v>
          </cell>
          <cell r="R2528" t="str">
            <v/>
          </cell>
          <cell r="S2528" t="str">
            <v/>
          </cell>
          <cell r="T2528" t="str">
            <v/>
          </cell>
          <cell r="U2528" t="str">
            <v>Sim</v>
          </cell>
          <cell r="V2528" t="str">
            <v>Sim</v>
          </cell>
          <cell r="W2528" t="str">
            <v>Sim</v>
          </cell>
        </row>
        <row r="2529">
          <cell r="D2529" t="str">
            <v>Felício dos Santos/MG</v>
          </cell>
          <cell r="E2529" t="str">
            <v>C</v>
          </cell>
          <cell r="F2529">
            <v>0.10047773176970308</v>
          </cell>
          <cell r="G2529" t="str">
            <v>A</v>
          </cell>
          <cell r="H2529">
            <v>0.95501468592092642</v>
          </cell>
          <cell r="I2529" t="str">
            <v>C</v>
          </cell>
          <cell r="J2529">
            <v>9.3762851034183657E-3</v>
          </cell>
          <cell r="K2529" t="str">
            <v>B</v>
          </cell>
          <cell r="L2529" t="str">
            <v>Bicf</v>
          </cell>
          <cell r="M2529" t="str">
            <v/>
          </cell>
          <cell r="N2529" t="str">
            <v>CAPAG Ano Base 2023</v>
          </cell>
          <cell r="O2529" t="str">
            <v>Não</v>
          </cell>
          <cell r="P2529">
            <v>0.3930602999508051</v>
          </cell>
          <cell r="Q2529" t="str">
            <v>Sim</v>
          </cell>
          <cell r="R2529" t="str">
            <v>Sim</v>
          </cell>
          <cell r="S2529" t="str">
            <v/>
          </cell>
          <cell r="T2529" t="str">
            <v/>
          </cell>
          <cell r="U2529" t="str">
            <v/>
          </cell>
          <cell r="V2529" t="str">
            <v>Sim</v>
          </cell>
          <cell r="W2529" t="str">
            <v>Sim</v>
          </cell>
        </row>
        <row r="2530">
          <cell r="D2530" t="str">
            <v>São Gonçalo do Rio Preto/MG</v>
          </cell>
          <cell r="E2530" t="str">
            <v>B</v>
          </cell>
          <cell r="F2530">
            <v>8.0138784433868196E-2</v>
          </cell>
          <cell r="G2530" t="str">
            <v>A</v>
          </cell>
          <cell r="H2530">
            <v>0.94215505382706055</v>
          </cell>
          <cell r="I2530" t="str">
            <v>B</v>
          </cell>
          <cell r="J2530">
            <v>1.3116968389489897E-2</v>
          </cell>
          <cell r="K2530" t="str">
            <v>B</v>
          </cell>
          <cell r="L2530" t="str">
            <v>Bicf</v>
          </cell>
          <cell r="M2530" t="str">
            <v/>
          </cell>
          <cell r="N2530" t="str">
            <v>CAPAG Ano Base 2023</v>
          </cell>
          <cell r="O2530" t="str">
            <v>Não</v>
          </cell>
          <cell r="P2530">
            <v>0.4292470180798898</v>
          </cell>
          <cell r="Q2530" t="str">
            <v>Sim</v>
          </cell>
          <cell r="R2530" t="str">
            <v/>
          </cell>
          <cell r="S2530" t="str">
            <v/>
          </cell>
          <cell r="T2530" t="str">
            <v/>
          </cell>
          <cell r="U2530" t="str">
            <v/>
          </cell>
          <cell r="V2530" t="str">
            <v>Sim</v>
          </cell>
          <cell r="W2530" t="str">
            <v>Sim</v>
          </cell>
        </row>
        <row r="2531">
          <cell r="D2531" t="str">
            <v>Felisburgo/MG</v>
          </cell>
          <cell r="E2531" t="str">
            <v>C</v>
          </cell>
          <cell r="F2531">
            <v>1.8837869961500293E-2</v>
          </cell>
          <cell r="G2531" t="str">
            <v>A</v>
          </cell>
          <cell r="H2531">
            <v>0.95040304411599741</v>
          </cell>
          <cell r="I2531" t="str">
            <v>C</v>
          </cell>
          <cell r="J2531">
            <v>-1.349880955546877E-2</v>
          </cell>
          <cell r="K2531" t="str">
            <v>C</v>
          </cell>
          <cell r="L2531" t="str">
            <v>Bicf</v>
          </cell>
          <cell r="M2531" t="str">
            <v/>
          </cell>
          <cell r="N2531" t="str">
            <v>CAPAG Ano Base 2023</v>
          </cell>
          <cell r="O2531" t="str">
            <v>Não</v>
          </cell>
          <cell r="P2531">
            <v>2.5037653928839672</v>
          </cell>
          <cell r="Q2531" t="str">
            <v>Sim</v>
          </cell>
          <cell r="R2531" t="str">
            <v/>
          </cell>
          <cell r="S2531" t="str">
            <v/>
          </cell>
          <cell r="T2531" t="str">
            <v/>
          </cell>
          <cell r="U2531" t="str">
            <v/>
          </cell>
          <cell r="V2531" t="str">
            <v>Sim</v>
          </cell>
          <cell r="W2531" t="str">
            <v>Não</v>
          </cell>
        </row>
        <row r="2532">
          <cell r="D2532" t="str">
            <v>Felixlândia/MG</v>
          </cell>
          <cell r="E2532" t="str">
            <v>C</v>
          </cell>
          <cell r="F2532">
            <v>0.10940600833696749</v>
          </cell>
          <cell r="G2532" t="str">
            <v>A</v>
          </cell>
          <cell r="H2532">
            <v>0.87705051654432897</v>
          </cell>
          <cell r="I2532" t="str">
            <v>B</v>
          </cell>
          <cell r="J2532">
            <v>-1.2297103688728927E-4</v>
          </cell>
          <cell r="K2532" t="str">
            <v>C</v>
          </cell>
          <cell r="L2532" t="str">
            <v>Dicf</v>
          </cell>
          <cell r="M2532" t="str">
            <v/>
          </cell>
          <cell r="N2532" t="str">
            <v>CAPAG Ano Base 2023</v>
          </cell>
          <cell r="O2532" t="str">
            <v>Não</v>
          </cell>
          <cell r="P2532" t="str">
            <v>n.d.</v>
          </cell>
          <cell r="Q2532" t="str">
            <v>Sim</v>
          </cell>
          <cell r="R2532" t="str">
            <v/>
          </cell>
          <cell r="S2532" t="str">
            <v/>
          </cell>
          <cell r="T2532" t="str">
            <v/>
          </cell>
          <cell r="U2532" t="str">
            <v/>
          </cell>
          <cell r="V2532" t="str">
            <v>Sim</v>
          </cell>
          <cell r="W2532" t="str">
            <v>Sim</v>
          </cell>
        </row>
        <row r="2533">
          <cell r="D2533" t="str">
            <v>Fernandes Tourinho/MG</v>
          </cell>
          <cell r="E2533" t="str">
            <v>B</v>
          </cell>
          <cell r="F2533">
            <v>0</v>
          </cell>
          <cell r="G2533" t="str">
            <v>A</v>
          </cell>
          <cell r="H2533">
            <v>0.86207318968180624</v>
          </cell>
          <cell r="I2533" t="str">
            <v>B</v>
          </cell>
          <cell r="J2533">
            <v>2.9858533507720775E-2</v>
          </cell>
          <cell r="K2533" t="str">
            <v>B</v>
          </cell>
          <cell r="L2533" t="str">
            <v>Bicf</v>
          </cell>
          <cell r="M2533" t="str">
            <v/>
          </cell>
          <cell r="N2533" t="str">
            <v>CAPAG Ano Base 2023</v>
          </cell>
          <cell r="O2533" t="str">
            <v>Não</v>
          </cell>
          <cell r="P2533">
            <v>0.64252481370523273</v>
          </cell>
          <cell r="Q2533" t="str">
            <v>Sim</v>
          </cell>
          <cell r="R2533" t="str">
            <v/>
          </cell>
          <cell r="S2533" t="str">
            <v/>
          </cell>
          <cell r="T2533" t="str">
            <v/>
          </cell>
          <cell r="U2533" t="str">
            <v/>
          </cell>
          <cell r="V2533" t="str">
            <v>Sim</v>
          </cell>
          <cell r="W2533" t="str">
            <v>Sim</v>
          </cell>
        </row>
        <row r="2534">
          <cell r="D2534" t="str">
            <v>Ferros/MG</v>
          </cell>
          <cell r="E2534" t="str">
            <v>n.d.</v>
          </cell>
          <cell r="F2534">
            <v>7.6082195083166992E-2</v>
          </cell>
          <cell r="G2534" t="str">
            <v>A</v>
          </cell>
          <cell r="H2534">
            <v>0.92384099440867962</v>
          </cell>
          <cell r="I2534" t="str">
            <v>B</v>
          </cell>
          <cell r="J2534" t="str">
            <v>n.d.</v>
          </cell>
          <cell r="K2534" t="str">
            <v>n.d.</v>
          </cell>
          <cell r="L2534" t="str">
            <v>Bicf</v>
          </cell>
          <cell r="M253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34" t="str">
            <v>CAPAG Ano Base 2023</v>
          </cell>
          <cell r="O2534" t="str">
            <v>Não</v>
          </cell>
          <cell r="P2534">
            <v>0.1590111337321265</v>
          </cell>
          <cell r="Q2534" t="str">
            <v>Sim</v>
          </cell>
          <cell r="R2534" t="str">
            <v>Sim</v>
          </cell>
          <cell r="S2534" t="str">
            <v/>
          </cell>
          <cell r="T2534" t="str">
            <v/>
          </cell>
          <cell r="U2534" t="str">
            <v>Sim</v>
          </cell>
          <cell r="V2534" t="str">
            <v>Sim</v>
          </cell>
          <cell r="W2534" t="str">
            <v>Sim</v>
          </cell>
        </row>
        <row r="2535">
          <cell r="D2535" t="str">
            <v>Fervedouro/MG</v>
          </cell>
          <cell r="E2535" t="str">
            <v>A</v>
          </cell>
          <cell r="F2535">
            <v>3.1402361026014104E-2</v>
          </cell>
          <cell r="G2535" t="str">
            <v>A</v>
          </cell>
          <cell r="H2535">
            <v>0.81138617587297901</v>
          </cell>
          <cell r="I2535" t="str">
            <v>A</v>
          </cell>
          <cell r="J2535">
            <v>0.15204159430669079</v>
          </cell>
          <cell r="K2535" t="str">
            <v>A</v>
          </cell>
          <cell r="L2535" t="str">
            <v>Cicf</v>
          </cell>
          <cell r="M2535" t="str">
            <v/>
          </cell>
          <cell r="N2535" t="str">
            <v>CAPAG Ano Base 2023</v>
          </cell>
          <cell r="O2535" t="str">
            <v>Não</v>
          </cell>
          <cell r="P2535">
            <v>0.10751374539069085</v>
          </cell>
          <cell r="Q2535" t="str">
            <v>Sim</v>
          </cell>
          <cell r="R2535" t="str">
            <v/>
          </cell>
          <cell r="S2535" t="str">
            <v/>
          </cell>
          <cell r="T2535" t="str">
            <v/>
          </cell>
          <cell r="U2535" t="str">
            <v/>
          </cell>
          <cell r="V2535" t="str">
            <v>Sim</v>
          </cell>
          <cell r="W2535" t="str">
            <v>Sim</v>
          </cell>
        </row>
        <row r="2536">
          <cell r="D2536" t="str">
            <v>Florestal/MG</v>
          </cell>
          <cell r="E2536" t="str">
            <v>n.d.</v>
          </cell>
          <cell r="F2536">
            <v>5.6608455553518546E-4</v>
          </cell>
          <cell r="G2536" t="str">
            <v>A</v>
          </cell>
          <cell r="H2536">
            <v>0.90587069303643419</v>
          </cell>
          <cell r="I2536" t="str">
            <v>B</v>
          </cell>
          <cell r="J2536" t="str">
            <v>n.d.</v>
          </cell>
          <cell r="K2536" t="str">
            <v>n.d.</v>
          </cell>
          <cell r="L2536" t="str">
            <v>Cicf</v>
          </cell>
          <cell r="M253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36" t="str">
            <v>CAPAG Ano Base 2023</v>
          </cell>
          <cell r="O2536" t="str">
            <v>Não</v>
          </cell>
          <cell r="P2536" t="str">
            <v>n.d.</v>
          </cell>
          <cell r="Q2536" t="str">
            <v>Sim</v>
          </cell>
          <cell r="R2536" t="str">
            <v/>
          </cell>
          <cell r="S2536" t="str">
            <v/>
          </cell>
          <cell r="T2536" t="str">
            <v/>
          </cell>
          <cell r="U2536" t="str">
            <v>Sim</v>
          </cell>
          <cell r="V2536" t="str">
            <v>Sim</v>
          </cell>
          <cell r="W2536" t="str">
            <v>Sim</v>
          </cell>
        </row>
        <row r="2537">
          <cell r="D2537" t="str">
            <v>Formiga/MG</v>
          </cell>
          <cell r="E2537" t="str">
            <v>C</v>
          </cell>
          <cell r="F2537">
            <v>7.2993033895189963E-2</v>
          </cell>
          <cell r="G2537" t="str">
            <v>A</v>
          </cell>
          <cell r="H2537">
            <v>0.93838197457546113</v>
          </cell>
          <cell r="I2537" t="str">
            <v>B</v>
          </cell>
          <cell r="J2537">
            <v>-1.3561068930990376E-2</v>
          </cell>
          <cell r="K2537" t="str">
            <v>C</v>
          </cell>
          <cell r="L2537" t="str">
            <v>Cicf</v>
          </cell>
          <cell r="M2537" t="str">
            <v/>
          </cell>
          <cell r="N2537" t="str">
            <v>CAPAG Ano Base 2023</v>
          </cell>
          <cell r="O2537" t="str">
            <v>Não</v>
          </cell>
          <cell r="P2537">
            <v>1.9226514847276523</v>
          </cell>
          <cell r="Q2537" t="str">
            <v>Sim</v>
          </cell>
          <cell r="R2537" t="str">
            <v/>
          </cell>
          <cell r="S2537" t="str">
            <v/>
          </cell>
          <cell r="T2537" t="str">
            <v/>
          </cell>
          <cell r="U2537" t="str">
            <v/>
          </cell>
          <cell r="V2537" t="str">
            <v>Sim</v>
          </cell>
          <cell r="W2537" t="str">
            <v>Sim</v>
          </cell>
        </row>
        <row r="2538">
          <cell r="D2538" t="str">
            <v>Formoso/MG</v>
          </cell>
          <cell r="E2538" t="str">
            <v>n.d.</v>
          </cell>
          <cell r="F2538" t="str">
            <v>n.d.</v>
          </cell>
          <cell r="G2538" t="str">
            <v>n.d.</v>
          </cell>
          <cell r="H2538" t="str">
            <v>n.d.</v>
          </cell>
          <cell r="I2538" t="str">
            <v>n.d.</v>
          </cell>
          <cell r="J2538" t="str">
            <v>n.d.</v>
          </cell>
          <cell r="K2538" t="str">
            <v>n.d.</v>
          </cell>
          <cell r="L2538" t="str">
            <v>Dicf</v>
          </cell>
          <cell r="M2538" t="str">
            <v xml:space="preserve">Ente não publicou último RGF de 2024
Ente não publicou último RREO de 2024
</v>
          </cell>
          <cell r="N2538" t="str">
            <v>CAPAG Ano Base 2023</v>
          </cell>
          <cell r="O2538" t="str">
            <v>Não</v>
          </cell>
          <cell r="P2538">
            <v>0.5024637993514921</v>
          </cell>
          <cell r="Q2538" t="str">
            <v>Sim</v>
          </cell>
          <cell r="R2538" t="str">
            <v>Sim</v>
          </cell>
          <cell r="S2538" t="str">
            <v/>
          </cell>
          <cell r="T2538" t="str">
            <v/>
          </cell>
          <cell r="U2538" t="str">
            <v/>
          </cell>
          <cell r="V2538" t="str">
            <v>Não</v>
          </cell>
          <cell r="W2538" t="str">
            <v>Não</v>
          </cell>
        </row>
        <row r="2539">
          <cell r="D2539" t="str">
            <v>Fortaleza de Minas/MG</v>
          </cell>
          <cell r="E2539" t="str">
            <v>C</v>
          </cell>
          <cell r="F2539">
            <v>8.721280874031229E-3</v>
          </cell>
          <cell r="G2539" t="str">
            <v>A</v>
          </cell>
          <cell r="H2539">
            <v>0.97993450908664093</v>
          </cell>
          <cell r="I2539" t="str">
            <v>C</v>
          </cell>
          <cell r="J2539">
            <v>8.2754815842681993E-3</v>
          </cell>
          <cell r="K2539" t="str">
            <v>B</v>
          </cell>
          <cell r="L2539" t="str">
            <v>Cicf</v>
          </cell>
          <cell r="M2539" t="str">
            <v/>
          </cell>
          <cell r="N2539" t="str">
            <v>CAPAG Ano Base 2023</v>
          </cell>
          <cell r="O2539" t="str">
            <v>Não</v>
          </cell>
          <cell r="P2539">
            <v>0.24185616535619051</v>
          </cell>
          <cell r="Q2539" t="str">
            <v>Sim</v>
          </cell>
          <cell r="R2539" t="str">
            <v>Sim</v>
          </cell>
          <cell r="S2539" t="str">
            <v/>
          </cell>
          <cell r="T2539" t="str">
            <v/>
          </cell>
          <cell r="U2539" t="str">
            <v/>
          </cell>
          <cell r="V2539" t="str">
            <v>Sim</v>
          </cell>
          <cell r="W2539" t="str">
            <v>Sim</v>
          </cell>
        </row>
        <row r="2540">
          <cell r="D2540" t="str">
            <v>Fortuna de Minas/MG</v>
          </cell>
          <cell r="E2540" t="str">
            <v>n.d.</v>
          </cell>
          <cell r="F2540" t="str">
            <v>n.d.</v>
          </cell>
          <cell r="G2540" t="str">
            <v>n.d.</v>
          </cell>
          <cell r="H2540" t="str">
            <v>n.d.</v>
          </cell>
          <cell r="I2540" t="str">
            <v>n.d.</v>
          </cell>
          <cell r="J2540" t="str">
            <v>n.d.</v>
          </cell>
          <cell r="K2540" t="str">
            <v>n.d.</v>
          </cell>
          <cell r="L2540" t="str">
            <v>Cicf</v>
          </cell>
          <cell r="M2540" t="str">
            <v xml:space="preserve">Ente não publicou último RGF de 2024
Ente não publicou último RREO de 2024
</v>
          </cell>
          <cell r="N2540" t="str">
            <v>CAPAG Ano Base 2023</v>
          </cell>
          <cell r="O2540" t="str">
            <v>Não</v>
          </cell>
          <cell r="P2540">
            <v>0.49876261905954011</v>
          </cell>
          <cell r="Q2540" t="str">
            <v>Sim</v>
          </cell>
          <cell r="R2540" t="str">
            <v>Sim</v>
          </cell>
          <cell r="S2540" t="str">
            <v/>
          </cell>
          <cell r="T2540" t="str">
            <v/>
          </cell>
          <cell r="U2540" t="str">
            <v/>
          </cell>
          <cell r="V2540" t="str">
            <v>Não</v>
          </cell>
          <cell r="W2540" t="str">
            <v>Não</v>
          </cell>
        </row>
        <row r="2541">
          <cell r="D2541" t="str">
            <v>Francisco Badaró/MG</v>
          </cell>
          <cell r="E2541" t="str">
            <v>C</v>
          </cell>
          <cell r="F2541">
            <v>1.2900706961122339E-2</v>
          </cell>
          <cell r="G2541" t="str">
            <v>A</v>
          </cell>
          <cell r="H2541">
            <v>0.96434417040689091</v>
          </cell>
          <cell r="I2541" t="str">
            <v>C</v>
          </cell>
          <cell r="J2541">
            <v>3.2934892262163132E-2</v>
          </cell>
          <cell r="K2541" t="str">
            <v>B</v>
          </cell>
          <cell r="L2541" t="str">
            <v>Aicf</v>
          </cell>
          <cell r="M2541" t="str">
            <v/>
          </cell>
          <cell r="N2541" t="str">
            <v>CAPAG Ano Base 2023</v>
          </cell>
          <cell r="O2541" t="str">
            <v>Não</v>
          </cell>
          <cell r="P2541">
            <v>0.66109798813537246</v>
          </cell>
          <cell r="Q2541" t="str">
            <v>Sim</v>
          </cell>
          <cell r="R2541" t="str">
            <v/>
          </cell>
          <cell r="S2541" t="str">
            <v/>
          </cell>
          <cell r="T2541" t="str">
            <v/>
          </cell>
          <cell r="U2541" t="str">
            <v/>
          </cell>
          <cell r="V2541" t="str">
            <v>Sim</v>
          </cell>
          <cell r="W2541" t="str">
            <v>Sim</v>
          </cell>
        </row>
        <row r="2542">
          <cell r="D2542" t="str">
            <v>Francisco Dumont/MG</v>
          </cell>
          <cell r="E2542" t="str">
            <v>C</v>
          </cell>
          <cell r="F2542">
            <v>3.2383165436995875E-2</v>
          </cell>
          <cell r="G2542" t="str">
            <v>A</v>
          </cell>
          <cell r="H2542">
            <v>0.94534570677718455</v>
          </cell>
          <cell r="I2542" t="str">
            <v>B</v>
          </cell>
          <cell r="J2542">
            <v>-1.8732896668065446E-2</v>
          </cell>
          <cell r="K2542" t="str">
            <v>C</v>
          </cell>
          <cell r="L2542" t="str">
            <v>Cicf</v>
          </cell>
          <cell r="M2542" t="str">
            <v/>
          </cell>
          <cell r="N2542" t="str">
            <v>CAPAG Ano Base 2023</v>
          </cell>
          <cell r="O2542" t="str">
            <v>Não</v>
          </cell>
          <cell r="P2542">
            <v>0.90884342198086487</v>
          </cell>
          <cell r="Q2542" t="str">
            <v>Sim</v>
          </cell>
          <cell r="R2542" t="str">
            <v>Sim</v>
          </cell>
          <cell r="S2542" t="str">
            <v/>
          </cell>
          <cell r="T2542" t="str">
            <v/>
          </cell>
          <cell r="U2542" t="str">
            <v/>
          </cell>
          <cell r="V2542" t="str">
            <v>Sim</v>
          </cell>
          <cell r="W2542" t="str">
            <v>Sim</v>
          </cell>
        </row>
        <row r="2543">
          <cell r="D2543" t="str">
            <v>Francisco Sá/MG</v>
          </cell>
          <cell r="E2543" t="str">
            <v>C</v>
          </cell>
          <cell r="F2543">
            <v>0.21647403976180787</v>
          </cell>
          <cell r="G2543" t="str">
            <v>A</v>
          </cell>
          <cell r="H2543">
            <v>0.91899540211974151</v>
          </cell>
          <cell r="I2543" t="str">
            <v>B</v>
          </cell>
          <cell r="J2543">
            <v>-1.7521032213174813E-2</v>
          </cell>
          <cell r="K2543" t="str">
            <v>C</v>
          </cell>
          <cell r="L2543" t="str">
            <v>Bicf</v>
          </cell>
          <cell r="M2543" t="str">
            <v/>
          </cell>
          <cell r="N2543" t="str">
            <v>CAPAG Ano Base 2023</v>
          </cell>
          <cell r="O2543" t="str">
            <v>Não</v>
          </cell>
          <cell r="P2543" t="str">
            <v/>
          </cell>
          <cell r="Q2543" t="str">
            <v>Sim</v>
          </cell>
          <cell r="R2543" t="str">
            <v/>
          </cell>
          <cell r="S2543" t="str">
            <v/>
          </cell>
          <cell r="T2543" t="str">
            <v/>
          </cell>
          <cell r="U2543" t="str">
            <v/>
          </cell>
          <cell r="V2543" t="str">
            <v>Sim</v>
          </cell>
          <cell r="W2543" t="str">
            <v>Sim</v>
          </cell>
        </row>
        <row r="2544">
          <cell r="D2544" t="str">
            <v>Franciscópolis/MG</v>
          </cell>
          <cell r="E2544" t="str">
            <v>n.e.</v>
          </cell>
          <cell r="F2544">
            <v>0</v>
          </cell>
          <cell r="G2544" t="str">
            <v>A</v>
          </cell>
          <cell r="H2544">
            <v>0.96066225746327083</v>
          </cell>
          <cell r="I2544" t="str">
            <v>C</v>
          </cell>
          <cell r="J2544">
            <v>0</v>
          </cell>
          <cell r="K2544" t="str">
            <v>C</v>
          </cell>
          <cell r="L2544" t="str">
            <v>Eicf</v>
          </cell>
          <cell r="M2544" t="str">
            <v>Ente possui ranking da informação contábil Eicf</v>
          </cell>
          <cell r="N2544" t="str">
            <v>CAPAG Ano Base 2023</v>
          </cell>
          <cell r="O2544" t="str">
            <v>Não</v>
          </cell>
          <cell r="P2544" t="str">
            <v>n.d.</v>
          </cell>
          <cell r="Q2544" t="str">
            <v>Sim</v>
          </cell>
          <cell r="R2544" t="str">
            <v/>
          </cell>
          <cell r="S2544" t="str">
            <v/>
          </cell>
          <cell r="T2544" t="str">
            <v/>
          </cell>
          <cell r="U2544" t="str">
            <v/>
          </cell>
          <cell r="V2544" t="str">
            <v>Sim</v>
          </cell>
          <cell r="W2544" t="str">
            <v>Sim</v>
          </cell>
        </row>
        <row r="2545">
          <cell r="D2545" t="str">
            <v>Frei Gaspar/MG</v>
          </cell>
          <cell r="E2545" t="str">
            <v>C</v>
          </cell>
          <cell r="F2545">
            <v>8.6728657077094873E-2</v>
          </cell>
          <cell r="G2545" t="str">
            <v>A</v>
          </cell>
          <cell r="H2545">
            <v>0.82197899241544137</v>
          </cell>
          <cell r="I2545" t="str">
            <v>A</v>
          </cell>
          <cell r="J2545">
            <v>-4.7457519834420599E-3</v>
          </cell>
          <cell r="K2545" t="str">
            <v>C</v>
          </cell>
          <cell r="L2545" t="str">
            <v>Cicf</v>
          </cell>
          <cell r="M2545" t="str">
            <v/>
          </cell>
          <cell r="N2545" t="str">
            <v>CAPAG Ano Base 2023</v>
          </cell>
          <cell r="O2545" t="str">
            <v>Não</v>
          </cell>
          <cell r="P2545">
            <v>1.359175506526574</v>
          </cell>
          <cell r="Q2545" t="str">
            <v>Sim</v>
          </cell>
          <cell r="R2545" t="str">
            <v/>
          </cell>
          <cell r="S2545" t="str">
            <v/>
          </cell>
          <cell r="T2545" t="str">
            <v/>
          </cell>
          <cell r="U2545" t="str">
            <v/>
          </cell>
          <cell r="V2545" t="str">
            <v>Sim</v>
          </cell>
          <cell r="W2545" t="str">
            <v>Não</v>
          </cell>
        </row>
        <row r="2546">
          <cell r="D2546" t="str">
            <v>Frei Inocêncio/MG</v>
          </cell>
          <cell r="E2546" t="str">
            <v>n.d.</v>
          </cell>
          <cell r="F2546">
            <v>0</v>
          </cell>
          <cell r="G2546" t="str">
            <v>A</v>
          </cell>
          <cell r="H2546">
            <v>0.91732533003321071</v>
          </cell>
          <cell r="I2546" t="str">
            <v>B</v>
          </cell>
          <cell r="J2546" t="str">
            <v>n.d.</v>
          </cell>
          <cell r="K2546" t="str">
            <v>n.d.</v>
          </cell>
          <cell r="L2546" t="str">
            <v>Cicf</v>
          </cell>
          <cell r="M2546"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46" t="str">
            <v>CAPAG Ano Base 2023</v>
          </cell>
          <cell r="O2546" t="str">
            <v>Não</v>
          </cell>
          <cell r="P2546" t="str">
            <v>n.d.</v>
          </cell>
          <cell r="Q2546" t="str">
            <v>Sim</v>
          </cell>
          <cell r="R2546" t="str">
            <v/>
          </cell>
          <cell r="S2546" t="str">
            <v/>
          </cell>
          <cell r="T2546" t="str">
            <v>Negativa</v>
          </cell>
          <cell r="U2546" t="str">
            <v>Sim</v>
          </cell>
          <cell r="V2546" t="str">
            <v>Sim</v>
          </cell>
          <cell r="W2546" t="str">
            <v>Sim</v>
          </cell>
        </row>
        <row r="2547">
          <cell r="D2547" t="str">
            <v>Frei Lagonegro/MG</v>
          </cell>
          <cell r="E2547" t="str">
            <v>C</v>
          </cell>
          <cell r="F2547">
            <v>0</v>
          </cell>
          <cell r="G2547" t="str">
            <v>A</v>
          </cell>
          <cell r="H2547">
            <v>1.0289210191907778</v>
          </cell>
          <cell r="I2547" t="str">
            <v>C</v>
          </cell>
          <cell r="J2547">
            <v>1.3190768201190521E-2</v>
          </cell>
          <cell r="K2547" t="str">
            <v>B</v>
          </cell>
          <cell r="L2547" t="str">
            <v>Dicf</v>
          </cell>
          <cell r="M2547" t="str">
            <v/>
          </cell>
          <cell r="N2547" t="str">
            <v>CAPAG Ano Base 2023</v>
          </cell>
          <cell r="O2547" t="str">
            <v>Não</v>
          </cell>
          <cell r="P2547">
            <v>0.43227423059279824</v>
          </cell>
          <cell r="Q2547" t="str">
            <v>Sim</v>
          </cell>
          <cell r="R2547" t="str">
            <v>Sim</v>
          </cell>
          <cell r="S2547" t="str">
            <v/>
          </cell>
          <cell r="T2547" t="str">
            <v/>
          </cell>
          <cell r="U2547" t="str">
            <v/>
          </cell>
          <cell r="V2547" t="str">
            <v>Sim</v>
          </cell>
          <cell r="W2547" t="str">
            <v>Sim</v>
          </cell>
        </row>
        <row r="2548">
          <cell r="D2548" t="str">
            <v>Fronteira/MG</v>
          </cell>
          <cell r="E2548" t="str">
            <v>n.e.</v>
          </cell>
          <cell r="F2548">
            <v>8.4788392576524083E-2</v>
          </cell>
          <cell r="G2548" t="str">
            <v>A</v>
          </cell>
          <cell r="H2548">
            <v>0.91032991500600735</v>
          </cell>
          <cell r="I2548" t="str">
            <v>B</v>
          </cell>
          <cell r="J2548" t="str">
            <v>n.d.</v>
          </cell>
          <cell r="K2548" t="str">
            <v>n.d.</v>
          </cell>
          <cell r="L2548" t="str">
            <v>Eicf</v>
          </cell>
          <cell r="M2548" t="str">
            <v>Ente possui ranking da informação contábil Eicf</v>
          </cell>
          <cell r="N2548" t="str">
            <v>CAPAG Ano Base 2023</v>
          </cell>
          <cell r="O2548" t="str">
            <v>Não</v>
          </cell>
          <cell r="P2548" t="str">
            <v>n.d.</v>
          </cell>
          <cell r="Q2548" t="str">
            <v>Sim</v>
          </cell>
          <cell r="R2548" t="str">
            <v/>
          </cell>
          <cell r="S2548" t="str">
            <v/>
          </cell>
          <cell r="T2548" t="str">
            <v/>
          </cell>
          <cell r="U2548" t="str">
            <v>Sim</v>
          </cell>
          <cell r="V2548" t="str">
            <v>Sim</v>
          </cell>
          <cell r="W2548" t="str">
            <v>Sim</v>
          </cell>
        </row>
        <row r="2549">
          <cell r="D2549" t="str">
            <v>Fronteira dos Vales/MG</v>
          </cell>
          <cell r="E2549" t="str">
            <v>n.d.</v>
          </cell>
          <cell r="F2549">
            <v>5.7089282333530546E-4</v>
          </cell>
          <cell r="G2549" t="str">
            <v>A</v>
          </cell>
          <cell r="H2549">
            <v>0.98822869501812605</v>
          </cell>
          <cell r="I2549" t="str">
            <v>C</v>
          </cell>
          <cell r="J2549" t="str">
            <v>n.d.</v>
          </cell>
          <cell r="K2549" t="str">
            <v>n.d.</v>
          </cell>
          <cell r="L2549" t="str">
            <v>Dicf</v>
          </cell>
          <cell r="M254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549" t="str">
            <v>CAPAG Ano Base 2023</v>
          </cell>
          <cell r="O2549" t="str">
            <v>Não</v>
          </cell>
          <cell r="P2549" t="str">
            <v>n.d.</v>
          </cell>
          <cell r="Q2549" t="str">
            <v>Sim</v>
          </cell>
          <cell r="R2549" t="str">
            <v/>
          </cell>
          <cell r="S2549" t="str">
            <v/>
          </cell>
          <cell r="T2549" t="str">
            <v>Negativa</v>
          </cell>
          <cell r="U2549" t="str">
            <v/>
          </cell>
          <cell r="V2549" t="str">
            <v>Sim</v>
          </cell>
          <cell r="W2549" t="str">
            <v>Não</v>
          </cell>
        </row>
        <row r="2550">
          <cell r="D2550" t="str">
            <v>Fruta de Leite/MG</v>
          </cell>
          <cell r="E2550" t="str">
            <v>C</v>
          </cell>
          <cell r="F2550">
            <v>5.3434013474102246E-2</v>
          </cell>
          <cell r="G2550" t="str">
            <v>A</v>
          </cell>
          <cell r="H2550">
            <v>0.98161712195084005</v>
          </cell>
          <cell r="I2550" t="str">
            <v>C</v>
          </cell>
          <cell r="J2550">
            <v>-2.2195199546942164E-2</v>
          </cell>
          <cell r="K2550" t="str">
            <v>C</v>
          </cell>
          <cell r="L2550" t="str">
            <v>Aicf</v>
          </cell>
          <cell r="M2550" t="str">
            <v/>
          </cell>
          <cell r="N2550" t="str">
            <v>CAPAG Ano Base 2023</v>
          </cell>
          <cell r="O2550" t="str">
            <v>Não</v>
          </cell>
          <cell r="P2550">
            <v>2.1697386709153665</v>
          </cell>
          <cell r="Q2550" t="str">
            <v>Sim</v>
          </cell>
          <cell r="R2550" t="str">
            <v/>
          </cell>
          <cell r="S2550" t="str">
            <v/>
          </cell>
          <cell r="T2550" t="str">
            <v/>
          </cell>
          <cell r="U2550" t="str">
            <v/>
          </cell>
          <cell r="V2550" t="str">
            <v>Sim</v>
          </cell>
          <cell r="W2550" t="str">
            <v>Sim</v>
          </cell>
        </row>
        <row r="2551">
          <cell r="D2551" t="str">
            <v>Frutal/MG</v>
          </cell>
          <cell r="E2551" t="str">
            <v>n.d.</v>
          </cell>
          <cell r="F2551">
            <v>1.9386042462212674E-2</v>
          </cell>
          <cell r="G2551" t="str">
            <v>A</v>
          </cell>
          <cell r="H2551">
            <v>1.0204738281217307</v>
          </cell>
          <cell r="I2551" t="str">
            <v>C</v>
          </cell>
          <cell r="J2551" t="str">
            <v>n.d.</v>
          </cell>
          <cell r="K2551" t="str">
            <v>n.d.</v>
          </cell>
          <cell r="L2551" t="str">
            <v>Cicf</v>
          </cell>
          <cell r="M255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51" t="str">
            <v>CAPAG Ano Base 2023</v>
          </cell>
          <cell r="O2551" t="str">
            <v>Não</v>
          </cell>
          <cell r="P2551" t="str">
            <v>n.d.</v>
          </cell>
          <cell r="Q2551" t="str">
            <v>Sim</v>
          </cell>
          <cell r="R2551" t="str">
            <v/>
          </cell>
          <cell r="S2551" t="str">
            <v/>
          </cell>
          <cell r="T2551" t="str">
            <v/>
          </cell>
          <cell r="U2551" t="str">
            <v>Sim</v>
          </cell>
          <cell r="V2551" t="str">
            <v>Sim</v>
          </cell>
          <cell r="W2551" t="str">
            <v>Sim</v>
          </cell>
        </row>
        <row r="2552">
          <cell r="D2552" t="str">
            <v>Funilândia/MG</v>
          </cell>
          <cell r="E2552" t="str">
            <v>C</v>
          </cell>
          <cell r="F2552">
            <v>9.3301206444767429E-2</v>
          </cell>
          <cell r="G2552" t="str">
            <v>A</v>
          </cell>
          <cell r="H2552">
            <v>0.97364191336825068</v>
          </cell>
          <cell r="I2552" t="str">
            <v>C</v>
          </cell>
          <cell r="J2552">
            <v>-7.9209404649308382E-2</v>
          </cell>
          <cell r="K2552" t="str">
            <v>C</v>
          </cell>
          <cell r="L2552" t="str">
            <v>Dicf</v>
          </cell>
          <cell r="M2552" t="str">
            <v/>
          </cell>
          <cell r="N2552" t="str">
            <v>CAPAG Ano Base 2023</v>
          </cell>
          <cell r="O2552" t="str">
            <v>Não</v>
          </cell>
          <cell r="P2552">
            <v>15.247747003104848</v>
          </cell>
          <cell r="Q2552" t="str">
            <v>Sim</v>
          </cell>
          <cell r="R2552" t="str">
            <v/>
          </cell>
          <cell r="S2552" t="str">
            <v/>
          </cell>
          <cell r="T2552" t="str">
            <v/>
          </cell>
          <cell r="U2552" t="str">
            <v/>
          </cell>
          <cell r="V2552" t="str">
            <v>Sim</v>
          </cell>
          <cell r="W2552" t="str">
            <v>Não</v>
          </cell>
        </row>
        <row r="2553">
          <cell r="D2553" t="str">
            <v>Galiléia/MG</v>
          </cell>
          <cell r="E2553" t="str">
            <v>C</v>
          </cell>
          <cell r="F2553">
            <v>6.2389581055976098E-2</v>
          </cell>
          <cell r="G2553" t="str">
            <v>A</v>
          </cell>
          <cell r="H2553">
            <v>0.85557294532672101</v>
          </cell>
          <cell r="I2553" t="str">
            <v>B</v>
          </cell>
          <cell r="J2553">
            <v>-9.8849891283008973E-2</v>
          </cell>
          <cell r="K2553" t="str">
            <v>C</v>
          </cell>
          <cell r="L2553" t="str">
            <v>Cicf</v>
          </cell>
          <cell r="M2553" t="str">
            <v/>
          </cell>
          <cell r="N2553" t="str">
            <v>CAPAG Ano Base 2023</v>
          </cell>
          <cell r="O2553" t="str">
            <v>Não</v>
          </cell>
          <cell r="P2553" t="str">
            <v/>
          </cell>
          <cell r="Q2553" t="str">
            <v>Sim</v>
          </cell>
          <cell r="R2553" t="str">
            <v/>
          </cell>
          <cell r="S2553" t="str">
            <v/>
          </cell>
          <cell r="T2553" t="str">
            <v/>
          </cell>
          <cell r="U2553" t="str">
            <v/>
          </cell>
          <cell r="V2553" t="str">
            <v>Sim</v>
          </cell>
          <cell r="W2553" t="str">
            <v>Sim</v>
          </cell>
        </row>
        <row r="2554">
          <cell r="D2554" t="str">
            <v>Gameleiras/MG</v>
          </cell>
          <cell r="E2554" t="str">
            <v>C</v>
          </cell>
          <cell r="F2554">
            <v>9.5885268423910319E-2</v>
          </cell>
          <cell r="G2554" t="str">
            <v>A</v>
          </cell>
          <cell r="H2554">
            <v>0.96241113640635145</v>
          </cell>
          <cell r="I2554" t="str">
            <v>C</v>
          </cell>
          <cell r="J2554">
            <v>-1.1125404678375004E-2</v>
          </cell>
          <cell r="K2554" t="str">
            <v>C</v>
          </cell>
          <cell r="L2554" t="str">
            <v>Aicf</v>
          </cell>
          <cell r="M2554" t="str">
            <v/>
          </cell>
          <cell r="N2554" t="str">
            <v>CAPAG Ano Base 2023</v>
          </cell>
          <cell r="O2554" t="str">
            <v>Não</v>
          </cell>
          <cell r="P2554">
            <v>1.519495853262415</v>
          </cell>
          <cell r="Q2554" t="str">
            <v>Sim</v>
          </cell>
          <cell r="R2554" t="str">
            <v/>
          </cell>
          <cell r="S2554" t="str">
            <v/>
          </cell>
          <cell r="T2554" t="str">
            <v/>
          </cell>
          <cell r="U2554" t="str">
            <v/>
          </cell>
          <cell r="V2554" t="str">
            <v>Sim</v>
          </cell>
          <cell r="W2554" t="str">
            <v>Sim</v>
          </cell>
        </row>
        <row r="2555">
          <cell r="D2555" t="str">
            <v>Glaucilândia/MG</v>
          </cell>
          <cell r="E2555" t="str">
            <v>C</v>
          </cell>
          <cell r="F2555">
            <v>5.5943001750436497E-2</v>
          </cell>
          <cell r="G2555" t="str">
            <v>A</v>
          </cell>
          <cell r="H2555">
            <v>1.0389313951146117</v>
          </cell>
          <cell r="I2555" t="str">
            <v>C</v>
          </cell>
          <cell r="J2555">
            <v>-0.14711040266949685</v>
          </cell>
          <cell r="K2555" t="str">
            <v>C</v>
          </cell>
          <cell r="L2555" t="str">
            <v>Bicf</v>
          </cell>
          <cell r="M2555" t="str">
            <v/>
          </cell>
          <cell r="N2555" t="str">
            <v>CAPAG Ano Base 2023</v>
          </cell>
          <cell r="O2555" t="str">
            <v>Não</v>
          </cell>
          <cell r="P2555" t="str">
            <v/>
          </cell>
          <cell r="Q2555" t="str">
            <v>Sim</v>
          </cell>
          <cell r="R2555" t="str">
            <v/>
          </cell>
          <cell r="S2555" t="str">
            <v/>
          </cell>
          <cell r="T2555" t="str">
            <v/>
          </cell>
          <cell r="U2555" t="str">
            <v/>
          </cell>
          <cell r="V2555" t="str">
            <v>Sim</v>
          </cell>
          <cell r="W2555" t="str">
            <v>Não</v>
          </cell>
        </row>
        <row r="2556">
          <cell r="D2556" t="str">
            <v>Goiabeira/MG</v>
          </cell>
          <cell r="E2556" t="str">
            <v>B</v>
          </cell>
          <cell r="F2556">
            <v>2.9500105678431407E-2</v>
          </cell>
          <cell r="G2556" t="str">
            <v>A</v>
          </cell>
          <cell r="H2556">
            <v>0.91030506508268461</v>
          </cell>
          <cell r="I2556" t="str">
            <v>B</v>
          </cell>
          <cell r="J2556">
            <v>3.5008082047871487E-2</v>
          </cell>
          <cell r="K2556" t="str">
            <v>B</v>
          </cell>
          <cell r="L2556" t="str">
            <v>Dicf</v>
          </cell>
          <cell r="M2556" t="str">
            <v/>
          </cell>
          <cell r="N2556" t="str">
            <v>CAPAG Ano Base 2023</v>
          </cell>
          <cell r="O2556" t="str">
            <v>Não</v>
          </cell>
          <cell r="P2556">
            <v>0.12722444981493145</v>
          </cell>
          <cell r="Q2556" t="str">
            <v>Sim</v>
          </cell>
          <cell r="R2556" t="str">
            <v/>
          </cell>
          <cell r="S2556" t="str">
            <v/>
          </cell>
          <cell r="T2556" t="str">
            <v/>
          </cell>
          <cell r="U2556" t="str">
            <v/>
          </cell>
          <cell r="V2556" t="str">
            <v>Sim</v>
          </cell>
          <cell r="W2556" t="str">
            <v>Sim</v>
          </cell>
        </row>
        <row r="2557">
          <cell r="D2557" t="str">
            <v>Goianá/MG</v>
          </cell>
          <cell r="E2557" t="str">
            <v>n.d.</v>
          </cell>
          <cell r="F2557" t="str">
            <v>n.d.</v>
          </cell>
          <cell r="G2557" t="str">
            <v>n.d.</v>
          </cell>
          <cell r="H2557" t="str">
            <v>n.d.</v>
          </cell>
          <cell r="I2557" t="str">
            <v>n.d.</v>
          </cell>
          <cell r="J2557" t="str">
            <v>n.d.</v>
          </cell>
          <cell r="K2557" t="str">
            <v>n.d.</v>
          </cell>
          <cell r="L2557" t="str">
            <v>Bicf</v>
          </cell>
          <cell r="M2557" t="str">
            <v xml:space="preserve">Ente não publicou último RGF de 2024
Ente não publicou último RREO de 2024
</v>
          </cell>
          <cell r="N2557" t="str">
            <v>CAPAG Ano Base 2023</v>
          </cell>
          <cell r="O2557" t="str">
            <v>Não</v>
          </cell>
          <cell r="P2557">
            <v>0.48812485029977387</v>
          </cell>
          <cell r="Q2557" t="str">
            <v>Sim</v>
          </cell>
          <cell r="R2557" t="str">
            <v>Sim</v>
          </cell>
          <cell r="S2557" t="str">
            <v/>
          </cell>
          <cell r="T2557" t="str">
            <v/>
          </cell>
          <cell r="U2557" t="str">
            <v/>
          </cell>
          <cell r="V2557" t="str">
            <v>Não</v>
          </cell>
          <cell r="W2557" t="str">
            <v>Não</v>
          </cell>
        </row>
        <row r="2558">
          <cell r="D2558" t="str">
            <v>Gonçalves/MG</v>
          </cell>
          <cell r="E2558" t="str">
            <v>B</v>
          </cell>
          <cell r="F2558">
            <v>0</v>
          </cell>
          <cell r="G2558" t="str">
            <v>A</v>
          </cell>
          <cell r="H2558">
            <v>0.85637101270625271</v>
          </cell>
          <cell r="I2558" t="str">
            <v>B</v>
          </cell>
          <cell r="J2558">
            <v>3.5024375273200577E-2</v>
          </cell>
          <cell r="K2558" t="str">
            <v>B</v>
          </cell>
          <cell r="L2558" t="str">
            <v>Dicf</v>
          </cell>
          <cell r="M2558" t="str">
            <v/>
          </cell>
          <cell r="N2558" t="str">
            <v>CAPAG Ano Base 2023</v>
          </cell>
          <cell r="O2558" t="str">
            <v>Não</v>
          </cell>
          <cell r="P2558">
            <v>0.10981493454579062</v>
          </cell>
          <cell r="Q2558" t="str">
            <v>Sim</v>
          </cell>
          <cell r="R2558" t="str">
            <v/>
          </cell>
          <cell r="S2558" t="str">
            <v/>
          </cell>
          <cell r="T2558" t="str">
            <v/>
          </cell>
          <cell r="U2558" t="str">
            <v/>
          </cell>
          <cell r="V2558" t="str">
            <v>Sim</v>
          </cell>
          <cell r="W2558" t="str">
            <v>Sim</v>
          </cell>
        </row>
        <row r="2559">
          <cell r="D2559" t="str">
            <v>Gonzaga/MG</v>
          </cell>
          <cell r="E2559" t="str">
            <v>B</v>
          </cell>
          <cell r="F2559">
            <v>2.8123587688574682E-2</v>
          </cell>
          <cell r="G2559" t="str">
            <v>A</v>
          </cell>
          <cell r="H2559">
            <v>0.92645325834973791</v>
          </cell>
          <cell r="I2559" t="str">
            <v>B</v>
          </cell>
          <cell r="J2559">
            <v>3.5838860378881177E-2</v>
          </cell>
          <cell r="K2559" t="str">
            <v>B</v>
          </cell>
          <cell r="L2559" t="str">
            <v>Cicf</v>
          </cell>
          <cell r="M2559" t="str">
            <v/>
          </cell>
          <cell r="N2559" t="str">
            <v>CAPAG Ano Base 2023</v>
          </cell>
          <cell r="O2559" t="str">
            <v>Não</v>
          </cell>
          <cell r="P2559">
            <v>0.19920412485056807</v>
          </cell>
          <cell r="Q2559" t="str">
            <v>Sim</v>
          </cell>
          <cell r="R2559" t="str">
            <v/>
          </cell>
          <cell r="S2559" t="str">
            <v/>
          </cell>
          <cell r="T2559" t="str">
            <v/>
          </cell>
          <cell r="U2559" t="str">
            <v/>
          </cell>
          <cell r="V2559" t="str">
            <v>Sim</v>
          </cell>
          <cell r="W2559" t="str">
            <v>Sim</v>
          </cell>
        </row>
        <row r="2560">
          <cell r="D2560" t="str">
            <v>Gouveia/MG</v>
          </cell>
          <cell r="E2560" t="str">
            <v>n.d.</v>
          </cell>
          <cell r="F2560">
            <v>0.18784734754386256</v>
          </cell>
          <cell r="G2560" t="str">
            <v>A</v>
          </cell>
          <cell r="H2560">
            <v>0.89220359608345201</v>
          </cell>
          <cell r="I2560" t="str">
            <v>B</v>
          </cell>
          <cell r="J2560" t="str">
            <v>n.d.</v>
          </cell>
          <cell r="K2560" t="str">
            <v>n.d.</v>
          </cell>
          <cell r="L2560" t="str">
            <v>Aicf</v>
          </cell>
          <cell r="M256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560" t="str">
            <v>CAPAG Ano Base 2023</v>
          </cell>
          <cell r="O2560" t="str">
            <v>Não</v>
          </cell>
          <cell r="P2560" t="str">
            <v>n.d.</v>
          </cell>
          <cell r="Q2560" t="str">
            <v>Sim</v>
          </cell>
          <cell r="R2560" t="str">
            <v/>
          </cell>
          <cell r="S2560" t="str">
            <v/>
          </cell>
          <cell r="T2560" t="str">
            <v>Negativa</v>
          </cell>
          <cell r="U2560" t="str">
            <v/>
          </cell>
          <cell r="V2560" t="str">
            <v>Sim</v>
          </cell>
          <cell r="W2560" t="str">
            <v>Sim</v>
          </cell>
        </row>
        <row r="2561">
          <cell r="D2561" t="str">
            <v>Governador Valadares/MG</v>
          </cell>
          <cell r="E2561" t="str">
            <v>C</v>
          </cell>
          <cell r="F2561">
            <v>9.5983263196972729E-2</v>
          </cell>
          <cell r="G2561" t="str">
            <v>A</v>
          </cell>
          <cell r="H2561">
            <v>1.0814698112829257</v>
          </cell>
          <cell r="I2561" t="str">
            <v>C</v>
          </cell>
          <cell r="J2561">
            <v>-0.28080849103753697</v>
          </cell>
          <cell r="K2561" t="str">
            <v>C</v>
          </cell>
          <cell r="L2561" t="str">
            <v>Cicf</v>
          </cell>
          <cell r="M2561" t="str">
            <v/>
          </cell>
          <cell r="N2561" t="str">
            <v>CAPAG Ano Base 2023</v>
          </cell>
          <cell r="O2561" t="str">
            <v>Não</v>
          </cell>
          <cell r="P2561" t="str">
            <v/>
          </cell>
          <cell r="Q2561" t="str">
            <v>Sim</v>
          </cell>
          <cell r="R2561" t="str">
            <v/>
          </cell>
          <cell r="S2561" t="str">
            <v/>
          </cell>
          <cell r="T2561" t="str">
            <v/>
          </cell>
          <cell r="U2561" t="str">
            <v/>
          </cell>
          <cell r="V2561" t="str">
            <v>Sim</v>
          </cell>
          <cell r="W2561" t="str">
            <v>Sim</v>
          </cell>
        </row>
        <row r="2562">
          <cell r="D2562" t="str">
            <v>Grão Mogol/MG</v>
          </cell>
          <cell r="E2562" t="str">
            <v>n.d.</v>
          </cell>
          <cell r="F2562">
            <v>8.2405905168764726E-2</v>
          </cell>
          <cell r="G2562" t="str">
            <v>A</v>
          </cell>
          <cell r="H2562">
            <v>0.86288164702939407</v>
          </cell>
          <cell r="I2562" t="str">
            <v>B</v>
          </cell>
          <cell r="J2562" t="str">
            <v>n.d.</v>
          </cell>
          <cell r="K2562" t="str">
            <v>n.d.</v>
          </cell>
          <cell r="L2562" t="str">
            <v>Bicf</v>
          </cell>
          <cell r="M256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62" t="str">
            <v>CAPAG Ano Base 2023</v>
          </cell>
          <cell r="O2562" t="str">
            <v>Não</v>
          </cell>
          <cell r="P2562" t="str">
            <v>n.d.</v>
          </cell>
          <cell r="Q2562" t="str">
            <v>Sim</v>
          </cell>
          <cell r="R2562" t="str">
            <v/>
          </cell>
          <cell r="S2562" t="str">
            <v/>
          </cell>
          <cell r="T2562" t="str">
            <v/>
          </cell>
          <cell r="U2562" t="str">
            <v>Sim</v>
          </cell>
          <cell r="V2562" t="str">
            <v>Sim</v>
          </cell>
          <cell r="W2562" t="str">
            <v>Não</v>
          </cell>
        </row>
        <row r="2563">
          <cell r="D2563" t="str">
            <v>Grupiara/MG</v>
          </cell>
          <cell r="E2563" t="str">
            <v>C</v>
          </cell>
          <cell r="F2563">
            <v>3.1813699056701901E-2</v>
          </cell>
          <cell r="G2563" t="str">
            <v>A</v>
          </cell>
          <cell r="H2563">
            <v>0.97410663467474734</v>
          </cell>
          <cell r="I2563" t="str">
            <v>C</v>
          </cell>
          <cell r="J2563">
            <v>5.7238304150880777E-2</v>
          </cell>
          <cell r="K2563" t="str">
            <v>A</v>
          </cell>
          <cell r="L2563" t="str">
            <v>Dicf</v>
          </cell>
          <cell r="M2563" t="str">
            <v/>
          </cell>
          <cell r="N2563" t="str">
            <v>CAPAG Ano Base 2023</v>
          </cell>
          <cell r="O2563" t="str">
            <v>Não</v>
          </cell>
          <cell r="P2563">
            <v>0.32291386875167416</v>
          </cell>
          <cell r="Q2563" t="str">
            <v>Sim</v>
          </cell>
          <cell r="R2563" t="str">
            <v/>
          </cell>
          <cell r="S2563" t="str">
            <v/>
          </cell>
          <cell r="T2563" t="str">
            <v/>
          </cell>
          <cell r="U2563" t="str">
            <v/>
          </cell>
          <cell r="V2563" t="str">
            <v>Sim</v>
          </cell>
          <cell r="W2563" t="str">
            <v>Sim</v>
          </cell>
        </row>
        <row r="2564">
          <cell r="D2564" t="str">
            <v>Guanhães/MG</v>
          </cell>
          <cell r="E2564" t="str">
            <v>C</v>
          </cell>
          <cell r="F2564">
            <v>5.3114629479180019E-2</v>
          </cell>
          <cell r="G2564" t="str">
            <v>A</v>
          </cell>
          <cell r="H2564">
            <v>1.0166516138000996</v>
          </cell>
          <cell r="I2564" t="str">
            <v>C</v>
          </cell>
          <cell r="J2564">
            <v>7.2413710579370693E-4</v>
          </cell>
          <cell r="K2564" t="str">
            <v>B</v>
          </cell>
          <cell r="L2564" t="str">
            <v>Cicf</v>
          </cell>
          <cell r="M2564" t="str">
            <v/>
          </cell>
          <cell r="N2564" t="str">
            <v>CAPAG Ano Base 2023</v>
          </cell>
          <cell r="O2564" t="str">
            <v>Não</v>
          </cell>
          <cell r="P2564">
            <v>0.9841461516445692</v>
          </cell>
          <cell r="Q2564" t="str">
            <v>Sim</v>
          </cell>
          <cell r="R2564" t="str">
            <v/>
          </cell>
          <cell r="S2564" t="str">
            <v/>
          </cell>
          <cell r="T2564" t="str">
            <v/>
          </cell>
          <cell r="U2564" t="str">
            <v/>
          </cell>
          <cell r="V2564" t="str">
            <v>Sim</v>
          </cell>
          <cell r="W2564" t="str">
            <v>Não</v>
          </cell>
        </row>
        <row r="2565">
          <cell r="D2565" t="str">
            <v>Guapé/MG</v>
          </cell>
          <cell r="E2565" t="str">
            <v>C</v>
          </cell>
          <cell r="F2565">
            <v>7.4683719388472472E-2</v>
          </cell>
          <cell r="G2565" t="str">
            <v>A</v>
          </cell>
          <cell r="H2565">
            <v>0.9487262307988229</v>
          </cell>
          <cell r="I2565" t="str">
            <v>B</v>
          </cell>
          <cell r="J2565">
            <v>-2.7269897178008526E-2</v>
          </cell>
          <cell r="K2565" t="str">
            <v>C</v>
          </cell>
          <cell r="L2565" t="str">
            <v>Dicf</v>
          </cell>
          <cell r="M2565" t="str">
            <v/>
          </cell>
          <cell r="N2565" t="str">
            <v>CAPAG Ano Base 2023</v>
          </cell>
          <cell r="O2565" t="str">
            <v>Não</v>
          </cell>
          <cell r="P2565">
            <v>2.4022032170829899</v>
          </cell>
          <cell r="Q2565" t="str">
            <v>Sim</v>
          </cell>
          <cell r="R2565" t="str">
            <v/>
          </cell>
          <cell r="S2565" t="str">
            <v/>
          </cell>
          <cell r="T2565" t="str">
            <v/>
          </cell>
          <cell r="U2565" t="str">
            <v/>
          </cell>
          <cell r="V2565" t="str">
            <v>Sim</v>
          </cell>
          <cell r="W2565" t="str">
            <v>Sim</v>
          </cell>
        </row>
        <row r="2566">
          <cell r="D2566" t="str">
            <v>Guaraciaba/MG</v>
          </cell>
          <cell r="E2566" t="str">
            <v>C</v>
          </cell>
          <cell r="F2566">
            <v>6.3311963801615981E-2</v>
          </cell>
          <cell r="G2566" t="str">
            <v>A</v>
          </cell>
          <cell r="H2566">
            <v>0.87511724943249669</v>
          </cell>
          <cell r="I2566" t="str">
            <v>B</v>
          </cell>
          <cell r="J2566">
            <v>0</v>
          </cell>
          <cell r="K2566" t="str">
            <v>C</v>
          </cell>
          <cell r="L2566" t="str">
            <v>Bicf</v>
          </cell>
          <cell r="M2566" t="str">
            <v/>
          </cell>
          <cell r="N2566" t="str">
            <v>CAPAG Ano Base 2023</v>
          </cell>
          <cell r="O2566" t="str">
            <v>Não</v>
          </cell>
          <cell r="P2566" t="str">
            <v>n.d.</v>
          </cell>
          <cell r="Q2566" t="str">
            <v>Sim</v>
          </cell>
          <cell r="R2566" t="str">
            <v/>
          </cell>
          <cell r="S2566" t="str">
            <v/>
          </cell>
          <cell r="T2566" t="str">
            <v/>
          </cell>
          <cell r="U2566" t="str">
            <v/>
          </cell>
          <cell r="V2566" t="str">
            <v>Sim</v>
          </cell>
          <cell r="W2566" t="str">
            <v>Sim</v>
          </cell>
        </row>
        <row r="2567">
          <cell r="D2567" t="str">
            <v>Guaraciama/MG</v>
          </cell>
          <cell r="E2567" t="str">
            <v>B</v>
          </cell>
          <cell r="F2567">
            <v>2.7943638203946554E-2</v>
          </cell>
          <cell r="G2567" t="str">
            <v>A</v>
          </cell>
          <cell r="H2567">
            <v>0.90502076785608176</v>
          </cell>
          <cell r="I2567" t="str">
            <v>B</v>
          </cell>
          <cell r="J2567">
            <v>1.2081842982503003E-2</v>
          </cell>
          <cell r="K2567" t="str">
            <v>B</v>
          </cell>
          <cell r="L2567" t="str">
            <v>Bicf</v>
          </cell>
          <cell r="M2567" t="str">
            <v/>
          </cell>
          <cell r="N2567" t="str">
            <v>CAPAG Ano Base 2024</v>
          </cell>
          <cell r="O2567" t="str">
            <v>Sim</v>
          </cell>
          <cell r="P2567">
            <v>0.24248474199244049</v>
          </cell>
          <cell r="Q2567" t="str">
            <v>Sim</v>
          </cell>
          <cell r="R2567" t="str">
            <v/>
          </cell>
          <cell r="S2567" t="str">
            <v/>
          </cell>
          <cell r="T2567" t="str">
            <v/>
          </cell>
          <cell r="U2567" t="str">
            <v/>
          </cell>
          <cell r="V2567" t="str">
            <v>Sim</v>
          </cell>
          <cell r="W2567" t="str">
            <v>Sim</v>
          </cell>
        </row>
        <row r="2568">
          <cell r="D2568" t="str">
            <v>Guaranésia/MG</v>
          </cell>
          <cell r="E2568" t="str">
            <v>n.d.</v>
          </cell>
          <cell r="F2568">
            <v>0.1119870985567261</v>
          </cell>
          <cell r="G2568" t="str">
            <v>A</v>
          </cell>
          <cell r="H2568">
            <v>0.92022102659552596</v>
          </cell>
          <cell r="I2568" t="str">
            <v>B</v>
          </cell>
          <cell r="J2568" t="str">
            <v>n.d.</v>
          </cell>
          <cell r="K2568" t="str">
            <v>n.d.</v>
          </cell>
          <cell r="L2568" t="str">
            <v>Dicf</v>
          </cell>
          <cell r="M25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68" t="str">
            <v>CAPAG Ano Base 2023</v>
          </cell>
          <cell r="O2568" t="str">
            <v>Não</v>
          </cell>
          <cell r="P2568">
            <v>0.81701716243697564</v>
          </cell>
          <cell r="Q2568" t="str">
            <v>Sim</v>
          </cell>
          <cell r="R2568" t="str">
            <v>Sim</v>
          </cell>
          <cell r="S2568" t="str">
            <v/>
          </cell>
          <cell r="T2568" t="str">
            <v/>
          </cell>
          <cell r="U2568" t="str">
            <v>Sim</v>
          </cell>
          <cell r="V2568" t="str">
            <v>Sim</v>
          </cell>
          <cell r="W2568" t="str">
            <v>Sim</v>
          </cell>
        </row>
        <row r="2569">
          <cell r="D2569" t="str">
            <v>Guarani/MG</v>
          </cell>
          <cell r="E2569" t="str">
            <v>C</v>
          </cell>
          <cell r="F2569">
            <v>5.4732122229555237E-2</v>
          </cell>
          <cell r="G2569" t="str">
            <v>A</v>
          </cell>
          <cell r="H2569">
            <v>0.95535181598859897</v>
          </cell>
          <cell r="I2569" t="str">
            <v>C</v>
          </cell>
          <cell r="J2569">
            <v>-1.9016197413662613E-2</v>
          </cell>
          <cell r="K2569" t="str">
            <v>C</v>
          </cell>
          <cell r="L2569" t="str">
            <v>Cicf</v>
          </cell>
          <cell r="M2569" t="str">
            <v/>
          </cell>
          <cell r="N2569" t="str">
            <v>CAPAG Ano Base 2023</v>
          </cell>
          <cell r="O2569" t="str">
            <v>Não</v>
          </cell>
          <cell r="P2569">
            <v>3.7422196110362478</v>
          </cell>
          <cell r="Q2569" t="str">
            <v>Sim</v>
          </cell>
          <cell r="R2569" t="str">
            <v/>
          </cell>
          <cell r="S2569" t="str">
            <v/>
          </cell>
          <cell r="T2569" t="str">
            <v/>
          </cell>
          <cell r="U2569" t="str">
            <v/>
          </cell>
          <cell r="V2569" t="str">
            <v>Sim</v>
          </cell>
          <cell r="W2569" t="str">
            <v>Sim</v>
          </cell>
        </row>
        <row r="2570">
          <cell r="D2570" t="str">
            <v>Guarará/MG</v>
          </cell>
          <cell r="E2570" t="str">
            <v>n.d.</v>
          </cell>
          <cell r="F2570">
            <v>4.5683355807198067E-2</v>
          </cell>
          <cell r="G2570" t="str">
            <v>A</v>
          </cell>
          <cell r="H2570">
            <v>0.93054950025660532</v>
          </cell>
          <cell r="I2570" t="str">
            <v>B</v>
          </cell>
          <cell r="J2570" t="str">
            <v>n.d.</v>
          </cell>
          <cell r="K2570" t="str">
            <v>n.d.</v>
          </cell>
          <cell r="L2570" t="str">
            <v>Cicf</v>
          </cell>
          <cell r="M257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70" t="str">
            <v>CAPAG Ano Base 2023</v>
          </cell>
          <cell r="O2570" t="str">
            <v>Não</v>
          </cell>
          <cell r="P2570" t="str">
            <v>n.d.</v>
          </cell>
          <cell r="Q2570" t="str">
            <v>Sim</v>
          </cell>
          <cell r="R2570" t="str">
            <v/>
          </cell>
          <cell r="S2570" t="str">
            <v/>
          </cell>
          <cell r="T2570" t="str">
            <v/>
          </cell>
          <cell r="U2570" t="str">
            <v>Sim</v>
          </cell>
          <cell r="V2570" t="str">
            <v>Sim</v>
          </cell>
          <cell r="W2570" t="str">
            <v>Sim</v>
          </cell>
        </row>
        <row r="2571">
          <cell r="D2571" t="str">
            <v>Guarda-Mor/MG</v>
          </cell>
          <cell r="E2571" t="str">
            <v>A</v>
          </cell>
          <cell r="F2571">
            <v>0.10630222272176566</v>
          </cell>
          <cell r="G2571" t="str">
            <v>A</v>
          </cell>
          <cell r="H2571">
            <v>0.88155652113905703</v>
          </cell>
          <cell r="I2571" t="str">
            <v>B</v>
          </cell>
          <cell r="J2571">
            <v>0.17053154118879457</v>
          </cell>
          <cell r="K2571" t="str">
            <v>A</v>
          </cell>
          <cell r="L2571" t="str">
            <v>Bicf</v>
          </cell>
          <cell r="M2571" t="str">
            <v/>
          </cell>
          <cell r="N2571" t="str">
            <v>CAPAG Ano Base 2023</v>
          </cell>
          <cell r="O2571" t="str">
            <v>Não</v>
          </cell>
          <cell r="P2571">
            <v>0.17247088713709363</v>
          </cell>
          <cell r="Q2571" t="str">
            <v>Sim</v>
          </cell>
          <cell r="R2571" t="str">
            <v/>
          </cell>
          <cell r="S2571" t="str">
            <v/>
          </cell>
          <cell r="T2571" t="str">
            <v/>
          </cell>
          <cell r="U2571" t="str">
            <v/>
          </cell>
          <cell r="V2571" t="str">
            <v>Sim</v>
          </cell>
          <cell r="W2571" t="str">
            <v>Sim</v>
          </cell>
        </row>
        <row r="2572">
          <cell r="D2572" t="str">
            <v>Guaxupé/MG</v>
          </cell>
          <cell r="E2572" t="str">
            <v>n.d.</v>
          </cell>
          <cell r="F2572" t="str">
            <v>n.d.</v>
          </cell>
          <cell r="G2572" t="str">
            <v>n.d.</v>
          </cell>
          <cell r="H2572" t="str">
            <v>n.d.</v>
          </cell>
          <cell r="I2572" t="str">
            <v>n.d.</v>
          </cell>
          <cell r="J2572" t="str">
            <v>n.d.</v>
          </cell>
          <cell r="K2572" t="str">
            <v>n.d.</v>
          </cell>
          <cell r="L2572" t="str">
            <v>Cicf</v>
          </cell>
          <cell r="M2572" t="str">
            <v xml:space="preserve">Ente não publicou último RGF de 2024
Ente não publicou último RREO de 2024
</v>
          </cell>
          <cell r="N2572" t="str">
            <v>CAPAG Ano Base 2023</v>
          </cell>
          <cell r="O2572" t="str">
            <v>Não</v>
          </cell>
          <cell r="P2572">
            <v>0.26614960079381056</v>
          </cell>
          <cell r="Q2572" t="str">
            <v>Sim</v>
          </cell>
          <cell r="R2572" t="str">
            <v>Sim</v>
          </cell>
          <cell r="S2572" t="str">
            <v/>
          </cell>
          <cell r="T2572" t="str">
            <v/>
          </cell>
          <cell r="U2572" t="str">
            <v/>
          </cell>
          <cell r="V2572" t="str">
            <v>Não</v>
          </cell>
          <cell r="W2572" t="str">
            <v>Não</v>
          </cell>
        </row>
        <row r="2573">
          <cell r="D2573" t="str">
            <v>Guidoval/MG</v>
          </cell>
          <cell r="E2573" t="str">
            <v>n.e.</v>
          </cell>
          <cell r="F2573">
            <v>0.10404388455374677</v>
          </cell>
          <cell r="G2573" t="str">
            <v>A</v>
          </cell>
          <cell r="H2573">
            <v>0.97149457486499846</v>
          </cell>
          <cell r="I2573" t="str">
            <v>C</v>
          </cell>
          <cell r="J2573">
            <v>-4.5700523906634788E-2</v>
          </cell>
          <cell r="K2573" t="str">
            <v>C</v>
          </cell>
          <cell r="L2573" t="str">
            <v>Eicf</v>
          </cell>
          <cell r="M2573" t="str">
            <v>Ente possui ranking da informação contábil Eicf</v>
          </cell>
          <cell r="N2573" t="str">
            <v>CAPAG Ano Base 2023</v>
          </cell>
          <cell r="O2573" t="str">
            <v>Não</v>
          </cell>
          <cell r="P2573">
            <v>4.3886161176851299</v>
          </cell>
          <cell r="Q2573" t="str">
            <v>Sim</v>
          </cell>
          <cell r="R2573" t="str">
            <v/>
          </cell>
          <cell r="S2573" t="str">
            <v/>
          </cell>
          <cell r="T2573" t="str">
            <v/>
          </cell>
          <cell r="U2573" t="str">
            <v/>
          </cell>
          <cell r="V2573" t="str">
            <v>Sim</v>
          </cell>
          <cell r="W2573" t="str">
            <v>Sim</v>
          </cell>
        </row>
        <row r="2574">
          <cell r="D2574" t="str">
            <v>Guimarânia/MG</v>
          </cell>
          <cell r="E2574" t="str">
            <v>n.e.</v>
          </cell>
          <cell r="F2574">
            <v>1.462446486930789E-2</v>
          </cell>
          <cell r="G2574" t="str">
            <v>A</v>
          </cell>
          <cell r="H2574">
            <v>0.93856579278063634</v>
          </cell>
          <cell r="I2574" t="str">
            <v>B</v>
          </cell>
          <cell r="J2574">
            <v>0</v>
          </cell>
          <cell r="K2574" t="str">
            <v>C</v>
          </cell>
          <cell r="L2574" t="str">
            <v>Eicf</v>
          </cell>
          <cell r="M2574" t="str">
            <v>Ente possui ranking da informação contábil Eicf</v>
          </cell>
          <cell r="N2574" t="str">
            <v>CAPAG Ano Base 2023</v>
          </cell>
          <cell r="O2574" t="str">
            <v>Não</v>
          </cell>
          <cell r="P2574" t="str">
            <v>n.d.</v>
          </cell>
          <cell r="Q2574" t="str">
            <v>Sim</v>
          </cell>
          <cell r="R2574" t="str">
            <v/>
          </cell>
          <cell r="S2574" t="str">
            <v/>
          </cell>
          <cell r="T2574" t="str">
            <v/>
          </cell>
          <cell r="U2574" t="str">
            <v/>
          </cell>
          <cell r="V2574" t="str">
            <v>Sim</v>
          </cell>
          <cell r="W2574" t="str">
            <v>Sim</v>
          </cell>
        </row>
        <row r="2575">
          <cell r="D2575" t="str">
            <v>Guiricema/MG</v>
          </cell>
          <cell r="E2575" t="str">
            <v>C</v>
          </cell>
          <cell r="F2575">
            <v>0.1058578876409812</v>
          </cell>
          <cell r="G2575" t="str">
            <v>A</v>
          </cell>
          <cell r="H2575">
            <v>0.91767189765796786</v>
          </cell>
          <cell r="I2575" t="str">
            <v>B</v>
          </cell>
          <cell r="J2575">
            <v>-6.9825988677256322E-3</v>
          </cell>
          <cell r="K2575" t="str">
            <v>C</v>
          </cell>
          <cell r="L2575" t="str">
            <v>Cicf</v>
          </cell>
          <cell r="M2575" t="str">
            <v/>
          </cell>
          <cell r="N2575" t="str">
            <v>CAPAG Ano Base 2024</v>
          </cell>
          <cell r="O2575" t="str">
            <v>Sim</v>
          </cell>
          <cell r="P2575">
            <v>3.405586552049475</v>
          </cell>
          <cell r="Q2575" t="str">
            <v>Sim</v>
          </cell>
          <cell r="R2575" t="str">
            <v/>
          </cell>
          <cell r="S2575" t="str">
            <v/>
          </cell>
          <cell r="T2575" t="str">
            <v/>
          </cell>
          <cell r="U2575" t="str">
            <v/>
          </cell>
          <cell r="V2575" t="str">
            <v>Sim</v>
          </cell>
          <cell r="W2575" t="str">
            <v>Sim</v>
          </cell>
        </row>
        <row r="2576">
          <cell r="D2576" t="str">
            <v>Gurinhatã/MG</v>
          </cell>
          <cell r="E2576" t="str">
            <v>C</v>
          </cell>
          <cell r="F2576">
            <v>6.0127139265219766E-2</v>
          </cell>
          <cell r="G2576" t="str">
            <v>A</v>
          </cell>
          <cell r="H2576">
            <v>0.93147227311022163</v>
          </cell>
          <cell r="I2576" t="str">
            <v>B</v>
          </cell>
          <cell r="J2576">
            <v>0</v>
          </cell>
          <cell r="K2576" t="str">
            <v>C</v>
          </cell>
          <cell r="L2576" t="str">
            <v>Dicf</v>
          </cell>
          <cell r="M2576" t="str">
            <v/>
          </cell>
          <cell r="N2576" t="str">
            <v>CAPAG Ano Base 2023</v>
          </cell>
          <cell r="O2576" t="str">
            <v>Não</v>
          </cell>
          <cell r="P2576" t="str">
            <v>n.d.</v>
          </cell>
          <cell r="Q2576" t="str">
            <v>Sim</v>
          </cell>
          <cell r="R2576" t="str">
            <v/>
          </cell>
          <cell r="S2576" t="str">
            <v/>
          </cell>
          <cell r="T2576" t="str">
            <v/>
          </cell>
          <cell r="U2576" t="str">
            <v/>
          </cell>
          <cell r="V2576" t="str">
            <v>Sim</v>
          </cell>
          <cell r="W2576" t="str">
            <v>Sim</v>
          </cell>
        </row>
        <row r="2577">
          <cell r="D2577" t="str">
            <v>Heliodora/MG</v>
          </cell>
          <cell r="E2577" t="str">
            <v>A</v>
          </cell>
          <cell r="F2577">
            <v>3.7944539911452274E-2</v>
          </cell>
          <cell r="G2577" t="str">
            <v>A</v>
          </cell>
          <cell r="H2577">
            <v>0.84029631579274766</v>
          </cell>
          <cell r="I2577" t="str">
            <v>A</v>
          </cell>
          <cell r="J2577">
            <v>5.054509231597594E-2</v>
          </cell>
          <cell r="K2577" t="str">
            <v>A</v>
          </cell>
          <cell r="L2577" t="str">
            <v>Cicf</v>
          </cell>
          <cell r="M2577" t="str">
            <v/>
          </cell>
          <cell r="N2577" t="str">
            <v>CAPAG Ano Base 2023</v>
          </cell>
          <cell r="O2577" t="str">
            <v>Não</v>
          </cell>
          <cell r="P2577">
            <v>0.25031669639764736</v>
          </cell>
          <cell r="Q2577" t="str">
            <v>Sim</v>
          </cell>
          <cell r="R2577" t="str">
            <v/>
          </cell>
          <cell r="S2577" t="str">
            <v/>
          </cell>
          <cell r="T2577" t="str">
            <v/>
          </cell>
          <cell r="U2577" t="str">
            <v/>
          </cell>
          <cell r="V2577" t="str">
            <v>Sim</v>
          </cell>
          <cell r="W2577" t="str">
            <v>Sim</v>
          </cell>
        </row>
        <row r="2578">
          <cell r="D2578" t="str">
            <v>Iapu/MG</v>
          </cell>
          <cell r="E2578" t="str">
            <v>C</v>
          </cell>
          <cell r="F2578">
            <v>0.15745542228262274</v>
          </cell>
          <cell r="G2578" t="str">
            <v>A</v>
          </cell>
          <cell r="H2578">
            <v>0.95022431180195188</v>
          </cell>
          <cell r="I2578" t="str">
            <v>C</v>
          </cell>
          <cell r="J2578">
            <v>2.8946889887069695E-2</v>
          </cell>
          <cell r="K2578" t="str">
            <v>B</v>
          </cell>
          <cell r="L2578" t="str">
            <v>Bicf</v>
          </cell>
          <cell r="M2578" t="str">
            <v/>
          </cell>
          <cell r="N2578" t="str">
            <v>CAPAG Ano Base 2023</v>
          </cell>
          <cell r="O2578" t="str">
            <v>Não</v>
          </cell>
          <cell r="P2578">
            <v>0.1702688806016173</v>
          </cell>
          <cell r="Q2578" t="str">
            <v>Sim</v>
          </cell>
          <cell r="R2578" t="str">
            <v/>
          </cell>
          <cell r="S2578" t="str">
            <v/>
          </cell>
          <cell r="T2578" t="str">
            <v/>
          </cell>
          <cell r="U2578" t="str">
            <v/>
          </cell>
          <cell r="V2578" t="str">
            <v>Sim</v>
          </cell>
          <cell r="W2578" t="str">
            <v>Sim</v>
          </cell>
        </row>
        <row r="2579">
          <cell r="D2579" t="str">
            <v>Ibertioga/MG</v>
          </cell>
          <cell r="E2579" t="str">
            <v>C</v>
          </cell>
          <cell r="F2579">
            <v>6.6069715312921402E-3</v>
          </cell>
          <cell r="G2579" t="str">
            <v>A</v>
          </cell>
          <cell r="H2579">
            <v>0.96531288191172759</v>
          </cell>
          <cell r="I2579" t="str">
            <v>C</v>
          </cell>
          <cell r="J2579">
            <v>1.3648704902887833E-2</v>
          </cell>
          <cell r="K2579" t="str">
            <v>B</v>
          </cell>
          <cell r="L2579" t="str">
            <v>Cicf</v>
          </cell>
          <cell r="M2579" t="str">
            <v/>
          </cell>
          <cell r="N2579" t="str">
            <v>CAPAG Ano Base 2023</v>
          </cell>
          <cell r="O2579" t="str">
            <v>Não</v>
          </cell>
          <cell r="P2579">
            <v>0.78220655572015207</v>
          </cell>
          <cell r="Q2579" t="str">
            <v>Sim</v>
          </cell>
          <cell r="R2579" t="str">
            <v/>
          </cell>
          <cell r="S2579" t="str">
            <v/>
          </cell>
          <cell r="T2579" t="str">
            <v/>
          </cell>
          <cell r="U2579" t="str">
            <v/>
          </cell>
          <cell r="V2579" t="str">
            <v>Sim</v>
          </cell>
          <cell r="W2579" t="str">
            <v>Sim</v>
          </cell>
        </row>
        <row r="2580">
          <cell r="D2580" t="str">
            <v>Ibiá/MG</v>
          </cell>
          <cell r="E2580" t="str">
            <v>n.d.</v>
          </cell>
          <cell r="F2580">
            <v>8.2770387716923272E-2</v>
          </cell>
          <cell r="G2580" t="str">
            <v>A</v>
          </cell>
          <cell r="H2580">
            <v>0.80899563388108353</v>
          </cell>
          <cell r="I2580" t="str">
            <v>A</v>
          </cell>
          <cell r="J2580" t="str">
            <v>n.d.</v>
          </cell>
          <cell r="K2580" t="str">
            <v>n.d.</v>
          </cell>
          <cell r="L2580" t="str">
            <v>Cicf</v>
          </cell>
          <cell r="M25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80" t="str">
            <v>CAPAG Ano Base 2023</v>
          </cell>
          <cell r="O2580" t="str">
            <v>Não</v>
          </cell>
          <cell r="P2580" t="str">
            <v>n.d.</v>
          </cell>
          <cell r="Q2580" t="str">
            <v>Sim</v>
          </cell>
          <cell r="R2580" t="str">
            <v/>
          </cell>
          <cell r="S2580" t="str">
            <v/>
          </cell>
          <cell r="T2580" t="str">
            <v/>
          </cell>
          <cell r="U2580" t="str">
            <v>Sim</v>
          </cell>
          <cell r="V2580" t="str">
            <v>Sim</v>
          </cell>
          <cell r="W2580" t="str">
            <v>Não</v>
          </cell>
        </row>
        <row r="2581">
          <cell r="D2581" t="str">
            <v>Ibiaí/MG</v>
          </cell>
          <cell r="E2581" t="str">
            <v>C</v>
          </cell>
          <cell r="F2581">
            <v>0.27081113888000147</v>
          </cell>
          <cell r="G2581" t="str">
            <v>A</v>
          </cell>
          <cell r="H2581">
            <v>0.91361905996107606</v>
          </cell>
          <cell r="I2581" t="str">
            <v>B</v>
          </cell>
          <cell r="J2581">
            <v>-1.4914222542946904E-2</v>
          </cell>
          <cell r="K2581" t="str">
            <v>C</v>
          </cell>
          <cell r="L2581" t="str">
            <v>Bicf</v>
          </cell>
          <cell r="M2581" t="str">
            <v/>
          </cell>
          <cell r="N2581" t="str">
            <v>CAPAG Ano Base 2023</v>
          </cell>
          <cell r="O2581" t="str">
            <v>Não</v>
          </cell>
          <cell r="P2581">
            <v>1.4610049007811583</v>
          </cell>
          <cell r="Q2581" t="str">
            <v>Sim</v>
          </cell>
          <cell r="R2581" t="str">
            <v/>
          </cell>
          <cell r="S2581" t="str">
            <v/>
          </cell>
          <cell r="T2581" t="str">
            <v/>
          </cell>
          <cell r="U2581" t="str">
            <v/>
          </cell>
          <cell r="V2581" t="str">
            <v>Sim</v>
          </cell>
          <cell r="W2581" t="str">
            <v>Não</v>
          </cell>
        </row>
        <row r="2582">
          <cell r="D2582" t="str">
            <v>Ibiracatu/MG</v>
          </cell>
          <cell r="E2582" t="str">
            <v>n.d.</v>
          </cell>
          <cell r="F2582">
            <v>0.47188904987823571</v>
          </cell>
          <cell r="G2582" t="str">
            <v>A</v>
          </cell>
          <cell r="H2582">
            <v>0.89265746357894693</v>
          </cell>
          <cell r="I2582" t="str">
            <v>B</v>
          </cell>
          <cell r="J2582" t="str">
            <v>n.d.</v>
          </cell>
          <cell r="K2582" t="str">
            <v>n.d.</v>
          </cell>
          <cell r="L2582" t="str">
            <v>Bicf</v>
          </cell>
          <cell r="M258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82" t="str">
            <v>CAPAG Ano Base 2023</v>
          </cell>
          <cell r="O2582" t="str">
            <v>Não</v>
          </cell>
          <cell r="P2582" t="str">
            <v>n.d.</v>
          </cell>
          <cell r="Q2582" t="str">
            <v>Sim</v>
          </cell>
          <cell r="R2582" t="str">
            <v/>
          </cell>
          <cell r="S2582" t="str">
            <v/>
          </cell>
          <cell r="T2582" t="str">
            <v/>
          </cell>
          <cell r="U2582" t="str">
            <v>Sim</v>
          </cell>
          <cell r="V2582" t="str">
            <v>Sim</v>
          </cell>
          <cell r="W2582" t="str">
            <v>Não</v>
          </cell>
        </row>
        <row r="2583">
          <cell r="D2583" t="str">
            <v>Ibiraci/MG</v>
          </cell>
          <cell r="E2583" t="str">
            <v>n.d.</v>
          </cell>
          <cell r="F2583">
            <v>3.0082542863920217E-2</v>
          </cell>
          <cell r="G2583" t="str">
            <v>A</v>
          </cell>
          <cell r="H2583">
            <v>0.95409228482115449</v>
          </cell>
          <cell r="I2583" t="str">
            <v>C</v>
          </cell>
          <cell r="J2583" t="str">
            <v>n.d.</v>
          </cell>
          <cell r="K2583" t="str">
            <v>n.d.</v>
          </cell>
          <cell r="L2583" t="str">
            <v>Bicf</v>
          </cell>
          <cell r="M258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83" t="str">
            <v>CAPAG Ano Base 2023</v>
          </cell>
          <cell r="O2583" t="str">
            <v>Não</v>
          </cell>
          <cell r="P2583" t="str">
            <v>n.d.</v>
          </cell>
          <cell r="Q2583" t="str">
            <v>Sim</v>
          </cell>
          <cell r="R2583" t="str">
            <v/>
          </cell>
          <cell r="S2583" t="str">
            <v/>
          </cell>
          <cell r="T2583" t="str">
            <v/>
          </cell>
          <cell r="U2583" t="str">
            <v>Sim</v>
          </cell>
          <cell r="V2583" t="str">
            <v>Sim</v>
          </cell>
          <cell r="W2583" t="str">
            <v>Sim</v>
          </cell>
        </row>
        <row r="2584">
          <cell r="D2584" t="str">
            <v>Ibirité/MG</v>
          </cell>
          <cell r="E2584" t="str">
            <v>n.d.</v>
          </cell>
          <cell r="F2584">
            <v>0.13090813193472237</v>
          </cell>
          <cell r="G2584" t="str">
            <v>A</v>
          </cell>
          <cell r="H2584">
            <v>0.85674318953298878</v>
          </cell>
          <cell r="I2584" t="str">
            <v>B</v>
          </cell>
          <cell r="J2584" t="str">
            <v>n.d.</v>
          </cell>
          <cell r="K2584" t="str">
            <v>n.d.</v>
          </cell>
          <cell r="L2584" t="str">
            <v>Cicf</v>
          </cell>
          <cell r="M258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84" t="str">
            <v>CAPAG Ano Base 2023</v>
          </cell>
          <cell r="O2584" t="str">
            <v>Não</v>
          </cell>
          <cell r="P2584">
            <v>0.32448152122138563</v>
          </cell>
          <cell r="Q2584" t="str">
            <v>Sim</v>
          </cell>
          <cell r="R2584" t="str">
            <v>Sim</v>
          </cell>
          <cell r="S2584" t="str">
            <v/>
          </cell>
          <cell r="T2584" t="str">
            <v/>
          </cell>
          <cell r="U2584" t="str">
            <v>Sim</v>
          </cell>
          <cell r="V2584" t="str">
            <v>Sim</v>
          </cell>
          <cell r="W2584" t="str">
            <v>Sim</v>
          </cell>
        </row>
        <row r="2585">
          <cell r="D2585" t="str">
            <v>Ibitiúra de Minas/MG</v>
          </cell>
          <cell r="E2585" t="str">
            <v>C</v>
          </cell>
          <cell r="F2585">
            <v>0.10199348429085234</v>
          </cell>
          <cell r="G2585" t="str">
            <v>A</v>
          </cell>
          <cell r="H2585">
            <v>0.96996691181940742</v>
          </cell>
          <cell r="I2585" t="str">
            <v>C</v>
          </cell>
          <cell r="J2585">
            <v>1.5174110632963934E-2</v>
          </cell>
          <cell r="K2585" t="str">
            <v>B</v>
          </cell>
          <cell r="L2585" t="str">
            <v>Bicf</v>
          </cell>
          <cell r="M2585" t="str">
            <v/>
          </cell>
          <cell r="N2585" t="str">
            <v>CAPAG Ano Base 2023</v>
          </cell>
          <cell r="O2585" t="str">
            <v>Não</v>
          </cell>
          <cell r="P2585">
            <v>0.3511361633699322</v>
          </cell>
          <cell r="Q2585" t="str">
            <v>Sim</v>
          </cell>
          <cell r="R2585" t="str">
            <v>Sim</v>
          </cell>
          <cell r="S2585" t="str">
            <v/>
          </cell>
          <cell r="T2585" t="str">
            <v/>
          </cell>
          <cell r="U2585" t="str">
            <v/>
          </cell>
          <cell r="V2585" t="str">
            <v>Sim</v>
          </cell>
          <cell r="W2585" t="str">
            <v>Sim</v>
          </cell>
        </row>
        <row r="2586">
          <cell r="D2586" t="str">
            <v>Ibituruna/MG</v>
          </cell>
          <cell r="E2586" t="str">
            <v>A</v>
          </cell>
          <cell r="F2586">
            <v>0</v>
          </cell>
          <cell r="G2586" t="str">
            <v>A</v>
          </cell>
          <cell r="H2586">
            <v>0.88259367781309672</v>
          </cell>
          <cell r="I2586" t="str">
            <v>B</v>
          </cell>
          <cell r="J2586">
            <v>8.8570454415397057E-2</v>
          </cell>
          <cell r="K2586" t="str">
            <v>A</v>
          </cell>
          <cell r="L2586" t="str">
            <v>Bicf</v>
          </cell>
          <cell r="M2586" t="str">
            <v/>
          </cell>
          <cell r="N2586" t="str">
            <v>CAPAG Ano Base 2023</v>
          </cell>
          <cell r="O2586" t="str">
            <v>Não</v>
          </cell>
          <cell r="P2586">
            <v>0.11272476197066994</v>
          </cell>
          <cell r="Q2586" t="str">
            <v>Sim</v>
          </cell>
          <cell r="R2586" t="str">
            <v/>
          </cell>
          <cell r="S2586" t="str">
            <v/>
          </cell>
          <cell r="T2586" t="str">
            <v/>
          </cell>
          <cell r="U2586" t="str">
            <v/>
          </cell>
          <cell r="V2586" t="str">
            <v>Sim</v>
          </cell>
          <cell r="W2586" t="str">
            <v>Sim</v>
          </cell>
        </row>
        <row r="2587">
          <cell r="D2587" t="str">
            <v>Icaraí de Minas/MG</v>
          </cell>
          <cell r="E2587" t="str">
            <v>C</v>
          </cell>
          <cell r="F2587">
            <v>0.31763710068912904</v>
          </cell>
          <cell r="G2587" t="str">
            <v>A</v>
          </cell>
          <cell r="H2587">
            <v>0.97241585339527536</v>
          </cell>
          <cell r="I2587" t="str">
            <v>C</v>
          </cell>
          <cell r="J2587">
            <v>2.3838756826312826E-2</v>
          </cell>
          <cell r="K2587" t="str">
            <v>B</v>
          </cell>
          <cell r="L2587" t="str">
            <v>Bicf</v>
          </cell>
          <cell r="M2587" t="str">
            <v/>
          </cell>
          <cell r="N2587" t="str">
            <v>CAPAG Ano Base 2023</v>
          </cell>
          <cell r="O2587" t="str">
            <v>Não</v>
          </cell>
          <cell r="P2587">
            <v>0.42132124689336287</v>
          </cell>
          <cell r="Q2587" t="str">
            <v>Sim</v>
          </cell>
          <cell r="R2587" t="str">
            <v/>
          </cell>
          <cell r="S2587" t="str">
            <v/>
          </cell>
          <cell r="T2587" t="str">
            <v/>
          </cell>
          <cell r="U2587" t="str">
            <v/>
          </cell>
          <cell r="V2587" t="str">
            <v>Sim</v>
          </cell>
          <cell r="W2587" t="str">
            <v>Sim</v>
          </cell>
        </row>
        <row r="2588">
          <cell r="D2588" t="str">
            <v>Igarapé/MG</v>
          </cell>
          <cell r="E2588" t="str">
            <v>A</v>
          </cell>
          <cell r="F2588">
            <v>0.10737976049786022</v>
          </cell>
          <cell r="G2588" t="str">
            <v>A</v>
          </cell>
          <cell r="H2588">
            <v>0.7663093332686769</v>
          </cell>
          <cell r="I2588" t="str">
            <v>A</v>
          </cell>
          <cell r="J2588">
            <v>0.17469640578307857</v>
          </cell>
          <cell r="K2588" t="str">
            <v>A</v>
          </cell>
          <cell r="L2588" t="str">
            <v>Cicf</v>
          </cell>
          <cell r="M2588" t="str">
            <v/>
          </cell>
          <cell r="N2588" t="str">
            <v>CAPAG Ano Base 2023</v>
          </cell>
          <cell r="O2588" t="str">
            <v>Não</v>
          </cell>
          <cell r="P2588">
            <v>4.3971455828910641E-2</v>
          </cell>
          <cell r="Q2588" t="str">
            <v>Sim</v>
          </cell>
          <cell r="R2588" t="str">
            <v/>
          </cell>
          <cell r="S2588" t="str">
            <v/>
          </cell>
          <cell r="T2588" t="str">
            <v/>
          </cell>
          <cell r="U2588" t="str">
            <v/>
          </cell>
          <cell r="V2588" t="str">
            <v>Sim</v>
          </cell>
          <cell r="W2588" t="str">
            <v>Sim</v>
          </cell>
        </row>
        <row r="2589">
          <cell r="D2589" t="str">
            <v>Igaratinga/MG</v>
          </cell>
          <cell r="E2589" t="str">
            <v>n.e.</v>
          </cell>
          <cell r="F2589">
            <v>4.9375778468824488E-2</v>
          </cell>
          <cell r="G2589" t="str">
            <v>A</v>
          </cell>
          <cell r="H2589">
            <v>0.87154852801711025</v>
          </cell>
          <cell r="I2589" t="str">
            <v>B</v>
          </cell>
          <cell r="J2589" t="str">
            <v>n.d.</v>
          </cell>
          <cell r="K2589" t="str">
            <v>n.d.</v>
          </cell>
          <cell r="L2589" t="str">
            <v>Eicf</v>
          </cell>
          <cell r="M2589" t="str">
            <v>Ente possui ranking da informação contábil Eicf</v>
          </cell>
          <cell r="N2589" t="str">
            <v>CAPAG Ano Base 2023</v>
          </cell>
          <cell r="O2589" t="str">
            <v>Não</v>
          </cell>
          <cell r="P2589" t="str">
            <v>n.d.</v>
          </cell>
          <cell r="Q2589" t="str">
            <v>Sim</v>
          </cell>
          <cell r="R2589" t="str">
            <v/>
          </cell>
          <cell r="S2589" t="str">
            <v/>
          </cell>
          <cell r="T2589" t="str">
            <v>Negativa</v>
          </cell>
          <cell r="U2589" t="str">
            <v>Sim</v>
          </cell>
          <cell r="V2589" t="str">
            <v>Sim</v>
          </cell>
          <cell r="W2589" t="str">
            <v>Sim</v>
          </cell>
        </row>
        <row r="2590">
          <cell r="D2590" t="str">
            <v>Iguatama/MG</v>
          </cell>
          <cell r="E2590" t="str">
            <v>n.d.</v>
          </cell>
          <cell r="F2590" t="str">
            <v>n.d.</v>
          </cell>
          <cell r="G2590" t="str">
            <v>n.d.</v>
          </cell>
          <cell r="H2590" t="str">
            <v>n.d.</v>
          </cell>
          <cell r="I2590" t="str">
            <v>n.d.</v>
          </cell>
          <cell r="J2590" t="str">
            <v>n.d.</v>
          </cell>
          <cell r="K2590" t="str">
            <v>n.d.</v>
          </cell>
          <cell r="L2590" t="str">
            <v>Dicf</v>
          </cell>
          <cell r="M2590" t="str">
            <v xml:space="preserve">Ente não publicou último RGF de 2024
Ente não publicou último RREO de 2024
</v>
          </cell>
          <cell r="N2590" t="str">
            <v>CAPAG Ano Base 2023</v>
          </cell>
          <cell r="O2590" t="str">
            <v>Não</v>
          </cell>
          <cell r="P2590">
            <v>0.23402072797206794</v>
          </cell>
          <cell r="Q2590" t="str">
            <v>Sim</v>
          </cell>
          <cell r="R2590" t="str">
            <v>Sim</v>
          </cell>
          <cell r="S2590" t="str">
            <v/>
          </cell>
          <cell r="T2590" t="str">
            <v/>
          </cell>
          <cell r="U2590" t="str">
            <v/>
          </cell>
          <cell r="V2590" t="str">
            <v>Não</v>
          </cell>
          <cell r="W2590" t="str">
            <v>Não</v>
          </cell>
        </row>
        <row r="2591">
          <cell r="D2591" t="str">
            <v>Ijaci/MG</v>
          </cell>
          <cell r="E2591" t="str">
            <v>C</v>
          </cell>
          <cell r="F2591">
            <v>0</v>
          </cell>
          <cell r="G2591" t="str">
            <v>A</v>
          </cell>
          <cell r="H2591">
            <v>0.9567678522693257</v>
          </cell>
          <cell r="I2591" t="str">
            <v>C</v>
          </cell>
          <cell r="J2591">
            <v>7.2668090558401191E-2</v>
          </cell>
          <cell r="K2591" t="str">
            <v>A</v>
          </cell>
          <cell r="L2591" t="str">
            <v>Cicf</v>
          </cell>
          <cell r="M2591" t="str">
            <v/>
          </cell>
          <cell r="N2591" t="str">
            <v>CAPAG Ano Base 2023</v>
          </cell>
          <cell r="O2591" t="str">
            <v>Não</v>
          </cell>
          <cell r="P2591">
            <v>0.15949592509360067</v>
          </cell>
          <cell r="Q2591" t="str">
            <v>Sim</v>
          </cell>
          <cell r="R2591" t="str">
            <v>Sim</v>
          </cell>
          <cell r="S2591" t="str">
            <v/>
          </cell>
          <cell r="T2591" t="str">
            <v/>
          </cell>
          <cell r="U2591" t="str">
            <v/>
          </cell>
          <cell r="V2591" t="str">
            <v>Sim</v>
          </cell>
          <cell r="W2591" t="str">
            <v>Sim</v>
          </cell>
        </row>
        <row r="2592">
          <cell r="D2592" t="str">
            <v>Ilicínea/MG</v>
          </cell>
          <cell r="E2592" t="str">
            <v>C</v>
          </cell>
          <cell r="F2592">
            <v>6.5238168230254648E-2</v>
          </cell>
          <cell r="G2592" t="str">
            <v>A</v>
          </cell>
          <cell r="H2592">
            <v>0.98016750811357101</v>
          </cell>
          <cell r="I2592" t="str">
            <v>C</v>
          </cell>
          <cell r="J2592">
            <v>1.663543513655899E-2</v>
          </cell>
          <cell r="K2592" t="str">
            <v>B</v>
          </cell>
          <cell r="L2592" t="str">
            <v>Bicf</v>
          </cell>
          <cell r="M2592" t="str">
            <v/>
          </cell>
          <cell r="N2592" t="str">
            <v>CAPAG Ano Base 2023</v>
          </cell>
          <cell r="O2592" t="str">
            <v>Não</v>
          </cell>
          <cell r="P2592">
            <v>0.65050614067580526</v>
          </cell>
          <cell r="Q2592" t="str">
            <v>Sim</v>
          </cell>
          <cell r="R2592" t="str">
            <v/>
          </cell>
          <cell r="S2592" t="str">
            <v/>
          </cell>
          <cell r="T2592" t="str">
            <v/>
          </cell>
          <cell r="U2592" t="str">
            <v/>
          </cell>
          <cell r="V2592" t="str">
            <v>Sim</v>
          </cell>
          <cell r="W2592" t="str">
            <v>Não</v>
          </cell>
        </row>
        <row r="2593">
          <cell r="D2593" t="str">
            <v>Imbé de Minas/MG</v>
          </cell>
          <cell r="E2593" t="str">
            <v>C</v>
          </cell>
          <cell r="F2593">
            <v>4.7379650514165546E-2</v>
          </cell>
          <cell r="G2593" t="str">
            <v>A</v>
          </cell>
          <cell r="H2593">
            <v>0.95279038561035956</v>
          </cell>
          <cell r="I2593" t="str">
            <v>C</v>
          </cell>
          <cell r="J2593">
            <v>3.6282875136064305E-2</v>
          </cell>
          <cell r="K2593" t="str">
            <v>B</v>
          </cell>
          <cell r="L2593" t="str">
            <v>Bicf</v>
          </cell>
          <cell r="M2593" t="str">
            <v/>
          </cell>
          <cell r="N2593" t="str">
            <v>CAPAG Ano Base 2023</v>
          </cell>
          <cell r="O2593" t="str">
            <v>Não</v>
          </cell>
          <cell r="P2593">
            <v>9.3616716578232839E-2</v>
          </cell>
          <cell r="Q2593" t="str">
            <v>Sim</v>
          </cell>
          <cell r="R2593" t="str">
            <v/>
          </cell>
          <cell r="S2593" t="str">
            <v/>
          </cell>
          <cell r="T2593" t="str">
            <v/>
          </cell>
          <cell r="U2593" t="str">
            <v/>
          </cell>
          <cell r="V2593" t="str">
            <v>Sim</v>
          </cell>
          <cell r="W2593" t="str">
            <v>Sim</v>
          </cell>
        </row>
        <row r="2594">
          <cell r="D2594" t="str">
            <v>Inconfidentes/MG</v>
          </cell>
          <cell r="E2594" t="str">
            <v>n.d.</v>
          </cell>
          <cell r="F2594">
            <v>3.8419326725556868E-2</v>
          </cell>
          <cell r="G2594" t="str">
            <v>A</v>
          </cell>
          <cell r="H2594">
            <v>0.92986811622610854</v>
          </cell>
          <cell r="I2594" t="str">
            <v>B</v>
          </cell>
          <cell r="J2594" t="str">
            <v>n.d.</v>
          </cell>
          <cell r="K2594" t="str">
            <v>n.d.</v>
          </cell>
          <cell r="L2594" t="str">
            <v>Bicf</v>
          </cell>
          <cell r="M25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94" t="str">
            <v>CAPAG Ano Base 2023</v>
          </cell>
          <cell r="O2594" t="str">
            <v>Não</v>
          </cell>
          <cell r="P2594" t="str">
            <v>n.d.</v>
          </cell>
          <cell r="Q2594" t="str">
            <v>Sim</v>
          </cell>
          <cell r="R2594" t="str">
            <v/>
          </cell>
          <cell r="S2594" t="str">
            <v/>
          </cell>
          <cell r="T2594" t="str">
            <v/>
          </cell>
          <cell r="U2594" t="str">
            <v>Sim</v>
          </cell>
          <cell r="V2594" t="str">
            <v>Sim</v>
          </cell>
          <cell r="W2594" t="str">
            <v>Sim</v>
          </cell>
        </row>
        <row r="2595">
          <cell r="D2595" t="str">
            <v>Indaiabira/MG</v>
          </cell>
          <cell r="E2595" t="str">
            <v>C</v>
          </cell>
          <cell r="F2595">
            <v>0.13352122951891643</v>
          </cell>
          <cell r="G2595" t="str">
            <v>A</v>
          </cell>
          <cell r="H2595">
            <v>0.95408407117730587</v>
          </cell>
          <cell r="I2595" t="str">
            <v>C</v>
          </cell>
          <cell r="J2595">
            <v>1.1500209124878279E-2</v>
          </cell>
          <cell r="K2595" t="str">
            <v>B</v>
          </cell>
          <cell r="L2595" t="str">
            <v>Aicf</v>
          </cell>
          <cell r="M2595" t="str">
            <v/>
          </cell>
          <cell r="N2595" t="str">
            <v>CAPAG Ano Base 2023</v>
          </cell>
          <cell r="O2595" t="str">
            <v>Não</v>
          </cell>
          <cell r="P2595">
            <v>0.66722540170797939</v>
          </cell>
          <cell r="Q2595" t="str">
            <v>Sim</v>
          </cell>
          <cell r="R2595" t="str">
            <v/>
          </cell>
          <cell r="S2595" t="str">
            <v/>
          </cell>
          <cell r="T2595" t="str">
            <v/>
          </cell>
          <cell r="U2595" t="str">
            <v/>
          </cell>
          <cell r="V2595" t="str">
            <v>Sim</v>
          </cell>
          <cell r="W2595" t="str">
            <v>Sim</v>
          </cell>
        </row>
        <row r="2596">
          <cell r="D2596" t="str">
            <v>Indianópolis/MG</v>
          </cell>
          <cell r="E2596" t="str">
            <v>n.d.</v>
          </cell>
          <cell r="F2596">
            <v>5.5797254042608241E-2</v>
          </cell>
          <cell r="G2596" t="str">
            <v>A</v>
          </cell>
          <cell r="H2596" t="str">
            <v>n.d.</v>
          </cell>
          <cell r="I2596" t="str">
            <v>n.d.</v>
          </cell>
          <cell r="J2596">
            <v>-3.4508804332075579E-2</v>
          </cell>
          <cell r="K2596" t="str">
            <v>C</v>
          </cell>
          <cell r="L2596" t="str">
            <v>Cicf</v>
          </cell>
          <cell r="M259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596" t="str">
            <v>CAPAG Ano Base 2023</v>
          </cell>
          <cell r="O2596" t="str">
            <v>Não</v>
          </cell>
          <cell r="P2596">
            <v>2.131681452240703</v>
          </cell>
          <cell r="Q2596" t="str">
            <v>Sim</v>
          </cell>
          <cell r="R2596" t="str">
            <v/>
          </cell>
          <cell r="S2596" t="str">
            <v>Sim</v>
          </cell>
          <cell r="T2596" t="str">
            <v/>
          </cell>
          <cell r="U2596" t="str">
            <v/>
          </cell>
          <cell r="V2596" t="str">
            <v>Sim</v>
          </cell>
          <cell r="W2596" t="str">
            <v>Sim</v>
          </cell>
        </row>
        <row r="2597">
          <cell r="D2597" t="str">
            <v>Ingaí/MG</v>
          </cell>
          <cell r="E2597" t="str">
            <v>C</v>
          </cell>
          <cell r="F2597">
            <v>4.9297363189998867E-4</v>
          </cell>
          <cell r="G2597" t="str">
            <v>A</v>
          </cell>
          <cell r="H2597">
            <v>0.96189366001459609</v>
          </cell>
          <cell r="I2597" t="str">
            <v>C</v>
          </cell>
          <cell r="J2597">
            <v>5.199334969137219E-2</v>
          </cell>
          <cell r="K2597" t="str">
            <v>A</v>
          </cell>
          <cell r="L2597" t="str">
            <v>Aicf</v>
          </cell>
          <cell r="M2597" t="str">
            <v/>
          </cell>
          <cell r="N2597" t="str">
            <v>CAPAG Ano Base 2023</v>
          </cell>
          <cell r="O2597" t="str">
            <v>Não</v>
          </cell>
          <cell r="P2597">
            <v>0.34277205954449402</v>
          </cell>
          <cell r="Q2597" t="str">
            <v>Sim</v>
          </cell>
          <cell r="R2597" t="str">
            <v>Sim</v>
          </cell>
          <cell r="S2597" t="str">
            <v/>
          </cell>
          <cell r="T2597" t="str">
            <v/>
          </cell>
          <cell r="U2597" t="str">
            <v/>
          </cell>
          <cell r="V2597" t="str">
            <v>Sim</v>
          </cell>
          <cell r="W2597" t="str">
            <v>Sim</v>
          </cell>
        </row>
        <row r="2598">
          <cell r="D2598" t="str">
            <v>Inhapim/MG</v>
          </cell>
          <cell r="E2598" t="str">
            <v>A</v>
          </cell>
          <cell r="F2598">
            <v>5.6868785426744402E-2</v>
          </cell>
          <cell r="G2598" t="str">
            <v>A</v>
          </cell>
          <cell r="H2598">
            <v>0.83741446051081714</v>
          </cell>
          <cell r="I2598" t="str">
            <v>A</v>
          </cell>
          <cell r="J2598">
            <v>9.5943189803322546E-2</v>
          </cell>
          <cell r="K2598" t="str">
            <v>A</v>
          </cell>
          <cell r="L2598" t="str">
            <v>Bicf</v>
          </cell>
          <cell r="M2598" t="str">
            <v/>
          </cell>
          <cell r="N2598" t="str">
            <v>CAPAG Ano Base 2023</v>
          </cell>
          <cell r="O2598" t="str">
            <v>Não</v>
          </cell>
          <cell r="P2598">
            <v>6.8952657027852179E-2</v>
          </cell>
          <cell r="Q2598" t="str">
            <v>Sim</v>
          </cell>
          <cell r="R2598" t="str">
            <v/>
          </cell>
          <cell r="S2598" t="str">
            <v/>
          </cell>
          <cell r="T2598" t="str">
            <v/>
          </cell>
          <cell r="U2598" t="str">
            <v/>
          </cell>
          <cell r="V2598" t="str">
            <v>Sim</v>
          </cell>
          <cell r="W2598" t="str">
            <v>Sim</v>
          </cell>
        </row>
        <row r="2599">
          <cell r="D2599" t="str">
            <v>Inhaúma/MG</v>
          </cell>
          <cell r="E2599" t="str">
            <v>n.d.</v>
          </cell>
          <cell r="F2599">
            <v>8.0271771329556901E-2</v>
          </cell>
          <cell r="G2599" t="str">
            <v>A</v>
          </cell>
          <cell r="H2599">
            <v>1.0031916157707887</v>
          </cell>
          <cell r="I2599" t="str">
            <v>C</v>
          </cell>
          <cell r="J2599" t="str">
            <v>n.d.</v>
          </cell>
          <cell r="K2599" t="str">
            <v>n.d.</v>
          </cell>
          <cell r="L2599" t="str">
            <v>Dicf</v>
          </cell>
          <cell r="M259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599" t="str">
            <v>CAPAG Ano Base 2023</v>
          </cell>
          <cell r="O2599" t="str">
            <v>Não</v>
          </cell>
          <cell r="P2599" t="str">
            <v>n.d.</v>
          </cell>
          <cell r="Q2599" t="str">
            <v>Sim</v>
          </cell>
          <cell r="R2599" t="str">
            <v/>
          </cell>
          <cell r="S2599" t="str">
            <v/>
          </cell>
          <cell r="T2599" t="str">
            <v/>
          </cell>
          <cell r="U2599" t="str">
            <v>Sim</v>
          </cell>
          <cell r="V2599" t="str">
            <v>Sim</v>
          </cell>
          <cell r="W2599" t="str">
            <v>Sim</v>
          </cell>
        </row>
        <row r="2600">
          <cell r="D2600" t="str">
            <v>Inimutaba/MG</v>
          </cell>
          <cell r="E2600" t="str">
            <v>C</v>
          </cell>
          <cell r="F2600">
            <v>0.17613272205979799</v>
          </cell>
          <cell r="G2600" t="str">
            <v>A</v>
          </cell>
          <cell r="H2600">
            <v>0.97645436104207128</v>
          </cell>
          <cell r="I2600" t="str">
            <v>C</v>
          </cell>
          <cell r="J2600">
            <v>-6.8097018289107025E-2</v>
          </cell>
          <cell r="K2600" t="str">
            <v>C</v>
          </cell>
          <cell r="L2600" t="str">
            <v>Cicf</v>
          </cell>
          <cell r="M2600" t="str">
            <v/>
          </cell>
          <cell r="N2600" t="str">
            <v>CAPAG Ano Base 2023</v>
          </cell>
          <cell r="O2600" t="str">
            <v>Não</v>
          </cell>
          <cell r="P2600" t="str">
            <v/>
          </cell>
          <cell r="Q2600" t="str">
            <v>Sim</v>
          </cell>
          <cell r="R2600" t="str">
            <v/>
          </cell>
          <cell r="S2600" t="str">
            <v/>
          </cell>
          <cell r="T2600" t="str">
            <v/>
          </cell>
          <cell r="U2600" t="str">
            <v/>
          </cell>
          <cell r="V2600" t="str">
            <v>Sim</v>
          </cell>
          <cell r="W2600" t="str">
            <v>Sim</v>
          </cell>
        </row>
        <row r="2601">
          <cell r="D2601" t="str">
            <v>Ipaba/MG</v>
          </cell>
          <cell r="E2601" t="str">
            <v>B</v>
          </cell>
          <cell r="F2601">
            <v>9.2072387729679378E-2</v>
          </cell>
          <cell r="G2601" t="str">
            <v>A</v>
          </cell>
          <cell r="H2601">
            <v>0.88097471890986534</v>
          </cell>
          <cell r="I2601" t="str">
            <v>B</v>
          </cell>
          <cell r="J2601">
            <v>2.3545791589780183E-2</v>
          </cell>
          <cell r="K2601" t="str">
            <v>B</v>
          </cell>
          <cell r="L2601" t="str">
            <v>Bicf</v>
          </cell>
          <cell r="M2601" t="str">
            <v/>
          </cell>
          <cell r="N2601" t="str">
            <v>CAPAG Ano Base 2023</v>
          </cell>
          <cell r="O2601" t="str">
            <v>Não</v>
          </cell>
          <cell r="P2601">
            <v>0.10086632988973095</v>
          </cell>
          <cell r="Q2601" t="str">
            <v>Sim</v>
          </cell>
          <cell r="R2601" t="str">
            <v/>
          </cell>
          <cell r="S2601" t="str">
            <v/>
          </cell>
          <cell r="T2601" t="str">
            <v/>
          </cell>
          <cell r="U2601" t="str">
            <v/>
          </cell>
          <cell r="V2601" t="str">
            <v>Sim</v>
          </cell>
          <cell r="W2601" t="str">
            <v>Sim</v>
          </cell>
        </row>
        <row r="2602">
          <cell r="D2602" t="str">
            <v>Ipanema/MG</v>
          </cell>
          <cell r="E2602" t="str">
            <v>C</v>
          </cell>
          <cell r="F2602">
            <v>0.11180158998676573</v>
          </cell>
          <cell r="G2602" t="str">
            <v>A</v>
          </cell>
          <cell r="H2602">
            <v>0.88032610097452058</v>
          </cell>
          <cell r="I2602" t="str">
            <v>B</v>
          </cell>
          <cell r="J2602">
            <v>-9.889657797947593E-3</v>
          </cell>
          <cell r="K2602" t="str">
            <v>C</v>
          </cell>
          <cell r="L2602" t="str">
            <v>Cicf</v>
          </cell>
          <cell r="M2602" t="str">
            <v/>
          </cell>
          <cell r="N2602" t="str">
            <v>CAPAG Ano Base 2023</v>
          </cell>
          <cell r="O2602" t="str">
            <v>Não</v>
          </cell>
          <cell r="P2602">
            <v>2.5007343360166292</v>
          </cell>
          <cell r="Q2602" t="str">
            <v>Sim</v>
          </cell>
          <cell r="R2602" t="str">
            <v/>
          </cell>
          <cell r="S2602" t="str">
            <v/>
          </cell>
          <cell r="T2602" t="str">
            <v/>
          </cell>
          <cell r="U2602" t="str">
            <v/>
          </cell>
          <cell r="V2602" t="str">
            <v>Sim</v>
          </cell>
          <cell r="W2602" t="str">
            <v>Sim</v>
          </cell>
        </row>
        <row r="2603">
          <cell r="D2603" t="str">
            <v>Ipatinga/MG</v>
          </cell>
          <cell r="E2603" t="str">
            <v>C</v>
          </cell>
          <cell r="F2603">
            <v>0.21883222144405717</v>
          </cell>
          <cell r="G2603" t="str">
            <v>A</v>
          </cell>
          <cell r="H2603">
            <v>0.95316866661565602</v>
          </cell>
          <cell r="I2603" t="str">
            <v>C</v>
          </cell>
          <cell r="J2603">
            <v>-4.3564074523951592E-3</v>
          </cell>
          <cell r="K2603" t="str">
            <v>C</v>
          </cell>
          <cell r="L2603" t="str">
            <v>Cicf</v>
          </cell>
          <cell r="M2603" t="str">
            <v/>
          </cell>
          <cell r="N2603" t="str">
            <v>CAPAG Ano Base 2024</v>
          </cell>
          <cell r="O2603" t="str">
            <v>Sim</v>
          </cell>
          <cell r="P2603">
            <v>1.2643072005673275</v>
          </cell>
          <cell r="Q2603" t="str">
            <v>Sim</v>
          </cell>
          <cell r="R2603" t="str">
            <v/>
          </cell>
          <cell r="S2603" t="str">
            <v/>
          </cell>
          <cell r="T2603" t="str">
            <v/>
          </cell>
          <cell r="U2603" t="str">
            <v/>
          </cell>
          <cell r="V2603" t="str">
            <v>Sim</v>
          </cell>
          <cell r="W2603" t="str">
            <v>Sim</v>
          </cell>
        </row>
        <row r="2604">
          <cell r="D2604" t="str">
            <v>Ipiaçu/MG</v>
          </cell>
          <cell r="E2604" t="str">
            <v>C</v>
          </cell>
          <cell r="F2604">
            <v>0.27121869058468462</v>
          </cell>
          <cell r="G2604" t="str">
            <v>A</v>
          </cell>
          <cell r="H2604">
            <v>0.95367427837955765</v>
          </cell>
          <cell r="I2604" t="str">
            <v>C</v>
          </cell>
          <cell r="J2604">
            <v>-6.2270874436772192E-2</v>
          </cell>
          <cell r="K2604" t="str">
            <v>C</v>
          </cell>
          <cell r="L2604" t="str">
            <v>Dicf</v>
          </cell>
          <cell r="M2604" t="str">
            <v/>
          </cell>
          <cell r="N2604" t="str">
            <v>CAPAG Ano Base 2023</v>
          </cell>
          <cell r="O2604" t="str">
            <v>Não</v>
          </cell>
          <cell r="P2604" t="str">
            <v/>
          </cell>
          <cell r="Q2604" t="str">
            <v>Sim</v>
          </cell>
          <cell r="R2604" t="str">
            <v/>
          </cell>
          <cell r="S2604" t="str">
            <v/>
          </cell>
          <cell r="T2604" t="str">
            <v/>
          </cell>
          <cell r="U2604" t="str">
            <v/>
          </cell>
          <cell r="V2604" t="str">
            <v>Sim</v>
          </cell>
          <cell r="W2604" t="str">
            <v>Não</v>
          </cell>
        </row>
        <row r="2605">
          <cell r="D2605" t="str">
            <v>Ipuiúna/MG</v>
          </cell>
          <cell r="E2605" t="str">
            <v>C</v>
          </cell>
          <cell r="F2605">
            <v>0.25026782428689254</v>
          </cell>
          <cell r="G2605" t="str">
            <v>A</v>
          </cell>
          <cell r="H2605">
            <v>0.94470934336911094</v>
          </cell>
          <cell r="I2605" t="str">
            <v>B</v>
          </cell>
          <cell r="J2605">
            <v>-1.7166318868139241E-2</v>
          </cell>
          <cell r="K2605" t="str">
            <v>C</v>
          </cell>
          <cell r="L2605" t="str">
            <v>Dicf</v>
          </cell>
          <cell r="M2605" t="str">
            <v/>
          </cell>
          <cell r="N2605" t="str">
            <v>CAPAG Ano Base 2023</v>
          </cell>
          <cell r="O2605" t="str">
            <v>Não</v>
          </cell>
          <cell r="P2605">
            <v>2.3144375766847909</v>
          </cell>
          <cell r="Q2605" t="str">
            <v>Sim</v>
          </cell>
          <cell r="R2605" t="str">
            <v/>
          </cell>
          <cell r="S2605" t="str">
            <v/>
          </cell>
          <cell r="T2605" t="str">
            <v/>
          </cell>
          <cell r="U2605" t="str">
            <v/>
          </cell>
          <cell r="V2605" t="str">
            <v>Sim</v>
          </cell>
          <cell r="W2605" t="str">
            <v>Sim</v>
          </cell>
        </row>
        <row r="2606">
          <cell r="D2606" t="str">
            <v>Iraí de Minas/MG</v>
          </cell>
          <cell r="E2606" t="str">
            <v>A</v>
          </cell>
          <cell r="F2606">
            <v>5.5729490048992213E-2</v>
          </cell>
          <cell r="G2606" t="str">
            <v>A</v>
          </cell>
          <cell r="H2606">
            <v>0.91311646029530447</v>
          </cell>
          <cell r="I2606" t="str">
            <v>B</v>
          </cell>
          <cell r="J2606">
            <v>7.4914037824071009E-2</v>
          </cell>
          <cell r="K2606" t="str">
            <v>A</v>
          </cell>
          <cell r="L2606" t="str">
            <v>Cicf</v>
          </cell>
          <cell r="M2606" t="str">
            <v/>
          </cell>
          <cell r="N2606" t="str">
            <v>CAPAG Ano Base 2023</v>
          </cell>
          <cell r="O2606" t="str">
            <v>Não</v>
          </cell>
          <cell r="P2606">
            <v>7.1104149510031276E-3</v>
          </cell>
          <cell r="Q2606" t="str">
            <v>Sim</v>
          </cell>
          <cell r="R2606" t="str">
            <v/>
          </cell>
          <cell r="S2606" t="str">
            <v/>
          </cell>
          <cell r="T2606" t="str">
            <v/>
          </cell>
          <cell r="U2606" t="str">
            <v/>
          </cell>
          <cell r="V2606" t="str">
            <v>Sim</v>
          </cell>
          <cell r="W2606" t="str">
            <v>Sim</v>
          </cell>
        </row>
        <row r="2607">
          <cell r="D2607" t="str">
            <v>Itabira/MG</v>
          </cell>
          <cell r="E2607" t="str">
            <v>n.d.</v>
          </cell>
          <cell r="F2607">
            <v>0.13137296034363874</v>
          </cell>
          <cell r="G2607" t="str">
            <v>A</v>
          </cell>
          <cell r="H2607">
            <v>0.91519144710307376</v>
          </cell>
          <cell r="I2607" t="str">
            <v>B</v>
          </cell>
          <cell r="J2607" t="str">
            <v>n.d.</v>
          </cell>
          <cell r="K2607" t="str">
            <v>n.d.</v>
          </cell>
          <cell r="L2607" t="str">
            <v>Bicf</v>
          </cell>
          <cell r="M260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07" t="str">
            <v>CAPAG Ano Base 2023</v>
          </cell>
          <cell r="O2607" t="str">
            <v>Não</v>
          </cell>
          <cell r="P2607">
            <v>0.31379975490048273</v>
          </cell>
          <cell r="Q2607" t="str">
            <v>Sim</v>
          </cell>
          <cell r="R2607" t="str">
            <v>Sim</v>
          </cell>
          <cell r="S2607" t="str">
            <v/>
          </cell>
          <cell r="T2607" t="str">
            <v/>
          </cell>
          <cell r="U2607" t="str">
            <v>Sim</v>
          </cell>
          <cell r="V2607" t="str">
            <v>Sim</v>
          </cell>
          <cell r="W2607" t="str">
            <v>Sim</v>
          </cell>
        </row>
        <row r="2608">
          <cell r="D2608" t="str">
            <v>Itabirinha/MG</v>
          </cell>
          <cell r="E2608" t="str">
            <v>n.d.</v>
          </cell>
          <cell r="F2608">
            <v>8.2009950772930448E-4</v>
          </cell>
          <cell r="G2608" t="str">
            <v>A</v>
          </cell>
          <cell r="H2608">
            <v>0.9240786085037187</v>
          </cell>
          <cell r="I2608" t="str">
            <v>B</v>
          </cell>
          <cell r="J2608" t="str">
            <v>n.d.</v>
          </cell>
          <cell r="K2608" t="str">
            <v>n.d.</v>
          </cell>
          <cell r="L2608" t="str">
            <v>Cicf</v>
          </cell>
          <cell r="M260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08" t="str">
            <v>CAPAG Ano Base 2023</v>
          </cell>
          <cell r="O2608" t="str">
            <v>Não</v>
          </cell>
          <cell r="P2608">
            <v>0.13888487514897374</v>
          </cell>
          <cell r="Q2608" t="str">
            <v>Sim</v>
          </cell>
          <cell r="R2608" t="str">
            <v>Sim</v>
          </cell>
          <cell r="S2608" t="str">
            <v/>
          </cell>
          <cell r="T2608" t="str">
            <v/>
          </cell>
          <cell r="U2608" t="str">
            <v>Sim</v>
          </cell>
          <cell r="V2608" t="str">
            <v>Sim</v>
          </cell>
          <cell r="W2608" t="str">
            <v>Sim</v>
          </cell>
        </row>
        <row r="2609">
          <cell r="D2609" t="str">
            <v>Itabirito/MG</v>
          </cell>
          <cell r="E2609" t="str">
            <v>A</v>
          </cell>
          <cell r="F2609">
            <v>0</v>
          </cell>
          <cell r="G2609" t="str">
            <v>A</v>
          </cell>
          <cell r="H2609">
            <v>0.79322447809584862</v>
          </cell>
          <cell r="I2609" t="str">
            <v>A</v>
          </cell>
          <cell r="J2609">
            <v>0.21374591055853631</v>
          </cell>
          <cell r="K2609" t="str">
            <v>A</v>
          </cell>
          <cell r="L2609" t="str">
            <v>Bicf</v>
          </cell>
          <cell r="M2609" t="str">
            <v/>
          </cell>
          <cell r="N2609" t="str">
            <v>CAPAG Ano Base 2023</v>
          </cell>
          <cell r="O2609" t="str">
            <v>Não</v>
          </cell>
          <cell r="P2609">
            <v>9.7433833057942162E-2</v>
          </cell>
          <cell r="Q2609" t="str">
            <v>Sim</v>
          </cell>
          <cell r="R2609" t="str">
            <v/>
          </cell>
          <cell r="S2609" t="str">
            <v/>
          </cell>
          <cell r="T2609" t="str">
            <v/>
          </cell>
          <cell r="U2609" t="str">
            <v/>
          </cell>
          <cell r="V2609" t="str">
            <v>Sim</v>
          </cell>
          <cell r="W2609" t="str">
            <v>Sim</v>
          </cell>
        </row>
        <row r="2610">
          <cell r="D2610" t="str">
            <v>Itacambira/MG</v>
          </cell>
          <cell r="E2610" t="str">
            <v>C</v>
          </cell>
          <cell r="F2610">
            <v>3.0035903676529373E-2</v>
          </cell>
          <cell r="G2610" t="str">
            <v>A</v>
          </cell>
          <cell r="H2610">
            <v>0.94626419924224747</v>
          </cell>
          <cell r="I2610" t="str">
            <v>B</v>
          </cell>
          <cell r="J2610">
            <v>-1.5126745269278492E-2</v>
          </cell>
          <cell r="K2610" t="str">
            <v>C</v>
          </cell>
          <cell r="L2610" t="str">
            <v>Bicf</v>
          </cell>
          <cell r="M2610" t="str">
            <v/>
          </cell>
          <cell r="N2610" t="str">
            <v>CAPAG Ano Base 2023</v>
          </cell>
          <cell r="O2610" t="str">
            <v>Não</v>
          </cell>
          <cell r="P2610">
            <v>1.2471644853379493</v>
          </cell>
          <cell r="Q2610" t="str">
            <v>Sim</v>
          </cell>
          <cell r="R2610" t="str">
            <v/>
          </cell>
          <cell r="S2610" t="str">
            <v/>
          </cell>
          <cell r="T2610" t="str">
            <v/>
          </cell>
          <cell r="U2610" t="str">
            <v/>
          </cell>
          <cell r="V2610" t="str">
            <v>Sim</v>
          </cell>
          <cell r="W2610" t="str">
            <v>Sim</v>
          </cell>
        </row>
        <row r="2611">
          <cell r="D2611" t="str">
            <v>Itacarambi/MG</v>
          </cell>
          <cell r="E2611" t="str">
            <v>C</v>
          </cell>
          <cell r="F2611">
            <v>9.7830618134466099E-2</v>
          </cell>
          <cell r="G2611" t="str">
            <v>A</v>
          </cell>
          <cell r="H2611">
            <v>0.91507078190536251</v>
          </cell>
          <cell r="I2611" t="str">
            <v>B</v>
          </cell>
          <cell r="J2611">
            <v>-9.5177698341642442E-2</v>
          </cell>
          <cell r="K2611" t="str">
            <v>C</v>
          </cell>
          <cell r="L2611" t="str">
            <v>Bicf</v>
          </cell>
          <cell r="M2611" t="str">
            <v/>
          </cell>
          <cell r="N2611" t="str">
            <v>CAPAG Ano Base 2023</v>
          </cell>
          <cell r="O2611" t="str">
            <v>Não</v>
          </cell>
          <cell r="P2611" t="str">
            <v/>
          </cell>
          <cell r="Q2611" t="str">
            <v>Sim</v>
          </cell>
          <cell r="R2611" t="str">
            <v/>
          </cell>
          <cell r="S2611" t="str">
            <v/>
          </cell>
          <cell r="T2611" t="str">
            <v/>
          </cell>
          <cell r="U2611" t="str">
            <v/>
          </cell>
          <cell r="V2611" t="str">
            <v>Sim</v>
          </cell>
          <cell r="W2611" t="str">
            <v>Sim</v>
          </cell>
        </row>
        <row r="2612">
          <cell r="D2612" t="str">
            <v>Itaguara/MG</v>
          </cell>
          <cell r="E2612" t="str">
            <v>n.d.</v>
          </cell>
          <cell r="F2612">
            <v>1.1003367822601349E-3</v>
          </cell>
          <cell r="G2612" t="str">
            <v>A</v>
          </cell>
          <cell r="H2612" t="str">
            <v>n.d.</v>
          </cell>
          <cell r="I2612" t="str">
            <v>n.d.</v>
          </cell>
          <cell r="J2612">
            <v>9.7752520132522572E-2</v>
          </cell>
          <cell r="K2612" t="str">
            <v>A</v>
          </cell>
          <cell r="L2612" t="str">
            <v>Dicf</v>
          </cell>
          <cell r="M2612" t="str">
            <v/>
          </cell>
          <cell r="N2612" t="str">
            <v>CAPAG Ano Base 2023</v>
          </cell>
          <cell r="O2612" t="str">
            <v>Não</v>
          </cell>
          <cell r="P2612">
            <v>0.14310864525988892</v>
          </cell>
          <cell r="Q2612" t="str">
            <v>Sim</v>
          </cell>
          <cell r="R2612" t="str">
            <v/>
          </cell>
          <cell r="S2612" t="str">
            <v/>
          </cell>
          <cell r="T2612" t="str">
            <v/>
          </cell>
          <cell r="U2612" t="str">
            <v/>
          </cell>
          <cell r="V2612" t="str">
            <v>Sim</v>
          </cell>
          <cell r="W2612" t="str">
            <v>Sim</v>
          </cell>
        </row>
        <row r="2613">
          <cell r="D2613" t="str">
            <v>Itaipé/MG</v>
          </cell>
          <cell r="E2613" t="str">
            <v>C</v>
          </cell>
          <cell r="F2613">
            <v>2.4102065631674736E-2</v>
          </cell>
          <cell r="G2613" t="str">
            <v>A</v>
          </cell>
          <cell r="H2613">
            <v>0.95168095871159575</v>
          </cell>
          <cell r="I2613" t="str">
            <v>C</v>
          </cell>
          <cell r="J2613">
            <v>-6.999877013314322E-2</v>
          </cell>
          <cell r="K2613" t="str">
            <v>C</v>
          </cell>
          <cell r="L2613" t="str">
            <v>Dicf</v>
          </cell>
          <cell r="M2613" t="str">
            <v/>
          </cell>
          <cell r="N2613" t="str">
            <v>CAPAG Ano Base 2023</v>
          </cell>
          <cell r="O2613" t="str">
            <v>Não</v>
          </cell>
          <cell r="P2613">
            <v>4.1206844639762004</v>
          </cell>
          <cell r="Q2613" t="str">
            <v>Sim</v>
          </cell>
          <cell r="R2613" t="str">
            <v/>
          </cell>
          <cell r="S2613" t="str">
            <v/>
          </cell>
          <cell r="T2613" t="str">
            <v/>
          </cell>
          <cell r="U2613" t="str">
            <v/>
          </cell>
          <cell r="V2613" t="str">
            <v>Sim</v>
          </cell>
          <cell r="W2613" t="str">
            <v>Não</v>
          </cell>
        </row>
        <row r="2614">
          <cell r="D2614" t="str">
            <v>Itajubá/MG</v>
          </cell>
          <cell r="E2614" t="str">
            <v>n.d.</v>
          </cell>
          <cell r="F2614" t="str">
            <v>n.d.</v>
          </cell>
          <cell r="G2614" t="str">
            <v>n.d.</v>
          </cell>
          <cell r="H2614" t="str">
            <v>n.d.</v>
          </cell>
          <cell r="I2614" t="str">
            <v>n.d.</v>
          </cell>
          <cell r="J2614" t="str">
            <v>n.d.</v>
          </cell>
          <cell r="K2614" t="str">
            <v>n.d.</v>
          </cell>
          <cell r="L2614" t="str">
            <v>Cicf</v>
          </cell>
          <cell r="M2614" t="str">
            <v xml:space="preserve">Ente não publicou último RGF de 2024
Ente não publicou último RREO de 2024
</v>
          </cell>
          <cell r="N2614" t="str">
            <v>CAPAG Ano Base 2023</v>
          </cell>
          <cell r="O2614" t="str">
            <v>Não</v>
          </cell>
          <cell r="P2614">
            <v>0.38854549786832204</v>
          </cell>
          <cell r="Q2614" t="str">
            <v>Sim</v>
          </cell>
          <cell r="R2614" t="str">
            <v>Sim</v>
          </cell>
          <cell r="S2614" t="str">
            <v/>
          </cell>
          <cell r="T2614" t="str">
            <v/>
          </cell>
          <cell r="U2614" t="str">
            <v/>
          </cell>
          <cell r="V2614" t="str">
            <v>Não</v>
          </cell>
          <cell r="W2614" t="str">
            <v>Não</v>
          </cell>
        </row>
        <row r="2615">
          <cell r="D2615" t="str">
            <v>Itamarandiba/MG</v>
          </cell>
          <cell r="E2615" t="str">
            <v>C</v>
          </cell>
          <cell r="F2615">
            <v>0.16427968241432481</v>
          </cell>
          <cell r="G2615" t="str">
            <v>A</v>
          </cell>
          <cell r="H2615">
            <v>0.75163902112026981</v>
          </cell>
          <cell r="I2615" t="str">
            <v>A</v>
          </cell>
          <cell r="J2615">
            <v>-2.8882178652562423E-3</v>
          </cell>
          <cell r="K2615" t="str">
            <v>C</v>
          </cell>
          <cell r="L2615" t="str">
            <v>Bicf</v>
          </cell>
          <cell r="M2615" t="str">
            <v/>
          </cell>
          <cell r="N2615" t="str">
            <v>CAPAG Ano Base 2023</v>
          </cell>
          <cell r="O2615" t="str">
            <v>Não</v>
          </cell>
          <cell r="P2615">
            <v>1.1659956196156818</v>
          </cell>
          <cell r="Q2615" t="str">
            <v>Sim</v>
          </cell>
          <cell r="R2615" t="str">
            <v/>
          </cell>
          <cell r="S2615" t="str">
            <v/>
          </cell>
          <cell r="T2615" t="str">
            <v/>
          </cell>
          <cell r="U2615" t="str">
            <v/>
          </cell>
          <cell r="V2615" t="str">
            <v>Sim</v>
          </cell>
          <cell r="W2615" t="str">
            <v>Sim</v>
          </cell>
        </row>
        <row r="2616">
          <cell r="D2616" t="str">
            <v>Itamarati de Minas/MG</v>
          </cell>
          <cell r="E2616" t="str">
            <v>n.d.</v>
          </cell>
          <cell r="F2616" t="str">
            <v>n.d.</v>
          </cell>
          <cell r="G2616" t="str">
            <v>n.d.</v>
          </cell>
          <cell r="H2616" t="str">
            <v>n.d.</v>
          </cell>
          <cell r="I2616" t="str">
            <v>n.d.</v>
          </cell>
          <cell r="J2616" t="str">
            <v>n.d.</v>
          </cell>
          <cell r="K2616" t="str">
            <v>n.d.</v>
          </cell>
          <cell r="L2616" t="str">
            <v>Cicf</v>
          </cell>
          <cell r="M2616" t="str">
            <v xml:space="preserve">Ente não publicou último RGF de 2024
Ente não publicou último RREO de 2024
</v>
          </cell>
          <cell r="N2616" t="str">
            <v>CAPAG Ano Base 2023</v>
          </cell>
          <cell r="O2616" t="str">
            <v>Não</v>
          </cell>
          <cell r="P2616">
            <v>5.1751143064396668E-2</v>
          </cell>
          <cell r="Q2616" t="str">
            <v>Sim</v>
          </cell>
          <cell r="R2616" t="str">
            <v>Sim</v>
          </cell>
          <cell r="S2616" t="str">
            <v/>
          </cell>
          <cell r="T2616" t="str">
            <v/>
          </cell>
          <cell r="U2616" t="str">
            <v/>
          </cell>
          <cell r="V2616" t="str">
            <v>Não</v>
          </cell>
          <cell r="W2616" t="str">
            <v>Não</v>
          </cell>
        </row>
        <row r="2617">
          <cell r="D2617" t="str">
            <v>Itambacuri/MG</v>
          </cell>
          <cell r="E2617" t="str">
            <v>C</v>
          </cell>
          <cell r="F2617">
            <v>0.11215001245480749</v>
          </cell>
          <cell r="G2617" t="str">
            <v>A</v>
          </cell>
          <cell r="H2617">
            <v>0.98248510176467074</v>
          </cell>
          <cell r="I2617" t="str">
            <v>C</v>
          </cell>
          <cell r="J2617">
            <v>0</v>
          </cell>
          <cell r="K2617" t="str">
            <v>C</v>
          </cell>
          <cell r="L2617" t="str">
            <v>Cicf</v>
          </cell>
          <cell r="M2617" t="str">
            <v/>
          </cell>
          <cell r="N2617" t="str">
            <v>CAPAG Ano Base 2023</v>
          </cell>
          <cell r="O2617" t="str">
            <v>Não</v>
          </cell>
          <cell r="P2617">
            <v>1</v>
          </cell>
          <cell r="Q2617" t="str">
            <v>Sim</v>
          </cell>
          <cell r="R2617" t="str">
            <v/>
          </cell>
          <cell r="S2617" t="str">
            <v/>
          </cell>
          <cell r="T2617" t="str">
            <v/>
          </cell>
          <cell r="U2617" t="str">
            <v/>
          </cell>
          <cell r="V2617" t="str">
            <v>Sim</v>
          </cell>
          <cell r="W2617" t="str">
            <v>Não</v>
          </cell>
        </row>
        <row r="2618">
          <cell r="D2618" t="str">
            <v>Itambé do Mato Dentro/MG</v>
          </cell>
          <cell r="E2618" t="str">
            <v>n.d.</v>
          </cell>
          <cell r="F2618">
            <v>8.7613633702680518E-3</v>
          </cell>
          <cell r="G2618" t="str">
            <v>A</v>
          </cell>
          <cell r="H2618">
            <v>0.7521607854076513</v>
          </cell>
          <cell r="I2618" t="str">
            <v>A</v>
          </cell>
          <cell r="J2618" t="str">
            <v>n.d.</v>
          </cell>
          <cell r="K2618" t="str">
            <v>n.d.</v>
          </cell>
          <cell r="L2618" t="str">
            <v>Cicf</v>
          </cell>
          <cell r="M261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18" t="str">
            <v>CAPAG Ano Base 2023</v>
          </cell>
          <cell r="O2618" t="str">
            <v>Não</v>
          </cell>
          <cell r="P2618" t="str">
            <v>n.d.</v>
          </cell>
          <cell r="Q2618" t="str">
            <v>Sim</v>
          </cell>
          <cell r="R2618" t="str">
            <v/>
          </cell>
          <cell r="S2618" t="str">
            <v/>
          </cell>
          <cell r="T2618" t="str">
            <v/>
          </cell>
          <cell r="U2618" t="str">
            <v>Sim</v>
          </cell>
          <cell r="V2618" t="str">
            <v>Sim</v>
          </cell>
          <cell r="W2618" t="str">
            <v>Não</v>
          </cell>
        </row>
        <row r="2619">
          <cell r="D2619" t="str">
            <v>Itamogi/MG</v>
          </cell>
          <cell r="E2619" t="str">
            <v>n.d.</v>
          </cell>
          <cell r="F2619">
            <v>3.8179748983021068E-3</v>
          </cell>
          <cell r="G2619" t="str">
            <v>A</v>
          </cell>
          <cell r="H2619">
            <v>0.96716934257505427</v>
          </cell>
          <cell r="I2619" t="str">
            <v>C</v>
          </cell>
          <cell r="J2619" t="str">
            <v>n.d.</v>
          </cell>
          <cell r="K2619" t="str">
            <v>n.d.</v>
          </cell>
          <cell r="L2619" t="str">
            <v>Cicf</v>
          </cell>
          <cell r="M261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619" t="str">
            <v>CAPAG Ano Base 2023</v>
          </cell>
          <cell r="O2619" t="str">
            <v>Não</v>
          </cell>
          <cell r="P2619" t="str">
            <v>n.d.</v>
          </cell>
          <cell r="Q2619" t="str">
            <v>Sim</v>
          </cell>
          <cell r="R2619" t="str">
            <v/>
          </cell>
          <cell r="S2619" t="str">
            <v/>
          </cell>
          <cell r="T2619" t="str">
            <v>Negativa</v>
          </cell>
          <cell r="U2619" t="str">
            <v/>
          </cell>
          <cell r="V2619" t="str">
            <v>Sim</v>
          </cell>
          <cell r="W2619" t="str">
            <v>Sim</v>
          </cell>
        </row>
        <row r="2620">
          <cell r="D2620" t="str">
            <v>Itamonte/MG</v>
          </cell>
          <cell r="E2620" t="str">
            <v>n.d.</v>
          </cell>
          <cell r="F2620">
            <v>0.11090626093459176</v>
          </cell>
          <cell r="G2620" t="str">
            <v>A</v>
          </cell>
          <cell r="H2620">
            <v>0.93487481000807393</v>
          </cell>
          <cell r="I2620" t="str">
            <v>B</v>
          </cell>
          <cell r="J2620" t="str">
            <v>n.d.</v>
          </cell>
          <cell r="K2620" t="str">
            <v>n.d.</v>
          </cell>
          <cell r="L2620" t="str">
            <v>Cicf</v>
          </cell>
          <cell r="M2620"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20" t="str">
            <v>CAPAG Ano Base 2023</v>
          </cell>
          <cell r="O2620" t="str">
            <v>Não</v>
          </cell>
          <cell r="P2620" t="str">
            <v>n.d.</v>
          </cell>
          <cell r="Q2620" t="str">
            <v>Sim</v>
          </cell>
          <cell r="R2620" t="str">
            <v/>
          </cell>
          <cell r="S2620" t="str">
            <v/>
          </cell>
          <cell r="T2620" t="str">
            <v>Negativa</v>
          </cell>
          <cell r="U2620" t="str">
            <v>Sim</v>
          </cell>
          <cell r="V2620" t="str">
            <v>Sim</v>
          </cell>
          <cell r="W2620" t="str">
            <v>Sim</v>
          </cell>
        </row>
        <row r="2621">
          <cell r="D2621" t="str">
            <v>Itanhandu/MG</v>
          </cell>
          <cell r="E2621" t="str">
            <v>n.d.</v>
          </cell>
          <cell r="F2621" t="str">
            <v>n.d.</v>
          </cell>
          <cell r="G2621" t="str">
            <v>n.d.</v>
          </cell>
          <cell r="H2621" t="str">
            <v>n.d.</v>
          </cell>
          <cell r="I2621" t="str">
            <v>n.d.</v>
          </cell>
          <cell r="J2621" t="str">
            <v>n.d.</v>
          </cell>
          <cell r="K2621" t="str">
            <v>n.d.</v>
          </cell>
          <cell r="L2621" t="str">
            <v>Cicf</v>
          </cell>
          <cell r="M2621" t="str">
            <v xml:space="preserve">Ente não publicou último RGF de 2024
Ente não publicou último RREO de 2024
</v>
          </cell>
          <cell r="N2621" t="str">
            <v>CAPAG Ano Base 2023</v>
          </cell>
          <cell r="O2621" t="str">
            <v>Não</v>
          </cell>
          <cell r="P2621">
            <v>0.28985706867028038</v>
          </cell>
          <cell r="Q2621" t="str">
            <v>Sim</v>
          </cell>
          <cell r="R2621" t="str">
            <v>Sim</v>
          </cell>
          <cell r="S2621" t="str">
            <v/>
          </cell>
          <cell r="T2621" t="str">
            <v/>
          </cell>
          <cell r="U2621" t="str">
            <v/>
          </cell>
          <cell r="V2621" t="str">
            <v>Não</v>
          </cell>
          <cell r="W2621" t="str">
            <v>Não</v>
          </cell>
        </row>
        <row r="2622">
          <cell r="D2622" t="str">
            <v>Itanhomi/MG</v>
          </cell>
          <cell r="E2622" t="str">
            <v>n.d.</v>
          </cell>
          <cell r="F2622">
            <v>0.22406958999019713</v>
          </cell>
          <cell r="G2622" t="str">
            <v>A</v>
          </cell>
          <cell r="H2622">
            <v>0.95875383171170858</v>
          </cell>
          <cell r="I2622" t="str">
            <v>C</v>
          </cell>
          <cell r="J2622" t="str">
            <v>n.d.</v>
          </cell>
          <cell r="K2622" t="str">
            <v>n.d.</v>
          </cell>
          <cell r="L2622" t="str">
            <v>Cicf</v>
          </cell>
          <cell r="M262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622" t="str">
            <v>CAPAG Ano Base 2023</v>
          </cell>
          <cell r="O2622" t="str">
            <v>Não</v>
          </cell>
          <cell r="P2622" t="str">
            <v>n.d.</v>
          </cell>
          <cell r="Q2622" t="str">
            <v>Sim</v>
          </cell>
          <cell r="R2622" t="str">
            <v/>
          </cell>
          <cell r="S2622" t="str">
            <v/>
          </cell>
          <cell r="T2622" t="str">
            <v>Negativa</v>
          </cell>
          <cell r="U2622" t="str">
            <v/>
          </cell>
          <cell r="V2622" t="str">
            <v>Sim</v>
          </cell>
          <cell r="W2622" t="str">
            <v>Sim</v>
          </cell>
        </row>
        <row r="2623">
          <cell r="D2623" t="str">
            <v>Itaobim/MG</v>
          </cell>
          <cell r="E2623" t="str">
            <v>n.e.</v>
          </cell>
          <cell r="F2623">
            <v>2.9569561194568703E-2</v>
          </cell>
          <cell r="G2623" t="str">
            <v>A</v>
          </cell>
          <cell r="H2623">
            <v>0.9653926072814345</v>
          </cell>
          <cell r="I2623" t="str">
            <v>C</v>
          </cell>
          <cell r="J2623">
            <v>-1.1068833637421898E-2</v>
          </cell>
          <cell r="K2623" t="str">
            <v>C</v>
          </cell>
          <cell r="L2623" t="str">
            <v>Eicf</v>
          </cell>
          <cell r="M2623" t="str">
            <v>Ente possui ranking da informação contábil Eicf</v>
          </cell>
          <cell r="N2623" t="str">
            <v>CAPAG Ano Base 2023</v>
          </cell>
          <cell r="O2623" t="str">
            <v>Não</v>
          </cell>
          <cell r="P2623">
            <v>1.8240943310344073</v>
          </cell>
          <cell r="Q2623" t="str">
            <v>Sim</v>
          </cell>
          <cell r="R2623" t="str">
            <v/>
          </cell>
          <cell r="S2623" t="str">
            <v/>
          </cell>
          <cell r="T2623" t="str">
            <v/>
          </cell>
          <cell r="U2623" t="str">
            <v/>
          </cell>
          <cell r="V2623" t="str">
            <v>Sim</v>
          </cell>
          <cell r="W2623" t="str">
            <v>Sim</v>
          </cell>
        </row>
        <row r="2624">
          <cell r="D2624" t="str">
            <v>Itapagipe/MG</v>
          </cell>
          <cell r="E2624" t="str">
            <v>n.e.</v>
          </cell>
          <cell r="F2624">
            <v>0.12284075001168208</v>
          </cell>
          <cell r="G2624" t="str">
            <v>A</v>
          </cell>
          <cell r="H2624">
            <v>0.89382934607425679</v>
          </cell>
          <cell r="I2624" t="str">
            <v>B</v>
          </cell>
          <cell r="J2624">
            <v>0.17711711486189699</v>
          </cell>
          <cell r="K2624" t="str">
            <v>A</v>
          </cell>
          <cell r="L2624" t="str">
            <v>Eicf</v>
          </cell>
          <cell r="M2624" t="str">
            <v>Ente possui ranking da informação contábil Eicf</v>
          </cell>
          <cell r="N2624" t="str">
            <v>CAPAG Ano Base 2023</v>
          </cell>
          <cell r="O2624" t="str">
            <v>Não</v>
          </cell>
          <cell r="P2624">
            <v>0.20479320051764877</v>
          </cell>
          <cell r="Q2624" t="str">
            <v>Sim</v>
          </cell>
          <cell r="R2624" t="str">
            <v/>
          </cell>
          <cell r="S2624" t="str">
            <v/>
          </cell>
          <cell r="T2624" t="str">
            <v/>
          </cell>
          <cell r="U2624" t="str">
            <v/>
          </cell>
          <cell r="V2624" t="str">
            <v>Sim</v>
          </cell>
          <cell r="W2624" t="str">
            <v>Sim</v>
          </cell>
        </row>
        <row r="2625">
          <cell r="D2625" t="str">
            <v>Itapecerica/MG</v>
          </cell>
          <cell r="E2625" t="str">
            <v>C</v>
          </cell>
          <cell r="F2625">
            <v>5.4588241090815615E-2</v>
          </cell>
          <cell r="G2625" t="str">
            <v>A</v>
          </cell>
          <cell r="H2625">
            <v>0.99099551284868048</v>
          </cell>
          <cell r="I2625" t="str">
            <v>C</v>
          </cell>
          <cell r="J2625">
            <v>-3.1816550535813407E-2</v>
          </cell>
          <cell r="K2625" t="str">
            <v>C</v>
          </cell>
          <cell r="L2625" t="str">
            <v>Dicf</v>
          </cell>
          <cell r="M2625" t="str">
            <v/>
          </cell>
          <cell r="N2625" t="str">
            <v>CAPAG Ano Base 2023</v>
          </cell>
          <cell r="O2625" t="str">
            <v>Não</v>
          </cell>
          <cell r="P2625">
            <v>2.8596080749091368</v>
          </cell>
          <cell r="Q2625" t="str">
            <v>Sim</v>
          </cell>
          <cell r="R2625" t="str">
            <v/>
          </cell>
          <cell r="S2625" t="str">
            <v/>
          </cell>
          <cell r="T2625" t="str">
            <v/>
          </cell>
          <cell r="U2625" t="str">
            <v/>
          </cell>
          <cell r="V2625" t="str">
            <v>Sim</v>
          </cell>
          <cell r="W2625" t="str">
            <v>Não</v>
          </cell>
        </row>
        <row r="2626">
          <cell r="D2626" t="str">
            <v>Itapeva/MG</v>
          </cell>
          <cell r="E2626" t="str">
            <v>B</v>
          </cell>
          <cell r="F2626">
            <v>7.1279436606889165E-2</v>
          </cell>
          <cell r="G2626" t="str">
            <v>A</v>
          </cell>
          <cell r="H2626">
            <v>0.86720312963177104</v>
          </cell>
          <cell r="I2626" t="str">
            <v>B</v>
          </cell>
          <cell r="J2626">
            <v>9.5081947285023879E-3</v>
          </cell>
          <cell r="K2626" t="str">
            <v>B</v>
          </cell>
          <cell r="L2626" t="str">
            <v>Dicf</v>
          </cell>
          <cell r="M2626" t="str">
            <v/>
          </cell>
          <cell r="N2626" t="str">
            <v>CAPAG Ano Base 2023</v>
          </cell>
          <cell r="O2626" t="str">
            <v>Não</v>
          </cell>
          <cell r="P2626">
            <v>0.72187536620518167</v>
          </cell>
          <cell r="Q2626" t="str">
            <v>Sim</v>
          </cell>
          <cell r="R2626" t="str">
            <v/>
          </cell>
          <cell r="S2626" t="str">
            <v/>
          </cell>
          <cell r="T2626" t="str">
            <v/>
          </cell>
          <cell r="U2626" t="str">
            <v/>
          </cell>
          <cell r="V2626" t="str">
            <v>Sim</v>
          </cell>
          <cell r="W2626" t="str">
            <v>Sim</v>
          </cell>
        </row>
        <row r="2627">
          <cell r="D2627" t="str">
            <v>Itatiaiuçu/MG</v>
          </cell>
          <cell r="E2627" t="str">
            <v>n.d.</v>
          </cell>
          <cell r="F2627">
            <v>4.6797019462320959E-4</v>
          </cell>
          <cell r="G2627" t="str">
            <v>A</v>
          </cell>
          <cell r="H2627">
            <v>0.72482931605511813</v>
          </cell>
          <cell r="I2627" t="str">
            <v>A</v>
          </cell>
          <cell r="J2627" t="str">
            <v>n.d.</v>
          </cell>
          <cell r="K2627" t="str">
            <v>n.d.</v>
          </cell>
          <cell r="L2627" t="str">
            <v>Dicf</v>
          </cell>
          <cell r="M262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627" t="str">
            <v>CAPAG Ano Base 2023</v>
          </cell>
          <cell r="O2627" t="str">
            <v>Não</v>
          </cell>
          <cell r="P2627" t="str">
            <v>n.d.</v>
          </cell>
          <cell r="Q2627" t="str">
            <v>Sim</v>
          </cell>
          <cell r="R2627" t="str">
            <v/>
          </cell>
          <cell r="S2627" t="str">
            <v/>
          </cell>
          <cell r="T2627" t="str">
            <v>Negativa</v>
          </cell>
          <cell r="U2627" t="str">
            <v/>
          </cell>
          <cell r="V2627" t="str">
            <v>Sim</v>
          </cell>
          <cell r="W2627" t="str">
            <v>Não</v>
          </cell>
        </row>
        <row r="2628">
          <cell r="D2628" t="str">
            <v>Itaú de Minas/MG</v>
          </cell>
          <cell r="E2628" t="str">
            <v>n.e.</v>
          </cell>
          <cell r="F2628" t="str">
            <v>n.d.</v>
          </cell>
          <cell r="G2628" t="str">
            <v>n.d.</v>
          </cell>
          <cell r="H2628" t="str">
            <v>n.d.</v>
          </cell>
          <cell r="I2628" t="str">
            <v>n.d.</v>
          </cell>
          <cell r="J2628" t="str">
            <v>n.d.</v>
          </cell>
          <cell r="K2628" t="str">
            <v>n.d.</v>
          </cell>
          <cell r="L2628" t="str">
            <v>Eicf</v>
          </cell>
          <cell r="M2628" t="str">
            <v>Ente possui ranking da informação contábil Eicf</v>
          </cell>
          <cell r="N2628" t="str">
            <v>CAPAG Ano Base 2023</v>
          </cell>
          <cell r="O2628" t="str">
            <v>Não</v>
          </cell>
          <cell r="P2628">
            <v>0.52014942764904826</v>
          </cell>
          <cell r="Q2628" t="str">
            <v>Sim</v>
          </cell>
          <cell r="R2628" t="str">
            <v>Sim</v>
          </cell>
          <cell r="S2628" t="str">
            <v/>
          </cell>
          <cell r="T2628" t="str">
            <v/>
          </cell>
          <cell r="U2628" t="str">
            <v/>
          </cell>
          <cell r="V2628" t="str">
            <v>Não</v>
          </cell>
          <cell r="W2628" t="str">
            <v>Não</v>
          </cell>
        </row>
        <row r="2629">
          <cell r="D2629" t="str">
            <v>Itaúna/MG</v>
          </cell>
          <cell r="E2629" t="str">
            <v>n.e.</v>
          </cell>
          <cell r="F2629">
            <v>0.13218131939290839</v>
          </cell>
          <cell r="G2629" t="str">
            <v>A</v>
          </cell>
          <cell r="H2629">
            <v>0.91411503659671944</v>
          </cell>
          <cell r="I2629" t="str">
            <v>B</v>
          </cell>
          <cell r="J2629">
            <v>2.1774825128800801E-2</v>
          </cell>
          <cell r="K2629" t="str">
            <v>B</v>
          </cell>
          <cell r="L2629" t="str">
            <v>Eicf</v>
          </cell>
          <cell r="M2629" t="str">
            <v>Ente possui ranking da informação contábil Eicf</v>
          </cell>
          <cell r="N2629" t="str">
            <v>CAPAG Ano Base 2023</v>
          </cell>
          <cell r="O2629" t="str">
            <v>Não</v>
          </cell>
          <cell r="P2629">
            <v>0.66355547684732674</v>
          </cell>
          <cell r="Q2629" t="str">
            <v>Sim</v>
          </cell>
          <cell r="R2629" t="str">
            <v/>
          </cell>
          <cell r="S2629" t="str">
            <v/>
          </cell>
          <cell r="T2629" t="str">
            <v/>
          </cell>
          <cell r="U2629" t="str">
            <v/>
          </cell>
          <cell r="V2629" t="str">
            <v>Sim</v>
          </cell>
          <cell r="W2629" t="str">
            <v>Sim</v>
          </cell>
        </row>
        <row r="2630">
          <cell r="D2630" t="str">
            <v>Itaverava/MG</v>
          </cell>
          <cell r="E2630" t="str">
            <v>C</v>
          </cell>
          <cell r="F2630">
            <v>0.21574157087521922</v>
          </cell>
          <cell r="G2630" t="str">
            <v>A</v>
          </cell>
          <cell r="H2630">
            <v>0.94521104991215066</v>
          </cell>
          <cell r="I2630" t="str">
            <v>B</v>
          </cell>
          <cell r="J2630">
            <v>-3.7676856039213155E-2</v>
          </cell>
          <cell r="K2630" t="str">
            <v>C</v>
          </cell>
          <cell r="L2630" t="str">
            <v>Bicf</v>
          </cell>
          <cell r="M2630" t="str">
            <v/>
          </cell>
          <cell r="N2630" t="str">
            <v>CAPAG Ano Base 2023</v>
          </cell>
          <cell r="O2630" t="str">
            <v>Não</v>
          </cell>
          <cell r="P2630" t="str">
            <v/>
          </cell>
          <cell r="Q2630" t="str">
            <v>Sim</v>
          </cell>
          <cell r="R2630" t="str">
            <v/>
          </cell>
          <cell r="S2630" t="str">
            <v/>
          </cell>
          <cell r="T2630" t="str">
            <v/>
          </cell>
          <cell r="U2630" t="str">
            <v/>
          </cell>
          <cell r="V2630" t="str">
            <v>Sim</v>
          </cell>
          <cell r="W2630" t="str">
            <v>Sim</v>
          </cell>
        </row>
        <row r="2631">
          <cell r="D2631" t="str">
            <v>Itinga/MG</v>
          </cell>
          <cell r="E2631" t="str">
            <v>C</v>
          </cell>
          <cell r="F2631">
            <v>7.902196975825744E-2</v>
          </cell>
          <cell r="G2631" t="str">
            <v>A</v>
          </cell>
          <cell r="H2631">
            <v>0.94138415497307171</v>
          </cell>
          <cell r="I2631" t="str">
            <v>B</v>
          </cell>
          <cell r="J2631">
            <v>-6.6023098436297847E-3</v>
          </cell>
          <cell r="K2631" t="str">
            <v>C</v>
          </cell>
          <cell r="L2631" t="str">
            <v>Aicf</v>
          </cell>
          <cell r="M2631" t="str">
            <v/>
          </cell>
          <cell r="N2631" t="str">
            <v>CAPAG Ano Base 2023</v>
          </cell>
          <cell r="O2631" t="str">
            <v>Não</v>
          </cell>
          <cell r="P2631">
            <v>0.18286979536284628</v>
          </cell>
          <cell r="Q2631" t="str">
            <v>Sim</v>
          </cell>
          <cell r="R2631" t="str">
            <v>Sim</v>
          </cell>
          <cell r="S2631" t="str">
            <v/>
          </cell>
          <cell r="T2631" t="str">
            <v/>
          </cell>
          <cell r="U2631" t="str">
            <v/>
          </cell>
          <cell r="V2631" t="str">
            <v>Sim</v>
          </cell>
          <cell r="W2631" t="str">
            <v>Sim</v>
          </cell>
        </row>
        <row r="2632">
          <cell r="D2632" t="str">
            <v>Itueta/MG</v>
          </cell>
          <cell r="E2632" t="str">
            <v>n.e.</v>
          </cell>
          <cell r="F2632" t="str">
            <v>n.d.</v>
          </cell>
          <cell r="G2632" t="str">
            <v>n.d.</v>
          </cell>
          <cell r="H2632" t="str">
            <v>n.d.</v>
          </cell>
          <cell r="I2632" t="str">
            <v>n.d.</v>
          </cell>
          <cell r="J2632" t="str">
            <v>n.d.</v>
          </cell>
          <cell r="K2632" t="str">
            <v>n.d.</v>
          </cell>
          <cell r="L2632" t="str">
            <v>Eicf</v>
          </cell>
          <cell r="M2632" t="str">
            <v>Ente possui ranking da informação contábil Eicf</v>
          </cell>
          <cell r="N2632" t="str">
            <v>CAPAG Ano Base 2023</v>
          </cell>
          <cell r="O2632" t="str">
            <v>Não</v>
          </cell>
          <cell r="P2632">
            <v>0.29148008198561187</v>
          </cell>
          <cell r="Q2632" t="str">
            <v>Sim</v>
          </cell>
          <cell r="R2632" t="str">
            <v>Sim</v>
          </cell>
          <cell r="S2632" t="str">
            <v/>
          </cell>
          <cell r="T2632" t="str">
            <v/>
          </cell>
          <cell r="U2632" t="str">
            <v/>
          </cell>
          <cell r="V2632" t="str">
            <v>Não</v>
          </cell>
          <cell r="W2632" t="str">
            <v>Não</v>
          </cell>
        </row>
        <row r="2633">
          <cell r="D2633" t="str">
            <v>Ituiutaba/MG</v>
          </cell>
          <cell r="E2633" t="str">
            <v>B</v>
          </cell>
          <cell r="F2633">
            <v>0.10469137950628218</v>
          </cell>
          <cell r="G2633" t="str">
            <v>A</v>
          </cell>
          <cell r="H2633">
            <v>0.94897133030977543</v>
          </cell>
          <cell r="I2633" t="str">
            <v>B</v>
          </cell>
          <cell r="J2633">
            <v>2.1986115312133583E-2</v>
          </cell>
          <cell r="K2633" t="str">
            <v>B</v>
          </cell>
          <cell r="L2633" t="str">
            <v>Bicf</v>
          </cell>
          <cell r="M2633" t="str">
            <v/>
          </cell>
          <cell r="N2633" t="str">
            <v>CAPAG Ano Base 2023</v>
          </cell>
          <cell r="O2633" t="str">
            <v>Não</v>
          </cell>
          <cell r="P2633">
            <v>0.52255077538434092</v>
          </cell>
          <cell r="Q2633" t="str">
            <v>Sim</v>
          </cell>
          <cell r="R2633" t="str">
            <v/>
          </cell>
          <cell r="S2633" t="str">
            <v/>
          </cell>
          <cell r="T2633" t="str">
            <v/>
          </cell>
          <cell r="U2633" t="str">
            <v/>
          </cell>
          <cell r="V2633" t="str">
            <v>Sim</v>
          </cell>
          <cell r="W2633" t="str">
            <v>Sim</v>
          </cell>
        </row>
        <row r="2634">
          <cell r="D2634" t="str">
            <v>Itumirim/MG</v>
          </cell>
          <cell r="E2634" t="str">
            <v>A</v>
          </cell>
          <cell r="F2634">
            <v>1.8099857602140852E-2</v>
          </cell>
          <cell r="G2634" t="str">
            <v>A</v>
          </cell>
          <cell r="H2634">
            <v>0.81991267039177662</v>
          </cell>
          <cell r="I2634" t="str">
            <v>A</v>
          </cell>
          <cell r="J2634">
            <v>0.16309733370833487</v>
          </cell>
          <cell r="K2634" t="str">
            <v>A</v>
          </cell>
          <cell r="L2634" t="str">
            <v>Bicf</v>
          </cell>
          <cell r="M2634" t="str">
            <v/>
          </cell>
          <cell r="N2634" t="str">
            <v>CAPAG Ano Base 2023</v>
          </cell>
          <cell r="O2634" t="str">
            <v>Não</v>
          </cell>
          <cell r="P2634">
            <v>6.9793526239381315E-2</v>
          </cell>
          <cell r="Q2634" t="str">
            <v>Sim</v>
          </cell>
          <cell r="R2634" t="str">
            <v/>
          </cell>
          <cell r="S2634" t="str">
            <v/>
          </cell>
          <cell r="T2634" t="str">
            <v/>
          </cell>
          <cell r="U2634" t="str">
            <v/>
          </cell>
          <cell r="V2634" t="str">
            <v>Sim</v>
          </cell>
          <cell r="W2634" t="str">
            <v>Sim</v>
          </cell>
        </row>
        <row r="2635">
          <cell r="D2635" t="str">
            <v>Iturama/MG</v>
          </cell>
          <cell r="E2635" t="str">
            <v>C</v>
          </cell>
          <cell r="F2635">
            <v>2.9192168772366835E-2</v>
          </cell>
          <cell r="G2635" t="str">
            <v>A</v>
          </cell>
          <cell r="H2635">
            <v>1.0028519175602986</v>
          </cell>
          <cell r="I2635" t="str">
            <v>C</v>
          </cell>
          <cell r="J2635">
            <v>-3.5112740906761905E-2</v>
          </cell>
          <cell r="K2635" t="str">
            <v>C</v>
          </cell>
          <cell r="L2635" t="str">
            <v>Dicf</v>
          </cell>
          <cell r="M2635" t="str">
            <v/>
          </cell>
          <cell r="N2635" t="str">
            <v>CAPAG Ano Base 2023</v>
          </cell>
          <cell r="O2635" t="str">
            <v>Não</v>
          </cell>
          <cell r="P2635">
            <v>0.3574994847769658</v>
          </cell>
          <cell r="Q2635" t="str">
            <v>Sim</v>
          </cell>
          <cell r="R2635" t="str">
            <v>Sim</v>
          </cell>
          <cell r="S2635" t="str">
            <v/>
          </cell>
          <cell r="T2635" t="str">
            <v/>
          </cell>
          <cell r="U2635" t="str">
            <v/>
          </cell>
          <cell r="V2635" t="str">
            <v>Sim</v>
          </cell>
          <cell r="W2635" t="str">
            <v>Sim</v>
          </cell>
        </row>
        <row r="2636">
          <cell r="D2636" t="str">
            <v>Itutinga/MG</v>
          </cell>
          <cell r="E2636" t="str">
            <v>A+</v>
          </cell>
          <cell r="F2636">
            <v>0</v>
          </cell>
          <cell r="G2636" t="str">
            <v>A</v>
          </cell>
          <cell r="H2636">
            <v>0.85237753816229733</v>
          </cell>
          <cell r="I2636" t="str">
            <v>B</v>
          </cell>
          <cell r="J2636">
            <v>0.13315152754060167</v>
          </cell>
          <cell r="K2636" t="str">
            <v>A</v>
          </cell>
          <cell r="L2636" t="str">
            <v>Aicf</v>
          </cell>
          <cell r="M2636" t="str">
            <v/>
          </cell>
          <cell r="N2636" t="str">
            <v>CAPAG Ano Base 2023</v>
          </cell>
          <cell r="O2636" t="str">
            <v>Não</v>
          </cell>
          <cell r="P2636">
            <v>0.10493695414538012</v>
          </cell>
          <cell r="Q2636" t="str">
            <v>Sim</v>
          </cell>
          <cell r="R2636" t="str">
            <v/>
          </cell>
          <cell r="S2636" t="str">
            <v/>
          </cell>
          <cell r="T2636" t="str">
            <v/>
          </cell>
          <cell r="U2636" t="str">
            <v/>
          </cell>
          <cell r="V2636" t="str">
            <v>Sim</v>
          </cell>
          <cell r="W2636" t="str">
            <v>Sim</v>
          </cell>
        </row>
        <row r="2637">
          <cell r="D2637" t="str">
            <v>Jaboticatubas/MG</v>
          </cell>
          <cell r="E2637" t="str">
            <v>n.d.</v>
          </cell>
          <cell r="F2637">
            <v>2.1427489430867249E-2</v>
          </cell>
          <cell r="G2637" t="str">
            <v>A</v>
          </cell>
          <cell r="H2637">
            <v>0.93900098160475687</v>
          </cell>
          <cell r="I2637" t="str">
            <v>B</v>
          </cell>
          <cell r="J2637" t="str">
            <v>n.d.</v>
          </cell>
          <cell r="K2637" t="str">
            <v>n.d.</v>
          </cell>
          <cell r="L2637" t="str">
            <v>Cicf</v>
          </cell>
          <cell r="M26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37" t="str">
            <v>CAPAG Ano Base 2023</v>
          </cell>
          <cell r="O2637" t="str">
            <v>Não</v>
          </cell>
          <cell r="P2637" t="str">
            <v>n.d.</v>
          </cell>
          <cell r="Q2637" t="str">
            <v>Sim</v>
          </cell>
          <cell r="R2637" t="str">
            <v/>
          </cell>
          <cell r="S2637" t="str">
            <v/>
          </cell>
          <cell r="T2637" t="str">
            <v/>
          </cell>
          <cell r="U2637" t="str">
            <v>Sim</v>
          </cell>
          <cell r="V2637" t="str">
            <v>Sim</v>
          </cell>
          <cell r="W2637" t="str">
            <v>Sim</v>
          </cell>
        </row>
        <row r="2638">
          <cell r="D2638" t="str">
            <v>Jacinto/MG</v>
          </cell>
          <cell r="E2638" t="str">
            <v>n.d.</v>
          </cell>
          <cell r="F2638">
            <v>1.5598661289483928E-2</v>
          </cell>
          <cell r="G2638" t="str">
            <v>A</v>
          </cell>
          <cell r="H2638">
            <v>1.0193139614125999</v>
          </cell>
          <cell r="I2638" t="str">
            <v>C</v>
          </cell>
          <cell r="J2638" t="str">
            <v>n.d.</v>
          </cell>
          <cell r="K2638" t="str">
            <v>n.d.</v>
          </cell>
          <cell r="L2638" t="str">
            <v>Bicf</v>
          </cell>
          <cell r="M263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638" t="str">
            <v>CAPAG Ano Base 2023</v>
          </cell>
          <cell r="O2638" t="str">
            <v>Não</v>
          </cell>
          <cell r="P2638" t="str">
            <v>n.d.</v>
          </cell>
          <cell r="Q2638" t="str">
            <v>Sim</v>
          </cell>
          <cell r="R2638" t="str">
            <v/>
          </cell>
          <cell r="S2638" t="str">
            <v/>
          </cell>
          <cell r="T2638" t="str">
            <v>Negativa</v>
          </cell>
          <cell r="U2638" t="str">
            <v/>
          </cell>
          <cell r="V2638" t="str">
            <v>Sim</v>
          </cell>
          <cell r="W2638" t="str">
            <v>Não</v>
          </cell>
        </row>
        <row r="2639">
          <cell r="D2639" t="str">
            <v>Jacuí/MG</v>
          </cell>
          <cell r="E2639" t="str">
            <v>n.d.</v>
          </cell>
          <cell r="F2639">
            <v>1.7142019008758327E-3</v>
          </cell>
          <cell r="G2639" t="str">
            <v>A</v>
          </cell>
          <cell r="H2639">
            <v>0.91436716169363952</v>
          </cell>
          <cell r="I2639" t="str">
            <v>B</v>
          </cell>
          <cell r="J2639" t="str">
            <v>n.d.</v>
          </cell>
          <cell r="K2639" t="str">
            <v>n.d.</v>
          </cell>
          <cell r="L2639" t="str">
            <v>Cicf</v>
          </cell>
          <cell r="M26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39" t="str">
            <v>CAPAG Ano Base 2023</v>
          </cell>
          <cell r="O2639" t="str">
            <v>Não</v>
          </cell>
          <cell r="P2639" t="str">
            <v>n.d.</v>
          </cell>
          <cell r="Q2639" t="str">
            <v>Sim</v>
          </cell>
          <cell r="R2639" t="str">
            <v/>
          </cell>
          <cell r="S2639" t="str">
            <v/>
          </cell>
          <cell r="T2639" t="str">
            <v/>
          </cell>
          <cell r="U2639" t="str">
            <v>Sim</v>
          </cell>
          <cell r="V2639" t="str">
            <v>Sim</v>
          </cell>
          <cell r="W2639" t="str">
            <v>Sim</v>
          </cell>
        </row>
        <row r="2640">
          <cell r="D2640" t="str">
            <v>Jacutinga/MG</v>
          </cell>
          <cell r="E2640" t="str">
            <v>n.d.</v>
          </cell>
          <cell r="F2640">
            <v>5.3761845760422672E-2</v>
          </cell>
          <cell r="G2640" t="str">
            <v>A</v>
          </cell>
          <cell r="H2640">
            <v>0.90514232454791976</v>
          </cell>
          <cell r="I2640" t="str">
            <v>B</v>
          </cell>
          <cell r="J2640" t="str">
            <v>n.d.</v>
          </cell>
          <cell r="K2640" t="str">
            <v>n.d.</v>
          </cell>
          <cell r="L2640" t="str">
            <v>Cicf</v>
          </cell>
          <cell r="M264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40" t="str">
            <v>CAPAG Ano Base 2023</v>
          </cell>
          <cell r="O2640" t="str">
            <v>Não</v>
          </cell>
          <cell r="P2640" t="str">
            <v>n.d.</v>
          </cell>
          <cell r="Q2640" t="str">
            <v>Sim</v>
          </cell>
          <cell r="R2640" t="str">
            <v/>
          </cell>
          <cell r="S2640" t="str">
            <v/>
          </cell>
          <cell r="T2640" t="str">
            <v/>
          </cell>
          <cell r="U2640" t="str">
            <v>Sim</v>
          </cell>
          <cell r="V2640" t="str">
            <v>Sim</v>
          </cell>
          <cell r="W2640" t="str">
            <v>Sim</v>
          </cell>
        </row>
        <row r="2641">
          <cell r="D2641" t="str">
            <v>Jaguaraçu/MG</v>
          </cell>
          <cell r="E2641" t="str">
            <v>A</v>
          </cell>
          <cell r="F2641">
            <v>3.375368408516239E-2</v>
          </cell>
          <cell r="G2641" t="str">
            <v>A</v>
          </cell>
          <cell r="H2641">
            <v>0.87174571291138814</v>
          </cell>
          <cell r="I2641" t="str">
            <v>B</v>
          </cell>
          <cell r="J2641">
            <v>0.15068512350929081</v>
          </cell>
          <cell r="K2641" t="str">
            <v>A</v>
          </cell>
          <cell r="L2641" t="str">
            <v>Cicf</v>
          </cell>
          <cell r="M2641" t="str">
            <v/>
          </cell>
          <cell r="N2641" t="str">
            <v>CAPAG Ano Base 2023</v>
          </cell>
          <cell r="O2641" t="str">
            <v>Não</v>
          </cell>
          <cell r="P2641">
            <v>2.1877026645130252E-2</v>
          </cell>
          <cell r="Q2641" t="str">
            <v>Sim</v>
          </cell>
          <cell r="R2641" t="str">
            <v/>
          </cell>
          <cell r="S2641" t="str">
            <v/>
          </cell>
          <cell r="T2641" t="str">
            <v/>
          </cell>
          <cell r="U2641" t="str">
            <v/>
          </cell>
          <cell r="V2641" t="str">
            <v>Sim</v>
          </cell>
          <cell r="W2641" t="str">
            <v>Sim</v>
          </cell>
        </row>
        <row r="2642">
          <cell r="D2642" t="str">
            <v>Jaíba/MG</v>
          </cell>
          <cell r="E2642" t="str">
            <v>C</v>
          </cell>
          <cell r="F2642">
            <v>0.19199346416944926</v>
          </cell>
          <cell r="G2642" t="str">
            <v>A</v>
          </cell>
          <cell r="H2642">
            <v>0.95443471780302436</v>
          </cell>
          <cell r="I2642" t="str">
            <v>C</v>
          </cell>
          <cell r="J2642">
            <v>-3.6047961774444554E-2</v>
          </cell>
          <cell r="K2642" t="str">
            <v>C</v>
          </cell>
          <cell r="L2642" t="str">
            <v>Bicf</v>
          </cell>
          <cell r="M2642" t="str">
            <v/>
          </cell>
          <cell r="N2642" t="str">
            <v>CAPAG Ano Base 2023</v>
          </cell>
          <cell r="O2642" t="str">
            <v>Não</v>
          </cell>
          <cell r="P2642">
            <v>1.7271345695800271</v>
          </cell>
          <cell r="Q2642" t="str">
            <v>Sim</v>
          </cell>
          <cell r="R2642" t="str">
            <v/>
          </cell>
          <cell r="S2642" t="str">
            <v/>
          </cell>
          <cell r="T2642" t="str">
            <v/>
          </cell>
          <cell r="U2642" t="str">
            <v/>
          </cell>
          <cell r="V2642" t="str">
            <v>Sim</v>
          </cell>
          <cell r="W2642" t="str">
            <v>Sim</v>
          </cell>
        </row>
        <row r="2643">
          <cell r="D2643" t="str">
            <v>Jampruca/MG</v>
          </cell>
          <cell r="E2643" t="str">
            <v>n.d.</v>
          </cell>
          <cell r="F2643">
            <v>9.9871457089127577E-2</v>
          </cell>
          <cell r="G2643" t="str">
            <v>A</v>
          </cell>
          <cell r="H2643">
            <v>1.062622815080537</v>
          </cell>
          <cell r="I2643" t="str">
            <v>C</v>
          </cell>
          <cell r="J2643" t="str">
            <v>n.d.</v>
          </cell>
          <cell r="K2643" t="str">
            <v>n.d.</v>
          </cell>
          <cell r="L2643" t="str">
            <v>Cicf</v>
          </cell>
          <cell r="M264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643" t="str">
            <v>CAPAG Ano Base 2023</v>
          </cell>
          <cell r="O2643" t="str">
            <v>Não</v>
          </cell>
          <cell r="P2643" t="str">
            <v>n.d.</v>
          </cell>
          <cell r="Q2643" t="str">
            <v>Sim</v>
          </cell>
          <cell r="R2643" t="str">
            <v/>
          </cell>
          <cell r="S2643" t="str">
            <v/>
          </cell>
          <cell r="T2643" t="str">
            <v>Negativa</v>
          </cell>
          <cell r="U2643" t="str">
            <v/>
          </cell>
          <cell r="V2643" t="str">
            <v>Sim</v>
          </cell>
          <cell r="W2643" t="str">
            <v>Não</v>
          </cell>
        </row>
        <row r="2644">
          <cell r="D2644" t="str">
            <v>Janaúba/MG</v>
          </cell>
          <cell r="E2644" t="str">
            <v>C</v>
          </cell>
          <cell r="F2644">
            <v>0.1787530629041463</v>
          </cell>
          <cell r="G2644" t="str">
            <v>A</v>
          </cell>
          <cell r="H2644">
            <v>0.9478979157729458</v>
          </cell>
          <cell r="I2644" t="str">
            <v>B</v>
          </cell>
          <cell r="J2644">
            <v>-8.7782428820302516E-2</v>
          </cell>
          <cell r="K2644" t="str">
            <v>C</v>
          </cell>
          <cell r="L2644" t="str">
            <v>Bicf</v>
          </cell>
          <cell r="M2644" t="str">
            <v/>
          </cell>
          <cell r="N2644" t="str">
            <v>CAPAG Ano Base 2023</v>
          </cell>
          <cell r="O2644" t="str">
            <v>Não</v>
          </cell>
          <cell r="P2644" t="str">
            <v/>
          </cell>
          <cell r="Q2644" t="str">
            <v>Sim</v>
          </cell>
          <cell r="R2644" t="str">
            <v/>
          </cell>
          <cell r="S2644" t="str">
            <v/>
          </cell>
          <cell r="T2644" t="str">
            <v/>
          </cell>
          <cell r="U2644" t="str">
            <v/>
          </cell>
          <cell r="V2644" t="str">
            <v>Sim</v>
          </cell>
          <cell r="W2644" t="str">
            <v>Sim</v>
          </cell>
        </row>
        <row r="2645">
          <cell r="D2645" t="str">
            <v>Januária/MG</v>
          </cell>
          <cell r="E2645" t="str">
            <v>C</v>
          </cell>
          <cell r="F2645">
            <v>0.52251461468015747</v>
          </cell>
          <cell r="G2645" t="str">
            <v>A</v>
          </cell>
          <cell r="H2645">
            <v>0.84097027368738675</v>
          </cell>
          <cell r="I2645" t="str">
            <v>A</v>
          </cell>
          <cell r="J2645">
            <v>-7.7599812614941713E-2</v>
          </cell>
          <cell r="K2645" t="str">
            <v>C</v>
          </cell>
          <cell r="L2645" t="str">
            <v>Bicf</v>
          </cell>
          <cell r="M2645" t="str">
            <v/>
          </cell>
          <cell r="N2645" t="str">
            <v>CAPAG Ano Base 2023</v>
          </cell>
          <cell r="O2645" t="str">
            <v>Não</v>
          </cell>
          <cell r="P2645">
            <v>7.4967612971203481</v>
          </cell>
          <cell r="Q2645" t="str">
            <v>Sim</v>
          </cell>
          <cell r="R2645" t="str">
            <v/>
          </cell>
          <cell r="S2645" t="str">
            <v/>
          </cell>
          <cell r="T2645" t="str">
            <v/>
          </cell>
          <cell r="U2645" t="str">
            <v/>
          </cell>
          <cell r="V2645" t="str">
            <v>Sim</v>
          </cell>
          <cell r="W2645" t="str">
            <v>Não</v>
          </cell>
        </row>
        <row r="2646">
          <cell r="D2646" t="str">
            <v>Japaraíba/MG</v>
          </cell>
          <cell r="E2646" t="str">
            <v>A</v>
          </cell>
          <cell r="F2646">
            <v>2.2119820079501567E-2</v>
          </cell>
          <cell r="G2646" t="str">
            <v>A</v>
          </cell>
          <cell r="H2646">
            <v>0.76501296752736148</v>
          </cell>
          <cell r="I2646" t="str">
            <v>A</v>
          </cell>
          <cell r="J2646">
            <v>0.33694049652448443</v>
          </cell>
          <cell r="K2646" t="str">
            <v>A</v>
          </cell>
          <cell r="L2646" t="str">
            <v>Bicf</v>
          </cell>
          <cell r="M2646" t="str">
            <v/>
          </cell>
          <cell r="N2646" t="str">
            <v>CAPAG Ano Base 2023</v>
          </cell>
          <cell r="O2646" t="str">
            <v>Não</v>
          </cell>
          <cell r="P2646">
            <v>6.7187190566595681E-2</v>
          </cell>
          <cell r="Q2646" t="str">
            <v>Sim</v>
          </cell>
          <cell r="R2646" t="str">
            <v/>
          </cell>
          <cell r="S2646" t="str">
            <v/>
          </cell>
          <cell r="T2646" t="str">
            <v/>
          </cell>
          <cell r="U2646" t="str">
            <v/>
          </cell>
          <cell r="V2646" t="str">
            <v>Sim</v>
          </cell>
          <cell r="W2646" t="str">
            <v>Sim</v>
          </cell>
        </row>
        <row r="2647">
          <cell r="D2647" t="str">
            <v>Japonvar/MG</v>
          </cell>
          <cell r="E2647" t="str">
            <v>C</v>
          </cell>
          <cell r="F2647">
            <v>0.25998353160147419</v>
          </cell>
          <cell r="G2647" t="str">
            <v>A</v>
          </cell>
          <cell r="H2647">
            <v>0.89502547878077543</v>
          </cell>
          <cell r="I2647" t="str">
            <v>B</v>
          </cell>
          <cell r="J2647">
            <v>-1.3727425859144066E-2</v>
          </cell>
          <cell r="K2647" t="str">
            <v>C</v>
          </cell>
          <cell r="L2647" t="str">
            <v>Cicf</v>
          </cell>
          <cell r="M2647" t="str">
            <v/>
          </cell>
          <cell r="N2647" t="str">
            <v>CAPAG Ano Base 2024</v>
          </cell>
          <cell r="O2647" t="str">
            <v>Sim</v>
          </cell>
          <cell r="P2647">
            <v>6.2375676217695784</v>
          </cell>
          <cell r="Q2647" t="str">
            <v>Sim</v>
          </cell>
          <cell r="R2647" t="str">
            <v/>
          </cell>
          <cell r="S2647" t="str">
            <v/>
          </cell>
          <cell r="T2647" t="str">
            <v/>
          </cell>
          <cell r="U2647" t="str">
            <v/>
          </cell>
          <cell r="V2647" t="str">
            <v>Sim</v>
          </cell>
          <cell r="W2647" t="str">
            <v>Sim</v>
          </cell>
        </row>
        <row r="2648">
          <cell r="D2648" t="str">
            <v>Jeceaba/MG</v>
          </cell>
          <cell r="E2648" t="str">
            <v>B</v>
          </cell>
          <cell r="F2648">
            <v>0</v>
          </cell>
          <cell r="G2648" t="str">
            <v>A</v>
          </cell>
          <cell r="H2648">
            <v>0.89737706925137384</v>
          </cell>
          <cell r="I2648" t="str">
            <v>B</v>
          </cell>
          <cell r="J2648">
            <v>9.6811733442261783E-3</v>
          </cell>
          <cell r="K2648" t="str">
            <v>B</v>
          </cell>
          <cell r="L2648" t="str">
            <v>Cicf</v>
          </cell>
          <cell r="M2648" t="str">
            <v/>
          </cell>
          <cell r="N2648" t="str">
            <v>CAPAG Ano Base 2023</v>
          </cell>
          <cell r="O2648" t="str">
            <v>Não</v>
          </cell>
          <cell r="P2648">
            <v>0.60824541778108132</v>
          </cell>
          <cell r="Q2648" t="str">
            <v>Sim</v>
          </cell>
          <cell r="R2648" t="str">
            <v/>
          </cell>
          <cell r="S2648" t="str">
            <v/>
          </cell>
          <cell r="T2648" t="str">
            <v/>
          </cell>
          <cell r="U2648" t="str">
            <v/>
          </cell>
          <cell r="V2648" t="str">
            <v>Sim</v>
          </cell>
          <cell r="W2648" t="str">
            <v>Sim</v>
          </cell>
        </row>
        <row r="2649">
          <cell r="D2649" t="str">
            <v>Jenipapo de Minas/MG</v>
          </cell>
          <cell r="E2649" t="str">
            <v>C</v>
          </cell>
          <cell r="F2649">
            <v>0</v>
          </cell>
          <cell r="G2649" t="str">
            <v>A</v>
          </cell>
          <cell r="H2649">
            <v>0.98424436633629586</v>
          </cell>
          <cell r="I2649" t="str">
            <v>C</v>
          </cell>
          <cell r="J2649">
            <v>-2.9775997706493067E-2</v>
          </cell>
          <cell r="K2649" t="str">
            <v>C</v>
          </cell>
          <cell r="L2649" t="str">
            <v>Bicf</v>
          </cell>
          <cell r="M2649" t="str">
            <v/>
          </cell>
          <cell r="N2649" t="str">
            <v>CAPAG Ano Base 2023</v>
          </cell>
          <cell r="O2649" t="str">
            <v>Não</v>
          </cell>
          <cell r="P2649">
            <v>1.7936733173919714</v>
          </cell>
          <cell r="Q2649" t="str">
            <v>Sim</v>
          </cell>
          <cell r="R2649" t="str">
            <v/>
          </cell>
          <cell r="S2649" t="str">
            <v/>
          </cell>
          <cell r="T2649" t="str">
            <v/>
          </cell>
          <cell r="U2649" t="str">
            <v/>
          </cell>
          <cell r="V2649" t="str">
            <v>Sim</v>
          </cell>
          <cell r="W2649" t="str">
            <v>Sim</v>
          </cell>
        </row>
        <row r="2650">
          <cell r="D2650" t="str">
            <v>Jequeri/MG</v>
          </cell>
          <cell r="E2650" t="str">
            <v>C</v>
          </cell>
          <cell r="F2650">
            <v>0.19935589861026423</v>
          </cell>
          <cell r="G2650" t="str">
            <v>A</v>
          </cell>
          <cell r="H2650">
            <v>1.0235972414926513</v>
          </cell>
          <cell r="I2650" t="str">
            <v>C</v>
          </cell>
          <cell r="J2650">
            <v>-0.15163646287517984</v>
          </cell>
          <cell r="K2650" t="str">
            <v>C</v>
          </cell>
          <cell r="L2650" t="str">
            <v>Cicf</v>
          </cell>
          <cell r="M2650" t="str">
            <v/>
          </cell>
          <cell r="N2650" t="str">
            <v>CAPAG Ano Base 2023</v>
          </cell>
          <cell r="O2650" t="str">
            <v>Não</v>
          </cell>
          <cell r="P2650" t="str">
            <v/>
          </cell>
          <cell r="Q2650" t="str">
            <v>Sim</v>
          </cell>
          <cell r="R2650" t="str">
            <v/>
          </cell>
          <cell r="S2650" t="str">
            <v/>
          </cell>
          <cell r="T2650" t="str">
            <v/>
          </cell>
          <cell r="U2650" t="str">
            <v/>
          </cell>
          <cell r="V2650" t="str">
            <v>Sim</v>
          </cell>
          <cell r="W2650" t="str">
            <v>Sim</v>
          </cell>
        </row>
        <row r="2651">
          <cell r="D2651" t="str">
            <v>Jequitaí/MG</v>
          </cell>
          <cell r="E2651" t="str">
            <v>n.d.</v>
          </cell>
          <cell r="F2651" t="str">
            <v>n.d.</v>
          </cell>
          <cell r="G2651" t="str">
            <v>n.d.</v>
          </cell>
          <cell r="H2651">
            <v>0.94372056806885363</v>
          </cell>
          <cell r="I2651" t="str">
            <v>B</v>
          </cell>
          <cell r="J2651" t="str">
            <v>n.d.</v>
          </cell>
          <cell r="K2651" t="str">
            <v>n.d.</v>
          </cell>
          <cell r="L2651" t="str">
            <v>Bicf</v>
          </cell>
          <cell r="M2651" t="str">
            <v xml:space="preserve">Ente não publicou último RGF de 2024
</v>
          </cell>
          <cell r="N2651" t="str">
            <v>CAPAG Ano Base 2023</v>
          </cell>
          <cell r="O2651" t="str">
            <v>Não</v>
          </cell>
          <cell r="P2651">
            <v>0</v>
          </cell>
          <cell r="Q2651" t="str">
            <v>Sim</v>
          </cell>
          <cell r="R2651" t="str">
            <v>Sim</v>
          </cell>
          <cell r="S2651" t="str">
            <v/>
          </cell>
          <cell r="T2651" t="str">
            <v/>
          </cell>
          <cell r="U2651" t="str">
            <v/>
          </cell>
          <cell r="V2651" t="str">
            <v>Não</v>
          </cell>
          <cell r="W2651" t="str">
            <v>Sim</v>
          </cell>
        </row>
        <row r="2652">
          <cell r="D2652" t="str">
            <v>Jequitibá/MG</v>
          </cell>
          <cell r="E2652" t="str">
            <v>n.d.</v>
          </cell>
          <cell r="F2652" t="str">
            <v>n.d.</v>
          </cell>
          <cell r="G2652" t="str">
            <v>n.d.</v>
          </cell>
          <cell r="H2652" t="str">
            <v>n.d.</v>
          </cell>
          <cell r="I2652" t="str">
            <v>n.d.</v>
          </cell>
          <cell r="J2652" t="str">
            <v>n.d.</v>
          </cell>
          <cell r="K2652" t="str">
            <v>n.d.</v>
          </cell>
          <cell r="L2652" t="str">
            <v>Cicf</v>
          </cell>
          <cell r="M2652" t="str">
            <v xml:space="preserve">Ente não publicou último RGF de 2024
Ente não publicou último RREO de 2024
</v>
          </cell>
          <cell r="N2652" t="str">
            <v>CAPAG Ano Base 2023</v>
          </cell>
          <cell r="O2652" t="str">
            <v>Não</v>
          </cell>
          <cell r="P2652">
            <v>0.65895613082580662</v>
          </cell>
          <cell r="Q2652" t="str">
            <v>Sim</v>
          </cell>
          <cell r="R2652" t="str">
            <v>Sim</v>
          </cell>
          <cell r="S2652" t="str">
            <v/>
          </cell>
          <cell r="T2652" t="str">
            <v/>
          </cell>
          <cell r="U2652" t="str">
            <v/>
          </cell>
          <cell r="V2652" t="str">
            <v>Não</v>
          </cell>
          <cell r="W2652" t="str">
            <v>Não</v>
          </cell>
        </row>
        <row r="2653">
          <cell r="D2653" t="str">
            <v>Jequitinhonha/MG</v>
          </cell>
          <cell r="E2653" t="str">
            <v>C</v>
          </cell>
          <cell r="F2653">
            <v>0</v>
          </cell>
          <cell r="G2653" t="str">
            <v>A</v>
          </cell>
          <cell r="H2653">
            <v>1.0051143188749272</v>
          </cell>
          <cell r="I2653" t="str">
            <v>C</v>
          </cell>
          <cell r="J2653">
            <v>1.9257477454842055E-2</v>
          </cell>
          <cell r="K2653" t="str">
            <v>B</v>
          </cell>
          <cell r="L2653" t="str">
            <v>Dicf</v>
          </cell>
          <cell r="M2653" t="str">
            <v/>
          </cell>
          <cell r="N2653" t="str">
            <v>CAPAG Ano Base 2023</v>
          </cell>
          <cell r="O2653" t="str">
            <v>Não</v>
          </cell>
          <cell r="P2653">
            <v>0.2270907697457405</v>
          </cell>
          <cell r="Q2653" t="str">
            <v>Sim</v>
          </cell>
          <cell r="R2653" t="str">
            <v/>
          </cell>
          <cell r="S2653" t="str">
            <v/>
          </cell>
          <cell r="T2653" t="str">
            <v/>
          </cell>
          <cell r="U2653" t="str">
            <v/>
          </cell>
          <cell r="V2653" t="str">
            <v>Sim</v>
          </cell>
          <cell r="W2653" t="str">
            <v>Sim</v>
          </cell>
        </row>
        <row r="2654">
          <cell r="D2654" t="str">
            <v>Jesuânia/MG</v>
          </cell>
          <cell r="E2654" t="str">
            <v>C</v>
          </cell>
          <cell r="F2654">
            <v>0.17270823848789738</v>
          </cell>
          <cell r="G2654" t="str">
            <v>A</v>
          </cell>
          <cell r="H2654">
            <v>0.95176676143440608</v>
          </cell>
          <cell r="I2654" t="str">
            <v>C</v>
          </cell>
          <cell r="J2654">
            <v>2.6621300504357865E-2</v>
          </cell>
          <cell r="K2654" t="str">
            <v>B</v>
          </cell>
          <cell r="L2654" t="str">
            <v>Cicf</v>
          </cell>
          <cell r="M2654" t="str">
            <v/>
          </cell>
          <cell r="N2654" t="str">
            <v>CAPAG Ano Base 2024</v>
          </cell>
          <cell r="O2654" t="str">
            <v>Sim</v>
          </cell>
          <cell r="P2654">
            <v>0.42164919218002583</v>
          </cell>
          <cell r="Q2654" t="str">
            <v>Sim</v>
          </cell>
          <cell r="R2654" t="str">
            <v/>
          </cell>
          <cell r="S2654" t="str">
            <v/>
          </cell>
          <cell r="T2654" t="str">
            <v/>
          </cell>
          <cell r="U2654" t="str">
            <v/>
          </cell>
          <cell r="V2654" t="str">
            <v>Sim</v>
          </cell>
          <cell r="W2654" t="str">
            <v>Sim</v>
          </cell>
        </row>
        <row r="2655">
          <cell r="D2655" t="str">
            <v>Joaíma/MG</v>
          </cell>
          <cell r="E2655" t="str">
            <v>n.d.</v>
          </cell>
          <cell r="F2655">
            <v>8.9502235354393278E-2</v>
          </cell>
          <cell r="G2655" t="str">
            <v>A</v>
          </cell>
          <cell r="H2655">
            <v>0.96466162457737947</v>
          </cell>
          <cell r="I2655" t="str">
            <v>C</v>
          </cell>
          <cell r="J2655" t="str">
            <v>n.d.</v>
          </cell>
          <cell r="K2655" t="str">
            <v>n.d.</v>
          </cell>
          <cell r="L2655" t="str">
            <v>Bicf</v>
          </cell>
          <cell r="M265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55" t="str">
            <v>CAPAG Ano Base 2023</v>
          </cell>
          <cell r="O2655" t="str">
            <v>Não</v>
          </cell>
          <cell r="P2655" t="str">
            <v>n.d.</v>
          </cell>
          <cell r="Q2655" t="str">
            <v>Sim</v>
          </cell>
          <cell r="R2655" t="str">
            <v/>
          </cell>
          <cell r="S2655" t="str">
            <v/>
          </cell>
          <cell r="T2655" t="str">
            <v/>
          </cell>
          <cell r="U2655" t="str">
            <v>Sim</v>
          </cell>
          <cell r="V2655" t="str">
            <v>Sim</v>
          </cell>
          <cell r="W2655" t="str">
            <v>Não</v>
          </cell>
        </row>
        <row r="2656">
          <cell r="D2656" t="str">
            <v>Joanésia/MG</v>
          </cell>
          <cell r="E2656" t="str">
            <v>C</v>
          </cell>
          <cell r="F2656">
            <v>5.1698338859231023E-2</v>
          </cell>
          <cell r="G2656" t="str">
            <v>A</v>
          </cell>
          <cell r="H2656">
            <v>1.0551317215290839</v>
          </cell>
          <cell r="I2656" t="str">
            <v>C</v>
          </cell>
          <cell r="J2656">
            <v>1.3396052895227608E-2</v>
          </cell>
          <cell r="K2656" t="str">
            <v>B</v>
          </cell>
          <cell r="L2656" t="str">
            <v>Bicf</v>
          </cell>
          <cell r="M2656" t="str">
            <v/>
          </cell>
          <cell r="N2656" t="str">
            <v>CAPAG Ano Base 2023</v>
          </cell>
          <cell r="O2656" t="str">
            <v>Não</v>
          </cell>
          <cell r="P2656">
            <v>0.78592853126038498</v>
          </cell>
          <cell r="Q2656" t="str">
            <v>Sim</v>
          </cell>
          <cell r="R2656" t="str">
            <v/>
          </cell>
          <cell r="S2656" t="str">
            <v/>
          </cell>
          <cell r="T2656" t="str">
            <v/>
          </cell>
          <cell r="U2656" t="str">
            <v/>
          </cell>
          <cell r="V2656" t="str">
            <v>Sim</v>
          </cell>
          <cell r="W2656" t="str">
            <v>Sim</v>
          </cell>
        </row>
        <row r="2657">
          <cell r="D2657" t="str">
            <v>João Monlevade/MG</v>
          </cell>
          <cell r="E2657" t="str">
            <v>A</v>
          </cell>
          <cell r="F2657">
            <v>4.2577718544383317E-2</v>
          </cell>
          <cell r="G2657" t="str">
            <v>A</v>
          </cell>
          <cell r="H2657">
            <v>0.90622262681586196</v>
          </cell>
          <cell r="I2657" t="str">
            <v>B</v>
          </cell>
          <cell r="J2657">
            <v>9.9285535445810189E-2</v>
          </cell>
          <cell r="K2657" t="str">
            <v>A</v>
          </cell>
          <cell r="L2657" t="str">
            <v>Bicf</v>
          </cell>
          <cell r="M2657" t="str">
            <v/>
          </cell>
          <cell r="N2657" t="str">
            <v>CAPAG Ano Base 2023</v>
          </cell>
          <cell r="O2657" t="str">
            <v>Não</v>
          </cell>
          <cell r="P2657">
            <v>0.15580566367391846</v>
          </cell>
          <cell r="Q2657" t="str">
            <v>Sim</v>
          </cell>
          <cell r="R2657" t="str">
            <v/>
          </cell>
          <cell r="S2657" t="str">
            <v/>
          </cell>
          <cell r="T2657" t="str">
            <v/>
          </cell>
          <cell r="U2657" t="str">
            <v/>
          </cell>
          <cell r="V2657" t="str">
            <v>Sim</v>
          </cell>
          <cell r="W2657" t="str">
            <v>Sim</v>
          </cell>
        </row>
        <row r="2658">
          <cell r="D2658" t="str">
            <v>João Pinheiro/MG</v>
          </cell>
          <cell r="E2658" t="str">
            <v>C</v>
          </cell>
          <cell r="F2658">
            <v>0.27547830727064571</v>
          </cell>
          <cell r="G2658" t="str">
            <v>A</v>
          </cell>
          <cell r="H2658">
            <v>0.89814472904831777</v>
          </cell>
          <cell r="I2658" t="str">
            <v>B</v>
          </cell>
          <cell r="J2658">
            <v>-1.7856006742370258E-3</v>
          </cell>
          <cell r="K2658" t="str">
            <v>C</v>
          </cell>
          <cell r="L2658" t="str">
            <v>Cicf</v>
          </cell>
          <cell r="M2658" t="str">
            <v/>
          </cell>
          <cell r="N2658" t="str">
            <v>CAPAG Ano Base 2023</v>
          </cell>
          <cell r="O2658" t="str">
            <v>Não</v>
          </cell>
          <cell r="P2658" t="str">
            <v>n.d.</v>
          </cell>
          <cell r="Q2658" t="str">
            <v>Sim</v>
          </cell>
          <cell r="R2658" t="str">
            <v/>
          </cell>
          <cell r="S2658" t="str">
            <v/>
          </cell>
          <cell r="T2658" t="str">
            <v/>
          </cell>
          <cell r="U2658" t="str">
            <v/>
          </cell>
          <cell r="V2658" t="str">
            <v>Sim</v>
          </cell>
          <cell r="W2658" t="str">
            <v>Sim</v>
          </cell>
        </row>
        <row r="2659">
          <cell r="D2659" t="str">
            <v>Joaquim Felício/MG</v>
          </cell>
          <cell r="E2659" t="str">
            <v>C</v>
          </cell>
          <cell r="F2659">
            <v>3.1359393155376315E-2</v>
          </cell>
          <cell r="G2659" t="str">
            <v>A</v>
          </cell>
          <cell r="H2659">
            <v>0.964735099955499</v>
          </cell>
          <cell r="I2659" t="str">
            <v>C</v>
          </cell>
          <cell r="J2659">
            <v>-1.7798940372080189E-2</v>
          </cell>
          <cell r="K2659" t="str">
            <v>C</v>
          </cell>
          <cell r="L2659" t="str">
            <v>Cicf</v>
          </cell>
          <cell r="M2659" t="str">
            <v/>
          </cell>
          <cell r="N2659" t="str">
            <v>CAPAG Ano Base 2023</v>
          </cell>
          <cell r="O2659" t="str">
            <v>Não</v>
          </cell>
          <cell r="P2659">
            <v>2.0032892789970633</v>
          </cell>
          <cell r="Q2659" t="str">
            <v>Sim</v>
          </cell>
          <cell r="R2659" t="str">
            <v/>
          </cell>
          <cell r="S2659" t="str">
            <v/>
          </cell>
          <cell r="T2659" t="str">
            <v/>
          </cell>
          <cell r="U2659" t="str">
            <v/>
          </cell>
          <cell r="V2659" t="str">
            <v>Sim</v>
          </cell>
          <cell r="W2659" t="str">
            <v>Não</v>
          </cell>
        </row>
        <row r="2660">
          <cell r="D2660" t="str">
            <v>Jordânia/MG</v>
          </cell>
          <cell r="E2660" t="str">
            <v>C</v>
          </cell>
          <cell r="F2660">
            <v>3.6181567582517567E-2</v>
          </cell>
          <cell r="G2660" t="str">
            <v>A</v>
          </cell>
          <cell r="H2660">
            <v>0.97555485055983571</v>
          </cell>
          <cell r="I2660" t="str">
            <v>C</v>
          </cell>
          <cell r="J2660">
            <v>-8.4800814841674593E-2</v>
          </cell>
          <cell r="K2660" t="str">
            <v>C</v>
          </cell>
          <cell r="L2660" t="str">
            <v>Bicf</v>
          </cell>
          <cell r="M2660" t="str">
            <v/>
          </cell>
          <cell r="N2660" t="str">
            <v>CAPAG Ano Base 2023</v>
          </cell>
          <cell r="O2660" t="str">
            <v>Não</v>
          </cell>
          <cell r="P2660">
            <v>5.0843729456862201</v>
          </cell>
          <cell r="Q2660" t="str">
            <v>Sim</v>
          </cell>
          <cell r="R2660" t="str">
            <v/>
          </cell>
          <cell r="S2660" t="str">
            <v/>
          </cell>
          <cell r="T2660" t="str">
            <v/>
          </cell>
          <cell r="U2660" t="str">
            <v/>
          </cell>
          <cell r="V2660" t="str">
            <v>Sim</v>
          </cell>
          <cell r="W2660" t="str">
            <v>Não</v>
          </cell>
        </row>
        <row r="2661">
          <cell r="D2661" t="str">
            <v>José Gonçalves de Minas/MG</v>
          </cell>
          <cell r="E2661" t="str">
            <v>C</v>
          </cell>
          <cell r="F2661">
            <v>1.603141260962267E-2</v>
          </cell>
          <cell r="G2661" t="str">
            <v>A</v>
          </cell>
          <cell r="H2661">
            <v>0.98470072127830355</v>
          </cell>
          <cell r="I2661" t="str">
            <v>C</v>
          </cell>
          <cell r="J2661">
            <v>-5.5388144939214221E-2</v>
          </cell>
          <cell r="K2661" t="str">
            <v>C</v>
          </cell>
          <cell r="L2661" t="str">
            <v>Bicf</v>
          </cell>
          <cell r="M2661" t="str">
            <v/>
          </cell>
          <cell r="N2661" t="str">
            <v>CAPAG Ano Base 2023</v>
          </cell>
          <cell r="O2661" t="str">
            <v>Não</v>
          </cell>
          <cell r="P2661">
            <v>3.2160692149604451</v>
          </cell>
          <cell r="Q2661" t="str">
            <v>Sim</v>
          </cell>
          <cell r="R2661" t="str">
            <v/>
          </cell>
          <cell r="S2661" t="str">
            <v/>
          </cell>
          <cell r="T2661" t="str">
            <v/>
          </cell>
          <cell r="U2661" t="str">
            <v/>
          </cell>
          <cell r="V2661" t="str">
            <v>Sim</v>
          </cell>
          <cell r="W2661" t="str">
            <v>Sim</v>
          </cell>
        </row>
        <row r="2662">
          <cell r="D2662" t="str">
            <v>José Raydan/MG</v>
          </cell>
          <cell r="E2662" t="str">
            <v>C</v>
          </cell>
          <cell r="F2662">
            <v>4.332452979593205E-2</v>
          </cell>
          <cell r="G2662" t="str">
            <v>A</v>
          </cell>
          <cell r="H2662">
            <v>0.94008314281005156</v>
          </cell>
          <cell r="I2662" t="str">
            <v>B</v>
          </cell>
          <cell r="J2662">
            <v>-3.28012651775835E-3</v>
          </cell>
          <cell r="K2662" t="str">
            <v>C</v>
          </cell>
          <cell r="L2662" t="str">
            <v>Cicf</v>
          </cell>
          <cell r="M2662" t="str">
            <v/>
          </cell>
          <cell r="N2662" t="str">
            <v>CAPAG Ano Base 2023</v>
          </cell>
          <cell r="O2662" t="str">
            <v>Não</v>
          </cell>
          <cell r="P2662">
            <v>0.1523476909716461</v>
          </cell>
          <cell r="Q2662" t="str">
            <v>Sim</v>
          </cell>
          <cell r="R2662" t="str">
            <v>Sim</v>
          </cell>
          <cell r="S2662" t="str">
            <v/>
          </cell>
          <cell r="T2662" t="str">
            <v/>
          </cell>
          <cell r="U2662" t="str">
            <v/>
          </cell>
          <cell r="V2662" t="str">
            <v>Sim</v>
          </cell>
          <cell r="W2662" t="str">
            <v>Sim</v>
          </cell>
        </row>
        <row r="2663">
          <cell r="D2663" t="str">
            <v>Josenópolis/MG</v>
          </cell>
          <cell r="E2663" t="str">
            <v>C</v>
          </cell>
          <cell r="F2663">
            <v>0.28716594887093916</v>
          </cell>
          <cell r="G2663" t="str">
            <v>A</v>
          </cell>
          <cell r="H2663">
            <v>0.98216205689816305</v>
          </cell>
          <cell r="I2663" t="str">
            <v>C</v>
          </cell>
          <cell r="J2663">
            <v>-0.10296773325837008</v>
          </cell>
          <cell r="K2663" t="str">
            <v>C</v>
          </cell>
          <cell r="L2663" t="str">
            <v>Cicf</v>
          </cell>
          <cell r="M2663" t="str">
            <v/>
          </cell>
          <cell r="N2663" t="str">
            <v>CAPAG Ano Base 2023</v>
          </cell>
          <cell r="O2663" t="str">
            <v>Não</v>
          </cell>
          <cell r="P2663">
            <v>6.9673546759186831</v>
          </cell>
          <cell r="Q2663" t="str">
            <v>Sim</v>
          </cell>
          <cell r="R2663" t="str">
            <v/>
          </cell>
          <cell r="S2663" t="str">
            <v/>
          </cell>
          <cell r="T2663" t="str">
            <v/>
          </cell>
          <cell r="U2663" t="str">
            <v/>
          </cell>
          <cell r="V2663" t="str">
            <v>Sim</v>
          </cell>
          <cell r="W2663" t="str">
            <v>Sim</v>
          </cell>
        </row>
        <row r="2664">
          <cell r="D2664" t="str">
            <v>Nova União/MG</v>
          </cell>
          <cell r="E2664" t="str">
            <v>n.e.</v>
          </cell>
          <cell r="F2664" t="str">
            <v>n.d.</v>
          </cell>
          <cell r="G2664" t="str">
            <v>n.d.</v>
          </cell>
          <cell r="H2664" t="str">
            <v>n.d.</v>
          </cell>
          <cell r="I2664" t="str">
            <v>n.d.</v>
          </cell>
          <cell r="J2664" t="str">
            <v>n.d.</v>
          </cell>
          <cell r="K2664" t="str">
            <v>n.d.</v>
          </cell>
          <cell r="L2664" t="str">
            <v>Eicf</v>
          </cell>
          <cell r="M2664" t="str">
            <v>Ente possui ranking da informação contábil Eicf</v>
          </cell>
          <cell r="N2664" t="str">
            <v>CAPAG Ano Base 2023</v>
          </cell>
          <cell r="O2664" t="str">
            <v>Não</v>
          </cell>
          <cell r="P2664">
            <v>0.1695111327603136</v>
          </cell>
          <cell r="Q2664" t="str">
            <v>Sim</v>
          </cell>
          <cell r="R2664" t="str">
            <v>Sim</v>
          </cell>
          <cell r="S2664" t="str">
            <v/>
          </cell>
          <cell r="T2664" t="str">
            <v/>
          </cell>
          <cell r="U2664" t="str">
            <v/>
          </cell>
          <cell r="V2664" t="str">
            <v>Não</v>
          </cell>
          <cell r="W2664" t="str">
            <v>Não</v>
          </cell>
        </row>
        <row r="2665">
          <cell r="D2665" t="str">
            <v>Juatuba/MG</v>
          </cell>
          <cell r="E2665" t="str">
            <v>n.d.</v>
          </cell>
          <cell r="F2665">
            <v>0.16806297620300747</v>
          </cell>
          <cell r="G2665" t="str">
            <v>A</v>
          </cell>
          <cell r="H2665" t="str">
            <v>n.d.</v>
          </cell>
          <cell r="I2665" t="str">
            <v>n.d.</v>
          </cell>
          <cell r="J2665">
            <v>0.25247028173154823</v>
          </cell>
          <cell r="K2665" t="str">
            <v>A</v>
          </cell>
          <cell r="L2665" t="str">
            <v>Dicf</v>
          </cell>
          <cell r="M2665" t="str">
            <v xml:space="preserve">Ente não publicou último RREO de 2024
</v>
          </cell>
          <cell r="N2665" t="str">
            <v>CAPAG Ano Base 2023</v>
          </cell>
          <cell r="O2665" t="str">
            <v>Não</v>
          </cell>
          <cell r="P2665">
            <v>7.1826248147294491E-2</v>
          </cell>
          <cell r="Q2665" t="str">
            <v>Sim</v>
          </cell>
          <cell r="R2665" t="str">
            <v>Sim</v>
          </cell>
          <cell r="S2665" t="str">
            <v/>
          </cell>
          <cell r="T2665" t="str">
            <v/>
          </cell>
          <cell r="U2665" t="str">
            <v/>
          </cell>
          <cell r="V2665" t="str">
            <v>Sim</v>
          </cell>
          <cell r="W2665" t="str">
            <v>Não</v>
          </cell>
        </row>
        <row r="2666">
          <cell r="D2666" t="str">
            <v>Juiz de Fora/MG</v>
          </cell>
          <cell r="E2666" t="str">
            <v>A</v>
          </cell>
          <cell r="F2666">
            <v>9.7108472102030594E-2</v>
          </cell>
          <cell r="G2666" t="str">
            <v>A</v>
          </cell>
          <cell r="H2666">
            <v>0.93374453853466677</v>
          </cell>
          <cell r="I2666" t="str">
            <v>B</v>
          </cell>
          <cell r="J2666">
            <v>5.1944132611104185E-2</v>
          </cell>
          <cell r="K2666" t="str">
            <v>A</v>
          </cell>
          <cell r="L2666" t="str">
            <v>Bicf</v>
          </cell>
          <cell r="M2666" t="str">
            <v/>
          </cell>
          <cell r="N2666" t="str">
            <v>CAPAG Ano Base 2023</v>
          </cell>
          <cell r="O2666" t="str">
            <v>Não</v>
          </cell>
          <cell r="P2666">
            <v>0.1861373711744897</v>
          </cell>
          <cell r="Q2666" t="str">
            <v>Sim</v>
          </cell>
          <cell r="R2666" t="str">
            <v/>
          </cell>
          <cell r="S2666" t="str">
            <v/>
          </cell>
          <cell r="T2666" t="str">
            <v/>
          </cell>
          <cell r="U2666" t="str">
            <v/>
          </cell>
          <cell r="V2666" t="str">
            <v>Sim</v>
          </cell>
          <cell r="W2666" t="str">
            <v>Sim</v>
          </cell>
        </row>
        <row r="2667">
          <cell r="D2667" t="str">
            <v>Juramento/MG</v>
          </cell>
          <cell r="E2667" t="str">
            <v>C</v>
          </cell>
          <cell r="F2667">
            <v>3.5921883686986338E-2</v>
          </cell>
          <cell r="G2667" t="str">
            <v>A</v>
          </cell>
          <cell r="H2667">
            <v>0.9123029766525268</v>
          </cell>
          <cell r="I2667" t="str">
            <v>B</v>
          </cell>
          <cell r="J2667">
            <v>-1.9172113618102039E-2</v>
          </cell>
          <cell r="K2667" t="str">
            <v>C</v>
          </cell>
          <cell r="L2667" t="str">
            <v>Bicf</v>
          </cell>
          <cell r="M2667" t="str">
            <v/>
          </cell>
          <cell r="N2667" t="str">
            <v>CAPAG Ano Base 2023</v>
          </cell>
          <cell r="O2667" t="str">
            <v>Não</v>
          </cell>
          <cell r="P2667">
            <v>2.0319636864116672</v>
          </cell>
          <cell r="Q2667" t="str">
            <v>Sim</v>
          </cell>
          <cell r="R2667" t="str">
            <v/>
          </cell>
          <cell r="S2667" t="str">
            <v/>
          </cell>
          <cell r="T2667" t="str">
            <v/>
          </cell>
          <cell r="U2667" t="str">
            <v/>
          </cell>
          <cell r="V2667" t="str">
            <v>Sim</v>
          </cell>
          <cell r="W2667" t="str">
            <v>Não</v>
          </cell>
        </row>
        <row r="2668">
          <cell r="D2668" t="str">
            <v>Juruaia/MG</v>
          </cell>
          <cell r="E2668" t="str">
            <v>C</v>
          </cell>
          <cell r="F2668">
            <v>0.16697425840245961</v>
          </cell>
          <cell r="G2668" t="str">
            <v>A</v>
          </cell>
          <cell r="H2668">
            <v>0.91866206466266576</v>
          </cell>
          <cell r="I2668" t="str">
            <v>B</v>
          </cell>
          <cell r="J2668">
            <v>-1.833945094791125E-2</v>
          </cell>
          <cell r="K2668" t="str">
            <v>C</v>
          </cell>
          <cell r="L2668" t="str">
            <v>Dicf</v>
          </cell>
          <cell r="M2668" t="str">
            <v/>
          </cell>
          <cell r="N2668" t="str">
            <v>CAPAG Ano Base 2023</v>
          </cell>
          <cell r="O2668" t="str">
            <v>Não</v>
          </cell>
          <cell r="P2668">
            <v>1.3893777959695115</v>
          </cell>
          <cell r="Q2668" t="str">
            <v>Sim</v>
          </cell>
          <cell r="R2668" t="str">
            <v/>
          </cell>
          <cell r="S2668" t="str">
            <v/>
          </cell>
          <cell r="T2668" t="str">
            <v/>
          </cell>
          <cell r="U2668" t="str">
            <v/>
          </cell>
          <cell r="V2668" t="str">
            <v>Sim</v>
          </cell>
          <cell r="W2668" t="str">
            <v>Não</v>
          </cell>
        </row>
        <row r="2669">
          <cell r="D2669" t="str">
            <v>Juvenília/MG</v>
          </cell>
          <cell r="E2669" t="str">
            <v>n.e.</v>
          </cell>
          <cell r="F2669">
            <v>0.12522188545853882</v>
          </cell>
          <cell r="G2669" t="str">
            <v>A</v>
          </cell>
          <cell r="H2669">
            <v>0.91640573645458256</v>
          </cell>
          <cell r="I2669" t="str">
            <v>B</v>
          </cell>
          <cell r="J2669">
            <v>0</v>
          </cell>
          <cell r="K2669" t="str">
            <v>C</v>
          </cell>
          <cell r="L2669" t="str">
            <v>Eicf</v>
          </cell>
          <cell r="M2669" t="str">
            <v>Ente possui ranking da informação contábil Eicf</v>
          </cell>
          <cell r="N2669" t="str">
            <v>CAPAG Ano Base 2023</v>
          </cell>
          <cell r="O2669" t="str">
            <v>Não</v>
          </cell>
          <cell r="P2669" t="str">
            <v>n.d.</v>
          </cell>
          <cell r="Q2669" t="str">
            <v>Sim</v>
          </cell>
          <cell r="R2669" t="str">
            <v/>
          </cell>
          <cell r="S2669" t="str">
            <v/>
          </cell>
          <cell r="T2669" t="str">
            <v/>
          </cell>
          <cell r="U2669" t="str">
            <v/>
          </cell>
          <cell r="V2669" t="str">
            <v>Sim</v>
          </cell>
          <cell r="W2669" t="str">
            <v>Sim</v>
          </cell>
        </row>
        <row r="2670">
          <cell r="D2670" t="str">
            <v>Ladainha/MG</v>
          </cell>
          <cell r="E2670" t="str">
            <v>n.d.</v>
          </cell>
          <cell r="F2670">
            <v>5.6071584471829458E-2</v>
          </cell>
          <cell r="G2670" t="str">
            <v>A</v>
          </cell>
          <cell r="H2670">
            <v>0.92930651284086307</v>
          </cell>
          <cell r="I2670" t="str">
            <v>B</v>
          </cell>
          <cell r="J2670" t="str">
            <v>n.d.</v>
          </cell>
          <cell r="K2670" t="str">
            <v>n.d.</v>
          </cell>
          <cell r="L2670" t="str">
            <v>Bicf</v>
          </cell>
          <cell r="M267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70" t="str">
            <v>CAPAG Ano Base 2023</v>
          </cell>
          <cell r="O2670" t="str">
            <v>Não</v>
          </cell>
          <cell r="P2670" t="str">
            <v>n.d.</v>
          </cell>
          <cell r="Q2670" t="str">
            <v>Sim</v>
          </cell>
          <cell r="R2670" t="str">
            <v/>
          </cell>
          <cell r="S2670" t="str">
            <v/>
          </cell>
          <cell r="T2670" t="str">
            <v/>
          </cell>
          <cell r="U2670" t="str">
            <v>Sim</v>
          </cell>
          <cell r="V2670" t="str">
            <v>Sim</v>
          </cell>
          <cell r="W2670" t="str">
            <v>Não</v>
          </cell>
        </row>
        <row r="2671">
          <cell r="D2671" t="str">
            <v>Lagamar/MG</v>
          </cell>
          <cell r="E2671" t="str">
            <v>C</v>
          </cell>
          <cell r="F2671">
            <v>8.5054668367096187E-2</v>
          </cell>
          <cell r="G2671" t="str">
            <v>A</v>
          </cell>
          <cell r="H2671">
            <v>0.96342580038051095</v>
          </cell>
          <cell r="I2671" t="str">
            <v>C</v>
          </cell>
          <cell r="J2671">
            <v>9.0452141169316625E-4</v>
          </cell>
          <cell r="K2671" t="str">
            <v>B</v>
          </cell>
          <cell r="L2671" t="str">
            <v>Bicf</v>
          </cell>
          <cell r="M2671" t="str">
            <v/>
          </cell>
          <cell r="N2671" t="str">
            <v>CAPAG Ano Base 2024</v>
          </cell>
          <cell r="O2671" t="str">
            <v>Sim</v>
          </cell>
          <cell r="P2671">
            <v>0.93046599159021603</v>
          </cell>
          <cell r="Q2671" t="str">
            <v>Sim</v>
          </cell>
          <cell r="R2671" t="str">
            <v/>
          </cell>
          <cell r="S2671" t="str">
            <v/>
          </cell>
          <cell r="T2671" t="str">
            <v/>
          </cell>
          <cell r="U2671" t="str">
            <v/>
          </cell>
          <cell r="V2671" t="str">
            <v>Sim</v>
          </cell>
          <cell r="W2671" t="str">
            <v>Sim</v>
          </cell>
        </row>
        <row r="2672">
          <cell r="D2672" t="str">
            <v>Lagoa da Prata/MG</v>
          </cell>
          <cell r="E2672" t="str">
            <v>A</v>
          </cell>
          <cell r="F2672">
            <v>2.1337661973696237E-3</v>
          </cell>
          <cell r="G2672" t="str">
            <v>A</v>
          </cell>
          <cell r="H2672">
            <v>0.85812179620387785</v>
          </cell>
          <cell r="I2672" t="str">
            <v>B</v>
          </cell>
          <cell r="J2672">
            <v>0.29479057941701059</v>
          </cell>
          <cell r="K2672" t="str">
            <v>A</v>
          </cell>
          <cell r="L2672" t="str">
            <v>Cicf</v>
          </cell>
          <cell r="M2672" t="str">
            <v/>
          </cell>
          <cell r="N2672" t="str">
            <v>CAPAG Ano Base 2023</v>
          </cell>
          <cell r="O2672" t="str">
            <v>Não</v>
          </cell>
          <cell r="P2672">
            <v>0.13505624770715155</v>
          </cell>
          <cell r="Q2672" t="str">
            <v>Sim</v>
          </cell>
          <cell r="R2672" t="str">
            <v/>
          </cell>
          <cell r="S2672" t="str">
            <v/>
          </cell>
          <cell r="T2672" t="str">
            <v/>
          </cell>
          <cell r="U2672" t="str">
            <v/>
          </cell>
          <cell r="V2672" t="str">
            <v>Sim</v>
          </cell>
          <cell r="W2672" t="str">
            <v>Sim</v>
          </cell>
        </row>
        <row r="2673">
          <cell r="D2673" t="str">
            <v>Lagoa dos Patos/MG</v>
          </cell>
          <cell r="E2673" t="str">
            <v>B</v>
          </cell>
          <cell r="F2673">
            <v>0.37016862026361219</v>
          </cell>
          <cell r="G2673" t="str">
            <v>A</v>
          </cell>
          <cell r="H2673">
            <v>0.86637002466745761</v>
          </cell>
          <cell r="I2673" t="str">
            <v>B</v>
          </cell>
          <cell r="J2673">
            <v>2.5444783210933193E-2</v>
          </cell>
          <cell r="K2673" t="str">
            <v>B</v>
          </cell>
          <cell r="L2673" t="str">
            <v>Bicf</v>
          </cell>
          <cell r="M2673" t="str">
            <v/>
          </cell>
          <cell r="N2673" t="str">
            <v>CAPAG Ano Base 2023</v>
          </cell>
          <cell r="O2673" t="str">
            <v>Não</v>
          </cell>
          <cell r="P2673">
            <v>0.64335322288993502</v>
          </cell>
          <cell r="Q2673" t="str">
            <v>Sim</v>
          </cell>
          <cell r="R2673" t="str">
            <v/>
          </cell>
          <cell r="S2673" t="str">
            <v/>
          </cell>
          <cell r="T2673" t="str">
            <v/>
          </cell>
          <cell r="U2673" t="str">
            <v/>
          </cell>
          <cell r="V2673" t="str">
            <v>Sim</v>
          </cell>
          <cell r="W2673" t="str">
            <v>Sim</v>
          </cell>
        </row>
        <row r="2674">
          <cell r="D2674" t="str">
            <v>Lagoa Dourada/MG</v>
          </cell>
          <cell r="E2674" t="str">
            <v>C</v>
          </cell>
          <cell r="F2674">
            <v>0</v>
          </cell>
          <cell r="G2674" t="str">
            <v>A</v>
          </cell>
          <cell r="H2674">
            <v>0.96034763899431819</v>
          </cell>
          <cell r="I2674" t="str">
            <v>C</v>
          </cell>
          <cell r="J2674">
            <v>3.8761386022047588E-2</v>
          </cell>
          <cell r="K2674" t="str">
            <v>B</v>
          </cell>
          <cell r="L2674" t="str">
            <v>Bicf</v>
          </cell>
          <cell r="M2674" t="str">
            <v/>
          </cell>
          <cell r="N2674" t="str">
            <v>CAPAG Ano Base 2023</v>
          </cell>
          <cell r="O2674" t="str">
            <v>Não</v>
          </cell>
          <cell r="P2674">
            <v>2.1968087158169149E-2</v>
          </cell>
          <cell r="Q2674" t="str">
            <v>Sim</v>
          </cell>
          <cell r="R2674" t="str">
            <v>Sim</v>
          </cell>
          <cell r="S2674" t="str">
            <v/>
          </cell>
          <cell r="T2674" t="str">
            <v/>
          </cell>
          <cell r="U2674" t="str">
            <v/>
          </cell>
          <cell r="V2674" t="str">
            <v>Sim</v>
          </cell>
          <cell r="W2674" t="str">
            <v>Sim</v>
          </cell>
        </row>
        <row r="2675">
          <cell r="D2675" t="str">
            <v>Lagoa Formosa/MG</v>
          </cell>
          <cell r="E2675" t="str">
            <v>C</v>
          </cell>
          <cell r="F2675">
            <v>7.2675802783409099E-2</v>
          </cell>
          <cell r="G2675" t="str">
            <v>A</v>
          </cell>
          <cell r="H2675">
            <v>1.0215261894531411</v>
          </cell>
          <cell r="I2675" t="str">
            <v>C</v>
          </cell>
          <cell r="J2675">
            <v>3.9542105031563336E-2</v>
          </cell>
          <cell r="K2675" t="str">
            <v>B</v>
          </cell>
          <cell r="L2675" t="str">
            <v>Cicf</v>
          </cell>
          <cell r="M2675" t="str">
            <v/>
          </cell>
          <cell r="N2675" t="str">
            <v>CAPAG Ano Base 2023</v>
          </cell>
          <cell r="O2675" t="str">
            <v>Não</v>
          </cell>
          <cell r="P2675">
            <v>0.55568198744538644</v>
          </cell>
          <cell r="Q2675" t="str">
            <v>Sim</v>
          </cell>
          <cell r="R2675" t="str">
            <v>Sim</v>
          </cell>
          <cell r="S2675" t="str">
            <v/>
          </cell>
          <cell r="T2675" t="str">
            <v/>
          </cell>
          <cell r="U2675" t="str">
            <v/>
          </cell>
          <cell r="V2675" t="str">
            <v>Sim</v>
          </cell>
          <cell r="W2675" t="str">
            <v>Sim</v>
          </cell>
        </row>
        <row r="2676">
          <cell r="D2676" t="str">
            <v>Lagoa Grande/MG</v>
          </cell>
          <cell r="E2676" t="str">
            <v>n.d.</v>
          </cell>
          <cell r="F2676">
            <v>5.1035803313876091E-3</v>
          </cell>
          <cell r="G2676" t="str">
            <v>A</v>
          </cell>
          <cell r="H2676">
            <v>0.92930112130922882</v>
          </cell>
          <cell r="I2676" t="str">
            <v>B</v>
          </cell>
          <cell r="J2676" t="str">
            <v>n.d.</v>
          </cell>
          <cell r="K2676" t="str">
            <v>n.d.</v>
          </cell>
          <cell r="L2676" t="str">
            <v>Cicf</v>
          </cell>
          <cell r="M267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76" t="str">
            <v>CAPAG Ano Base 2023</v>
          </cell>
          <cell r="O2676" t="str">
            <v>Não</v>
          </cell>
          <cell r="P2676">
            <v>0.25598509990371404</v>
          </cell>
          <cell r="Q2676" t="str">
            <v>Sim</v>
          </cell>
          <cell r="R2676" t="str">
            <v>Sim</v>
          </cell>
          <cell r="S2676" t="str">
            <v/>
          </cell>
          <cell r="T2676" t="str">
            <v/>
          </cell>
          <cell r="U2676" t="str">
            <v>Sim</v>
          </cell>
          <cell r="V2676" t="str">
            <v>Sim</v>
          </cell>
          <cell r="W2676" t="str">
            <v>Sim</v>
          </cell>
        </row>
        <row r="2677">
          <cell r="D2677" t="str">
            <v>Lagoa Santa/MG</v>
          </cell>
          <cell r="E2677" t="str">
            <v>A</v>
          </cell>
          <cell r="F2677">
            <v>7.5777024304082313E-2</v>
          </cell>
          <cell r="G2677" t="str">
            <v>A</v>
          </cell>
          <cell r="H2677">
            <v>0.92739381726840708</v>
          </cell>
          <cell r="I2677" t="str">
            <v>B</v>
          </cell>
          <cell r="J2677">
            <v>0.14351893125860962</v>
          </cell>
          <cell r="K2677" t="str">
            <v>A</v>
          </cell>
          <cell r="L2677" t="str">
            <v>Bicf</v>
          </cell>
          <cell r="M2677" t="str">
            <v/>
          </cell>
          <cell r="N2677" t="str">
            <v>CAPAG Ano Base 2023</v>
          </cell>
          <cell r="O2677" t="str">
            <v>Não</v>
          </cell>
          <cell r="P2677">
            <v>0.21518959500957704</v>
          </cell>
          <cell r="Q2677" t="str">
            <v>Sim</v>
          </cell>
          <cell r="R2677" t="str">
            <v/>
          </cell>
          <cell r="S2677" t="str">
            <v/>
          </cell>
          <cell r="T2677" t="str">
            <v/>
          </cell>
          <cell r="U2677" t="str">
            <v/>
          </cell>
          <cell r="V2677" t="str">
            <v>Sim</v>
          </cell>
          <cell r="W2677" t="str">
            <v>Sim</v>
          </cell>
        </row>
        <row r="2678">
          <cell r="D2678" t="str">
            <v>Lajinha/MG</v>
          </cell>
          <cell r="E2678" t="str">
            <v>n.d.</v>
          </cell>
          <cell r="F2678">
            <v>0.11919498773539337</v>
          </cell>
          <cell r="G2678" t="str">
            <v>A</v>
          </cell>
          <cell r="H2678">
            <v>0.88517257052721865</v>
          </cell>
          <cell r="I2678" t="str">
            <v>B</v>
          </cell>
          <cell r="J2678" t="str">
            <v>n.d.</v>
          </cell>
          <cell r="K2678" t="str">
            <v>n.d.</v>
          </cell>
          <cell r="L2678" t="str">
            <v>Dicf</v>
          </cell>
          <cell r="M26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678" t="str">
            <v>CAPAG Ano Base 2023</v>
          </cell>
          <cell r="O2678" t="str">
            <v>Não</v>
          </cell>
          <cell r="P2678" t="str">
            <v>n.d.</v>
          </cell>
          <cell r="Q2678" t="str">
            <v>Sim</v>
          </cell>
          <cell r="R2678" t="str">
            <v/>
          </cell>
          <cell r="S2678" t="str">
            <v/>
          </cell>
          <cell r="T2678" t="str">
            <v/>
          </cell>
          <cell r="U2678" t="str">
            <v>Sim</v>
          </cell>
          <cell r="V2678" t="str">
            <v>Sim</v>
          </cell>
          <cell r="W2678" t="str">
            <v>Sim</v>
          </cell>
        </row>
        <row r="2679">
          <cell r="D2679" t="str">
            <v>Lambari/MG</v>
          </cell>
          <cell r="E2679" t="str">
            <v>n.e.</v>
          </cell>
          <cell r="F2679">
            <v>4.1719471892045085E-2</v>
          </cell>
          <cell r="G2679" t="str">
            <v>A</v>
          </cell>
          <cell r="H2679">
            <v>0.94860866027124158</v>
          </cell>
          <cell r="I2679" t="str">
            <v>B</v>
          </cell>
          <cell r="J2679" t="str">
            <v>n.d.</v>
          </cell>
          <cell r="K2679" t="str">
            <v>n.d.</v>
          </cell>
          <cell r="L2679" t="str">
            <v>Eicf</v>
          </cell>
          <cell r="M2679" t="str">
            <v>Ente possui ranking da informação contábil Eicf</v>
          </cell>
          <cell r="N2679" t="str">
            <v>CAPAG Ano Base 2023</v>
          </cell>
          <cell r="O2679" t="str">
            <v>Não</v>
          </cell>
          <cell r="P2679">
            <v>0.46680568456262206</v>
          </cell>
          <cell r="Q2679" t="str">
            <v>Sim</v>
          </cell>
          <cell r="R2679" t="str">
            <v>Sim</v>
          </cell>
          <cell r="S2679" t="str">
            <v/>
          </cell>
          <cell r="T2679" t="str">
            <v/>
          </cell>
          <cell r="U2679" t="str">
            <v>Sim</v>
          </cell>
          <cell r="V2679" t="str">
            <v>Sim</v>
          </cell>
          <cell r="W2679" t="str">
            <v>Sim</v>
          </cell>
        </row>
        <row r="2680">
          <cell r="D2680" t="str">
            <v>Lamim/MG</v>
          </cell>
          <cell r="E2680" t="str">
            <v>C</v>
          </cell>
          <cell r="F2680">
            <v>5.443284641335383E-2</v>
          </cell>
          <cell r="G2680" t="str">
            <v>A</v>
          </cell>
          <cell r="H2680">
            <v>0.95791810078033324</v>
          </cell>
          <cell r="I2680" t="str">
            <v>C</v>
          </cell>
          <cell r="J2680">
            <v>2.4191176652966082E-2</v>
          </cell>
          <cell r="K2680" t="str">
            <v>B</v>
          </cell>
          <cell r="L2680" t="str">
            <v>Bicf</v>
          </cell>
          <cell r="M2680" t="str">
            <v/>
          </cell>
          <cell r="N2680" t="str">
            <v>CAPAG Ano Base 2023</v>
          </cell>
          <cell r="O2680" t="str">
            <v>Não</v>
          </cell>
          <cell r="P2680">
            <v>0.59584622455185665</v>
          </cell>
          <cell r="Q2680" t="str">
            <v>Sim</v>
          </cell>
          <cell r="R2680" t="str">
            <v/>
          </cell>
          <cell r="S2680" t="str">
            <v/>
          </cell>
          <cell r="T2680" t="str">
            <v/>
          </cell>
          <cell r="U2680" t="str">
            <v/>
          </cell>
          <cell r="V2680" t="str">
            <v>Sim</v>
          </cell>
          <cell r="W2680" t="str">
            <v>Sim</v>
          </cell>
        </row>
        <row r="2681">
          <cell r="D2681" t="str">
            <v>Laranjal/MG</v>
          </cell>
          <cell r="E2681" t="str">
            <v>n.d.</v>
          </cell>
          <cell r="F2681" t="str">
            <v>n.d.</v>
          </cell>
          <cell r="G2681" t="str">
            <v>n.d.</v>
          </cell>
          <cell r="H2681" t="str">
            <v>n.d.</v>
          </cell>
          <cell r="I2681" t="str">
            <v>n.d.</v>
          </cell>
          <cell r="J2681" t="str">
            <v>n.d.</v>
          </cell>
          <cell r="K2681" t="str">
            <v>n.d.</v>
          </cell>
          <cell r="L2681" t="str">
            <v>Cicf</v>
          </cell>
          <cell r="M2681" t="str">
            <v xml:space="preserve">Ente não publicou último RGF de 2024
Ente não publicou último RREO de 2024
</v>
          </cell>
          <cell r="N2681" t="str">
            <v>CAPAG Ano Base 2023</v>
          </cell>
          <cell r="O2681" t="str">
            <v>Não</v>
          </cell>
          <cell r="P2681">
            <v>0.11827559857936974</v>
          </cell>
          <cell r="Q2681" t="str">
            <v>Sim</v>
          </cell>
          <cell r="R2681" t="str">
            <v>Sim</v>
          </cell>
          <cell r="S2681" t="str">
            <v/>
          </cell>
          <cell r="T2681" t="str">
            <v/>
          </cell>
          <cell r="U2681" t="str">
            <v/>
          </cell>
          <cell r="V2681" t="str">
            <v>Não</v>
          </cell>
          <cell r="W2681" t="str">
            <v>Não</v>
          </cell>
        </row>
        <row r="2682">
          <cell r="D2682" t="str">
            <v>Lassance/MG</v>
          </cell>
          <cell r="E2682" t="str">
            <v>C</v>
          </cell>
          <cell r="F2682">
            <v>0.10777759272700278</v>
          </cell>
          <cell r="G2682" t="str">
            <v>A</v>
          </cell>
          <cell r="H2682">
            <v>0.9695926987179766</v>
          </cell>
          <cell r="I2682" t="str">
            <v>C</v>
          </cell>
          <cell r="J2682">
            <v>-3.8702765329820803E-2</v>
          </cell>
          <cell r="K2682" t="str">
            <v>C</v>
          </cell>
          <cell r="L2682" t="str">
            <v>Cicf</v>
          </cell>
          <cell r="M2682" t="str">
            <v/>
          </cell>
          <cell r="N2682" t="str">
            <v>CAPAG Ano Base 2023</v>
          </cell>
          <cell r="O2682" t="str">
            <v>Não</v>
          </cell>
          <cell r="P2682">
            <v>2.2037435280653166</v>
          </cell>
          <cell r="Q2682" t="str">
            <v>Sim</v>
          </cell>
          <cell r="R2682" t="str">
            <v/>
          </cell>
          <cell r="S2682" t="str">
            <v/>
          </cell>
          <cell r="T2682" t="str">
            <v/>
          </cell>
          <cell r="U2682" t="str">
            <v/>
          </cell>
          <cell r="V2682" t="str">
            <v>Sim</v>
          </cell>
          <cell r="W2682" t="str">
            <v>Sim</v>
          </cell>
        </row>
        <row r="2683">
          <cell r="D2683" t="str">
            <v>Lavras/MG</v>
          </cell>
          <cell r="E2683" t="str">
            <v>C</v>
          </cell>
          <cell r="F2683">
            <v>0.13539110074390739</v>
          </cell>
          <cell r="G2683" t="str">
            <v>A</v>
          </cell>
          <cell r="H2683">
            <v>0.87495553545477978</v>
          </cell>
          <cell r="I2683" t="str">
            <v>B</v>
          </cell>
          <cell r="J2683">
            <v>-5.0891039020564384E-3</v>
          </cell>
          <cell r="K2683" t="str">
            <v>C</v>
          </cell>
          <cell r="L2683" t="str">
            <v>Dicf</v>
          </cell>
          <cell r="M2683" t="str">
            <v/>
          </cell>
          <cell r="N2683" t="str">
            <v>CAPAG Ano Base 2023</v>
          </cell>
          <cell r="O2683" t="str">
            <v>Não</v>
          </cell>
          <cell r="P2683">
            <v>2.3121868247747313</v>
          </cell>
          <cell r="Q2683" t="str">
            <v>Sim</v>
          </cell>
          <cell r="R2683" t="str">
            <v/>
          </cell>
          <cell r="S2683" t="str">
            <v/>
          </cell>
          <cell r="T2683" t="str">
            <v/>
          </cell>
          <cell r="U2683" t="str">
            <v/>
          </cell>
          <cell r="V2683" t="str">
            <v>Sim</v>
          </cell>
          <cell r="W2683" t="str">
            <v>Sim</v>
          </cell>
        </row>
        <row r="2684">
          <cell r="D2684" t="str">
            <v>Leandro Ferreira/MG</v>
          </cell>
          <cell r="E2684" t="str">
            <v>n.e.</v>
          </cell>
          <cell r="F2684" t="str">
            <v>n.d.</v>
          </cell>
          <cell r="G2684" t="str">
            <v>n.d.</v>
          </cell>
          <cell r="H2684" t="str">
            <v>n.d.</v>
          </cell>
          <cell r="I2684" t="str">
            <v>n.d.</v>
          </cell>
          <cell r="J2684" t="str">
            <v>n.d.</v>
          </cell>
          <cell r="K2684" t="str">
            <v>n.d.</v>
          </cell>
          <cell r="L2684" t="str">
            <v>Eicf</v>
          </cell>
          <cell r="M2684" t="str">
            <v>Ente possui ranking da informação contábil Eicf</v>
          </cell>
          <cell r="N2684" t="str">
            <v>CAPAG Ano Base 2023</v>
          </cell>
          <cell r="O2684" t="str">
            <v>Não</v>
          </cell>
          <cell r="P2684">
            <v>0.13763036749511612</v>
          </cell>
          <cell r="Q2684" t="str">
            <v>Sim</v>
          </cell>
          <cell r="R2684" t="str">
            <v>Sim</v>
          </cell>
          <cell r="S2684" t="str">
            <v/>
          </cell>
          <cell r="T2684" t="str">
            <v/>
          </cell>
          <cell r="U2684" t="str">
            <v/>
          </cell>
          <cell r="V2684" t="str">
            <v>Não</v>
          </cell>
          <cell r="W2684" t="str">
            <v>Não</v>
          </cell>
        </row>
        <row r="2685">
          <cell r="D2685" t="str">
            <v>Leme do Prado/MG</v>
          </cell>
          <cell r="E2685" t="str">
            <v>B</v>
          </cell>
          <cell r="F2685">
            <v>6.4483516158508739E-2</v>
          </cell>
          <cell r="G2685" t="str">
            <v>A</v>
          </cell>
          <cell r="H2685">
            <v>0.92633796546064195</v>
          </cell>
          <cell r="I2685" t="str">
            <v>B</v>
          </cell>
          <cell r="J2685">
            <v>1.4883948124549311E-2</v>
          </cell>
          <cell r="K2685" t="str">
            <v>B</v>
          </cell>
          <cell r="L2685" t="str">
            <v>Bicf</v>
          </cell>
          <cell r="M2685" t="str">
            <v/>
          </cell>
          <cell r="N2685" t="str">
            <v>CAPAG Ano Base 2024</v>
          </cell>
          <cell r="O2685" t="str">
            <v>Sim</v>
          </cell>
          <cell r="P2685">
            <v>6.4259635171195512E-2</v>
          </cell>
          <cell r="Q2685" t="str">
            <v>Sim</v>
          </cell>
          <cell r="R2685" t="str">
            <v/>
          </cell>
          <cell r="S2685" t="str">
            <v/>
          </cell>
          <cell r="T2685" t="str">
            <v/>
          </cell>
          <cell r="U2685" t="str">
            <v/>
          </cell>
          <cell r="V2685" t="str">
            <v>Sim</v>
          </cell>
          <cell r="W2685" t="str">
            <v>Sim</v>
          </cell>
        </row>
        <row r="2686">
          <cell r="D2686" t="str">
            <v>Leopoldina/MG</v>
          </cell>
          <cell r="E2686" t="str">
            <v>n.d.</v>
          </cell>
          <cell r="F2686" t="str">
            <v>n.d.</v>
          </cell>
          <cell r="G2686" t="str">
            <v>n.d.</v>
          </cell>
          <cell r="H2686" t="str">
            <v>n.d.</v>
          </cell>
          <cell r="I2686" t="str">
            <v>n.d.</v>
          </cell>
          <cell r="J2686" t="str">
            <v>n.d.</v>
          </cell>
          <cell r="K2686" t="str">
            <v>n.d.</v>
          </cell>
          <cell r="L2686" t="str">
            <v>Cicf</v>
          </cell>
          <cell r="M2686" t="str">
            <v xml:space="preserve">Ente não publicou último RGF de 2024
Ente não publicou último RREO de 2024
</v>
          </cell>
          <cell r="N2686" t="str">
            <v>CAPAG Ano Base 2023</v>
          </cell>
          <cell r="O2686" t="str">
            <v>Não</v>
          </cell>
          <cell r="P2686">
            <v>0.41488305253341462</v>
          </cell>
          <cell r="Q2686" t="str">
            <v>Sim</v>
          </cell>
          <cell r="R2686" t="str">
            <v>Sim</v>
          </cell>
          <cell r="S2686" t="str">
            <v/>
          </cell>
          <cell r="T2686" t="str">
            <v/>
          </cell>
          <cell r="U2686" t="str">
            <v/>
          </cell>
          <cell r="V2686" t="str">
            <v>Não</v>
          </cell>
          <cell r="W2686" t="str">
            <v>Não</v>
          </cell>
        </row>
        <row r="2687">
          <cell r="D2687" t="str">
            <v>Liberdade/MG</v>
          </cell>
          <cell r="E2687" t="str">
            <v>C</v>
          </cell>
          <cell r="F2687">
            <v>0</v>
          </cell>
          <cell r="G2687" t="str">
            <v>A</v>
          </cell>
          <cell r="H2687">
            <v>0.90212017916907161</v>
          </cell>
          <cell r="I2687" t="str">
            <v>B</v>
          </cell>
          <cell r="J2687">
            <v>0</v>
          </cell>
          <cell r="K2687" t="str">
            <v>C</v>
          </cell>
          <cell r="L2687" t="str">
            <v>Dicf</v>
          </cell>
          <cell r="M2687" t="str">
            <v/>
          </cell>
          <cell r="N2687" t="str">
            <v>CAPAG Ano Base 2023</v>
          </cell>
          <cell r="O2687" t="str">
            <v>Não</v>
          </cell>
          <cell r="P2687" t="str">
            <v>n.d.</v>
          </cell>
          <cell r="Q2687" t="str">
            <v>Sim</v>
          </cell>
          <cell r="R2687" t="str">
            <v/>
          </cell>
          <cell r="S2687" t="str">
            <v/>
          </cell>
          <cell r="T2687" t="str">
            <v/>
          </cell>
          <cell r="U2687" t="str">
            <v/>
          </cell>
          <cell r="V2687" t="str">
            <v>Sim</v>
          </cell>
          <cell r="W2687" t="str">
            <v>Sim</v>
          </cell>
        </row>
        <row r="2688">
          <cell r="D2688" t="str">
            <v>Lima Duarte/MG</v>
          </cell>
          <cell r="E2688" t="str">
            <v>A</v>
          </cell>
          <cell r="F2688">
            <v>2.7906054669880886E-2</v>
          </cell>
          <cell r="G2688" t="str">
            <v>A</v>
          </cell>
          <cell r="H2688">
            <v>0.90763250256858186</v>
          </cell>
          <cell r="I2688" t="str">
            <v>B</v>
          </cell>
          <cell r="J2688">
            <v>8.4876199680486014E-2</v>
          </cell>
          <cell r="K2688" t="str">
            <v>A</v>
          </cell>
          <cell r="L2688" t="str">
            <v>Bicf</v>
          </cell>
          <cell r="M2688" t="str">
            <v/>
          </cell>
          <cell r="N2688" t="str">
            <v>CAPAG Ano Base 2023</v>
          </cell>
          <cell r="O2688" t="str">
            <v>Não</v>
          </cell>
          <cell r="P2688">
            <v>0.26397564490962955</v>
          </cell>
          <cell r="Q2688" t="str">
            <v>Sim</v>
          </cell>
          <cell r="R2688" t="str">
            <v/>
          </cell>
          <cell r="S2688" t="str">
            <v/>
          </cell>
          <cell r="T2688" t="str">
            <v/>
          </cell>
          <cell r="U2688" t="str">
            <v/>
          </cell>
          <cell r="V2688" t="str">
            <v>Sim</v>
          </cell>
          <cell r="W2688" t="str">
            <v>Sim</v>
          </cell>
        </row>
        <row r="2689">
          <cell r="D2689" t="str">
            <v>Limeira do Oeste/MG</v>
          </cell>
          <cell r="E2689" t="str">
            <v>C</v>
          </cell>
          <cell r="F2689">
            <v>0.10382685755591674</v>
          </cell>
          <cell r="G2689" t="str">
            <v>A</v>
          </cell>
          <cell r="H2689">
            <v>0.85430157597719414</v>
          </cell>
          <cell r="I2689" t="str">
            <v>B</v>
          </cell>
          <cell r="J2689">
            <v>-1.0982874219365283E-2</v>
          </cell>
          <cell r="K2689" t="str">
            <v>C</v>
          </cell>
          <cell r="L2689" t="str">
            <v>Cicf</v>
          </cell>
          <cell r="M2689" t="str">
            <v/>
          </cell>
          <cell r="N2689" t="str">
            <v>CAPAG Ano Base 2023</v>
          </cell>
          <cell r="O2689" t="str">
            <v>Não</v>
          </cell>
          <cell r="P2689">
            <v>2.5439739727552819</v>
          </cell>
          <cell r="Q2689" t="str">
            <v>Sim</v>
          </cell>
          <cell r="R2689" t="str">
            <v/>
          </cell>
          <cell r="S2689" t="str">
            <v/>
          </cell>
          <cell r="T2689" t="str">
            <v/>
          </cell>
          <cell r="U2689" t="str">
            <v/>
          </cell>
          <cell r="V2689" t="str">
            <v>Sim</v>
          </cell>
          <cell r="W2689" t="str">
            <v>Sim</v>
          </cell>
        </row>
        <row r="2690">
          <cell r="D2690" t="str">
            <v>Lontra/MG</v>
          </cell>
          <cell r="E2690" t="str">
            <v>C</v>
          </cell>
          <cell r="F2690">
            <v>0.21066767931320585</v>
          </cell>
          <cell r="G2690" t="str">
            <v>A</v>
          </cell>
          <cell r="H2690">
            <v>0.95421060226549703</v>
          </cell>
          <cell r="I2690" t="str">
            <v>C</v>
          </cell>
          <cell r="J2690">
            <v>-3.6552454926264834E-2</v>
          </cell>
          <cell r="K2690" t="str">
            <v>C</v>
          </cell>
          <cell r="L2690" t="str">
            <v>Bicf</v>
          </cell>
          <cell r="M2690" t="str">
            <v/>
          </cell>
          <cell r="N2690" t="str">
            <v>CAPAG Ano Base 2024</v>
          </cell>
          <cell r="O2690" t="str">
            <v>Sim</v>
          </cell>
          <cell r="P2690">
            <v>21.961405383277715</v>
          </cell>
          <cell r="Q2690" t="str">
            <v>Sim</v>
          </cell>
          <cell r="R2690" t="str">
            <v/>
          </cell>
          <cell r="S2690" t="str">
            <v/>
          </cell>
          <cell r="T2690" t="str">
            <v/>
          </cell>
          <cell r="U2690" t="str">
            <v/>
          </cell>
          <cell r="V2690" t="str">
            <v>Sim</v>
          </cell>
          <cell r="W2690" t="str">
            <v>Sim</v>
          </cell>
        </row>
        <row r="2691">
          <cell r="D2691" t="str">
            <v>Luisburgo/MG</v>
          </cell>
          <cell r="E2691" t="str">
            <v>n.d.</v>
          </cell>
          <cell r="F2691">
            <v>0</v>
          </cell>
          <cell r="G2691" t="str">
            <v>A</v>
          </cell>
          <cell r="H2691" t="str">
            <v>n.d.</v>
          </cell>
          <cell r="I2691" t="str">
            <v>n.d.</v>
          </cell>
          <cell r="J2691">
            <v>6.8966024846977947E-2</v>
          </cell>
          <cell r="K2691" t="str">
            <v>A</v>
          </cell>
          <cell r="L2691" t="str">
            <v>Cicf</v>
          </cell>
          <cell r="M269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691" t="str">
            <v>CAPAG Ano Base 2023</v>
          </cell>
          <cell r="O2691" t="str">
            <v>Não</v>
          </cell>
          <cell r="P2691">
            <v>0.18545481337420211</v>
          </cell>
          <cell r="Q2691" t="str">
            <v>Sim</v>
          </cell>
          <cell r="R2691" t="str">
            <v/>
          </cell>
          <cell r="S2691" t="str">
            <v>Sim</v>
          </cell>
          <cell r="T2691" t="str">
            <v/>
          </cell>
          <cell r="U2691" t="str">
            <v/>
          </cell>
          <cell r="V2691" t="str">
            <v>Sim</v>
          </cell>
          <cell r="W2691" t="str">
            <v>Sim</v>
          </cell>
        </row>
        <row r="2692">
          <cell r="D2692" t="str">
            <v>Luislândia/MG</v>
          </cell>
          <cell r="E2692" t="str">
            <v>C</v>
          </cell>
          <cell r="F2692">
            <v>0.16997041763729626</v>
          </cell>
          <cell r="G2692" t="str">
            <v>A</v>
          </cell>
          <cell r="H2692">
            <v>0.96113083789261955</v>
          </cell>
          <cell r="I2692" t="str">
            <v>C</v>
          </cell>
          <cell r="J2692">
            <v>-1.0500501327124986E-2</v>
          </cell>
          <cell r="K2692" t="str">
            <v>C</v>
          </cell>
          <cell r="L2692" t="str">
            <v>Bicf</v>
          </cell>
          <cell r="M2692" t="str">
            <v/>
          </cell>
          <cell r="N2692" t="str">
            <v>CAPAG Ano Base 2023</v>
          </cell>
          <cell r="O2692" t="str">
            <v>Não</v>
          </cell>
          <cell r="P2692">
            <v>1.6291963397372571</v>
          </cell>
          <cell r="Q2692" t="str">
            <v>Sim</v>
          </cell>
          <cell r="R2692" t="str">
            <v/>
          </cell>
          <cell r="S2692" t="str">
            <v/>
          </cell>
          <cell r="T2692" t="str">
            <v/>
          </cell>
          <cell r="U2692" t="str">
            <v/>
          </cell>
          <cell r="V2692" t="str">
            <v>Sim</v>
          </cell>
          <cell r="W2692" t="str">
            <v>Sim</v>
          </cell>
        </row>
        <row r="2693">
          <cell r="D2693" t="str">
            <v>Luminárias/MG</v>
          </cell>
          <cell r="E2693" t="str">
            <v>C</v>
          </cell>
          <cell r="F2693">
            <v>1.6298007463691165E-2</v>
          </cell>
          <cell r="G2693" t="str">
            <v>A</v>
          </cell>
          <cell r="H2693">
            <v>0.95219039043018683</v>
          </cell>
          <cell r="I2693" t="str">
            <v>C</v>
          </cell>
          <cell r="J2693">
            <v>4.1972433020959495E-2</v>
          </cell>
          <cell r="K2693" t="str">
            <v>B</v>
          </cell>
          <cell r="L2693" t="str">
            <v>Bicf</v>
          </cell>
          <cell r="M2693" t="str">
            <v/>
          </cell>
          <cell r="N2693" t="str">
            <v>CAPAG Ano Base 2023</v>
          </cell>
          <cell r="O2693" t="str">
            <v>Não</v>
          </cell>
          <cell r="P2693">
            <v>0.61546018797027158</v>
          </cell>
          <cell r="Q2693" t="str">
            <v>Sim</v>
          </cell>
          <cell r="R2693" t="str">
            <v>Sim</v>
          </cell>
          <cell r="S2693" t="str">
            <v/>
          </cell>
          <cell r="T2693" t="str">
            <v/>
          </cell>
          <cell r="U2693" t="str">
            <v/>
          </cell>
          <cell r="V2693" t="str">
            <v>Sim</v>
          </cell>
          <cell r="W2693" t="str">
            <v>Sim</v>
          </cell>
        </row>
        <row r="2694">
          <cell r="D2694" t="str">
            <v>Luz/MG</v>
          </cell>
          <cell r="E2694" t="str">
            <v>n.d.</v>
          </cell>
          <cell r="F2694" t="str">
            <v>n.d.</v>
          </cell>
          <cell r="G2694" t="str">
            <v>n.d.</v>
          </cell>
          <cell r="H2694">
            <v>0.96266287773756076</v>
          </cell>
          <cell r="I2694" t="str">
            <v>C</v>
          </cell>
          <cell r="J2694" t="str">
            <v>n.d.</v>
          </cell>
          <cell r="K2694" t="str">
            <v>n.d.</v>
          </cell>
          <cell r="L2694" t="str">
            <v>Bicf</v>
          </cell>
          <cell r="M2694" t="str">
            <v xml:space="preserve">Ente não publicou último RGF de 2024
</v>
          </cell>
          <cell r="N2694" t="str">
            <v>CAPAG Ano Base 2023</v>
          </cell>
          <cell r="O2694" t="str">
            <v>Não</v>
          </cell>
          <cell r="P2694">
            <v>0.46137667842075314</v>
          </cell>
          <cell r="Q2694" t="str">
            <v>Sim</v>
          </cell>
          <cell r="R2694" t="str">
            <v>Sim</v>
          </cell>
          <cell r="S2694" t="str">
            <v/>
          </cell>
          <cell r="T2694" t="str">
            <v/>
          </cell>
          <cell r="U2694" t="str">
            <v/>
          </cell>
          <cell r="V2694" t="str">
            <v>Não</v>
          </cell>
          <cell r="W2694" t="str">
            <v>Sim</v>
          </cell>
        </row>
        <row r="2695">
          <cell r="D2695" t="str">
            <v>Machacalis/MG</v>
          </cell>
          <cell r="E2695" t="str">
            <v>C</v>
          </cell>
          <cell r="F2695">
            <v>0</v>
          </cell>
          <cell r="G2695" t="str">
            <v>A</v>
          </cell>
          <cell r="H2695">
            <v>0.97848124100227474</v>
          </cell>
          <cell r="I2695" t="str">
            <v>C</v>
          </cell>
          <cell r="J2695">
            <v>-1.9046149450175127E-4</v>
          </cell>
          <cell r="K2695" t="str">
            <v>C</v>
          </cell>
          <cell r="L2695" t="str">
            <v>Cicf</v>
          </cell>
          <cell r="M2695" t="str">
            <v/>
          </cell>
          <cell r="N2695" t="str">
            <v>CAPAG Ano Base 2023</v>
          </cell>
          <cell r="O2695" t="str">
            <v>Não</v>
          </cell>
          <cell r="P2695">
            <v>1.0111095848763714</v>
          </cell>
          <cell r="Q2695" t="str">
            <v>Sim</v>
          </cell>
          <cell r="R2695" t="str">
            <v/>
          </cell>
          <cell r="S2695" t="str">
            <v/>
          </cell>
          <cell r="T2695" t="str">
            <v/>
          </cell>
          <cell r="U2695" t="str">
            <v/>
          </cell>
          <cell r="V2695" t="str">
            <v>Sim</v>
          </cell>
          <cell r="W2695" t="str">
            <v>Não</v>
          </cell>
        </row>
        <row r="2696">
          <cell r="D2696" t="str">
            <v>Machado/MG</v>
          </cell>
          <cell r="E2696" t="str">
            <v>n.e.</v>
          </cell>
          <cell r="F2696">
            <v>9.1584317029314091E-2</v>
          </cell>
          <cell r="G2696" t="str">
            <v>A</v>
          </cell>
          <cell r="H2696">
            <v>0.98196731963357919</v>
          </cell>
          <cell r="I2696" t="str">
            <v>C</v>
          </cell>
          <cell r="J2696">
            <v>-0.14377531950761438</v>
          </cell>
          <cell r="K2696" t="str">
            <v>C</v>
          </cell>
          <cell r="L2696" t="str">
            <v>Eicf</v>
          </cell>
          <cell r="M2696" t="str">
            <v>Ente possui ranking da informação contábil Eicf</v>
          </cell>
          <cell r="N2696" t="str">
            <v>CAPAG Ano Base 2023</v>
          </cell>
          <cell r="O2696" t="str">
            <v>Não</v>
          </cell>
          <cell r="P2696">
            <v>105.53586837385201</v>
          </cell>
          <cell r="Q2696" t="str">
            <v>Sim</v>
          </cell>
          <cell r="R2696" t="str">
            <v/>
          </cell>
          <cell r="S2696" t="str">
            <v/>
          </cell>
          <cell r="T2696" t="str">
            <v/>
          </cell>
          <cell r="U2696" t="str">
            <v/>
          </cell>
          <cell r="V2696" t="str">
            <v>Sim</v>
          </cell>
          <cell r="W2696" t="str">
            <v>Sim</v>
          </cell>
        </row>
        <row r="2697">
          <cell r="D2697" t="str">
            <v>Madre de Deus de Minas/MG</v>
          </cell>
          <cell r="E2697" t="str">
            <v>A</v>
          </cell>
          <cell r="F2697">
            <v>8.3740302726929491E-3</v>
          </cell>
          <cell r="G2697" t="str">
            <v>A</v>
          </cell>
          <cell r="H2697">
            <v>0.8364128515896847</v>
          </cell>
          <cell r="I2697" t="str">
            <v>A</v>
          </cell>
          <cell r="J2697">
            <v>3.7883129382828368E-2</v>
          </cell>
          <cell r="K2697" t="str">
            <v>B</v>
          </cell>
          <cell r="L2697" t="str">
            <v>Bicf</v>
          </cell>
          <cell r="M2697" t="str">
            <v/>
          </cell>
          <cell r="N2697" t="str">
            <v>CAPAG Ano Base 2024</v>
          </cell>
          <cell r="O2697" t="str">
            <v>Sim</v>
          </cell>
          <cell r="P2697">
            <v>1.4816986637944654E-3</v>
          </cell>
          <cell r="Q2697" t="str">
            <v>Sim</v>
          </cell>
          <cell r="R2697" t="str">
            <v/>
          </cell>
          <cell r="S2697" t="str">
            <v/>
          </cell>
          <cell r="T2697" t="str">
            <v/>
          </cell>
          <cell r="U2697" t="str">
            <v/>
          </cell>
          <cell r="V2697" t="str">
            <v>Sim</v>
          </cell>
          <cell r="W2697" t="str">
            <v>Sim</v>
          </cell>
        </row>
        <row r="2698">
          <cell r="D2698" t="str">
            <v>Malacacheta/MG</v>
          </cell>
          <cell r="E2698" t="str">
            <v>C</v>
          </cell>
          <cell r="F2698">
            <v>7.7786544728759496E-2</v>
          </cell>
          <cell r="G2698" t="str">
            <v>A</v>
          </cell>
          <cell r="H2698">
            <v>1.0076811240305958</v>
          </cell>
          <cell r="I2698" t="str">
            <v>C</v>
          </cell>
          <cell r="J2698">
            <v>5.0271427150026899E-3</v>
          </cell>
          <cell r="K2698" t="str">
            <v>B</v>
          </cell>
          <cell r="L2698" t="str">
            <v>Cicf</v>
          </cell>
          <cell r="M2698" t="str">
            <v/>
          </cell>
          <cell r="N2698" t="str">
            <v>CAPAG Ano Base 2023</v>
          </cell>
          <cell r="O2698" t="str">
            <v>Não</v>
          </cell>
          <cell r="P2698">
            <v>0</v>
          </cell>
          <cell r="Q2698" t="str">
            <v>Sim</v>
          </cell>
          <cell r="R2698" t="str">
            <v>Sim</v>
          </cell>
          <cell r="S2698" t="str">
            <v/>
          </cell>
          <cell r="T2698" t="str">
            <v/>
          </cell>
          <cell r="U2698" t="str">
            <v/>
          </cell>
          <cell r="V2698" t="str">
            <v>Sim</v>
          </cell>
          <cell r="W2698" t="str">
            <v>Sim</v>
          </cell>
        </row>
        <row r="2699">
          <cell r="D2699" t="str">
            <v>Mamonas/MG</v>
          </cell>
          <cell r="E2699" t="str">
            <v>C</v>
          </cell>
          <cell r="F2699">
            <v>0.15110125811787467</v>
          </cell>
          <cell r="G2699" t="str">
            <v>A</v>
          </cell>
          <cell r="H2699">
            <v>0.93920144069483769</v>
          </cell>
          <cell r="I2699" t="str">
            <v>B</v>
          </cell>
          <cell r="J2699">
            <v>-1.0673797801568713E-2</v>
          </cell>
          <cell r="K2699" t="str">
            <v>C</v>
          </cell>
          <cell r="L2699" t="str">
            <v>Bicf</v>
          </cell>
          <cell r="M2699" t="str">
            <v/>
          </cell>
          <cell r="N2699" t="str">
            <v>CAPAG Ano Base 2024</v>
          </cell>
          <cell r="O2699" t="str">
            <v>Sim</v>
          </cell>
          <cell r="P2699">
            <v>1.5964234458065081</v>
          </cell>
          <cell r="Q2699" t="str">
            <v>Sim</v>
          </cell>
          <cell r="R2699" t="str">
            <v/>
          </cell>
          <cell r="S2699" t="str">
            <v/>
          </cell>
          <cell r="T2699" t="str">
            <v/>
          </cell>
          <cell r="U2699" t="str">
            <v/>
          </cell>
          <cell r="V2699" t="str">
            <v>Sim</v>
          </cell>
          <cell r="W2699" t="str">
            <v>Sim</v>
          </cell>
        </row>
        <row r="2700">
          <cell r="D2700" t="str">
            <v>Manga/MG</v>
          </cell>
          <cell r="E2700" t="str">
            <v>n.d.</v>
          </cell>
          <cell r="F2700">
            <v>0.11717393629271841</v>
          </cell>
          <cell r="G2700" t="str">
            <v>A</v>
          </cell>
          <cell r="H2700">
            <v>1.0208627305186826</v>
          </cell>
          <cell r="I2700" t="str">
            <v>C</v>
          </cell>
          <cell r="J2700" t="str">
            <v>n.d.</v>
          </cell>
          <cell r="K2700" t="str">
            <v>n.d.</v>
          </cell>
          <cell r="L2700" t="str">
            <v>Bicf</v>
          </cell>
          <cell r="M270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00" t="str">
            <v>CAPAG Ano Base 2023</v>
          </cell>
          <cell r="O2700" t="str">
            <v>Não</v>
          </cell>
          <cell r="P2700" t="str">
            <v>n.d.</v>
          </cell>
          <cell r="Q2700" t="str">
            <v>Sim</v>
          </cell>
          <cell r="R2700" t="str">
            <v/>
          </cell>
          <cell r="S2700" t="str">
            <v/>
          </cell>
          <cell r="T2700" t="str">
            <v/>
          </cell>
          <cell r="U2700" t="str">
            <v>Sim</v>
          </cell>
          <cell r="V2700" t="str">
            <v>Sim</v>
          </cell>
          <cell r="W2700" t="str">
            <v>Sim</v>
          </cell>
        </row>
        <row r="2701">
          <cell r="D2701" t="str">
            <v>Manhuaçu/MG</v>
          </cell>
          <cell r="E2701" t="str">
            <v>C</v>
          </cell>
          <cell r="F2701">
            <v>2.965934650847496E-2</v>
          </cell>
          <cell r="G2701" t="str">
            <v>A</v>
          </cell>
          <cell r="H2701">
            <v>0.90995547005050148</v>
          </cell>
          <cell r="I2701" t="str">
            <v>B</v>
          </cell>
          <cell r="J2701">
            <v>-6.8441624996705914E-3</v>
          </cell>
          <cell r="K2701" t="str">
            <v>C</v>
          </cell>
          <cell r="L2701" t="str">
            <v>Cicf</v>
          </cell>
          <cell r="M2701" t="str">
            <v/>
          </cell>
          <cell r="N2701" t="str">
            <v>CAPAG Ano Base 2023</v>
          </cell>
          <cell r="O2701" t="str">
            <v>Não</v>
          </cell>
          <cell r="P2701">
            <v>1.2202705099601439</v>
          </cell>
          <cell r="Q2701" t="str">
            <v>Sim</v>
          </cell>
          <cell r="R2701" t="str">
            <v/>
          </cell>
          <cell r="S2701" t="str">
            <v/>
          </cell>
          <cell r="T2701" t="str">
            <v/>
          </cell>
          <cell r="U2701" t="str">
            <v/>
          </cell>
          <cell r="V2701" t="str">
            <v>Sim</v>
          </cell>
          <cell r="W2701" t="str">
            <v>Sim</v>
          </cell>
        </row>
        <row r="2702">
          <cell r="D2702" t="str">
            <v>Manhumirim/MG</v>
          </cell>
          <cell r="E2702" t="str">
            <v>n.e.</v>
          </cell>
          <cell r="F2702">
            <v>3.2601369396475878E-2</v>
          </cell>
          <cell r="G2702" t="str">
            <v>A</v>
          </cell>
          <cell r="H2702">
            <v>0.91870594558566521</v>
          </cell>
          <cell r="I2702" t="str">
            <v>B</v>
          </cell>
          <cell r="J2702" t="str">
            <v>n.d.</v>
          </cell>
          <cell r="K2702" t="str">
            <v>n.d.</v>
          </cell>
          <cell r="L2702" t="str">
            <v>Eicf</v>
          </cell>
          <cell r="M2702" t="str">
            <v>Ente possui ranking da informação contábil Eicf</v>
          </cell>
          <cell r="N2702" t="str">
            <v>CAPAG Ano Base 2023</v>
          </cell>
          <cell r="O2702" t="str">
            <v>Não</v>
          </cell>
          <cell r="P2702" t="str">
            <v>n.d.</v>
          </cell>
          <cell r="Q2702" t="str">
            <v>Sim</v>
          </cell>
          <cell r="R2702" t="str">
            <v/>
          </cell>
          <cell r="S2702" t="str">
            <v/>
          </cell>
          <cell r="T2702" t="str">
            <v/>
          </cell>
          <cell r="U2702" t="str">
            <v>Sim</v>
          </cell>
          <cell r="V2702" t="str">
            <v>Sim</v>
          </cell>
          <cell r="W2702" t="str">
            <v>Não</v>
          </cell>
        </row>
        <row r="2703">
          <cell r="D2703" t="str">
            <v>Mantena/MG</v>
          </cell>
          <cell r="E2703" t="str">
            <v>n.d.</v>
          </cell>
          <cell r="F2703">
            <v>9.6959224534614821E-2</v>
          </cell>
          <cell r="G2703" t="str">
            <v>A</v>
          </cell>
          <cell r="H2703">
            <v>0.94271173310250456</v>
          </cell>
          <cell r="I2703" t="str">
            <v>B</v>
          </cell>
          <cell r="J2703" t="str">
            <v>n.d.</v>
          </cell>
          <cell r="K2703" t="str">
            <v>n.d.</v>
          </cell>
          <cell r="L2703" t="str">
            <v>Dicf</v>
          </cell>
          <cell r="M270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03" t="str">
            <v>CAPAG Ano Base 2023</v>
          </cell>
          <cell r="O2703" t="str">
            <v>Não</v>
          </cell>
          <cell r="P2703" t="str">
            <v>n.d.</v>
          </cell>
          <cell r="Q2703" t="str">
            <v>Sim</v>
          </cell>
          <cell r="R2703" t="str">
            <v/>
          </cell>
          <cell r="S2703" t="str">
            <v/>
          </cell>
          <cell r="T2703" t="str">
            <v/>
          </cell>
          <cell r="U2703" t="str">
            <v>Sim</v>
          </cell>
          <cell r="V2703" t="str">
            <v>Sim</v>
          </cell>
          <cell r="W2703" t="str">
            <v>Sim</v>
          </cell>
        </row>
        <row r="2704">
          <cell r="D2704" t="str">
            <v>Maravilhas/MG</v>
          </cell>
          <cell r="E2704" t="str">
            <v>n.d.</v>
          </cell>
          <cell r="F2704">
            <v>6.7920579179424387E-2</v>
          </cell>
          <cell r="G2704" t="str">
            <v>A</v>
          </cell>
          <cell r="H2704">
            <v>0.6528921036748927</v>
          </cell>
          <cell r="I2704" t="str">
            <v>A</v>
          </cell>
          <cell r="J2704" t="str">
            <v>n.d.</v>
          </cell>
          <cell r="K2704" t="str">
            <v>n.d.</v>
          </cell>
          <cell r="L2704" t="str">
            <v>Dicf</v>
          </cell>
          <cell r="M27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04" t="str">
            <v>CAPAG Ano Base 2023</v>
          </cell>
          <cell r="O2704" t="str">
            <v>Não</v>
          </cell>
          <cell r="P2704" t="str">
            <v>n.d.</v>
          </cell>
          <cell r="Q2704" t="str">
            <v>Sim</v>
          </cell>
          <cell r="R2704" t="str">
            <v/>
          </cell>
          <cell r="S2704" t="str">
            <v/>
          </cell>
          <cell r="T2704" t="str">
            <v/>
          </cell>
          <cell r="U2704" t="str">
            <v>Sim</v>
          </cell>
          <cell r="V2704" t="str">
            <v>Sim</v>
          </cell>
          <cell r="W2704" t="str">
            <v>Não</v>
          </cell>
        </row>
        <row r="2705">
          <cell r="D2705" t="str">
            <v>Mar de Espanha/MG</v>
          </cell>
          <cell r="E2705" t="str">
            <v>B</v>
          </cell>
          <cell r="F2705">
            <v>1.3099315178483464E-2</v>
          </cell>
          <cell r="G2705" t="str">
            <v>A</v>
          </cell>
          <cell r="H2705">
            <v>0.87824609160687594</v>
          </cell>
          <cell r="I2705" t="str">
            <v>B</v>
          </cell>
          <cell r="J2705">
            <v>1.3262141254575832E-2</v>
          </cell>
          <cell r="K2705" t="str">
            <v>B</v>
          </cell>
          <cell r="L2705" t="str">
            <v>Bicf</v>
          </cell>
          <cell r="M2705" t="str">
            <v/>
          </cell>
          <cell r="N2705" t="str">
            <v>CAPAG Ano Base 2023</v>
          </cell>
          <cell r="O2705" t="str">
            <v>Não</v>
          </cell>
          <cell r="P2705">
            <v>0.79813158219799551</v>
          </cell>
          <cell r="Q2705" t="str">
            <v>Sim</v>
          </cell>
          <cell r="R2705" t="str">
            <v/>
          </cell>
          <cell r="S2705" t="str">
            <v/>
          </cell>
          <cell r="T2705" t="str">
            <v/>
          </cell>
          <cell r="U2705" t="str">
            <v/>
          </cell>
          <cell r="V2705" t="str">
            <v>Sim</v>
          </cell>
          <cell r="W2705" t="str">
            <v>Sim</v>
          </cell>
        </row>
        <row r="2706">
          <cell r="D2706" t="str">
            <v>Maria da Fé/MG</v>
          </cell>
          <cell r="E2706" t="str">
            <v>B</v>
          </cell>
          <cell r="F2706">
            <v>0</v>
          </cell>
          <cell r="G2706" t="str">
            <v>A</v>
          </cell>
          <cell r="H2706">
            <v>0.89182523563271676</v>
          </cell>
          <cell r="I2706" t="str">
            <v>B</v>
          </cell>
          <cell r="J2706">
            <v>3.2891631487960933E-2</v>
          </cell>
          <cell r="K2706" t="str">
            <v>B</v>
          </cell>
          <cell r="L2706" t="str">
            <v>Bicf</v>
          </cell>
          <cell r="M2706" t="str">
            <v/>
          </cell>
          <cell r="N2706" t="str">
            <v>CAPAG Ano Base 2023</v>
          </cell>
          <cell r="O2706" t="str">
            <v>Não</v>
          </cell>
          <cell r="P2706">
            <v>0</v>
          </cell>
          <cell r="Q2706" t="str">
            <v>Sim</v>
          </cell>
          <cell r="R2706" t="str">
            <v/>
          </cell>
          <cell r="S2706" t="str">
            <v/>
          </cell>
          <cell r="T2706" t="str">
            <v/>
          </cell>
          <cell r="U2706" t="str">
            <v/>
          </cell>
          <cell r="V2706" t="str">
            <v>Sim</v>
          </cell>
          <cell r="W2706" t="str">
            <v>Sim</v>
          </cell>
        </row>
        <row r="2707">
          <cell r="D2707" t="str">
            <v>Mariana/MG</v>
          </cell>
          <cell r="E2707" t="str">
            <v>n.d.</v>
          </cell>
          <cell r="F2707">
            <v>1.8885702292792777E-2</v>
          </cell>
          <cell r="G2707" t="str">
            <v>A</v>
          </cell>
          <cell r="H2707">
            <v>0.88118512589020948</v>
          </cell>
          <cell r="I2707" t="str">
            <v>B</v>
          </cell>
          <cell r="J2707" t="str">
            <v>n.d.</v>
          </cell>
          <cell r="K2707" t="str">
            <v>n.d.</v>
          </cell>
          <cell r="L2707" t="str">
            <v>Dicf</v>
          </cell>
          <cell r="M270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07" t="str">
            <v>CAPAG Ano Base 2023</v>
          </cell>
          <cell r="O2707" t="str">
            <v>Não</v>
          </cell>
          <cell r="P2707" t="str">
            <v>n.d.</v>
          </cell>
          <cell r="Q2707" t="str">
            <v>Sim</v>
          </cell>
          <cell r="R2707" t="str">
            <v/>
          </cell>
          <cell r="S2707" t="str">
            <v/>
          </cell>
          <cell r="T2707" t="str">
            <v/>
          </cell>
          <cell r="U2707" t="str">
            <v>Sim</v>
          </cell>
          <cell r="V2707" t="str">
            <v>Sim</v>
          </cell>
          <cell r="W2707" t="str">
            <v>Sim</v>
          </cell>
        </row>
        <row r="2708">
          <cell r="D2708" t="str">
            <v>Marilac/MG</v>
          </cell>
          <cell r="E2708" t="str">
            <v>n.d.</v>
          </cell>
          <cell r="F2708">
            <v>2.1234208908948855E-2</v>
          </cell>
          <cell r="G2708" t="str">
            <v>A</v>
          </cell>
          <cell r="H2708">
            <v>0.90569882613721653</v>
          </cell>
          <cell r="I2708" t="str">
            <v>B</v>
          </cell>
          <cell r="J2708" t="str">
            <v>n.d.</v>
          </cell>
          <cell r="K2708" t="str">
            <v>n.d.</v>
          </cell>
          <cell r="L2708" t="str">
            <v>Dicf</v>
          </cell>
          <cell r="M2708"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08" t="str">
            <v>CAPAG Ano Base 2023</v>
          </cell>
          <cell r="O2708" t="str">
            <v>Não</v>
          </cell>
          <cell r="P2708" t="str">
            <v>n.d.</v>
          </cell>
          <cell r="Q2708" t="str">
            <v>Sim</v>
          </cell>
          <cell r="R2708" t="str">
            <v/>
          </cell>
          <cell r="S2708" t="str">
            <v/>
          </cell>
          <cell r="T2708" t="str">
            <v>Negativa</v>
          </cell>
          <cell r="U2708" t="str">
            <v>Sim</v>
          </cell>
          <cell r="V2708" t="str">
            <v>Sim</v>
          </cell>
          <cell r="W2708" t="str">
            <v>Sim</v>
          </cell>
        </row>
        <row r="2709">
          <cell r="D2709" t="str">
            <v>Mário Campos/MG</v>
          </cell>
          <cell r="E2709" t="str">
            <v>A</v>
          </cell>
          <cell r="F2709">
            <v>0</v>
          </cell>
          <cell r="G2709" t="str">
            <v>A</v>
          </cell>
          <cell r="H2709">
            <v>0.87074103734518671</v>
          </cell>
          <cell r="I2709" t="str">
            <v>B</v>
          </cell>
          <cell r="J2709">
            <v>0.33129540398390872</v>
          </cell>
          <cell r="K2709" t="str">
            <v>A</v>
          </cell>
          <cell r="L2709" t="str">
            <v>Bicf</v>
          </cell>
          <cell r="M2709" t="str">
            <v/>
          </cell>
          <cell r="N2709" t="str">
            <v>CAPAG Ano Base 2023</v>
          </cell>
          <cell r="O2709" t="str">
            <v>Não</v>
          </cell>
          <cell r="P2709">
            <v>5.5993048854122318E-2</v>
          </cell>
          <cell r="Q2709" t="str">
            <v>Sim</v>
          </cell>
          <cell r="R2709" t="str">
            <v/>
          </cell>
          <cell r="S2709" t="str">
            <v/>
          </cell>
          <cell r="T2709" t="str">
            <v/>
          </cell>
          <cell r="U2709" t="str">
            <v/>
          </cell>
          <cell r="V2709" t="str">
            <v>Sim</v>
          </cell>
          <cell r="W2709" t="str">
            <v>Sim</v>
          </cell>
        </row>
        <row r="2710">
          <cell r="D2710" t="str">
            <v>Maripá de Minas/MG</v>
          </cell>
          <cell r="E2710" t="str">
            <v>A</v>
          </cell>
          <cell r="F2710">
            <v>5.4199132014085445E-3</v>
          </cell>
          <cell r="G2710" t="str">
            <v>A</v>
          </cell>
          <cell r="H2710">
            <v>0.81933019593892076</v>
          </cell>
          <cell r="I2710" t="str">
            <v>A</v>
          </cell>
          <cell r="J2710">
            <v>5.8724822035204953E-2</v>
          </cell>
          <cell r="K2710" t="str">
            <v>A</v>
          </cell>
          <cell r="L2710" t="str">
            <v>Cicf</v>
          </cell>
          <cell r="M2710" t="str">
            <v/>
          </cell>
          <cell r="N2710" t="str">
            <v>CAPAG Ano Base 2023</v>
          </cell>
          <cell r="O2710" t="str">
            <v>Não</v>
          </cell>
          <cell r="P2710">
            <v>0.37038872672201645</v>
          </cell>
          <cell r="Q2710" t="str">
            <v>Sim</v>
          </cell>
          <cell r="R2710" t="str">
            <v/>
          </cell>
          <cell r="S2710" t="str">
            <v/>
          </cell>
          <cell r="T2710" t="str">
            <v/>
          </cell>
          <cell r="U2710" t="str">
            <v/>
          </cell>
          <cell r="V2710" t="str">
            <v>Sim</v>
          </cell>
          <cell r="W2710" t="str">
            <v>Sim</v>
          </cell>
        </row>
        <row r="2711">
          <cell r="D2711" t="str">
            <v>Marliéria/MG</v>
          </cell>
          <cell r="E2711" t="str">
            <v>B</v>
          </cell>
          <cell r="F2711">
            <v>5.24014446523157E-2</v>
          </cell>
          <cell r="G2711" t="str">
            <v>A</v>
          </cell>
          <cell r="H2711">
            <v>0.94492299703774607</v>
          </cell>
          <cell r="I2711" t="str">
            <v>B</v>
          </cell>
          <cell r="J2711">
            <v>8.9638703425671089E-3</v>
          </cell>
          <cell r="K2711" t="str">
            <v>B</v>
          </cell>
          <cell r="L2711" t="str">
            <v>Cicf</v>
          </cell>
          <cell r="M2711" t="str">
            <v/>
          </cell>
          <cell r="N2711" t="str">
            <v>CAPAG Ano Base 2023</v>
          </cell>
          <cell r="O2711" t="str">
            <v>Não</v>
          </cell>
          <cell r="P2711">
            <v>0.94077864777098741</v>
          </cell>
          <cell r="Q2711" t="str">
            <v>Sim</v>
          </cell>
          <cell r="R2711" t="str">
            <v/>
          </cell>
          <cell r="S2711" t="str">
            <v/>
          </cell>
          <cell r="T2711" t="str">
            <v/>
          </cell>
          <cell r="U2711" t="str">
            <v/>
          </cell>
          <cell r="V2711" t="str">
            <v>Sim</v>
          </cell>
          <cell r="W2711" t="str">
            <v>Sim</v>
          </cell>
        </row>
        <row r="2712">
          <cell r="D2712" t="str">
            <v>Marmelópolis/MG</v>
          </cell>
          <cell r="E2712" t="str">
            <v>C</v>
          </cell>
          <cell r="F2712">
            <v>7.649670909514638E-3</v>
          </cell>
          <cell r="G2712" t="str">
            <v>A</v>
          </cell>
          <cell r="H2712">
            <v>0.94681532655059142</v>
          </cell>
          <cell r="I2712" t="str">
            <v>B</v>
          </cell>
          <cell r="J2712">
            <v>0</v>
          </cell>
          <cell r="K2712" t="str">
            <v>C</v>
          </cell>
          <cell r="L2712" t="str">
            <v>Dicf</v>
          </cell>
          <cell r="M2712" t="str">
            <v/>
          </cell>
          <cell r="N2712" t="str">
            <v>CAPAG Ano Base 2023</v>
          </cell>
          <cell r="O2712" t="str">
            <v>Não</v>
          </cell>
          <cell r="P2712" t="str">
            <v>n.d.</v>
          </cell>
          <cell r="Q2712" t="str">
            <v>Sim</v>
          </cell>
          <cell r="R2712" t="str">
            <v/>
          </cell>
          <cell r="S2712" t="str">
            <v/>
          </cell>
          <cell r="T2712" t="str">
            <v/>
          </cell>
          <cell r="U2712" t="str">
            <v/>
          </cell>
          <cell r="V2712" t="str">
            <v>Sim</v>
          </cell>
          <cell r="W2712" t="str">
            <v>Sim</v>
          </cell>
        </row>
        <row r="2713">
          <cell r="D2713" t="str">
            <v>Martinho Campos/MG</v>
          </cell>
          <cell r="E2713" t="str">
            <v>n.e.</v>
          </cell>
          <cell r="F2713" t="str">
            <v>n.d.</v>
          </cell>
          <cell r="G2713" t="str">
            <v>n.d.</v>
          </cell>
          <cell r="H2713" t="str">
            <v>n.d.</v>
          </cell>
          <cell r="I2713" t="str">
            <v>n.d.</v>
          </cell>
          <cell r="J2713" t="str">
            <v>n.d.</v>
          </cell>
          <cell r="K2713" t="str">
            <v>n.d.</v>
          </cell>
          <cell r="L2713" t="str">
            <v>Eicf</v>
          </cell>
          <cell r="M2713" t="str">
            <v>Ente possui ranking da informação contábil Eicf</v>
          </cell>
          <cell r="N2713" t="str">
            <v>CAPAG Ano Base 2023</v>
          </cell>
          <cell r="O2713" t="str">
            <v>Não</v>
          </cell>
          <cell r="P2713">
            <v>0.26073350666228812</v>
          </cell>
          <cell r="Q2713" t="str">
            <v>Sim</v>
          </cell>
          <cell r="R2713" t="str">
            <v>Sim</v>
          </cell>
          <cell r="S2713" t="str">
            <v/>
          </cell>
          <cell r="T2713" t="str">
            <v/>
          </cell>
          <cell r="U2713" t="str">
            <v/>
          </cell>
          <cell r="V2713" t="str">
            <v>Não</v>
          </cell>
          <cell r="W2713" t="str">
            <v>Não</v>
          </cell>
        </row>
        <row r="2714">
          <cell r="D2714" t="str">
            <v>Martins Soares/MG</v>
          </cell>
          <cell r="E2714" t="str">
            <v>n.d.</v>
          </cell>
          <cell r="F2714" t="e">
            <v>#DIV/0!</v>
          </cell>
          <cell r="G2714" t="str">
            <v>n.d.</v>
          </cell>
          <cell r="H2714">
            <v>0.88949196516182838</v>
          </cell>
          <cell r="I2714" t="str">
            <v>B</v>
          </cell>
          <cell r="J2714" t="str">
            <v>n.d.</v>
          </cell>
          <cell r="K2714" t="str">
            <v>n.d.</v>
          </cell>
          <cell r="L2714" t="str">
            <v>Dicf</v>
          </cell>
          <cell r="M2714" t="str">
            <v/>
          </cell>
          <cell r="N2714" t="str">
            <v>CAPAG Ano Base 2023</v>
          </cell>
          <cell r="O2714" t="str">
            <v>Não</v>
          </cell>
          <cell r="P2714">
            <v>0.58386682092243647</v>
          </cell>
          <cell r="Q2714" t="str">
            <v>Sim</v>
          </cell>
          <cell r="R2714" t="str">
            <v/>
          </cell>
          <cell r="S2714" t="str">
            <v/>
          </cell>
          <cell r="T2714" t="str">
            <v/>
          </cell>
          <cell r="U2714" t="str">
            <v/>
          </cell>
          <cell r="V2714" t="str">
            <v>Sim</v>
          </cell>
          <cell r="W2714" t="str">
            <v>Sim</v>
          </cell>
        </row>
        <row r="2715">
          <cell r="D2715" t="str">
            <v>Mata Verde/MG</v>
          </cell>
          <cell r="E2715" t="str">
            <v>n.d.</v>
          </cell>
          <cell r="F2715">
            <v>4.8362787725653403E-2</v>
          </cell>
          <cell r="G2715" t="str">
            <v>A</v>
          </cell>
          <cell r="H2715">
            <v>1.0266583870341803</v>
          </cell>
          <cell r="I2715" t="str">
            <v>C</v>
          </cell>
          <cell r="J2715" t="str">
            <v>n.d.</v>
          </cell>
          <cell r="K2715" t="str">
            <v>n.d.</v>
          </cell>
          <cell r="L2715" t="str">
            <v>Bicf</v>
          </cell>
          <cell r="M271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715" t="str">
            <v>CAPAG Ano Base 2023</v>
          </cell>
          <cell r="O2715" t="str">
            <v>Não</v>
          </cell>
          <cell r="P2715" t="str">
            <v>n.d.</v>
          </cell>
          <cell r="Q2715" t="str">
            <v>Sim</v>
          </cell>
          <cell r="R2715" t="str">
            <v/>
          </cell>
          <cell r="S2715" t="str">
            <v/>
          </cell>
          <cell r="T2715" t="str">
            <v>Negativa</v>
          </cell>
          <cell r="U2715" t="str">
            <v/>
          </cell>
          <cell r="V2715" t="str">
            <v>Sim</v>
          </cell>
          <cell r="W2715" t="str">
            <v>Não</v>
          </cell>
        </row>
        <row r="2716">
          <cell r="D2716" t="str">
            <v>Materlândia/MG</v>
          </cell>
          <cell r="E2716" t="str">
            <v>n.d.</v>
          </cell>
          <cell r="F2716" t="str">
            <v>n.d.</v>
          </cell>
          <cell r="G2716" t="str">
            <v>n.d.</v>
          </cell>
          <cell r="H2716" t="str">
            <v>n.d.</v>
          </cell>
          <cell r="I2716" t="str">
            <v>n.d.</v>
          </cell>
          <cell r="J2716" t="str">
            <v>n.d.</v>
          </cell>
          <cell r="K2716" t="str">
            <v>n.d.</v>
          </cell>
          <cell r="L2716" t="str">
            <v>Aicf</v>
          </cell>
          <cell r="M2716" t="str">
            <v xml:space="preserve">Ente não publicou último RGF de 2024
Ente não publicou último RREO de 2024
</v>
          </cell>
          <cell r="N2716" t="str">
            <v>CAPAG Ano Base 2023</v>
          </cell>
          <cell r="O2716" t="str">
            <v>Não</v>
          </cell>
          <cell r="P2716">
            <v>0.1954301790400591</v>
          </cell>
          <cell r="Q2716" t="str">
            <v>Sim</v>
          </cell>
          <cell r="R2716" t="str">
            <v>Sim</v>
          </cell>
          <cell r="S2716" t="str">
            <v/>
          </cell>
          <cell r="T2716" t="str">
            <v/>
          </cell>
          <cell r="U2716" t="str">
            <v/>
          </cell>
          <cell r="V2716" t="str">
            <v>Não</v>
          </cell>
          <cell r="W2716" t="str">
            <v>Não</v>
          </cell>
        </row>
        <row r="2717">
          <cell r="D2717" t="str">
            <v>Mateus Leme/MG</v>
          </cell>
          <cell r="E2717" t="str">
            <v>C</v>
          </cell>
          <cell r="F2717">
            <v>5.6222956456197541E-3</v>
          </cell>
          <cell r="G2717" t="str">
            <v>A</v>
          </cell>
          <cell r="H2717">
            <v>0.98657477961882578</v>
          </cell>
          <cell r="I2717" t="str">
            <v>C</v>
          </cell>
          <cell r="J2717">
            <v>-5.5076518553171062E-2</v>
          </cell>
          <cell r="K2717" t="str">
            <v>C</v>
          </cell>
          <cell r="L2717" t="str">
            <v>Bicf</v>
          </cell>
          <cell r="M2717" t="str">
            <v/>
          </cell>
          <cell r="N2717" t="str">
            <v>CAPAG Ano Base 2023</v>
          </cell>
          <cell r="O2717" t="str">
            <v>Não</v>
          </cell>
          <cell r="P2717">
            <v>3.4452502379354946</v>
          </cell>
          <cell r="Q2717" t="str">
            <v>Sim</v>
          </cell>
          <cell r="R2717" t="str">
            <v/>
          </cell>
          <cell r="S2717" t="str">
            <v/>
          </cell>
          <cell r="T2717" t="str">
            <v/>
          </cell>
          <cell r="U2717" t="str">
            <v/>
          </cell>
          <cell r="V2717" t="str">
            <v>Sim</v>
          </cell>
          <cell r="W2717" t="str">
            <v>Não</v>
          </cell>
        </row>
        <row r="2718">
          <cell r="D2718" t="str">
            <v>Matias Barbosa/MG</v>
          </cell>
          <cell r="E2718" t="str">
            <v>n.d.</v>
          </cell>
          <cell r="F2718" t="str">
            <v>n.d.</v>
          </cell>
          <cell r="G2718" t="str">
            <v>n.d.</v>
          </cell>
          <cell r="H2718" t="str">
            <v>n.d.</v>
          </cell>
          <cell r="I2718" t="str">
            <v>n.d.</v>
          </cell>
          <cell r="J2718" t="str">
            <v>n.d.</v>
          </cell>
          <cell r="K2718" t="str">
            <v>n.d.</v>
          </cell>
          <cell r="L2718" t="str">
            <v>Cicf</v>
          </cell>
          <cell r="M2718" t="str">
            <v xml:space="preserve">Ente não publicou último RGF de 2024
Ente não publicou último RREO de 2024
</v>
          </cell>
          <cell r="N2718" t="str">
            <v>CAPAG Ano Base 2023</v>
          </cell>
          <cell r="O2718" t="str">
            <v>Não</v>
          </cell>
          <cell r="P2718">
            <v>0.8559056329153395</v>
          </cell>
          <cell r="Q2718" t="str">
            <v>Sim</v>
          </cell>
          <cell r="R2718" t="str">
            <v>Sim</v>
          </cell>
          <cell r="S2718" t="str">
            <v/>
          </cell>
          <cell r="T2718" t="str">
            <v/>
          </cell>
          <cell r="U2718" t="str">
            <v/>
          </cell>
          <cell r="V2718" t="str">
            <v>Não</v>
          </cell>
          <cell r="W2718" t="str">
            <v>Não</v>
          </cell>
        </row>
        <row r="2719">
          <cell r="D2719" t="str">
            <v>Matias Cardoso/MG</v>
          </cell>
          <cell r="E2719" t="str">
            <v>C</v>
          </cell>
          <cell r="F2719">
            <v>5.5321678745223368E-2</v>
          </cell>
          <cell r="G2719" t="str">
            <v>A</v>
          </cell>
          <cell r="H2719">
            <v>0.90814926120920791</v>
          </cell>
          <cell r="I2719" t="str">
            <v>B</v>
          </cell>
          <cell r="J2719">
            <v>-4.3051556175797579E-3</v>
          </cell>
          <cell r="K2719" t="str">
            <v>C</v>
          </cell>
          <cell r="L2719" t="str">
            <v>Bicf</v>
          </cell>
          <cell r="M2719" t="str">
            <v/>
          </cell>
          <cell r="N2719" t="str">
            <v>CAPAG Ano Base 2023</v>
          </cell>
          <cell r="O2719" t="str">
            <v>Não</v>
          </cell>
          <cell r="P2719">
            <v>1.1784724609806605</v>
          </cell>
          <cell r="Q2719" t="str">
            <v>Sim</v>
          </cell>
          <cell r="R2719" t="str">
            <v/>
          </cell>
          <cell r="S2719" t="str">
            <v/>
          </cell>
          <cell r="T2719" t="str">
            <v/>
          </cell>
          <cell r="U2719" t="str">
            <v/>
          </cell>
          <cell r="V2719" t="str">
            <v>Sim</v>
          </cell>
          <cell r="W2719" t="str">
            <v>Sim</v>
          </cell>
        </row>
        <row r="2720">
          <cell r="D2720" t="str">
            <v>Matipó/MG</v>
          </cell>
          <cell r="E2720" t="str">
            <v>n.d.</v>
          </cell>
          <cell r="F2720">
            <v>0.16845960901313706</v>
          </cell>
          <cell r="G2720" t="str">
            <v>A</v>
          </cell>
          <cell r="H2720">
            <v>0.92760170417509635</v>
          </cell>
          <cell r="I2720" t="str">
            <v>B</v>
          </cell>
          <cell r="J2720" t="str">
            <v>n.d.</v>
          </cell>
          <cell r="K2720" t="str">
            <v>n.d.</v>
          </cell>
          <cell r="L2720" t="str">
            <v>Dicf</v>
          </cell>
          <cell r="M272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20" t="str">
            <v>CAPAG Ano Base 2023</v>
          </cell>
          <cell r="O2720" t="str">
            <v>Não</v>
          </cell>
          <cell r="P2720" t="str">
            <v>n.d.</v>
          </cell>
          <cell r="Q2720" t="str">
            <v>Sim</v>
          </cell>
          <cell r="R2720" t="str">
            <v/>
          </cell>
          <cell r="S2720" t="str">
            <v/>
          </cell>
          <cell r="T2720" t="str">
            <v/>
          </cell>
          <cell r="U2720" t="str">
            <v>Sim</v>
          </cell>
          <cell r="V2720" t="str">
            <v>Sim</v>
          </cell>
          <cell r="W2720" t="str">
            <v>Sim</v>
          </cell>
        </row>
        <row r="2721">
          <cell r="D2721" t="str">
            <v>Mato Verde/MG</v>
          </cell>
          <cell r="E2721" t="str">
            <v>C</v>
          </cell>
          <cell r="F2721">
            <v>0.13521227260791718</v>
          </cell>
          <cell r="G2721" t="str">
            <v>A</v>
          </cell>
          <cell r="H2721">
            <v>1.0124362299636112</v>
          </cell>
          <cell r="I2721" t="str">
            <v>C</v>
          </cell>
          <cell r="J2721">
            <v>-9.1950927910785366E-2</v>
          </cell>
          <cell r="K2721" t="str">
            <v>C</v>
          </cell>
          <cell r="L2721" t="str">
            <v>Bicf</v>
          </cell>
          <cell r="M2721" t="str">
            <v/>
          </cell>
          <cell r="N2721" t="str">
            <v>CAPAG Ano Base 2023</v>
          </cell>
          <cell r="O2721" t="str">
            <v>Não</v>
          </cell>
          <cell r="P2721">
            <v>13.96988156998748</v>
          </cell>
          <cell r="Q2721" t="str">
            <v>Sim</v>
          </cell>
          <cell r="R2721" t="str">
            <v/>
          </cell>
          <cell r="S2721" t="str">
            <v/>
          </cell>
          <cell r="T2721" t="str">
            <v/>
          </cell>
          <cell r="U2721" t="str">
            <v/>
          </cell>
          <cell r="V2721" t="str">
            <v>Sim</v>
          </cell>
          <cell r="W2721" t="str">
            <v>Sim</v>
          </cell>
        </row>
        <row r="2722">
          <cell r="D2722" t="str">
            <v>Matozinhos/MG</v>
          </cell>
          <cell r="E2722" t="str">
            <v>A</v>
          </cell>
          <cell r="F2722">
            <v>0.15056907290502478</v>
          </cell>
          <cell r="G2722" t="str">
            <v>A</v>
          </cell>
          <cell r="H2722">
            <v>0.88973106531603796</v>
          </cell>
          <cell r="I2722" t="str">
            <v>B</v>
          </cell>
          <cell r="J2722">
            <v>0.13210751573988735</v>
          </cell>
          <cell r="K2722" t="str">
            <v>A</v>
          </cell>
          <cell r="L2722" t="str">
            <v>Cicf</v>
          </cell>
          <cell r="M2722" t="str">
            <v/>
          </cell>
          <cell r="N2722" t="str">
            <v>CAPAG Ano Base 2023</v>
          </cell>
          <cell r="O2722" t="str">
            <v>Não</v>
          </cell>
          <cell r="P2722">
            <v>0.34065249402507625</v>
          </cell>
          <cell r="Q2722" t="str">
            <v>Sim</v>
          </cell>
          <cell r="R2722" t="str">
            <v/>
          </cell>
          <cell r="S2722" t="str">
            <v/>
          </cell>
          <cell r="T2722" t="str">
            <v/>
          </cell>
          <cell r="U2722" t="str">
            <v/>
          </cell>
          <cell r="V2722" t="str">
            <v>Sim</v>
          </cell>
          <cell r="W2722" t="str">
            <v>Sim</v>
          </cell>
        </row>
        <row r="2723">
          <cell r="D2723" t="str">
            <v>Matutina/MG</v>
          </cell>
          <cell r="E2723" t="str">
            <v>n.e.</v>
          </cell>
          <cell r="F2723">
            <v>1.0346697963092424E-2</v>
          </cell>
          <cell r="G2723" t="str">
            <v>A</v>
          </cell>
          <cell r="H2723">
            <v>0.91373711386375889</v>
          </cell>
          <cell r="I2723" t="str">
            <v>B</v>
          </cell>
          <cell r="J2723">
            <v>-1.0650705356426923E-3</v>
          </cell>
          <cell r="K2723" t="str">
            <v>C</v>
          </cell>
          <cell r="L2723" t="str">
            <v>Eicf</v>
          </cell>
          <cell r="M2723" t="str">
            <v>Ente possui ranking da informação contábil Eicf</v>
          </cell>
          <cell r="N2723" t="str">
            <v>CAPAG Ano Base 2023</v>
          </cell>
          <cell r="O2723" t="str">
            <v>Não</v>
          </cell>
          <cell r="P2723">
            <v>2.6939408230663906E-2</v>
          </cell>
          <cell r="Q2723" t="str">
            <v>Sim</v>
          </cell>
          <cell r="R2723" t="str">
            <v>Sim</v>
          </cell>
          <cell r="S2723" t="str">
            <v/>
          </cell>
          <cell r="T2723" t="str">
            <v/>
          </cell>
          <cell r="U2723" t="str">
            <v/>
          </cell>
          <cell r="V2723" t="str">
            <v>Sim</v>
          </cell>
          <cell r="W2723" t="str">
            <v>Sim</v>
          </cell>
        </row>
        <row r="2724">
          <cell r="D2724" t="str">
            <v>Medeiros/MG</v>
          </cell>
          <cell r="E2724" t="str">
            <v>n.d.</v>
          </cell>
          <cell r="F2724" t="str">
            <v>n.d.</v>
          </cell>
          <cell r="G2724" t="str">
            <v>n.d.</v>
          </cell>
          <cell r="H2724">
            <v>0.87134726374822313</v>
          </cell>
          <cell r="I2724" t="str">
            <v>B</v>
          </cell>
          <cell r="J2724" t="str">
            <v>n.d.</v>
          </cell>
          <cell r="K2724" t="str">
            <v>n.d.</v>
          </cell>
          <cell r="L2724" t="str">
            <v>Cicf</v>
          </cell>
          <cell r="M2724" t="str">
            <v xml:space="preserve">Ente não publicou último RGF de 2024
</v>
          </cell>
          <cell r="N2724" t="str">
            <v>CAPAG Ano Base 2023</v>
          </cell>
          <cell r="O2724" t="str">
            <v>Não</v>
          </cell>
          <cell r="P2724">
            <v>0.15371369684314584</v>
          </cell>
          <cell r="Q2724" t="str">
            <v>Sim</v>
          </cell>
          <cell r="R2724" t="str">
            <v>Sim</v>
          </cell>
          <cell r="S2724" t="str">
            <v/>
          </cell>
          <cell r="T2724" t="str">
            <v/>
          </cell>
          <cell r="U2724" t="str">
            <v/>
          </cell>
          <cell r="V2724" t="str">
            <v>Não</v>
          </cell>
          <cell r="W2724" t="str">
            <v>Sim</v>
          </cell>
        </row>
        <row r="2725">
          <cell r="D2725" t="str">
            <v>Medina/MG</v>
          </cell>
          <cell r="E2725" t="str">
            <v>B+</v>
          </cell>
          <cell r="F2725">
            <v>0.21475301095724811</v>
          </cell>
          <cell r="G2725" t="str">
            <v>A</v>
          </cell>
          <cell r="H2725">
            <v>0.91959234404541612</v>
          </cell>
          <cell r="I2725" t="str">
            <v>B</v>
          </cell>
          <cell r="J2725">
            <v>9.6005935705039801E-3</v>
          </cell>
          <cell r="K2725" t="str">
            <v>B</v>
          </cell>
          <cell r="L2725" t="str">
            <v>Aicf</v>
          </cell>
          <cell r="M2725" t="str">
            <v/>
          </cell>
          <cell r="N2725" t="str">
            <v>CAPAG Ano Base 2023</v>
          </cell>
          <cell r="O2725" t="str">
            <v>Não</v>
          </cell>
          <cell r="P2725">
            <v>0.80839498574850288</v>
          </cell>
          <cell r="Q2725" t="str">
            <v>Sim</v>
          </cell>
          <cell r="R2725" t="str">
            <v/>
          </cell>
          <cell r="S2725" t="str">
            <v/>
          </cell>
          <cell r="T2725" t="str">
            <v/>
          </cell>
          <cell r="U2725" t="str">
            <v/>
          </cell>
          <cell r="V2725" t="str">
            <v>Sim</v>
          </cell>
          <cell r="W2725" t="str">
            <v>Sim</v>
          </cell>
        </row>
        <row r="2726">
          <cell r="D2726" t="str">
            <v>Mendes Pimentel/MG</v>
          </cell>
          <cell r="E2726" t="str">
            <v>n.e.</v>
          </cell>
          <cell r="F2726">
            <v>0.1350923195648599</v>
          </cell>
          <cell r="G2726" t="str">
            <v>A</v>
          </cell>
          <cell r="H2726">
            <v>0.95392530670859577</v>
          </cell>
          <cell r="I2726" t="str">
            <v>C</v>
          </cell>
          <cell r="J2726">
            <v>1.3230130051115134</v>
          </cell>
          <cell r="K2726" t="str">
            <v>A</v>
          </cell>
          <cell r="L2726" t="str">
            <v>Eicf</v>
          </cell>
          <cell r="M2726" t="str">
            <v>Ente possui ranking da informação contábil Eicf</v>
          </cell>
          <cell r="N2726" t="str">
            <v>CAPAG Ano Base 2023</v>
          </cell>
          <cell r="O2726" t="str">
            <v>Não</v>
          </cell>
          <cell r="P2726">
            <v>4.8557736330594387E-4</v>
          </cell>
          <cell r="Q2726" t="str">
            <v>Sim</v>
          </cell>
          <cell r="R2726" t="str">
            <v/>
          </cell>
          <cell r="S2726" t="str">
            <v/>
          </cell>
          <cell r="T2726" t="str">
            <v/>
          </cell>
          <cell r="U2726" t="str">
            <v/>
          </cell>
          <cell r="V2726" t="str">
            <v>Sim</v>
          </cell>
          <cell r="W2726" t="str">
            <v>Sim</v>
          </cell>
        </row>
        <row r="2727">
          <cell r="D2727" t="str">
            <v>Mercês/MG</v>
          </cell>
          <cell r="E2727" t="str">
            <v>C</v>
          </cell>
          <cell r="F2727">
            <v>7.1130037343700422E-2</v>
          </cell>
          <cell r="G2727" t="str">
            <v>A</v>
          </cell>
          <cell r="H2727">
            <v>0.95230049688660057</v>
          </cell>
          <cell r="I2727" t="str">
            <v>C</v>
          </cell>
          <cell r="J2727">
            <v>-1.6054991953293088E-2</v>
          </cell>
          <cell r="K2727" t="str">
            <v>C</v>
          </cell>
          <cell r="L2727" t="str">
            <v>Cicf</v>
          </cell>
          <cell r="M2727" t="str">
            <v/>
          </cell>
          <cell r="N2727" t="str">
            <v>CAPAG Ano Base 2023</v>
          </cell>
          <cell r="O2727" t="str">
            <v>Não</v>
          </cell>
          <cell r="P2727" t="str">
            <v/>
          </cell>
          <cell r="Q2727" t="str">
            <v>Sim</v>
          </cell>
          <cell r="R2727" t="str">
            <v/>
          </cell>
          <cell r="S2727" t="str">
            <v/>
          </cell>
          <cell r="T2727" t="str">
            <v/>
          </cell>
          <cell r="U2727" t="str">
            <v/>
          </cell>
          <cell r="V2727" t="str">
            <v>Sim</v>
          </cell>
          <cell r="W2727" t="str">
            <v>Sim</v>
          </cell>
        </row>
        <row r="2728">
          <cell r="D2728" t="str">
            <v>Mesquita/MG</v>
          </cell>
          <cell r="E2728" t="str">
            <v>C</v>
          </cell>
          <cell r="F2728">
            <v>7.0440792449781839E-2</v>
          </cell>
          <cell r="G2728" t="str">
            <v>A</v>
          </cell>
          <cell r="H2728">
            <v>0.99328432638961361</v>
          </cell>
          <cell r="I2728" t="str">
            <v>C</v>
          </cell>
          <cell r="J2728">
            <v>-5.9104222519500947E-2</v>
          </cell>
          <cell r="K2728" t="str">
            <v>C</v>
          </cell>
          <cell r="L2728" t="str">
            <v>Cicf</v>
          </cell>
          <cell r="M2728" t="str">
            <v/>
          </cell>
          <cell r="N2728" t="str">
            <v>CAPAG Ano Base 2023</v>
          </cell>
          <cell r="O2728" t="str">
            <v>Não</v>
          </cell>
          <cell r="P2728" t="str">
            <v/>
          </cell>
          <cell r="Q2728" t="str">
            <v>Sim</v>
          </cell>
          <cell r="R2728" t="str">
            <v/>
          </cell>
          <cell r="S2728" t="str">
            <v/>
          </cell>
          <cell r="T2728" t="str">
            <v/>
          </cell>
          <cell r="U2728" t="str">
            <v/>
          </cell>
          <cell r="V2728" t="str">
            <v>Sim</v>
          </cell>
          <cell r="W2728" t="str">
            <v>Não</v>
          </cell>
        </row>
        <row r="2729">
          <cell r="D2729" t="str">
            <v>Minas Novas/MG</v>
          </cell>
          <cell r="E2729" t="str">
            <v>n.e.</v>
          </cell>
          <cell r="F2729">
            <v>3.8974017321578486E-2</v>
          </cell>
          <cell r="G2729" t="str">
            <v>A</v>
          </cell>
          <cell r="H2729">
            <v>-1.3197546386098011</v>
          </cell>
          <cell r="I2729" t="str">
            <v>n.d.</v>
          </cell>
          <cell r="J2729">
            <v>0.11296109930784842</v>
          </cell>
          <cell r="K2729" t="str">
            <v>A</v>
          </cell>
          <cell r="L2729" t="str">
            <v>Eicf</v>
          </cell>
          <cell r="M2729" t="str">
            <v>Ente possui ranking da informação contábil Eicf</v>
          </cell>
          <cell r="N2729" t="str">
            <v>CAPAG Ano Base 2023</v>
          </cell>
          <cell r="O2729" t="str">
            <v>Não</v>
          </cell>
          <cell r="P2729">
            <v>0.12126471124942406</v>
          </cell>
          <cell r="Q2729" t="str">
            <v>Sim</v>
          </cell>
          <cell r="R2729" t="str">
            <v/>
          </cell>
          <cell r="S2729" t="str">
            <v/>
          </cell>
          <cell r="T2729" t="str">
            <v/>
          </cell>
          <cell r="U2729" t="str">
            <v/>
          </cell>
          <cell r="V2729" t="str">
            <v>Sim</v>
          </cell>
          <cell r="W2729" t="str">
            <v>Sim</v>
          </cell>
        </row>
        <row r="2730">
          <cell r="D2730" t="str">
            <v>Minduri/MG</v>
          </cell>
          <cell r="E2730" t="str">
            <v>C</v>
          </cell>
          <cell r="F2730">
            <v>0</v>
          </cell>
          <cell r="G2730" t="str">
            <v>A</v>
          </cell>
          <cell r="H2730">
            <v>0.89052683588782777</v>
          </cell>
          <cell r="I2730" t="str">
            <v>B</v>
          </cell>
          <cell r="J2730">
            <v>0</v>
          </cell>
          <cell r="K2730" t="str">
            <v>C</v>
          </cell>
          <cell r="L2730" t="str">
            <v>Cicf</v>
          </cell>
          <cell r="M2730" t="str">
            <v/>
          </cell>
          <cell r="N2730" t="str">
            <v>CAPAG Ano Base 2023</v>
          </cell>
          <cell r="O2730" t="str">
            <v>Não</v>
          </cell>
          <cell r="P2730" t="str">
            <v>n.d.</v>
          </cell>
          <cell r="Q2730" t="str">
            <v>Sim</v>
          </cell>
          <cell r="R2730" t="str">
            <v/>
          </cell>
          <cell r="S2730" t="str">
            <v/>
          </cell>
          <cell r="T2730" t="str">
            <v/>
          </cell>
          <cell r="U2730" t="str">
            <v/>
          </cell>
          <cell r="V2730" t="str">
            <v>Sim</v>
          </cell>
          <cell r="W2730" t="str">
            <v>Sim</v>
          </cell>
        </row>
        <row r="2731">
          <cell r="D2731" t="str">
            <v>Mirabela/MG</v>
          </cell>
          <cell r="E2731" t="str">
            <v>C</v>
          </cell>
          <cell r="F2731">
            <v>0.26185816854968158</v>
          </cell>
          <cell r="G2731" t="str">
            <v>A</v>
          </cell>
          <cell r="H2731">
            <v>0.95760546857392814</v>
          </cell>
          <cell r="I2731" t="str">
            <v>C</v>
          </cell>
          <cell r="J2731">
            <v>-1.5597577940125047E-2</v>
          </cell>
          <cell r="K2731" t="str">
            <v>C</v>
          </cell>
          <cell r="L2731" t="str">
            <v>Bicf</v>
          </cell>
          <cell r="M2731" t="str">
            <v/>
          </cell>
          <cell r="N2731" t="str">
            <v>CAPAG Ano Base 2023</v>
          </cell>
          <cell r="O2731" t="str">
            <v>Não</v>
          </cell>
          <cell r="P2731">
            <v>2.791540746421374</v>
          </cell>
          <cell r="Q2731" t="str">
            <v>Sim</v>
          </cell>
          <cell r="R2731" t="str">
            <v/>
          </cell>
          <cell r="S2731" t="str">
            <v/>
          </cell>
          <cell r="T2731" t="str">
            <v/>
          </cell>
          <cell r="U2731" t="str">
            <v/>
          </cell>
          <cell r="V2731" t="str">
            <v>Sim</v>
          </cell>
          <cell r="W2731" t="str">
            <v>Sim</v>
          </cell>
        </row>
        <row r="2732">
          <cell r="D2732" t="str">
            <v>Miradouro/MG</v>
          </cell>
          <cell r="E2732" t="str">
            <v>C</v>
          </cell>
          <cell r="F2732">
            <v>7.3428367422372506E-2</v>
          </cell>
          <cell r="G2732" t="str">
            <v>A</v>
          </cell>
          <cell r="H2732">
            <v>0.95555058501352952</v>
          </cell>
          <cell r="I2732" t="str">
            <v>C</v>
          </cell>
          <cell r="J2732">
            <v>-1.5958768131063963E-2</v>
          </cell>
          <cell r="K2732" t="str">
            <v>C</v>
          </cell>
          <cell r="L2732" t="str">
            <v>Bicf</v>
          </cell>
          <cell r="M2732" t="str">
            <v/>
          </cell>
          <cell r="N2732" t="str">
            <v>CAPAG Ano Base 2023</v>
          </cell>
          <cell r="O2732" t="str">
            <v>Não</v>
          </cell>
          <cell r="P2732">
            <v>3.7101503105526197</v>
          </cell>
          <cell r="Q2732" t="str">
            <v>Sim</v>
          </cell>
          <cell r="R2732" t="str">
            <v/>
          </cell>
          <cell r="S2732" t="str">
            <v/>
          </cell>
          <cell r="T2732" t="str">
            <v/>
          </cell>
          <cell r="U2732" t="str">
            <v/>
          </cell>
          <cell r="V2732" t="str">
            <v>Sim</v>
          </cell>
          <cell r="W2732" t="str">
            <v>Sim</v>
          </cell>
        </row>
        <row r="2733">
          <cell r="D2733" t="str">
            <v>Miraí/MG</v>
          </cell>
          <cell r="E2733" t="str">
            <v>C</v>
          </cell>
          <cell r="F2733">
            <v>0.23779424042903782</v>
          </cell>
          <cell r="G2733" t="str">
            <v>A</v>
          </cell>
          <cell r="H2733">
            <v>0.93326583588228651</v>
          </cell>
          <cell r="I2733" t="str">
            <v>B</v>
          </cell>
          <cell r="J2733">
            <v>-3.406673442288879E-3</v>
          </cell>
          <cell r="K2733" t="str">
            <v>C</v>
          </cell>
          <cell r="L2733" t="str">
            <v>Cicf</v>
          </cell>
          <cell r="M2733" t="str">
            <v/>
          </cell>
          <cell r="N2733" t="str">
            <v>CAPAG Ano Base 2023</v>
          </cell>
          <cell r="O2733" t="str">
            <v>Não</v>
          </cell>
          <cell r="P2733">
            <v>1.0723612586200475</v>
          </cell>
          <cell r="Q2733" t="str">
            <v>Sim</v>
          </cell>
          <cell r="R2733" t="str">
            <v/>
          </cell>
          <cell r="S2733" t="str">
            <v/>
          </cell>
          <cell r="T2733" t="str">
            <v/>
          </cell>
          <cell r="U2733" t="str">
            <v/>
          </cell>
          <cell r="V2733" t="str">
            <v>Sim</v>
          </cell>
          <cell r="W2733" t="str">
            <v>Não</v>
          </cell>
        </row>
        <row r="2734">
          <cell r="D2734" t="str">
            <v>Miravânia/MG</v>
          </cell>
          <cell r="E2734" t="str">
            <v>B</v>
          </cell>
          <cell r="F2734">
            <v>9.5061350930736643E-2</v>
          </cell>
          <cell r="G2734" t="str">
            <v>A</v>
          </cell>
          <cell r="H2734">
            <v>0.93977801443393383</v>
          </cell>
          <cell r="I2734" t="str">
            <v>B</v>
          </cell>
          <cell r="J2734">
            <v>1.8978431179749115E-2</v>
          </cell>
          <cell r="K2734" t="str">
            <v>B</v>
          </cell>
          <cell r="L2734" t="str">
            <v>Bicf</v>
          </cell>
          <cell r="M2734" t="str">
            <v/>
          </cell>
          <cell r="N2734" t="str">
            <v>CAPAG Ano Base 2024</v>
          </cell>
          <cell r="O2734" t="str">
            <v>Sim</v>
          </cell>
          <cell r="P2734">
            <v>0.34032004218268225</v>
          </cell>
          <cell r="Q2734" t="str">
            <v>Sim</v>
          </cell>
          <cell r="R2734" t="str">
            <v/>
          </cell>
          <cell r="S2734" t="str">
            <v/>
          </cell>
          <cell r="T2734" t="str">
            <v/>
          </cell>
          <cell r="U2734" t="str">
            <v/>
          </cell>
          <cell r="V2734" t="str">
            <v>Sim</v>
          </cell>
          <cell r="W2734" t="str">
            <v>Sim</v>
          </cell>
        </row>
        <row r="2735">
          <cell r="D2735" t="str">
            <v>Moeda/MG</v>
          </cell>
          <cell r="E2735" t="str">
            <v>A</v>
          </cell>
          <cell r="F2735">
            <v>9.8222621499190282E-2</v>
          </cell>
          <cell r="G2735" t="str">
            <v>A</v>
          </cell>
          <cell r="H2735">
            <v>0.8679451159253182</v>
          </cell>
          <cell r="I2735" t="str">
            <v>B</v>
          </cell>
          <cell r="J2735">
            <v>6.0168096599379467E-2</v>
          </cell>
          <cell r="K2735" t="str">
            <v>A</v>
          </cell>
          <cell r="L2735" t="str">
            <v>Bicf</v>
          </cell>
          <cell r="M2735" t="str">
            <v/>
          </cell>
          <cell r="N2735" t="str">
            <v>CAPAG Ano Base 2023</v>
          </cell>
          <cell r="O2735" t="str">
            <v>Não</v>
          </cell>
          <cell r="P2735">
            <v>0.11045009717481452</v>
          </cell>
          <cell r="Q2735" t="str">
            <v>Sim</v>
          </cell>
          <cell r="R2735" t="str">
            <v/>
          </cell>
          <cell r="S2735" t="str">
            <v/>
          </cell>
          <cell r="T2735" t="str">
            <v/>
          </cell>
          <cell r="U2735" t="str">
            <v/>
          </cell>
          <cell r="V2735" t="str">
            <v>Sim</v>
          </cell>
          <cell r="W2735" t="str">
            <v>Sim</v>
          </cell>
        </row>
        <row r="2736">
          <cell r="D2736" t="str">
            <v>Moema/MG</v>
          </cell>
          <cell r="E2736" t="str">
            <v>n.d.</v>
          </cell>
          <cell r="F2736">
            <v>0</v>
          </cell>
          <cell r="G2736" t="str">
            <v>A</v>
          </cell>
          <cell r="H2736">
            <v>0.88580661189738796</v>
          </cell>
          <cell r="I2736" t="str">
            <v>B</v>
          </cell>
          <cell r="J2736" t="str">
            <v>n.d.</v>
          </cell>
          <cell r="K2736" t="str">
            <v>n.d.</v>
          </cell>
          <cell r="L2736" t="str">
            <v>Bicf</v>
          </cell>
          <cell r="M273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36" t="str">
            <v>CAPAG Ano Base 2023</v>
          </cell>
          <cell r="O2736" t="str">
            <v>Não</v>
          </cell>
          <cell r="P2736" t="str">
            <v>n.d.</v>
          </cell>
          <cell r="Q2736" t="str">
            <v>Sim</v>
          </cell>
          <cell r="R2736" t="str">
            <v/>
          </cell>
          <cell r="S2736" t="str">
            <v/>
          </cell>
          <cell r="T2736" t="str">
            <v/>
          </cell>
          <cell r="U2736" t="str">
            <v>Sim</v>
          </cell>
          <cell r="V2736" t="str">
            <v>Sim</v>
          </cell>
          <cell r="W2736" t="str">
            <v>Não</v>
          </cell>
        </row>
        <row r="2737">
          <cell r="D2737" t="str">
            <v>Monjolos/MG</v>
          </cell>
          <cell r="E2737" t="str">
            <v>n.d.</v>
          </cell>
          <cell r="F2737">
            <v>0</v>
          </cell>
          <cell r="G2737" t="str">
            <v>A</v>
          </cell>
          <cell r="H2737">
            <v>0.78075440735598578</v>
          </cell>
          <cell r="I2737" t="str">
            <v>A</v>
          </cell>
          <cell r="J2737" t="str">
            <v>n.d.</v>
          </cell>
          <cell r="K2737" t="str">
            <v>n.d.</v>
          </cell>
          <cell r="L2737" t="str">
            <v>Cicf</v>
          </cell>
          <cell r="M27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37" t="str">
            <v>CAPAG Ano Base 2023</v>
          </cell>
          <cell r="O2737" t="str">
            <v>Não</v>
          </cell>
          <cell r="P2737" t="str">
            <v>n.d.</v>
          </cell>
          <cell r="Q2737" t="str">
            <v>Sim</v>
          </cell>
          <cell r="R2737" t="str">
            <v/>
          </cell>
          <cell r="S2737" t="str">
            <v/>
          </cell>
          <cell r="T2737" t="str">
            <v/>
          </cell>
          <cell r="U2737" t="str">
            <v>Sim</v>
          </cell>
          <cell r="V2737" t="str">
            <v>Sim</v>
          </cell>
          <cell r="W2737" t="str">
            <v>Sim</v>
          </cell>
        </row>
        <row r="2738">
          <cell r="D2738" t="str">
            <v>Monsenhor Paulo/MG</v>
          </cell>
          <cell r="E2738" t="str">
            <v>B</v>
          </cell>
          <cell r="F2738">
            <v>4.8063693599574894E-2</v>
          </cell>
          <cell r="G2738" t="str">
            <v>A</v>
          </cell>
          <cell r="H2738">
            <v>0.87845039276750447</v>
          </cell>
          <cell r="I2738" t="str">
            <v>B</v>
          </cell>
          <cell r="J2738">
            <v>1.7715479771874383E-2</v>
          </cell>
          <cell r="K2738" t="str">
            <v>B</v>
          </cell>
          <cell r="L2738" t="str">
            <v>Bicf</v>
          </cell>
          <cell r="M2738" t="str">
            <v/>
          </cell>
          <cell r="N2738" t="str">
            <v>CAPAG Ano Base 2023</v>
          </cell>
          <cell r="O2738" t="str">
            <v>Não</v>
          </cell>
          <cell r="P2738">
            <v>0.69957222287238652</v>
          </cell>
          <cell r="Q2738" t="str">
            <v>Sim</v>
          </cell>
          <cell r="R2738" t="str">
            <v/>
          </cell>
          <cell r="S2738" t="str">
            <v/>
          </cell>
          <cell r="T2738" t="str">
            <v/>
          </cell>
          <cell r="U2738" t="str">
            <v/>
          </cell>
          <cell r="V2738" t="str">
            <v>Sim</v>
          </cell>
          <cell r="W2738" t="str">
            <v>Sim</v>
          </cell>
        </row>
        <row r="2739">
          <cell r="D2739" t="str">
            <v>Montalvânia/MG</v>
          </cell>
          <cell r="E2739" t="str">
            <v>C</v>
          </cell>
          <cell r="F2739">
            <v>6.915902110272128E-3</v>
          </cell>
          <cell r="G2739" t="str">
            <v>A</v>
          </cell>
          <cell r="H2739">
            <v>0.92619459917138647</v>
          </cell>
          <cell r="I2739" t="str">
            <v>B</v>
          </cell>
          <cell r="J2739">
            <v>-1.2222632772269135E-2</v>
          </cell>
          <cell r="K2739" t="str">
            <v>C</v>
          </cell>
          <cell r="L2739" t="str">
            <v>Bicf</v>
          </cell>
          <cell r="M2739" t="str">
            <v/>
          </cell>
          <cell r="N2739" t="str">
            <v>CAPAG Ano Base 2023</v>
          </cell>
          <cell r="O2739" t="str">
            <v>Não</v>
          </cell>
          <cell r="P2739">
            <v>1.7239884532368357</v>
          </cell>
          <cell r="Q2739" t="str">
            <v>Sim</v>
          </cell>
          <cell r="R2739" t="str">
            <v/>
          </cell>
          <cell r="S2739" t="str">
            <v/>
          </cell>
          <cell r="T2739" t="str">
            <v/>
          </cell>
          <cell r="U2739" t="str">
            <v/>
          </cell>
          <cell r="V2739" t="str">
            <v>Sim</v>
          </cell>
          <cell r="W2739" t="str">
            <v>Não</v>
          </cell>
        </row>
        <row r="2740">
          <cell r="D2740" t="str">
            <v>Monte Alegre de Minas/MG</v>
          </cell>
          <cell r="E2740" t="str">
            <v>n.d.</v>
          </cell>
          <cell r="F2740" t="str">
            <v>n.d.</v>
          </cell>
          <cell r="G2740" t="str">
            <v>n.d.</v>
          </cell>
          <cell r="H2740" t="str">
            <v>n.d.</v>
          </cell>
          <cell r="I2740" t="str">
            <v>n.d.</v>
          </cell>
          <cell r="J2740" t="str">
            <v>n.d.</v>
          </cell>
          <cell r="K2740" t="str">
            <v>n.d.</v>
          </cell>
          <cell r="L2740" t="str">
            <v>Bicf</v>
          </cell>
          <cell r="M2740" t="str">
            <v xml:space="preserve">Ente não publicou último RGF de 2024
Ente não publicou último RREO de 2024
</v>
          </cell>
          <cell r="N2740" t="str">
            <v>CAPAG Ano Base 2023</v>
          </cell>
          <cell r="O2740" t="str">
            <v>Não</v>
          </cell>
          <cell r="P2740">
            <v>0.32258029867808752</v>
          </cell>
          <cell r="Q2740" t="str">
            <v>Sim</v>
          </cell>
          <cell r="R2740" t="str">
            <v>Sim</v>
          </cell>
          <cell r="S2740" t="str">
            <v/>
          </cell>
          <cell r="T2740" t="str">
            <v/>
          </cell>
          <cell r="U2740" t="str">
            <v/>
          </cell>
          <cell r="V2740" t="str">
            <v>Não</v>
          </cell>
          <cell r="W2740" t="str">
            <v>Não</v>
          </cell>
        </row>
        <row r="2741">
          <cell r="D2741" t="str">
            <v>Monte Azul/MG</v>
          </cell>
          <cell r="E2741" t="str">
            <v>n.d.</v>
          </cell>
          <cell r="F2741">
            <v>0.34666376091035556</v>
          </cell>
          <cell r="G2741" t="str">
            <v>A</v>
          </cell>
          <cell r="H2741">
            <v>0.98846508862051685</v>
          </cell>
          <cell r="I2741" t="str">
            <v>C</v>
          </cell>
          <cell r="J2741" t="str">
            <v>n.d.</v>
          </cell>
          <cell r="K2741" t="str">
            <v>n.d.</v>
          </cell>
          <cell r="L2741" t="str">
            <v>Bicf</v>
          </cell>
          <cell r="M274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41" t="str">
            <v>CAPAG Ano Base 2023</v>
          </cell>
          <cell r="O2741" t="str">
            <v>Não</v>
          </cell>
          <cell r="P2741" t="str">
            <v>n.d.</v>
          </cell>
          <cell r="Q2741" t="str">
            <v>Sim</v>
          </cell>
          <cell r="R2741" t="str">
            <v/>
          </cell>
          <cell r="S2741" t="str">
            <v/>
          </cell>
          <cell r="T2741" t="str">
            <v/>
          </cell>
          <cell r="U2741" t="str">
            <v>Sim</v>
          </cell>
          <cell r="V2741" t="str">
            <v>Sim</v>
          </cell>
          <cell r="W2741" t="str">
            <v>Sim</v>
          </cell>
        </row>
        <row r="2742">
          <cell r="D2742" t="str">
            <v>Monte Belo/MG</v>
          </cell>
          <cell r="E2742" t="str">
            <v>n.d.</v>
          </cell>
          <cell r="F2742">
            <v>2.1512384923624414E-3</v>
          </cell>
          <cell r="G2742" t="str">
            <v>A</v>
          </cell>
          <cell r="H2742" t="str">
            <v>n.d.</v>
          </cell>
          <cell r="I2742" t="str">
            <v>n.d.</v>
          </cell>
          <cell r="J2742" t="str">
            <v>n.d.</v>
          </cell>
          <cell r="K2742" t="str">
            <v>n.d.</v>
          </cell>
          <cell r="L2742" t="str">
            <v>Cicf</v>
          </cell>
          <cell r="M2742"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42" t="str">
            <v>CAPAG Ano Base 2023</v>
          </cell>
          <cell r="O2742" t="str">
            <v>Não</v>
          </cell>
          <cell r="P2742" t="str">
            <v>n.d.</v>
          </cell>
          <cell r="Q2742" t="str">
            <v>Sim</v>
          </cell>
          <cell r="R2742" t="str">
            <v/>
          </cell>
          <cell r="S2742" t="str">
            <v>Sim</v>
          </cell>
          <cell r="T2742" t="str">
            <v/>
          </cell>
          <cell r="U2742" t="str">
            <v>Sim</v>
          </cell>
          <cell r="V2742" t="str">
            <v>Sim</v>
          </cell>
          <cell r="W2742" t="str">
            <v>Sim</v>
          </cell>
        </row>
        <row r="2743">
          <cell r="D2743" t="str">
            <v>Monte Carmelo/MG</v>
          </cell>
          <cell r="E2743" t="str">
            <v>C</v>
          </cell>
          <cell r="F2743">
            <v>0.11289992809218015</v>
          </cell>
          <cell r="G2743" t="str">
            <v>A</v>
          </cell>
          <cell r="H2743">
            <v>0.96426157514243227</v>
          </cell>
          <cell r="I2743" t="str">
            <v>C</v>
          </cell>
          <cell r="J2743">
            <v>0</v>
          </cell>
          <cell r="K2743" t="str">
            <v>C</v>
          </cell>
          <cell r="L2743" t="str">
            <v>Dicf</v>
          </cell>
          <cell r="M2743" t="str">
            <v/>
          </cell>
          <cell r="N2743" t="str">
            <v>CAPAG Ano Base 2023</v>
          </cell>
          <cell r="O2743" t="str">
            <v>Não</v>
          </cell>
          <cell r="P2743" t="str">
            <v>n.d.</v>
          </cell>
          <cell r="Q2743" t="str">
            <v>Sim</v>
          </cell>
          <cell r="R2743" t="str">
            <v/>
          </cell>
          <cell r="S2743" t="str">
            <v/>
          </cell>
          <cell r="T2743" t="str">
            <v/>
          </cell>
          <cell r="U2743" t="str">
            <v/>
          </cell>
          <cell r="V2743" t="str">
            <v>Sim</v>
          </cell>
          <cell r="W2743" t="str">
            <v>Sim</v>
          </cell>
        </row>
        <row r="2744">
          <cell r="D2744" t="str">
            <v>Monte Formoso/MG</v>
          </cell>
          <cell r="E2744" t="str">
            <v>C</v>
          </cell>
          <cell r="F2744">
            <v>0.10255462229267837</v>
          </cell>
          <cell r="G2744" t="str">
            <v>A</v>
          </cell>
          <cell r="H2744">
            <v>0.91382015840436903</v>
          </cell>
          <cell r="I2744" t="str">
            <v>B</v>
          </cell>
          <cell r="J2744">
            <v>-1.9624536999849927E-2</v>
          </cell>
          <cell r="K2744" t="str">
            <v>C</v>
          </cell>
          <cell r="L2744" t="str">
            <v>Dicf</v>
          </cell>
          <cell r="M2744" t="str">
            <v/>
          </cell>
          <cell r="N2744" t="str">
            <v>CAPAG Ano Base 2023</v>
          </cell>
          <cell r="O2744" t="str">
            <v>Não</v>
          </cell>
          <cell r="P2744">
            <v>1.4967717469513662</v>
          </cell>
          <cell r="Q2744" t="str">
            <v>Sim</v>
          </cell>
          <cell r="R2744" t="str">
            <v/>
          </cell>
          <cell r="S2744" t="str">
            <v/>
          </cell>
          <cell r="T2744" t="str">
            <v/>
          </cell>
          <cell r="U2744" t="str">
            <v/>
          </cell>
          <cell r="V2744" t="str">
            <v>Sim</v>
          </cell>
          <cell r="W2744" t="str">
            <v>Não</v>
          </cell>
        </row>
        <row r="2745">
          <cell r="D2745" t="str">
            <v>Monte Santo de Minas/MG</v>
          </cell>
          <cell r="E2745" t="str">
            <v>C</v>
          </cell>
          <cell r="F2745">
            <v>2.9553499814531686E-2</v>
          </cell>
          <cell r="G2745" t="str">
            <v>A</v>
          </cell>
          <cell r="H2745">
            <v>0.95319128326821723</v>
          </cell>
          <cell r="I2745" t="str">
            <v>C</v>
          </cell>
          <cell r="J2745">
            <v>2.5250334323618499E-2</v>
          </cell>
          <cell r="K2745" t="str">
            <v>B</v>
          </cell>
          <cell r="L2745" t="str">
            <v>Bicf</v>
          </cell>
          <cell r="M2745" t="str">
            <v/>
          </cell>
          <cell r="N2745" t="str">
            <v>CAPAG Ano Base 2023</v>
          </cell>
          <cell r="O2745" t="str">
            <v>Não</v>
          </cell>
          <cell r="P2745">
            <v>0.47989869674345359</v>
          </cell>
          <cell r="Q2745" t="str">
            <v>Sim</v>
          </cell>
          <cell r="R2745" t="str">
            <v/>
          </cell>
          <cell r="S2745" t="str">
            <v/>
          </cell>
          <cell r="T2745" t="str">
            <v/>
          </cell>
          <cell r="U2745" t="str">
            <v/>
          </cell>
          <cell r="V2745" t="str">
            <v>Sim</v>
          </cell>
          <cell r="W2745" t="str">
            <v>Sim</v>
          </cell>
        </row>
        <row r="2746">
          <cell r="D2746" t="str">
            <v>Montes Claros/MG</v>
          </cell>
          <cell r="E2746" t="str">
            <v>A</v>
          </cell>
          <cell r="F2746">
            <v>6.0479194025617411E-2</v>
          </cell>
          <cell r="G2746" t="str">
            <v>A</v>
          </cell>
          <cell r="H2746">
            <v>0.84945893200249589</v>
          </cell>
          <cell r="I2746" t="str">
            <v>A</v>
          </cell>
          <cell r="J2746">
            <v>0.18368717938601181</v>
          </cell>
          <cell r="K2746" t="str">
            <v>A</v>
          </cell>
          <cell r="L2746" t="str">
            <v>Bicf</v>
          </cell>
          <cell r="M2746" t="str">
            <v/>
          </cell>
          <cell r="N2746" t="str">
            <v>CAPAG Ano Base 2023</v>
          </cell>
          <cell r="O2746" t="str">
            <v>Não</v>
          </cell>
          <cell r="P2746">
            <v>0.22215633840699825</v>
          </cell>
          <cell r="Q2746" t="str">
            <v>Sim</v>
          </cell>
          <cell r="R2746" t="str">
            <v/>
          </cell>
          <cell r="S2746" t="str">
            <v/>
          </cell>
          <cell r="T2746" t="str">
            <v/>
          </cell>
          <cell r="U2746" t="str">
            <v/>
          </cell>
          <cell r="V2746" t="str">
            <v>Sim</v>
          </cell>
          <cell r="W2746" t="str">
            <v>Sim</v>
          </cell>
        </row>
        <row r="2747">
          <cell r="D2747" t="str">
            <v>Monte Sião/MG</v>
          </cell>
          <cell r="E2747" t="str">
            <v>n.d.</v>
          </cell>
          <cell r="F2747" t="str">
            <v>n.d.</v>
          </cell>
          <cell r="G2747" t="str">
            <v>n.d.</v>
          </cell>
          <cell r="H2747" t="str">
            <v>n.d.</v>
          </cell>
          <cell r="I2747" t="str">
            <v>n.d.</v>
          </cell>
          <cell r="J2747" t="str">
            <v>n.d.</v>
          </cell>
          <cell r="K2747" t="str">
            <v>n.d.</v>
          </cell>
          <cell r="L2747" t="str">
            <v>Cicf</v>
          </cell>
          <cell r="M2747" t="str">
            <v xml:space="preserve">Ente não publicou último RGF de 2024
Ente não publicou último RREO de 2024
</v>
          </cell>
          <cell r="N2747" t="str">
            <v>CAPAG Ano Base 2023</v>
          </cell>
          <cell r="O2747" t="str">
            <v>Não</v>
          </cell>
          <cell r="P2747">
            <v>0.27102788607749806</v>
          </cell>
          <cell r="Q2747" t="str">
            <v>Sim</v>
          </cell>
          <cell r="R2747" t="str">
            <v>Sim</v>
          </cell>
          <cell r="S2747" t="str">
            <v/>
          </cell>
          <cell r="T2747" t="str">
            <v/>
          </cell>
          <cell r="U2747" t="str">
            <v/>
          </cell>
          <cell r="V2747" t="str">
            <v>Não</v>
          </cell>
          <cell r="W2747" t="str">
            <v>Não</v>
          </cell>
        </row>
        <row r="2748">
          <cell r="D2748" t="str">
            <v>Montezuma/MG</v>
          </cell>
          <cell r="E2748" t="str">
            <v>C</v>
          </cell>
          <cell r="F2748">
            <v>4.7716948459227866E-2</v>
          </cell>
          <cell r="G2748" t="str">
            <v>A</v>
          </cell>
          <cell r="H2748">
            <v>1.0152930332288097</v>
          </cell>
          <cell r="I2748" t="str">
            <v>C</v>
          </cell>
          <cell r="J2748">
            <v>-0.13470165918671587</v>
          </cell>
          <cell r="K2748" t="str">
            <v>C</v>
          </cell>
          <cell r="L2748" t="str">
            <v>Bicf</v>
          </cell>
          <cell r="M2748" t="str">
            <v/>
          </cell>
          <cell r="N2748" t="str">
            <v>CAPAG Ano Base 2023</v>
          </cell>
          <cell r="O2748" t="str">
            <v>Não</v>
          </cell>
          <cell r="P2748">
            <v>224.82611442809807</v>
          </cell>
          <cell r="Q2748" t="str">
            <v>Sim</v>
          </cell>
          <cell r="R2748" t="str">
            <v/>
          </cell>
          <cell r="S2748" t="str">
            <v/>
          </cell>
          <cell r="T2748" t="str">
            <v/>
          </cell>
          <cell r="U2748" t="str">
            <v/>
          </cell>
          <cell r="V2748" t="str">
            <v>Sim</v>
          </cell>
          <cell r="W2748" t="str">
            <v>Sim</v>
          </cell>
        </row>
        <row r="2749">
          <cell r="D2749" t="str">
            <v>Morada Nova de Minas/MG</v>
          </cell>
          <cell r="E2749" t="str">
            <v>C</v>
          </cell>
          <cell r="F2749">
            <v>2.6877787736636127E-2</v>
          </cell>
          <cell r="G2749" t="str">
            <v>A</v>
          </cell>
          <cell r="H2749">
            <v>0.86116089837677878</v>
          </cell>
          <cell r="I2749" t="str">
            <v>B</v>
          </cell>
          <cell r="J2749">
            <v>0</v>
          </cell>
          <cell r="K2749" t="str">
            <v>C</v>
          </cell>
          <cell r="L2749" t="str">
            <v>Dicf</v>
          </cell>
          <cell r="M2749" t="str">
            <v/>
          </cell>
          <cell r="N2749" t="str">
            <v>CAPAG Ano Base 2023</v>
          </cell>
          <cell r="O2749" t="str">
            <v>Não</v>
          </cell>
          <cell r="P2749" t="str">
            <v>n.d.</v>
          </cell>
          <cell r="Q2749" t="str">
            <v>Sim</v>
          </cell>
          <cell r="R2749" t="str">
            <v/>
          </cell>
          <cell r="S2749" t="str">
            <v/>
          </cell>
          <cell r="T2749" t="str">
            <v/>
          </cell>
          <cell r="U2749" t="str">
            <v/>
          </cell>
          <cell r="V2749" t="str">
            <v>Sim</v>
          </cell>
          <cell r="W2749" t="str">
            <v>Não</v>
          </cell>
        </row>
        <row r="2750">
          <cell r="D2750" t="str">
            <v>Morro da Garça/MG</v>
          </cell>
          <cell r="E2750" t="str">
            <v>C</v>
          </cell>
          <cell r="F2750">
            <v>4.3024913090611752E-2</v>
          </cell>
          <cell r="G2750" t="str">
            <v>A</v>
          </cell>
          <cell r="H2750">
            <v>0.92921086208200709</v>
          </cell>
          <cell r="I2750" t="str">
            <v>B</v>
          </cell>
          <cell r="J2750">
            <v>0</v>
          </cell>
          <cell r="K2750" t="str">
            <v>C</v>
          </cell>
          <cell r="L2750" t="str">
            <v>Cicf</v>
          </cell>
          <cell r="M2750" t="str">
            <v/>
          </cell>
          <cell r="N2750" t="str">
            <v>CAPAG Ano Base 2023</v>
          </cell>
          <cell r="O2750" t="str">
            <v>Não</v>
          </cell>
          <cell r="P2750" t="str">
            <v>n.d.</v>
          </cell>
          <cell r="Q2750" t="str">
            <v>Sim</v>
          </cell>
          <cell r="R2750" t="str">
            <v/>
          </cell>
          <cell r="S2750" t="str">
            <v/>
          </cell>
          <cell r="T2750" t="str">
            <v/>
          </cell>
          <cell r="U2750" t="str">
            <v/>
          </cell>
          <cell r="V2750" t="str">
            <v>Sim</v>
          </cell>
          <cell r="W2750" t="str">
            <v>Sim</v>
          </cell>
        </row>
        <row r="2751">
          <cell r="D2751" t="str">
            <v>Morro do Pilar/MG</v>
          </cell>
          <cell r="E2751" t="str">
            <v>C</v>
          </cell>
          <cell r="F2751">
            <v>4.127276228071973E-2</v>
          </cell>
          <cell r="G2751" t="str">
            <v>A</v>
          </cell>
          <cell r="H2751">
            <v>0.8241728349621249</v>
          </cell>
          <cell r="I2751" t="str">
            <v>A</v>
          </cell>
          <cell r="J2751">
            <v>-2.0695434335007812E-2</v>
          </cell>
          <cell r="K2751" t="str">
            <v>C</v>
          </cell>
          <cell r="L2751" t="str">
            <v>Dicf</v>
          </cell>
          <cell r="M2751" t="str">
            <v/>
          </cell>
          <cell r="N2751" t="str">
            <v>CAPAG Ano Base 2023</v>
          </cell>
          <cell r="O2751" t="str">
            <v>Não</v>
          </cell>
          <cell r="P2751">
            <v>2.0059249058972841</v>
          </cell>
          <cell r="Q2751" t="str">
            <v>Sim</v>
          </cell>
          <cell r="R2751" t="str">
            <v/>
          </cell>
          <cell r="S2751" t="str">
            <v/>
          </cell>
          <cell r="T2751" t="str">
            <v/>
          </cell>
          <cell r="U2751" t="str">
            <v/>
          </cell>
          <cell r="V2751" t="str">
            <v>Sim</v>
          </cell>
          <cell r="W2751" t="str">
            <v>Não</v>
          </cell>
        </row>
        <row r="2752">
          <cell r="D2752" t="str">
            <v>Munhoz/MG</v>
          </cell>
          <cell r="E2752" t="str">
            <v>n.d.</v>
          </cell>
          <cell r="F2752">
            <v>0.10626254434803094</v>
          </cell>
          <cell r="G2752" t="str">
            <v>A</v>
          </cell>
          <cell r="H2752">
            <v>0.774187689782735</v>
          </cell>
          <cell r="I2752" t="str">
            <v>A</v>
          </cell>
          <cell r="J2752" t="str">
            <v>n.d.</v>
          </cell>
          <cell r="K2752" t="str">
            <v>n.d.</v>
          </cell>
          <cell r="L2752" t="str">
            <v>Bicf</v>
          </cell>
          <cell r="M275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52" t="str">
            <v>CAPAG Ano Base 2023</v>
          </cell>
          <cell r="O2752" t="str">
            <v>Não</v>
          </cell>
          <cell r="P2752" t="str">
            <v>n.d.</v>
          </cell>
          <cell r="Q2752" t="str">
            <v>Sim</v>
          </cell>
          <cell r="R2752" t="str">
            <v/>
          </cell>
          <cell r="S2752" t="str">
            <v/>
          </cell>
          <cell r="T2752" t="str">
            <v/>
          </cell>
          <cell r="U2752" t="str">
            <v>Sim</v>
          </cell>
          <cell r="V2752" t="str">
            <v>Sim</v>
          </cell>
          <cell r="W2752" t="str">
            <v>Sim</v>
          </cell>
        </row>
        <row r="2753">
          <cell r="D2753" t="str">
            <v>Muriaé/MG</v>
          </cell>
          <cell r="E2753" t="str">
            <v>C</v>
          </cell>
          <cell r="F2753">
            <v>0.11693144551437629</v>
          </cell>
          <cell r="G2753" t="str">
            <v>A</v>
          </cell>
          <cell r="H2753">
            <v>0.95080061777546199</v>
          </cell>
          <cell r="I2753" t="str">
            <v>C</v>
          </cell>
          <cell r="J2753">
            <v>-5.6030343963225607E-2</v>
          </cell>
          <cell r="K2753" t="str">
            <v>C</v>
          </cell>
          <cell r="L2753" t="str">
            <v>Bicf</v>
          </cell>
          <cell r="M2753" t="str">
            <v/>
          </cell>
          <cell r="N2753" t="str">
            <v>CAPAG Ano Base 2023</v>
          </cell>
          <cell r="O2753" t="str">
            <v>Não</v>
          </cell>
          <cell r="P2753" t="str">
            <v/>
          </cell>
          <cell r="Q2753" t="str">
            <v>Sim</v>
          </cell>
          <cell r="R2753" t="str">
            <v/>
          </cell>
          <cell r="S2753" t="str">
            <v/>
          </cell>
          <cell r="T2753" t="str">
            <v/>
          </cell>
          <cell r="U2753" t="str">
            <v/>
          </cell>
          <cell r="V2753" t="str">
            <v>Sim</v>
          </cell>
          <cell r="W2753" t="str">
            <v>Sim</v>
          </cell>
        </row>
        <row r="2754">
          <cell r="D2754" t="str">
            <v>Mutum/MG</v>
          </cell>
          <cell r="E2754" t="str">
            <v>n.d.</v>
          </cell>
          <cell r="F2754">
            <v>2.5986299074106295E-2</v>
          </cell>
          <cell r="G2754" t="str">
            <v>A</v>
          </cell>
          <cell r="H2754">
            <v>0.97178467274266023</v>
          </cell>
          <cell r="I2754" t="str">
            <v>C</v>
          </cell>
          <cell r="J2754" t="str">
            <v>n.d.</v>
          </cell>
          <cell r="K2754" t="str">
            <v>n.d.</v>
          </cell>
          <cell r="L2754" t="str">
            <v>Cicf</v>
          </cell>
          <cell r="M27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54" t="str">
            <v>CAPAG Ano Base 2023</v>
          </cell>
          <cell r="O2754" t="str">
            <v>Não</v>
          </cell>
          <cell r="P2754">
            <v>0.24594956372175397</v>
          </cell>
          <cell r="Q2754" t="str">
            <v>Sim</v>
          </cell>
          <cell r="R2754" t="str">
            <v>Sim</v>
          </cell>
          <cell r="S2754" t="str">
            <v/>
          </cell>
          <cell r="T2754" t="str">
            <v/>
          </cell>
          <cell r="U2754" t="str">
            <v>Sim</v>
          </cell>
          <cell r="V2754" t="str">
            <v>Sim</v>
          </cell>
          <cell r="W2754" t="str">
            <v>Sim</v>
          </cell>
        </row>
        <row r="2755">
          <cell r="D2755" t="str">
            <v>Muzambinho/MG</v>
          </cell>
          <cell r="E2755" t="str">
            <v>n.d.</v>
          </cell>
          <cell r="F2755">
            <v>2.1149318650275264E-2</v>
          </cell>
          <cell r="G2755" t="str">
            <v>A</v>
          </cell>
          <cell r="H2755">
            <v>0.88510826461488956</v>
          </cell>
          <cell r="I2755" t="str">
            <v>B</v>
          </cell>
          <cell r="J2755" t="str">
            <v>n.d.</v>
          </cell>
          <cell r="K2755" t="str">
            <v>n.d.</v>
          </cell>
          <cell r="L2755" t="str">
            <v>Dicf</v>
          </cell>
          <cell r="M2755"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55" t="str">
            <v>CAPAG Ano Base 2023</v>
          </cell>
          <cell r="O2755" t="str">
            <v>Não</v>
          </cell>
          <cell r="P2755" t="str">
            <v>n.d.</v>
          </cell>
          <cell r="Q2755" t="str">
            <v>Sim</v>
          </cell>
          <cell r="R2755" t="str">
            <v/>
          </cell>
          <cell r="S2755" t="str">
            <v/>
          </cell>
          <cell r="T2755" t="str">
            <v>Negativa</v>
          </cell>
          <cell r="U2755" t="str">
            <v>Sim</v>
          </cell>
          <cell r="V2755" t="str">
            <v>Sim</v>
          </cell>
          <cell r="W2755" t="str">
            <v>Sim</v>
          </cell>
        </row>
        <row r="2756">
          <cell r="D2756" t="str">
            <v>Nacip Raydan/MG</v>
          </cell>
          <cell r="E2756" t="str">
            <v>n.d.</v>
          </cell>
          <cell r="F2756">
            <v>9.7287860305409368E-2</v>
          </cell>
          <cell r="G2756" t="str">
            <v>A</v>
          </cell>
          <cell r="H2756">
            <v>0.87447055015709907</v>
          </cell>
          <cell r="I2756" t="str">
            <v>B</v>
          </cell>
          <cell r="J2756" t="str">
            <v>n.d.</v>
          </cell>
          <cell r="K2756" t="str">
            <v>n.d.</v>
          </cell>
          <cell r="L2756" t="str">
            <v>Cicf</v>
          </cell>
          <cell r="M275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56" t="str">
            <v>CAPAG Ano Base 2023</v>
          </cell>
          <cell r="O2756" t="str">
            <v>Não</v>
          </cell>
          <cell r="P2756" t="str">
            <v>n.d.</v>
          </cell>
          <cell r="Q2756" t="str">
            <v>Sim</v>
          </cell>
          <cell r="R2756" t="str">
            <v/>
          </cell>
          <cell r="S2756" t="str">
            <v/>
          </cell>
          <cell r="T2756" t="str">
            <v/>
          </cell>
          <cell r="U2756" t="str">
            <v>Sim</v>
          </cell>
          <cell r="V2756" t="str">
            <v>Sim</v>
          </cell>
          <cell r="W2756" t="str">
            <v>Sim</v>
          </cell>
        </row>
        <row r="2757">
          <cell r="D2757" t="str">
            <v>Nanuque/MG</v>
          </cell>
          <cell r="E2757" t="str">
            <v>n.d.</v>
          </cell>
          <cell r="F2757">
            <v>0.14634076605241494</v>
          </cell>
          <cell r="G2757" t="str">
            <v>A</v>
          </cell>
          <cell r="H2757">
            <v>0.89001839609143618</v>
          </cell>
          <cell r="I2757" t="str">
            <v>B</v>
          </cell>
          <cell r="J2757" t="str">
            <v>n.d.</v>
          </cell>
          <cell r="K2757" t="str">
            <v>n.d.</v>
          </cell>
          <cell r="L2757" t="str">
            <v>Dicf</v>
          </cell>
          <cell r="M275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757" t="str">
            <v>CAPAG Ano Base 2023</v>
          </cell>
          <cell r="O2757" t="str">
            <v>Não</v>
          </cell>
          <cell r="P2757" t="str">
            <v>n.d.</v>
          </cell>
          <cell r="Q2757" t="str">
            <v>Sim</v>
          </cell>
          <cell r="R2757" t="str">
            <v/>
          </cell>
          <cell r="S2757" t="str">
            <v/>
          </cell>
          <cell r="T2757" t="str">
            <v>Negativa</v>
          </cell>
          <cell r="U2757" t="str">
            <v/>
          </cell>
          <cell r="V2757" t="str">
            <v>Sim</v>
          </cell>
          <cell r="W2757" t="str">
            <v>Sim</v>
          </cell>
        </row>
        <row r="2758">
          <cell r="D2758" t="str">
            <v>Naque/MG</v>
          </cell>
          <cell r="E2758" t="str">
            <v>n.d.</v>
          </cell>
          <cell r="F2758">
            <v>0.20238815581639305</v>
          </cell>
          <cell r="G2758" t="str">
            <v>A</v>
          </cell>
          <cell r="H2758">
            <v>0.95798839256389856</v>
          </cell>
          <cell r="I2758" t="str">
            <v>C</v>
          </cell>
          <cell r="J2758" t="str">
            <v>n.d.</v>
          </cell>
          <cell r="K2758" t="str">
            <v>n.d.</v>
          </cell>
          <cell r="L2758" t="str">
            <v>Cicf</v>
          </cell>
          <cell r="M27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58" t="str">
            <v>CAPAG Ano Base 2023</v>
          </cell>
          <cell r="O2758" t="str">
            <v>Não</v>
          </cell>
          <cell r="P2758" t="str">
            <v>n.d.</v>
          </cell>
          <cell r="Q2758" t="str">
            <v>Sim</v>
          </cell>
          <cell r="R2758" t="str">
            <v/>
          </cell>
          <cell r="S2758" t="str">
            <v/>
          </cell>
          <cell r="T2758" t="str">
            <v/>
          </cell>
          <cell r="U2758" t="str">
            <v>Sim</v>
          </cell>
          <cell r="V2758" t="str">
            <v>Sim</v>
          </cell>
          <cell r="W2758" t="str">
            <v>Sim</v>
          </cell>
        </row>
        <row r="2759">
          <cell r="D2759" t="str">
            <v>Natalândia/MG</v>
          </cell>
          <cell r="E2759" t="str">
            <v>C</v>
          </cell>
          <cell r="F2759">
            <v>8.9292738848278735E-2</v>
          </cell>
          <cell r="G2759" t="str">
            <v>A</v>
          </cell>
          <cell r="H2759">
            <v>0.85840788592225814</v>
          </cell>
          <cell r="I2759" t="str">
            <v>B</v>
          </cell>
          <cell r="J2759">
            <v>-2.8132332623289676E-2</v>
          </cell>
          <cell r="K2759" t="str">
            <v>C</v>
          </cell>
          <cell r="L2759" t="str">
            <v>Cicf</v>
          </cell>
          <cell r="M2759" t="str">
            <v/>
          </cell>
          <cell r="N2759" t="str">
            <v>CAPAG Ano Base 2023</v>
          </cell>
          <cell r="O2759" t="str">
            <v>Não</v>
          </cell>
          <cell r="P2759">
            <v>1.684851144731506</v>
          </cell>
          <cell r="Q2759" t="str">
            <v>Sim</v>
          </cell>
          <cell r="R2759" t="str">
            <v/>
          </cell>
          <cell r="S2759" t="str">
            <v/>
          </cell>
          <cell r="T2759" t="str">
            <v/>
          </cell>
          <cell r="U2759" t="str">
            <v/>
          </cell>
          <cell r="V2759" t="str">
            <v>Sim</v>
          </cell>
          <cell r="W2759" t="str">
            <v>Não</v>
          </cell>
        </row>
        <row r="2760">
          <cell r="D2760" t="str">
            <v>Natércia/MG</v>
          </cell>
          <cell r="E2760" t="str">
            <v>n.d.</v>
          </cell>
          <cell r="F2760">
            <v>0.11862912616771408</v>
          </cell>
          <cell r="G2760" t="str">
            <v>A</v>
          </cell>
          <cell r="H2760">
            <v>0.95776803875439875</v>
          </cell>
          <cell r="I2760" t="str">
            <v>C</v>
          </cell>
          <cell r="J2760" t="str">
            <v>n.d.</v>
          </cell>
          <cell r="K2760" t="str">
            <v>n.d.</v>
          </cell>
          <cell r="L2760" t="str">
            <v>Cicf</v>
          </cell>
          <cell r="M27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60" t="str">
            <v>CAPAG Ano Base 2023</v>
          </cell>
          <cell r="O2760" t="str">
            <v>Não</v>
          </cell>
          <cell r="P2760" t="str">
            <v>n.d.</v>
          </cell>
          <cell r="Q2760" t="str">
            <v>Sim</v>
          </cell>
          <cell r="R2760" t="str">
            <v/>
          </cell>
          <cell r="S2760" t="str">
            <v/>
          </cell>
          <cell r="T2760" t="str">
            <v/>
          </cell>
          <cell r="U2760" t="str">
            <v>Sim</v>
          </cell>
          <cell r="V2760" t="str">
            <v>Sim</v>
          </cell>
          <cell r="W2760" t="str">
            <v>Sim</v>
          </cell>
        </row>
        <row r="2761">
          <cell r="D2761" t="str">
            <v>Nazareno/MG</v>
          </cell>
          <cell r="E2761" t="str">
            <v>A</v>
          </cell>
          <cell r="F2761">
            <v>1.2232375475661047E-2</v>
          </cell>
          <cell r="G2761" t="str">
            <v>A</v>
          </cell>
          <cell r="H2761">
            <v>0.61729222270382644</v>
          </cell>
          <cell r="I2761" t="str">
            <v>A</v>
          </cell>
          <cell r="J2761">
            <v>0.14794099927613316</v>
          </cell>
          <cell r="K2761" t="str">
            <v>A</v>
          </cell>
          <cell r="L2761" t="str">
            <v>Bicf</v>
          </cell>
          <cell r="M2761" t="str">
            <v/>
          </cell>
          <cell r="N2761" t="str">
            <v>CAPAG Ano Base 2023</v>
          </cell>
          <cell r="O2761" t="str">
            <v>Não</v>
          </cell>
          <cell r="P2761">
            <v>0.13794584982061656</v>
          </cell>
          <cell r="Q2761" t="str">
            <v>Sim</v>
          </cell>
          <cell r="R2761" t="str">
            <v/>
          </cell>
          <cell r="S2761" t="str">
            <v/>
          </cell>
          <cell r="T2761" t="str">
            <v/>
          </cell>
          <cell r="U2761" t="str">
            <v/>
          </cell>
          <cell r="V2761" t="str">
            <v>Sim</v>
          </cell>
          <cell r="W2761" t="str">
            <v>Sim</v>
          </cell>
        </row>
        <row r="2762">
          <cell r="D2762" t="str">
            <v>Nepomuceno/MG</v>
          </cell>
          <cell r="E2762" t="str">
            <v>n.d.</v>
          </cell>
          <cell r="F2762">
            <v>0.11206439316656189</v>
          </cell>
          <cell r="G2762" t="str">
            <v>A</v>
          </cell>
          <cell r="H2762">
            <v>1.014564983010106</v>
          </cell>
          <cell r="I2762" t="str">
            <v>C</v>
          </cell>
          <cell r="J2762" t="str">
            <v>n.d.</v>
          </cell>
          <cell r="K2762" t="str">
            <v>n.d.</v>
          </cell>
          <cell r="L2762" t="str">
            <v>Dicf</v>
          </cell>
          <cell r="M276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62" t="str">
            <v>CAPAG Ano Base 2023</v>
          </cell>
          <cell r="O2762" t="str">
            <v>Não</v>
          </cell>
          <cell r="P2762" t="str">
            <v>n.d.</v>
          </cell>
          <cell r="Q2762" t="str">
            <v>Sim</v>
          </cell>
          <cell r="R2762" t="str">
            <v/>
          </cell>
          <cell r="S2762" t="str">
            <v/>
          </cell>
          <cell r="T2762" t="str">
            <v/>
          </cell>
          <cell r="U2762" t="str">
            <v>Sim</v>
          </cell>
          <cell r="V2762" t="str">
            <v>Sim</v>
          </cell>
          <cell r="W2762" t="str">
            <v>Sim</v>
          </cell>
        </row>
        <row r="2763">
          <cell r="D2763" t="str">
            <v>Ninheira/MG</v>
          </cell>
          <cell r="E2763" t="str">
            <v>C</v>
          </cell>
          <cell r="F2763">
            <v>0</v>
          </cell>
          <cell r="G2763" t="str">
            <v>A</v>
          </cell>
          <cell r="H2763">
            <v>0.88631312476033997</v>
          </cell>
          <cell r="I2763" t="str">
            <v>B</v>
          </cell>
          <cell r="J2763">
            <v>-2.0721711075216635E-2</v>
          </cell>
          <cell r="K2763" t="str">
            <v>C</v>
          </cell>
          <cell r="L2763" t="str">
            <v>Dicf</v>
          </cell>
          <cell r="M2763" t="str">
            <v/>
          </cell>
          <cell r="N2763" t="str">
            <v>CAPAG Ano Base 2023</v>
          </cell>
          <cell r="O2763" t="str">
            <v>Não</v>
          </cell>
          <cell r="P2763" t="str">
            <v>n.d.</v>
          </cell>
          <cell r="Q2763" t="str">
            <v>Sim</v>
          </cell>
          <cell r="R2763" t="str">
            <v/>
          </cell>
          <cell r="S2763" t="str">
            <v/>
          </cell>
          <cell r="T2763" t="str">
            <v/>
          </cell>
          <cell r="U2763" t="str">
            <v/>
          </cell>
          <cell r="V2763" t="str">
            <v>Sim</v>
          </cell>
          <cell r="W2763" t="str">
            <v>Sim</v>
          </cell>
        </row>
        <row r="2764">
          <cell r="D2764" t="str">
            <v>Nova Belém/MG</v>
          </cell>
          <cell r="E2764" t="str">
            <v>C</v>
          </cell>
          <cell r="F2764">
            <v>1.0787856763557566E-2</v>
          </cell>
          <cell r="G2764" t="str">
            <v>A</v>
          </cell>
          <cell r="H2764">
            <v>0.90280316937636851</v>
          </cell>
          <cell r="I2764" t="str">
            <v>B</v>
          </cell>
          <cell r="J2764">
            <v>-0.12394263568378229</v>
          </cell>
          <cell r="K2764" t="str">
            <v>C</v>
          </cell>
          <cell r="L2764" t="str">
            <v>Dicf</v>
          </cell>
          <cell r="M2764" t="str">
            <v/>
          </cell>
          <cell r="N2764" t="str">
            <v>CAPAG Ano Base 2023</v>
          </cell>
          <cell r="O2764" t="str">
            <v>Não</v>
          </cell>
          <cell r="P2764" t="str">
            <v/>
          </cell>
          <cell r="Q2764" t="str">
            <v>Sim</v>
          </cell>
          <cell r="R2764" t="str">
            <v/>
          </cell>
          <cell r="S2764" t="str">
            <v/>
          </cell>
          <cell r="T2764" t="str">
            <v/>
          </cell>
          <cell r="U2764" t="str">
            <v/>
          </cell>
          <cell r="V2764" t="str">
            <v>Sim</v>
          </cell>
          <cell r="W2764" t="str">
            <v>Não</v>
          </cell>
        </row>
        <row r="2765">
          <cell r="D2765" t="str">
            <v>Nova Era/MG</v>
          </cell>
          <cell r="E2765" t="str">
            <v>n.d.</v>
          </cell>
          <cell r="F2765">
            <v>0</v>
          </cell>
          <cell r="G2765" t="str">
            <v>A</v>
          </cell>
          <cell r="H2765">
            <v>0.84598824951756857</v>
          </cell>
          <cell r="I2765" t="str">
            <v>A</v>
          </cell>
          <cell r="J2765" t="str">
            <v>n.d.</v>
          </cell>
          <cell r="K2765" t="str">
            <v>n.d.</v>
          </cell>
          <cell r="L2765" t="str">
            <v>Cicf</v>
          </cell>
          <cell r="M27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65" t="str">
            <v>CAPAG Ano Base 2023</v>
          </cell>
          <cell r="O2765" t="str">
            <v>Não</v>
          </cell>
          <cell r="P2765">
            <v>4.4451671753690823E-2</v>
          </cell>
          <cell r="Q2765" t="str">
            <v>Sim</v>
          </cell>
          <cell r="R2765" t="str">
            <v>Sim</v>
          </cell>
          <cell r="S2765" t="str">
            <v/>
          </cell>
          <cell r="T2765" t="str">
            <v/>
          </cell>
          <cell r="U2765" t="str">
            <v>Sim</v>
          </cell>
          <cell r="V2765" t="str">
            <v>Sim</v>
          </cell>
          <cell r="W2765" t="str">
            <v>Sim</v>
          </cell>
        </row>
        <row r="2766">
          <cell r="D2766" t="str">
            <v>Nova Lima/MG</v>
          </cell>
          <cell r="E2766" t="str">
            <v>A</v>
          </cell>
          <cell r="F2766">
            <v>2.5172012421550947E-2</v>
          </cell>
          <cell r="G2766" t="str">
            <v>A</v>
          </cell>
          <cell r="H2766">
            <v>0.83842889698829304</v>
          </cell>
          <cell r="I2766" t="str">
            <v>A</v>
          </cell>
          <cell r="J2766">
            <v>0.3421809305191475</v>
          </cell>
          <cell r="K2766" t="str">
            <v>A</v>
          </cell>
          <cell r="L2766" t="str">
            <v>Bicf</v>
          </cell>
          <cell r="M2766" t="str">
            <v/>
          </cell>
          <cell r="N2766" t="str">
            <v>CAPAG Ano Base 2023</v>
          </cell>
          <cell r="O2766" t="str">
            <v>Não</v>
          </cell>
          <cell r="P2766">
            <v>0.2290787160598507</v>
          </cell>
          <cell r="Q2766" t="str">
            <v>Sim</v>
          </cell>
          <cell r="R2766" t="str">
            <v/>
          </cell>
          <cell r="S2766" t="str">
            <v/>
          </cell>
          <cell r="T2766" t="str">
            <v/>
          </cell>
          <cell r="U2766" t="str">
            <v/>
          </cell>
          <cell r="V2766" t="str">
            <v>Sim</v>
          </cell>
          <cell r="W2766" t="str">
            <v>Sim</v>
          </cell>
        </row>
        <row r="2767">
          <cell r="D2767" t="str">
            <v>Nova Módica/MG</v>
          </cell>
          <cell r="E2767" t="str">
            <v>n.d.</v>
          </cell>
          <cell r="F2767">
            <v>0.21738200903676738</v>
          </cell>
          <cell r="G2767" t="str">
            <v>A</v>
          </cell>
          <cell r="H2767">
            <v>0.98907540818170703</v>
          </cell>
          <cell r="I2767" t="str">
            <v>C</v>
          </cell>
          <cell r="J2767" t="str">
            <v>n.d.</v>
          </cell>
          <cell r="K2767" t="str">
            <v>n.d.</v>
          </cell>
          <cell r="L2767" t="str">
            <v>Dicf</v>
          </cell>
          <cell r="M276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767" t="str">
            <v>CAPAG Ano Base 2023</v>
          </cell>
          <cell r="O2767" t="str">
            <v>Não</v>
          </cell>
          <cell r="P2767" t="str">
            <v>n.d.</v>
          </cell>
          <cell r="Q2767" t="str">
            <v>Sim</v>
          </cell>
          <cell r="R2767" t="str">
            <v/>
          </cell>
          <cell r="S2767" t="str">
            <v/>
          </cell>
          <cell r="T2767" t="str">
            <v>Negativa</v>
          </cell>
          <cell r="U2767" t="str">
            <v/>
          </cell>
          <cell r="V2767" t="str">
            <v>Sim</v>
          </cell>
          <cell r="W2767" t="str">
            <v>Sim</v>
          </cell>
        </row>
        <row r="2768">
          <cell r="D2768" t="str">
            <v>Nova Ponte/MG</v>
          </cell>
          <cell r="E2768" t="str">
            <v>n.e.</v>
          </cell>
          <cell r="F2768">
            <v>7.6158394631012705E-2</v>
          </cell>
          <cell r="G2768" t="str">
            <v>A</v>
          </cell>
          <cell r="H2768" t="str">
            <v>n.d.</v>
          </cell>
          <cell r="I2768" t="str">
            <v>n.d.</v>
          </cell>
          <cell r="J2768">
            <v>0.5146567703298216</v>
          </cell>
          <cell r="K2768" t="str">
            <v>A</v>
          </cell>
          <cell r="L2768" t="str">
            <v>Eicf</v>
          </cell>
          <cell r="M2768" t="str">
            <v>Ente possui ranking da informação contábil Eicf</v>
          </cell>
          <cell r="N2768" t="str">
            <v>CAPAG Ano Base 2023</v>
          </cell>
          <cell r="O2768" t="str">
            <v>Não</v>
          </cell>
          <cell r="P2768">
            <v>2.9035776974023191E-2</v>
          </cell>
          <cell r="Q2768" t="str">
            <v>Sim</v>
          </cell>
          <cell r="R2768" t="str">
            <v/>
          </cell>
          <cell r="S2768" t="str">
            <v>Sim</v>
          </cell>
          <cell r="T2768" t="str">
            <v/>
          </cell>
          <cell r="U2768" t="str">
            <v/>
          </cell>
          <cell r="V2768" t="str">
            <v>Sim</v>
          </cell>
          <cell r="W2768" t="str">
            <v>Sim</v>
          </cell>
        </row>
        <row r="2769">
          <cell r="D2769" t="str">
            <v>Nova Porteirinha/MG</v>
          </cell>
          <cell r="E2769" t="str">
            <v>B+</v>
          </cell>
          <cell r="F2769">
            <v>0.11427673468877252</v>
          </cell>
          <cell r="G2769" t="str">
            <v>A</v>
          </cell>
          <cell r="H2769">
            <v>0.94120495853722319</v>
          </cell>
          <cell r="I2769" t="str">
            <v>B</v>
          </cell>
          <cell r="J2769">
            <v>5.063023495075712E-3</v>
          </cell>
          <cell r="K2769" t="str">
            <v>B</v>
          </cell>
          <cell r="L2769" t="str">
            <v>Aicf</v>
          </cell>
          <cell r="M2769" t="str">
            <v/>
          </cell>
          <cell r="N2769" t="str">
            <v>CAPAG Ano Base 2023</v>
          </cell>
          <cell r="O2769" t="str">
            <v>Não</v>
          </cell>
          <cell r="P2769">
            <v>0.86274493894247994</v>
          </cell>
          <cell r="Q2769" t="str">
            <v>Sim</v>
          </cell>
          <cell r="R2769" t="str">
            <v/>
          </cell>
          <cell r="S2769" t="str">
            <v/>
          </cell>
          <cell r="T2769" t="str">
            <v/>
          </cell>
          <cell r="U2769" t="str">
            <v/>
          </cell>
          <cell r="V2769" t="str">
            <v>Sim</v>
          </cell>
          <cell r="W2769" t="str">
            <v>Sim</v>
          </cell>
        </row>
        <row r="2770">
          <cell r="D2770" t="str">
            <v>Nova Resende/MG</v>
          </cell>
          <cell r="E2770" t="str">
            <v>n.e.</v>
          </cell>
          <cell r="F2770">
            <v>9.3350092998900264E-2</v>
          </cell>
          <cell r="G2770" t="str">
            <v>A</v>
          </cell>
          <cell r="H2770">
            <v>0.80753257716895388</v>
          </cell>
          <cell r="I2770" t="str">
            <v>A</v>
          </cell>
          <cell r="J2770">
            <v>0.10001416335942671</v>
          </cell>
          <cell r="K2770" t="str">
            <v>A</v>
          </cell>
          <cell r="L2770" t="str">
            <v>Eicf</v>
          </cell>
          <cell r="M2770" t="str">
            <v>Ente possui ranking da informação contábil Eicf</v>
          </cell>
          <cell r="N2770" t="str">
            <v>CAPAG Ano Base 2023</v>
          </cell>
          <cell r="O2770" t="str">
            <v>Não</v>
          </cell>
          <cell r="P2770">
            <v>0.19257495755976284</v>
          </cell>
          <cell r="Q2770" t="str">
            <v>Sim</v>
          </cell>
          <cell r="R2770" t="str">
            <v/>
          </cell>
          <cell r="S2770" t="str">
            <v/>
          </cell>
          <cell r="T2770" t="str">
            <v/>
          </cell>
          <cell r="U2770" t="str">
            <v/>
          </cell>
          <cell r="V2770" t="str">
            <v>Sim</v>
          </cell>
          <cell r="W2770" t="str">
            <v>Sim</v>
          </cell>
        </row>
        <row r="2771">
          <cell r="D2771" t="str">
            <v>Nova Serrana/MG</v>
          </cell>
          <cell r="E2771" t="str">
            <v>B</v>
          </cell>
          <cell r="F2771">
            <v>0.13729353233732147</v>
          </cell>
          <cell r="G2771" t="str">
            <v>A</v>
          </cell>
          <cell r="H2771">
            <v>0.91624054287522749</v>
          </cell>
          <cell r="I2771" t="str">
            <v>B</v>
          </cell>
          <cell r="J2771">
            <v>3.8921102517061552E-2</v>
          </cell>
          <cell r="K2771" t="str">
            <v>B</v>
          </cell>
          <cell r="L2771" t="str">
            <v>Dicf</v>
          </cell>
          <cell r="M2771" t="str">
            <v/>
          </cell>
          <cell r="N2771" t="str">
            <v>CAPAG Ano Base 2023</v>
          </cell>
          <cell r="O2771" t="str">
            <v>Não</v>
          </cell>
          <cell r="P2771">
            <v>0.25893299475024123</v>
          </cell>
          <cell r="Q2771" t="str">
            <v>Sim</v>
          </cell>
          <cell r="R2771" t="str">
            <v/>
          </cell>
          <cell r="S2771" t="str">
            <v/>
          </cell>
          <cell r="T2771" t="str">
            <v/>
          </cell>
          <cell r="U2771" t="str">
            <v/>
          </cell>
          <cell r="V2771" t="str">
            <v>Sim</v>
          </cell>
          <cell r="W2771" t="str">
            <v>Sim</v>
          </cell>
        </row>
        <row r="2772">
          <cell r="D2772" t="str">
            <v>Novo Cruzeiro/MG</v>
          </cell>
          <cell r="E2772" t="str">
            <v>n.d.</v>
          </cell>
          <cell r="F2772">
            <v>8.2016078143778121E-2</v>
          </cell>
          <cell r="G2772" t="str">
            <v>A</v>
          </cell>
          <cell r="H2772">
            <v>0.97926625370714038</v>
          </cell>
          <cell r="I2772" t="str">
            <v>C</v>
          </cell>
          <cell r="J2772" t="str">
            <v>n.d.</v>
          </cell>
          <cell r="K2772" t="str">
            <v>n.d.</v>
          </cell>
          <cell r="L2772" t="str">
            <v>Bicf</v>
          </cell>
          <cell r="M277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72" t="str">
            <v>CAPAG Ano Base 2023</v>
          </cell>
          <cell r="O2772" t="str">
            <v>Não</v>
          </cell>
          <cell r="P2772" t="str">
            <v>n.d.</v>
          </cell>
          <cell r="Q2772" t="str">
            <v>Sim</v>
          </cell>
          <cell r="R2772" t="str">
            <v/>
          </cell>
          <cell r="S2772" t="str">
            <v/>
          </cell>
          <cell r="T2772" t="str">
            <v/>
          </cell>
          <cell r="U2772" t="str">
            <v>Sim</v>
          </cell>
          <cell r="V2772" t="str">
            <v>Sim</v>
          </cell>
          <cell r="W2772" t="str">
            <v>Sim</v>
          </cell>
        </row>
        <row r="2773">
          <cell r="D2773" t="str">
            <v>Novo Oriente de Minas/MG</v>
          </cell>
          <cell r="E2773" t="str">
            <v>C</v>
          </cell>
          <cell r="F2773">
            <v>3.9657132646813018E-2</v>
          </cell>
          <cell r="G2773" t="str">
            <v>A</v>
          </cell>
          <cell r="H2773">
            <v>0.97415072710306205</v>
          </cell>
          <cell r="I2773" t="str">
            <v>C</v>
          </cell>
          <cell r="J2773">
            <v>-2.9346990116680308E-2</v>
          </cell>
          <cell r="K2773" t="str">
            <v>C</v>
          </cell>
          <cell r="L2773" t="str">
            <v>Dicf</v>
          </cell>
          <cell r="M2773" t="str">
            <v/>
          </cell>
          <cell r="N2773" t="str">
            <v>CAPAG Ano Base 2023</v>
          </cell>
          <cell r="O2773" t="str">
            <v>Não</v>
          </cell>
          <cell r="P2773">
            <v>1.7745312990172493</v>
          </cell>
          <cell r="Q2773" t="str">
            <v>Sim</v>
          </cell>
          <cell r="R2773" t="str">
            <v/>
          </cell>
          <cell r="S2773" t="str">
            <v/>
          </cell>
          <cell r="T2773" t="str">
            <v/>
          </cell>
          <cell r="U2773" t="str">
            <v/>
          </cell>
          <cell r="V2773" t="str">
            <v>Sim</v>
          </cell>
          <cell r="W2773" t="str">
            <v>Não</v>
          </cell>
        </row>
        <row r="2774">
          <cell r="D2774" t="str">
            <v>Novorizonte/MG</v>
          </cell>
          <cell r="E2774" t="str">
            <v>C</v>
          </cell>
          <cell r="F2774">
            <v>3.738206771198576E-2</v>
          </cell>
          <cell r="G2774" t="str">
            <v>A</v>
          </cell>
          <cell r="H2774">
            <v>1.0268593065881195</v>
          </cell>
          <cell r="I2774" t="str">
            <v>C</v>
          </cell>
          <cell r="J2774">
            <v>-6.4633496791957706E-2</v>
          </cell>
          <cell r="K2774" t="str">
            <v>C</v>
          </cell>
          <cell r="L2774" t="str">
            <v>Bicf</v>
          </cell>
          <cell r="M2774" t="str">
            <v/>
          </cell>
          <cell r="N2774" t="str">
            <v>CAPAG Ano Base 2023</v>
          </cell>
          <cell r="O2774" t="str">
            <v>Não</v>
          </cell>
          <cell r="P2774">
            <v>2.3123840297087179</v>
          </cell>
          <cell r="Q2774" t="str">
            <v>Sim</v>
          </cell>
          <cell r="R2774" t="str">
            <v/>
          </cell>
          <cell r="S2774" t="str">
            <v/>
          </cell>
          <cell r="T2774" t="str">
            <v/>
          </cell>
          <cell r="U2774" t="str">
            <v/>
          </cell>
          <cell r="V2774" t="str">
            <v>Sim</v>
          </cell>
          <cell r="W2774" t="str">
            <v>Sim</v>
          </cell>
        </row>
        <row r="2775">
          <cell r="D2775" t="str">
            <v>Olaria/MG</v>
          </cell>
          <cell r="E2775" t="str">
            <v>C</v>
          </cell>
          <cell r="F2775">
            <v>4.204890409993231E-2</v>
          </cell>
          <cell r="G2775" t="str">
            <v>A</v>
          </cell>
          <cell r="H2775">
            <v>0.93150328729294385</v>
          </cell>
          <cell r="I2775" t="str">
            <v>B</v>
          </cell>
          <cell r="J2775">
            <v>-4.5453383528646342E-2</v>
          </cell>
          <cell r="K2775" t="str">
            <v>C</v>
          </cell>
          <cell r="L2775" t="str">
            <v>Cicf</v>
          </cell>
          <cell r="M2775" t="str">
            <v/>
          </cell>
          <cell r="N2775" t="str">
            <v>CAPAG Ano Base 2023</v>
          </cell>
          <cell r="O2775" t="str">
            <v>Não</v>
          </cell>
          <cell r="P2775" t="str">
            <v/>
          </cell>
          <cell r="Q2775" t="str">
            <v>Sim</v>
          </cell>
          <cell r="R2775" t="str">
            <v/>
          </cell>
          <cell r="S2775" t="str">
            <v/>
          </cell>
          <cell r="T2775" t="str">
            <v/>
          </cell>
          <cell r="U2775" t="str">
            <v/>
          </cell>
          <cell r="V2775" t="str">
            <v>Sim</v>
          </cell>
          <cell r="W2775" t="str">
            <v>Sim</v>
          </cell>
        </row>
        <row r="2776">
          <cell r="D2776" t="str">
            <v>Olhos-d'Água/MG</v>
          </cell>
          <cell r="E2776" t="str">
            <v>C</v>
          </cell>
          <cell r="F2776">
            <v>8.1611344326928348E-2</v>
          </cell>
          <cell r="G2776" t="str">
            <v>A</v>
          </cell>
          <cell r="H2776">
            <v>0.98210646026357784</v>
          </cell>
          <cell r="I2776" t="str">
            <v>C</v>
          </cell>
          <cell r="J2776">
            <v>8.1607455283759633E-3</v>
          </cell>
          <cell r="K2776" t="str">
            <v>B</v>
          </cell>
          <cell r="L2776" t="str">
            <v>Bicf</v>
          </cell>
          <cell r="M2776" t="str">
            <v/>
          </cell>
          <cell r="N2776" t="str">
            <v>CAPAG Ano Base 2023</v>
          </cell>
          <cell r="O2776" t="str">
            <v>Não</v>
          </cell>
          <cell r="P2776">
            <v>0</v>
          </cell>
          <cell r="Q2776" t="str">
            <v>Sim</v>
          </cell>
          <cell r="R2776" t="str">
            <v/>
          </cell>
          <cell r="S2776" t="str">
            <v/>
          </cell>
          <cell r="T2776" t="str">
            <v/>
          </cell>
          <cell r="U2776" t="str">
            <v/>
          </cell>
          <cell r="V2776" t="str">
            <v>Sim</v>
          </cell>
          <cell r="W2776" t="str">
            <v>Sim</v>
          </cell>
        </row>
        <row r="2777">
          <cell r="D2777" t="str">
            <v>Olímpio Noronha/MG</v>
          </cell>
          <cell r="E2777" t="str">
            <v>n.e.</v>
          </cell>
          <cell r="F2777">
            <v>6.2729002510963944E-2</v>
          </cell>
          <cell r="G2777" t="str">
            <v>A</v>
          </cell>
          <cell r="H2777">
            <v>0.82120858766018068</v>
          </cell>
          <cell r="I2777" t="str">
            <v>A</v>
          </cell>
          <cell r="J2777">
            <v>5.7862267730337119E-2</v>
          </cell>
          <cell r="K2777" t="str">
            <v>A</v>
          </cell>
          <cell r="L2777" t="str">
            <v>Eicf</v>
          </cell>
          <cell r="M2777" t="str">
            <v>Ente possui ranking da informação contábil Eicf</v>
          </cell>
          <cell r="N2777" t="str">
            <v>CAPAG Ano Base 2023</v>
          </cell>
          <cell r="O2777" t="str">
            <v>Não</v>
          </cell>
          <cell r="P2777">
            <v>0.14429494026176048</v>
          </cell>
          <cell r="Q2777" t="str">
            <v>Sim</v>
          </cell>
          <cell r="R2777" t="str">
            <v/>
          </cell>
          <cell r="S2777" t="str">
            <v/>
          </cell>
          <cell r="T2777" t="str">
            <v/>
          </cell>
          <cell r="U2777" t="str">
            <v/>
          </cell>
          <cell r="V2777" t="str">
            <v>Sim</v>
          </cell>
          <cell r="W2777" t="str">
            <v>Sim</v>
          </cell>
        </row>
        <row r="2778">
          <cell r="D2778" t="str">
            <v>Oliveira/MG</v>
          </cell>
          <cell r="E2778" t="str">
            <v>n.e.</v>
          </cell>
          <cell r="F2778">
            <v>1.3569735316028197E-3</v>
          </cell>
          <cell r="G2778" t="str">
            <v>A</v>
          </cell>
          <cell r="H2778">
            <v>0.81014436201130269</v>
          </cell>
          <cell r="I2778" t="str">
            <v>A</v>
          </cell>
          <cell r="J2778" t="str">
            <v>n.d.</v>
          </cell>
          <cell r="K2778" t="str">
            <v>n.d.</v>
          </cell>
          <cell r="L2778" t="str">
            <v>Eicf</v>
          </cell>
          <cell r="M2778" t="str">
            <v>Ente possui ranking da informação contábil Eicf</v>
          </cell>
          <cell r="N2778" t="str">
            <v>CAPAG Ano Base 2023</v>
          </cell>
          <cell r="O2778" t="str">
            <v>Não</v>
          </cell>
          <cell r="P2778" t="str">
            <v>n.d.</v>
          </cell>
          <cell r="Q2778" t="str">
            <v>Sim</v>
          </cell>
          <cell r="R2778" t="str">
            <v/>
          </cell>
          <cell r="S2778" t="str">
            <v/>
          </cell>
          <cell r="T2778" t="str">
            <v>Negativa</v>
          </cell>
          <cell r="U2778" t="str">
            <v/>
          </cell>
          <cell r="V2778" t="str">
            <v>Sim</v>
          </cell>
          <cell r="W2778" t="str">
            <v>Sim</v>
          </cell>
        </row>
        <row r="2779">
          <cell r="D2779" t="str">
            <v>Oliveira Fortes/MG</v>
          </cell>
          <cell r="E2779" t="str">
            <v>B</v>
          </cell>
          <cell r="F2779">
            <v>2.2366470514918736E-2</v>
          </cell>
          <cell r="G2779" t="str">
            <v>A</v>
          </cell>
          <cell r="H2779">
            <v>0.93902842849343604</v>
          </cell>
          <cell r="I2779" t="str">
            <v>B</v>
          </cell>
          <cell r="J2779">
            <v>3.5134682669799987E-2</v>
          </cell>
          <cell r="K2779" t="str">
            <v>B</v>
          </cell>
          <cell r="L2779" t="str">
            <v>Cicf</v>
          </cell>
          <cell r="M2779" t="str">
            <v/>
          </cell>
          <cell r="N2779" t="str">
            <v>CAPAG Ano Base 2024</v>
          </cell>
          <cell r="O2779" t="str">
            <v>Sim</v>
          </cell>
          <cell r="P2779">
            <v>4.2457834798108711E-2</v>
          </cell>
          <cell r="Q2779" t="str">
            <v>Sim</v>
          </cell>
          <cell r="R2779" t="str">
            <v/>
          </cell>
          <cell r="S2779" t="str">
            <v/>
          </cell>
          <cell r="T2779" t="str">
            <v/>
          </cell>
          <cell r="U2779" t="str">
            <v/>
          </cell>
          <cell r="V2779" t="str">
            <v>Sim</v>
          </cell>
          <cell r="W2779" t="str">
            <v>Sim</v>
          </cell>
        </row>
        <row r="2780">
          <cell r="D2780" t="str">
            <v>Onça de Pitangui/MG</v>
          </cell>
          <cell r="E2780" t="str">
            <v>n.d.</v>
          </cell>
          <cell r="F2780">
            <v>4.7348664657839349E-4</v>
          </cell>
          <cell r="G2780" t="str">
            <v>A</v>
          </cell>
          <cell r="H2780">
            <v>0.80487062789037478</v>
          </cell>
          <cell r="I2780" t="str">
            <v>A</v>
          </cell>
          <cell r="J2780" t="str">
            <v>n.d.</v>
          </cell>
          <cell r="K2780" t="str">
            <v>n.d.</v>
          </cell>
          <cell r="L2780" t="str">
            <v>Dicf</v>
          </cell>
          <cell r="M27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80" t="str">
            <v>CAPAG Ano Base 2023</v>
          </cell>
          <cell r="O2780" t="str">
            <v>Não</v>
          </cell>
          <cell r="P2780" t="str">
            <v>n.d.</v>
          </cell>
          <cell r="Q2780" t="str">
            <v>Sim</v>
          </cell>
          <cell r="R2780" t="str">
            <v/>
          </cell>
          <cell r="S2780" t="str">
            <v/>
          </cell>
          <cell r="T2780" t="str">
            <v/>
          </cell>
          <cell r="U2780" t="str">
            <v>Sim</v>
          </cell>
          <cell r="V2780" t="str">
            <v>Sim</v>
          </cell>
          <cell r="W2780" t="str">
            <v>Sim</v>
          </cell>
        </row>
        <row r="2781">
          <cell r="D2781" t="str">
            <v>Oratórios/MG</v>
          </cell>
          <cell r="E2781" t="str">
            <v>B</v>
          </cell>
          <cell r="F2781">
            <v>4.9239828331502505E-2</v>
          </cell>
          <cell r="G2781" t="str">
            <v>A</v>
          </cell>
          <cell r="H2781">
            <v>0.85859599873726755</v>
          </cell>
          <cell r="I2781" t="str">
            <v>B</v>
          </cell>
          <cell r="J2781">
            <v>3.7556486873336292E-2</v>
          </cell>
          <cell r="K2781" t="str">
            <v>B</v>
          </cell>
          <cell r="L2781" t="str">
            <v>Cicf</v>
          </cell>
          <cell r="M2781" t="str">
            <v/>
          </cell>
          <cell r="N2781" t="str">
            <v>CAPAG Ano Base 2023</v>
          </cell>
          <cell r="O2781" t="str">
            <v>Não</v>
          </cell>
          <cell r="P2781">
            <v>0.55643106972669243</v>
          </cell>
          <cell r="Q2781" t="str">
            <v>Sim</v>
          </cell>
          <cell r="R2781" t="str">
            <v/>
          </cell>
          <cell r="S2781" t="str">
            <v/>
          </cell>
          <cell r="T2781" t="str">
            <v/>
          </cell>
          <cell r="U2781" t="str">
            <v/>
          </cell>
          <cell r="V2781" t="str">
            <v>Sim</v>
          </cell>
          <cell r="W2781" t="str">
            <v>Sim</v>
          </cell>
        </row>
        <row r="2782">
          <cell r="D2782" t="str">
            <v>Orizânia/MG</v>
          </cell>
          <cell r="E2782" t="str">
            <v>C</v>
          </cell>
          <cell r="F2782">
            <v>2.5511103055815242E-2</v>
          </cell>
          <cell r="G2782" t="str">
            <v>A</v>
          </cell>
          <cell r="H2782">
            <v>0.98891481369817957</v>
          </cell>
          <cell r="I2782" t="str">
            <v>C</v>
          </cell>
          <cell r="J2782">
            <v>0</v>
          </cell>
          <cell r="K2782" t="str">
            <v>C</v>
          </cell>
          <cell r="L2782" t="str">
            <v>Cicf</v>
          </cell>
          <cell r="M2782" t="str">
            <v/>
          </cell>
          <cell r="N2782" t="str">
            <v>CAPAG Ano Base 2023</v>
          </cell>
          <cell r="O2782" t="str">
            <v>Não</v>
          </cell>
          <cell r="P2782" t="str">
            <v>n.d.</v>
          </cell>
          <cell r="Q2782" t="str">
            <v>Sim</v>
          </cell>
          <cell r="R2782" t="str">
            <v/>
          </cell>
          <cell r="S2782" t="str">
            <v/>
          </cell>
          <cell r="T2782" t="str">
            <v/>
          </cell>
          <cell r="U2782" t="str">
            <v/>
          </cell>
          <cell r="V2782" t="str">
            <v>Sim</v>
          </cell>
          <cell r="W2782" t="str">
            <v>Não</v>
          </cell>
        </row>
        <row r="2783">
          <cell r="D2783" t="str">
            <v>Ouro Branco/MG</v>
          </cell>
          <cell r="E2783" t="str">
            <v>B</v>
          </cell>
          <cell r="F2783">
            <v>0.1390893745864524</v>
          </cell>
          <cell r="G2783" t="str">
            <v>A</v>
          </cell>
          <cell r="H2783">
            <v>0.92169908219151808</v>
          </cell>
          <cell r="I2783" t="str">
            <v>B</v>
          </cell>
          <cell r="J2783">
            <v>3.5185082169767422E-2</v>
          </cell>
          <cell r="K2783" t="str">
            <v>B</v>
          </cell>
          <cell r="L2783" t="str">
            <v>Bicf</v>
          </cell>
          <cell r="M2783" t="str">
            <v/>
          </cell>
          <cell r="N2783" t="str">
            <v>CAPAG Ano Base 2023</v>
          </cell>
          <cell r="O2783" t="str">
            <v>Não</v>
          </cell>
          <cell r="P2783">
            <v>0.55662619507694122</v>
          </cell>
          <cell r="Q2783" t="str">
            <v>Sim</v>
          </cell>
          <cell r="R2783" t="str">
            <v/>
          </cell>
          <cell r="S2783" t="str">
            <v/>
          </cell>
          <cell r="T2783" t="str">
            <v/>
          </cell>
          <cell r="U2783" t="str">
            <v/>
          </cell>
          <cell r="V2783" t="str">
            <v>Sim</v>
          </cell>
          <cell r="W2783" t="str">
            <v>Sim</v>
          </cell>
        </row>
        <row r="2784">
          <cell r="D2784" t="str">
            <v>Ouro Fino/MG</v>
          </cell>
          <cell r="E2784" t="str">
            <v>B</v>
          </cell>
          <cell r="F2784">
            <v>3.6821079804156664E-2</v>
          </cell>
          <cell r="G2784" t="str">
            <v>A</v>
          </cell>
          <cell r="H2784">
            <v>0.90858187176062644</v>
          </cell>
          <cell r="I2784" t="str">
            <v>B</v>
          </cell>
          <cell r="J2784">
            <v>4.3690359090572152E-2</v>
          </cell>
          <cell r="K2784" t="str">
            <v>B</v>
          </cell>
          <cell r="L2784" t="str">
            <v>Bicf</v>
          </cell>
          <cell r="M2784" t="str">
            <v/>
          </cell>
          <cell r="N2784" t="str">
            <v>CAPAG Ano Base 2023</v>
          </cell>
          <cell r="O2784" t="str">
            <v>Não</v>
          </cell>
          <cell r="P2784">
            <v>0.2898339719649653</v>
          </cell>
          <cell r="Q2784" t="str">
            <v>Sim</v>
          </cell>
          <cell r="R2784" t="str">
            <v/>
          </cell>
          <cell r="S2784" t="str">
            <v/>
          </cell>
          <cell r="T2784" t="str">
            <v/>
          </cell>
          <cell r="U2784" t="str">
            <v/>
          </cell>
          <cell r="V2784" t="str">
            <v>Sim</v>
          </cell>
          <cell r="W2784" t="str">
            <v>Sim</v>
          </cell>
        </row>
        <row r="2785">
          <cell r="D2785" t="str">
            <v>Ouro Preto/MG</v>
          </cell>
          <cell r="E2785" t="str">
            <v>n.d.</v>
          </cell>
          <cell r="F2785" t="str">
            <v>n.d.</v>
          </cell>
          <cell r="G2785" t="str">
            <v>n.d.</v>
          </cell>
          <cell r="H2785">
            <v>0.89408801817750105</v>
          </cell>
          <cell r="I2785" t="str">
            <v>B</v>
          </cell>
          <cell r="J2785" t="str">
            <v>n.d.</v>
          </cell>
          <cell r="K2785" t="str">
            <v>n.d.</v>
          </cell>
          <cell r="L2785" t="str">
            <v>Dicf</v>
          </cell>
          <cell r="M2785" t="str">
            <v xml:space="preserve">Ente não publicou último RGF de 2024
</v>
          </cell>
          <cell r="N2785" t="str">
            <v>CAPAG Ano Base 2023</v>
          </cell>
          <cell r="O2785" t="str">
            <v>Não</v>
          </cell>
          <cell r="P2785">
            <v>0.35288203836863841</v>
          </cell>
          <cell r="Q2785" t="str">
            <v>Sim</v>
          </cell>
          <cell r="R2785" t="str">
            <v>Sim</v>
          </cell>
          <cell r="S2785" t="str">
            <v/>
          </cell>
          <cell r="T2785" t="str">
            <v/>
          </cell>
          <cell r="U2785" t="str">
            <v/>
          </cell>
          <cell r="V2785" t="str">
            <v>Não</v>
          </cell>
          <cell r="W2785" t="str">
            <v>Sim</v>
          </cell>
        </row>
        <row r="2786">
          <cell r="D2786" t="str">
            <v>Ouro Verde de Minas/MG</v>
          </cell>
          <cell r="E2786" t="str">
            <v>n.d.</v>
          </cell>
          <cell r="F2786">
            <v>4.4314584423687685E-3</v>
          </cell>
          <cell r="G2786" t="str">
            <v>A</v>
          </cell>
          <cell r="H2786">
            <v>1.0040405833998198</v>
          </cell>
          <cell r="I2786" t="str">
            <v>C</v>
          </cell>
          <cell r="J2786" t="str">
            <v>n.d.</v>
          </cell>
          <cell r="K2786" t="str">
            <v>n.d.</v>
          </cell>
          <cell r="L2786" t="str">
            <v>Dicf</v>
          </cell>
          <cell r="M278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786" t="str">
            <v>CAPAG Ano Base 2023</v>
          </cell>
          <cell r="O2786" t="str">
            <v>Não</v>
          </cell>
          <cell r="P2786" t="str">
            <v>n.d.</v>
          </cell>
          <cell r="Q2786" t="str">
            <v>Sim</v>
          </cell>
          <cell r="R2786" t="str">
            <v/>
          </cell>
          <cell r="S2786" t="str">
            <v/>
          </cell>
          <cell r="T2786" t="str">
            <v>Negativa</v>
          </cell>
          <cell r="U2786" t="str">
            <v/>
          </cell>
          <cell r="V2786" t="str">
            <v>Sim</v>
          </cell>
          <cell r="W2786" t="str">
            <v>Não</v>
          </cell>
        </row>
        <row r="2787">
          <cell r="D2787" t="str">
            <v>Padre Carvalho/MG</v>
          </cell>
          <cell r="E2787" t="str">
            <v>C</v>
          </cell>
          <cell r="F2787">
            <v>0.117961591456534</v>
          </cell>
          <cell r="G2787" t="str">
            <v>A</v>
          </cell>
          <cell r="H2787">
            <v>0.98048159661207746</v>
          </cell>
          <cell r="I2787" t="str">
            <v>C</v>
          </cell>
          <cell r="J2787">
            <v>-2.6567134692919115E-3</v>
          </cell>
          <cell r="K2787" t="str">
            <v>C</v>
          </cell>
          <cell r="L2787" t="str">
            <v>Bicf</v>
          </cell>
          <cell r="M2787" t="str">
            <v/>
          </cell>
          <cell r="N2787" t="str">
            <v>CAPAG Ano Base 2024</v>
          </cell>
          <cell r="O2787" t="str">
            <v>Sim</v>
          </cell>
          <cell r="P2787">
            <v>1.6279563780608848</v>
          </cell>
          <cell r="Q2787" t="str">
            <v>Sim</v>
          </cell>
          <cell r="R2787" t="str">
            <v/>
          </cell>
          <cell r="S2787" t="str">
            <v/>
          </cell>
          <cell r="T2787" t="str">
            <v/>
          </cell>
          <cell r="U2787" t="str">
            <v/>
          </cell>
          <cell r="V2787" t="str">
            <v>Sim</v>
          </cell>
          <cell r="W2787" t="str">
            <v>Sim</v>
          </cell>
        </row>
        <row r="2788">
          <cell r="D2788" t="str">
            <v>Padre Paraíso/MG</v>
          </cell>
          <cell r="E2788" t="str">
            <v>n.d.</v>
          </cell>
          <cell r="F2788" t="str">
            <v>n.d.</v>
          </cell>
          <cell r="G2788" t="str">
            <v>n.d.</v>
          </cell>
          <cell r="H2788" t="str">
            <v>n.d.</v>
          </cell>
          <cell r="I2788" t="str">
            <v>n.d.</v>
          </cell>
          <cell r="J2788" t="str">
            <v>n.d.</v>
          </cell>
          <cell r="K2788" t="str">
            <v>n.d.</v>
          </cell>
          <cell r="L2788" t="str">
            <v>Cicf</v>
          </cell>
          <cell r="M2788" t="str">
            <v xml:space="preserve">Ente não publicou último RGF de 2024
Ente não publicou último RREO de 2024
</v>
          </cell>
          <cell r="N2788" t="str">
            <v>CAPAG Ano Base 2023</v>
          </cell>
          <cell r="O2788" t="str">
            <v>Não</v>
          </cell>
          <cell r="P2788">
            <v>0.69189747872656271</v>
          </cell>
          <cell r="Q2788" t="str">
            <v>Sim</v>
          </cell>
          <cell r="R2788" t="str">
            <v>Sim</v>
          </cell>
          <cell r="S2788" t="str">
            <v/>
          </cell>
          <cell r="T2788" t="str">
            <v/>
          </cell>
          <cell r="U2788" t="str">
            <v/>
          </cell>
          <cell r="V2788" t="str">
            <v>Não</v>
          </cell>
          <cell r="W2788" t="str">
            <v>Não</v>
          </cell>
        </row>
        <row r="2789">
          <cell r="D2789" t="str">
            <v>Paineiras/MG</v>
          </cell>
          <cell r="E2789" t="str">
            <v>C</v>
          </cell>
          <cell r="F2789">
            <v>8.5950002237254547E-2</v>
          </cell>
          <cell r="G2789" t="str">
            <v>A</v>
          </cell>
          <cell r="H2789">
            <v>0.92052209101317584</v>
          </cell>
          <cell r="I2789" t="str">
            <v>B</v>
          </cell>
          <cell r="J2789">
            <v>-7.3074069638531913E-2</v>
          </cell>
          <cell r="K2789" t="str">
            <v>C</v>
          </cell>
          <cell r="L2789" t="str">
            <v>Cicf</v>
          </cell>
          <cell r="M2789" t="str">
            <v/>
          </cell>
          <cell r="N2789" t="str">
            <v>CAPAG Ano Base 2023</v>
          </cell>
          <cell r="O2789" t="str">
            <v>Não</v>
          </cell>
          <cell r="P2789" t="str">
            <v/>
          </cell>
          <cell r="Q2789" t="str">
            <v>Sim</v>
          </cell>
          <cell r="R2789" t="str">
            <v/>
          </cell>
          <cell r="S2789" t="str">
            <v/>
          </cell>
          <cell r="T2789" t="str">
            <v/>
          </cell>
          <cell r="U2789" t="str">
            <v/>
          </cell>
          <cell r="V2789" t="str">
            <v>Sim</v>
          </cell>
          <cell r="W2789" t="str">
            <v>Não</v>
          </cell>
        </row>
        <row r="2790">
          <cell r="D2790" t="str">
            <v>Pains/MG</v>
          </cell>
          <cell r="E2790" t="str">
            <v>C</v>
          </cell>
          <cell r="F2790">
            <v>0.12849855618521214</v>
          </cell>
          <cell r="G2790" t="str">
            <v>A</v>
          </cell>
          <cell r="H2790">
            <v>0.94552213019560316</v>
          </cell>
          <cell r="I2790" t="str">
            <v>B</v>
          </cell>
          <cell r="J2790">
            <v>-5.1070729049933813E-3</v>
          </cell>
          <cell r="K2790" t="str">
            <v>C</v>
          </cell>
          <cell r="L2790" t="str">
            <v>Cicf</v>
          </cell>
          <cell r="M2790" t="str">
            <v/>
          </cell>
          <cell r="N2790" t="str">
            <v>CAPAG Ano Base 2023</v>
          </cell>
          <cell r="O2790" t="str">
            <v>Não</v>
          </cell>
          <cell r="P2790">
            <v>2.2040591390973141</v>
          </cell>
          <cell r="Q2790" t="str">
            <v>Sim</v>
          </cell>
          <cell r="R2790" t="str">
            <v/>
          </cell>
          <cell r="S2790" t="str">
            <v/>
          </cell>
          <cell r="T2790" t="str">
            <v/>
          </cell>
          <cell r="U2790" t="str">
            <v/>
          </cell>
          <cell r="V2790" t="str">
            <v>Sim</v>
          </cell>
          <cell r="W2790" t="str">
            <v>Sim</v>
          </cell>
        </row>
        <row r="2791">
          <cell r="D2791" t="str">
            <v>Pai Pedro/MG</v>
          </cell>
          <cell r="E2791" t="str">
            <v>B</v>
          </cell>
          <cell r="F2791">
            <v>1.355156624959267E-2</v>
          </cell>
          <cell r="G2791" t="str">
            <v>A</v>
          </cell>
          <cell r="H2791">
            <v>0.92962449095843236</v>
          </cell>
          <cell r="I2791" t="str">
            <v>B</v>
          </cell>
          <cell r="J2791">
            <v>1.9763255712082022E-2</v>
          </cell>
          <cell r="K2791" t="str">
            <v>B</v>
          </cell>
          <cell r="L2791" t="str">
            <v>Bicf</v>
          </cell>
          <cell r="M2791" t="str">
            <v/>
          </cell>
          <cell r="N2791" t="str">
            <v>CAPAG Ano Base 2023</v>
          </cell>
          <cell r="O2791" t="str">
            <v>Não</v>
          </cell>
          <cell r="P2791">
            <v>0.37075246351973762</v>
          </cell>
          <cell r="Q2791" t="str">
            <v>Sim</v>
          </cell>
          <cell r="R2791" t="str">
            <v/>
          </cell>
          <cell r="S2791" t="str">
            <v/>
          </cell>
          <cell r="T2791" t="str">
            <v/>
          </cell>
          <cell r="U2791" t="str">
            <v/>
          </cell>
          <cell r="V2791" t="str">
            <v>Sim</v>
          </cell>
          <cell r="W2791" t="str">
            <v>Sim</v>
          </cell>
        </row>
        <row r="2792">
          <cell r="D2792" t="str">
            <v>Paiva/MG</v>
          </cell>
          <cell r="E2792" t="str">
            <v>A</v>
          </cell>
          <cell r="F2792">
            <v>0</v>
          </cell>
          <cell r="G2792" t="str">
            <v>A</v>
          </cell>
          <cell r="H2792">
            <v>0.93559575977551912</v>
          </cell>
          <cell r="I2792" t="str">
            <v>B</v>
          </cell>
          <cell r="J2792">
            <v>5.0951028837517551E-2</v>
          </cell>
          <cell r="K2792" t="str">
            <v>A</v>
          </cell>
          <cell r="L2792" t="str">
            <v>Bicf</v>
          </cell>
          <cell r="M2792" t="str">
            <v/>
          </cell>
          <cell r="N2792" t="str">
            <v>CAPAG Ano Base 2023</v>
          </cell>
          <cell r="O2792" t="str">
            <v>Não</v>
          </cell>
          <cell r="P2792">
            <v>0.17252236982441818</v>
          </cell>
          <cell r="Q2792" t="str">
            <v>Sim</v>
          </cell>
          <cell r="R2792" t="str">
            <v/>
          </cell>
          <cell r="S2792" t="str">
            <v/>
          </cell>
          <cell r="T2792" t="str">
            <v/>
          </cell>
          <cell r="U2792" t="str">
            <v/>
          </cell>
          <cell r="V2792" t="str">
            <v>Sim</v>
          </cell>
          <cell r="W2792" t="str">
            <v>Sim</v>
          </cell>
        </row>
        <row r="2793">
          <cell r="D2793" t="str">
            <v>Palma/MG</v>
          </cell>
          <cell r="E2793" t="str">
            <v>n.d.</v>
          </cell>
          <cell r="F2793" t="str">
            <v>n.d.</v>
          </cell>
          <cell r="G2793" t="str">
            <v>n.d.</v>
          </cell>
          <cell r="H2793" t="str">
            <v>n.d.</v>
          </cell>
          <cell r="I2793" t="str">
            <v>n.d.</v>
          </cell>
          <cell r="J2793" t="str">
            <v>n.d.</v>
          </cell>
          <cell r="K2793" t="str">
            <v>n.d.</v>
          </cell>
          <cell r="L2793" t="str">
            <v>Bicf</v>
          </cell>
          <cell r="M2793" t="str">
            <v xml:space="preserve">Ente não publicou último RGF de 2024
Ente não publicou último RREO de 2024
</v>
          </cell>
          <cell r="N2793" t="str">
            <v>CAPAG Ano Base 2023</v>
          </cell>
          <cell r="O2793" t="str">
            <v>Não</v>
          </cell>
          <cell r="P2793">
            <v>0.226421098751002</v>
          </cell>
          <cell r="Q2793" t="str">
            <v>Sim</v>
          </cell>
          <cell r="R2793" t="str">
            <v>Sim</v>
          </cell>
          <cell r="S2793" t="str">
            <v/>
          </cell>
          <cell r="T2793" t="str">
            <v/>
          </cell>
          <cell r="U2793" t="str">
            <v/>
          </cell>
          <cell r="V2793" t="str">
            <v>Não</v>
          </cell>
          <cell r="W2793" t="str">
            <v>Não</v>
          </cell>
        </row>
        <row r="2794">
          <cell r="D2794" t="str">
            <v>Palmópolis/MG</v>
          </cell>
          <cell r="E2794" t="str">
            <v>n.d.</v>
          </cell>
          <cell r="F2794">
            <v>0.18412448713798341</v>
          </cell>
          <cell r="G2794" t="str">
            <v>A</v>
          </cell>
          <cell r="H2794">
            <v>0.88763315266476495</v>
          </cell>
          <cell r="I2794" t="str">
            <v>B</v>
          </cell>
          <cell r="J2794" t="str">
            <v>n.d.</v>
          </cell>
          <cell r="K2794" t="str">
            <v>n.d.</v>
          </cell>
          <cell r="L2794" t="str">
            <v>Cicf</v>
          </cell>
          <cell r="M2794"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794" t="str">
            <v>CAPAG Ano Base 2023</v>
          </cell>
          <cell r="O2794" t="str">
            <v>Não</v>
          </cell>
          <cell r="P2794" t="str">
            <v>n.d.</v>
          </cell>
          <cell r="Q2794" t="str">
            <v>Sim</v>
          </cell>
          <cell r="R2794" t="str">
            <v/>
          </cell>
          <cell r="S2794" t="str">
            <v/>
          </cell>
          <cell r="T2794" t="str">
            <v>Negativa</v>
          </cell>
          <cell r="U2794" t="str">
            <v>Sim</v>
          </cell>
          <cell r="V2794" t="str">
            <v>Sim</v>
          </cell>
          <cell r="W2794" t="str">
            <v>Sim</v>
          </cell>
        </row>
        <row r="2795">
          <cell r="D2795" t="str">
            <v>Papagaios/MG</v>
          </cell>
          <cell r="E2795" t="str">
            <v>n.d.</v>
          </cell>
          <cell r="F2795">
            <v>4.4945470275323711E-3</v>
          </cell>
          <cell r="G2795" t="str">
            <v>A</v>
          </cell>
          <cell r="H2795" t="str">
            <v>n.d.</v>
          </cell>
          <cell r="I2795" t="str">
            <v>n.d.</v>
          </cell>
          <cell r="J2795">
            <v>1.6010906946215354E-2</v>
          </cell>
          <cell r="K2795" t="str">
            <v>B</v>
          </cell>
          <cell r="L2795" t="str">
            <v>Cicf</v>
          </cell>
          <cell r="M2795" t="str">
            <v xml:space="preserve">Ente não publicou último RREO de 2024
</v>
          </cell>
          <cell r="N2795" t="str">
            <v>CAPAG Ano Base 2023</v>
          </cell>
          <cell r="O2795" t="str">
            <v>Não</v>
          </cell>
          <cell r="P2795">
            <v>0.5100239554301319</v>
          </cell>
          <cell r="Q2795" t="str">
            <v>Sim</v>
          </cell>
          <cell r="R2795" t="str">
            <v>Sim</v>
          </cell>
          <cell r="S2795" t="str">
            <v/>
          </cell>
          <cell r="T2795" t="str">
            <v/>
          </cell>
          <cell r="U2795" t="str">
            <v/>
          </cell>
          <cell r="V2795" t="str">
            <v>Sim</v>
          </cell>
          <cell r="W2795" t="str">
            <v>Não</v>
          </cell>
        </row>
        <row r="2796">
          <cell r="D2796" t="str">
            <v>Paracatu/MG</v>
          </cell>
          <cell r="E2796" t="str">
            <v>A</v>
          </cell>
          <cell r="F2796">
            <v>6.7009152050031953E-2</v>
          </cell>
          <cell r="G2796" t="str">
            <v>A</v>
          </cell>
          <cell r="H2796">
            <v>0.87484418655636564</v>
          </cell>
          <cell r="I2796" t="str">
            <v>B</v>
          </cell>
          <cell r="J2796">
            <v>9.058049522027857E-2</v>
          </cell>
          <cell r="K2796" t="str">
            <v>A</v>
          </cell>
          <cell r="L2796" t="str">
            <v>Dicf</v>
          </cell>
          <cell r="M2796" t="str">
            <v/>
          </cell>
          <cell r="N2796" t="str">
            <v>CAPAG Ano Base 2023</v>
          </cell>
          <cell r="O2796" t="str">
            <v>Não</v>
          </cell>
          <cell r="P2796">
            <v>0.16994602617399901</v>
          </cell>
          <cell r="Q2796" t="str">
            <v>Sim</v>
          </cell>
          <cell r="R2796" t="str">
            <v/>
          </cell>
          <cell r="S2796" t="str">
            <v/>
          </cell>
          <cell r="T2796" t="str">
            <v/>
          </cell>
          <cell r="U2796" t="str">
            <v/>
          </cell>
          <cell r="V2796" t="str">
            <v>Sim</v>
          </cell>
          <cell r="W2796" t="str">
            <v>Sim</v>
          </cell>
        </row>
        <row r="2797">
          <cell r="D2797" t="str">
            <v>Pará de Minas/MG</v>
          </cell>
          <cell r="E2797" t="str">
            <v>C</v>
          </cell>
          <cell r="F2797">
            <v>0.1674719086079838</v>
          </cell>
          <cell r="G2797" t="str">
            <v>A</v>
          </cell>
          <cell r="H2797">
            <v>0.97193832388578683</v>
          </cell>
          <cell r="I2797" t="str">
            <v>C</v>
          </cell>
          <cell r="J2797">
            <v>-2.2631473036760559E-2</v>
          </cell>
          <cell r="K2797" t="str">
            <v>C</v>
          </cell>
          <cell r="L2797" t="str">
            <v>Cicf</v>
          </cell>
          <cell r="M2797" t="str">
            <v/>
          </cell>
          <cell r="N2797" t="str">
            <v>CAPAG Ano Base 2023</v>
          </cell>
          <cell r="O2797" t="str">
            <v>Não</v>
          </cell>
          <cell r="P2797">
            <v>0.5937585644433816</v>
          </cell>
          <cell r="Q2797" t="str">
            <v>Sim</v>
          </cell>
          <cell r="R2797" t="str">
            <v>Sim</v>
          </cell>
          <cell r="S2797" t="str">
            <v/>
          </cell>
          <cell r="T2797" t="str">
            <v/>
          </cell>
          <cell r="U2797" t="str">
            <v/>
          </cell>
          <cell r="V2797" t="str">
            <v>Sim</v>
          </cell>
          <cell r="W2797" t="str">
            <v>Sim</v>
          </cell>
        </row>
        <row r="2798">
          <cell r="D2798" t="str">
            <v>Paraguaçu/MG</v>
          </cell>
          <cell r="E2798" t="str">
            <v>n.e.</v>
          </cell>
          <cell r="F2798">
            <v>7.4513563204551036E-3</v>
          </cell>
          <cell r="G2798" t="str">
            <v>A</v>
          </cell>
          <cell r="H2798">
            <v>1.0455049320410565</v>
          </cell>
          <cell r="I2798" t="str">
            <v>C</v>
          </cell>
          <cell r="J2798">
            <v>6.4207576006914083E-2</v>
          </cell>
          <cell r="K2798" t="str">
            <v>A</v>
          </cell>
          <cell r="L2798" t="str">
            <v>Eicf</v>
          </cell>
          <cell r="M2798" t="str">
            <v>Ente possui ranking da informação contábil Eicf</v>
          </cell>
          <cell r="N2798" t="str">
            <v>CAPAG Ano Base 2023</v>
          </cell>
          <cell r="O2798" t="str">
            <v>Não</v>
          </cell>
          <cell r="P2798">
            <v>0.26532439506740663</v>
          </cell>
          <cell r="Q2798" t="str">
            <v>Sim</v>
          </cell>
          <cell r="R2798" t="str">
            <v/>
          </cell>
          <cell r="S2798" t="str">
            <v/>
          </cell>
          <cell r="T2798" t="str">
            <v/>
          </cell>
          <cell r="U2798" t="str">
            <v/>
          </cell>
          <cell r="V2798" t="str">
            <v>Sim</v>
          </cell>
          <cell r="W2798" t="str">
            <v>Sim</v>
          </cell>
        </row>
        <row r="2799">
          <cell r="D2799" t="str">
            <v>Paraisópolis/MG</v>
          </cell>
          <cell r="E2799" t="str">
            <v>C</v>
          </cell>
          <cell r="F2799">
            <v>2.0363389891547654E-2</v>
          </cell>
          <cell r="G2799" t="str">
            <v>A</v>
          </cell>
          <cell r="H2799">
            <v>0.92938716152283507</v>
          </cell>
          <cell r="I2799" t="str">
            <v>B</v>
          </cell>
          <cell r="J2799">
            <v>0</v>
          </cell>
          <cell r="K2799" t="str">
            <v>C</v>
          </cell>
          <cell r="L2799" t="str">
            <v>Dicf</v>
          </cell>
          <cell r="M2799" t="str">
            <v/>
          </cell>
          <cell r="N2799" t="str">
            <v>CAPAG Ano Base 2023</v>
          </cell>
          <cell r="O2799" t="str">
            <v>Não</v>
          </cell>
          <cell r="P2799" t="str">
            <v>n.d.</v>
          </cell>
          <cell r="Q2799" t="str">
            <v>Sim</v>
          </cell>
          <cell r="R2799" t="str">
            <v/>
          </cell>
          <cell r="S2799" t="str">
            <v/>
          </cell>
          <cell r="T2799" t="str">
            <v/>
          </cell>
          <cell r="U2799" t="str">
            <v/>
          </cell>
          <cell r="V2799" t="str">
            <v>Sim</v>
          </cell>
          <cell r="W2799" t="str">
            <v>Sim</v>
          </cell>
        </row>
        <row r="2800">
          <cell r="D2800" t="str">
            <v>Paraopeba/MG</v>
          </cell>
          <cell r="E2800" t="str">
            <v>C</v>
          </cell>
          <cell r="F2800">
            <v>5.3679221737106111E-2</v>
          </cell>
          <cell r="G2800" t="str">
            <v>A</v>
          </cell>
          <cell r="H2800">
            <v>0.91698427295712914</v>
          </cell>
          <cell r="I2800" t="str">
            <v>B</v>
          </cell>
          <cell r="J2800">
            <v>-5.3578888127925794E-4</v>
          </cell>
          <cell r="K2800" t="str">
            <v>C</v>
          </cell>
          <cell r="L2800" t="str">
            <v>Cicf</v>
          </cell>
          <cell r="M2800" t="str">
            <v/>
          </cell>
          <cell r="N2800" t="str">
            <v>CAPAG Ano Base 2023</v>
          </cell>
          <cell r="O2800" t="str">
            <v>Não</v>
          </cell>
          <cell r="P2800" t="str">
            <v>n.d.</v>
          </cell>
          <cell r="Q2800" t="str">
            <v>Sim</v>
          </cell>
          <cell r="R2800" t="str">
            <v/>
          </cell>
          <cell r="S2800" t="str">
            <v/>
          </cell>
          <cell r="T2800" t="str">
            <v/>
          </cell>
          <cell r="U2800" t="str">
            <v/>
          </cell>
          <cell r="V2800" t="str">
            <v>Sim</v>
          </cell>
          <cell r="W2800" t="str">
            <v>Sim</v>
          </cell>
        </row>
        <row r="2801">
          <cell r="D2801" t="str">
            <v>Passabém/MG</v>
          </cell>
          <cell r="E2801" t="str">
            <v>A</v>
          </cell>
          <cell r="F2801">
            <v>0</v>
          </cell>
          <cell r="G2801" t="str">
            <v>A</v>
          </cell>
          <cell r="H2801">
            <v>0.82919681260170863</v>
          </cell>
          <cell r="I2801" t="str">
            <v>A</v>
          </cell>
          <cell r="J2801">
            <v>3.2270838351960283E-2</v>
          </cell>
          <cell r="K2801" t="str">
            <v>B</v>
          </cell>
          <cell r="L2801" t="str">
            <v>Bicf</v>
          </cell>
          <cell r="M2801" t="str">
            <v/>
          </cell>
          <cell r="N2801" t="str">
            <v>CAPAG Ano Base 2023</v>
          </cell>
          <cell r="O2801" t="str">
            <v>Não</v>
          </cell>
          <cell r="P2801">
            <v>0.3199679202217251</v>
          </cell>
          <cell r="Q2801" t="str">
            <v>Sim</v>
          </cell>
          <cell r="R2801" t="str">
            <v/>
          </cell>
          <cell r="S2801" t="str">
            <v/>
          </cell>
          <cell r="T2801" t="str">
            <v/>
          </cell>
          <cell r="U2801" t="str">
            <v/>
          </cell>
          <cell r="V2801" t="str">
            <v>Sim</v>
          </cell>
          <cell r="W2801" t="str">
            <v>Sim</v>
          </cell>
        </row>
        <row r="2802">
          <cell r="D2802" t="str">
            <v>Passa Quatro/MG</v>
          </cell>
          <cell r="E2802" t="str">
            <v>C</v>
          </cell>
          <cell r="F2802">
            <v>9.5110786558566154E-2</v>
          </cell>
          <cell r="G2802" t="str">
            <v>A</v>
          </cell>
          <cell r="H2802">
            <v>0.95688166282146536</v>
          </cell>
          <cell r="I2802" t="str">
            <v>C</v>
          </cell>
          <cell r="J2802">
            <v>5.4717751805403851E-4</v>
          </cell>
          <cell r="K2802" t="str">
            <v>B</v>
          </cell>
          <cell r="L2802" t="str">
            <v>Bicf</v>
          </cell>
          <cell r="M2802" t="str">
            <v/>
          </cell>
          <cell r="N2802" t="str">
            <v>CAPAG Ano Base 2024</v>
          </cell>
          <cell r="O2802" t="str">
            <v>Sim</v>
          </cell>
          <cell r="P2802">
            <v>0.98366381503577272</v>
          </cell>
          <cell r="Q2802" t="str">
            <v>Sim</v>
          </cell>
          <cell r="R2802" t="str">
            <v/>
          </cell>
          <cell r="S2802" t="str">
            <v/>
          </cell>
          <cell r="T2802" t="str">
            <v/>
          </cell>
          <cell r="U2802" t="str">
            <v/>
          </cell>
          <cell r="V2802" t="str">
            <v>Sim</v>
          </cell>
          <cell r="W2802" t="str">
            <v>Sim</v>
          </cell>
        </row>
        <row r="2803">
          <cell r="D2803" t="str">
            <v>Passa Tempo/MG</v>
          </cell>
          <cell r="E2803" t="str">
            <v>C</v>
          </cell>
          <cell r="F2803">
            <v>8.7556012389482726E-2</v>
          </cell>
          <cell r="G2803" t="str">
            <v>A</v>
          </cell>
          <cell r="H2803">
            <v>0.87082541856442641</v>
          </cell>
          <cell r="I2803" t="str">
            <v>B</v>
          </cell>
          <cell r="J2803">
            <v>-4.4295405948657929E-3</v>
          </cell>
          <cell r="K2803" t="str">
            <v>C</v>
          </cell>
          <cell r="L2803" t="str">
            <v>Cicf</v>
          </cell>
          <cell r="M2803" t="str">
            <v/>
          </cell>
          <cell r="N2803" t="str">
            <v>CAPAG Ano Base 2023</v>
          </cell>
          <cell r="O2803" t="str">
            <v>Não</v>
          </cell>
          <cell r="P2803">
            <v>1.1758956268168994</v>
          </cell>
          <cell r="Q2803" t="str">
            <v>Sim</v>
          </cell>
          <cell r="R2803" t="str">
            <v/>
          </cell>
          <cell r="S2803" t="str">
            <v/>
          </cell>
          <cell r="T2803" t="str">
            <v/>
          </cell>
          <cell r="U2803" t="str">
            <v/>
          </cell>
          <cell r="V2803" t="str">
            <v>Sim</v>
          </cell>
          <cell r="W2803" t="str">
            <v>Sim</v>
          </cell>
        </row>
        <row r="2804">
          <cell r="D2804" t="str">
            <v>Passa Vinte/MG</v>
          </cell>
          <cell r="E2804" t="str">
            <v>C</v>
          </cell>
          <cell r="F2804">
            <v>7.6695028369227203E-2</v>
          </cell>
          <cell r="G2804" t="str">
            <v>A</v>
          </cell>
          <cell r="H2804">
            <v>0.81894475799662769</v>
          </cell>
          <cell r="I2804" t="str">
            <v>A</v>
          </cell>
          <cell r="J2804">
            <v>0</v>
          </cell>
          <cell r="K2804" t="str">
            <v>C</v>
          </cell>
          <cell r="L2804" t="str">
            <v>Cicf</v>
          </cell>
          <cell r="M2804" t="str">
            <v/>
          </cell>
          <cell r="N2804" t="str">
            <v>CAPAG Ano Base 2023</v>
          </cell>
          <cell r="O2804" t="str">
            <v>Não</v>
          </cell>
          <cell r="P2804" t="str">
            <v>n.d.</v>
          </cell>
          <cell r="Q2804" t="str">
            <v>Sim</v>
          </cell>
          <cell r="R2804" t="str">
            <v/>
          </cell>
          <cell r="S2804" t="str">
            <v/>
          </cell>
          <cell r="T2804" t="str">
            <v/>
          </cell>
          <cell r="U2804" t="str">
            <v/>
          </cell>
          <cell r="V2804" t="str">
            <v>Sim</v>
          </cell>
          <cell r="W2804" t="str">
            <v>Sim</v>
          </cell>
        </row>
        <row r="2805">
          <cell r="D2805" t="str">
            <v>Passos/MG</v>
          </cell>
          <cell r="E2805" t="str">
            <v>n.d.</v>
          </cell>
          <cell r="F2805" t="str">
            <v>n.d.</v>
          </cell>
          <cell r="G2805" t="str">
            <v>n.d.</v>
          </cell>
          <cell r="H2805" t="str">
            <v>n.d.</v>
          </cell>
          <cell r="I2805" t="str">
            <v>n.d.</v>
          </cell>
          <cell r="J2805" t="str">
            <v>n.d.</v>
          </cell>
          <cell r="K2805" t="str">
            <v>n.d.</v>
          </cell>
          <cell r="L2805" t="str">
            <v>Cicf</v>
          </cell>
          <cell r="M2805" t="str">
            <v xml:space="preserve">Ente não publicou último RGF de 2024
Ente não publicou último RREO de 2024
</v>
          </cell>
          <cell r="N2805" t="str">
            <v>CAPAG Ano Base 2023</v>
          </cell>
          <cell r="O2805" t="str">
            <v>Não</v>
          </cell>
          <cell r="P2805">
            <v>0.135962037741823</v>
          </cell>
          <cell r="Q2805" t="str">
            <v>Sim</v>
          </cell>
          <cell r="R2805" t="str">
            <v>Sim</v>
          </cell>
          <cell r="S2805" t="str">
            <v/>
          </cell>
          <cell r="T2805" t="str">
            <v/>
          </cell>
          <cell r="U2805" t="str">
            <v/>
          </cell>
          <cell r="V2805" t="str">
            <v>Não</v>
          </cell>
          <cell r="W2805" t="str">
            <v>Não</v>
          </cell>
        </row>
        <row r="2806">
          <cell r="D2806" t="str">
            <v>Patis/MG</v>
          </cell>
          <cell r="E2806" t="str">
            <v>n.d.</v>
          </cell>
          <cell r="F2806" t="str">
            <v>n.d.</v>
          </cell>
          <cell r="G2806" t="str">
            <v>n.d.</v>
          </cell>
          <cell r="H2806" t="str">
            <v>n.d.</v>
          </cell>
          <cell r="I2806" t="str">
            <v>n.d.</v>
          </cell>
          <cell r="J2806" t="str">
            <v>n.d.</v>
          </cell>
          <cell r="K2806" t="str">
            <v>n.d.</v>
          </cell>
          <cell r="L2806" t="str">
            <v>Bicf</v>
          </cell>
          <cell r="M2806" t="str">
            <v xml:space="preserve">Ente não publicou último RGF de 2024
Ente não publicou último RREO de 2024
</v>
          </cell>
          <cell r="N2806" t="str">
            <v>CAPAG Ano Base 2023</v>
          </cell>
          <cell r="O2806" t="str">
            <v>Não</v>
          </cell>
          <cell r="P2806">
            <v>0</v>
          </cell>
          <cell r="Q2806" t="str">
            <v>Sim</v>
          </cell>
          <cell r="R2806" t="str">
            <v>Sim</v>
          </cell>
          <cell r="S2806" t="str">
            <v/>
          </cell>
          <cell r="T2806" t="str">
            <v/>
          </cell>
          <cell r="U2806" t="str">
            <v/>
          </cell>
          <cell r="V2806" t="str">
            <v>Não</v>
          </cell>
          <cell r="W2806" t="str">
            <v>Não</v>
          </cell>
        </row>
        <row r="2807">
          <cell r="D2807" t="str">
            <v>Patos de Minas/MG</v>
          </cell>
          <cell r="E2807" t="str">
            <v>A</v>
          </cell>
          <cell r="F2807">
            <v>8.4901842426471252E-2</v>
          </cell>
          <cell r="G2807" t="str">
            <v>A</v>
          </cell>
          <cell r="H2807">
            <v>0.91519559041085041</v>
          </cell>
          <cell r="I2807" t="str">
            <v>B</v>
          </cell>
          <cell r="J2807">
            <v>7.0872626168594521E-2</v>
          </cell>
          <cell r="K2807" t="str">
            <v>A</v>
          </cell>
          <cell r="L2807" t="str">
            <v>Bicf</v>
          </cell>
          <cell r="M2807" t="str">
            <v/>
          </cell>
          <cell r="N2807" t="str">
            <v>CAPAG Ano Base 2023</v>
          </cell>
          <cell r="O2807" t="str">
            <v>Não</v>
          </cell>
          <cell r="P2807">
            <v>0.47218392069354764</v>
          </cell>
          <cell r="Q2807" t="str">
            <v>Sim</v>
          </cell>
          <cell r="R2807" t="str">
            <v/>
          </cell>
          <cell r="S2807" t="str">
            <v/>
          </cell>
          <cell r="T2807" t="str">
            <v/>
          </cell>
          <cell r="U2807" t="str">
            <v/>
          </cell>
          <cell r="V2807" t="str">
            <v>Sim</v>
          </cell>
          <cell r="W2807" t="str">
            <v>Sim</v>
          </cell>
        </row>
        <row r="2808">
          <cell r="D2808" t="str">
            <v>Patrocínio/MG</v>
          </cell>
          <cell r="E2808" t="str">
            <v>n.e.</v>
          </cell>
          <cell r="F2808" t="str">
            <v>n.d.</v>
          </cell>
          <cell r="G2808" t="str">
            <v>n.d.</v>
          </cell>
          <cell r="H2808" t="str">
            <v>n.d.</v>
          </cell>
          <cell r="I2808" t="str">
            <v>n.d.</v>
          </cell>
          <cell r="J2808" t="str">
            <v>n.d.</v>
          </cell>
          <cell r="K2808" t="str">
            <v>n.d.</v>
          </cell>
          <cell r="L2808" t="str">
            <v>Eicf</v>
          </cell>
          <cell r="M2808" t="str">
            <v>Ente possui ranking da informação contábil Eicf</v>
          </cell>
          <cell r="N2808" t="str">
            <v>CAPAG Ano Base 2023</v>
          </cell>
          <cell r="O2808" t="str">
            <v>Não</v>
          </cell>
          <cell r="P2808">
            <v>8.0410290565557062E-3</v>
          </cell>
          <cell r="Q2808" t="str">
            <v>Sim</v>
          </cell>
          <cell r="R2808" t="str">
            <v>Sim</v>
          </cell>
          <cell r="S2808" t="str">
            <v/>
          </cell>
          <cell r="T2808" t="str">
            <v/>
          </cell>
          <cell r="U2808" t="str">
            <v/>
          </cell>
          <cell r="V2808" t="str">
            <v>Não</v>
          </cell>
          <cell r="W2808" t="str">
            <v>Não</v>
          </cell>
        </row>
        <row r="2809">
          <cell r="D2809" t="str">
            <v>Patrocínio do Muriaé/MG</v>
          </cell>
          <cell r="E2809" t="str">
            <v>C</v>
          </cell>
          <cell r="F2809">
            <v>0.11303298357109824</v>
          </cell>
          <cell r="G2809" t="str">
            <v>A</v>
          </cell>
          <cell r="H2809">
            <v>0.90999090835418495</v>
          </cell>
          <cell r="I2809" t="str">
            <v>B</v>
          </cell>
          <cell r="J2809">
            <v>-3.6654432640893297E-2</v>
          </cell>
          <cell r="K2809" t="str">
            <v>C</v>
          </cell>
          <cell r="L2809" t="str">
            <v>Cicf</v>
          </cell>
          <cell r="M2809" t="str">
            <v/>
          </cell>
          <cell r="N2809" t="str">
            <v>CAPAG Ano Base 2023</v>
          </cell>
          <cell r="O2809" t="str">
            <v>Não</v>
          </cell>
          <cell r="P2809" t="str">
            <v/>
          </cell>
          <cell r="Q2809" t="str">
            <v>Sim</v>
          </cell>
          <cell r="R2809" t="str">
            <v/>
          </cell>
          <cell r="S2809" t="str">
            <v/>
          </cell>
          <cell r="T2809" t="str">
            <v/>
          </cell>
          <cell r="U2809" t="str">
            <v/>
          </cell>
          <cell r="V2809" t="str">
            <v>Sim</v>
          </cell>
          <cell r="W2809" t="str">
            <v>Sim</v>
          </cell>
        </row>
        <row r="2810">
          <cell r="D2810" t="str">
            <v>Paula Cândido/MG</v>
          </cell>
          <cell r="E2810" t="str">
            <v>C</v>
          </cell>
          <cell r="F2810">
            <v>3.1726599690462334E-2</v>
          </cell>
          <cell r="G2810" t="str">
            <v>A</v>
          </cell>
          <cell r="H2810">
            <v>0.96008106193051179</v>
          </cell>
          <cell r="I2810" t="str">
            <v>C</v>
          </cell>
          <cell r="J2810">
            <v>-1.0649170972962616E-2</v>
          </cell>
          <cell r="K2810" t="str">
            <v>C</v>
          </cell>
          <cell r="L2810" t="str">
            <v>Bicf</v>
          </cell>
          <cell r="M2810" t="str">
            <v/>
          </cell>
          <cell r="N2810" t="str">
            <v>CAPAG Ano Base 2023</v>
          </cell>
          <cell r="O2810" t="str">
            <v>Não</v>
          </cell>
          <cell r="P2810">
            <v>1.3041790504174688</v>
          </cell>
          <cell r="Q2810" t="str">
            <v>Sim</v>
          </cell>
          <cell r="R2810" t="str">
            <v/>
          </cell>
          <cell r="S2810" t="str">
            <v/>
          </cell>
          <cell r="T2810" t="str">
            <v/>
          </cell>
          <cell r="U2810" t="str">
            <v/>
          </cell>
          <cell r="V2810" t="str">
            <v>Sim</v>
          </cell>
          <cell r="W2810" t="str">
            <v>Sim</v>
          </cell>
        </row>
        <row r="2811">
          <cell r="D2811" t="str">
            <v>Paulistas/MG</v>
          </cell>
          <cell r="E2811" t="str">
            <v>n.d.</v>
          </cell>
          <cell r="F2811">
            <v>8.7203860095007996E-2</v>
          </cell>
          <cell r="G2811" t="str">
            <v>A</v>
          </cell>
          <cell r="H2811">
            <v>0.96353139264083454</v>
          </cell>
          <cell r="I2811" t="str">
            <v>C</v>
          </cell>
          <cell r="J2811" t="str">
            <v>n.d.</v>
          </cell>
          <cell r="K2811" t="str">
            <v>n.d.</v>
          </cell>
          <cell r="L2811" t="str">
            <v>Dicf</v>
          </cell>
          <cell r="M2811"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11" t="str">
            <v>CAPAG Ano Base 2023</v>
          </cell>
          <cell r="O2811" t="str">
            <v>Não</v>
          </cell>
          <cell r="P2811" t="str">
            <v>n.d.</v>
          </cell>
          <cell r="Q2811" t="str">
            <v>Sim</v>
          </cell>
          <cell r="R2811" t="str">
            <v/>
          </cell>
          <cell r="S2811" t="str">
            <v/>
          </cell>
          <cell r="T2811" t="str">
            <v>Negativa</v>
          </cell>
          <cell r="U2811" t="str">
            <v>Sim</v>
          </cell>
          <cell r="V2811" t="str">
            <v>Sim</v>
          </cell>
          <cell r="W2811" t="str">
            <v>Sim</v>
          </cell>
        </row>
        <row r="2812">
          <cell r="D2812" t="str">
            <v>Pavão/MG</v>
          </cell>
          <cell r="E2812" t="str">
            <v>C</v>
          </cell>
          <cell r="F2812">
            <v>0.13438147662501732</v>
          </cell>
          <cell r="G2812" t="str">
            <v>A</v>
          </cell>
          <cell r="H2812">
            <v>0.93188616972439475</v>
          </cell>
          <cell r="I2812" t="str">
            <v>B</v>
          </cell>
          <cell r="J2812">
            <v>0</v>
          </cell>
          <cell r="K2812" t="str">
            <v>C</v>
          </cell>
          <cell r="L2812" t="str">
            <v>Bicf</v>
          </cell>
          <cell r="M2812" t="str">
            <v/>
          </cell>
          <cell r="N2812" t="str">
            <v>CAPAG Ano Base 2023</v>
          </cell>
          <cell r="O2812" t="str">
            <v>Não</v>
          </cell>
          <cell r="P2812" t="str">
            <v>n.d.</v>
          </cell>
          <cell r="Q2812" t="str">
            <v>Sim</v>
          </cell>
          <cell r="R2812" t="str">
            <v/>
          </cell>
          <cell r="S2812" t="str">
            <v/>
          </cell>
          <cell r="T2812" t="str">
            <v/>
          </cell>
          <cell r="U2812" t="str">
            <v/>
          </cell>
          <cell r="V2812" t="str">
            <v>Sim</v>
          </cell>
          <cell r="W2812" t="str">
            <v>Sim</v>
          </cell>
        </row>
        <row r="2813">
          <cell r="D2813" t="str">
            <v>Peçanha/MG</v>
          </cell>
          <cell r="E2813" t="str">
            <v>B</v>
          </cell>
          <cell r="F2813">
            <v>0.10424688090962958</v>
          </cell>
          <cell r="G2813" t="str">
            <v>A</v>
          </cell>
          <cell r="H2813">
            <v>0.90607642981992442</v>
          </cell>
          <cell r="I2813" t="str">
            <v>B</v>
          </cell>
          <cell r="J2813">
            <v>2.5363713456001042E-2</v>
          </cell>
          <cell r="K2813" t="str">
            <v>B</v>
          </cell>
          <cell r="L2813" t="str">
            <v>Cicf</v>
          </cell>
          <cell r="M2813" t="str">
            <v/>
          </cell>
          <cell r="N2813" t="str">
            <v>CAPAG Ano Base 2024</v>
          </cell>
          <cell r="O2813" t="str">
            <v>Sim</v>
          </cell>
          <cell r="P2813">
            <v>0.10495843604653696</v>
          </cell>
          <cell r="Q2813" t="str">
            <v>Sim</v>
          </cell>
          <cell r="R2813" t="str">
            <v/>
          </cell>
          <cell r="S2813" t="str">
            <v/>
          </cell>
          <cell r="T2813" t="str">
            <v/>
          </cell>
          <cell r="U2813" t="str">
            <v/>
          </cell>
          <cell r="V2813" t="str">
            <v>Sim</v>
          </cell>
          <cell r="W2813" t="str">
            <v>Sim</v>
          </cell>
        </row>
        <row r="2814">
          <cell r="D2814" t="str">
            <v>Pedra Azul/MG</v>
          </cell>
          <cell r="E2814" t="str">
            <v>C</v>
          </cell>
          <cell r="F2814">
            <v>0.10118067638879835</v>
          </cell>
          <cell r="G2814" t="str">
            <v>A</v>
          </cell>
          <cell r="H2814">
            <v>0.96672271021209877</v>
          </cell>
          <cell r="I2814" t="str">
            <v>C</v>
          </cell>
          <cell r="J2814">
            <v>-1.3871045988777806E-3</v>
          </cell>
          <cell r="K2814" t="str">
            <v>C</v>
          </cell>
          <cell r="L2814" t="str">
            <v>Aicf</v>
          </cell>
          <cell r="M2814" t="str">
            <v/>
          </cell>
          <cell r="N2814" t="str">
            <v>CAPAG Ano Base 2023</v>
          </cell>
          <cell r="O2814" t="str">
            <v>Não</v>
          </cell>
          <cell r="P2814">
            <v>1.0668115142496846</v>
          </cell>
          <cell r="Q2814" t="str">
            <v>Sim</v>
          </cell>
          <cell r="R2814" t="str">
            <v/>
          </cell>
          <cell r="S2814" t="str">
            <v/>
          </cell>
          <cell r="T2814" t="str">
            <v/>
          </cell>
          <cell r="U2814" t="str">
            <v/>
          </cell>
          <cell r="V2814" t="str">
            <v>Sim</v>
          </cell>
          <cell r="W2814" t="str">
            <v>Sim</v>
          </cell>
        </row>
        <row r="2815">
          <cell r="D2815" t="str">
            <v>Pedra Bonita/MG</v>
          </cell>
          <cell r="E2815" t="str">
            <v>n.e.</v>
          </cell>
          <cell r="F2815">
            <v>2.8482517590899946E-2</v>
          </cell>
          <cell r="G2815" t="str">
            <v>A</v>
          </cell>
          <cell r="H2815">
            <v>0.90350677452464678</v>
          </cell>
          <cell r="I2815" t="str">
            <v>B</v>
          </cell>
          <cell r="J2815">
            <v>-3.4607138169768403E-2</v>
          </cell>
          <cell r="K2815" t="str">
            <v>C</v>
          </cell>
          <cell r="L2815" t="str">
            <v>Eicf</v>
          </cell>
          <cell r="M2815" t="str">
            <v>Ente possui ranking da informação contábil Eicf</v>
          </cell>
          <cell r="N2815" t="str">
            <v>CAPAG Ano Base 2023</v>
          </cell>
          <cell r="O2815" t="str">
            <v>Não</v>
          </cell>
          <cell r="P2815">
            <v>2.0720347626892472</v>
          </cell>
          <cell r="Q2815" t="str">
            <v>Sim</v>
          </cell>
          <cell r="R2815" t="str">
            <v/>
          </cell>
          <cell r="S2815" t="str">
            <v/>
          </cell>
          <cell r="T2815" t="str">
            <v/>
          </cell>
          <cell r="U2815" t="str">
            <v/>
          </cell>
          <cell r="V2815" t="str">
            <v>Sim</v>
          </cell>
          <cell r="W2815" t="str">
            <v>Sim</v>
          </cell>
        </row>
        <row r="2816">
          <cell r="D2816" t="str">
            <v>Pedra do Anta/MG</v>
          </cell>
          <cell r="E2816" t="str">
            <v>C</v>
          </cell>
          <cell r="F2816">
            <v>3.7020379155206513E-2</v>
          </cell>
          <cell r="G2816" t="str">
            <v>A</v>
          </cell>
          <cell r="H2816">
            <v>0.9517017407924564</v>
          </cell>
          <cell r="I2816" t="str">
            <v>C</v>
          </cell>
          <cell r="J2816">
            <v>3.4842035556805824E-2</v>
          </cell>
          <cell r="K2816" t="str">
            <v>B</v>
          </cell>
          <cell r="L2816" t="str">
            <v>Bicf</v>
          </cell>
          <cell r="M2816" t="str">
            <v/>
          </cell>
          <cell r="N2816" t="str">
            <v>CAPAG Ano Base 2023</v>
          </cell>
          <cell r="O2816" t="str">
            <v>Não</v>
          </cell>
          <cell r="P2816">
            <v>6.7979943423145658E-2</v>
          </cell>
          <cell r="Q2816" t="str">
            <v>Sim</v>
          </cell>
          <cell r="R2816" t="str">
            <v/>
          </cell>
          <cell r="S2816" t="str">
            <v/>
          </cell>
          <cell r="T2816" t="str">
            <v/>
          </cell>
          <cell r="U2816" t="str">
            <v/>
          </cell>
          <cell r="V2816" t="str">
            <v>Sim</v>
          </cell>
          <cell r="W2816" t="str">
            <v>Sim</v>
          </cell>
        </row>
        <row r="2817">
          <cell r="D2817" t="str">
            <v>Pedra do Indaiá/MG</v>
          </cell>
          <cell r="E2817" t="str">
            <v>A</v>
          </cell>
          <cell r="F2817">
            <v>0.10196503293093767</v>
          </cell>
          <cell r="G2817" t="str">
            <v>A</v>
          </cell>
          <cell r="H2817">
            <v>0.86713229876096953</v>
          </cell>
          <cell r="I2817" t="str">
            <v>B</v>
          </cell>
          <cell r="J2817">
            <v>0.102802358125014</v>
          </cell>
          <cell r="K2817" t="str">
            <v>A</v>
          </cell>
          <cell r="L2817" t="str">
            <v>Cicf</v>
          </cell>
          <cell r="M2817" t="str">
            <v/>
          </cell>
          <cell r="N2817" t="str">
            <v>CAPAG Ano Base 2023</v>
          </cell>
          <cell r="O2817" t="str">
            <v>Não</v>
          </cell>
          <cell r="P2817">
            <v>0.28049849908520302</v>
          </cell>
          <cell r="Q2817" t="str">
            <v>Sim</v>
          </cell>
          <cell r="R2817" t="str">
            <v/>
          </cell>
          <cell r="S2817" t="str">
            <v/>
          </cell>
          <cell r="T2817" t="str">
            <v/>
          </cell>
          <cell r="U2817" t="str">
            <v/>
          </cell>
          <cell r="V2817" t="str">
            <v>Sim</v>
          </cell>
          <cell r="W2817" t="str">
            <v>Sim</v>
          </cell>
        </row>
        <row r="2818">
          <cell r="D2818" t="str">
            <v>Pedra Dourada/MG</v>
          </cell>
          <cell r="E2818" t="str">
            <v>n.d.</v>
          </cell>
          <cell r="F2818">
            <v>3.3523621489642129E-2</v>
          </cell>
          <cell r="G2818" t="str">
            <v>A</v>
          </cell>
          <cell r="H2818" t="str">
            <v>n.d.</v>
          </cell>
          <cell r="I2818" t="str">
            <v>n.d.</v>
          </cell>
          <cell r="J2818" t="str">
            <v>n.d.</v>
          </cell>
          <cell r="K2818" t="str">
            <v>n.d.</v>
          </cell>
          <cell r="L2818" t="str">
            <v>Dicf</v>
          </cell>
          <cell r="M2818"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18" t="str">
            <v>CAPAG Ano Base 2023</v>
          </cell>
          <cell r="O2818" t="str">
            <v>Não</v>
          </cell>
          <cell r="P2818" t="str">
            <v>n.d.</v>
          </cell>
          <cell r="Q2818" t="str">
            <v>Sim</v>
          </cell>
          <cell r="R2818" t="str">
            <v/>
          </cell>
          <cell r="S2818" t="str">
            <v>Sim</v>
          </cell>
          <cell r="T2818" t="str">
            <v/>
          </cell>
          <cell r="U2818" t="str">
            <v>Sim</v>
          </cell>
          <cell r="V2818" t="str">
            <v>Sim</v>
          </cell>
          <cell r="W2818" t="str">
            <v>Sim</v>
          </cell>
        </row>
        <row r="2819">
          <cell r="D2819" t="str">
            <v>Pedralva/MG</v>
          </cell>
          <cell r="E2819" t="str">
            <v>C</v>
          </cell>
          <cell r="F2819">
            <v>3.737690293869287E-2</v>
          </cell>
          <cell r="G2819" t="str">
            <v>A</v>
          </cell>
          <cell r="H2819">
            <v>0.9716022547576465</v>
          </cell>
          <cell r="I2819" t="str">
            <v>C</v>
          </cell>
          <cell r="J2819">
            <v>-3.0170064963625557E-3</v>
          </cell>
          <cell r="K2819" t="str">
            <v>C</v>
          </cell>
          <cell r="L2819" t="str">
            <v>Dicf</v>
          </cell>
          <cell r="M2819" t="str">
            <v/>
          </cell>
          <cell r="N2819" t="str">
            <v>CAPAG Ano Base 2023</v>
          </cell>
          <cell r="O2819" t="str">
            <v>Não</v>
          </cell>
          <cell r="P2819">
            <v>1.2739741711802104</v>
          </cell>
          <cell r="Q2819" t="str">
            <v>Sim</v>
          </cell>
          <cell r="R2819" t="str">
            <v/>
          </cell>
          <cell r="S2819" t="str">
            <v/>
          </cell>
          <cell r="T2819" t="str">
            <v/>
          </cell>
          <cell r="U2819" t="str">
            <v/>
          </cell>
          <cell r="V2819" t="str">
            <v>Sim</v>
          </cell>
          <cell r="W2819" t="str">
            <v>Sim</v>
          </cell>
        </row>
        <row r="2820">
          <cell r="D2820" t="str">
            <v>Pedras de Maria da Cruz/MG</v>
          </cell>
          <cell r="E2820" t="str">
            <v>C</v>
          </cell>
          <cell r="F2820">
            <v>5.2775845879361516E-2</v>
          </cell>
          <cell r="G2820" t="str">
            <v>A</v>
          </cell>
          <cell r="H2820">
            <v>0.87028316646401316</v>
          </cell>
          <cell r="I2820" t="str">
            <v>B</v>
          </cell>
          <cell r="J2820">
            <v>-1.3773176456020305E-2</v>
          </cell>
          <cell r="K2820" t="str">
            <v>C</v>
          </cell>
          <cell r="L2820" t="str">
            <v>Bicf</v>
          </cell>
          <cell r="M2820" t="str">
            <v/>
          </cell>
          <cell r="N2820" t="str">
            <v>CAPAG Ano Base 2023</v>
          </cell>
          <cell r="O2820" t="str">
            <v>Não</v>
          </cell>
          <cell r="P2820">
            <v>1.4535925179933091</v>
          </cell>
          <cell r="Q2820" t="str">
            <v>Sim</v>
          </cell>
          <cell r="R2820" t="str">
            <v/>
          </cell>
          <cell r="S2820" t="str">
            <v/>
          </cell>
          <cell r="T2820" t="str">
            <v/>
          </cell>
          <cell r="U2820" t="str">
            <v/>
          </cell>
          <cell r="V2820" t="str">
            <v>Sim</v>
          </cell>
          <cell r="W2820" t="str">
            <v>Sim</v>
          </cell>
        </row>
        <row r="2821">
          <cell r="D2821" t="str">
            <v>Pedrinópolis/MG</v>
          </cell>
          <cell r="E2821" t="str">
            <v>n.d.</v>
          </cell>
          <cell r="F2821" t="str">
            <v>n.d.</v>
          </cell>
          <cell r="G2821" t="str">
            <v>n.d.</v>
          </cell>
          <cell r="H2821" t="str">
            <v>n.d.</v>
          </cell>
          <cell r="I2821" t="str">
            <v>n.d.</v>
          </cell>
          <cell r="J2821" t="str">
            <v>n.d.</v>
          </cell>
          <cell r="K2821" t="str">
            <v>n.d.</v>
          </cell>
          <cell r="L2821" t="str">
            <v>Cicf</v>
          </cell>
          <cell r="M2821" t="str">
            <v xml:space="preserve">Ente não publicou último RGF de 2024
Ente não publicou último RREO de 2024
</v>
          </cell>
          <cell r="N2821" t="str">
            <v>CAPAG Ano Base 2023</v>
          </cell>
          <cell r="O2821" t="str">
            <v>Não</v>
          </cell>
          <cell r="P2821">
            <v>0.62579514225695743</v>
          </cell>
          <cell r="Q2821" t="str">
            <v>Sim</v>
          </cell>
          <cell r="R2821" t="str">
            <v>Sim</v>
          </cell>
          <cell r="S2821" t="str">
            <v/>
          </cell>
          <cell r="T2821" t="str">
            <v/>
          </cell>
          <cell r="U2821" t="str">
            <v/>
          </cell>
          <cell r="V2821" t="str">
            <v>Não</v>
          </cell>
          <cell r="W2821" t="str">
            <v>Não</v>
          </cell>
        </row>
        <row r="2822">
          <cell r="D2822" t="str">
            <v>Pedro Leopoldo/MG</v>
          </cell>
          <cell r="E2822" t="str">
            <v>C</v>
          </cell>
          <cell r="F2822">
            <v>9.614656858034222E-2</v>
          </cell>
          <cell r="G2822" t="str">
            <v>A</v>
          </cell>
          <cell r="H2822">
            <v>0.96507323034739378</v>
          </cell>
          <cell r="I2822" t="str">
            <v>C</v>
          </cell>
          <cell r="J2822">
            <v>-2.8672026102908865E-2</v>
          </cell>
          <cell r="K2822" t="str">
            <v>C</v>
          </cell>
          <cell r="L2822" t="str">
            <v>Cicf</v>
          </cell>
          <cell r="M2822" t="str">
            <v/>
          </cell>
          <cell r="N2822" t="str">
            <v>CAPAG Ano Base 2023</v>
          </cell>
          <cell r="O2822" t="str">
            <v>Não</v>
          </cell>
          <cell r="P2822">
            <v>1.7107466545277268</v>
          </cell>
          <cell r="Q2822" t="str">
            <v>Sim</v>
          </cell>
          <cell r="R2822" t="str">
            <v/>
          </cell>
          <cell r="S2822" t="str">
            <v/>
          </cell>
          <cell r="T2822" t="str">
            <v/>
          </cell>
          <cell r="U2822" t="str">
            <v/>
          </cell>
          <cell r="V2822" t="str">
            <v>Sim</v>
          </cell>
          <cell r="W2822" t="str">
            <v>Não</v>
          </cell>
        </row>
        <row r="2823">
          <cell r="D2823" t="str">
            <v>Pedro Teixeira/MG</v>
          </cell>
          <cell r="E2823" t="str">
            <v>A</v>
          </cell>
          <cell r="F2823">
            <v>1.7811993270299681E-4</v>
          </cell>
          <cell r="G2823" t="str">
            <v>A</v>
          </cell>
          <cell r="H2823">
            <v>0.87852371221409364</v>
          </cell>
          <cell r="I2823" t="str">
            <v>B</v>
          </cell>
          <cell r="J2823">
            <v>6.6768900545157342E-2</v>
          </cell>
          <cell r="K2823" t="str">
            <v>A</v>
          </cell>
          <cell r="L2823" t="str">
            <v>Cicf</v>
          </cell>
          <cell r="M2823" t="str">
            <v/>
          </cell>
          <cell r="N2823" t="str">
            <v>CAPAG Ano Base 2023</v>
          </cell>
          <cell r="O2823" t="str">
            <v>Não</v>
          </cell>
          <cell r="P2823">
            <v>0.34524905138362361</v>
          </cell>
          <cell r="Q2823" t="str">
            <v>Sim</v>
          </cell>
          <cell r="R2823" t="str">
            <v/>
          </cell>
          <cell r="S2823" t="str">
            <v/>
          </cell>
          <cell r="T2823" t="str">
            <v/>
          </cell>
          <cell r="U2823" t="str">
            <v/>
          </cell>
          <cell r="V2823" t="str">
            <v>Sim</v>
          </cell>
          <cell r="W2823" t="str">
            <v>Sim</v>
          </cell>
        </row>
        <row r="2824">
          <cell r="D2824" t="str">
            <v>Pequeri/MG</v>
          </cell>
          <cell r="E2824" t="str">
            <v>C</v>
          </cell>
          <cell r="F2824">
            <v>9.8160064236255482E-3</v>
          </cell>
          <cell r="G2824" t="str">
            <v>A</v>
          </cell>
          <cell r="H2824">
            <v>0.95892094935388728</v>
          </cell>
          <cell r="I2824" t="str">
            <v>C</v>
          </cell>
          <cell r="J2824">
            <v>5.373084051973355E-2</v>
          </cell>
          <cell r="K2824" t="str">
            <v>A</v>
          </cell>
          <cell r="L2824" t="str">
            <v>Bicf</v>
          </cell>
          <cell r="M2824" t="str">
            <v/>
          </cell>
          <cell r="N2824" t="str">
            <v>CAPAG Ano Base 2023</v>
          </cell>
          <cell r="O2824" t="str">
            <v>Não</v>
          </cell>
          <cell r="P2824">
            <v>0.40382720286033369</v>
          </cell>
          <cell r="Q2824" t="str">
            <v>Sim</v>
          </cell>
          <cell r="R2824" t="str">
            <v/>
          </cell>
          <cell r="S2824" t="str">
            <v/>
          </cell>
          <cell r="T2824" t="str">
            <v/>
          </cell>
          <cell r="U2824" t="str">
            <v/>
          </cell>
          <cell r="V2824" t="str">
            <v>Sim</v>
          </cell>
          <cell r="W2824" t="str">
            <v>Sim</v>
          </cell>
        </row>
        <row r="2825">
          <cell r="D2825" t="str">
            <v>Pequi/MG</v>
          </cell>
          <cell r="E2825" t="str">
            <v>n.e.</v>
          </cell>
          <cell r="F2825">
            <v>3.1400644216772959E-2</v>
          </cell>
          <cell r="G2825" t="str">
            <v>A</v>
          </cell>
          <cell r="H2825">
            <v>0.88431849307999832</v>
          </cell>
          <cell r="I2825" t="str">
            <v>B</v>
          </cell>
          <cell r="J2825" t="str">
            <v>n.d.</v>
          </cell>
          <cell r="K2825" t="str">
            <v>n.d.</v>
          </cell>
          <cell r="L2825" t="str">
            <v>Eicf</v>
          </cell>
          <cell r="M2825" t="str">
            <v>Ente possui ranking da informação contábil Eicf</v>
          </cell>
          <cell r="N2825" t="str">
            <v>CAPAG Ano Base 2023</v>
          </cell>
          <cell r="O2825" t="str">
            <v>Não</v>
          </cell>
          <cell r="P2825" t="str">
            <v>n.d.</v>
          </cell>
          <cell r="Q2825" t="str">
            <v>Sim</v>
          </cell>
          <cell r="R2825" t="str">
            <v/>
          </cell>
          <cell r="S2825" t="str">
            <v/>
          </cell>
          <cell r="T2825" t="str">
            <v>Negativa</v>
          </cell>
          <cell r="U2825" t="str">
            <v/>
          </cell>
          <cell r="V2825" t="str">
            <v>Sim</v>
          </cell>
          <cell r="W2825" t="str">
            <v>Não</v>
          </cell>
        </row>
        <row r="2826">
          <cell r="D2826" t="str">
            <v>Perdigão/MG</v>
          </cell>
          <cell r="E2826" t="str">
            <v>n.d.</v>
          </cell>
          <cell r="F2826">
            <v>4.9978842729008488E-2</v>
          </cell>
          <cell r="G2826" t="str">
            <v>A</v>
          </cell>
          <cell r="H2826" t="str">
            <v>n.d.</v>
          </cell>
          <cell r="I2826" t="str">
            <v>n.d.</v>
          </cell>
          <cell r="J2826">
            <v>9.8517748627209752E-3</v>
          </cell>
          <cell r="K2826" t="str">
            <v>B</v>
          </cell>
          <cell r="L2826" t="str">
            <v>Dicf</v>
          </cell>
          <cell r="M2826" t="str">
            <v xml:space="preserve">Ente não publicou último RREO de 2024
</v>
          </cell>
          <cell r="N2826" t="str">
            <v>CAPAG Ano Base 2023</v>
          </cell>
          <cell r="O2826" t="str">
            <v>Não</v>
          </cell>
          <cell r="P2826">
            <v>5.4623515392682002E-2</v>
          </cell>
          <cell r="Q2826" t="str">
            <v>Sim</v>
          </cell>
          <cell r="R2826" t="str">
            <v>Sim</v>
          </cell>
          <cell r="S2826" t="str">
            <v/>
          </cell>
          <cell r="T2826" t="str">
            <v/>
          </cell>
          <cell r="U2826" t="str">
            <v/>
          </cell>
          <cell r="V2826" t="str">
            <v>Sim</v>
          </cell>
          <cell r="W2826" t="str">
            <v>Não</v>
          </cell>
        </row>
        <row r="2827">
          <cell r="D2827" t="str">
            <v>Perdizes/MG</v>
          </cell>
          <cell r="E2827" t="str">
            <v>A</v>
          </cell>
          <cell r="F2827">
            <v>0.10742120121783365</v>
          </cell>
          <cell r="G2827" t="str">
            <v>A</v>
          </cell>
          <cell r="H2827">
            <v>0.8709604572337597</v>
          </cell>
          <cell r="I2827" t="str">
            <v>B</v>
          </cell>
          <cell r="J2827">
            <v>5.5353567050647784E-2</v>
          </cell>
          <cell r="K2827" t="str">
            <v>A</v>
          </cell>
          <cell r="L2827" t="str">
            <v>Cicf</v>
          </cell>
          <cell r="M2827" t="str">
            <v/>
          </cell>
          <cell r="N2827" t="str">
            <v>CAPAG Ano Base 2023</v>
          </cell>
          <cell r="O2827" t="str">
            <v>Não</v>
          </cell>
          <cell r="P2827">
            <v>0.33752319647805212</v>
          </cell>
          <cell r="Q2827" t="str">
            <v>Sim</v>
          </cell>
          <cell r="R2827" t="str">
            <v/>
          </cell>
          <cell r="S2827" t="str">
            <v/>
          </cell>
          <cell r="T2827" t="str">
            <v/>
          </cell>
          <cell r="U2827" t="str">
            <v/>
          </cell>
          <cell r="V2827" t="str">
            <v>Sim</v>
          </cell>
          <cell r="W2827" t="str">
            <v>Sim</v>
          </cell>
        </row>
        <row r="2828">
          <cell r="D2828" t="str">
            <v>Perdões/MG</v>
          </cell>
          <cell r="E2828" t="str">
            <v>n.d.</v>
          </cell>
          <cell r="F2828" t="str">
            <v>n.d.</v>
          </cell>
          <cell r="G2828" t="str">
            <v>n.d.</v>
          </cell>
          <cell r="H2828" t="str">
            <v>n.d.</v>
          </cell>
          <cell r="I2828" t="str">
            <v>n.d.</v>
          </cell>
          <cell r="J2828" t="str">
            <v>n.d.</v>
          </cell>
          <cell r="K2828" t="str">
            <v>n.d.</v>
          </cell>
          <cell r="L2828" t="str">
            <v>Dicf</v>
          </cell>
          <cell r="M2828" t="str">
            <v xml:space="preserve">Ente não publicou último RGF de 2024
Ente não publicou último RREO de 2024
</v>
          </cell>
          <cell r="N2828" t="str">
            <v>CAPAG Ano Base 2023</v>
          </cell>
          <cell r="O2828" t="str">
            <v>Não</v>
          </cell>
          <cell r="P2828">
            <v>0.50640625725261501</v>
          </cell>
          <cell r="Q2828" t="str">
            <v>Sim</v>
          </cell>
          <cell r="R2828" t="str">
            <v>Sim</v>
          </cell>
          <cell r="S2828" t="str">
            <v/>
          </cell>
          <cell r="T2828" t="str">
            <v/>
          </cell>
          <cell r="U2828" t="str">
            <v/>
          </cell>
          <cell r="V2828" t="str">
            <v>Não</v>
          </cell>
          <cell r="W2828" t="str">
            <v>Não</v>
          </cell>
        </row>
        <row r="2829">
          <cell r="D2829" t="str">
            <v>Periquito/MG</v>
          </cell>
          <cell r="E2829" t="str">
            <v>n.d.</v>
          </cell>
          <cell r="F2829">
            <v>2.8540354669660442E-2</v>
          </cell>
          <cell r="G2829" t="str">
            <v>A</v>
          </cell>
          <cell r="H2829">
            <v>0.92320450303938839</v>
          </cell>
          <cell r="I2829" t="str">
            <v>B</v>
          </cell>
          <cell r="J2829" t="str">
            <v>n.d.</v>
          </cell>
          <cell r="K2829" t="str">
            <v>n.d.</v>
          </cell>
          <cell r="L2829" t="str">
            <v>Dicf</v>
          </cell>
          <cell r="M282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29" t="str">
            <v>CAPAG Ano Base 2023</v>
          </cell>
          <cell r="O2829" t="str">
            <v>Não</v>
          </cell>
          <cell r="P2829">
            <v>0.15562940260526339</v>
          </cell>
          <cell r="Q2829" t="str">
            <v>Sim</v>
          </cell>
          <cell r="R2829" t="str">
            <v>Sim</v>
          </cell>
          <cell r="S2829" t="str">
            <v/>
          </cell>
          <cell r="T2829" t="str">
            <v/>
          </cell>
          <cell r="U2829" t="str">
            <v>Sim</v>
          </cell>
          <cell r="V2829" t="str">
            <v>Sim</v>
          </cell>
          <cell r="W2829" t="str">
            <v>Sim</v>
          </cell>
        </row>
        <row r="2830">
          <cell r="D2830" t="str">
            <v>Pescador/MG</v>
          </cell>
          <cell r="E2830" t="str">
            <v>C</v>
          </cell>
          <cell r="F2830">
            <v>1.1650004347064695E-2</v>
          </cell>
          <cell r="G2830" t="str">
            <v>A</v>
          </cell>
          <cell r="H2830">
            <v>1.0022768496121959</v>
          </cell>
          <cell r="I2830" t="str">
            <v>C</v>
          </cell>
          <cell r="J2830">
            <v>-3.2323579595142982E-2</v>
          </cell>
          <cell r="K2830" t="str">
            <v>C</v>
          </cell>
          <cell r="L2830" t="str">
            <v>Dicf</v>
          </cell>
          <cell r="M2830" t="str">
            <v/>
          </cell>
          <cell r="N2830" t="str">
            <v>CAPAG Ano Base 2023</v>
          </cell>
          <cell r="O2830" t="str">
            <v>Não</v>
          </cell>
          <cell r="P2830">
            <v>3.6695309730540111</v>
          </cell>
          <cell r="Q2830" t="str">
            <v>Sim</v>
          </cell>
          <cell r="R2830" t="str">
            <v/>
          </cell>
          <cell r="S2830" t="str">
            <v/>
          </cell>
          <cell r="T2830" t="str">
            <v/>
          </cell>
          <cell r="U2830" t="str">
            <v/>
          </cell>
          <cell r="V2830" t="str">
            <v>Sim</v>
          </cell>
          <cell r="W2830" t="str">
            <v>Não</v>
          </cell>
        </row>
        <row r="2831">
          <cell r="D2831" t="str">
            <v>Piau/MG</v>
          </cell>
          <cell r="E2831" t="str">
            <v>C</v>
          </cell>
          <cell r="F2831">
            <v>0</v>
          </cell>
          <cell r="G2831" t="str">
            <v>A</v>
          </cell>
          <cell r="H2831">
            <v>0.96283699428156277</v>
          </cell>
          <cell r="I2831" t="str">
            <v>C</v>
          </cell>
          <cell r="J2831">
            <v>0.11028210033631042</v>
          </cell>
          <cell r="K2831" t="str">
            <v>A</v>
          </cell>
          <cell r="L2831" t="str">
            <v>Cicf</v>
          </cell>
          <cell r="M2831" t="str">
            <v/>
          </cell>
          <cell r="N2831" t="str">
            <v>CAPAG Ano Base 2023</v>
          </cell>
          <cell r="O2831" t="str">
            <v>Não</v>
          </cell>
          <cell r="P2831">
            <v>0.13713150281141673</v>
          </cell>
          <cell r="Q2831" t="str">
            <v>Sim</v>
          </cell>
          <cell r="R2831" t="str">
            <v/>
          </cell>
          <cell r="S2831" t="str">
            <v/>
          </cell>
          <cell r="T2831" t="str">
            <v/>
          </cell>
          <cell r="U2831" t="str">
            <v/>
          </cell>
          <cell r="V2831" t="str">
            <v>Sim</v>
          </cell>
          <cell r="W2831" t="str">
            <v>Não</v>
          </cell>
        </row>
        <row r="2832">
          <cell r="D2832" t="str">
            <v>Piedade de Caratinga/MG</v>
          </cell>
          <cell r="E2832" t="str">
            <v>n.d.</v>
          </cell>
          <cell r="F2832">
            <v>9.7909022510436233E-2</v>
          </cell>
          <cell r="G2832" t="str">
            <v>A</v>
          </cell>
          <cell r="H2832">
            <v>0.95511374607393063</v>
          </cell>
          <cell r="I2832" t="str">
            <v>C</v>
          </cell>
          <cell r="J2832" t="str">
            <v>n.d.</v>
          </cell>
          <cell r="K2832" t="str">
            <v>n.d.</v>
          </cell>
          <cell r="L2832" t="str">
            <v>Cicf</v>
          </cell>
          <cell r="M2832"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32" t="str">
            <v>CAPAG Ano Base 2023</v>
          </cell>
          <cell r="O2832" t="str">
            <v>Não</v>
          </cell>
          <cell r="P2832" t="str">
            <v>n.d.</v>
          </cell>
          <cell r="Q2832" t="str">
            <v>Sim</v>
          </cell>
          <cell r="R2832" t="str">
            <v/>
          </cell>
          <cell r="S2832" t="str">
            <v/>
          </cell>
          <cell r="T2832" t="str">
            <v>Negativa</v>
          </cell>
          <cell r="U2832" t="str">
            <v>Sim</v>
          </cell>
          <cell r="V2832" t="str">
            <v>Sim</v>
          </cell>
          <cell r="W2832" t="str">
            <v>Sim</v>
          </cell>
        </row>
        <row r="2833">
          <cell r="D2833" t="str">
            <v>Piedade de Ponte Nova/MG</v>
          </cell>
          <cell r="E2833" t="str">
            <v>n.d.</v>
          </cell>
          <cell r="F2833">
            <v>3.4373618144417334E-2</v>
          </cell>
          <cell r="G2833" t="str">
            <v>A</v>
          </cell>
          <cell r="H2833" t="str">
            <v>n.d.</v>
          </cell>
          <cell r="I2833" t="str">
            <v>n.d.</v>
          </cell>
          <cell r="J2833">
            <v>5.2474182721189928E-2</v>
          </cell>
          <cell r="K2833" t="str">
            <v>A</v>
          </cell>
          <cell r="L2833" t="str">
            <v>Bicf</v>
          </cell>
          <cell r="M283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833" t="str">
            <v>CAPAG Ano Base 2023</v>
          </cell>
          <cell r="O2833" t="str">
            <v>Não</v>
          </cell>
          <cell r="P2833">
            <v>1.1644528022450487E-2</v>
          </cell>
          <cell r="Q2833" t="str">
            <v>Sim</v>
          </cell>
          <cell r="R2833" t="str">
            <v/>
          </cell>
          <cell r="S2833" t="str">
            <v>Sim</v>
          </cell>
          <cell r="T2833" t="str">
            <v/>
          </cell>
          <cell r="U2833" t="str">
            <v/>
          </cell>
          <cell r="V2833" t="str">
            <v>Sim</v>
          </cell>
          <cell r="W2833" t="str">
            <v>Sim</v>
          </cell>
        </row>
        <row r="2834">
          <cell r="D2834" t="str">
            <v>Piedade do Rio Grande/MG</v>
          </cell>
          <cell r="E2834" t="str">
            <v>C</v>
          </cell>
          <cell r="F2834">
            <v>9.3911534397111539E-3</v>
          </cell>
          <cell r="G2834" t="str">
            <v>A</v>
          </cell>
          <cell r="H2834">
            <v>0.95450125607959424</v>
          </cell>
          <cell r="I2834" t="str">
            <v>C</v>
          </cell>
          <cell r="J2834">
            <v>5.7628522703227852E-2</v>
          </cell>
          <cell r="K2834" t="str">
            <v>A</v>
          </cell>
          <cell r="L2834" t="str">
            <v>Bicf</v>
          </cell>
          <cell r="M2834" t="str">
            <v/>
          </cell>
          <cell r="N2834" t="str">
            <v>CAPAG Ano Base 2023</v>
          </cell>
          <cell r="O2834" t="str">
            <v>Não</v>
          </cell>
          <cell r="P2834">
            <v>2.4893833674810604E-2</v>
          </cell>
          <cell r="Q2834" t="str">
            <v>Sim</v>
          </cell>
          <cell r="R2834" t="str">
            <v>Sim</v>
          </cell>
          <cell r="S2834" t="str">
            <v/>
          </cell>
          <cell r="T2834" t="str">
            <v/>
          </cell>
          <cell r="U2834" t="str">
            <v/>
          </cell>
          <cell r="V2834" t="str">
            <v>Sim</v>
          </cell>
          <cell r="W2834" t="str">
            <v>Sim</v>
          </cell>
        </row>
        <row r="2835">
          <cell r="D2835" t="str">
            <v>Piedade dos Gerais/MG</v>
          </cell>
          <cell r="E2835" t="str">
            <v>n.d.</v>
          </cell>
          <cell r="F2835" t="str">
            <v>n.d.</v>
          </cell>
          <cell r="G2835" t="str">
            <v>n.d.</v>
          </cell>
          <cell r="H2835" t="str">
            <v>n.d.</v>
          </cell>
          <cell r="I2835" t="str">
            <v>n.d.</v>
          </cell>
          <cell r="J2835" t="str">
            <v>n.d.</v>
          </cell>
          <cell r="K2835" t="str">
            <v>n.d.</v>
          </cell>
          <cell r="L2835" t="str">
            <v>Bicf</v>
          </cell>
          <cell r="M2835" t="str">
            <v xml:space="preserve">Ente não publicou último RGF de 2024
Ente não publicou último RREO de 2024
</v>
          </cell>
          <cell r="N2835" t="str">
            <v>CAPAG Ano Base 2023</v>
          </cell>
          <cell r="O2835" t="str">
            <v>Não</v>
          </cell>
          <cell r="P2835">
            <v>6.107827634731635E-3</v>
          </cell>
          <cell r="Q2835" t="str">
            <v>Sim</v>
          </cell>
          <cell r="R2835" t="str">
            <v>Sim</v>
          </cell>
          <cell r="S2835" t="str">
            <v/>
          </cell>
          <cell r="T2835" t="str">
            <v/>
          </cell>
          <cell r="U2835" t="str">
            <v/>
          </cell>
          <cell r="V2835" t="str">
            <v>Não</v>
          </cell>
          <cell r="W2835" t="str">
            <v>Não</v>
          </cell>
        </row>
        <row r="2836">
          <cell r="D2836" t="str">
            <v>Pimenta/MG</v>
          </cell>
          <cell r="E2836" t="str">
            <v>A</v>
          </cell>
          <cell r="F2836">
            <v>0.15047314289064501</v>
          </cell>
          <cell r="G2836" t="str">
            <v>A</v>
          </cell>
          <cell r="H2836">
            <v>0.84910913480979811</v>
          </cell>
          <cell r="I2836" t="str">
            <v>A</v>
          </cell>
          <cell r="J2836">
            <v>0.15342678323720366</v>
          </cell>
          <cell r="K2836" t="str">
            <v>A</v>
          </cell>
          <cell r="L2836" t="str">
            <v>Bicf</v>
          </cell>
          <cell r="M2836" t="str">
            <v/>
          </cell>
          <cell r="N2836" t="str">
            <v>CAPAG Ano Base 2023</v>
          </cell>
          <cell r="O2836" t="str">
            <v>Não</v>
          </cell>
          <cell r="P2836">
            <v>2.4263815267963548E-2</v>
          </cell>
          <cell r="Q2836" t="str">
            <v>Sim</v>
          </cell>
          <cell r="R2836" t="str">
            <v/>
          </cell>
          <cell r="S2836" t="str">
            <v/>
          </cell>
          <cell r="T2836" t="str">
            <v/>
          </cell>
          <cell r="U2836" t="str">
            <v/>
          </cell>
          <cell r="V2836" t="str">
            <v>Sim</v>
          </cell>
          <cell r="W2836" t="str">
            <v>Sim</v>
          </cell>
        </row>
        <row r="2837">
          <cell r="D2837" t="str">
            <v>Pingo-d'Água/MG</v>
          </cell>
          <cell r="E2837" t="str">
            <v>C</v>
          </cell>
          <cell r="F2837">
            <v>1.6885221909719868E-4</v>
          </cell>
          <cell r="G2837" t="str">
            <v>A</v>
          </cell>
          <cell r="H2837">
            <v>0.97765858198435707</v>
          </cell>
          <cell r="I2837" t="str">
            <v>C</v>
          </cell>
          <cell r="J2837">
            <v>2.9276225153309639E-2</v>
          </cell>
          <cell r="K2837" t="str">
            <v>B</v>
          </cell>
          <cell r="L2837" t="str">
            <v>Cicf</v>
          </cell>
          <cell r="M2837" t="str">
            <v/>
          </cell>
          <cell r="N2837" t="str">
            <v>CAPAG Ano Base 2023</v>
          </cell>
          <cell r="O2837" t="str">
            <v>Não</v>
          </cell>
          <cell r="P2837">
            <v>0.32116912171216982</v>
          </cell>
          <cell r="Q2837" t="str">
            <v>Sim</v>
          </cell>
          <cell r="R2837" t="str">
            <v/>
          </cell>
          <cell r="S2837" t="str">
            <v/>
          </cell>
          <cell r="T2837" t="str">
            <v/>
          </cell>
          <cell r="U2837" t="str">
            <v/>
          </cell>
          <cell r="V2837" t="str">
            <v>Sim</v>
          </cell>
          <cell r="W2837" t="str">
            <v>Sim</v>
          </cell>
        </row>
        <row r="2838">
          <cell r="D2838" t="str">
            <v>Pintópolis/MG</v>
          </cell>
          <cell r="E2838" t="str">
            <v>n.e.</v>
          </cell>
          <cell r="F2838">
            <v>3.4141133866434629E-2</v>
          </cell>
          <cell r="G2838" t="str">
            <v>A</v>
          </cell>
          <cell r="H2838">
            <v>0.98188773310488375</v>
          </cell>
          <cell r="I2838" t="str">
            <v>C</v>
          </cell>
          <cell r="J2838" t="str">
            <v>n.d.</v>
          </cell>
          <cell r="K2838" t="str">
            <v>n.d.</v>
          </cell>
          <cell r="L2838" t="str">
            <v>Eicf</v>
          </cell>
          <cell r="M2838" t="str">
            <v>Ente possui ranking da informação contábil Eicf</v>
          </cell>
          <cell r="N2838" t="str">
            <v>CAPAG Ano Base 2023</v>
          </cell>
          <cell r="O2838" t="str">
            <v>Não</v>
          </cell>
          <cell r="P2838" t="str">
            <v>n.d.</v>
          </cell>
          <cell r="Q2838" t="str">
            <v>Sim</v>
          </cell>
          <cell r="R2838" t="str">
            <v/>
          </cell>
          <cell r="S2838" t="str">
            <v/>
          </cell>
          <cell r="T2838" t="str">
            <v/>
          </cell>
          <cell r="U2838" t="str">
            <v>Sim</v>
          </cell>
          <cell r="V2838" t="str">
            <v>Sim</v>
          </cell>
          <cell r="W2838" t="str">
            <v>Sim</v>
          </cell>
        </row>
        <row r="2839">
          <cell r="D2839" t="str">
            <v>Piracema/MG</v>
          </cell>
          <cell r="E2839" t="str">
            <v>n.d.</v>
          </cell>
          <cell r="F2839">
            <v>2.2401023679353444E-2</v>
          </cell>
          <cell r="G2839" t="str">
            <v>A</v>
          </cell>
          <cell r="H2839">
            <v>0.90902156904817777</v>
          </cell>
          <cell r="I2839" t="str">
            <v>B</v>
          </cell>
          <cell r="J2839" t="str">
            <v>n.d.</v>
          </cell>
          <cell r="K2839" t="str">
            <v>n.d.</v>
          </cell>
          <cell r="L2839" t="str">
            <v>Cicf</v>
          </cell>
          <cell r="M28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39" t="str">
            <v>CAPAG Ano Base 2023</v>
          </cell>
          <cell r="O2839" t="str">
            <v>Não</v>
          </cell>
          <cell r="P2839">
            <v>0.18604546644258058</v>
          </cell>
          <cell r="Q2839" t="str">
            <v>Sim</v>
          </cell>
          <cell r="R2839" t="str">
            <v>Sim</v>
          </cell>
          <cell r="S2839" t="str">
            <v/>
          </cell>
          <cell r="T2839" t="str">
            <v/>
          </cell>
          <cell r="U2839" t="str">
            <v>Sim</v>
          </cell>
          <cell r="V2839" t="str">
            <v>Sim</v>
          </cell>
          <cell r="W2839" t="str">
            <v>Sim</v>
          </cell>
        </row>
        <row r="2840">
          <cell r="D2840" t="str">
            <v>Pirajuba/MG</v>
          </cell>
          <cell r="E2840" t="str">
            <v>C</v>
          </cell>
          <cell r="F2840">
            <v>0.10566416002006791</v>
          </cell>
          <cell r="G2840" t="str">
            <v>A</v>
          </cell>
          <cell r="H2840">
            <v>0.90623598073260292</v>
          </cell>
          <cell r="I2840" t="str">
            <v>B</v>
          </cell>
          <cell r="J2840">
            <v>-4.1335038304556988E-2</v>
          </cell>
          <cell r="K2840" t="str">
            <v>C</v>
          </cell>
          <cell r="L2840" t="str">
            <v>Dicf</v>
          </cell>
          <cell r="M2840" t="str">
            <v/>
          </cell>
          <cell r="N2840" t="str">
            <v>CAPAG Ano Base 2023</v>
          </cell>
          <cell r="O2840" t="str">
            <v>Não</v>
          </cell>
          <cell r="P2840">
            <v>2.7191932436503663</v>
          </cell>
          <cell r="Q2840" t="str">
            <v>Sim</v>
          </cell>
          <cell r="R2840" t="str">
            <v/>
          </cell>
          <cell r="S2840" t="str">
            <v/>
          </cell>
          <cell r="T2840" t="str">
            <v/>
          </cell>
          <cell r="U2840" t="str">
            <v/>
          </cell>
          <cell r="V2840" t="str">
            <v>Sim</v>
          </cell>
          <cell r="W2840" t="str">
            <v>Sim</v>
          </cell>
        </row>
        <row r="2841">
          <cell r="D2841" t="str">
            <v>Piranga/MG</v>
          </cell>
          <cell r="E2841" t="str">
            <v>B</v>
          </cell>
          <cell r="F2841">
            <v>3.6778054838482073E-2</v>
          </cell>
          <cell r="G2841" t="str">
            <v>A</v>
          </cell>
          <cell r="H2841">
            <v>0.93115535379310121</v>
          </cell>
          <cell r="I2841" t="str">
            <v>B</v>
          </cell>
          <cell r="J2841">
            <v>3.3955888093839905E-2</v>
          </cell>
          <cell r="K2841" t="str">
            <v>B</v>
          </cell>
          <cell r="L2841" t="str">
            <v>Bicf</v>
          </cell>
          <cell r="M2841" t="str">
            <v/>
          </cell>
          <cell r="N2841" t="str">
            <v>CAPAG Ano Base 2023</v>
          </cell>
          <cell r="O2841" t="str">
            <v>Não</v>
          </cell>
          <cell r="P2841">
            <v>0.49719402058241041</v>
          </cell>
          <cell r="Q2841" t="str">
            <v>Sim</v>
          </cell>
          <cell r="R2841" t="str">
            <v/>
          </cell>
          <cell r="S2841" t="str">
            <v/>
          </cell>
          <cell r="T2841" t="str">
            <v/>
          </cell>
          <cell r="U2841" t="str">
            <v/>
          </cell>
          <cell r="V2841" t="str">
            <v>Sim</v>
          </cell>
          <cell r="W2841" t="str">
            <v>Sim</v>
          </cell>
        </row>
        <row r="2842">
          <cell r="D2842" t="str">
            <v>Piranguçu/MG</v>
          </cell>
          <cell r="E2842" t="str">
            <v>n.d.</v>
          </cell>
          <cell r="F2842" t="str">
            <v>n.d.</v>
          </cell>
          <cell r="G2842" t="str">
            <v>n.d.</v>
          </cell>
          <cell r="H2842" t="str">
            <v>n.d.</v>
          </cell>
          <cell r="I2842" t="str">
            <v>n.d.</v>
          </cell>
          <cell r="J2842" t="str">
            <v>n.d.</v>
          </cell>
          <cell r="K2842" t="str">
            <v>n.d.</v>
          </cell>
          <cell r="L2842" t="str">
            <v>Dicf</v>
          </cell>
          <cell r="M2842" t="str">
            <v xml:space="preserve">Ente não publicou último RGF de 2024
Ente não publicou último RREO de 2024
</v>
          </cell>
          <cell r="N2842" t="str">
            <v>CAPAG Ano Base 2023</v>
          </cell>
          <cell r="O2842" t="str">
            <v>Não</v>
          </cell>
          <cell r="P2842">
            <v>0.19134508413448914</v>
          </cell>
          <cell r="Q2842" t="str">
            <v>Sim</v>
          </cell>
          <cell r="R2842" t="str">
            <v>Sim</v>
          </cell>
          <cell r="S2842" t="str">
            <v/>
          </cell>
          <cell r="T2842" t="str">
            <v/>
          </cell>
          <cell r="U2842" t="str">
            <v/>
          </cell>
          <cell r="V2842" t="str">
            <v>Não</v>
          </cell>
          <cell r="W2842" t="str">
            <v>Não</v>
          </cell>
        </row>
        <row r="2843">
          <cell r="D2843" t="str">
            <v>Piranguinho/MG</v>
          </cell>
          <cell r="E2843" t="str">
            <v>A</v>
          </cell>
          <cell r="F2843">
            <v>0</v>
          </cell>
          <cell r="G2843" t="str">
            <v>A</v>
          </cell>
          <cell r="H2843">
            <v>0.83284527495967697</v>
          </cell>
          <cell r="I2843" t="str">
            <v>A</v>
          </cell>
          <cell r="J2843">
            <v>0.23722441544755721</v>
          </cell>
          <cell r="K2843" t="str">
            <v>A</v>
          </cell>
          <cell r="L2843" t="str">
            <v>Dicf</v>
          </cell>
          <cell r="M2843" t="str">
            <v/>
          </cell>
          <cell r="N2843" t="str">
            <v>CAPAG Ano Base 2023</v>
          </cell>
          <cell r="O2843" t="str">
            <v>Não</v>
          </cell>
          <cell r="P2843">
            <v>1.3116488965180069E-2</v>
          </cell>
          <cell r="Q2843" t="str">
            <v>Sim</v>
          </cell>
          <cell r="R2843" t="str">
            <v/>
          </cell>
          <cell r="S2843" t="str">
            <v/>
          </cell>
          <cell r="T2843" t="str">
            <v/>
          </cell>
          <cell r="U2843" t="str">
            <v/>
          </cell>
          <cell r="V2843" t="str">
            <v>Sim</v>
          </cell>
          <cell r="W2843" t="str">
            <v>Sim</v>
          </cell>
        </row>
        <row r="2844">
          <cell r="D2844" t="str">
            <v>Pirapetinga/MG</v>
          </cell>
          <cell r="E2844" t="str">
            <v>n.d.</v>
          </cell>
          <cell r="F2844">
            <v>8.1813699906377949E-2</v>
          </cell>
          <cell r="G2844" t="str">
            <v>A</v>
          </cell>
          <cell r="H2844">
            <v>0.99156504252560695</v>
          </cell>
          <cell r="I2844" t="str">
            <v>C</v>
          </cell>
          <cell r="J2844" t="str">
            <v>n.d.</v>
          </cell>
          <cell r="K2844" t="str">
            <v>n.d.</v>
          </cell>
          <cell r="L2844" t="str">
            <v>Cicf</v>
          </cell>
          <cell r="M284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44" t="str">
            <v>CAPAG Ano Base 2023</v>
          </cell>
          <cell r="O2844" t="str">
            <v>Não</v>
          </cell>
          <cell r="P2844" t="str">
            <v>n.d.</v>
          </cell>
          <cell r="Q2844" t="str">
            <v>Sim</v>
          </cell>
          <cell r="R2844" t="str">
            <v/>
          </cell>
          <cell r="S2844" t="str">
            <v/>
          </cell>
          <cell r="T2844" t="str">
            <v/>
          </cell>
          <cell r="U2844" t="str">
            <v>Sim</v>
          </cell>
          <cell r="V2844" t="str">
            <v>Sim</v>
          </cell>
          <cell r="W2844" t="str">
            <v>Não</v>
          </cell>
        </row>
        <row r="2845">
          <cell r="D2845" t="str">
            <v>Pirapora/MG</v>
          </cell>
          <cell r="E2845" t="str">
            <v>C</v>
          </cell>
          <cell r="F2845">
            <v>0.3602844912842505</v>
          </cell>
          <cell r="G2845" t="str">
            <v>A</v>
          </cell>
          <cell r="H2845">
            <v>0.94342211422126532</v>
          </cell>
          <cell r="I2845" t="str">
            <v>B</v>
          </cell>
          <cell r="J2845">
            <v>-2.5135438601882172E-2</v>
          </cell>
          <cell r="K2845" t="str">
            <v>C</v>
          </cell>
          <cell r="L2845" t="str">
            <v>Bicf</v>
          </cell>
          <cell r="M2845" t="str">
            <v/>
          </cell>
          <cell r="N2845" t="str">
            <v>CAPAG Ano Base 2023</v>
          </cell>
          <cell r="O2845" t="str">
            <v>Não</v>
          </cell>
          <cell r="P2845">
            <v>1.5106100687064963</v>
          </cell>
          <cell r="Q2845" t="str">
            <v>Sim</v>
          </cell>
          <cell r="R2845" t="str">
            <v/>
          </cell>
          <cell r="S2845" t="str">
            <v/>
          </cell>
          <cell r="T2845" t="str">
            <v/>
          </cell>
          <cell r="U2845" t="str">
            <v/>
          </cell>
          <cell r="V2845" t="str">
            <v>Sim</v>
          </cell>
          <cell r="W2845" t="str">
            <v>Não</v>
          </cell>
        </row>
        <row r="2846">
          <cell r="D2846" t="str">
            <v>Piraúba/MG</v>
          </cell>
          <cell r="E2846" t="str">
            <v>n.d.</v>
          </cell>
          <cell r="F2846" t="str">
            <v>n.d.</v>
          </cell>
          <cell r="G2846" t="str">
            <v>n.d.</v>
          </cell>
          <cell r="H2846" t="str">
            <v>n.d.</v>
          </cell>
          <cell r="I2846" t="str">
            <v>n.d.</v>
          </cell>
          <cell r="J2846" t="str">
            <v>n.d.</v>
          </cell>
          <cell r="K2846" t="str">
            <v>n.d.</v>
          </cell>
          <cell r="L2846" t="str">
            <v>Bicf</v>
          </cell>
          <cell r="M2846" t="str">
            <v xml:space="preserve">Ente não publicou último RGF de 2024
Ente não publicou último RREO de 2024
</v>
          </cell>
          <cell r="N2846" t="str">
            <v>CAPAG Ano Base 2023</v>
          </cell>
          <cell r="O2846" t="str">
            <v>Não</v>
          </cell>
          <cell r="P2846">
            <v>6.8960032988204564E-2</v>
          </cell>
          <cell r="Q2846" t="str">
            <v>Sim</v>
          </cell>
          <cell r="R2846" t="str">
            <v>Sim</v>
          </cell>
          <cell r="S2846" t="str">
            <v/>
          </cell>
          <cell r="T2846" t="str">
            <v/>
          </cell>
          <cell r="U2846" t="str">
            <v/>
          </cell>
          <cell r="V2846" t="str">
            <v>Não</v>
          </cell>
          <cell r="W2846" t="str">
            <v>Não</v>
          </cell>
        </row>
        <row r="2847">
          <cell r="D2847" t="str">
            <v>Pitangui/MG</v>
          </cell>
          <cell r="E2847" t="str">
            <v>n.d.</v>
          </cell>
          <cell r="F2847" t="str">
            <v>n.d.</v>
          </cell>
          <cell r="G2847" t="str">
            <v>n.d.</v>
          </cell>
          <cell r="H2847" t="str">
            <v>n.d.</v>
          </cell>
          <cell r="I2847" t="str">
            <v>n.d.</v>
          </cell>
          <cell r="J2847" t="str">
            <v>n.d.</v>
          </cell>
          <cell r="K2847" t="str">
            <v>n.d.</v>
          </cell>
          <cell r="L2847" t="str">
            <v>Dicf</v>
          </cell>
          <cell r="M2847" t="str">
            <v xml:space="preserve">Ente não publicou último RGF de 2024
Ente não publicou último RREO de 2024
</v>
          </cell>
          <cell r="N2847" t="str">
            <v>CAPAG Ano Base 2023</v>
          </cell>
          <cell r="O2847" t="str">
            <v>Não</v>
          </cell>
          <cell r="P2847">
            <v>0.72840533156454135</v>
          </cell>
          <cell r="Q2847" t="str">
            <v>Sim</v>
          </cell>
          <cell r="R2847" t="str">
            <v>Sim</v>
          </cell>
          <cell r="S2847" t="str">
            <v/>
          </cell>
          <cell r="T2847" t="str">
            <v/>
          </cell>
          <cell r="U2847" t="str">
            <v/>
          </cell>
          <cell r="V2847" t="str">
            <v>Não</v>
          </cell>
          <cell r="W2847" t="str">
            <v>Não</v>
          </cell>
        </row>
        <row r="2848">
          <cell r="D2848" t="str">
            <v>Piumhi/MG</v>
          </cell>
          <cell r="E2848" t="str">
            <v>C</v>
          </cell>
          <cell r="F2848">
            <v>9.8174420028919619E-3</v>
          </cell>
          <cell r="G2848" t="str">
            <v>A</v>
          </cell>
          <cell r="H2848">
            <v>0.8848349204036805</v>
          </cell>
          <cell r="I2848" t="str">
            <v>B</v>
          </cell>
          <cell r="J2848">
            <v>0</v>
          </cell>
          <cell r="K2848" t="str">
            <v>C</v>
          </cell>
          <cell r="L2848" t="str">
            <v>Cicf</v>
          </cell>
          <cell r="M2848" t="str">
            <v/>
          </cell>
          <cell r="N2848" t="str">
            <v>CAPAG Ano Base 2023</v>
          </cell>
          <cell r="O2848" t="str">
            <v>Não</v>
          </cell>
          <cell r="P2848" t="str">
            <v>n.d.</v>
          </cell>
          <cell r="Q2848" t="str">
            <v>Sim</v>
          </cell>
          <cell r="R2848" t="str">
            <v/>
          </cell>
          <cell r="S2848" t="str">
            <v/>
          </cell>
          <cell r="T2848" t="str">
            <v/>
          </cell>
          <cell r="U2848" t="str">
            <v/>
          </cell>
          <cell r="V2848" t="str">
            <v>Sim</v>
          </cell>
          <cell r="W2848" t="str">
            <v>Sim</v>
          </cell>
        </row>
        <row r="2849">
          <cell r="D2849" t="str">
            <v>Planura/MG</v>
          </cell>
          <cell r="E2849" t="str">
            <v>C</v>
          </cell>
          <cell r="F2849">
            <v>7.0019059026568145E-2</v>
          </cell>
          <cell r="G2849" t="str">
            <v>A</v>
          </cell>
          <cell r="H2849">
            <v>0.95523947545228527</v>
          </cell>
          <cell r="I2849" t="str">
            <v>C</v>
          </cell>
          <cell r="J2849">
            <v>1.3124474433932984E-2</v>
          </cell>
          <cell r="K2849" t="str">
            <v>B</v>
          </cell>
          <cell r="L2849" t="str">
            <v>Dicf</v>
          </cell>
          <cell r="M2849" t="str">
            <v/>
          </cell>
          <cell r="N2849" t="str">
            <v>CAPAG Ano Base 2023</v>
          </cell>
          <cell r="O2849" t="str">
            <v>Não</v>
          </cell>
          <cell r="P2849">
            <v>0.43477170523973624</v>
          </cell>
          <cell r="Q2849" t="str">
            <v>Sim</v>
          </cell>
          <cell r="R2849" t="str">
            <v/>
          </cell>
          <cell r="S2849" t="str">
            <v/>
          </cell>
          <cell r="T2849" t="str">
            <v/>
          </cell>
          <cell r="U2849" t="str">
            <v/>
          </cell>
          <cell r="V2849" t="str">
            <v>Sim</v>
          </cell>
          <cell r="W2849" t="str">
            <v>Não</v>
          </cell>
        </row>
        <row r="2850">
          <cell r="D2850" t="str">
            <v>Poço Fundo/MG</v>
          </cell>
          <cell r="E2850" t="str">
            <v>C</v>
          </cell>
          <cell r="F2850">
            <v>3.756962734814339E-2</v>
          </cell>
          <cell r="G2850" t="str">
            <v>A</v>
          </cell>
          <cell r="H2850">
            <v>0.95653155315653682</v>
          </cell>
          <cell r="I2850" t="str">
            <v>C</v>
          </cell>
          <cell r="J2850">
            <v>2.1234577198746017E-2</v>
          </cell>
          <cell r="K2850" t="str">
            <v>B</v>
          </cell>
          <cell r="L2850" t="str">
            <v>Dicf</v>
          </cell>
          <cell r="M2850" t="str">
            <v/>
          </cell>
          <cell r="N2850" t="str">
            <v>CAPAG Ano Base 2023</v>
          </cell>
          <cell r="O2850" t="str">
            <v>Não</v>
          </cell>
          <cell r="P2850">
            <v>0.1166914287900962</v>
          </cell>
          <cell r="Q2850" t="str">
            <v>Sim</v>
          </cell>
          <cell r="R2850" t="str">
            <v/>
          </cell>
          <cell r="S2850" t="str">
            <v/>
          </cell>
          <cell r="T2850" t="str">
            <v/>
          </cell>
          <cell r="U2850" t="str">
            <v/>
          </cell>
          <cell r="V2850" t="str">
            <v>Sim</v>
          </cell>
          <cell r="W2850" t="str">
            <v>Sim</v>
          </cell>
        </row>
        <row r="2851">
          <cell r="D2851" t="str">
            <v>Poços de Caldas/MG</v>
          </cell>
          <cell r="E2851" t="str">
            <v>C</v>
          </cell>
          <cell r="F2851">
            <v>0.49948010067616655</v>
          </cell>
          <cell r="G2851" t="str">
            <v>A</v>
          </cell>
          <cell r="H2851">
            <v>0.95871841506311761</v>
          </cell>
          <cell r="I2851" t="str">
            <v>C</v>
          </cell>
          <cell r="J2851">
            <v>-2.0745555497466192E-2</v>
          </cell>
          <cell r="K2851" t="str">
            <v>C</v>
          </cell>
          <cell r="L2851" t="str">
            <v>Cicf</v>
          </cell>
          <cell r="M2851" t="str">
            <v/>
          </cell>
          <cell r="N2851" t="str">
            <v>CAPAG Ano Base 2023</v>
          </cell>
          <cell r="O2851" t="str">
            <v>Não</v>
          </cell>
          <cell r="P2851">
            <v>0.52359808355944093</v>
          </cell>
          <cell r="Q2851" t="str">
            <v>Sim</v>
          </cell>
          <cell r="R2851" t="str">
            <v>Sim</v>
          </cell>
          <cell r="S2851" t="str">
            <v/>
          </cell>
          <cell r="T2851" t="str">
            <v/>
          </cell>
          <cell r="U2851" t="str">
            <v/>
          </cell>
          <cell r="V2851" t="str">
            <v>Sim</v>
          </cell>
          <cell r="W2851" t="str">
            <v>Sim</v>
          </cell>
        </row>
        <row r="2852">
          <cell r="D2852" t="str">
            <v>Pocrane/MG</v>
          </cell>
          <cell r="E2852" t="str">
            <v>n.d.</v>
          </cell>
          <cell r="F2852">
            <v>1.2210582360078801E-2</v>
          </cell>
          <cell r="G2852" t="str">
            <v>A</v>
          </cell>
          <cell r="H2852">
            <v>0.89661195196234345</v>
          </cell>
          <cell r="I2852" t="str">
            <v>B</v>
          </cell>
          <cell r="J2852" t="str">
            <v>n.d.</v>
          </cell>
          <cell r="K2852" t="str">
            <v>n.d.</v>
          </cell>
          <cell r="L2852" t="str">
            <v>Cicf</v>
          </cell>
          <cell r="M285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52" t="str">
            <v>CAPAG Ano Base 2023</v>
          </cell>
          <cell r="O2852" t="str">
            <v>Não</v>
          </cell>
          <cell r="P2852" t="str">
            <v>n.d.</v>
          </cell>
          <cell r="Q2852" t="str">
            <v>Sim</v>
          </cell>
          <cell r="R2852" t="str">
            <v/>
          </cell>
          <cell r="S2852" t="str">
            <v/>
          </cell>
          <cell r="T2852" t="str">
            <v/>
          </cell>
          <cell r="U2852" t="str">
            <v>Sim</v>
          </cell>
          <cell r="V2852" t="str">
            <v>Sim</v>
          </cell>
          <cell r="W2852" t="str">
            <v>Sim</v>
          </cell>
        </row>
        <row r="2853">
          <cell r="D2853" t="str">
            <v>Pompéu/MG</v>
          </cell>
          <cell r="E2853" t="str">
            <v>n.d.</v>
          </cell>
          <cell r="F2853">
            <v>0.48949004365420168</v>
          </cell>
          <cell r="G2853" t="str">
            <v>A</v>
          </cell>
          <cell r="H2853">
            <v>0.83340721226851056</v>
          </cell>
          <cell r="I2853" t="str">
            <v>A</v>
          </cell>
          <cell r="J2853" t="str">
            <v>n.d.</v>
          </cell>
          <cell r="K2853" t="str">
            <v>n.d.</v>
          </cell>
          <cell r="L2853" t="str">
            <v>Cicf</v>
          </cell>
          <cell r="M285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53" t="str">
            <v>CAPAG Ano Base 2023</v>
          </cell>
          <cell r="O2853" t="str">
            <v>Não</v>
          </cell>
          <cell r="P2853" t="str">
            <v>n.d.</v>
          </cell>
          <cell r="Q2853" t="str">
            <v>Sim</v>
          </cell>
          <cell r="R2853" t="str">
            <v/>
          </cell>
          <cell r="S2853" t="str">
            <v/>
          </cell>
          <cell r="T2853" t="str">
            <v/>
          </cell>
          <cell r="U2853" t="str">
            <v>Sim</v>
          </cell>
          <cell r="V2853" t="str">
            <v>Sim</v>
          </cell>
          <cell r="W2853" t="str">
            <v>Sim</v>
          </cell>
        </row>
        <row r="2854">
          <cell r="D2854" t="str">
            <v>Ponte Nova/MG</v>
          </cell>
          <cell r="E2854" t="str">
            <v>A</v>
          </cell>
          <cell r="F2854">
            <v>6.7109126588080117E-2</v>
          </cell>
          <cell r="G2854" t="str">
            <v>A</v>
          </cell>
          <cell r="H2854">
            <v>0.91305746466706561</v>
          </cell>
          <cell r="I2854" t="str">
            <v>B</v>
          </cell>
          <cell r="J2854">
            <v>0.13284953746504202</v>
          </cell>
          <cell r="K2854" t="str">
            <v>A</v>
          </cell>
          <cell r="L2854" t="str">
            <v>Cicf</v>
          </cell>
          <cell r="M2854" t="str">
            <v/>
          </cell>
          <cell r="N2854" t="str">
            <v>CAPAG Ano Base 2023</v>
          </cell>
          <cell r="O2854" t="str">
            <v>Não</v>
          </cell>
          <cell r="P2854">
            <v>0.2828325106381972</v>
          </cell>
          <cell r="Q2854" t="str">
            <v>Sim</v>
          </cell>
          <cell r="R2854" t="str">
            <v/>
          </cell>
          <cell r="S2854" t="str">
            <v/>
          </cell>
          <cell r="T2854" t="str">
            <v/>
          </cell>
          <cell r="U2854" t="str">
            <v/>
          </cell>
          <cell r="V2854" t="str">
            <v>Sim</v>
          </cell>
          <cell r="W2854" t="str">
            <v>Sim</v>
          </cell>
        </row>
        <row r="2855">
          <cell r="D2855" t="str">
            <v>Ponto Chique/MG</v>
          </cell>
          <cell r="E2855" t="str">
            <v>C</v>
          </cell>
          <cell r="F2855">
            <v>2.2254679472068294E-2</v>
          </cell>
          <cell r="G2855" t="str">
            <v>A</v>
          </cell>
          <cell r="H2855">
            <v>1.0064105605158904</v>
          </cell>
          <cell r="I2855" t="str">
            <v>C</v>
          </cell>
          <cell r="J2855">
            <v>-5.0074990727866704E-2</v>
          </cell>
          <cell r="K2855" t="str">
            <v>C</v>
          </cell>
          <cell r="L2855" t="str">
            <v>Bicf</v>
          </cell>
          <cell r="M2855" t="str">
            <v/>
          </cell>
          <cell r="N2855" t="str">
            <v>CAPAG Ano Base 2023</v>
          </cell>
          <cell r="O2855" t="str">
            <v>Não</v>
          </cell>
          <cell r="P2855">
            <v>8.8775173670667442</v>
          </cell>
          <cell r="Q2855" t="str">
            <v>Sim</v>
          </cell>
          <cell r="R2855" t="str">
            <v/>
          </cell>
          <cell r="S2855" t="str">
            <v/>
          </cell>
          <cell r="T2855" t="str">
            <v/>
          </cell>
          <cell r="U2855" t="str">
            <v/>
          </cell>
          <cell r="V2855" t="str">
            <v>Sim</v>
          </cell>
          <cell r="W2855" t="str">
            <v>Sim</v>
          </cell>
        </row>
        <row r="2856">
          <cell r="D2856" t="str">
            <v>Ponto dos Volantes/MG</v>
          </cell>
          <cell r="E2856" t="str">
            <v>C</v>
          </cell>
          <cell r="F2856">
            <v>9.6313659964523374E-2</v>
          </cell>
          <cell r="G2856" t="str">
            <v>A</v>
          </cell>
          <cell r="H2856">
            <v>0.99228717606741701</v>
          </cell>
          <cell r="I2856" t="str">
            <v>C</v>
          </cell>
          <cell r="J2856">
            <v>-2.6505770626376268E-2</v>
          </cell>
          <cell r="K2856" t="str">
            <v>C</v>
          </cell>
          <cell r="L2856" t="str">
            <v>Dicf</v>
          </cell>
          <cell r="M2856" t="str">
            <v/>
          </cell>
          <cell r="N2856" t="str">
            <v>CAPAG Ano Base 2023</v>
          </cell>
          <cell r="O2856" t="str">
            <v>Não</v>
          </cell>
          <cell r="P2856">
            <v>2.1333883204626418</v>
          </cell>
          <cell r="Q2856" t="str">
            <v>Sim</v>
          </cell>
          <cell r="R2856" t="str">
            <v/>
          </cell>
          <cell r="S2856" t="str">
            <v/>
          </cell>
          <cell r="T2856" t="str">
            <v/>
          </cell>
          <cell r="U2856" t="str">
            <v/>
          </cell>
          <cell r="V2856" t="str">
            <v>Sim</v>
          </cell>
          <cell r="W2856" t="str">
            <v>Sim</v>
          </cell>
        </row>
        <row r="2857">
          <cell r="D2857" t="str">
            <v>Porteirinha/MG</v>
          </cell>
          <cell r="E2857" t="str">
            <v>C</v>
          </cell>
          <cell r="F2857">
            <v>7.4485584999256629E-2</v>
          </cell>
          <cell r="G2857" t="str">
            <v>A</v>
          </cell>
          <cell r="H2857">
            <v>0.97940655283478528</v>
          </cell>
          <cell r="I2857" t="str">
            <v>C</v>
          </cell>
          <cell r="J2857">
            <v>4.9874549058236101E-2</v>
          </cell>
          <cell r="K2857" t="str">
            <v>B</v>
          </cell>
          <cell r="L2857" t="str">
            <v>Bicf</v>
          </cell>
          <cell r="M2857" t="str">
            <v/>
          </cell>
          <cell r="N2857" t="str">
            <v>CAPAG Ano Base 2023</v>
          </cell>
          <cell r="O2857" t="str">
            <v>Não</v>
          </cell>
          <cell r="P2857">
            <v>7.8091067198188896E-2</v>
          </cell>
          <cell r="Q2857" t="str">
            <v>Sim</v>
          </cell>
          <cell r="R2857" t="str">
            <v>Sim</v>
          </cell>
          <cell r="S2857" t="str">
            <v/>
          </cell>
          <cell r="T2857" t="str">
            <v/>
          </cell>
          <cell r="U2857" t="str">
            <v/>
          </cell>
          <cell r="V2857" t="str">
            <v>Sim</v>
          </cell>
          <cell r="W2857" t="str">
            <v>Sim</v>
          </cell>
        </row>
        <row r="2858">
          <cell r="D2858" t="str">
            <v>Porto Firme/MG</v>
          </cell>
          <cell r="E2858" t="str">
            <v>C</v>
          </cell>
          <cell r="F2858">
            <v>4.4172498971710508E-2</v>
          </cell>
          <cell r="G2858" t="str">
            <v>A</v>
          </cell>
          <cell r="H2858">
            <v>0.95076739754254036</v>
          </cell>
          <cell r="I2858" t="str">
            <v>C</v>
          </cell>
          <cell r="J2858">
            <v>7.3479742697212802E-2</v>
          </cell>
          <cell r="K2858" t="str">
            <v>A</v>
          </cell>
          <cell r="L2858" t="str">
            <v>Bicf</v>
          </cell>
          <cell r="M2858" t="str">
            <v/>
          </cell>
          <cell r="N2858" t="str">
            <v>CAPAG Ano Base 2023</v>
          </cell>
          <cell r="O2858" t="str">
            <v>Não</v>
          </cell>
          <cell r="P2858">
            <v>4.5561131955610904E-3</v>
          </cell>
          <cell r="Q2858" t="str">
            <v>Sim</v>
          </cell>
          <cell r="R2858" t="str">
            <v>Sim</v>
          </cell>
          <cell r="S2858" t="str">
            <v/>
          </cell>
          <cell r="T2858" t="str">
            <v/>
          </cell>
          <cell r="U2858" t="str">
            <v/>
          </cell>
          <cell r="V2858" t="str">
            <v>Sim</v>
          </cell>
          <cell r="W2858" t="str">
            <v>Sim</v>
          </cell>
        </row>
        <row r="2859">
          <cell r="D2859" t="str">
            <v>Poté/MG</v>
          </cell>
          <cell r="E2859" t="str">
            <v>C</v>
          </cell>
          <cell r="F2859">
            <v>0.2451239299494011</v>
          </cell>
          <cell r="G2859" t="str">
            <v>A</v>
          </cell>
          <cell r="H2859">
            <v>0.94206756777702538</v>
          </cell>
          <cell r="I2859" t="str">
            <v>B</v>
          </cell>
          <cell r="J2859">
            <v>-3.3864023480759245E-2</v>
          </cell>
          <cell r="K2859" t="str">
            <v>C</v>
          </cell>
          <cell r="L2859" t="str">
            <v>Dicf</v>
          </cell>
          <cell r="M2859" t="str">
            <v/>
          </cell>
          <cell r="N2859" t="str">
            <v>CAPAG Ano Base 2023</v>
          </cell>
          <cell r="O2859" t="str">
            <v>Não</v>
          </cell>
          <cell r="P2859" t="str">
            <v/>
          </cell>
          <cell r="Q2859" t="str">
            <v>Sim</v>
          </cell>
          <cell r="R2859" t="str">
            <v/>
          </cell>
          <cell r="S2859" t="str">
            <v/>
          </cell>
          <cell r="T2859" t="str">
            <v/>
          </cell>
          <cell r="U2859" t="str">
            <v/>
          </cell>
          <cell r="V2859" t="str">
            <v>Sim</v>
          </cell>
          <cell r="W2859" t="str">
            <v>Não</v>
          </cell>
        </row>
        <row r="2860">
          <cell r="D2860" t="str">
            <v>Pouso Alegre/MG</v>
          </cell>
          <cell r="E2860" t="str">
            <v>A</v>
          </cell>
          <cell r="F2860">
            <v>7.3343164559401888E-2</v>
          </cell>
          <cell r="G2860" t="str">
            <v>A</v>
          </cell>
          <cell r="H2860">
            <v>0.84899660538082466</v>
          </cell>
          <cell r="I2860" t="str">
            <v>A</v>
          </cell>
          <cell r="J2860">
            <v>0.30986419267717574</v>
          </cell>
          <cell r="K2860" t="str">
            <v>A</v>
          </cell>
          <cell r="L2860" t="str">
            <v>Cicf</v>
          </cell>
          <cell r="M2860" t="str">
            <v/>
          </cell>
          <cell r="N2860" t="str">
            <v>CAPAG Ano Base 2023</v>
          </cell>
          <cell r="O2860" t="str">
            <v>Não</v>
          </cell>
          <cell r="P2860">
            <v>5.5690814064175621E-2</v>
          </cell>
          <cell r="Q2860" t="str">
            <v>Sim</v>
          </cell>
          <cell r="R2860" t="str">
            <v/>
          </cell>
          <cell r="S2860" t="str">
            <v/>
          </cell>
          <cell r="T2860" t="str">
            <v/>
          </cell>
          <cell r="U2860" t="str">
            <v/>
          </cell>
          <cell r="V2860" t="str">
            <v>Sim</v>
          </cell>
          <cell r="W2860" t="str">
            <v>Sim</v>
          </cell>
        </row>
        <row r="2861">
          <cell r="D2861" t="str">
            <v>Pouso Alto/MG</v>
          </cell>
          <cell r="E2861" t="str">
            <v>A</v>
          </cell>
          <cell r="F2861">
            <v>7.4797415967719938E-2</v>
          </cell>
          <cell r="G2861" t="str">
            <v>A</v>
          </cell>
          <cell r="H2861">
            <v>0.93715719479078297</v>
          </cell>
          <cell r="I2861" t="str">
            <v>B</v>
          </cell>
          <cell r="J2861">
            <v>5.1404099029919652E-2</v>
          </cell>
          <cell r="K2861" t="str">
            <v>A</v>
          </cell>
          <cell r="L2861" t="str">
            <v>Cicf</v>
          </cell>
          <cell r="M2861" t="str">
            <v/>
          </cell>
          <cell r="N2861" t="str">
            <v>CAPAG Ano Base 2023</v>
          </cell>
          <cell r="O2861" t="str">
            <v>Não</v>
          </cell>
          <cell r="P2861">
            <v>0.21514059364738722</v>
          </cell>
          <cell r="Q2861" t="str">
            <v>Sim</v>
          </cell>
          <cell r="R2861" t="str">
            <v/>
          </cell>
          <cell r="S2861" t="str">
            <v/>
          </cell>
          <cell r="T2861" t="str">
            <v/>
          </cell>
          <cell r="U2861" t="str">
            <v/>
          </cell>
          <cell r="V2861" t="str">
            <v>Sim</v>
          </cell>
          <cell r="W2861" t="str">
            <v>Sim</v>
          </cell>
        </row>
        <row r="2862">
          <cell r="D2862" t="str">
            <v>Prados/MG</v>
          </cell>
          <cell r="E2862" t="str">
            <v>C</v>
          </cell>
          <cell r="F2862">
            <v>2.5968477582943104E-2</v>
          </cell>
          <cell r="G2862" t="str">
            <v>A</v>
          </cell>
          <cell r="H2862">
            <v>0.98516068635076737</v>
          </cell>
          <cell r="I2862" t="str">
            <v>C</v>
          </cell>
          <cell r="J2862">
            <v>-1.1949538083192966E-2</v>
          </cell>
          <cell r="K2862" t="str">
            <v>C</v>
          </cell>
          <cell r="L2862" t="str">
            <v>Bicf</v>
          </cell>
          <cell r="M2862" t="str">
            <v/>
          </cell>
          <cell r="N2862" t="str">
            <v>CAPAG Ano Base 2023</v>
          </cell>
          <cell r="O2862" t="str">
            <v>Não</v>
          </cell>
          <cell r="P2862">
            <v>1.2157917968383867</v>
          </cell>
          <cell r="Q2862" t="str">
            <v>Sim</v>
          </cell>
          <cell r="R2862" t="str">
            <v/>
          </cell>
          <cell r="S2862" t="str">
            <v/>
          </cell>
          <cell r="T2862" t="str">
            <v/>
          </cell>
          <cell r="U2862" t="str">
            <v/>
          </cell>
          <cell r="V2862" t="str">
            <v>Sim</v>
          </cell>
          <cell r="W2862" t="str">
            <v>Sim</v>
          </cell>
        </row>
        <row r="2863">
          <cell r="D2863" t="str">
            <v>Prata/MG</v>
          </cell>
          <cell r="E2863" t="str">
            <v>B</v>
          </cell>
          <cell r="F2863">
            <v>4.5665244378980584E-2</v>
          </cell>
          <cell r="G2863" t="str">
            <v>A</v>
          </cell>
          <cell r="H2863">
            <v>0.92971138422306643</v>
          </cell>
          <cell r="I2863" t="str">
            <v>B</v>
          </cell>
          <cell r="J2863">
            <v>2.1559169158496219E-2</v>
          </cell>
          <cell r="K2863" t="str">
            <v>B</v>
          </cell>
          <cell r="L2863" t="str">
            <v>Cicf</v>
          </cell>
          <cell r="M2863" t="str">
            <v/>
          </cell>
          <cell r="N2863" t="str">
            <v>CAPAG Ano Base 2023</v>
          </cell>
          <cell r="O2863" t="str">
            <v>Não</v>
          </cell>
          <cell r="P2863">
            <v>0.38672329937065575</v>
          </cell>
          <cell r="Q2863" t="str">
            <v>Sim</v>
          </cell>
          <cell r="R2863" t="str">
            <v/>
          </cell>
          <cell r="S2863" t="str">
            <v/>
          </cell>
          <cell r="T2863" t="str">
            <v/>
          </cell>
          <cell r="U2863" t="str">
            <v/>
          </cell>
          <cell r="V2863" t="str">
            <v>Sim</v>
          </cell>
          <cell r="W2863" t="str">
            <v>Sim</v>
          </cell>
        </row>
        <row r="2864">
          <cell r="D2864" t="str">
            <v>Pratápolis/MG</v>
          </cell>
          <cell r="E2864" t="str">
            <v>C</v>
          </cell>
          <cell r="F2864">
            <v>0.37965547990308518</v>
          </cell>
          <cell r="G2864" t="str">
            <v>A</v>
          </cell>
          <cell r="H2864">
            <v>1.0001873454432297</v>
          </cell>
          <cell r="I2864" t="str">
            <v>C</v>
          </cell>
          <cell r="J2864">
            <v>1.8090128714825744E-2</v>
          </cell>
          <cell r="K2864" t="str">
            <v>B</v>
          </cell>
          <cell r="L2864" t="str">
            <v>Dicf</v>
          </cell>
          <cell r="M2864" t="str">
            <v/>
          </cell>
          <cell r="N2864" t="str">
            <v>CAPAG Ano Base 2023</v>
          </cell>
          <cell r="O2864" t="str">
            <v>Não</v>
          </cell>
          <cell r="P2864">
            <v>0.27168215802248641</v>
          </cell>
          <cell r="Q2864" t="str">
            <v>Sim</v>
          </cell>
          <cell r="R2864" t="str">
            <v/>
          </cell>
          <cell r="S2864" t="str">
            <v/>
          </cell>
          <cell r="T2864" t="str">
            <v/>
          </cell>
          <cell r="U2864" t="str">
            <v/>
          </cell>
          <cell r="V2864" t="str">
            <v>Sim</v>
          </cell>
          <cell r="W2864" t="str">
            <v>Sim</v>
          </cell>
        </row>
        <row r="2865">
          <cell r="D2865" t="str">
            <v>Pratinha/MG</v>
          </cell>
          <cell r="E2865" t="str">
            <v>A</v>
          </cell>
          <cell r="F2865">
            <v>6.4629374362923818E-3</v>
          </cell>
          <cell r="G2865" t="str">
            <v>A</v>
          </cell>
          <cell r="H2865">
            <v>0.8957062155782487</v>
          </cell>
          <cell r="I2865" t="str">
            <v>B</v>
          </cell>
          <cell r="J2865">
            <v>6.6795883294905933E-2</v>
          </cell>
          <cell r="K2865" t="str">
            <v>A</v>
          </cell>
          <cell r="L2865" t="str">
            <v>Cicf</v>
          </cell>
          <cell r="M2865" t="str">
            <v/>
          </cell>
          <cell r="N2865" t="str">
            <v>CAPAG Ano Base 2023</v>
          </cell>
          <cell r="O2865" t="str">
            <v>Não</v>
          </cell>
          <cell r="P2865">
            <v>3.0785386717440671E-2</v>
          </cell>
          <cell r="Q2865" t="str">
            <v>Sim</v>
          </cell>
          <cell r="R2865" t="str">
            <v/>
          </cell>
          <cell r="S2865" t="str">
            <v/>
          </cell>
          <cell r="T2865" t="str">
            <v/>
          </cell>
          <cell r="U2865" t="str">
            <v/>
          </cell>
          <cell r="V2865" t="str">
            <v>Sim</v>
          </cell>
          <cell r="W2865" t="str">
            <v>Sim</v>
          </cell>
        </row>
        <row r="2866">
          <cell r="D2866" t="str">
            <v>Presidente Bernardes/MG</v>
          </cell>
          <cell r="E2866" t="str">
            <v>A</v>
          </cell>
          <cell r="F2866">
            <v>2.5950539809101994E-3</v>
          </cell>
          <cell r="G2866" t="str">
            <v>A</v>
          </cell>
          <cell r="H2866">
            <v>0.90031210202007972</v>
          </cell>
          <cell r="I2866" t="str">
            <v>B</v>
          </cell>
          <cell r="J2866">
            <v>8.4568172956459173E-2</v>
          </cell>
          <cell r="K2866" t="str">
            <v>A</v>
          </cell>
          <cell r="L2866" t="str">
            <v>Bicf</v>
          </cell>
          <cell r="M2866" t="str">
            <v/>
          </cell>
          <cell r="N2866" t="str">
            <v>CAPAG Ano Base 2023</v>
          </cell>
          <cell r="O2866" t="str">
            <v>Não</v>
          </cell>
          <cell r="P2866">
            <v>0.3381816714208401</v>
          </cell>
          <cell r="Q2866" t="str">
            <v>Sim</v>
          </cell>
          <cell r="R2866" t="str">
            <v/>
          </cell>
          <cell r="S2866" t="str">
            <v/>
          </cell>
          <cell r="T2866" t="str">
            <v/>
          </cell>
          <cell r="U2866" t="str">
            <v/>
          </cell>
          <cell r="V2866" t="str">
            <v>Sim</v>
          </cell>
          <cell r="W2866" t="str">
            <v>Sim</v>
          </cell>
        </row>
        <row r="2867">
          <cell r="D2867" t="str">
            <v>Presidente Juscelino/MG</v>
          </cell>
          <cell r="E2867" t="str">
            <v>n.d.</v>
          </cell>
          <cell r="F2867">
            <v>1.469085232770165E-2</v>
          </cell>
          <cell r="G2867" t="str">
            <v>A</v>
          </cell>
          <cell r="H2867">
            <v>0.94046048968302198</v>
          </cell>
          <cell r="I2867" t="str">
            <v>B</v>
          </cell>
          <cell r="J2867" t="str">
            <v>n.d.</v>
          </cell>
          <cell r="K2867" t="str">
            <v>n.d.</v>
          </cell>
          <cell r="L2867" t="str">
            <v>Cicf</v>
          </cell>
          <cell r="M286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67" t="str">
            <v>CAPAG Ano Base 2023</v>
          </cell>
          <cell r="O2867" t="str">
            <v>Não</v>
          </cell>
          <cell r="P2867" t="str">
            <v>n.d.</v>
          </cell>
          <cell r="Q2867" t="str">
            <v>Sim</v>
          </cell>
          <cell r="R2867" t="str">
            <v/>
          </cell>
          <cell r="S2867" t="str">
            <v/>
          </cell>
          <cell r="T2867" t="str">
            <v/>
          </cell>
          <cell r="U2867" t="str">
            <v>Sim</v>
          </cell>
          <cell r="V2867" t="str">
            <v>Sim</v>
          </cell>
          <cell r="W2867" t="str">
            <v>Sim</v>
          </cell>
        </row>
        <row r="2868">
          <cell r="D2868" t="str">
            <v>Presidente Kubitschek/MG</v>
          </cell>
          <cell r="E2868" t="str">
            <v>C</v>
          </cell>
          <cell r="F2868">
            <v>6.8636775588910612E-2</v>
          </cell>
          <cell r="G2868" t="str">
            <v>A</v>
          </cell>
          <cell r="H2868">
            <v>0.95974848039121829</v>
          </cell>
          <cell r="I2868" t="str">
            <v>C</v>
          </cell>
          <cell r="J2868">
            <v>3.5321979570537516E-2</v>
          </cell>
          <cell r="K2868" t="str">
            <v>B</v>
          </cell>
          <cell r="L2868" t="str">
            <v>Aicf</v>
          </cell>
          <cell r="M2868" t="str">
            <v/>
          </cell>
          <cell r="N2868" t="str">
            <v>CAPAG Ano Base 2023</v>
          </cell>
          <cell r="O2868" t="str">
            <v>Não</v>
          </cell>
          <cell r="P2868">
            <v>0.17317815681566923</v>
          </cell>
          <cell r="Q2868" t="str">
            <v>Sim</v>
          </cell>
          <cell r="R2868" t="str">
            <v/>
          </cell>
          <cell r="S2868" t="str">
            <v/>
          </cell>
          <cell r="T2868" t="str">
            <v/>
          </cell>
          <cell r="U2868" t="str">
            <v/>
          </cell>
          <cell r="V2868" t="str">
            <v>Sim</v>
          </cell>
          <cell r="W2868" t="str">
            <v>Sim</v>
          </cell>
        </row>
        <row r="2869">
          <cell r="D2869" t="str">
            <v>Presidente Olegário/MG</v>
          </cell>
          <cell r="E2869" t="str">
            <v>n.d.</v>
          </cell>
          <cell r="F2869">
            <v>2.6156776720119155E-2</v>
          </cell>
          <cell r="G2869" t="str">
            <v>A</v>
          </cell>
          <cell r="H2869">
            <v>1.0130783047279541</v>
          </cell>
          <cell r="I2869" t="str">
            <v>C</v>
          </cell>
          <cell r="J2869" t="str">
            <v>n.d.</v>
          </cell>
          <cell r="K2869" t="str">
            <v>n.d.</v>
          </cell>
          <cell r="L2869" t="str">
            <v>Dicf</v>
          </cell>
          <cell r="M28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69" t="str">
            <v>CAPAG Ano Base 2023</v>
          </cell>
          <cell r="O2869" t="str">
            <v>Não</v>
          </cell>
          <cell r="P2869" t="str">
            <v>n.d.</v>
          </cell>
          <cell r="Q2869" t="str">
            <v>Sim</v>
          </cell>
          <cell r="R2869" t="str">
            <v/>
          </cell>
          <cell r="S2869" t="str">
            <v/>
          </cell>
          <cell r="T2869" t="str">
            <v/>
          </cell>
          <cell r="U2869" t="str">
            <v>Sim</v>
          </cell>
          <cell r="V2869" t="str">
            <v>Sim</v>
          </cell>
          <cell r="W2869" t="str">
            <v>Sim</v>
          </cell>
        </row>
        <row r="2870">
          <cell r="D2870" t="str">
            <v>Alto Jequitibá/MG</v>
          </cell>
          <cell r="E2870" t="str">
            <v>B</v>
          </cell>
          <cell r="F2870">
            <v>1.0940825243990699E-2</v>
          </cell>
          <cell r="G2870" t="str">
            <v>A</v>
          </cell>
          <cell r="H2870">
            <v>0.89952006243181137</v>
          </cell>
          <cell r="I2870" t="str">
            <v>B</v>
          </cell>
          <cell r="J2870">
            <v>1.839779347041209E-2</v>
          </cell>
          <cell r="K2870" t="str">
            <v>B</v>
          </cell>
          <cell r="L2870" t="str">
            <v>Dicf</v>
          </cell>
          <cell r="M2870" t="str">
            <v/>
          </cell>
          <cell r="N2870" t="str">
            <v>CAPAG Ano Base 2023</v>
          </cell>
          <cell r="O2870" t="str">
            <v>Não</v>
          </cell>
          <cell r="P2870">
            <v>0.70272125101967553</v>
          </cell>
          <cell r="Q2870" t="str">
            <v>Sim</v>
          </cell>
          <cell r="R2870" t="str">
            <v/>
          </cell>
          <cell r="S2870" t="str">
            <v/>
          </cell>
          <cell r="T2870" t="str">
            <v/>
          </cell>
          <cell r="U2870" t="str">
            <v/>
          </cell>
          <cell r="V2870" t="str">
            <v>Sim</v>
          </cell>
          <cell r="W2870" t="str">
            <v>Sim</v>
          </cell>
        </row>
        <row r="2871">
          <cell r="D2871" t="str">
            <v>Prudente de Morais/MG</v>
          </cell>
          <cell r="E2871" t="str">
            <v>C</v>
          </cell>
          <cell r="F2871">
            <v>0.29169527450911448</v>
          </cell>
          <cell r="G2871" t="str">
            <v>A</v>
          </cell>
          <cell r="H2871">
            <v>0.96351072723564046</v>
          </cell>
          <cell r="I2871" t="str">
            <v>C</v>
          </cell>
          <cell r="J2871">
            <v>4.8950462255385976E-2</v>
          </cell>
          <cell r="K2871" t="str">
            <v>B</v>
          </cell>
          <cell r="L2871" t="str">
            <v>Cicf</v>
          </cell>
          <cell r="M2871" t="str">
            <v/>
          </cell>
          <cell r="N2871" t="str">
            <v>CAPAG Ano Base 2024</v>
          </cell>
          <cell r="O2871" t="str">
            <v>Sim</v>
          </cell>
          <cell r="P2871">
            <v>8.1433357714773225E-2</v>
          </cell>
          <cell r="Q2871" t="str">
            <v>Sim</v>
          </cell>
          <cell r="R2871" t="str">
            <v/>
          </cell>
          <cell r="S2871" t="str">
            <v/>
          </cell>
          <cell r="T2871" t="str">
            <v/>
          </cell>
          <cell r="U2871" t="str">
            <v/>
          </cell>
          <cell r="V2871" t="str">
            <v>Sim</v>
          </cell>
          <cell r="W2871" t="str">
            <v>Sim</v>
          </cell>
        </row>
        <row r="2872">
          <cell r="D2872" t="str">
            <v>Quartel Geral/MG</v>
          </cell>
          <cell r="E2872" t="str">
            <v>n.e.</v>
          </cell>
          <cell r="F2872">
            <v>0.16754884627145147</v>
          </cell>
          <cell r="G2872" t="str">
            <v>A</v>
          </cell>
          <cell r="H2872">
            <v>0.95274560369415595</v>
          </cell>
          <cell r="I2872" t="str">
            <v>C</v>
          </cell>
          <cell r="J2872">
            <v>8.8045165442814186E-3</v>
          </cell>
          <cell r="K2872" t="str">
            <v>B</v>
          </cell>
          <cell r="L2872" t="str">
            <v>Eicf</v>
          </cell>
          <cell r="M2872" t="str">
            <v>Ente possui ranking da informação contábil Eicf</v>
          </cell>
          <cell r="N2872" t="str">
            <v>CAPAG Ano Base 2023</v>
          </cell>
          <cell r="O2872" t="str">
            <v>Não</v>
          </cell>
          <cell r="P2872">
            <v>0.3436413088982378</v>
          </cell>
          <cell r="Q2872" t="str">
            <v>Sim</v>
          </cell>
          <cell r="R2872" t="str">
            <v/>
          </cell>
          <cell r="S2872" t="str">
            <v/>
          </cell>
          <cell r="T2872" t="str">
            <v/>
          </cell>
          <cell r="U2872" t="str">
            <v/>
          </cell>
          <cell r="V2872" t="str">
            <v>Sim</v>
          </cell>
          <cell r="W2872" t="str">
            <v>Não</v>
          </cell>
        </row>
        <row r="2873">
          <cell r="D2873" t="str">
            <v>Queluzito/MG</v>
          </cell>
          <cell r="E2873" t="str">
            <v>A</v>
          </cell>
          <cell r="F2873">
            <v>3.8366977652059377E-3</v>
          </cell>
          <cell r="G2873" t="str">
            <v>A</v>
          </cell>
          <cell r="H2873">
            <v>0.75547576629780466</v>
          </cell>
          <cell r="I2873" t="str">
            <v>A</v>
          </cell>
          <cell r="J2873">
            <v>0.10646918804087219</v>
          </cell>
          <cell r="K2873" t="str">
            <v>A</v>
          </cell>
          <cell r="L2873" t="str">
            <v>Bicf</v>
          </cell>
          <cell r="M2873" t="str">
            <v/>
          </cell>
          <cell r="N2873" t="str">
            <v>CAPAG Ano Base 2023</v>
          </cell>
          <cell r="O2873" t="str">
            <v>Não</v>
          </cell>
          <cell r="P2873">
            <v>0.12714431428795275</v>
          </cell>
          <cell r="Q2873" t="str">
            <v>Sim</v>
          </cell>
          <cell r="R2873" t="str">
            <v/>
          </cell>
          <cell r="S2873" t="str">
            <v/>
          </cell>
          <cell r="T2873" t="str">
            <v/>
          </cell>
          <cell r="U2873" t="str">
            <v/>
          </cell>
          <cell r="V2873" t="str">
            <v>Sim</v>
          </cell>
          <cell r="W2873" t="str">
            <v>Sim</v>
          </cell>
        </row>
        <row r="2874">
          <cell r="D2874" t="str">
            <v>Raposos/MG</v>
          </cell>
          <cell r="E2874" t="str">
            <v>n.d.</v>
          </cell>
          <cell r="F2874">
            <v>7.1208380027158541E-2</v>
          </cell>
          <cell r="G2874" t="str">
            <v>A</v>
          </cell>
          <cell r="H2874">
            <v>0.88262249874129706</v>
          </cell>
          <cell r="I2874" t="str">
            <v>B</v>
          </cell>
          <cell r="J2874" t="str">
            <v>n.d.</v>
          </cell>
          <cell r="K2874" t="str">
            <v>n.d.</v>
          </cell>
          <cell r="L2874" t="str">
            <v>Cicf</v>
          </cell>
          <cell r="M287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74" t="str">
            <v>CAPAG Ano Base 2023</v>
          </cell>
          <cell r="O2874" t="str">
            <v>Não</v>
          </cell>
          <cell r="P2874" t="str">
            <v>n.d.</v>
          </cell>
          <cell r="Q2874" t="str">
            <v>Sim</v>
          </cell>
          <cell r="R2874" t="str">
            <v/>
          </cell>
          <cell r="S2874" t="str">
            <v/>
          </cell>
          <cell r="T2874" t="str">
            <v/>
          </cell>
          <cell r="U2874" t="str">
            <v>Sim</v>
          </cell>
          <cell r="V2874" t="str">
            <v>Sim</v>
          </cell>
          <cell r="W2874" t="str">
            <v>Não</v>
          </cell>
        </row>
        <row r="2875">
          <cell r="D2875" t="str">
            <v>Raul Soares/MG</v>
          </cell>
          <cell r="E2875" t="str">
            <v>n.d.</v>
          </cell>
          <cell r="F2875">
            <v>6.4336692929988878E-2</v>
          </cell>
          <cell r="G2875" t="str">
            <v>A</v>
          </cell>
          <cell r="H2875">
            <v>0.980213680864923</v>
          </cell>
          <cell r="I2875" t="str">
            <v>C</v>
          </cell>
          <cell r="J2875" t="str">
            <v>n.d.</v>
          </cell>
          <cell r="K2875" t="str">
            <v>n.d.</v>
          </cell>
          <cell r="L2875" t="str">
            <v>Cicf</v>
          </cell>
          <cell r="M287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75" t="str">
            <v>CAPAG Ano Base 2023</v>
          </cell>
          <cell r="O2875" t="str">
            <v>Não</v>
          </cell>
          <cell r="P2875" t="str">
            <v>n.d.</v>
          </cell>
          <cell r="Q2875" t="str">
            <v>Sim</v>
          </cell>
          <cell r="R2875" t="str">
            <v/>
          </cell>
          <cell r="S2875" t="str">
            <v/>
          </cell>
          <cell r="T2875" t="str">
            <v/>
          </cell>
          <cell r="U2875" t="str">
            <v>Sim</v>
          </cell>
          <cell r="V2875" t="str">
            <v>Sim</v>
          </cell>
          <cell r="W2875" t="str">
            <v>Não</v>
          </cell>
        </row>
        <row r="2876">
          <cell r="D2876" t="str">
            <v>Recreio/MG</v>
          </cell>
          <cell r="E2876" t="str">
            <v>n.e.</v>
          </cell>
          <cell r="F2876">
            <v>7.8397764624291016E-2</v>
          </cell>
          <cell r="G2876" t="str">
            <v>A</v>
          </cell>
          <cell r="H2876">
            <v>0.96714206071647624</v>
          </cell>
          <cell r="I2876" t="str">
            <v>C</v>
          </cell>
          <cell r="J2876">
            <v>2.6614433988985399E-3</v>
          </cell>
          <cell r="K2876" t="str">
            <v>B</v>
          </cell>
          <cell r="L2876" t="str">
            <v>Eicf</v>
          </cell>
          <cell r="M2876" t="str">
            <v>Ente possui ranking da informação contábil Eicf</v>
          </cell>
          <cell r="N2876" t="str">
            <v>CAPAG Ano Base 2023</v>
          </cell>
          <cell r="O2876" t="str">
            <v>Não</v>
          </cell>
          <cell r="P2876">
            <v>0.92950607186355849</v>
          </cell>
          <cell r="Q2876" t="str">
            <v>Sim</v>
          </cell>
          <cell r="R2876" t="str">
            <v/>
          </cell>
          <cell r="S2876" t="str">
            <v/>
          </cell>
          <cell r="T2876" t="str">
            <v/>
          </cell>
          <cell r="U2876" t="str">
            <v/>
          </cell>
          <cell r="V2876" t="str">
            <v>Sim</v>
          </cell>
          <cell r="W2876" t="str">
            <v>Não</v>
          </cell>
        </row>
        <row r="2877">
          <cell r="D2877" t="str">
            <v>Reduto/MG</v>
          </cell>
          <cell r="E2877" t="str">
            <v>n.d.</v>
          </cell>
          <cell r="F2877">
            <v>3.7519175919173808E-2</v>
          </cell>
          <cell r="G2877" t="str">
            <v>A</v>
          </cell>
          <cell r="H2877" t="str">
            <v>n.d.</v>
          </cell>
          <cell r="I2877" t="str">
            <v>n.d.</v>
          </cell>
          <cell r="J2877">
            <v>-0.14363122944248527</v>
          </cell>
          <cell r="K2877" t="str">
            <v>C</v>
          </cell>
          <cell r="L2877" t="str">
            <v>Dicf</v>
          </cell>
          <cell r="M287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2877" t="str">
            <v>CAPAG Ano Base 2023</v>
          </cell>
          <cell r="O2877" t="str">
            <v>Não</v>
          </cell>
          <cell r="P2877" t="str">
            <v/>
          </cell>
          <cell r="Q2877" t="str">
            <v>Sim</v>
          </cell>
          <cell r="R2877" t="str">
            <v/>
          </cell>
          <cell r="S2877" t="str">
            <v>Sim</v>
          </cell>
          <cell r="T2877" t="str">
            <v/>
          </cell>
          <cell r="U2877" t="str">
            <v/>
          </cell>
          <cell r="V2877" t="str">
            <v>Sim</v>
          </cell>
          <cell r="W2877" t="str">
            <v>Não</v>
          </cell>
        </row>
        <row r="2878">
          <cell r="D2878" t="str">
            <v>Resende Costa/MG</v>
          </cell>
          <cell r="E2878" t="str">
            <v>n.d.</v>
          </cell>
          <cell r="F2878">
            <v>0</v>
          </cell>
          <cell r="G2878" t="str">
            <v>A</v>
          </cell>
          <cell r="H2878">
            <v>0.82890057601413769</v>
          </cell>
          <cell r="I2878" t="str">
            <v>A</v>
          </cell>
          <cell r="J2878" t="str">
            <v>n.d.</v>
          </cell>
          <cell r="K2878" t="str">
            <v>n.d.</v>
          </cell>
          <cell r="L2878" t="str">
            <v>Bicf</v>
          </cell>
          <cell r="M28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78" t="str">
            <v>CAPAG Ano Base 2023</v>
          </cell>
          <cell r="O2878" t="str">
            <v>Não</v>
          </cell>
          <cell r="P2878">
            <v>3.7011084169731402E-2</v>
          </cell>
          <cell r="Q2878" t="str">
            <v>Sim</v>
          </cell>
          <cell r="R2878" t="str">
            <v>Sim</v>
          </cell>
          <cell r="S2878" t="str">
            <v/>
          </cell>
          <cell r="T2878" t="str">
            <v/>
          </cell>
          <cell r="U2878" t="str">
            <v>Sim</v>
          </cell>
          <cell r="V2878" t="str">
            <v>Sim</v>
          </cell>
          <cell r="W2878" t="str">
            <v>Sim</v>
          </cell>
        </row>
        <row r="2879">
          <cell r="D2879" t="str">
            <v>Resplendor/MG</v>
          </cell>
          <cell r="E2879" t="str">
            <v>C</v>
          </cell>
          <cell r="F2879">
            <v>6.6337723824911278E-3</v>
          </cell>
          <cell r="G2879" t="str">
            <v>A</v>
          </cell>
          <cell r="H2879">
            <v>0.93016617322854844</v>
          </cell>
          <cell r="I2879" t="str">
            <v>B</v>
          </cell>
          <cell r="J2879">
            <v>-1.0613431522064889E-2</v>
          </cell>
          <cell r="K2879" t="str">
            <v>C</v>
          </cell>
          <cell r="L2879" t="str">
            <v>Dicf</v>
          </cell>
          <cell r="M2879" t="str">
            <v/>
          </cell>
          <cell r="N2879" t="str">
            <v>CAPAG Ano Base 2023</v>
          </cell>
          <cell r="O2879" t="str">
            <v>Não</v>
          </cell>
          <cell r="P2879">
            <v>1.7637964654316582</v>
          </cell>
          <cell r="Q2879" t="str">
            <v>Sim</v>
          </cell>
          <cell r="R2879" t="str">
            <v/>
          </cell>
          <cell r="S2879" t="str">
            <v/>
          </cell>
          <cell r="T2879" t="str">
            <v/>
          </cell>
          <cell r="U2879" t="str">
            <v/>
          </cell>
          <cell r="V2879" t="str">
            <v>Sim</v>
          </cell>
          <cell r="W2879" t="str">
            <v>Não</v>
          </cell>
        </row>
        <row r="2880">
          <cell r="D2880" t="str">
            <v>Ressaquinha/MG</v>
          </cell>
          <cell r="E2880" t="str">
            <v>n.d.</v>
          </cell>
          <cell r="F2880">
            <v>5.686927192700824E-2</v>
          </cell>
          <cell r="G2880" t="str">
            <v>A</v>
          </cell>
          <cell r="H2880">
            <v>0.96214976808223773</v>
          </cell>
          <cell r="I2880" t="str">
            <v>C</v>
          </cell>
          <cell r="J2880" t="str">
            <v>n.d.</v>
          </cell>
          <cell r="K2880" t="str">
            <v>n.d.</v>
          </cell>
          <cell r="L2880" t="str">
            <v>Bicf</v>
          </cell>
          <cell r="M28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880" t="str">
            <v>CAPAG Ano Base 2023</v>
          </cell>
          <cell r="O2880" t="str">
            <v>Não</v>
          </cell>
          <cell r="P2880" t="str">
            <v>n.d.</v>
          </cell>
          <cell r="Q2880" t="str">
            <v>Sim</v>
          </cell>
          <cell r="R2880" t="str">
            <v/>
          </cell>
          <cell r="S2880" t="str">
            <v/>
          </cell>
          <cell r="T2880" t="str">
            <v/>
          </cell>
          <cell r="U2880" t="str">
            <v>Sim</v>
          </cell>
          <cell r="V2880" t="str">
            <v>Sim</v>
          </cell>
          <cell r="W2880" t="str">
            <v>Sim</v>
          </cell>
        </row>
        <row r="2881">
          <cell r="D2881" t="str">
            <v>Riachinho/MG</v>
          </cell>
          <cell r="E2881" t="str">
            <v>n.d.</v>
          </cell>
          <cell r="F2881">
            <v>6.6904432542311626E-2</v>
          </cell>
          <cell r="G2881" t="str">
            <v>A</v>
          </cell>
          <cell r="H2881">
            <v>0.91710342545992818</v>
          </cell>
          <cell r="I2881" t="str">
            <v>B</v>
          </cell>
          <cell r="J2881" t="str">
            <v>n.d.</v>
          </cell>
          <cell r="K2881" t="str">
            <v>n.d.</v>
          </cell>
          <cell r="L2881" t="str">
            <v>Dicf</v>
          </cell>
          <cell r="M288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881" t="str">
            <v>CAPAG Ano Base 2023</v>
          </cell>
          <cell r="O2881" t="str">
            <v>Não</v>
          </cell>
          <cell r="P2881" t="str">
            <v>n.d.</v>
          </cell>
          <cell r="Q2881" t="str">
            <v>Sim</v>
          </cell>
          <cell r="R2881" t="str">
            <v/>
          </cell>
          <cell r="S2881" t="str">
            <v/>
          </cell>
          <cell r="T2881" t="str">
            <v>Negativa</v>
          </cell>
          <cell r="U2881" t="str">
            <v/>
          </cell>
          <cell r="V2881" t="str">
            <v>Sim</v>
          </cell>
          <cell r="W2881" t="str">
            <v>Sim</v>
          </cell>
        </row>
        <row r="2882">
          <cell r="D2882" t="str">
            <v>Riacho dos Machados/MG</v>
          </cell>
          <cell r="E2882" t="str">
            <v>C</v>
          </cell>
          <cell r="F2882">
            <v>0.30339779875704453</v>
          </cell>
          <cell r="G2882" t="str">
            <v>A</v>
          </cell>
          <cell r="H2882">
            <v>0.92421228212834472</v>
          </cell>
          <cell r="I2882" t="str">
            <v>B</v>
          </cell>
          <cell r="J2882">
            <v>-5.7536426854628966E-2</v>
          </cell>
          <cell r="K2882" t="str">
            <v>C</v>
          </cell>
          <cell r="L2882" t="str">
            <v>Bicf</v>
          </cell>
          <cell r="M2882" t="str">
            <v/>
          </cell>
          <cell r="N2882" t="str">
            <v>CAPAG Ano Base 2023</v>
          </cell>
          <cell r="O2882" t="str">
            <v>Não</v>
          </cell>
          <cell r="P2882">
            <v>48.187967435773785</v>
          </cell>
          <cell r="Q2882" t="str">
            <v>Sim</v>
          </cell>
          <cell r="R2882" t="str">
            <v/>
          </cell>
          <cell r="S2882" t="str">
            <v/>
          </cell>
          <cell r="T2882" t="str">
            <v/>
          </cell>
          <cell r="U2882" t="str">
            <v/>
          </cell>
          <cell r="V2882" t="str">
            <v>Sim</v>
          </cell>
          <cell r="W2882" t="str">
            <v>Não</v>
          </cell>
        </row>
        <row r="2883">
          <cell r="D2883" t="str">
            <v>Ribeirão das Neves/MG</v>
          </cell>
          <cell r="E2883" t="str">
            <v>C</v>
          </cell>
          <cell r="F2883">
            <v>0.31633545357048537</v>
          </cell>
          <cell r="G2883" t="str">
            <v>A</v>
          </cell>
          <cell r="H2883">
            <v>0.89455098772048292</v>
          </cell>
          <cell r="I2883" t="str">
            <v>B</v>
          </cell>
          <cell r="J2883">
            <v>-1.4727201255581159E-2</v>
          </cell>
          <cell r="K2883" t="str">
            <v>C</v>
          </cell>
          <cell r="L2883" t="str">
            <v>Cicf</v>
          </cell>
          <cell r="M2883" t="str">
            <v/>
          </cell>
          <cell r="N2883" t="str">
            <v>CAPAG Ano Base 2023</v>
          </cell>
          <cell r="O2883" t="str">
            <v>Não</v>
          </cell>
          <cell r="P2883">
            <v>1.6721827706536723</v>
          </cell>
          <cell r="Q2883" t="str">
            <v>Sim</v>
          </cell>
          <cell r="R2883" t="str">
            <v/>
          </cell>
          <cell r="S2883" t="str">
            <v/>
          </cell>
          <cell r="T2883" t="str">
            <v/>
          </cell>
          <cell r="U2883" t="str">
            <v/>
          </cell>
          <cell r="V2883" t="str">
            <v>Sim</v>
          </cell>
          <cell r="W2883" t="str">
            <v>Sim</v>
          </cell>
        </row>
        <row r="2884">
          <cell r="D2884" t="str">
            <v>Ribeirão Vermelho/MG</v>
          </cell>
          <cell r="E2884" t="str">
            <v>C</v>
          </cell>
          <cell r="F2884">
            <v>2.6588799124730375E-2</v>
          </cell>
          <cell r="G2884" t="str">
            <v>A</v>
          </cell>
          <cell r="H2884">
            <v>0.969168149428003</v>
          </cell>
          <cell r="I2884" t="str">
            <v>C</v>
          </cell>
          <cell r="J2884">
            <v>2.6884332059517922E-2</v>
          </cell>
          <cell r="K2884" t="str">
            <v>B</v>
          </cell>
          <cell r="L2884" t="str">
            <v>Cicf</v>
          </cell>
          <cell r="M2884" t="str">
            <v/>
          </cell>
          <cell r="N2884" t="str">
            <v>CAPAG Ano Base 2023</v>
          </cell>
          <cell r="O2884" t="str">
            <v>Não</v>
          </cell>
          <cell r="P2884">
            <v>0.68345343950781867</v>
          </cell>
          <cell r="Q2884" t="str">
            <v>Sim</v>
          </cell>
          <cell r="R2884" t="str">
            <v/>
          </cell>
          <cell r="S2884" t="str">
            <v/>
          </cell>
          <cell r="T2884" t="str">
            <v/>
          </cell>
          <cell r="U2884" t="str">
            <v/>
          </cell>
          <cell r="V2884" t="str">
            <v>Sim</v>
          </cell>
          <cell r="W2884" t="str">
            <v>Sim</v>
          </cell>
        </row>
        <row r="2885">
          <cell r="D2885" t="str">
            <v>Rio Acima/MG</v>
          </cell>
          <cell r="E2885" t="str">
            <v>B</v>
          </cell>
          <cell r="F2885">
            <v>0.16531709971262007</v>
          </cell>
          <cell r="G2885" t="str">
            <v>A</v>
          </cell>
          <cell r="H2885">
            <v>0.88465116759689533</v>
          </cell>
          <cell r="I2885" t="str">
            <v>B</v>
          </cell>
          <cell r="J2885">
            <v>1.9517283107924898E-2</v>
          </cell>
          <cell r="K2885" t="str">
            <v>B</v>
          </cell>
          <cell r="L2885" t="str">
            <v>Bicf</v>
          </cell>
          <cell r="M2885" t="str">
            <v/>
          </cell>
          <cell r="N2885" t="str">
            <v>CAPAG Ano Base 2023</v>
          </cell>
          <cell r="O2885" t="str">
            <v>Não</v>
          </cell>
          <cell r="P2885">
            <v>0.6717693197858835</v>
          </cell>
          <cell r="Q2885" t="str">
            <v>Sim</v>
          </cell>
          <cell r="R2885" t="str">
            <v/>
          </cell>
          <cell r="S2885" t="str">
            <v/>
          </cell>
          <cell r="T2885" t="str">
            <v/>
          </cell>
          <cell r="U2885" t="str">
            <v/>
          </cell>
          <cell r="V2885" t="str">
            <v>Sim</v>
          </cell>
          <cell r="W2885" t="str">
            <v>Sim</v>
          </cell>
        </row>
        <row r="2886">
          <cell r="D2886" t="str">
            <v>Rio Casca/MG</v>
          </cell>
          <cell r="E2886" t="str">
            <v>n.e.</v>
          </cell>
          <cell r="F2886">
            <v>5.5794322970509375E-2</v>
          </cell>
          <cell r="G2886" t="str">
            <v>A</v>
          </cell>
          <cell r="H2886">
            <v>0.86774111412793531</v>
          </cell>
          <cell r="I2886" t="str">
            <v>B</v>
          </cell>
          <cell r="J2886">
            <v>8.1696703873387566E-2</v>
          </cell>
          <cell r="K2886" t="str">
            <v>A</v>
          </cell>
          <cell r="L2886" t="str">
            <v>Eicf</v>
          </cell>
          <cell r="M2886" t="str">
            <v>Ente possui ranking da informação contábil Eicf</v>
          </cell>
          <cell r="N2886" t="str">
            <v>CAPAG Ano Base 2023</v>
          </cell>
          <cell r="O2886" t="str">
            <v>Não</v>
          </cell>
          <cell r="P2886">
            <v>0.24785556712424614</v>
          </cell>
          <cell r="Q2886" t="str">
            <v>Sim</v>
          </cell>
          <cell r="R2886" t="str">
            <v/>
          </cell>
          <cell r="S2886" t="str">
            <v/>
          </cell>
          <cell r="T2886" t="str">
            <v/>
          </cell>
          <cell r="U2886" t="str">
            <v/>
          </cell>
          <cell r="V2886" t="str">
            <v>Sim</v>
          </cell>
          <cell r="W2886" t="str">
            <v>Sim</v>
          </cell>
        </row>
        <row r="2887">
          <cell r="D2887" t="str">
            <v>Rio Doce/MG</v>
          </cell>
          <cell r="E2887" t="str">
            <v>C</v>
          </cell>
          <cell r="F2887">
            <v>1.1123350393255609E-2</v>
          </cell>
          <cell r="G2887" t="str">
            <v>A</v>
          </cell>
          <cell r="H2887">
            <v>0.84712397500704939</v>
          </cell>
          <cell r="I2887" t="str">
            <v>A</v>
          </cell>
          <cell r="J2887">
            <v>0</v>
          </cell>
          <cell r="K2887" t="str">
            <v>C</v>
          </cell>
          <cell r="L2887" t="str">
            <v>Cicf</v>
          </cell>
          <cell r="M2887" t="str">
            <v/>
          </cell>
          <cell r="N2887" t="str">
            <v>CAPAG Ano Base 2023</v>
          </cell>
          <cell r="O2887" t="str">
            <v>Não</v>
          </cell>
          <cell r="P2887">
            <v>0.34659037615748595</v>
          </cell>
          <cell r="Q2887" t="str">
            <v>Sim</v>
          </cell>
          <cell r="R2887" t="str">
            <v>Sim</v>
          </cell>
          <cell r="S2887" t="str">
            <v/>
          </cell>
          <cell r="T2887" t="str">
            <v/>
          </cell>
          <cell r="U2887" t="str">
            <v/>
          </cell>
          <cell r="V2887" t="str">
            <v>Sim</v>
          </cell>
          <cell r="W2887" t="str">
            <v>Sim</v>
          </cell>
        </row>
        <row r="2888">
          <cell r="D2888" t="str">
            <v>Rio do Prado/MG</v>
          </cell>
          <cell r="E2888" t="str">
            <v>C</v>
          </cell>
          <cell r="F2888">
            <v>3.1702687675208036E-2</v>
          </cell>
          <cell r="G2888" t="str">
            <v>A</v>
          </cell>
          <cell r="H2888">
            <v>0.93907213085052255</v>
          </cell>
          <cell r="I2888" t="str">
            <v>B</v>
          </cell>
          <cell r="J2888">
            <v>-7.7667812506310649E-3</v>
          </cell>
          <cell r="K2888" t="str">
            <v>C</v>
          </cell>
          <cell r="L2888" t="str">
            <v>Cicf</v>
          </cell>
          <cell r="M2888" t="str">
            <v/>
          </cell>
          <cell r="N2888" t="str">
            <v>CAPAG Ano Base 2023</v>
          </cell>
          <cell r="O2888" t="str">
            <v>Não</v>
          </cell>
          <cell r="P2888">
            <v>1.3222348155457775</v>
          </cell>
          <cell r="Q2888" t="str">
            <v>Sim</v>
          </cell>
          <cell r="R2888" t="str">
            <v/>
          </cell>
          <cell r="S2888" t="str">
            <v/>
          </cell>
          <cell r="T2888" t="str">
            <v/>
          </cell>
          <cell r="U2888" t="str">
            <v/>
          </cell>
          <cell r="V2888" t="str">
            <v>Sim</v>
          </cell>
          <cell r="W2888" t="str">
            <v>Sim</v>
          </cell>
        </row>
        <row r="2889">
          <cell r="D2889" t="str">
            <v>Rio Espera/MG</v>
          </cell>
          <cell r="E2889" t="str">
            <v>B</v>
          </cell>
          <cell r="F2889">
            <v>9.7201153741531654E-2</v>
          </cell>
          <cell r="G2889" t="str">
            <v>A</v>
          </cell>
          <cell r="H2889">
            <v>0.91036810594538831</v>
          </cell>
          <cell r="I2889" t="str">
            <v>B</v>
          </cell>
          <cell r="J2889">
            <v>2.3182779287199685E-2</v>
          </cell>
          <cell r="K2889" t="str">
            <v>B</v>
          </cell>
          <cell r="L2889" t="str">
            <v>Cicf</v>
          </cell>
          <cell r="M2889" t="str">
            <v/>
          </cell>
          <cell r="N2889" t="str">
            <v>CAPAG Ano Base 2023</v>
          </cell>
          <cell r="O2889" t="str">
            <v>Não</v>
          </cell>
          <cell r="P2889">
            <v>0.62120541225228554</v>
          </cell>
          <cell r="Q2889" t="str">
            <v>Sim</v>
          </cell>
          <cell r="R2889" t="str">
            <v/>
          </cell>
          <cell r="S2889" t="str">
            <v/>
          </cell>
          <cell r="T2889" t="str">
            <v/>
          </cell>
          <cell r="U2889" t="str">
            <v/>
          </cell>
          <cell r="V2889" t="str">
            <v>Sim</v>
          </cell>
          <cell r="W2889" t="str">
            <v>Sim</v>
          </cell>
        </row>
        <row r="2890">
          <cell r="D2890" t="str">
            <v>Rio Manso/MG</v>
          </cell>
          <cell r="E2890" t="str">
            <v>A</v>
          </cell>
          <cell r="F2890">
            <v>3.8779718607457145E-2</v>
          </cell>
          <cell r="G2890" t="str">
            <v>A</v>
          </cell>
          <cell r="H2890">
            <v>0.85693959417666932</v>
          </cell>
          <cell r="I2890" t="str">
            <v>B</v>
          </cell>
          <cell r="J2890">
            <v>0.12322932812927263</v>
          </cell>
          <cell r="K2890" t="str">
            <v>A</v>
          </cell>
          <cell r="L2890" t="str">
            <v>Dicf</v>
          </cell>
          <cell r="M2890" t="str">
            <v/>
          </cell>
          <cell r="N2890" t="str">
            <v>CAPAG Ano Base 2023</v>
          </cell>
          <cell r="O2890" t="str">
            <v>Não</v>
          </cell>
          <cell r="P2890">
            <v>4.2650750122238179E-2</v>
          </cell>
          <cell r="Q2890" t="str">
            <v>Sim</v>
          </cell>
          <cell r="R2890" t="str">
            <v/>
          </cell>
          <cell r="S2890" t="str">
            <v/>
          </cell>
          <cell r="T2890" t="str">
            <v/>
          </cell>
          <cell r="U2890" t="str">
            <v/>
          </cell>
          <cell r="V2890" t="str">
            <v>Sim</v>
          </cell>
          <cell r="W2890" t="str">
            <v>Sim</v>
          </cell>
        </row>
        <row r="2891">
          <cell r="D2891" t="str">
            <v>Rio Novo/MG</v>
          </cell>
          <cell r="E2891" t="str">
            <v>C</v>
          </cell>
          <cell r="F2891">
            <v>0.17162106173693592</v>
          </cell>
          <cell r="G2891" t="str">
            <v>A</v>
          </cell>
          <cell r="H2891">
            <v>0.94076774985853184</v>
          </cell>
          <cell r="I2891" t="str">
            <v>B</v>
          </cell>
          <cell r="J2891">
            <v>-4.6797562776602616E-2</v>
          </cell>
          <cell r="K2891" t="str">
            <v>C</v>
          </cell>
          <cell r="L2891" t="str">
            <v>Cicf</v>
          </cell>
          <cell r="M2891" t="str">
            <v/>
          </cell>
          <cell r="N2891" t="str">
            <v>CAPAG Ano Base 2023</v>
          </cell>
          <cell r="O2891" t="str">
            <v>Não</v>
          </cell>
          <cell r="P2891" t="str">
            <v/>
          </cell>
          <cell r="Q2891" t="str">
            <v>Sim</v>
          </cell>
          <cell r="R2891" t="str">
            <v/>
          </cell>
          <cell r="S2891" t="str">
            <v/>
          </cell>
          <cell r="T2891" t="str">
            <v/>
          </cell>
          <cell r="U2891" t="str">
            <v/>
          </cell>
          <cell r="V2891" t="str">
            <v>Sim</v>
          </cell>
          <cell r="W2891" t="str">
            <v>Não</v>
          </cell>
        </row>
        <row r="2892">
          <cell r="D2892" t="str">
            <v>Rio Paranaíba/MG</v>
          </cell>
          <cell r="E2892" t="str">
            <v>A</v>
          </cell>
          <cell r="F2892">
            <v>0.30496651254009438</v>
          </cell>
          <cell r="G2892" t="str">
            <v>A</v>
          </cell>
          <cell r="H2892">
            <v>0.74502591795301032</v>
          </cell>
          <cell r="I2892" t="str">
            <v>A</v>
          </cell>
          <cell r="J2892">
            <v>0.27163663466382054</v>
          </cell>
          <cell r="K2892" t="str">
            <v>A</v>
          </cell>
          <cell r="L2892" t="str">
            <v>Bicf</v>
          </cell>
          <cell r="M2892" t="str">
            <v/>
          </cell>
          <cell r="N2892" t="str">
            <v>CAPAG Ano Base 2023</v>
          </cell>
          <cell r="O2892" t="str">
            <v>Não</v>
          </cell>
          <cell r="P2892">
            <v>1.2839159107728867E-2</v>
          </cell>
          <cell r="Q2892" t="str">
            <v>Sim</v>
          </cell>
          <cell r="R2892" t="str">
            <v/>
          </cell>
          <cell r="S2892" t="str">
            <v/>
          </cell>
          <cell r="T2892" t="str">
            <v/>
          </cell>
          <cell r="U2892" t="str">
            <v/>
          </cell>
          <cell r="V2892" t="str">
            <v>Sim</v>
          </cell>
          <cell r="W2892" t="str">
            <v>Sim</v>
          </cell>
        </row>
        <row r="2893">
          <cell r="D2893" t="str">
            <v>Rio Pardo de Minas/MG</v>
          </cell>
          <cell r="E2893" t="str">
            <v>C</v>
          </cell>
          <cell r="F2893">
            <v>0.29913191269155814</v>
          </cell>
          <cell r="G2893" t="str">
            <v>A</v>
          </cell>
          <cell r="H2893">
            <v>0.92736186099188322</v>
          </cell>
          <cell r="I2893" t="str">
            <v>B</v>
          </cell>
          <cell r="J2893">
            <v>-2.1813248380082996E-3</v>
          </cell>
          <cell r="K2893" t="str">
            <v>C</v>
          </cell>
          <cell r="L2893" t="str">
            <v>Bicf</v>
          </cell>
          <cell r="M2893" t="str">
            <v/>
          </cell>
          <cell r="N2893" t="str">
            <v>CAPAG Ano Base 2023</v>
          </cell>
          <cell r="O2893" t="str">
            <v>Não</v>
          </cell>
          <cell r="P2893">
            <v>1.0777863958610705</v>
          </cell>
          <cell r="Q2893" t="str">
            <v>Sim</v>
          </cell>
          <cell r="R2893" t="str">
            <v/>
          </cell>
          <cell r="S2893" t="str">
            <v/>
          </cell>
          <cell r="T2893" t="str">
            <v/>
          </cell>
          <cell r="U2893" t="str">
            <v/>
          </cell>
          <cell r="V2893" t="str">
            <v>Sim</v>
          </cell>
          <cell r="W2893" t="str">
            <v>Sim</v>
          </cell>
        </row>
        <row r="2894">
          <cell r="D2894" t="str">
            <v>Rio Piracicaba/MG</v>
          </cell>
          <cell r="E2894" t="str">
            <v>B</v>
          </cell>
          <cell r="F2894">
            <v>2.5378411843770061E-2</v>
          </cell>
          <cell r="G2894" t="str">
            <v>A</v>
          </cell>
          <cell r="H2894">
            <v>0.86353060119304037</v>
          </cell>
          <cell r="I2894" t="str">
            <v>B</v>
          </cell>
          <cell r="J2894">
            <v>2.4986625707474203E-2</v>
          </cell>
          <cell r="K2894" t="str">
            <v>B</v>
          </cell>
          <cell r="L2894" t="str">
            <v>Cicf</v>
          </cell>
          <cell r="M2894" t="str">
            <v/>
          </cell>
          <cell r="N2894" t="str">
            <v>CAPAG Ano Base 2023</v>
          </cell>
          <cell r="O2894" t="str">
            <v>Não</v>
          </cell>
          <cell r="P2894">
            <v>0.51700565965441092</v>
          </cell>
          <cell r="Q2894" t="str">
            <v>Sim</v>
          </cell>
          <cell r="R2894" t="str">
            <v/>
          </cell>
          <cell r="S2894" t="str">
            <v/>
          </cell>
          <cell r="T2894" t="str">
            <v/>
          </cell>
          <cell r="U2894" t="str">
            <v/>
          </cell>
          <cell r="V2894" t="str">
            <v>Sim</v>
          </cell>
          <cell r="W2894" t="str">
            <v>Sim</v>
          </cell>
        </row>
        <row r="2895">
          <cell r="D2895" t="str">
            <v>Rio Pomba/MG</v>
          </cell>
          <cell r="E2895" t="str">
            <v>A</v>
          </cell>
          <cell r="F2895">
            <v>0.12013725426146168</v>
          </cell>
          <cell r="G2895" t="str">
            <v>A</v>
          </cell>
          <cell r="H2895">
            <v>0.88423674425696364</v>
          </cell>
          <cell r="I2895" t="str">
            <v>B</v>
          </cell>
          <cell r="J2895">
            <v>0.18321559802123455</v>
          </cell>
          <cell r="K2895" t="str">
            <v>A</v>
          </cell>
          <cell r="L2895" t="str">
            <v>Cicf</v>
          </cell>
          <cell r="M2895" t="str">
            <v/>
          </cell>
          <cell r="N2895" t="str">
            <v>CAPAG Ano Base 2023</v>
          </cell>
          <cell r="O2895" t="str">
            <v>Não</v>
          </cell>
          <cell r="P2895">
            <v>5.3866419140485226E-2</v>
          </cell>
          <cell r="Q2895" t="str">
            <v>Sim</v>
          </cell>
          <cell r="R2895" t="str">
            <v/>
          </cell>
          <cell r="S2895" t="str">
            <v/>
          </cell>
          <cell r="T2895" t="str">
            <v/>
          </cell>
          <cell r="U2895" t="str">
            <v/>
          </cell>
          <cell r="V2895" t="str">
            <v>Sim</v>
          </cell>
          <cell r="W2895" t="str">
            <v>Sim</v>
          </cell>
        </row>
        <row r="2896">
          <cell r="D2896" t="str">
            <v>Rio Preto/MG</v>
          </cell>
          <cell r="E2896" t="str">
            <v>C</v>
          </cell>
          <cell r="F2896">
            <v>1.6717914307658073E-2</v>
          </cell>
          <cell r="G2896" t="str">
            <v>A</v>
          </cell>
          <cell r="H2896">
            <v>0.97622546142144673</v>
          </cell>
          <cell r="I2896" t="str">
            <v>C</v>
          </cell>
          <cell r="J2896">
            <v>-5.5394510664093885E-2</v>
          </cell>
          <cell r="K2896" t="str">
            <v>C</v>
          </cell>
          <cell r="L2896" t="str">
            <v>Cicf</v>
          </cell>
          <cell r="M2896" t="str">
            <v/>
          </cell>
          <cell r="N2896" t="str">
            <v>CAPAG Ano Base 2023</v>
          </cell>
          <cell r="O2896" t="str">
            <v>Não</v>
          </cell>
          <cell r="P2896">
            <v>155.54476462226907</v>
          </cell>
          <cell r="Q2896" t="str">
            <v>Sim</v>
          </cell>
          <cell r="R2896" t="str">
            <v/>
          </cell>
          <cell r="S2896" t="str">
            <v/>
          </cell>
          <cell r="T2896" t="str">
            <v/>
          </cell>
          <cell r="U2896" t="str">
            <v/>
          </cell>
          <cell r="V2896" t="str">
            <v>Sim</v>
          </cell>
          <cell r="W2896" t="str">
            <v>Sim</v>
          </cell>
        </row>
        <row r="2897">
          <cell r="D2897" t="str">
            <v>Rio Vermelho/MG</v>
          </cell>
          <cell r="E2897" t="str">
            <v>C</v>
          </cell>
          <cell r="F2897">
            <v>0.17469849248448793</v>
          </cell>
          <cell r="G2897" t="str">
            <v>A</v>
          </cell>
          <cell r="H2897">
            <v>0.96878930171433941</v>
          </cell>
          <cell r="I2897" t="str">
            <v>C</v>
          </cell>
          <cell r="J2897">
            <v>8.8870219109619102E-3</v>
          </cell>
          <cell r="K2897" t="str">
            <v>B</v>
          </cell>
          <cell r="L2897" t="str">
            <v>Dicf</v>
          </cell>
          <cell r="M2897" t="str">
            <v/>
          </cell>
          <cell r="N2897" t="str">
            <v>CAPAG Ano Base 2023</v>
          </cell>
          <cell r="O2897" t="str">
            <v>Não</v>
          </cell>
          <cell r="P2897">
            <v>0.63245052702205518</v>
          </cell>
          <cell r="Q2897" t="str">
            <v>Sim</v>
          </cell>
          <cell r="R2897" t="str">
            <v/>
          </cell>
          <cell r="S2897" t="str">
            <v/>
          </cell>
          <cell r="T2897" t="str">
            <v/>
          </cell>
          <cell r="U2897" t="str">
            <v/>
          </cell>
          <cell r="V2897" t="str">
            <v>Sim</v>
          </cell>
          <cell r="W2897" t="str">
            <v>Sim</v>
          </cell>
        </row>
        <row r="2898">
          <cell r="D2898" t="str">
            <v>Ritápolis/MG</v>
          </cell>
          <cell r="E2898" t="str">
            <v>A</v>
          </cell>
          <cell r="F2898">
            <v>0</v>
          </cell>
          <cell r="G2898" t="str">
            <v>A</v>
          </cell>
          <cell r="H2898">
            <v>0.89503175819278935</v>
          </cell>
          <cell r="I2898" t="str">
            <v>B</v>
          </cell>
          <cell r="J2898">
            <v>0.12875818824292712</v>
          </cell>
          <cell r="K2898" t="str">
            <v>A</v>
          </cell>
          <cell r="L2898" t="str">
            <v>Bicf</v>
          </cell>
          <cell r="M2898" t="str">
            <v/>
          </cell>
          <cell r="N2898" t="str">
            <v>CAPAG Ano Base 2024</v>
          </cell>
          <cell r="O2898" t="str">
            <v>Sim</v>
          </cell>
          <cell r="P2898">
            <v>2.1926606788805047E-2</v>
          </cell>
          <cell r="Q2898" t="str">
            <v>Sim</v>
          </cell>
          <cell r="R2898" t="str">
            <v/>
          </cell>
          <cell r="S2898" t="str">
            <v/>
          </cell>
          <cell r="T2898" t="str">
            <v/>
          </cell>
          <cell r="U2898" t="str">
            <v/>
          </cell>
          <cell r="V2898" t="str">
            <v>Sim</v>
          </cell>
          <cell r="W2898" t="str">
            <v>Sim</v>
          </cell>
        </row>
        <row r="2899">
          <cell r="D2899" t="str">
            <v>Rochedo de Minas/MG</v>
          </cell>
          <cell r="E2899" t="str">
            <v>C</v>
          </cell>
          <cell r="F2899">
            <v>0</v>
          </cell>
          <cell r="G2899" t="str">
            <v>A</v>
          </cell>
          <cell r="H2899">
            <v>1.0015662794934108</v>
          </cell>
          <cell r="I2899" t="str">
            <v>C</v>
          </cell>
          <cell r="J2899">
            <v>0</v>
          </cell>
          <cell r="K2899" t="str">
            <v>C</v>
          </cell>
          <cell r="L2899" t="str">
            <v>Dicf</v>
          </cell>
          <cell r="M2899" t="str">
            <v/>
          </cell>
          <cell r="N2899" t="str">
            <v>CAPAG Ano Base 2023</v>
          </cell>
          <cell r="O2899" t="str">
            <v>Não</v>
          </cell>
          <cell r="P2899" t="str">
            <v>n.d.</v>
          </cell>
          <cell r="Q2899" t="str">
            <v>Sim</v>
          </cell>
          <cell r="R2899" t="str">
            <v/>
          </cell>
          <cell r="S2899" t="str">
            <v/>
          </cell>
          <cell r="T2899" t="str">
            <v/>
          </cell>
          <cell r="U2899" t="str">
            <v/>
          </cell>
          <cell r="V2899" t="str">
            <v>Sim</v>
          </cell>
          <cell r="W2899" t="str">
            <v>Não</v>
          </cell>
        </row>
        <row r="2900">
          <cell r="D2900" t="str">
            <v>Rodeiro/MG</v>
          </cell>
          <cell r="E2900" t="str">
            <v>A</v>
          </cell>
          <cell r="F2900">
            <v>1.4762780612470874E-2</v>
          </cell>
          <cell r="G2900" t="str">
            <v>A</v>
          </cell>
          <cell r="H2900">
            <v>0.8755546556973508</v>
          </cell>
          <cell r="I2900" t="str">
            <v>B</v>
          </cell>
          <cell r="J2900">
            <v>9.3422472164989931E-2</v>
          </cell>
          <cell r="K2900" t="str">
            <v>A</v>
          </cell>
          <cell r="L2900" t="str">
            <v>Dicf</v>
          </cell>
          <cell r="M2900" t="str">
            <v/>
          </cell>
          <cell r="N2900" t="str">
            <v>CAPAG Ano Base 2023</v>
          </cell>
          <cell r="O2900" t="str">
            <v>Não</v>
          </cell>
          <cell r="P2900">
            <v>0.3509426057953991</v>
          </cell>
          <cell r="Q2900" t="str">
            <v>Sim</v>
          </cell>
          <cell r="R2900" t="str">
            <v/>
          </cell>
          <cell r="S2900" t="str">
            <v/>
          </cell>
          <cell r="T2900" t="str">
            <v/>
          </cell>
          <cell r="U2900" t="str">
            <v/>
          </cell>
          <cell r="V2900" t="str">
            <v>Sim</v>
          </cell>
          <cell r="W2900" t="str">
            <v>Sim</v>
          </cell>
        </row>
        <row r="2901">
          <cell r="D2901" t="str">
            <v>Romaria/MG</v>
          </cell>
          <cell r="E2901" t="str">
            <v>A</v>
          </cell>
          <cell r="F2901">
            <v>0</v>
          </cell>
          <cell r="G2901" t="str">
            <v>A</v>
          </cell>
          <cell r="H2901">
            <v>0.84920248197430792</v>
          </cell>
          <cell r="I2901" t="str">
            <v>A</v>
          </cell>
          <cell r="J2901">
            <v>0.33344357129493113</v>
          </cell>
          <cell r="K2901" t="str">
            <v>A</v>
          </cell>
          <cell r="L2901" t="str">
            <v>Dicf</v>
          </cell>
          <cell r="M2901" t="str">
            <v/>
          </cell>
          <cell r="N2901" t="str">
            <v>CAPAG Ano Base 2023</v>
          </cell>
          <cell r="O2901" t="str">
            <v>Não</v>
          </cell>
          <cell r="P2901">
            <v>5.2475958961507231E-2</v>
          </cell>
          <cell r="Q2901" t="str">
            <v>Sim</v>
          </cell>
          <cell r="R2901" t="str">
            <v/>
          </cell>
          <cell r="S2901" t="str">
            <v/>
          </cell>
          <cell r="T2901" t="str">
            <v/>
          </cell>
          <cell r="U2901" t="str">
            <v/>
          </cell>
          <cell r="V2901" t="str">
            <v>Sim</v>
          </cell>
          <cell r="W2901" t="str">
            <v>Sim</v>
          </cell>
        </row>
        <row r="2902">
          <cell r="D2902" t="str">
            <v>Rosário da Limeira/MG</v>
          </cell>
          <cell r="E2902" t="str">
            <v>C</v>
          </cell>
          <cell r="F2902">
            <v>3.9002753289511291E-2</v>
          </cell>
          <cell r="G2902" t="str">
            <v>A</v>
          </cell>
          <cell r="H2902">
            <v>0.97500908016588939</v>
          </cell>
          <cell r="I2902" t="str">
            <v>C</v>
          </cell>
          <cell r="J2902">
            <v>1.8029446364087021E-3</v>
          </cell>
          <cell r="K2902" t="str">
            <v>B</v>
          </cell>
          <cell r="L2902" t="str">
            <v>Dicf</v>
          </cell>
          <cell r="M2902" t="str">
            <v/>
          </cell>
          <cell r="N2902" t="str">
            <v>CAPAG Ano Base 2023</v>
          </cell>
          <cell r="O2902" t="str">
            <v>Não</v>
          </cell>
          <cell r="P2902">
            <v>0.95543281363245147</v>
          </cell>
          <cell r="Q2902" t="str">
            <v>Sim</v>
          </cell>
          <cell r="R2902" t="str">
            <v/>
          </cell>
          <cell r="S2902" t="str">
            <v/>
          </cell>
          <cell r="T2902" t="str">
            <v/>
          </cell>
          <cell r="U2902" t="str">
            <v/>
          </cell>
          <cell r="V2902" t="str">
            <v>Sim</v>
          </cell>
          <cell r="W2902" t="str">
            <v>Não</v>
          </cell>
        </row>
        <row r="2903">
          <cell r="D2903" t="str">
            <v>Rubelita/MG</v>
          </cell>
          <cell r="E2903" t="str">
            <v>C</v>
          </cell>
          <cell r="F2903">
            <v>6.5442864744140752E-2</v>
          </cell>
          <cell r="G2903" t="str">
            <v>A</v>
          </cell>
          <cell r="H2903">
            <v>1.0201556877336491</v>
          </cell>
          <cell r="I2903" t="str">
            <v>C</v>
          </cell>
          <cell r="J2903">
            <v>-5.6302358483343255E-3</v>
          </cell>
          <cell r="K2903" t="str">
            <v>C</v>
          </cell>
          <cell r="L2903" t="str">
            <v>Dicf</v>
          </cell>
          <cell r="M2903" t="str">
            <v/>
          </cell>
          <cell r="N2903" t="str">
            <v>CAPAG Ano Base 2023</v>
          </cell>
          <cell r="O2903" t="str">
            <v>Não</v>
          </cell>
          <cell r="P2903">
            <v>1.2260293103159079</v>
          </cell>
          <cell r="Q2903" t="str">
            <v>Sim</v>
          </cell>
          <cell r="R2903" t="str">
            <v/>
          </cell>
          <cell r="S2903" t="str">
            <v/>
          </cell>
          <cell r="T2903" t="str">
            <v/>
          </cell>
          <cell r="U2903" t="str">
            <v/>
          </cell>
          <cell r="V2903" t="str">
            <v>Sim</v>
          </cell>
          <cell r="W2903" t="str">
            <v>Não</v>
          </cell>
        </row>
        <row r="2904">
          <cell r="D2904" t="str">
            <v>Rubim/MG</v>
          </cell>
          <cell r="E2904" t="str">
            <v>C</v>
          </cell>
          <cell r="F2904">
            <v>0.16975970967148313</v>
          </cell>
          <cell r="G2904" t="str">
            <v>A</v>
          </cell>
          <cell r="H2904">
            <v>0.91038861495772661</v>
          </cell>
          <cell r="I2904" t="str">
            <v>B</v>
          </cell>
          <cell r="J2904">
            <v>-6.9007315598607598E-4</v>
          </cell>
          <cell r="K2904" t="str">
            <v>C</v>
          </cell>
          <cell r="L2904" t="str">
            <v>Bicf</v>
          </cell>
          <cell r="M2904" t="str">
            <v/>
          </cell>
          <cell r="N2904" t="str">
            <v>CAPAG Ano Base 2024</v>
          </cell>
          <cell r="O2904" t="str">
            <v>Sim</v>
          </cell>
          <cell r="P2904">
            <v>1.0459051486616995</v>
          </cell>
          <cell r="Q2904" t="str">
            <v>Sim</v>
          </cell>
          <cell r="R2904" t="str">
            <v/>
          </cell>
          <cell r="S2904" t="str">
            <v/>
          </cell>
          <cell r="T2904" t="str">
            <v/>
          </cell>
          <cell r="U2904" t="str">
            <v/>
          </cell>
          <cell r="V2904" t="str">
            <v>Sim</v>
          </cell>
          <cell r="W2904" t="str">
            <v>Sim</v>
          </cell>
        </row>
        <row r="2905">
          <cell r="D2905" t="str">
            <v>Sabará/MG</v>
          </cell>
          <cell r="E2905" t="str">
            <v>A</v>
          </cell>
          <cell r="F2905">
            <v>0.34655743169889702</v>
          </cell>
          <cell r="G2905" t="str">
            <v>A</v>
          </cell>
          <cell r="H2905">
            <v>0.87183246586591312</v>
          </cell>
          <cell r="I2905" t="str">
            <v>B</v>
          </cell>
          <cell r="J2905">
            <v>0.41285622123020482</v>
          </cell>
          <cell r="K2905" t="str">
            <v>A</v>
          </cell>
          <cell r="L2905" t="str">
            <v>Cicf</v>
          </cell>
          <cell r="M2905" t="str">
            <v/>
          </cell>
          <cell r="N2905" t="str">
            <v>CAPAG Ano Base 2023</v>
          </cell>
          <cell r="O2905" t="str">
            <v>Não</v>
          </cell>
          <cell r="P2905">
            <v>4.9051775291180655E-2</v>
          </cell>
          <cell r="Q2905" t="str">
            <v>Sim</v>
          </cell>
          <cell r="R2905" t="str">
            <v/>
          </cell>
          <cell r="S2905" t="str">
            <v/>
          </cell>
          <cell r="T2905" t="str">
            <v/>
          </cell>
          <cell r="U2905" t="str">
            <v/>
          </cell>
          <cell r="V2905" t="str">
            <v>Sim</v>
          </cell>
          <cell r="W2905" t="str">
            <v>Sim</v>
          </cell>
        </row>
        <row r="2906">
          <cell r="D2906" t="str">
            <v>Sabinópolis/MG</v>
          </cell>
          <cell r="E2906" t="str">
            <v>n.d.</v>
          </cell>
          <cell r="F2906" t="str">
            <v>n.d.</v>
          </cell>
          <cell r="G2906" t="str">
            <v>n.d.</v>
          </cell>
          <cell r="H2906" t="str">
            <v>n.d.</v>
          </cell>
          <cell r="I2906" t="str">
            <v>n.d.</v>
          </cell>
          <cell r="J2906" t="str">
            <v>n.d.</v>
          </cell>
          <cell r="K2906" t="str">
            <v>n.d.</v>
          </cell>
          <cell r="L2906" t="str">
            <v>Dicf</v>
          </cell>
          <cell r="M2906" t="str">
            <v xml:space="preserve">Ente não publicou último RGF de 2024
Ente não publicou último RREO de 2024
</v>
          </cell>
          <cell r="N2906" t="str">
            <v>CAPAG Ano Base 2023</v>
          </cell>
          <cell r="O2906" t="str">
            <v>Não</v>
          </cell>
          <cell r="P2906">
            <v>0.35955013795981045</v>
          </cell>
          <cell r="Q2906" t="str">
            <v>Sim</v>
          </cell>
          <cell r="R2906" t="str">
            <v>Sim</v>
          </cell>
          <cell r="S2906" t="str">
            <v/>
          </cell>
          <cell r="T2906" t="str">
            <v/>
          </cell>
          <cell r="U2906" t="str">
            <v/>
          </cell>
          <cell r="V2906" t="str">
            <v>Não</v>
          </cell>
          <cell r="W2906" t="str">
            <v>Não</v>
          </cell>
        </row>
        <row r="2907">
          <cell r="D2907" t="str">
            <v>Sacramento/MG</v>
          </cell>
          <cell r="E2907" t="str">
            <v>C</v>
          </cell>
          <cell r="F2907">
            <v>3.6735511296958384E-3</v>
          </cell>
          <cell r="G2907" t="str">
            <v>A</v>
          </cell>
          <cell r="H2907">
            <v>0.82124385422708857</v>
          </cell>
          <cell r="I2907" t="str">
            <v>A</v>
          </cell>
          <cell r="J2907">
            <v>-7.968328202956267E-4</v>
          </cell>
          <cell r="K2907" t="str">
            <v>C</v>
          </cell>
          <cell r="L2907" t="str">
            <v>Dicf</v>
          </cell>
          <cell r="M2907" t="str">
            <v/>
          </cell>
          <cell r="N2907" t="str">
            <v>CAPAG Ano Base 2023</v>
          </cell>
          <cell r="O2907" t="str">
            <v>Não</v>
          </cell>
          <cell r="P2907" t="str">
            <v>n.d.</v>
          </cell>
          <cell r="Q2907" t="str">
            <v>Sim</v>
          </cell>
          <cell r="R2907" t="str">
            <v/>
          </cell>
          <cell r="S2907" t="str">
            <v/>
          </cell>
          <cell r="T2907" t="str">
            <v/>
          </cell>
          <cell r="U2907" t="str">
            <v/>
          </cell>
          <cell r="V2907" t="str">
            <v>Sim</v>
          </cell>
          <cell r="W2907" t="str">
            <v>Sim</v>
          </cell>
        </row>
        <row r="2908">
          <cell r="D2908" t="str">
            <v>Salinas/MG</v>
          </cell>
          <cell r="E2908" t="str">
            <v>A</v>
          </cell>
          <cell r="F2908">
            <v>8.9349206340574958E-2</v>
          </cell>
          <cell r="G2908" t="str">
            <v>A</v>
          </cell>
          <cell r="H2908">
            <v>0.90578812052175395</v>
          </cell>
          <cell r="I2908" t="str">
            <v>B</v>
          </cell>
          <cell r="J2908">
            <v>8.7225789763584652E-2</v>
          </cell>
          <cell r="K2908" t="str">
            <v>A</v>
          </cell>
          <cell r="L2908" t="str">
            <v>Dicf</v>
          </cell>
          <cell r="M2908" t="str">
            <v/>
          </cell>
          <cell r="N2908" t="str">
            <v>CAPAG Ano Base 2023</v>
          </cell>
          <cell r="O2908" t="str">
            <v>Não</v>
          </cell>
          <cell r="P2908">
            <v>0.12018527917922411</v>
          </cell>
          <cell r="Q2908" t="str">
            <v>Sim</v>
          </cell>
          <cell r="R2908" t="str">
            <v/>
          </cell>
          <cell r="S2908" t="str">
            <v/>
          </cell>
          <cell r="T2908" t="str">
            <v/>
          </cell>
          <cell r="U2908" t="str">
            <v/>
          </cell>
          <cell r="V2908" t="str">
            <v>Sim</v>
          </cell>
          <cell r="W2908" t="str">
            <v>Sim</v>
          </cell>
        </row>
        <row r="2909">
          <cell r="D2909" t="str">
            <v>Salto da Divisa/MG</v>
          </cell>
          <cell r="E2909" t="str">
            <v>C</v>
          </cell>
          <cell r="F2909">
            <v>0.16551460580268668</v>
          </cell>
          <cell r="G2909" t="str">
            <v>A</v>
          </cell>
          <cell r="H2909">
            <v>0.94666542520411046</v>
          </cell>
          <cell r="I2909" t="str">
            <v>B</v>
          </cell>
          <cell r="J2909">
            <v>-4.7076780686668929E-2</v>
          </cell>
          <cell r="K2909" t="str">
            <v>C</v>
          </cell>
          <cell r="L2909" t="str">
            <v>Bicf</v>
          </cell>
          <cell r="M2909" t="str">
            <v/>
          </cell>
          <cell r="N2909" t="str">
            <v>CAPAG Ano Base 2023</v>
          </cell>
          <cell r="O2909" t="str">
            <v>Não</v>
          </cell>
          <cell r="P2909">
            <v>2.4394351491064268</v>
          </cell>
          <cell r="Q2909" t="str">
            <v>Sim</v>
          </cell>
          <cell r="R2909" t="str">
            <v/>
          </cell>
          <cell r="S2909" t="str">
            <v/>
          </cell>
          <cell r="T2909" t="str">
            <v/>
          </cell>
          <cell r="U2909" t="str">
            <v/>
          </cell>
          <cell r="V2909" t="str">
            <v>Sim</v>
          </cell>
          <cell r="W2909" t="str">
            <v>Não</v>
          </cell>
        </row>
        <row r="2910">
          <cell r="D2910" t="str">
            <v>Santa Bárbara/MG</v>
          </cell>
          <cell r="E2910" t="str">
            <v>n.d.</v>
          </cell>
          <cell r="F2910">
            <v>0</v>
          </cell>
          <cell r="G2910" t="str">
            <v>A</v>
          </cell>
          <cell r="H2910">
            <v>0.88985437306814941</v>
          </cell>
          <cell r="I2910" t="str">
            <v>B</v>
          </cell>
          <cell r="J2910" t="str">
            <v>n.d.</v>
          </cell>
          <cell r="K2910" t="str">
            <v>n.d.</v>
          </cell>
          <cell r="L2910" t="str">
            <v>Dicf</v>
          </cell>
          <cell r="M291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10" t="str">
            <v>CAPAG Ano Base 2023</v>
          </cell>
          <cell r="O2910" t="str">
            <v>Não</v>
          </cell>
          <cell r="P2910">
            <v>0.24594956372175397</v>
          </cell>
          <cell r="Q2910" t="str">
            <v>Sim</v>
          </cell>
          <cell r="R2910" t="str">
            <v>Sim</v>
          </cell>
          <cell r="S2910" t="str">
            <v/>
          </cell>
          <cell r="T2910" t="str">
            <v/>
          </cell>
          <cell r="U2910" t="str">
            <v>Sim</v>
          </cell>
          <cell r="V2910" t="str">
            <v>Sim</v>
          </cell>
          <cell r="W2910" t="str">
            <v>Sim</v>
          </cell>
        </row>
        <row r="2911">
          <cell r="D2911" t="str">
            <v>Santa Bárbara do Leste/MG</v>
          </cell>
          <cell r="E2911" t="str">
            <v>n.d.</v>
          </cell>
          <cell r="F2911" t="e">
            <v>#DIV/0!</v>
          </cell>
          <cell r="G2911" t="str">
            <v>n.d.</v>
          </cell>
          <cell r="H2911">
            <v>0.86936578352663829</v>
          </cell>
          <cell r="I2911" t="str">
            <v>B</v>
          </cell>
          <cell r="J2911" t="str">
            <v>n.d.</v>
          </cell>
          <cell r="K2911" t="str">
            <v>n.d.</v>
          </cell>
          <cell r="L2911" t="str">
            <v>Dicf</v>
          </cell>
          <cell r="M2911" t="str">
            <v/>
          </cell>
          <cell r="N2911" t="str">
            <v>CAPAG Ano Base 2023</v>
          </cell>
          <cell r="O2911" t="str">
            <v>Não</v>
          </cell>
          <cell r="P2911">
            <v>0.33792872887552328</v>
          </cell>
          <cell r="Q2911" t="str">
            <v>Sim</v>
          </cell>
          <cell r="R2911" t="str">
            <v/>
          </cell>
          <cell r="S2911" t="str">
            <v/>
          </cell>
          <cell r="T2911" t="str">
            <v/>
          </cell>
          <cell r="U2911" t="str">
            <v/>
          </cell>
          <cell r="V2911" t="str">
            <v>Sim</v>
          </cell>
          <cell r="W2911" t="str">
            <v>Sim</v>
          </cell>
        </row>
        <row r="2912">
          <cell r="D2912" t="str">
            <v>Santa Bárbara do Monte Verde/MG</v>
          </cell>
          <cell r="E2912" t="str">
            <v>C</v>
          </cell>
          <cell r="F2912">
            <v>1.4492137491082255E-2</v>
          </cell>
          <cell r="G2912" t="str">
            <v>A</v>
          </cell>
          <cell r="H2912">
            <v>0.97973792932770998</v>
          </cell>
          <cell r="I2912" t="str">
            <v>C</v>
          </cell>
          <cell r="J2912">
            <v>2.9078049335248836E-3</v>
          </cell>
          <cell r="K2912" t="str">
            <v>B</v>
          </cell>
          <cell r="L2912" t="str">
            <v>Cicf</v>
          </cell>
          <cell r="M2912" t="str">
            <v/>
          </cell>
          <cell r="N2912" t="str">
            <v>CAPAG Ano Base 2023</v>
          </cell>
          <cell r="O2912" t="str">
            <v>Não</v>
          </cell>
          <cell r="P2912">
            <v>0.93441944365820429</v>
          </cell>
          <cell r="Q2912" t="str">
            <v>Sim</v>
          </cell>
          <cell r="R2912" t="str">
            <v/>
          </cell>
          <cell r="S2912" t="str">
            <v/>
          </cell>
          <cell r="T2912" t="str">
            <v/>
          </cell>
          <cell r="U2912" t="str">
            <v/>
          </cell>
          <cell r="V2912" t="str">
            <v>Sim</v>
          </cell>
          <cell r="W2912" t="str">
            <v>Sim</v>
          </cell>
        </row>
        <row r="2913">
          <cell r="D2913" t="str">
            <v>Santa Bárbara do Tugúrio/MG</v>
          </cell>
          <cell r="E2913" t="str">
            <v>n.d.</v>
          </cell>
          <cell r="F2913" t="str">
            <v>n.d.</v>
          </cell>
          <cell r="G2913" t="str">
            <v>n.d.</v>
          </cell>
          <cell r="H2913" t="str">
            <v>n.d.</v>
          </cell>
          <cell r="I2913" t="str">
            <v>n.d.</v>
          </cell>
          <cell r="J2913" t="str">
            <v>n.d.</v>
          </cell>
          <cell r="K2913" t="str">
            <v>n.d.</v>
          </cell>
          <cell r="L2913" t="str">
            <v>Bicf</v>
          </cell>
          <cell r="M2913" t="str">
            <v xml:space="preserve">Ente não publicou último RGF de 2024
Ente não publicou último RREO de 2024
</v>
          </cell>
          <cell r="N2913" t="str">
            <v>CAPAG Ano Base 2023</v>
          </cell>
          <cell r="O2913" t="str">
            <v>Não</v>
          </cell>
          <cell r="P2913">
            <v>0.10838364492850902</v>
          </cell>
          <cell r="Q2913" t="str">
            <v>Sim</v>
          </cell>
          <cell r="R2913" t="str">
            <v>Sim</v>
          </cell>
          <cell r="S2913" t="str">
            <v/>
          </cell>
          <cell r="T2913" t="str">
            <v/>
          </cell>
          <cell r="U2913" t="str">
            <v/>
          </cell>
          <cell r="V2913" t="str">
            <v>Não</v>
          </cell>
          <cell r="W2913" t="str">
            <v>Não</v>
          </cell>
        </row>
        <row r="2914">
          <cell r="D2914" t="str">
            <v>Santa Cruz de Minas/MG</v>
          </cell>
          <cell r="E2914" t="str">
            <v>A</v>
          </cell>
          <cell r="F2914">
            <v>0</v>
          </cell>
          <cell r="G2914" t="str">
            <v>A</v>
          </cell>
          <cell r="H2914">
            <v>0.92351613709417357</v>
          </cell>
          <cell r="I2914" t="str">
            <v>B</v>
          </cell>
          <cell r="J2914">
            <v>5.1087814894591702E-2</v>
          </cell>
          <cell r="K2914" t="str">
            <v>A</v>
          </cell>
          <cell r="L2914" t="str">
            <v>Bicf</v>
          </cell>
          <cell r="M2914" t="str">
            <v/>
          </cell>
          <cell r="N2914" t="str">
            <v>CAPAG Ano Base 2024</v>
          </cell>
          <cell r="O2914" t="str">
            <v>Sim</v>
          </cell>
          <cell r="P2914">
            <v>1.1499986902083936E-2</v>
          </cell>
          <cell r="Q2914" t="str">
            <v>Sim</v>
          </cell>
          <cell r="R2914" t="str">
            <v/>
          </cell>
          <cell r="S2914" t="str">
            <v/>
          </cell>
          <cell r="T2914" t="str">
            <v/>
          </cell>
          <cell r="U2914" t="str">
            <v/>
          </cell>
          <cell r="V2914" t="str">
            <v>Sim</v>
          </cell>
          <cell r="W2914" t="str">
            <v>Sim</v>
          </cell>
        </row>
        <row r="2915">
          <cell r="D2915" t="str">
            <v>Santa Cruz de Salinas/MG</v>
          </cell>
          <cell r="E2915" t="str">
            <v>C</v>
          </cell>
          <cell r="F2915">
            <v>3.6193977634039518E-2</v>
          </cell>
          <cell r="G2915" t="str">
            <v>A</v>
          </cell>
          <cell r="H2915">
            <v>1.0442291561035073</v>
          </cell>
          <cell r="I2915" t="str">
            <v>C</v>
          </cell>
          <cell r="J2915">
            <v>-2.8700448529367692E-2</v>
          </cell>
          <cell r="K2915" t="str">
            <v>C</v>
          </cell>
          <cell r="L2915" t="str">
            <v>Aicf</v>
          </cell>
          <cell r="M2915" t="str">
            <v/>
          </cell>
          <cell r="N2915" t="str">
            <v>CAPAG Ano Base 2023</v>
          </cell>
          <cell r="O2915" t="str">
            <v>Não</v>
          </cell>
          <cell r="P2915">
            <v>8.3545312453581655</v>
          </cell>
          <cell r="Q2915" t="str">
            <v>Sim</v>
          </cell>
          <cell r="R2915" t="str">
            <v/>
          </cell>
          <cell r="S2915" t="str">
            <v/>
          </cell>
          <cell r="T2915" t="str">
            <v/>
          </cell>
          <cell r="U2915" t="str">
            <v/>
          </cell>
          <cell r="V2915" t="str">
            <v>Sim</v>
          </cell>
          <cell r="W2915" t="str">
            <v>Sim</v>
          </cell>
        </row>
        <row r="2916">
          <cell r="D2916" t="str">
            <v>Santa Cruz do Escalvado/MG</v>
          </cell>
          <cell r="E2916" t="str">
            <v>A</v>
          </cell>
          <cell r="F2916">
            <v>1.0935532342694447E-3</v>
          </cell>
          <cell r="G2916" t="str">
            <v>A</v>
          </cell>
          <cell r="H2916">
            <v>0.81002980651366818</v>
          </cell>
          <cell r="I2916" t="str">
            <v>A</v>
          </cell>
          <cell r="J2916">
            <v>6.1217578843235559E-2</v>
          </cell>
          <cell r="K2916" t="str">
            <v>A</v>
          </cell>
          <cell r="L2916" t="str">
            <v>Cicf</v>
          </cell>
          <cell r="M2916" t="str">
            <v/>
          </cell>
          <cell r="N2916" t="str">
            <v>CAPAG Ano Base 2023</v>
          </cell>
          <cell r="O2916" t="str">
            <v>Não</v>
          </cell>
          <cell r="P2916">
            <v>0.20998218870888144</v>
          </cell>
          <cell r="Q2916" t="str">
            <v>Sim</v>
          </cell>
          <cell r="R2916" t="str">
            <v/>
          </cell>
          <cell r="S2916" t="str">
            <v/>
          </cell>
          <cell r="T2916" t="str">
            <v/>
          </cell>
          <cell r="U2916" t="str">
            <v/>
          </cell>
          <cell r="V2916" t="str">
            <v>Sim</v>
          </cell>
          <cell r="W2916" t="str">
            <v>Sim</v>
          </cell>
        </row>
        <row r="2917">
          <cell r="D2917" t="str">
            <v>Santa Efigênia de Minas/MG</v>
          </cell>
          <cell r="E2917" t="str">
            <v>C</v>
          </cell>
          <cell r="F2917">
            <v>4.55877765393411E-3</v>
          </cell>
          <cell r="G2917" t="str">
            <v>A</v>
          </cell>
          <cell r="H2917">
            <v>0.99659772337566899</v>
          </cell>
          <cell r="I2917" t="str">
            <v>C</v>
          </cell>
          <cell r="J2917">
            <v>-0.14906575284196202</v>
          </cell>
          <cell r="K2917" t="str">
            <v>C</v>
          </cell>
          <cell r="L2917" t="str">
            <v>Dicf</v>
          </cell>
          <cell r="M2917" t="str">
            <v/>
          </cell>
          <cell r="N2917" t="str">
            <v>CAPAG Ano Base 2023</v>
          </cell>
          <cell r="O2917" t="str">
            <v>Não</v>
          </cell>
          <cell r="P2917">
            <v>12.058301165063339</v>
          </cell>
          <cell r="Q2917" t="str">
            <v>Sim</v>
          </cell>
          <cell r="R2917" t="str">
            <v/>
          </cell>
          <cell r="S2917" t="str">
            <v/>
          </cell>
          <cell r="T2917" t="str">
            <v/>
          </cell>
          <cell r="U2917" t="str">
            <v/>
          </cell>
          <cell r="V2917" t="str">
            <v>Sim</v>
          </cell>
          <cell r="W2917" t="str">
            <v>Sim</v>
          </cell>
        </row>
        <row r="2918">
          <cell r="D2918" t="str">
            <v>Santa Fé de Minas/MG</v>
          </cell>
          <cell r="E2918" t="str">
            <v>n.d.</v>
          </cell>
          <cell r="F2918">
            <v>0.32882132982829776</v>
          </cell>
          <cell r="G2918" t="str">
            <v>A</v>
          </cell>
          <cell r="H2918">
            <v>0.98239349384467789</v>
          </cell>
          <cell r="I2918" t="str">
            <v>C</v>
          </cell>
          <cell r="J2918" t="str">
            <v>n.d.</v>
          </cell>
          <cell r="K2918" t="str">
            <v>n.d.</v>
          </cell>
          <cell r="L2918" t="str">
            <v>Bicf</v>
          </cell>
          <cell r="M291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918" t="str">
            <v>CAPAG Ano Base 2023</v>
          </cell>
          <cell r="O2918" t="str">
            <v>Não</v>
          </cell>
          <cell r="P2918" t="str">
            <v>n.d.</v>
          </cell>
          <cell r="Q2918" t="str">
            <v>Sim</v>
          </cell>
          <cell r="R2918" t="str">
            <v/>
          </cell>
          <cell r="S2918" t="str">
            <v/>
          </cell>
          <cell r="T2918" t="str">
            <v>Negativa</v>
          </cell>
          <cell r="U2918" t="str">
            <v/>
          </cell>
          <cell r="V2918" t="str">
            <v>Sim</v>
          </cell>
          <cell r="W2918" t="str">
            <v>Não</v>
          </cell>
        </row>
        <row r="2919">
          <cell r="D2919" t="str">
            <v>Santa Helena de Minas/MG</v>
          </cell>
          <cell r="E2919" t="str">
            <v>C</v>
          </cell>
          <cell r="F2919">
            <v>9.7663906045484367E-4</v>
          </cell>
          <cell r="G2919" t="str">
            <v>A</v>
          </cell>
          <cell r="H2919">
            <v>0.97372435272903801</v>
          </cell>
          <cell r="I2919" t="str">
            <v>C</v>
          </cell>
          <cell r="J2919">
            <v>4.3689216761567881E-3</v>
          </cell>
          <cell r="K2919" t="str">
            <v>B</v>
          </cell>
          <cell r="L2919" t="str">
            <v>Dicf</v>
          </cell>
          <cell r="M2919" t="str">
            <v/>
          </cell>
          <cell r="N2919" t="str">
            <v>CAPAG Ano Base 2023</v>
          </cell>
          <cell r="O2919" t="str">
            <v>Não</v>
          </cell>
          <cell r="P2919">
            <v>0.83057459898175823</v>
          </cell>
          <cell r="Q2919" t="str">
            <v>Sim</v>
          </cell>
          <cell r="R2919" t="str">
            <v/>
          </cell>
          <cell r="S2919" t="str">
            <v/>
          </cell>
          <cell r="T2919" t="str">
            <v/>
          </cell>
          <cell r="U2919" t="str">
            <v/>
          </cell>
          <cell r="V2919" t="str">
            <v>Sim</v>
          </cell>
          <cell r="W2919" t="str">
            <v>Sim</v>
          </cell>
        </row>
        <row r="2920">
          <cell r="D2920" t="str">
            <v>Santa Juliana/MG</v>
          </cell>
          <cell r="E2920" t="str">
            <v>n.d.</v>
          </cell>
          <cell r="F2920" t="str">
            <v>n.d.</v>
          </cell>
          <cell r="G2920" t="str">
            <v>n.d.</v>
          </cell>
          <cell r="H2920" t="str">
            <v>n.d.</v>
          </cell>
          <cell r="I2920" t="str">
            <v>n.d.</v>
          </cell>
          <cell r="J2920" t="str">
            <v>n.d.</v>
          </cell>
          <cell r="K2920" t="str">
            <v>n.d.</v>
          </cell>
          <cell r="L2920" t="str">
            <v>Cicf</v>
          </cell>
          <cell r="M2920" t="str">
            <v xml:space="preserve">Ente não publicou último RGF de 2024
Ente não publicou último RREO de 2024
</v>
          </cell>
          <cell r="N2920" t="str">
            <v>CAPAG Ano Base 2023</v>
          </cell>
          <cell r="O2920" t="str">
            <v>Não</v>
          </cell>
          <cell r="P2920">
            <v>0.85757977375642558</v>
          </cell>
          <cell r="Q2920" t="str">
            <v>Sim</v>
          </cell>
          <cell r="R2920" t="str">
            <v>Sim</v>
          </cell>
          <cell r="S2920" t="str">
            <v/>
          </cell>
          <cell r="T2920" t="str">
            <v/>
          </cell>
          <cell r="U2920" t="str">
            <v/>
          </cell>
          <cell r="V2920" t="str">
            <v>Não</v>
          </cell>
          <cell r="W2920" t="str">
            <v>Não</v>
          </cell>
        </row>
        <row r="2921">
          <cell r="D2921" t="str">
            <v>Santa Luzia/MG</v>
          </cell>
          <cell r="E2921" t="str">
            <v>C</v>
          </cell>
          <cell r="F2921">
            <v>0.13312234864672245</v>
          </cell>
          <cell r="G2921" t="str">
            <v>A</v>
          </cell>
          <cell r="H2921">
            <v>0.89246550054520246</v>
          </cell>
          <cell r="I2921" t="str">
            <v>B</v>
          </cell>
          <cell r="J2921">
            <v>-1.7308589334647278E-2</v>
          </cell>
          <cell r="K2921" t="str">
            <v>C</v>
          </cell>
          <cell r="L2921" t="str">
            <v>Cicf</v>
          </cell>
          <cell r="M2921" t="str">
            <v/>
          </cell>
          <cell r="N2921" t="str">
            <v>CAPAG Ano Base 2023</v>
          </cell>
          <cell r="O2921" t="str">
            <v>Não</v>
          </cell>
          <cell r="P2921">
            <v>2.3089194598202272</v>
          </cell>
          <cell r="Q2921" t="str">
            <v>Sim</v>
          </cell>
          <cell r="R2921" t="str">
            <v/>
          </cell>
          <cell r="S2921" t="str">
            <v/>
          </cell>
          <cell r="T2921" t="str">
            <v/>
          </cell>
          <cell r="U2921" t="str">
            <v/>
          </cell>
          <cell r="V2921" t="str">
            <v>Sim</v>
          </cell>
          <cell r="W2921" t="str">
            <v>Não</v>
          </cell>
        </row>
        <row r="2922">
          <cell r="D2922" t="str">
            <v>Santa Margarida/MG</v>
          </cell>
          <cell r="E2922" t="str">
            <v>C</v>
          </cell>
          <cell r="F2922">
            <v>4.7763159557260716E-2</v>
          </cell>
          <cell r="G2922" t="str">
            <v>A</v>
          </cell>
          <cell r="H2922">
            <v>0.83844477743986501</v>
          </cell>
          <cell r="I2922" t="str">
            <v>A</v>
          </cell>
          <cell r="J2922">
            <v>-1.1361062203094606E-4</v>
          </cell>
          <cell r="K2922" t="str">
            <v>C</v>
          </cell>
          <cell r="L2922" t="str">
            <v>Dicf</v>
          </cell>
          <cell r="M2922" t="str">
            <v/>
          </cell>
          <cell r="N2922" t="str">
            <v>CAPAG Ano Base 2023</v>
          </cell>
          <cell r="O2922" t="str">
            <v>Não</v>
          </cell>
          <cell r="P2922">
            <v>1.0062111262967857</v>
          </cell>
          <cell r="Q2922" t="str">
            <v>Sim</v>
          </cell>
          <cell r="R2922" t="str">
            <v/>
          </cell>
          <cell r="S2922" t="str">
            <v/>
          </cell>
          <cell r="T2922" t="str">
            <v/>
          </cell>
          <cell r="U2922" t="str">
            <v/>
          </cell>
          <cell r="V2922" t="str">
            <v>Sim</v>
          </cell>
          <cell r="W2922" t="str">
            <v>Sim</v>
          </cell>
        </row>
        <row r="2923">
          <cell r="D2923" t="str">
            <v>Santa Maria de Itabira/MG</v>
          </cell>
          <cell r="E2923" t="str">
            <v>C</v>
          </cell>
          <cell r="F2923">
            <v>0</v>
          </cell>
          <cell r="G2923" t="str">
            <v>A</v>
          </cell>
          <cell r="H2923">
            <v>0.99838200044976033</v>
          </cell>
          <cell r="I2923" t="str">
            <v>C</v>
          </cell>
          <cell r="J2923">
            <v>-2.6000453656127884E-2</v>
          </cell>
          <cell r="K2923" t="str">
            <v>C</v>
          </cell>
          <cell r="L2923" t="str">
            <v>Cicf</v>
          </cell>
          <cell r="M2923" t="str">
            <v/>
          </cell>
          <cell r="N2923" t="str">
            <v>CAPAG Ano Base 2023</v>
          </cell>
          <cell r="O2923" t="str">
            <v>Não</v>
          </cell>
          <cell r="P2923">
            <v>1.5924306522418243</v>
          </cell>
          <cell r="Q2923" t="str">
            <v>Sim</v>
          </cell>
          <cell r="R2923" t="str">
            <v/>
          </cell>
          <cell r="S2923" t="str">
            <v/>
          </cell>
          <cell r="T2923" t="str">
            <v/>
          </cell>
          <cell r="U2923" t="str">
            <v/>
          </cell>
          <cell r="V2923" t="str">
            <v>Sim</v>
          </cell>
          <cell r="W2923" t="str">
            <v>Não</v>
          </cell>
        </row>
        <row r="2924">
          <cell r="D2924" t="str">
            <v>Santa Maria do Salto/MG</v>
          </cell>
          <cell r="E2924" t="str">
            <v>C</v>
          </cell>
          <cell r="F2924">
            <v>0.18372182345759963</v>
          </cell>
          <cell r="G2924" t="str">
            <v>A</v>
          </cell>
          <cell r="H2924">
            <v>0.92832402698545691</v>
          </cell>
          <cell r="I2924" t="str">
            <v>B</v>
          </cell>
          <cell r="J2924">
            <v>-8.8239803602624914E-2</v>
          </cell>
          <cell r="K2924" t="str">
            <v>C</v>
          </cell>
          <cell r="L2924" t="str">
            <v>Cicf</v>
          </cell>
          <cell r="M2924" t="str">
            <v/>
          </cell>
          <cell r="N2924" t="str">
            <v>CAPAG Ano Base 2023</v>
          </cell>
          <cell r="O2924" t="str">
            <v>Não</v>
          </cell>
          <cell r="P2924" t="str">
            <v/>
          </cell>
          <cell r="Q2924" t="str">
            <v>Sim</v>
          </cell>
          <cell r="R2924" t="str">
            <v/>
          </cell>
          <cell r="S2924" t="str">
            <v/>
          </cell>
          <cell r="T2924" t="str">
            <v/>
          </cell>
          <cell r="U2924" t="str">
            <v/>
          </cell>
          <cell r="V2924" t="str">
            <v>Sim</v>
          </cell>
          <cell r="W2924" t="str">
            <v>Sim</v>
          </cell>
        </row>
        <row r="2925">
          <cell r="D2925" t="str">
            <v>Santa Maria do Suaçuí/MG</v>
          </cell>
          <cell r="E2925" t="str">
            <v>C</v>
          </cell>
          <cell r="F2925">
            <v>0.22675023354905174</v>
          </cell>
          <cell r="G2925" t="str">
            <v>A</v>
          </cell>
          <cell r="H2925">
            <v>0.95821548958735003</v>
          </cell>
          <cell r="I2925" t="str">
            <v>C</v>
          </cell>
          <cell r="J2925">
            <v>-0.35045766790440969</v>
          </cell>
          <cell r="K2925" t="str">
            <v>C</v>
          </cell>
          <cell r="L2925" t="str">
            <v>Dicf</v>
          </cell>
          <cell r="M2925" t="str">
            <v/>
          </cell>
          <cell r="N2925" t="str">
            <v>CAPAG Ano Base 2023</v>
          </cell>
          <cell r="O2925" t="str">
            <v>Não</v>
          </cell>
          <cell r="P2925" t="str">
            <v/>
          </cell>
          <cell r="Q2925" t="str">
            <v>Sim</v>
          </cell>
          <cell r="R2925" t="str">
            <v/>
          </cell>
          <cell r="S2925" t="str">
            <v/>
          </cell>
          <cell r="T2925" t="str">
            <v/>
          </cell>
          <cell r="U2925" t="str">
            <v/>
          </cell>
          <cell r="V2925" t="str">
            <v>Sim</v>
          </cell>
          <cell r="W2925" t="str">
            <v>Sim</v>
          </cell>
        </row>
        <row r="2926">
          <cell r="D2926" t="str">
            <v>Santana da Vargem/MG</v>
          </cell>
          <cell r="E2926" t="str">
            <v>C</v>
          </cell>
          <cell r="F2926">
            <v>4.4124115745594453E-2</v>
          </cell>
          <cell r="G2926" t="str">
            <v>A</v>
          </cell>
          <cell r="H2926">
            <v>0.96896228671047679</v>
          </cell>
          <cell r="I2926" t="str">
            <v>C</v>
          </cell>
          <cell r="J2926">
            <v>8.1913385765324545E-2</v>
          </cell>
          <cell r="K2926" t="str">
            <v>A</v>
          </cell>
          <cell r="L2926" t="str">
            <v>Bicf</v>
          </cell>
          <cell r="M2926" t="str">
            <v/>
          </cell>
          <cell r="N2926" t="str">
            <v>CAPAG Ano Base 2023</v>
          </cell>
          <cell r="O2926" t="str">
            <v>Não</v>
          </cell>
          <cell r="P2926">
            <v>9.8158746693688695E-2</v>
          </cell>
          <cell r="Q2926" t="str">
            <v>Sim</v>
          </cell>
          <cell r="R2926" t="str">
            <v>Sim</v>
          </cell>
          <cell r="S2926" t="str">
            <v/>
          </cell>
          <cell r="T2926" t="str">
            <v/>
          </cell>
          <cell r="U2926" t="str">
            <v/>
          </cell>
          <cell r="V2926" t="str">
            <v>Sim</v>
          </cell>
          <cell r="W2926" t="str">
            <v>Sim</v>
          </cell>
        </row>
        <row r="2927">
          <cell r="D2927" t="str">
            <v>Santana de Cataguases/MG</v>
          </cell>
          <cell r="E2927" t="str">
            <v>C</v>
          </cell>
          <cell r="F2927">
            <v>9.4467956825940464E-3</v>
          </cell>
          <cell r="G2927" t="str">
            <v>A</v>
          </cell>
          <cell r="H2927">
            <v>0.96166283315165846</v>
          </cell>
          <cell r="I2927" t="str">
            <v>C</v>
          </cell>
          <cell r="J2927">
            <v>9.5467610625457874E-2</v>
          </cell>
          <cell r="K2927" t="str">
            <v>A</v>
          </cell>
          <cell r="L2927" t="str">
            <v>Bicf</v>
          </cell>
          <cell r="M2927" t="str">
            <v/>
          </cell>
          <cell r="N2927" t="str">
            <v>CAPAG Ano Base 2023</v>
          </cell>
          <cell r="O2927" t="str">
            <v>Não</v>
          </cell>
          <cell r="P2927">
            <v>7.9324612271475404E-3</v>
          </cell>
          <cell r="Q2927" t="str">
            <v>Sim</v>
          </cell>
          <cell r="R2927" t="str">
            <v>Sim</v>
          </cell>
          <cell r="S2927" t="str">
            <v/>
          </cell>
          <cell r="T2927" t="str">
            <v/>
          </cell>
          <cell r="U2927" t="str">
            <v/>
          </cell>
          <cell r="V2927" t="str">
            <v>Sim</v>
          </cell>
          <cell r="W2927" t="str">
            <v>Sim</v>
          </cell>
        </row>
        <row r="2928">
          <cell r="D2928" t="str">
            <v>Santana de Pirapama/MG</v>
          </cell>
          <cell r="E2928" t="str">
            <v>A</v>
          </cell>
          <cell r="F2928">
            <v>1.6682934751890643E-2</v>
          </cell>
          <cell r="G2928" t="str">
            <v>A</v>
          </cell>
          <cell r="H2928">
            <v>0.86926250198059218</v>
          </cell>
          <cell r="I2928" t="str">
            <v>B</v>
          </cell>
          <cell r="J2928">
            <v>6.7683353697512189E-2</v>
          </cell>
          <cell r="K2928" t="str">
            <v>A</v>
          </cell>
          <cell r="L2928" t="str">
            <v>Cicf</v>
          </cell>
          <cell r="M2928" t="str">
            <v/>
          </cell>
          <cell r="N2928" t="str">
            <v>CAPAG Ano Base 2023</v>
          </cell>
          <cell r="O2928" t="str">
            <v>Não</v>
          </cell>
          <cell r="P2928">
            <v>0.43465840895549535</v>
          </cell>
          <cell r="Q2928" t="str">
            <v>Sim</v>
          </cell>
          <cell r="R2928" t="str">
            <v/>
          </cell>
          <cell r="S2928" t="str">
            <v/>
          </cell>
          <cell r="T2928" t="str">
            <v/>
          </cell>
          <cell r="U2928" t="str">
            <v/>
          </cell>
          <cell r="V2928" t="str">
            <v>Sim</v>
          </cell>
          <cell r="W2928" t="str">
            <v>Sim</v>
          </cell>
        </row>
        <row r="2929">
          <cell r="D2929" t="str">
            <v>Santana do Deserto/MG</v>
          </cell>
          <cell r="E2929" t="str">
            <v>B</v>
          </cell>
          <cell r="F2929">
            <v>0.15630815406049109</v>
          </cell>
          <cell r="G2929" t="str">
            <v>A</v>
          </cell>
          <cell r="H2929">
            <v>0.91242830983959433</v>
          </cell>
          <cell r="I2929" t="str">
            <v>B</v>
          </cell>
          <cell r="J2929">
            <v>3.5150972012755272E-2</v>
          </cell>
          <cell r="K2929" t="str">
            <v>B</v>
          </cell>
          <cell r="L2929" t="str">
            <v>Cicf</v>
          </cell>
          <cell r="M2929" t="str">
            <v/>
          </cell>
          <cell r="N2929" t="str">
            <v>CAPAG Ano Base 2023</v>
          </cell>
          <cell r="O2929" t="str">
            <v>Não</v>
          </cell>
          <cell r="P2929">
            <v>0.29349509368027765</v>
          </cell>
          <cell r="Q2929" t="str">
            <v>Sim</v>
          </cell>
          <cell r="R2929" t="str">
            <v/>
          </cell>
          <cell r="S2929" t="str">
            <v/>
          </cell>
          <cell r="T2929" t="str">
            <v/>
          </cell>
          <cell r="U2929" t="str">
            <v/>
          </cell>
          <cell r="V2929" t="str">
            <v>Sim</v>
          </cell>
          <cell r="W2929" t="str">
            <v>Sim</v>
          </cell>
        </row>
        <row r="2930">
          <cell r="D2930" t="str">
            <v>Santana do Garambéu/MG</v>
          </cell>
          <cell r="E2930" t="str">
            <v>C</v>
          </cell>
          <cell r="F2930">
            <v>0</v>
          </cell>
          <cell r="G2930" t="str">
            <v>A</v>
          </cell>
          <cell r="H2930">
            <v>0.86388762316284051</v>
          </cell>
          <cell r="I2930" t="str">
            <v>B</v>
          </cell>
          <cell r="J2930">
            <v>0</v>
          </cell>
          <cell r="K2930" t="str">
            <v>C</v>
          </cell>
          <cell r="L2930" t="str">
            <v>Cicf</v>
          </cell>
          <cell r="M2930" t="str">
            <v/>
          </cell>
          <cell r="N2930" t="str">
            <v>CAPAG Ano Base 2023</v>
          </cell>
          <cell r="O2930" t="str">
            <v>Não</v>
          </cell>
          <cell r="P2930" t="str">
            <v>n.d.</v>
          </cell>
          <cell r="Q2930" t="str">
            <v>Sim</v>
          </cell>
          <cell r="R2930" t="str">
            <v/>
          </cell>
          <cell r="S2930" t="str">
            <v/>
          </cell>
          <cell r="T2930" t="str">
            <v/>
          </cell>
          <cell r="U2930" t="str">
            <v/>
          </cell>
          <cell r="V2930" t="str">
            <v>Sim</v>
          </cell>
          <cell r="W2930" t="str">
            <v>Sim</v>
          </cell>
        </row>
        <row r="2931">
          <cell r="D2931" t="str">
            <v>Santana do Jacaré/MG</v>
          </cell>
          <cell r="E2931" t="str">
            <v>n.d.</v>
          </cell>
          <cell r="F2931" t="str">
            <v>n.d.</v>
          </cell>
          <cell r="G2931" t="str">
            <v>n.d.</v>
          </cell>
          <cell r="H2931" t="str">
            <v>n.d.</v>
          </cell>
          <cell r="I2931" t="str">
            <v>n.d.</v>
          </cell>
          <cell r="J2931" t="str">
            <v>n.d.</v>
          </cell>
          <cell r="K2931" t="str">
            <v>n.d.</v>
          </cell>
          <cell r="L2931" t="str">
            <v>Cicf</v>
          </cell>
          <cell r="M2931" t="str">
            <v xml:space="preserve">Ente não publicou último RGF de 2024
Ente não publicou último RREO de 2024
</v>
          </cell>
          <cell r="N2931" t="str">
            <v>CAPAG Ano Base 2023</v>
          </cell>
          <cell r="O2931" t="str">
            <v>Não</v>
          </cell>
          <cell r="P2931">
            <v>2.3236449830240868E-2</v>
          </cell>
          <cell r="Q2931" t="str">
            <v>Sim</v>
          </cell>
          <cell r="R2931" t="str">
            <v>Sim</v>
          </cell>
          <cell r="S2931" t="str">
            <v/>
          </cell>
          <cell r="T2931" t="str">
            <v/>
          </cell>
          <cell r="U2931" t="str">
            <v/>
          </cell>
          <cell r="V2931" t="str">
            <v>Não</v>
          </cell>
          <cell r="W2931" t="str">
            <v>Não</v>
          </cell>
        </row>
        <row r="2932">
          <cell r="D2932" t="str">
            <v>Santana do Manhuaçu/MG</v>
          </cell>
          <cell r="E2932" t="str">
            <v>n.d.</v>
          </cell>
          <cell r="F2932">
            <v>0.13520757851964443</v>
          </cell>
          <cell r="G2932" t="str">
            <v>A</v>
          </cell>
          <cell r="H2932">
            <v>0.97548718711699212</v>
          </cell>
          <cell r="I2932" t="str">
            <v>C</v>
          </cell>
          <cell r="J2932" t="str">
            <v>n.d.</v>
          </cell>
          <cell r="K2932" t="str">
            <v>n.d.</v>
          </cell>
          <cell r="L2932" t="str">
            <v>Cicf</v>
          </cell>
          <cell r="M29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32" t="str">
            <v>CAPAG Ano Base 2023</v>
          </cell>
          <cell r="O2932" t="str">
            <v>Não</v>
          </cell>
          <cell r="P2932" t="str">
            <v>n.d.</v>
          </cell>
          <cell r="Q2932" t="str">
            <v>Sim</v>
          </cell>
          <cell r="R2932" t="str">
            <v/>
          </cell>
          <cell r="S2932" t="str">
            <v/>
          </cell>
          <cell r="T2932" t="str">
            <v/>
          </cell>
          <cell r="U2932" t="str">
            <v>Sim</v>
          </cell>
          <cell r="V2932" t="str">
            <v>Sim</v>
          </cell>
          <cell r="W2932" t="str">
            <v>Sim</v>
          </cell>
        </row>
        <row r="2933">
          <cell r="D2933" t="str">
            <v>Santana do Paraíso/MG</v>
          </cell>
          <cell r="E2933" t="str">
            <v>n.d.</v>
          </cell>
          <cell r="F2933" t="str">
            <v>n.d.</v>
          </cell>
          <cell r="G2933" t="str">
            <v>n.d.</v>
          </cell>
          <cell r="H2933" t="str">
            <v>n.d.</v>
          </cell>
          <cell r="I2933" t="str">
            <v>n.d.</v>
          </cell>
          <cell r="J2933" t="str">
            <v>n.d.</v>
          </cell>
          <cell r="K2933" t="str">
            <v>n.d.</v>
          </cell>
          <cell r="L2933" t="str">
            <v>Cicf</v>
          </cell>
          <cell r="M2933" t="str">
            <v xml:space="preserve">Ente não publicou último RGF de 2024
Ente não publicou último RREO de 2024
</v>
          </cell>
          <cell r="N2933" t="str">
            <v>CAPAG Ano Base 2023</v>
          </cell>
          <cell r="O2933" t="str">
            <v>Não</v>
          </cell>
          <cell r="P2933">
            <v>0.12817204956231346</v>
          </cell>
          <cell r="Q2933" t="str">
            <v>Sim</v>
          </cell>
          <cell r="R2933" t="str">
            <v>Sim</v>
          </cell>
          <cell r="S2933" t="str">
            <v/>
          </cell>
          <cell r="T2933" t="str">
            <v/>
          </cell>
          <cell r="U2933" t="str">
            <v/>
          </cell>
          <cell r="V2933" t="str">
            <v>Não</v>
          </cell>
          <cell r="W2933" t="str">
            <v>Não</v>
          </cell>
        </row>
        <row r="2934">
          <cell r="D2934" t="str">
            <v>Santana do Riacho/MG</v>
          </cell>
          <cell r="E2934" t="str">
            <v>C</v>
          </cell>
          <cell r="F2934">
            <v>5.5895200226554344E-2</v>
          </cell>
          <cell r="G2934" t="str">
            <v>A</v>
          </cell>
          <cell r="H2934">
            <v>1.0025404237116149</v>
          </cell>
          <cell r="I2934" t="str">
            <v>C</v>
          </cell>
          <cell r="J2934">
            <v>1.6676361254726869E-2</v>
          </cell>
          <cell r="K2934" t="str">
            <v>B</v>
          </cell>
          <cell r="L2934" t="str">
            <v>Bicf</v>
          </cell>
          <cell r="M2934" t="str">
            <v/>
          </cell>
          <cell r="N2934" t="str">
            <v>CAPAG Ano Base 2023</v>
          </cell>
          <cell r="O2934" t="str">
            <v>Não</v>
          </cell>
          <cell r="P2934">
            <v>0.66124570444366182</v>
          </cell>
          <cell r="Q2934" t="str">
            <v>Sim</v>
          </cell>
          <cell r="R2934" t="str">
            <v>Sim</v>
          </cell>
          <cell r="S2934" t="str">
            <v/>
          </cell>
          <cell r="T2934" t="str">
            <v/>
          </cell>
          <cell r="U2934" t="str">
            <v/>
          </cell>
          <cell r="V2934" t="str">
            <v>Sim</v>
          </cell>
          <cell r="W2934" t="str">
            <v>Sim</v>
          </cell>
        </row>
        <row r="2935">
          <cell r="D2935" t="str">
            <v>Santana dos Montes/MG</v>
          </cell>
          <cell r="E2935" t="str">
            <v>n.d.</v>
          </cell>
          <cell r="F2935" t="str">
            <v>n.d.</v>
          </cell>
          <cell r="G2935" t="str">
            <v>n.d.</v>
          </cell>
          <cell r="H2935" t="str">
            <v>n.d.</v>
          </cell>
          <cell r="I2935" t="str">
            <v>n.d.</v>
          </cell>
          <cell r="J2935" t="str">
            <v>n.d.</v>
          </cell>
          <cell r="K2935" t="str">
            <v>n.d.</v>
          </cell>
          <cell r="L2935" t="str">
            <v>Bicf</v>
          </cell>
          <cell r="M2935" t="str">
            <v xml:space="preserve">Ente não publicou último RGF de 2024
Ente não publicou último RREO de 2024
</v>
          </cell>
          <cell r="N2935" t="str">
            <v>CAPAG Ano Base 2023</v>
          </cell>
          <cell r="O2935" t="str">
            <v>Não</v>
          </cell>
          <cell r="P2935">
            <v>0.67297281676578036</v>
          </cell>
          <cell r="Q2935" t="str">
            <v>Sim</v>
          </cell>
          <cell r="R2935" t="str">
            <v>Sim</v>
          </cell>
          <cell r="S2935" t="str">
            <v/>
          </cell>
          <cell r="T2935" t="str">
            <v/>
          </cell>
          <cell r="U2935" t="str">
            <v/>
          </cell>
          <cell r="V2935" t="str">
            <v>Não</v>
          </cell>
          <cell r="W2935" t="str">
            <v>Não</v>
          </cell>
        </row>
        <row r="2936">
          <cell r="D2936" t="str">
            <v>Santa Rita de Caldas/MG</v>
          </cell>
          <cell r="E2936" t="str">
            <v>C</v>
          </cell>
          <cell r="F2936">
            <v>8.3501861754977064E-2</v>
          </cell>
          <cell r="G2936" t="str">
            <v>A</v>
          </cell>
          <cell r="H2936">
            <v>0.96545493712255059</v>
          </cell>
          <cell r="I2936" t="str">
            <v>C</v>
          </cell>
          <cell r="J2936">
            <v>2.1123522849181384E-2</v>
          </cell>
          <cell r="K2936" t="str">
            <v>B</v>
          </cell>
          <cell r="L2936" t="str">
            <v>Bicf</v>
          </cell>
          <cell r="M2936" t="str">
            <v/>
          </cell>
          <cell r="N2936" t="str">
            <v>CAPAG Ano Base 2023</v>
          </cell>
          <cell r="O2936" t="str">
            <v>Não</v>
          </cell>
          <cell r="P2936">
            <v>0.13953652053803764</v>
          </cell>
          <cell r="Q2936" t="str">
            <v>Sim</v>
          </cell>
          <cell r="R2936" t="str">
            <v/>
          </cell>
          <cell r="S2936" t="str">
            <v/>
          </cell>
          <cell r="T2936" t="str">
            <v/>
          </cell>
          <cell r="U2936" t="str">
            <v/>
          </cell>
          <cell r="V2936" t="str">
            <v>Sim</v>
          </cell>
          <cell r="W2936" t="str">
            <v>Sim</v>
          </cell>
        </row>
        <row r="2937">
          <cell r="D2937" t="str">
            <v>Santa Rita de Jacutinga/MG</v>
          </cell>
          <cell r="E2937" t="str">
            <v>n.d.</v>
          </cell>
          <cell r="F2937">
            <v>0.14594916512288181</v>
          </cell>
          <cell r="G2937" t="str">
            <v>A</v>
          </cell>
          <cell r="H2937">
            <v>0.90087070310501538</v>
          </cell>
          <cell r="I2937" t="str">
            <v>B</v>
          </cell>
          <cell r="J2937" t="str">
            <v>n.d.</v>
          </cell>
          <cell r="K2937" t="str">
            <v>n.d.</v>
          </cell>
          <cell r="L2937" t="str">
            <v>Cicf</v>
          </cell>
          <cell r="M29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37" t="str">
            <v>CAPAG Ano Base 2023</v>
          </cell>
          <cell r="O2937" t="str">
            <v>Não</v>
          </cell>
          <cell r="P2937" t="str">
            <v>n.d.</v>
          </cell>
          <cell r="Q2937" t="str">
            <v>Sim</v>
          </cell>
          <cell r="R2937" t="str">
            <v/>
          </cell>
          <cell r="S2937" t="str">
            <v/>
          </cell>
          <cell r="T2937" t="str">
            <v/>
          </cell>
          <cell r="U2937" t="str">
            <v>Sim</v>
          </cell>
          <cell r="V2937" t="str">
            <v>Sim</v>
          </cell>
          <cell r="W2937" t="str">
            <v>Não</v>
          </cell>
        </row>
        <row r="2938">
          <cell r="D2938" t="str">
            <v>Santa Rita de Minas/MG</v>
          </cell>
          <cell r="E2938" t="str">
            <v>n.d.</v>
          </cell>
          <cell r="F2938">
            <v>7.3803438842504662E-2</v>
          </cell>
          <cell r="G2938" t="str">
            <v>A</v>
          </cell>
          <cell r="H2938">
            <v>0.98433777538216605</v>
          </cell>
          <cell r="I2938" t="str">
            <v>C</v>
          </cell>
          <cell r="J2938" t="str">
            <v>n.d.</v>
          </cell>
          <cell r="K2938" t="str">
            <v>n.d.</v>
          </cell>
          <cell r="L2938" t="str">
            <v>Cicf</v>
          </cell>
          <cell r="M293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38" t="str">
            <v>CAPAG Ano Base 2023</v>
          </cell>
          <cell r="O2938" t="str">
            <v>Não</v>
          </cell>
          <cell r="P2938" t="str">
            <v>n.d.</v>
          </cell>
          <cell r="Q2938" t="str">
            <v>Sim</v>
          </cell>
          <cell r="R2938" t="str">
            <v/>
          </cell>
          <cell r="S2938" t="str">
            <v/>
          </cell>
          <cell r="T2938" t="str">
            <v/>
          </cell>
          <cell r="U2938" t="str">
            <v>Sim</v>
          </cell>
          <cell r="V2938" t="str">
            <v>Sim</v>
          </cell>
          <cell r="W2938" t="str">
            <v>Sim</v>
          </cell>
        </row>
        <row r="2939">
          <cell r="D2939" t="str">
            <v>Santa Rita de Ibitipoca/MG</v>
          </cell>
          <cell r="E2939" t="str">
            <v>C</v>
          </cell>
          <cell r="F2939">
            <v>5.0712160518657352E-2</v>
          </cell>
          <cell r="G2939" t="str">
            <v>A</v>
          </cell>
          <cell r="H2939">
            <v>0.9587742244348878</v>
          </cell>
          <cell r="I2939" t="str">
            <v>C</v>
          </cell>
          <cell r="J2939">
            <v>-6.9886300455652625E-3</v>
          </cell>
          <cell r="K2939" t="str">
            <v>C</v>
          </cell>
          <cell r="L2939" t="str">
            <v>Cicf</v>
          </cell>
          <cell r="M2939" t="str">
            <v/>
          </cell>
          <cell r="N2939" t="str">
            <v>CAPAG Ano Base 2023</v>
          </cell>
          <cell r="O2939" t="str">
            <v>Não</v>
          </cell>
          <cell r="P2939">
            <v>1.2401445102735666</v>
          </cell>
          <cell r="Q2939" t="str">
            <v>Sim</v>
          </cell>
          <cell r="R2939" t="str">
            <v/>
          </cell>
          <cell r="S2939" t="str">
            <v/>
          </cell>
          <cell r="T2939" t="str">
            <v/>
          </cell>
          <cell r="U2939" t="str">
            <v/>
          </cell>
          <cell r="V2939" t="str">
            <v>Sim</v>
          </cell>
          <cell r="W2939" t="str">
            <v>Sim</v>
          </cell>
        </row>
        <row r="2940">
          <cell r="D2940" t="str">
            <v>Santa Rita do Itueto/MG</v>
          </cell>
          <cell r="E2940" t="str">
            <v>C</v>
          </cell>
          <cell r="F2940">
            <v>2.018564475289817E-2</v>
          </cell>
          <cell r="G2940" t="str">
            <v>A</v>
          </cell>
          <cell r="H2940">
            <v>0.9510295557572841</v>
          </cell>
          <cell r="I2940" t="str">
            <v>C</v>
          </cell>
          <cell r="J2940">
            <v>1.3115164451022344E-3</v>
          </cell>
          <cell r="K2940" t="str">
            <v>B</v>
          </cell>
          <cell r="L2940" t="str">
            <v>Dicf</v>
          </cell>
          <cell r="M2940" t="str">
            <v/>
          </cell>
          <cell r="N2940" t="str">
            <v>CAPAG Ano Base 2023</v>
          </cell>
          <cell r="O2940" t="str">
            <v>Não</v>
          </cell>
          <cell r="P2940">
            <v>0.97843091846308128</v>
          </cell>
          <cell r="Q2940" t="str">
            <v>Sim</v>
          </cell>
          <cell r="R2940" t="str">
            <v/>
          </cell>
          <cell r="S2940" t="str">
            <v/>
          </cell>
          <cell r="T2940" t="str">
            <v/>
          </cell>
          <cell r="U2940" t="str">
            <v/>
          </cell>
          <cell r="V2940" t="str">
            <v>Sim</v>
          </cell>
          <cell r="W2940" t="str">
            <v>Sim</v>
          </cell>
        </row>
        <row r="2941">
          <cell r="D2941" t="str">
            <v>Santa Rita do Sapucaí/MG</v>
          </cell>
          <cell r="E2941" t="str">
            <v>B</v>
          </cell>
          <cell r="F2941">
            <v>1.8579713279109872E-2</v>
          </cell>
          <cell r="G2941" t="str">
            <v>A</v>
          </cell>
          <cell r="H2941">
            <v>0.94208160300885713</v>
          </cell>
          <cell r="I2941" t="str">
            <v>B</v>
          </cell>
          <cell r="J2941">
            <v>3.4556587951809797E-2</v>
          </cell>
          <cell r="K2941" t="str">
            <v>B</v>
          </cell>
          <cell r="L2941" t="str">
            <v>Cicf</v>
          </cell>
          <cell r="M2941" t="str">
            <v/>
          </cell>
          <cell r="N2941" t="str">
            <v>CAPAG Ano Base 2023</v>
          </cell>
          <cell r="O2941" t="str">
            <v>Não</v>
          </cell>
          <cell r="P2941">
            <v>0.51422580692813658</v>
          </cell>
          <cell r="Q2941" t="str">
            <v>Sim</v>
          </cell>
          <cell r="R2941" t="str">
            <v/>
          </cell>
          <cell r="S2941" t="str">
            <v/>
          </cell>
          <cell r="T2941" t="str">
            <v/>
          </cell>
          <cell r="U2941" t="str">
            <v/>
          </cell>
          <cell r="V2941" t="str">
            <v>Sim</v>
          </cell>
          <cell r="W2941" t="str">
            <v>Sim</v>
          </cell>
        </row>
        <row r="2942">
          <cell r="D2942" t="str">
            <v>Santa Rosa da Serra/MG</v>
          </cell>
          <cell r="E2942" t="str">
            <v>n.d.</v>
          </cell>
          <cell r="F2942">
            <v>0.17803834340041025</v>
          </cell>
          <cell r="G2942" t="str">
            <v>A</v>
          </cell>
          <cell r="H2942">
            <v>0.85894942707065403</v>
          </cell>
          <cell r="I2942" t="str">
            <v>B</v>
          </cell>
          <cell r="J2942" t="str">
            <v>n.d.</v>
          </cell>
          <cell r="K2942" t="str">
            <v>n.d.</v>
          </cell>
          <cell r="L2942" t="str">
            <v>Dicf</v>
          </cell>
          <cell r="M294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42" t="str">
            <v>CAPAG Ano Base 2023</v>
          </cell>
          <cell r="O2942" t="str">
            <v>Não</v>
          </cell>
          <cell r="P2942" t="str">
            <v>n.d.</v>
          </cell>
          <cell r="Q2942" t="str">
            <v>Sim</v>
          </cell>
          <cell r="R2942" t="str">
            <v/>
          </cell>
          <cell r="S2942" t="str">
            <v/>
          </cell>
          <cell r="T2942" t="str">
            <v/>
          </cell>
          <cell r="U2942" t="str">
            <v>Sim</v>
          </cell>
          <cell r="V2942" t="str">
            <v>Sim</v>
          </cell>
          <cell r="W2942" t="str">
            <v>Sim</v>
          </cell>
        </row>
        <row r="2943">
          <cell r="D2943" t="str">
            <v>Santa Vitória/MG</v>
          </cell>
          <cell r="E2943" t="str">
            <v>C</v>
          </cell>
          <cell r="F2943">
            <v>0.13809690829283611</v>
          </cell>
          <cell r="G2943" t="str">
            <v>A</v>
          </cell>
          <cell r="H2943">
            <v>0.99829328969007636</v>
          </cell>
          <cell r="I2943" t="str">
            <v>C</v>
          </cell>
          <cell r="J2943">
            <v>-6.0939645260425657E-3</v>
          </cell>
          <cell r="K2943" t="str">
            <v>C</v>
          </cell>
          <cell r="L2943" t="str">
            <v>Cicf</v>
          </cell>
          <cell r="M2943" t="str">
            <v/>
          </cell>
          <cell r="N2943" t="str">
            <v>CAPAG Ano Base 2023</v>
          </cell>
          <cell r="O2943" t="str">
            <v>Não</v>
          </cell>
          <cell r="P2943">
            <v>9.6146149156420085E-2</v>
          </cell>
          <cell r="Q2943" t="str">
            <v>Sim</v>
          </cell>
          <cell r="R2943" t="str">
            <v>Sim</v>
          </cell>
          <cell r="S2943" t="str">
            <v/>
          </cell>
          <cell r="T2943" t="str">
            <v/>
          </cell>
          <cell r="U2943" t="str">
            <v/>
          </cell>
          <cell r="V2943" t="str">
            <v>Sim</v>
          </cell>
          <cell r="W2943" t="str">
            <v>Sim</v>
          </cell>
        </row>
        <row r="2944">
          <cell r="D2944" t="str">
            <v>Santo Antônio do Amparo/MG</v>
          </cell>
          <cell r="E2944" t="str">
            <v>n.e.</v>
          </cell>
          <cell r="F2944">
            <v>4.7395729579776745E-2</v>
          </cell>
          <cell r="G2944" t="str">
            <v>A</v>
          </cell>
          <cell r="H2944" t="str">
            <v>n.d.</v>
          </cell>
          <cell r="I2944" t="str">
            <v>n.d.</v>
          </cell>
          <cell r="J2944">
            <v>0.20831096183670475</v>
          </cell>
          <cell r="K2944" t="str">
            <v>A</v>
          </cell>
          <cell r="L2944" t="str">
            <v>Eicf</v>
          </cell>
          <cell r="M2944" t="str">
            <v>Ente possui ranking da informação contábil Eicf</v>
          </cell>
          <cell r="N2944" t="str">
            <v>CAPAG Ano Base 2023</v>
          </cell>
          <cell r="O2944" t="str">
            <v>Não</v>
          </cell>
          <cell r="P2944">
            <v>0.20616337055006864</v>
          </cell>
          <cell r="Q2944" t="str">
            <v>Sim</v>
          </cell>
          <cell r="R2944" t="str">
            <v/>
          </cell>
          <cell r="S2944" t="str">
            <v>Sim</v>
          </cell>
          <cell r="T2944" t="str">
            <v/>
          </cell>
          <cell r="U2944" t="str">
            <v/>
          </cell>
          <cell r="V2944" t="str">
            <v>Sim</v>
          </cell>
          <cell r="W2944" t="str">
            <v>Sim</v>
          </cell>
        </row>
        <row r="2945">
          <cell r="D2945" t="str">
            <v>Santo Antônio do Aventureiro/MG</v>
          </cell>
          <cell r="E2945" t="str">
            <v>C</v>
          </cell>
          <cell r="F2945">
            <v>5.4846452448600896E-2</v>
          </cell>
          <cell r="G2945" t="str">
            <v>A</v>
          </cell>
          <cell r="H2945">
            <v>0.9912293323490291</v>
          </cell>
          <cell r="I2945" t="str">
            <v>C</v>
          </cell>
          <cell r="J2945">
            <v>-5.530675402471668E-2</v>
          </cell>
          <cell r="K2945" t="str">
            <v>C</v>
          </cell>
          <cell r="L2945" t="str">
            <v>Cicf</v>
          </cell>
          <cell r="M2945" t="str">
            <v/>
          </cell>
          <cell r="N2945" t="str">
            <v>CAPAG Ano Base 2023</v>
          </cell>
          <cell r="O2945" t="str">
            <v>Não</v>
          </cell>
          <cell r="P2945">
            <v>19.772123168319013</v>
          </cell>
          <cell r="Q2945" t="str">
            <v>Sim</v>
          </cell>
          <cell r="R2945" t="str">
            <v/>
          </cell>
          <cell r="S2945" t="str">
            <v/>
          </cell>
          <cell r="T2945" t="str">
            <v/>
          </cell>
          <cell r="U2945" t="str">
            <v/>
          </cell>
          <cell r="V2945" t="str">
            <v>Sim</v>
          </cell>
          <cell r="W2945" t="str">
            <v>Não</v>
          </cell>
        </row>
        <row r="2946">
          <cell r="D2946" t="str">
            <v>Santo Antônio do Grama/MG</v>
          </cell>
          <cell r="E2946" t="str">
            <v>A</v>
          </cell>
          <cell r="F2946">
            <v>0</v>
          </cell>
          <cell r="G2946" t="str">
            <v>A</v>
          </cell>
          <cell r="H2946">
            <v>0.85972453779409452</v>
          </cell>
          <cell r="I2946" t="str">
            <v>B</v>
          </cell>
          <cell r="J2946">
            <v>0.21229822422647759</v>
          </cell>
          <cell r="K2946" t="str">
            <v>A</v>
          </cell>
          <cell r="L2946" t="str">
            <v>Cicf</v>
          </cell>
          <cell r="M2946" t="str">
            <v/>
          </cell>
          <cell r="N2946" t="str">
            <v>CAPAG Ano Base 2023</v>
          </cell>
          <cell r="O2946" t="str">
            <v>Não</v>
          </cell>
          <cell r="P2946">
            <v>0.30600501142619713</v>
          </cell>
          <cell r="Q2946" t="str">
            <v>Sim</v>
          </cell>
          <cell r="R2946" t="str">
            <v/>
          </cell>
          <cell r="S2946" t="str">
            <v/>
          </cell>
          <cell r="T2946" t="str">
            <v/>
          </cell>
          <cell r="U2946" t="str">
            <v/>
          </cell>
          <cell r="V2946" t="str">
            <v>Sim</v>
          </cell>
          <cell r="W2946" t="str">
            <v>Sim</v>
          </cell>
        </row>
        <row r="2947">
          <cell r="D2947" t="str">
            <v>Santo Antônio do Itambé/MG</v>
          </cell>
          <cell r="E2947" t="str">
            <v>C</v>
          </cell>
          <cell r="F2947">
            <v>0.15999997285405732</v>
          </cell>
          <cell r="G2947" t="str">
            <v>A</v>
          </cell>
          <cell r="H2947">
            <v>0.95650441008238374</v>
          </cell>
          <cell r="I2947" t="str">
            <v>C</v>
          </cell>
          <cell r="J2947">
            <v>5.1654852250680977E-2</v>
          </cell>
          <cell r="K2947" t="str">
            <v>A</v>
          </cell>
          <cell r="L2947" t="str">
            <v>Aicf</v>
          </cell>
          <cell r="M2947" t="str">
            <v/>
          </cell>
          <cell r="N2947" t="str">
            <v>CAPAG Ano Base 2023</v>
          </cell>
          <cell r="O2947" t="str">
            <v>Não</v>
          </cell>
          <cell r="P2947">
            <v>0.681800935138963</v>
          </cell>
          <cell r="Q2947" t="str">
            <v>Sim</v>
          </cell>
          <cell r="R2947" t="str">
            <v>Sim</v>
          </cell>
          <cell r="S2947" t="str">
            <v/>
          </cell>
          <cell r="T2947" t="str">
            <v/>
          </cell>
          <cell r="U2947" t="str">
            <v/>
          </cell>
          <cell r="V2947" t="str">
            <v>Sim</v>
          </cell>
          <cell r="W2947" t="str">
            <v>Sim</v>
          </cell>
        </row>
        <row r="2948">
          <cell r="D2948" t="str">
            <v>Santo Antônio do Jacinto/MG</v>
          </cell>
          <cell r="E2948" t="str">
            <v>B</v>
          </cell>
          <cell r="F2948">
            <v>6.7981673999900405E-2</v>
          </cell>
          <cell r="G2948" t="str">
            <v>A</v>
          </cell>
          <cell r="H2948">
            <v>0.91911431273114985</v>
          </cell>
          <cell r="I2948" t="str">
            <v>B</v>
          </cell>
          <cell r="J2948">
            <v>4.1229072243153322E-3</v>
          </cell>
          <cell r="K2948" t="str">
            <v>B</v>
          </cell>
          <cell r="L2948" t="str">
            <v>Bicf</v>
          </cell>
          <cell r="M2948" t="str">
            <v/>
          </cell>
          <cell r="N2948" t="str">
            <v>CAPAG Ano Base 2023</v>
          </cell>
          <cell r="O2948" t="str">
            <v>Não</v>
          </cell>
          <cell r="P2948">
            <v>0.82542024303174955</v>
          </cell>
          <cell r="Q2948" t="str">
            <v>Sim</v>
          </cell>
          <cell r="R2948" t="str">
            <v/>
          </cell>
          <cell r="S2948" t="str">
            <v/>
          </cell>
          <cell r="T2948" t="str">
            <v/>
          </cell>
          <cell r="U2948" t="str">
            <v/>
          </cell>
          <cell r="V2948" t="str">
            <v>Sim</v>
          </cell>
          <cell r="W2948" t="str">
            <v>Sim</v>
          </cell>
        </row>
        <row r="2949">
          <cell r="D2949" t="str">
            <v>Santo Antônio do Monte/MG</v>
          </cell>
          <cell r="E2949" t="str">
            <v>C</v>
          </cell>
          <cell r="F2949">
            <v>4.736199144352244E-2</v>
          </cell>
          <cell r="G2949" t="str">
            <v>A</v>
          </cell>
          <cell r="H2949">
            <v>0.92514012944187474</v>
          </cell>
          <cell r="I2949" t="str">
            <v>B</v>
          </cell>
          <cell r="J2949">
            <v>-5.5186877227812847E-2</v>
          </cell>
          <cell r="K2949" t="str">
            <v>C</v>
          </cell>
          <cell r="L2949" t="str">
            <v>Cicf</v>
          </cell>
          <cell r="M2949" t="str">
            <v/>
          </cell>
          <cell r="N2949" t="str">
            <v>CAPAG Ano Base 2023</v>
          </cell>
          <cell r="O2949" t="str">
            <v>Não</v>
          </cell>
          <cell r="P2949" t="str">
            <v/>
          </cell>
          <cell r="Q2949" t="str">
            <v>Sim</v>
          </cell>
          <cell r="R2949" t="str">
            <v/>
          </cell>
          <cell r="S2949" t="str">
            <v/>
          </cell>
          <cell r="T2949" t="str">
            <v/>
          </cell>
          <cell r="U2949" t="str">
            <v/>
          </cell>
          <cell r="V2949" t="str">
            <v>Sim</v>
          </cell>
          <cell r="W2949" t="str">
            <v>Sim</v>
          </cell>
        </row>
        <row r="2950">
          <cell r="D2950" t="str">
            <v>Santo Antônio do Retiro/MG</v>
          </cell>
          <cell r="E2950" t="str">
            <v>C</v>
          </cell>
          <cell r="F2950">
            <v>0.11614191591937299</v>
          </cell>
          <cell r="G2950" t="str">
            <v>A</v>
          </cell>
          <cell r="H2950">
            <v>0.99168001823156504</v>
          </cell>
          <cell r="I2950" t="str">
            <v>C</v>
          </cell>
          <cell r="J2950">
            <v>-9.6429646920456538E-2</v>
          </cell>
          <cell r="K2950" t="str">
            <v>C</v>
          </cell>
          <cell r="L2950" t="str">
            <v>Bicf</v>
          </cell>
          <cell r="M2950" t="str">
            <v/>
          </cell>
          <cell r="N2950" t="str">
            <v>CAPAG Ano Base 2023</v>
          </cell>
          <cell r="O2950" t="str">
            <v>Não</v>
          </cell>
          <cell r="P2950">
            <v>31.706658430115496</v>
          </cell>
          <cell r="Q2950" t="str">
            <v>Sim</v>
          </cell>
          <cell r="R2950" t="str">
            <v/>
          </cell>
          <cell r="S2950" t="str">
            <v/>
          </cell>
          <cell r="T2950" t="str">
            <v/>
          </cell>
          <cell r="U2950" t="str">
            <v/>
          </cell>
          <cell r="V2950" t="str">
            <v>Sim</v>
          </cell>
          <cell r="W2950" t="str">
            <v>Sim</v>
          </cell>
        </row>
        <row r="2951">
          <cell r="D2951" t="str">
            <v>Santo Antônio do Rio Abaixo/MG</v>
          </cell>
          <cell r="E2951" t="str">
            <v>C</v>
          </cell>
          <cell r="F2951">
            <v>1.1644783447340485E-2</v>
          </cell>
          <cell r="G2951" t="str">
            <v>A</v>
          </cell>
          <cell r="H2951">
            <v>0.84332100726687287</v>
          </cell>
          <cell r="I2951" t="str">
            <v>A</v>
          </cell>
          <cell r="J2951">
            <v>0</v>
          </cell>
          <cell r="K2951" t="str">
            <v>C</v>
          </cell>
          <cell r="L2951" t="str">
            <v>Cicf</v>
          </cell>
          <cell r="M2951" t="str">
            <v/>
          </cell>
          <cell r="N2951" t="str">
            <v>CAPAG Ano Base 2023</v>
          </cell>
          <cell r="O2951" t="str">
            <v>Não</v>
          </cell>
          <cell r="P2951" t="str">
            <v>n.d.</v>
          </cell>
          <cell r="Q2951" t="str">
            <v>Sim</v>
          </cell>
          <cell r="R2951" t="str">
            <v/>
          </cell>
          <cell r="S2951" t="str">
            <v/>
          </cell>
          <cell r="T2951" t="str">
            <v/>
          </cell>
          <cell r="U2951" t="str">
            <v/>
          </cell>
          <cell r="V2951" t="str">
            <v>Sim</v>
          </cell>
          <cell r="W2951" t="str">
            <v>Sim</v>
          </cell>
        </row>
        <row r="2952">
          <cell r="D2952" t="str">
            <v>Santo Hipólito/MG</v>
          </cell>
          <cell r="E2952" t="str">
            <v>B</v>
          </cell>
          <cell r="F2952">
            <v>7.5633346760244302E-2</v>
          </cell>
          <cell r="G2952" t="str">
            <v>A</v>
          </cell>
          <cell r="H2952">
            <v>0.89667894256197744</v>
          </cell>
          <cell r="I2952" t="str">
            <v>B</v>
          </cell>
          <cell r="J2952">
            <v>1.2528839810840112E-2</v>
          </cell>
          <cell r="K2952" t="str">
            <v>B</v>
          </cell>
          <cell r="L2952" t="str">
            <v>Bicf</v>
          </cell>
          <cell r="M2952" t="str">
            <v/>
          </cell>
          <cell r="N2952" t="str">
            <v>CAPAG Ano Base 2023</v>
          </cell>
          <cell r="O2952" t="str">
            <v>Não</v>
          </cell>
          <cell r="P2952">
            <v>0.6848342351845772</v>
          </cell>
          <cell r="Q2952" t="str">
            <v>Sim</v>
          </cell>
          <cell r="R2952" t="str">
            <v/>
          </cell>
          <cell r="S2952" t="str">
            <v/>
          </cell>
          <cell r="T2952" t="str">
            <v/>
          </cell>
          <cell r="U2952" t="str">
            <v/>
          </cell>
          <cell r="V2952" t="str">
            <v>Sim</v>
          </cell>
          <cell r="W2952" t="str">
            <v>Sim</v>
          </cell>
        </row>
        <row r="2953">
          <cell r="D2953" t="str">
            <v>Santos Dumont/MG</v>
          </cell>
          <cell r="E2953" t="str">
            <v>C</v>
          </cell>
          <cell r="F2953">
            <v>4.7774579972995578E-3</v>
          </cell>
          <cell r="G2953" t="str">
            <v>A</v>
          </cell>
          <cell r="H2953">
            <v>0.95562609473093585</v>
          </cell>
          <cell r="I2953" t="str">
            <v>C</v>
          </cell>
          <cell r="J2953">
            <v>-4.6638758181283425E-3</v>
          </cell>
          <cell r="K2953" t="str">
            <v>C</v>
          </cell>
          <cell r="L2953" t="str">
            <v>Dicf</v>
          </cell>
          <cell r="M2953" t="str">
            <v/>
          </cell>
          <cell r="N2953" t="str">
            <v>CAPAG Ano Base 2023</v>
          </cell>
          <cell r="O2953" t="str">
            <v>Não</v>
          </cell>
          <cell r="P2953">
            <v>1.3967118934190406</v>
          </cell>
          <cell r="Q2953" t="str">
            <v>Sim</v>
          </cell>
          <cell r="R2953" t="str">
            <v/>
          </cell>
          <cell r="S2953" t="str">
            <v/>
          </cell>
          <cell r="T2953" t="str">
            <v/>
          </cell>
          <cell r="U2953" t="str">
            <v/>
          </cell>
          <cell r="V2953" t="str">
            <v>Sim</v>
          </cell>
          <cell r="W2953" t="str">
            <v>Não</v>
          </cell>
        </row>
        <row r="2954">
          <cell r="D2954" t="str">
            <v>São Bento Abade/MG</v>
          </cell>
          <cell r="E2954" t="str">
            <v>A+</v>
          </cell>
          <cell r="F2954">
            <v>1.4195040665556279E-2</v>
          </cell>
          <cell r="G2954" t="str">
            <v>A</v>
          </cell>
          <cell r="H2954">
            <v>0.88765125278190793</v>
          </cell>
          <cell r="I2954" t="str">
            <v>B</v>
          </cell>
          <cell r="J2954">
            <v>0.1344040931030116</v>
          </cell>
          <cell r="K2954" t="str">
            <v>A</v>
          </cell>
          <cell r="L2954" t="str">
            <v>Aicf</v>
          </cell>
          <cell r="M2954" t="str">
            <v/>
          </cell>
          <cell r="N2954" t="str">
            <v>CAPAG Ano Base 2023</v>
          </cell>
          <cell r="O2954" t="str">
            <v>Não</v>
          </cell>
          <cell r="P2954">
            <v>0.19195416849020019</v>
          </cell>
          <cell r="Q2954" t="str">
            <v>Sim</v>
          </cell>
          <cell r="R2954" t="str">
            <v/>
          </cell>
          <cell r="S2954" t="str">
            <v/>
          </cell>
          <cell r="T2954" t="str">
            <v/>
          </cell>
          <cell r="U2954" t="str">
            <v/>
          </cell>
          <cell r="V2954" t="str">
            <v>Sim</v>
          </cell>
          <cell r="W2954" t="str">
            <v>Sim</v>
          </cell>
        </row>
        <row r="2955">
          <cell r="D2955" t="str">
            <v>São Brás do Suaçuí/MG</v>
          </cell>
          <cell r="E2955" t="str">
            <v>n.d.</v>
          </cell>
          <cell r="F2955" t="str">
            <v>n.d.</v>
          </cell>
          <cell r="G2955" t="str">
            <v>n.d.</v>
          </cell>
          <cell r="H2955" t="str">
            <v>n.d.</v>
          </cell>
          <cell r="I2955" t="str">
            <v>n.d.</v>
          </cell>
          <cell r="J2955" t="str">
            <v>n.d.</v>
          </cell>
          <cell r="K2955" t="str">
            <v>n.d.</v>
          </cell>
          <cell r="L2955" t="str">
            <v>Aicf</v>
          </cell>
          <cell r="M2955" t="str">
            <v xml:space="preserve">Ente não publicou último RGF de 2024
Ente não publicou último RREO de 2024
</v>
          </cell>
          <cell r="N2955" t="str">
            <v>CAPAG Ano Base 2023</v>
          </cell>
          <cell r="O2955" t="str">
            <v>Não</v>
          </cell>
          <cell r="P2955">
            <v>0.12465754158479919</v>
          </cell>
          <cell r="Q2955" t="str">
            <v>Sim</v>
          </cell>
          <cell r="R2955" t="str">
            <v>Sim</v>
          </cell>
          <cell r="S2955" t="str">
            <v/>
          </cell>
          <cell r="T2955" t="str">
            <v/>
          </cell>
          <cell r="U2955" t="str">
            <v/>
          </cell>
          <cell r="V2955" t="str">
            <v>Não</v>
          </cell>
          <cell r="W2955" t="str">
            <v>Não</v>
          </cell>
        </row>
        <row r="2956">
          <cell r="D2956" t="str">
            <v>São Domingos das Dores/MG</v>
          </cell>
          <cell r="E2956" t="str">
            <v>C</v>
          </cell>
          <cell r="F2956">
            <v>0</v>
          </cell>
          <cell r="G2956" t="str">
            <v>A</v>
          </cell>
          <cell r="H2956">
            <v>0.96099800357536336</v>
          </cell>
          <cell r="I2956" t="str">
            <v>C</v>
          </cell>
          <cell r="J2956">
            <v>5.5997265525469637E-2</v>
          </cell>
          <cell r="K2956" t="str">
            <v>A</v>
          </cell>
          <cell r="L2956" t="str">
            <v>Bicf</v>
          </cell>
          <cell r="M2956" t="str">
            <v/>
          </cell>
          <cell r="N2956" t="str">
            <v>CAPAG Ano Base 2023</v>
          </cell>
          <cell r="O2956" t="str">
            <v>Não</v>
          </cell>
          <cell r="P2956">
            <v>0.43041355533959058</v>
          </cell>
          <cell r="Q2956" t="str">
            <v>Sim</v>
          </cell>
          <cell r="R2956" t="str">
            <v>Sim</v>
          </cell>
          <cell r="S2956" t="str">
            <v/>
          </cell>
          <cell r="T2956" t="str">
            <v/>
          </cell>
          <cell r="U2956" t="str">
            <v/>
          </cell>
          <cell r="V2956" t="str">
            <v>Sim</v>
          </cell>
          <cell r="W2956" t="str">
            <v>Sim</v>
          </cell>
        </row>
        <row r="2957">
          <cell r="D2957" t="str">
            <v>São Domingos do Prata/MG</v>
          </cell>
          <cell r="E2957" t="str">
            <v>n.d.</v>
          </cell>
          <cell r="F2957">
            <v>0.16608249040663867</v>
          </cell>
          <cell r="G2957" t="str">
            <v>A</v>
          </cell>
          <cell r="H2957">
            <v>0.89695684179504731</v>
          </cell>
          <cell r="I2957" t="str">
            <v>B</v>
          </cell>
          <cell r="J2957" t="str">
            <v>n.d.</v>
          </cell>
          <cell r="K2957" t="str">
            <v>n.d.</v>
          </cell>
          <cell r="L2957" t="str">
            <v>Dicf</v>
          </cell>
          <cell r="M2957"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57" t="str">
            <v>CAPAG Ano Base 2023</v>
          </cell>
          <cell r="O2957" t="str">
            <v>Não</v>
          </cell>
          <cell r="P2957" t="str">
            <v>n.d.</v>
          </cell>
          <cell r="Q2957" t="str">
            <v>Sim</v>
          </cell>
          <cell r="R2957" t="str">
            <v/>
          </cell>
          <cell r="S2957" t="str">
            <v/>
          </cell>
          <cell r="T2957" t="str">
            <v>Negativa</v>
          </cell>
          <cell r="U2957" t="str">
            <v>Sim</v>
          </cell>
          <cell r="V2957" t="str">
            <v>Sim</v>
          </cell>
          <cell r="W2957" t="str">
            <v>Sim</v>
          </cell>
        </row>
        <row r="2958">
          <cell r="D2958" t="str">
            <v>São Félix de Minas/MG</v>
          </cell>
          <cell r="E2958" t="str">
            <v>A</v>
          </cell>
          <cell r="F2958">
            <v>6.6156281794476399E-2</v>
          </cell>
          <cell r="G2958" t="str">
            <v>A</v>
          </cell>
          <cell r="H2958">
            <v>0.75573420426118332</v>
          </cell>
          <cell r="I2958" t="str">
            <v>A</v>
          </cell>
          <cell r="J2958">
            <v>6.0712335586639993E-3</v>
          </cell>
          <cell r="K2958" t="str">
            <v>B</v>
          </cell>
          <cell r="L2958" t="str">
            <v>Cicf</v>
          </cell>
          <cell r="M2958" t="str">
            <v/>
          </cell>
          <cell r="N2958" t="str">
            <v>CAPAG Ano Base 2023</v>
          </cell>
          <cell r="O2958" t="str">
            <v>Não</v>
          </cell>
          <cell r="P2958">
            <v>0.7990916579326679</v>
          </cell>
          <cell r="Q2958" t="str">
            <v>Sim</v>
          </cell>
          <cell r="R2958" t="str">
            <v/>
          </cell>
          <cell r="S2958" t="str">
            <v/>
          </cell>
          <cell r="T2958" t="str">
            <v/>
          </cell>
          <cell r="U2958" t="str">
            <v/>
          </cell>
          <cell r="V2958" t="str">
            <v>Sim</v>
          </cell>
          <cell r="W2958" t="str">
            <v>Sim</v>
          </cell>
        </row>
        <row r="2959">
          <cell r="D2959" t="str">
            <v>São Francisco/MG</v>
          </cell>
          <cell r="E2959" t="str">
            <v>n.d.</v>
          </cell>
          <cell r="F2959">
            <v>0.34100212960099008</v>
          </cell>
          <cell r="G2959" t="str">
            <v>A</v>
          </cell>
          <cell r="H2959">
            <v>0.88087567346327023</v>
          </cell>
          <cell r="I2959" t="str">
            <v>B</v>
          </cell>
          <cell r="J2959" t="str">
            <v>n.d.</v>
          </cell>
          <cell r="K2959" t="str">
            <v>n.d.</v>
          </cell>
          <cell r="L2959" t="str">
            <v>Bicf</v>
          </cell>
          <cell r="M295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959" t="str">
            <v>CAPAG Ano Base 2023</v>
          </cell>
          <cell r="O2959" t="str">
            <v>Não</v>
          </cell>
          <cell r="P2959" t="str">
            <v>n.d.</v>
          </cell>
          <cell r="Q2959" t="str">
            <v>Sim</v>
          </cell>
          <cell r="R2959" t="str">
            <v/>
          </cell>
          <cell r="S2959" t="str">
            <v/>
          </cell>
          <cell r="T2959" t="str">
            <v>Negativa</v>
          </cell>
          <cell r="U2959" t="str">
            <v/>
          </cell>
          <cell r="V2959" t="str">
            <v>Sim</v>
          </cell>
          <cell r="W2959" t="str">
            <v>Não</v>
          </cell>
        </row>
        <row r="2960">
          <cell r="D2960" t="str">
            <v>São Francisco de Paula/MG</v>
          </cell>
          <cell r="E2960" t="str">
            <v>n.d.</v>
          </cell>
          <cell r="F2960">
            <v>0.22227674191684607</v>
          </cell>
          <cell r="G2960" t="str">
            <v>A</v>
          </cell>
          <cell r="H2960">
            <v>0.95875728816077332</v>
          </cell>
          <cell r="I2960" t="str">
            <v>C</v>
          </cell>
          <cell r="J2960" t="str">
            <v>n.d.</v>
          </cell>
          <cell r="K2960" t="str">
            <v>n.d.</v>
          </cell>
          <cell r="L2960" t="str">
            <v>Cicf</v>
          </cell>
          <cell r="M29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60" t="str">
            <v>CAPAG Ano Base 2023</v>
          </cell>
          <cell r="O2960" t="str">
            <v>Não</v>
          </cell>
          <cell r="P2960" t="str">
            <v>n.d.</v>
          </cell>
          <cell r="Q2960" t="str">
            <v>Sim</v>
          </cell>
          <cell r="R2960" t="str">
            <v/>
          </cell>
          <cell r="S2960" t="str">
            <v/>
          </cell>
          <cell r="T2960" t="str">
            <v/>
          </cell>
          <cell r="U2960" t="str">
            <v>Sim</v>
          </cell>
          <cell r="V2960" t="str">
            <v>Sim</v>
          </cell>
          <cell r="W2960" t="str">
            <v>Sim</v>
          </cell>
        </row>
        <row r="2961">
          <cell r="D2961" t="str">
            <v>São Francisco de Sales/MG</v>
          </cell>
          <cell r="E2961" t="str">
            <v>n.e.</v>
          </cell>
          <cell r="F2961">
            <v>5.49105833130639E-2</v>
          </cell>
          <cell r="G2961" t="str">
            <v>A</v>
          </cell>
          <cell r="H2961">
            <v>0.90422816603598033</v>
          </cell>
          <cell r="I2961" t="str">
            <v>B</v>
          </cell>
          <cell r="J2961">
            <v>0</v>
          </cell>
          <cell r="K2961" t="str">
            <v>C</v>
          </cell>
          <cell r="L2961" t="str">
            <v>Eicf</v>
          </cell>
          <cell r="M2961" t="str">
            <v>Ente possui ranking da informação contábil Eicf</v>
          </cell>
          <cell r="N2961" t="str">
            <v>CAPAG Ano Base 2023</v>
          </cell>
          <cell r="O2961" t="str">
            <v>Não</v>
          </cell>
          <cell r="P2961" t="str">
            <v>n.d.</v>
          </cell>
          <cell r="Q2961" t="str">
            <v>Sim</v>
          </cell>
          <cell r="R2961" t="str">
            <v/>
          </cell>
          <cell r="S2961" t="str">
            <v/>
          </cell>
          <cell r="T2961" t="str">
            <v/>
          </cell>
          <cell r="U2961" t="str">
            <v/>
          </cell>
          <cell r="V2961" t="str">
            <v>Sim</v>
          </cell>
          <cell r="W2961" t="str">
            <v>Não</v>
          </cell>
        </row>
        <row r="2962">
          <cell r="D2962" t="str">
            <v>São Francisco do Glória/MG</v>
          </cell>
          <cell r="E2962" t="str">
            <v>C</v>
          </cell>
          <cell r="F2962">
            <v>0.10872517174176902</v>
          </cell>
          <cell r="G2962" t="str">
            <v>A</v>
          </cell>
          <cell r="H2962">
            <v>0.8452265622806574</v>
          </cell>
          <cell r="I2962" t="str">
            <v>A</v>
          </cell>
          <cell r="J2962">
            <v>-2.1684284940112864E-2</v>
          </cell>
          <cell r="K2962" t="str">
            <v>C</v>
          </cell>
          <cell r="L2962" t="str">
            <v>Dicf</v>
          </cell>
          <cell r="M2962" t="str">
            <v/>
          </cell>
          <cell r="N2962" t="str">
            <v>CAPAG Ano Base 2023</v>
          </cell>
          <cell r="O2962" t="str">
            <v>Não</v>
          </cell>
          <cell r="P2962">
            <v>1.3865763701865861</v>
          </cell>
          <cell r="Q2962" t="str">
            <v>Sim</v>
          </cell>
          <cell r="R2962" t="str">
            <v/>
          </cell>
          <cell r="S2962" t="str">
            <v/>
          </cell>
          <cell r="T2962" t="str">
            <v/>
          </cell>
          <cell r="U2962" t="str">
            <v/>
          </cell>
          <cell r="V2962" t="str">
            <v>Sim</v>
          </cell>
          <cell r="W2962" t="str">
            <v>Sim</v>
          </cell>
        </row>
        <row r="2963">
          <cell r="D2963" t="str">
            <v>São Geraldo/MG</v>
          </cell>
          <cell r="E2963" t="str">
            <v>A</v>
          </cell>
          <cell r="F2963">
            <v>2.8542764284008666E-2</v>
          </cell>
          <cell r="G2963" t="str">
            <v>A</v>
          </cell>
          <cell r="H2963">
            <v>0.8447219355998643</v>
          </cell>
          <cell r="I2963" t="str">
            <v>A</v>
          </cell>
          <cell r="J2963">
            <v>9.8351577932568796E-2</v>
          </cell>
          <cell r="K2963" t="str">
            <v>A</v>
          </cell>
          <cell r="L2963" t="str">
            <v>Bicf</v>
          </cell>
          <cell r="M2963" t="str">
            <v/>
          </cell>
          <cell r="N2963" t="str">
            <v>CAPAG Ano Base 2023</v>
          </cell>
          <cell r="O2963" t="str">
            <v>Não</v>
          </cell>
          <cell r="P2963">
            <v>0.24194987144053162</v>
          </cell>
          <cell r="Q2963" t="str">
            <v>Sim</v>
          </cell>
          <cell r="R2963" t="str">
            <v/>
          </cell>
          <cell r="S2963" t="str">
            <v/>
          </cell>
          <cell r="T2963" t="str">
            <v/>
          </cell>
          <cell r="U2963" t="str">
            <v/>
          </cell>
          <cell r="V2963" t="str">
            <v>Sim</v>
          </cell>
          <cell r="W2963" t="str">
            <v>Sim</v>
          </cell>
        </row>
        <row r="2964">
          <cell r="D2964" t="str">
            <v>São Geraldo da Piedade/MG</v>
          </cell>
          <cell r="E2964" t="str">
            <v>C</v>
          </cell>
          <cell r="F2964">
            <v>1.0237223212929476E-2</v>
          </cell>
          <cell r="G2964" t="str">
            <v>A</v>
          </cell>
          <cell r="H2964">
            <v>0.96034134054460807</v>
          </cell>
          <cell r="I2964" t="str">
            <v>C</v>
          </cell>
          <cell r="J2964">
            <v>-7.1123332154686041E-3</v>
          </cell>
          <cell r="K2964" t="str">
            <v>C</v>
          </cell>
          <cell r="L2964" t="str">
            <v>Cicf</v>
          </cell>
          <cell r="M2964" t="str">
            <v/>
          </cell>
          <cell r="N2964" t="str">
            <v>CAPAG Ano Base 2023</v>
          </cell>
          <cell r="O2964" t="str">
            <v>Não</v>
          </cell>
          <cell r="P2964">
            <v>0.40888102969772105</v>
          </cell>
          <cell r="Q2964" t="str">
            <v>Sim</v>
          </cell>
          <cell r="R2964" t="str">
            <v>Sim</v>
          </cell>
          <cell r="S2964" t="str">
            <v/>
          </cell>
          <cell r="T2964" t="str">
            <v/>
          </cell>
          <cell r="U2964" t="str">
            <v/>
          </cell>
          <cell r="V2964" t="str">
            <v>Sim</v>
          </cell>
          <cell r="W2964" t="str">
            <v>Sim</v>
          </cell>
        </row>
        <row r="2965">
          <cell r="D2965" t="str">
            <v>São Geraldo do Baixio/MG</v>
          </cell>
          <cell r="E2965" t="str">
            <v>C</v>
          </cell>
          <cell r="F2965">
            <v>2.4532364694956354E-2</v>
          </cell>
          <cell r="G2965" t="str">
            <v>A</v>
          </cell>
          <cell r="H2965">
            <v>0.87975704696831447</v>
          </cell>
          <cell r="I2965" t="str">
            <v>B</v>
          </cell>
          <cell r="J2965">
            <v>-4.4251365615558969E-3</v>
          </cell>
          <cell r="K2965" t="str">
            <v>C</v>
          </cell>
          <cell r="L2965" t="str">
            <v>Cicf</v>
          </cell>
          <cell r="M2965" t="str">
            <v/>
          </cell>
          <cell r="N2965" t="str">
            <v>CAPAG Ano Base 2023</v>
          </cell>
          <cell r="O2965" t="str">
            <v>Não</v>
          </cell>
          <cell r="P2965" t="str">
            <v/>
          </cell>
          <cell r="Q2965" t="str">
            <v>Sim</v>
          </cell>
          <cell r="R2965" t="str">
            <v/>
          </cell>
          <cell r="S2965" t="str">
            <v/>
          </cell>
          <cell r="T2965" t="str">
            <v/>
          </cell>
          <cell r="U2965" t="str">
            <v/>
          </cell>
          <cell r="V2965" t="str">
            <v>Sim</v>
          </cell>
          <cell r="W2965" t="str">
            <v>Sim</v>
          </cell>
        </row>
        <row r="2966">
          <cell r="D2966" t="str">
            <v>São Gonçalo do Abaeté/MG</v>
          </cell>
          <cell r="E2966" t="str">
            <v>n.d.</v>
          </cell>
          <cell r="F2966">
            <v>7.9945871312576314E-2</v>
          </cell>
          <cell r="G2966" t="str">
            <v>A</v>
          </cell>
          <cell r="H2966">
            <v>0.84581539291343111</v>
          </cell>
          <cell r="I2966" t="str">
            <v>A</v>
          </cell>
          <cell r="J2966" t="str">
            <v>n.d.</v>
          </cell>
          <cell r="K2966" t="str">
            <v>n.d.</v>
          </cell>
          <cell r="L2966" t="str">
            <v>Cicf</v>
          </cell>
          <cell r="M296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66" t="str">
            <v>CAPAG Ano Base 2023</v>
          </cell>
          <cell r="O2966" t="str">
            <v>Não</v>
          </cell>
          <cell r="P2966" t="str">
            <v>n.d.</v>
          </cell>
          <cell r="Q2966" t="str">
            <v>Sim</v>
          </cell>
          <cell r="R2966" t="str">
            <v/>
          </cell>
          <cell r="S2966" t="str">
            <v/>
          </cell>
          <cell r="T2966" t="str">
            <v/>
          </cell>
          <cell r="U2966" t="str">
            <v>Sim</v>
          </cell>
          <cell r="V2966" t="str">
            <v>Sim</v>
          </cell>
          <cell r="W2966" t="str">
            <v>Sim</v>
          </cell>
        </row>
        <row r="2967">
          <cell r="D2967" t="str">
            <v>São Gonçalo do Pará/MG</v>
          </cell>
          <cell r="E2967" t="str">
            <v>C</v>
          </cell>
          <cell r="F2967">
            <v>1.5248756149856402E-2</v>
          </cell>
          <cell r="G2967" t="str">
            <v>A</v>
          </cell>
          <cell r="H2967">
            <v>0.98978514547459562</v>
          </cell>
          <cell r="I2967" t="str">
            <v>C</v>
          </cell>
          <cell r="J2967">
            <v>-0.10289212451167887</v>
          </cell>
          <cell r="K2967" t="str">
            <v>C</v>
          </cell>
          <cell r="L2967" t="str">
            <v>Cicf</v>
          </cell>
          <cell r="M2967" t="str">
            <v/>
          </cell>
          <cell r="N2967" t="str">
            <v>CAPAG Ano Base 2023</v>
          </cell>
          <cell r="O2967" t="str">
            <v>Não</v>
          </cell>
          <cell r="P2967" t="str">
            <v/>
          </cell>
          <cell r="Q2967" t="str">
            <v>Sim</v>
          </cell>
          <cell r="R2967" t="str">
            <v/>
          </cell>
          <cell r="S2967" t="str">
            <v/>
          </cell>
          <cell r="T2967" t="str">
            <v/>
          </cell>
          <cell r="U2967" t="str">
            <v/>
          </cell>
          <cell r="V2967" t="str">
            <v>Sim</v>
          </cell>
          <cell r="W2967" t="str">
            <v>Sim</v>
          </cell>
        </row>
        <row r="2968">
          <cell r="D2968" t="str">
            <v>São Gonçalo do Rio Abaixo/MG</v>
          </cell>
          <cell r="E2968" t="str">
            <v>n.d.</v>
          </cell>
          <cell r="F2968">
            <v>3.2471947226711724E-4</v>
          </cell>
          <cell r="G2968" t="str">
            <v>A</v>
          </cell>
          <cell r="H2968">
            <v>0.6713748370686361</v>
          </cell>
          <cell r="I2968" t="str">
            <v>A</v>
          </cell>
          <cell r="J2968" t="str">
            <v>n.d.</v>
          </cell>
          <cell r="K2968" t="str">
            <v>n.d.</v>
          </cell>
          <cell r="L2968" t="str">
            <v>Bicf</v>
          </cell>
          <cell r="M29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68" t="str">
            <v>CAPAG Ano Base 2023</v>
          </cell>
          <cell r="O2968" t="str">
            <v>Não</v>
          </cell>
          <cell r="P2968" t="str">
            <v>n.d.</v>
          </cell>
          <cell r="Q2968" t="str">
            <v>Sim</v>
          </cell>
          <cell r="R2968" t="str">
            <v/>
          </cell>
          <cell r="S2968" t="str">
            <v/>
          </cell>
          <cell r="T2968" t="str">
            <v/>
          </cell>
          <cell r="U2968" t="str">
            <v>Sim</v>
          </cell>
          <cell r="V2968" t="str">
            <v>Sim</v>
          </cell>
          <cell r="W2968" t="str">
            <v>Sim</v>
          </cell>
        </row>
        <row r="2969">
          <cell r="D2969" t="str">
            <v>São Gonçalo do Sapucaí/MG</v>
          </cell>
          <cell r="E2969" t="str">
            <v>n.d.</v>
          </cell>
          <cell r="F2969">
            <v>8.6830993812665777E-2</v>
          </cell>
          <cell r="G2969" t="str">
            <v>A</v>
          </cell>
          <cell r="H2969">
            <v>0.96245765559797902</v>
          </cell>
          <cell r="I2969" t="str">
            <v>C</v>
          </cell>
          <cell r="J2969" t="str">
            <v>n.d.</v>
          </cell>
          <cell r="K2969" t="str">
            <v>n.d.</v>
          </cell>
          <cell r="L2969" t="str">
            <v>Cicf</v>
          </cell>
          <cell r="M29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69" t="str">
            <v>CAPAG Ano Base 2023</v>
          </cell>
          <cell r="O2969" t="str">
            <v>Não</v>
          </cell>
          <cell r="P2969" t="str">
            <v>n.d.</v>
          </cell>
          <cell r="Q2969" t="str">
            <v>Sim</v>
          </cell>
          <cell r="R2969" t="str">
            <v/>
          </cell>
          <cell r="S2969" t="str">
            <v/>
          </cell>
          <cell r="T2969" t="str">
            <v/>
          </cell>
          <cell r="U2969" t="str">
            <v>Sim</v>
          </cell>
          <cell r="V2969" t="str">
            <v>Sim</v>
          </cell>
          <cell r="W2969" t="str">
            <v>Sim</v>
          </cell>
        </row>
        <row r="2970">
          <cell r="D2970" t="str">
            <v>São Gotardo/MG</v>
          </cell>
          <cell r="E2970" t="str">
            <v>n.e.</v>
          </cell>
          <cell r="F2970">
            <v>1.5177609133370584E-2</v>
          </cell>
          <cell r="G2970" t="str">
            <v>A</v>
          </cell>
          <cell r="H2970">
            <v>0.88212417645916852</v>
          </cell>
          <cell r="I2970" t="str">
            <v>B</v>
          </cell>
          <cell r="J2970">
            <v>1.372182265741151E-2</v>
          </cell>
          <cell r="K2970" t="str">
            <v>B</v>
          </cell>
          <cell r="L2970" t="str">
            <v>Eicf</v>
          </cell>
          <cell r="M2970" t="str">
            <v>Ente possui ranking da informação contábil Eicf</v>
          </cell>
          <cell r="N2970" t="str">
            <v>CAPAG Ano Base 2023</v>
          </cell>
          <cell r="O2970" t="str">
            <v>Não</v>
          </cell>
          <cell r="P2970">
            <v>0.7677754922858987</v>
          </cell>
          <cell r="Q2970" t="str">
            <v>Sim</v>
          </cell>
          <cell r="R2970" t="str">
            <v/>
          </cell>
          <cell r="S2970" t="str">
            <v/>
          </cell>
          <cell r="T2970" t="str">
            <v/>
          </cell>
          <cell r="U2970" t="str">
            <v/>
          </cell>
          <cell r="V2970" t="str">
            <v>Sim</v>
          </cell>
          <cell r="W2970" t="str">
            <v>Sim</v>
          </cell>
        </row>
        <row r="2971">
          <cell r="D2971" t="str">
            <v>São João Batista do Glória/MG</v>
          </cell>
          <cell r="E2971" t="str">
            <v>C</v>
          </cell>
          <cell r="F2971">
            <v>0.11466736786373492</v>
          </cell>
          <cell r="G2971" t="str">
            <v>A</v>
          </cell>
          <cell r="H2971">
            <v>0.98669149679945023</v>
          </cell>
          <cell r="I2971" t="str">
            <v>C</v>
          </cell>
          <cell r="J2971">
            <v>-1.6909303238194996E-2</v>
          </cell>
          <cell r="K2971" t="str">
            <v>C</v>
          </cell>
          <cell r="L2971" t="str">
            <v>Dicf</v>
          </cell>
          <cell r="M2971" t="str">
            <v/>
          </cell>
          <cell r="N2971" t="str">
            <v>CAPAG Ano Base 2023</v>
          </cell>
          <cell r="O2971" t="str">
            <v>Não</v>
          </cell>
          <cell r="P2971">
            <v>1.3844789838882976</v>
          </cell>
          <cell r="Q2971" t="str">
            <v>Sim</v>
          </cell>
          <cell r="R2971" t="str">
            <v/>
          </cell>
          <cell r="S2971" t="str">
            <v/>
          </cell>
          <cell r="T2971" t="str">
            <v/>
          </cell>
          <cell r="U2971" t="str">
            <v/>
          </cell>
          <cell r="V2971" t="str">
            <v>Sim</v>
          </cell>
          <cell r="W2971" t="str">
            <v>Não</v>
          </cell>
        </row>
        <row r="2972">
          <cell r="D2972" t="str">
            <v>São João da Lagoa/MG</v>
          </cell>
          <cell r="E2972" t="str">
            <v>C</v>
          </cell>
          <cell r="F2972">
            <v>5.9308142947355834E-2</v>
          </cell>
          <cell r="G2972" t="str">
            <v>A</v>
          </cell>
          <cell r="H2972">
            <v>0.95544875158064135</v>
          </cell>
          <cell r="I2972" t="str">
            <v>C</v>
          </cell>
          <cell r="J2972">
            <v>-3.1797993555325831E-2</v>
          </cell>
          <cell r="K2972" t="str">
            <v>C</v>
          </cell>
          <cell r="L2972" t="str">
            <v>Bicf</v>
          </cell>
          <cell r="M2972" t="str">
            <v/>
          </cell>
          <cell r="N2972" t="str">
            <v>CAPAG Ano Base 2024</v>
          </cell>
          <cell r="O2972" t="str">
            <v>Sim</v>
          </cell>
          <cell r="P2972" t="str">
            <v/>
          </cell>
          <cell r="Q2972" t="str">
            <v>Sim</v>
          </cell>
          <cell r="R2972" t="str">
            <v/>
          </cell>
          <cell r="S2972" t="str">
            <v/>
          </cell>
          <cell r="T2972" t="str">
            <v/>
          </cell>
          <cell r="U2972" t="str">
            <v/>
          </cell>
          <cell r="V2972" t="str">
            <v>Sim</v>
          </cell>
          <cell r="W2972" t="str">
            <v>Sim</v>
          </cell>
        </row>
        <row r="2973">
          <cell r="D2973" t="str">
            <v>São João da Mata/MG</v>
          </cell>
          <cell r="E2973" t="str">
            <v>n.d.</v>
          </cell>
          <cell r="F2973">
            <v>3.0814720795281865E-2</v>
          </cell>
          <cell r="G2973" t="str">
            <v>A</v>
          </cell>
          <cell r="H2973">
            <v>0.92871505053367776</v>
          </cell>
          <cell r="I2973" t="str">
            <v>B</v>
          </cell>
          <cell r="J2973" t="str">
            <v>n.d.</v>
          </cell>
          <cell r="K2973" t="str">
            <v>n.d.</v>
          </cell>
          <cell r="L2973" t="str">
            <v>Bicf</v>
          </cell>
          <cell r="M297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73" t="str">
            <v>CAPAG Ano Base 2023</v>
          </cell>
          <cell r="O2973" t="str">
            <v>Não</v>
          </cell>
          <cell r="P2973" t="str">
            <v>n.d.</v>
          </cell>
          <cell r="Q2973" t="str">
            <v>Sim</v>
          </cell>
          <cell r="R2973" t="str">
            <v/>
          </cell>
          <cell r="S2973" t="str">
            <v/>
          </cell>
          <cell r="T2973" t="str">
            <v/>
          </cell>
          <cell r="U2973" t="str">
            <v>Sim</v>
          </cell>
          <cell r="V2973" t="str">
            <v>Sim</v>
          </cell>
          <cell r="W2973" t="str">
            <v>Não</v>
          </cell>
        </row>
        <row r="2974">
          <cell r="D2974" t="str">
            <v>São João da Ponte/MG</v>
          </cell>
          <cell r="E2974" t="str">
            <v>n.d.</v>
          </cell>
          <cell r="F2974">
            <v>0.32836620524262045</v>
          </cell>
          <cell r="G2974" t="str">
            <v>A</v>
          </cell>
          <cell r="H2974">
            <v>0.8329631782813296</v>
          </cell>
          <cell r="I2974" t="str">
            <v>A</v>
          </cell>
          <cell r="J2974" t="str">
            <v>n.d.</v>
          </cell>
          <cell r="K2974" t="str">
            <v>n.d.</v>
          </cell>
          <cell r="L2974" t="str">
            <v>Cicf</v>
          </cell>
          <cell r="M297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74" t="str">
            <v>CAPAG Ano Base 2023</v>
          </cell>
          <cell r="O2974" t="str">
            <v>Não</v>
          </cell>
          <cell r="P2974" t="str">
            <v>n.d.</v>
          </cell>
          <cell r="Q2974" t="str">
            <v>Sim</v>
          </cell>
          <cell r="R2974" t="str">
            <v/>
          </cell>
          <cell r="S2974" t="str">
            <v/>
          </cell>
          <cell r="T2974" t="str">
            <v/>
          </cell>
          <cell r="U2974" t="str">
            <v>Sim</v>
          </cell>
          <cell r="V2974" t="str">
            <v>Sim</v>
          </cell>
          <cell r="W2974" t="str">
            <v>Não</v>
          </cell>
        </row>
        <row r="2975">
          <cell r="D2975" t="str">
            <v>São João das Missões/MG</v>
          </cell>
          <cell r="E2975" t="str">
            <v>C</v>
          </cell>
          <cell r="F2975">
            <v>0.13130777710073288</v>
          </cell>
          <cell r="G2975" t="str">
            <v>A</v>
          </cell>
          <cell r="H2975">
            <v>0.79233026117940386</v>
          </cell>
          <cell r="I2975" t="str">
            <v>A</v>
          </cell>
          <cell r="J2975">
            <v>-4.292960272335488E-2</v>
          </cell>
          <cell r="K2975" t="str">
            <v>C</v>
          </cell>
          <cell r="L2975" t="str">
            <v>Cicf</v>
          </cell>
          <cell r="M2975" t="str">
            <v/>
          </cell>
          <cell r="N2975" t="str">
            <v>CAPAG Ano Base 2023</v>
          </cell>
          <cell r="O2975" t="str">
            <v>Não</v>
          </cell>
          <cell r="P2975">
            <v>1.958000301811633</v>
          </cell>
          <cell r="Q2975" t="str">
            <v>Sim</v>
          </cell>
          <cell r="R2975" t="str">
            <v/>
          </cell>
          <cell r="S2975" t="str">
            <v/>
          </cell>
          <cell r="T2975" t="str">
            <v/>
          </cell>
          <cell r="U2975" t="str">
            <v/>
          </cell>
          <cell r="V2975" t="str">
            <v>Sim</v>
          </cell>
          <cell r="W2975" t="str">
            <v>Sim</v>
          </cell>
        </row>
        <row r="2976">
          <cell r="D2976" t="str">
            <v>São João del Rei/MG</v>
          </cell>
          <cell r="E2976" t="str">
            <v>n.d.</v>
          </cell>
          <cell r="F2976" t="str">
            <v>n.d.</v>
          </cell>
          <cell r="G2976" t="str">
            <v>n.d.</v>
          </cell>
          <cell r="H2976" t="str">
            <v>n.d.</v>
          </cell>
          <cell r="I2976" t="str">
            <v>n.d.</v>
          </cell>
          <cell r="J2976" t="str">
            <v>n.d.</v>
          </cell>
          <cell r="K2976" t="str">
            <v>n.d.</v>
          </cell>
          <cell r="L2976" t="str">
            <v>Bicf</v>
          </cell>
          <cell r="M2976" t="str">
            <v xml:space="preserve">Ente não publicou último RGF de 2024
Ente não publicou último RREO de 2024
</v>
          </cell>
          <cell r="N2976" t="str">
            <v>CAPAG Ano Base 2023</v>
          </cell>
          <cell r="O2976" t="str">
            <v>Não</v>
          </cell>
          <cell r="P2976">
            <v>0.47592895373001776</v>
          </cell>
          <cell r="Q2976" t="str">
            <v>Sim</v>
          </cell>
          <cell r="R2976" t="str">
            <v>Sim</v>
          </cell>
          <cell r="S2976" t="str">
            <v/>
          </cell>
          <cell r="T2976" t="str">
            <v/>
          </cell>
          <cell r="U2976" t="str">
            <v/>
          </cell>
          <cell r="V2976" t="str">
            <v>Não</v>
          </cell>
          <cell r="W2976" t="str">
            <v>Não</v>
          </cell>
        </row>
        <row r="2977">
          <cell r="D2977" t="str">
            <v>São João do Manhuaçu/MG</v>
          </cell>
          <cell r="E2977" t="str">
            <v>n.e.</v>
          </cell>
          <cell r="F2977">
            <v>4.8617118258824289E-2</v>
          </cell>
          <cell r="G2977" t="str">
            <v>A</v>
          </cell>
          <cell r="H2977">
            <v>0.88951790353382676</v>
          </cell>
          <cell r="I2977" t="str">
            <v>B</v>
          </cell>
          <cell r="J2977">
            <v>-3.7508668137391205E-2</v>
          </cell>
          <cell r="K2977" t="str">
            <v>C</v>
          </cell>
          <cell r="L2977" t="str">
            <v>Eicf</v>
          </cell>
          <cell r="M2977" t="str">
            <v>Ente possui ranking da informação contábil Eicf</v>
          </cell>
          <cell r="N2977" t="str">
            <v>CAPAG Ano Base 2023</v>
          </cell>
          <cell r="O2977" t="str">
            <v>Não</v>
          </cell>
          <cell r="P2977">
            <v>3.1496273809595432</v>
          </cell>
          <cell r="Q2977" t="str">
            <v>Sim</v>
          </cell>
          <cell r="R2977" t="str">
            <v/>
          </cell>
          <cell r="S2977" t="str">
            <v/>
          </cell>
          <cell r="T2977" t="str">
            <v/>
          </cell>
          <cell r="U2977" t="str">
            <v/>
          </cell>
          <cell r="V2977" t="str">
            <v>Sim</v>
          </cell>
          <cell r="W2977" t="str">
            <v>Não</v>
          </cell>
        </row>
        <row r="2978">
          <cell r="D2978" t="str">
            <v>São João do Manteninha/MG</v>
          </cell>
          <cell r="E2978" t="str">
            <v>n.d.</v>
          </cell>
          <cell r="F2978">
            <v>3.3830858375343047E-2</v>
          </cell>
          <cell r="G2978" t="str">
            <v>A</v>
          </cell>
          <cell r="H2978">
            <v>0.95444791471381896</v>
          </cell>
          <cell r="I2978" t="str">
            <v>C</v>
          </cell>
          <cell r="J2978" t="str">
            <v>n.d.</v>
          </cell>
          <cell r="K2978" t="str">
            <v>n.d.</v>
          </cell>
          <cell r="L2978" t="str">
            <v>Cicf</v>
          </cell>
          <cell r="M29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78" t="str">
            <v>CAPAG Ano Base 2023</v>
          </cell>
          <cell r="O2978" t="str">
            <v>Não</v>
          </cell>
          <cell r="P2978">
            <v>6.9827969138562235E-2</v>
          </cell>
          <cell r="Q2978" t="str">
            <v>Sim</v>
          </cell>
          <cell r="R2978" t="str">
            <v>Sim</v>
          </cell>
          <cell r="S2978" t="str">
            <v/>
          </cell>
          <cell r="T2978" t="str">
            <v/>
          </cell>
          <cell r="U2978" t="str">
            <v>Sim</v>
          </cell>
          <cell r="V2978" t="str">
            <v>Sim</v>
          </cell>
          <cell r="W2978" t="str">
            <v>Sim</v>
          </cell>
        </row>
        <row r="2979">
          <cell r="D2979" t="str">
            <v>São João do Oriente/MG</v>
          </cell>
          <cell r="E2979" t="str">
            <v>C</v>
          </cell>
          <cell r="F2979">
            <v>2.7746594951753207E-2</v>
          </cell>
          <cell r="G2979" t="str">
            <v>A</v>
          </cell>
          <cell r="H2979">
            <v>0.93384166670489899</v>
          </cell>
          <cell r="I2979" t="str">
            <v>B</v>
          </cell>
          <cell r="J2979">
            <v>-1.0139276629091027E-2</v>
          </cell>
          <cell r="K2979" t="str">
            <v>C</v>
          </cell>
          <cell r="L2979" t="str">
            <v>Cicf</v>
          </cell>
          <cell r="M2979" t="str">
            <v/>
          </cell>
          <cell r="N2979" t="str">
            <v>CAPAG Ano Base 2023</v>
          </cell>
          <cell r="O2979" t="str">
            <v>Não</v>
          </cell>
          <cell r="P2979">
            <v>2.1055373967775179</v>
          </cell>
          <cell r="Q2979" t="str">
            <v>Sim</v>
          </cell>
          <cell r="R2979" t="str">
            <v/>
          </cell>
          <cell r="S2979" t="str">
            <v/>
          </cell>
          <cell r="T2979" t="str">
            <v/>
          </cell>
          <cell r="U2979" t="str">
            <v/>
          </cell>
          <cell r="V2979" t="str">
            <v>Sim</v>
          </cell>
          <cell r="W2979" t="str">
            <v>Sim</v>
          </cell>
        </row>
        <row r="2980">
          <cell r="D2980" t="str">
            <v>São João do Pacuí/MG</v>
          </cell>
          <cell r="E2980" t="str">
            <v>C</v>
          </cell>
          <cell r="F2980">
            <v>9.347521700462022E-2</v>
          </cell>
          <cell r="G2980" t="str">
            <v>A</v>
          </cell>
          <cell r="H2980">
            <v>0.88360062440319598</v>
          </cell>
          <cell r="I2980" t="str">
            <v>B</v>
          </cell>
          <cell r="J2980">
            <v>-9.7454875625004392E-3</v>
          </cell>
          <cell r="K2980" t="str">
            <v>C</v>
          </cell>
          <cell r="L2980" t="str">
            <v>Bicf</v>
          </cell>
          <cell r="M2980" t="str">
            <v/>
          </cell>
          <cell r="N2980" t="str">
            <v>CAPAG Ano Base 2023</v>
          </cell>
          <cell r="O2980" t="str">
            <v>Não</v>
          </cell>
          <cell r="P2980">
            <v>1.5823693066350486</v>
          </cell>
          <cell r="Q2980" t="str">
            <v>Sim</v>
          </cell>
          <cell r="R2980" t="str">
            <v/>
          </cell>
          <cell r="S2980" t="str">
            <v/>
          </cell>
          <cell r="T2980" t="str">
            <v/>
          </cell>
          <cell r="U2980" t="str">
            <v/>
          </cell>
          <cell r="V2980" t="str">
            <v>Sim</v>
          </cell>
          <cell r="W2980" t="str">
            <v>Não</v>
          </cell>
        </row>
        <row r="2981">
          <cell r="D2981" t="str">
            <v>São João do Paraíso/MG</v>
          </cell>
          <cell r="E2981" t="str">
            <v>n.d.</v>
          </cell>
          <cell r="F2981">
            <v>0.29488445295215227</v>
          </cell>
          <cell r="G2981" t="str">
            <v>A</v>
          </cell>
          <cell r="H2981">
            <v>0.95034168655237905</v>
          </cell>
          <cell r="I2981" t="str">
            <v>C</v>
          </cell>
          <cell r="J2981" t="str">
            <v>n.d.</v>
          </cell>
          <cell r="K2981" t="str">
            <v>n.d.</v>
          </cell>
          <cell r="L2981" t="str">
            <v>Dicf</v>
          </cell>
          <cell r="M29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81" t="str">
            <v>CAPAG Ano Base 2023</v>
          </cell>
          <cell r="O2981" t="str">
            <v>Não</v>
          </cell>
          <cell r="P2981" t="str">
            <v>n.d.</v>
          </cell>
          <cell r="Q2981" t="str">
            <v>Sim</v>
          </cell>
          <cell r="R2981" t="str">
            <v/>
          </cell>
          <cell r="S2981" t="str">
            <v/>
          </cell>
          <cell r="T2981" t="str">
            <v/>
          </cell>
          <cell r="U2981" t="str">
            <v>Sim</v>
          </cell>
          <cell r="V2981" t="str">
            <v>Sim</v>
          </cell>
          <cell r="W2981" t="str">
            <v>Não</v>
          </cell>
        </row>
        <row r="2982">
          <cell r="D2982" t="str">
            <v>São João Evangelista/MG</v>
          </cell>
          <cell r="E2982" t="str">
            <v>C</v>
          </cell>
          <cell r="F2982">
            <v>0.13579922267666439</v>
          </cell>
          <cell r="G2982" t="str">
            <v>A</v>
          </cell>
          <cell r="H2982">
            <v>0.96026038910917211</v>
          </cell>
          <cell r="I2982" t="str">
            <v>C</v>
          </cell>
          <cell r="J2982">
            <v>5.4630578143038113E-3</v>
          </cell>
          <cell r="K2982" t="str">
            <v>B</v>
          </cell>
          <cell r="L2982" t="str">
            <v>Dicf</v>
          </cell>
          <cell r="M2982" t="str">
            <v/>
          </cell>
          <cell r="N2982" t="str">
            <v>CAPAG Ano Base 2023</v>
          </cell>
          <cell r="O2982" t="str">
            <v>Não</v>
          </cell>
          <cell r="P2982">
            <v>0.85026779417302534</v>
          </cell>
          <cell r="Q2982" t="str">
            <v>Sim</v>
          </cell>
          <cell r="R2982" t="str">
            <v/>
          </cell>
          <cell r="S2982" t="str">
            <v/>
          </cell>
          <cell r="T2982" t="str">
            <v/>
          </cell>
          <cell r="U2982" t="str">
            <v/>
          </cell>
          <cell r="V2982" t="str">
            <v>Sim</v>
          </cell>
          <cell r="W2982" t="str">
            <v>Sim</v>
          </cell>
        </row>
        <row r="2983">
          <cell r="D2983" t="str">
            <v>São João Nepomuceno/MG</v>
          </cell>
          <cell r="E2983" t="str">
            <v>n.e.</v>
          </cell>
          <cell r="F2983">
            <v>1.2633190625111861E-2</v>
          </cell>
          <cell r="G2983" t="str">
            <v>A</v>
          </cell>
          <cell r="H2983" t="str">
            <v>n.d.</v>
          </cell>
          <cell r="I2983" t="str">
            <v>n.d.</v>
          </cell>
          <cell r="J2983" t="str">
            <v>n.d.</v>
          </cell>
          <cell r="K2983" t="str">
            <v>n.d.</v>
          </cell>
          <cell r="L2983" t="str">
            <v>Eicf</v>
          </cell>
          <cell r="M2983" t="str">
            <v>Ente possui ranking da informação contábil Eicf</v>
          </cell>
          <cell r="N2983" t="str">
            <v>CAPAG Ano Base 2023</v>
          </cell>
          <cell r="O2983" t="str">
            <v>Não</v>
          </cell>
          <cell r="P2983" t="str">
            <v>n.d.</v>
          </cell>
          <cell r="Q2983" t="str">
            <v>Sim</v>
          </cell>
          <cell r="R2983" t="str">
            <v/>
          </cell>
          <cell r="S2983" t="str">
            <v/>
          </cell>
          <cell r="T2983" t="str">
            <v/>
          </cell>
          <cell r="U2983" t="str">
            <v>Sim</v>
          </cell>
          <cell r="V2983" t="str">
            <v>Sim</v>
          </cell>
          <cell r="W2983" t="str">
            <v>Sim</v>
          </cell>
        </row>
        <row r="2984">
          <cell r="D2984" t="str">
            <v>São Joaquim de Bicas/MG</v>
          </cell>
          <cell r="E2984" t="str">
            <v>C</v>
          </cell>
          <cell r="F2984">
            <v>0.17562185318434184</v>
          </cell>
          <cell r="G2984" t="str">
            <v>A</v>
          </cell>
          <cell r="H2984">
            <v>0.91241276458418796</v>
          </cell>
          <cell r="I2984" t="str">
            <v>B</v>
          </cell>
          <cell r="J2984">
            <v>-1.5703155034570777E-2</v>
          </cell>
          <cell r="K2984" t="str">
            <v>C</v>
          </cell>
          <cell r="L2984" t="str">
            <v>Bicf</v>
          </cell>
          <cell r="M2984" t="str">
            <v/>
          </cell>
          <cell r="N2984" t="str">
            <v>CAPAG Ano Base 2023</v>
          </cell>
          <cell r="O2984" t="str">
            <v>Não</v>
          </cell>
          <cell r="P2984">
            <v>1.8907962326331447</v>
          </cell>
          <cell r="Q2984" t="str">
            <v>Sim</v>
          </cell>
          <cell r="R2984" t="str">
            <v/>
          </cell>
          <cell r="S2984" t="str">
            <v/>
          </cell>
          <cell r="T2984" t="str">
            <v/>
          </cell>
          <cell r="U2984" t="str">
            <v/>
          </cell>
          <cell r="V2984" t="str">
            <v>Sim</v>
          </cell>
          <cell r="W2984" t="str">
            <v>Sim</v>
          </cell>
        </row>
        <row r="2985">
          <cell r="D2985" t="str">
            <v>São José da Barra/MG</v>
          </cell>
          <cell r="E2985" t="str">
            <v>A</v>
          </cell>
          <cell r="F2985">
            <v>6.8828475474033033E-3</v>
          </cell>
          <cell r="G2985" t="str">
            <v>A</v>
          </cell>
          <cell r="H2985">
            <v>0.91378044083289545</v>
          </cell>
          <cell r="I2985" t="str">
            <v>B</v>
          </cell>
          <cell r="J2985">
            <v>0.10774726141083206</v>
          </cell>
          <cell r="K2985" t="str">
            <v>A</v>
          </cell>
          <cell r="L2985" t="str">
            <v>Cicf</v>
          </cell>
          <cell r="M2985" t="str">
            <v/>
          </cell>
          <cell r="N2985" t="str">
            <v>CAPAG Ano Base 2023</v>
          </cell>
          <cell r="O2985" t="str">
            <v>Não</v>
          </cell>
          <cell r="P2985">
            <v>0.31200052408792556</v>
          </cell>
          <cell r="Q2985" t="str">
            <v>Sim</v>
          </cell>
          <cell r="R2985" t="str">
            <v/>
          </cell>
          <cell r="S2985" t="str">
            <v/>
          </cell>
          <cell r="T2985" t="str">
            <v/>
          </cell>
          <cell r="U2985" t="str">
            <v/>
          </cell>
          <cell r="V2985" t="str">
            <v>Sim</v>
          </cell>
          <cell r="W2985" t="str">
            <v>Sim</v>
          </cell>
        </row>
        <row r="2986">
          <cell r="D2986" t="str">
            <v>São José da Lapa/MG</v>
          </cell>
          <cell r="E2986" t="str">
            <v>n.e.</v>
          </cell>
          <cell r="F2986">
            <v>0.23738480867919107</v>
          </cell>
          <cell r="G2986" t="str">
            <v>A</v>
          </cell>
          <cell r="H2986">
            <v>0.9036718175883649</v>
          </cell>
          <cell r="I2986" t="str">
            <v>B</v>
          </cell>
          <cell r="J2986">
            <v>-6.483620765677614E-2</v>
          </cell>
          <cell r="K2986" t="str">
            <v>C</v>
          </cell>
          <cell r="L2986" t="str">
            <v>Eicf</v>
          </cell>
          <cell r="M2986" t="str">
            <v>Ente possui ranking da informação contábil Eicf</v>
          </cell>
          <cell r="N2986" t="str">
            <v>CAPAG Ano Base 2023</v>
          </cell>
          <cell r="O2986" t="str">
            <v>Não</v>
          </cell>
          <cell r="P2986">
            <v>7.1660599122799269</v>
          </cell>
          <cell r="Q2986" t="str">
            <v>Sim</v>
          </cell>
          <cell r="R2986" t="str">
            <v/>
          </cell>
          <cell r="S2986" t="str">
            <v/>
          </cell>
          <cell r="T2986" t="str">
            <v/>
          </cell>
          <cell r="U2986" t="str">
            <v/>
          </cell>
          <cell r="V2986" t="str">
            <v>Sim</v>
          </cell>
          <cell r="W2986" t="str">
            <v>Não</v>
          </cell>
        </row>
        <row r="2987">
          <cell r="D2987" t="str">
            <v>São José da Safira/MG</v>
          </cell>
          <cell r="E2987" t="str">
            <v>C</v>
          </cell>
          <cell r="F2987">
            <v>4.4348242379883517E-2</v>
          </cell>
          <cell r="G2987" t="str">
            <v>A</v>
          </cell>
          <cell r="H2987">
            <v>0.96925308697909385</v>
          </cell>
          <cell r="I2987" t="str">
            <v>C</v>
          </cell>
          <cell r="J2987">
            <v>5.6134669383303302E-4</v>
          </cell>
          <cell r="K2987" t="str">
            <v>B</v>
          </cell>
          <cell r="L2987" t="str">
            <v>Dicf</v>
          </cell>
          <cell r="M2987" t="str">
            <v/>
          </cell>
          <cell r="N2987" t="str">
            <v>CAPAG Ano Base 2023</v>
          </cell>
          <cell r="O2987" t="str">
            <v>Não</v>
          </cell>
          <cell r="P2987">
            <v>0.86004559049308393</v>
          </cell>
          <cell r="Q2987" t="str">
            <v>Sim</v>
          </cell>
          <cell r="R2987" t="str">
            <v/>
          </cell>
          <cell r="S2987" t="str">
            <v/>
          </cell>
          <cell r="T2987" t="str">
            <v/>
          </cell>
          <cell r="U2987" t="str">
            <v/>
          </cell>
          <cell r="V2987" t="str">
            <v>Sim</v>
          </cell>
          <cell r="W2987" t="str">
            <v>Sim</v>
          </cell>
        </row>
        <row r="2988">
          <cell r="D2988" t="str">
            <v>São José da Varginha/MG</v>
          </cell>
          <cell r="E2988" t="str">
            <v>C</v>
          </cell>
          <cell r="F2988">
            <v>7.1962131725988969E-3</v>
          </cell>
          <cell r="G2988" t="str">
            <v>A</v>
          </cell>
          <cell r="H2988">
            <v>0.95509800284158353</v>
          </cell>
          <cell r="I2988" t="str">
            <v>C</v>
          </cell>
          <cell r="J2988">
            <v>-0.18092330915002258</v>
          </cell>
          <cell r="K2988" t="str">
            <v>C</v>
          </cell>
          <cell r="L2988" t="str">
            <v>Cicf</v>
          </cell>
          <cell r="M2988" t="str">
            <v/>
          </cell>
          <cell r="N2988" t="str">
            <v>CAPAG Ano Base 2023</v>
          </cell>
          <cell r="O2988" t="str">
            <v>Não</v>
          </cell>
          <cell r="P2988" t="str">
            <v/>
          </cell>
          <cell r="Q2988" t="str">
            <v>Sim</v>
          </cell>
          <cell r="R2988" t="str">
            <v/>
          </cell>
          <cell r="S2988" t="str">
            <v/>
          </cell>
          <cell r="T2988" t="str">
            <v/>
          </cell>
          <cell r="U2988" t="str">
            <v/>
          </cell>
          <cell r="V2988" t="str">
            <v>Sim</v>
          </cell>
          <cell r="W2988" t="str">
            <v>Sim</v>
          </cell>
        </row>
        <row r="2989">
          <cell r="D2989" t="str">
            <v>São José do Alegre/MG</v>
          </cell>
          <cell r="E2989" t="str">
            <v>A</v>
          </cell>
          <cell r="F2989">
            <v>3.8542938808448488E-2</v>
          </cell>
          <cell r="G2989" t="str">
            <v>A</v>
          </cell>
          <cell r="H2989">
            <v>0.88363482847056163</v>
          </cell>
          <cell r="I2989" t="str">
            <v>B</v>
          </cell>
          <cell r="J2989">
            <v>9.5832959987967412E-2</v>
          </cell>
          <cell r="K2989" t="str">
            <v>A</v>
          </cell>
          <cell r="L2989" t="str">
            <v>Bicf</v>
          </cell>
          <cell r="M2989" t="str">
            <v/>
          </cell>
          <cell r="N2989" t="str">
            <v>CAPAG Ano Base 2023</v>
          </cell>
          <cell r="O2989" t="str">
            <v>Não</v>
          </cell>
          <cell r="P2989">
            <v>5.3407556041031257E-2</v>
          </cell>
          <cell r="Q2989" t="str">
            <v>Sim</v>
          </cell>
          <cell r="R2989" t="str">
            <v/>
          </cell>
          <cell r="S2989" t="str">
            <v/>
          </cell>
          <cell r="T2989" t="str">
            <v/>
          </cell>
          <cell r="U2989" t="str">
            <v/>
          </cell>
          <cell r="V2989" t="str">
            <v>Sim</v>
          </cell>
          <cell r="W2989" t="str">
            <v>Sim</v>
          </cell>
        </row>
        <row r="2990">
          <cell r="D2990" t="str">
            <v>São José do Divino/MG</v>
          </cell>
          <cell r="E2990" t="str">
            <v>n.d.</v>
          </cell>
          <cell r="F2990">
            <v>0.14076070152931572</v>
          </cell>
          <cell r="G2990" t="str">
            <v>A</v>
          </cell>
          <cell r="H2990">
            <v>0.88159971959703531</v>
          </cell>
          <cell r="I2990" t="str">
            <v>B</v>
          </cell>
          <cell r="J2990" t="str">
            <v>n.d.</v>
          </cell>
          <cell r="K2990" t="str">
            <v>n.d.</v>
          </cell>
          <cell r="L2990" t="str">
            <v>Cicf</v>
          </cell>
          <cell r="M299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90" t="str">
            <v>CAPAG Ano Base 2023</v>
          </cell>
          <cell r="O2990" t="str">
            <v>Não</v>
          </cell>
          <cell r="P2990">
            <v>0.48988121708044163</v>
          </cell>
          <cell r="Q2990" t="str">
            <v>Sim</v>
          </cell>
          <cell r="R2990" t="str">
            <v>Sim</v>
          </cell>
          <cell r="S2990" t="str">
            <v/>
          </cell>
          <cell r="T2990" t="str">
            <v/>
          </cell>
          <cell r="U2990" t="str">
            <v>Sim</v>
          </cell>
          <cell r="V2990" t="str">
            <v>Sim</v>
          </cell>
          <cell r="W2990" t="str">
            <v>Sim</v>
          </cell>
        </row>
        <row r="2991">
          <cell r="D2991" t="str">
            <v>São José do Goiabal/MG</v>
          </cell>
          <cell r="E2991" t="str">
            <v>n.d.</v>
          </cell>
          <cell r="F2991">
            <v>3.1487461073996748E-2</v>
          </cell>
          <cell r="G2991" t="str">
            <v>A</v>
          </cell>
          <cell r="H2991">
            <v>0.95756444808057695</v>
          </cell>
          <cell r="I2991" t="str">
            <v>C</v>
          </cell>
          <cell r="J2991" t="str">
            <v>n.d.</v>
          </cell>
          <cell r="K2991" t="str">
            <v>n.d.</v>
          </cell>
          <cell r="L2991" t="str">
            <v>Bicf</v>
          </cell>
          <cell r="M29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91" t="str">
            <v>CAPAG Ano Base 2023</v>
          </cell>
          <cell r="O2991" t="str">
            <v>Não</v>
          </cell>
          <cell r="P2991" t="str">
            <v>n.d.</v>
          </cell>
          <cell r="Q2991" t="str">
            <v>Sim</v>
          </cell>
          <cell r="R2991" t="str">
            <v/>
          </cell>
          <cell r="S2991" t="str">
            <v/>
          </cell>
          <cell r="T2991" t="str">
            <v/>
          </cell>
          <cell r="U2991" t="str">
            <v>Sim</v>
          </cell>
          <cell r="V2991" t="str">
            <v>Sim</v>
          </cell>
          <cell r="W2991" t="str">
            <v>Sim</v>
          </cell>
        </row>
        <row r="2992">
          <cell r="D2992" t="str">
            <v>São José do Jacuri/MG</v>
          </cell>
          <cell r="E2992" t="str">
            <v>n.e.</v>
          </cell>
          <cell r="F2992">
            <v>7.3344600245920072E-2</v>
          </cell>
          <cell r="G2992" t="str">
            <v>A</v>
          </cell>
          <cell r="H2992">
            <v>0.91651294154633545</v>
          </cell>
          <cell r="I2992" t="str">
            <v>B</v>
          </cell>
          <cell r="J2992">
            <v>-6.5726412942157331E-3</v>
          </cell>
          <cell r="K2992" t="str">
            <v>C</v>
          </cell>
          <cell r="L2992" t="str">
            <v>Eicf</v>
          </cell>
          <cell r="M2992" t="str">
            <v>Ente possui ranking da informação contábil Eicf</v>
          </cell>
          <cell r="N2992" t="str">
            <v>CAPAG Ano Base 2023</v>
          </cell>
          <cell r="O2992" t="str">
            <v>Não</v>
          </cell>
          <cell r="P2992">
            <v>1.7414398110940095</v>
          </cell>
          <cell r="Q2992" t="str">
            <v>Sim</v>
          </cell>
          <cell r="R2992" t="str">
            <v/>
          </cell>
          <cell r="S2992" t="str">
            <v/>
          </cell>
          <cell r="T2992" t="str">
            <v/>
          </cell>
          <cell r="U2992" t="str">
            <v/>
          </cell>
          <cell r="V2992" t="str">
            <v>Sim</v>
          </cell>
          <cell r="W2992" t="str">
            <v>Não</v>
          </cell>
        </row>
        <row r="2993">
          <cell r="D2993" t="str">
            <v>São José do Mantimento/MG</v>
          </cell>
          <cell r="E2993" t="str">
            <v>n.d.</v>
          </cell>
          <cell r="F2993">
            <v>3.1127677934468641E-2</v>
          </cell>
          <cell r="G2993" t="str">
            <v>A</v>
          </cell>
          <cell r="H2993">
            <v>0.92819784426032759</v>
          </cell>
          <cell r="I2993" t="str">
            <v>B</v>
          </cell>
          <cell r="J2993" t="str">
            <v>n.d.</v>
          </cell>
          <cell r="K2993" t="str">
            <v>n.d.</v>
          </cell>
          <cell r="L2993" t="str">
            <v>Cicf</v>
          </cell>
          <cell r="M299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2993" t="str">
            <v>CAPAG Ano Base 2023</v>
          </cell>
          <cell r="O2993" t="str">
            <v>Não</v>
          </cell>
          <cell r="P2993" t="str">
            <v>n.d.</v>
          </cell>
          <cell r="Q2993" t="str">
            <v>Sim</v>
          </cell>
          <cell r="R2993" t="str">
            <v/>
          </cell>
          <cell r="S2993" t="str">
            <v/>
          </cell>
          <cell r="T2993" t="str">
            <v>Negativa</v>
          </cell>
          <cell r="U2993" t="str">
            <v/>
          </cell>
          <cell r="V2993" t="str">
            <v>Sim</v>
          </cell>
          <cell r="W2993" t="str">
            <v>Sim</v>
          </cell>
        </row>
        <row r="2994">
          <cell r="D2994" t="str">
            <v>São Lourenço/MG</v>
          </cell>
          <cell r="E2994" t="str">
            <v>C</v>
          </cell>
          <cell r="F2994">
            <v>0.16063333410564412</v>
          </cell>
          <cell r="G2994" t="str">
            <v>A</v>
          </cell>
          <cell r="H2994">
            <v>0.95141888997471569</v>
          </cell>
          <cell r="I2994" t="str">
            <v>C</v>
          </cell>
          <cell r="J2994">
            <v>4.4280010021278494E-2</v>
          </cell>
          <cell r="K2994" t="str">
            <v>B</v>
          </cell>
          <cell r="L2994" t="str">
            <v>Bicf</v>
          </cell>
          <cell r="M2994" t="str">
            <v/>
          </cell>
          <cell r="N2994" t="str">
            <v>CAPAG Ano Base 2023</v>
          </cell>
          <cell r="O2994" t="str">
            <v>Não</v>
          </cell>
          <cell r="P2994">
            <v>0.23008061274992103</v>
          </cell>
          <cell r="Q2994" t="str">
            <v>Sim</v>
          </cell>
          <cell r="R2994" t="str">
            <v>Sim</v>
          </cell>
          <cell r="S2994" t="str">
            <v/>
          </cell>
          <cell r="T2994" t="str">
            <v/>
          </cell>
          <cell r="U2994" t="str">
            <v/>
          </cell>
          <cell r="V2994" t="str">
            <v>Sim</v>
          </cell>
          <cell r="W2994" t="str">
            <v>Sim</v>
          </cell>
        </row>
        <row r="2995">
          <cell r="D2995" t="str">
            <v>São Miguel do Anta/MG</v>
          </cell>
          <cell r="E2995" t="str">
            <v>n.d.</v>
          </cell>
          <cell r="F2995">
            <v>2.5137984679492732E-2</v>
          </cell>
          <cell r="G2995" t="str">
            <v>A</v>
          </cell>
          <cell r="H2995">
            <v>0.98076353939460637</v>
          </cell>
          <cell r="I2995" t="str">
            <v>C</v>
          </cell>
          <cell r="J2995" t="str">
            <v>n.d.</v>
          </cell>
          <cell r="K2995" t="str">
            <v>n.d.</v>
          </cell>
          <cell r="L2995" t="str">
            <v>Cicf</v>
          </cell>
          <cell r="M299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95" t="str">
            <v>CAPAG Ano Base 2023</v>
          </cell>
          <cell r="O2995" t="str">
            <v>Não</v>
          </cell>
          <cell r="P2995" t="str">
            <v>n.d.</v>
          </cell>
          <cell r="Q2995" t="str">
            <v>Sim</v>
          </cell>
          <cell r="R2995" t="str">
            <v/>
          </cell>
          <cell r="S2995" t="str">
            <v/>
          </cell>
          <cell r="T2995" t="str">
            <v/>
          </cell>
          <cell r="U2995" t="str">
            <v>Sim</v>
          </cell>
          <cell r="V2995" t="str">
            <v>Sim</v>
          </cell>
          <cell r="W2995" t="str">
            <v>Sim</v>
          </cell>
        </row>
        <row r="2996">
          <cell r="D2996" t="str">
            <v>São Pedro da União/MG</v>
          </cell>
          <cell r="E2996" t="str">
            <v>A</v>
          </cell>
          <cell r="F2996">
            <v>0.11586763089794082</v>
          </cell>
          <cell r="G2996" t="str">
            <v>A</v>
          </cell>
          <cell r="H2996">
            <v>0.87979885695128579</v>
          </cell>
          <cell r="I2996" t="str">
            <v>B</v>
          </cell>
          <cell r="J2996">
            <v>0.10781017080091805</v>
          </cell>
          <cell r="K2996" t="str">
            <v>A</v>
          </cell>
          <cell r="L2996" t="str">
            <v>Cicf</v>
          </cell>
          <cell r="M2996" t="str">
            <v/>
          </cell>
          <cell r="N2996" t="str">
            <v>CAPAG Ano Base 2023</v>
          </cell>
          <cell r="O2996" t="str">
            <v>Não</v>
          </cell>
          <cell r="P2996">
            <v>0.20213957519965461</v>
          </cell>
          <cell r="Q2996" t="str">
            <v>Sim</v>
          </cell>
          <cell r="R2996" t="str">
            <v/>
          </cell>
          <cell r="S2996" t="str">
            <v/>
          </cell>
          <cell r="T2996" t="str">
            <v/>
          </cell>
          <cell r="U2996" t="str">
            <v/>
          </cell>
          <cell r="V2996" t="str">
            <v>Sim</v>
          </cell>
          <cell r="W2996" t="str">
            <v>Sim</v>
          </cell>
        </row>
        <row r="2997">
          <cell r="D2997" t="str">
            <v>São Pedro dos Ferros/MG</v>
          </cell>
          <cell r="E2997" t="str">
            <v>n.d.</v>
          </cell>
          <cell r="F2997">
            <v>7.1275704059542158E-2</v>
          </cell>
          <cell r="G2997" t="str">
            <v>A</v>
          </cell>
          <cell r="H2997">
            <v>0.88763385081480695</v>
          </cell>
          <cell r="I2997" t="str">
            <v>B</v>
          </cell>
          <cell r="J2997" t="str">
            <v>n.d.</v>
          </cell>
          <cell r="K2997" t="str">
            <v>n.d.</v>
          </cell>
          <cell r="L2997" t="str">
            <v>Cicf</v>
          </cell>
          <cell r="M299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2997" t="str">
            <v>CAPAG Ano Base 2023</v>
          </cell>
          <cell r="O2997" t="str">
            <v>Não</v>
          </cell>
          <cell r="P2997" t="str">
            <v>n.d.</v>
          </cell>
          <cell r="Q2997" t="str">
            <v>Sim</v>
          </cell>
          <cell r="R2997" t="str">
            <v/>
          </cell>
          <cell r="S2997" t="str">
            <v/>
          </cell>
          <cell r="T2997" t="str">
            <v/>
          </cell>
          <cell r="U2997" t="str">
            <v>Sim</v>
          </cell>
          <cell r="V2997" t="str">
            <v>Sim</v>
          </cell>
          <cell r="W2997" t="str">
            <v>Sim</v>
          </cell>
        </row>
        <row r="2998">
          <cell r="D2998" t="str">
            <v>São Pedro do Suaçuí/MG</v>
          </cell>
          <cell r="E2998" t="str">
            <v>C</v>
          </cell>
          <cell r="F2998">
            <v>4.5844122096441314E-2</v>
          </cell>
          <cell r="G2998" t="str">
            <v>A</v>
          </cell>
          <cell r="H2998">
            <v>1.0001923174249441</v>
          </cell>
          <cell r="I2998" t="str">
            <v>C</v>
          </cell>
          <cell r="J2998">
            <v>-7.9940756421299775E-3</v>
          </cell>
          <cell r="K2998" t="str">
            <v>C</v>
          </cell>
          <cell r="L2998" t="str">
            <v>Bicf</v>
          </cell>
          <cell r="M2998" t="str">
            <v/>
          </cell>
          <cell r="N2998" t="str">
            <v>CAPAG Ano Base 2023</v>
          </cell>
          <cell r="O2998" t="str">
            <v>Não</v>
          </cell>
          <cell r="P2998" t="str">
            <v/>
          </cell>
          <cell r="Q2998" t="str">
            <v>Sim</v>
          </cell>
          <cell r="R2998" t="str">
            <v/>
          </cell>
          <cell r="S2998" t="str">
            <v/>
          </cell>
          <cell r="T2998" t="str">
            <v/>
          </cell>
          <cell r="U2998" t="str">
            <v/>
          </cell>
          <cell r="V2998" t="str">
            <v>Sim</v>
          </cell>
          <cell r="W2998" t="str">
            <v>Sim</v>
          </cell>
        </row>
        <row r="2999">
          <cell r="D2999" t="str">
            <v>São Romão/MG</v>
          </cell>
          <cell r="E2999" t="str">
            <v>C</v>
          </cell>
          <cell r="F2999">
            <v>3.2522864425335286E-2</v>
          </cell>
          <cell r="G2999" t="str">
            <v>A</v>
          </cell>
          <cell r="H2999">
            <v>0.95731257789878432</v>
          </cell>
          <cell r="I2999" t="str">
            <v>C</v>
          </cell>
          <cell r="J2999">
            <v>-8.8524632431362188E-2</v>
          </cell>
          <cell r="K2999" t="str">
            <v>C</v>
          </cell>
          <cell r="L2999" t="str">
            <v>Cicf</v>
          </cell>
          <cell r="M2999" t="str">
            <v/>
          </cell>
          <cell r="N2999" t="str">
            <v>CAPAG Ano Base 2023</v>
          </cell>
          <cell r="O2999" t="str">
            <v>Não</v>
          </cell>
          <cell r="P2999" t="str">
            <v/>
          </cell>
          <cell r="Q2999" t="str">
            <v>Sim</v>
          </cell>
          <cell r="R2999" t="str">
            <v/>
          </cell>
          <cell r="S2999" t="str">
            <v/>
          </cell>
          <cell r="T2999" t="str">
            <v/>
          </cell>
          <cell r="U2999" t="str">
            <v/>
          </cell>
          <cell r="V2999" t="str">
            <v>Sim</v>
          </cell>
          <cell r="W2999" t="str">
            <v>Não</v>
          </cell>
        </row>
        <row r="3000">
          <cell r="D3000" t="str">
            <v>São Roque de Minas/MG</v>
          </cell>
          <cell r="E3000" t="str">
            <v>C</v>
          </cell>
          <cell r="F3000">
            <v>9.8933258223707313E-2</v>
          </cell>
          <cell r="G3000" t="str">
            <v>A</v>
          </cell>
          <cell r="H3000">
            <v>0.86740834914043852</v>
          </cell>
          <cell r="I3000" t="str">
            <v>B</v>
          </cell>
          <cell r="J3000">
            <v>0</v>
          </cell>
          <cell r="K3000" t="str">
            <v>C</v>
          </cell>
          <cell r="L3000" t="str">
            <v>Cicf</v>
          </cell>
          <cell r="M3000" t="str">
            <v/>
          </cell>
          <cell r="N3000" t="str">
            <v>CAPAG Ano Base 2023</v>
          </cell>
          <cell r="O3000" t="str">
            <v>Não</v>
          </cell>
          <cell r="P3000" t="str">
            <v>n.d.</v>
          </cell>
          <cell r="Q3000" t="str">
            <v>Sim</v>
          </cell>
          <cell r="R3000" t="str">
            <v/>
          </cell>
          <cell r="S3000" t="str">
            <v/>
          </cell>
          <cell r="T3000" t="str">
            <v/>
          </cell>
          <cell r="U3000" t="str">
            <v/>
          </cell>
          <cell r="V3000" t="str">
            <v>Sim</v>
          </cell>
          <cell r="W3000" t="str">
            <v>Sim</v>
          </cell>
        </row>
        <row r="3001">
          <cell r="D3001" t="str">
            <v>São Sebastião da Bela Vista/MG</v>
          </cell>
          <cell r="E3001" t="str">
            <v>n.d.</v>
          </cell>
          <cell r="F3001">
            <v>7.2233199706428608E-2</v>
          </cell>
          <cell r="G3001" t="str">
            <v>A</v>
          </cell>
          <cell r="H3001">
            <v>0.91692442418996833</v>
          </cell>
          <cell r="I3001" t="str">
            <v>B</v>
          </cell>
          <cell r="J3001" t="str">
            <v>n.d.</v>
          </cell>
          <cell r="K3001" t="str">
            <v>n.d.</v>
          </cell>
          <cell r="L3001" t="str">
            <v>Bicf</v>
          </cell>
          <cell r="M300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01" t="str">
            <v>CAPAG Ano Base 2023</v>
          </cell>
          <cell r="O3001" t="str">
            <v>Não</v>
          </cell>
          <cell r="P3001">
            <v>0.85104403116896277</v>
          </cell>
          <cell r="Q3001" t="str">
            <v>Sim</v>
          </cell>
          <cell r="R3001" t="str">
            <v>Sim</v>
          </cell>
          <cell r="S3001" t="str">
            <v/>
          </cell>
          <cell r="T3001" t="str">
            <v/>
          </cell>
          <cell r="U3001" t="str">
            <v>Sim</v>
          </cell>
          <cell r="V3001" t="str">
            <v>Sim</v>
          </cell>
          <cell r="W3001" t="str">
            <v>Sim</v>
          </cell>
        </row>
        <row r="3002">
          <cell r="D3002" t="str">
            <v>São Sebastião da Vargem Alegre/MG</v>
          </cell>
          <cell r="E3002" t="str">
            <v>n.d.</v>
          </cell>
          <cell r="F3002" t="str">
            <v>n.d.</v>
          </cell>
          <cell r="G3002" t="str">
            <v>n.d.</v>
          </cell>
          <cell r="H3002" t="str">
            <v>n.d.</v>
          </cell>
          <cell r="I3002" t="str">
            <v>n.d.</v>
          </cell>
          <cell r="J3002" t="str">
            <v>n.d.</v>
          </cell>
          <cell r="K3002" t="str">
            <v>n.d.</v>
          </cell>
          <cell r="L3002" t="str">
            <v>Cicf</v>
          </cell>
          <cell r="M3002" t="str">
            <v xml:space="preserve">Ente não publicou último RGF de 2024
Ente não publicou último RREO de 2024
</v>
          </cell>
          <cell r="N3002" t="str">
            <v>CAPAG Ano Base 2023</v>
          </cell>
          <cell r="O3002" t="str">
            <v>Não</v>
          </cell>
          <cell r="P3002">
            <v>0.84579802503697032</v>
          </cell>
          <cell r="Q3002" t="str">
            <v>Sim</v>
          </cell>
          <cell r="R3002" t="str">
            <v>Sim</v>
          </cell>
          <cell r="S3002" t="str">
            <v/>
          </cell>
          <cell r="T3002" t="str">
            <v/>
          </cell>
          <cell r="U3002" t="str">
            <v/>
          </cell>
          <cell r="V3002" t="str">
            <v>Não</v>
          </cell>
          <cell r="W3002" t="str">
            <v>Não</v>
          </cell>
        </row>
        <row r="3003">
          <cell r="D3003" t="str">
            <v>São Sebastião do Anta/MG</v>
          </cell>
          <cell r="E3003" t="str">
            <v>C</v>
          </cell>
          <cell r="F3003">
            <v>0.14420941837161275</v>
          </cell>
          <cell r="G3003" t="str">
            <v>A</v>
          </cell>
          <cell r="H3003">
            <v>0.96813798789597971</v>
          </cell>
          <cell r="I3003" t="str">
            <v>C</v>
          </cell>
          <cell r="J3003">
            <v>9.9319162364351048E-3</v>
          </cell>
          <cell r="K3003" t="str">
            <v>B</v>
          </cell>
          <cell r="L3003" t="str">
            <v>Cicf</v>
          </cell>
          <cell r="M3003" t="str">
            <v/>
          </cell>
          <cell r="N3003" t="str">
            <v>CAPAG Ano Base 2023</v>
          </cell>
          <cell r="O3003" t="str">
            <v>Não</v>
          </cell>
          <cell r="P3003">
            <v>0.19453832974690086</v>
          </cell>
          <cell r="Q3003" t="str">
            <v>Sim</v>
          </cell>
          <cell r="R3003" t="str">
            <v>Sim</v>
          </cell>
          <cell r="S3003" t="str">
            <v/>
          </cell>
          <cell r="T3003" t="str">
            <v/>
          </cell>
          <cell r="U3003" t="str">
            <v/>
          </cell>
          <cell r="V3003" t="str">
            <v>Sim</v>
          </cell>
          <cell r="W3003" t="str">
            <v>Sim</v>
          </cell>
        </row>
        <row r="3004">
          <cell r="D3004" t="str">
            <v>São Sebastião do Maranhão/MG</v>
          </cell>
          <cell r="E3004" t="str">
            <v>C</v>
          </cell>
          <cell r="F3004">
            <v>1.196588773887263E-3</v>
          </cell>
          <cell r="G3004" t="str">
            <v>A</v>
          </cell>
          <cell r="H3004">
            <v>0.92671589438772717</v>
          </cell>
          <cell r="I3004" t="str">
            <v>B</v>
          </cell>
          <cell r="J3004">
            <v>-4.4883842884708069E-3</v>
          </cell>
          <cell r="K3004" t="str">
            <v>C</v>
          </cell>
          <cell r="L3004" t="str">
            <v>Cicf</v>
          </cell>
          <cell r="M3004" t="str">
            <v/>
          </cell>
          <cell r="N3004" t="str">
            <v>CAPAG Ano Base 2023</v>
          </cell>
          <cell r="O3004" t="str">
            <v>Não</v>
          </cell>
          <cell r="P3004">
            <v>1.2181394045087897</v>
          </cell>
          <cell r="Q3004" t="str">
            <v>Sim</v>
          </cell>
          <cell r="R3004" t="str">
            <v/>
          </cell>
          <cell r="S3004" t="str">
            <v/>
          </cell>
          <cell r="T3004" t="str">
            <v/>
          </cell>
          <cell r="U3004" t="str">
            <v/>
          </cell>
          <cell r="V3004" t="str">
            <v>Sim</v>
          </cell>
          <cell r="W3004" t="str">
            <v>Sim</v>
          </cell>
        </row>
        <row r="3005">
          <cell r="D3005" t="str">
            <v>São Sebastião do Oeste/MG</v>
          </cell>
          <cell r="E3005" t="str">
            <v>C</v>
          </cell>
          <cell r="F3005">
            <v>1.008983326049242E-3</v>
          </cell>
          <cell r="G3005" t="str">
            <v>A</v>
          </cell>
          <cell r="H3005">
            <v>0.91486332770730017</v>
          </cell>
          <cell r="I3005" t="str">
            <v>B</v>
          </cell>
          <cell r="J3005">
            <v>-2.5139751191982002E-2</v>
          </cell>
          <cell r="K3005" t="str">
            <v>C</v>
          </cell>
          <cell r="L3005" t="str">
            <v>Cicf</v>
          </cell>
          <cell r="M3005" t="str">
            <v/>
          </cell>
          <cell r="N3005" t="str">
            <v>CAPAG Ano Base 2023</v>
          </cell>
          <cell r="O3005" t="str">
            <v>Não</v>
          </cell>
          <cell r="P3005" t="str">
            <v/>
          </cell>
          <cell r="Q3005" t="str">
            <v>Sim</v>
          </cell>
          <cell r="R3005" t="str">
            <v/>
          </cell>
          <cell r="S3005" t="str">
            <v/>
          </cell>
          <cell r="T3005" t="str">
            <v/>
          </cell>
          <cell r="U3005" t="str">
            <v/>
          </cell>
          <cell r="V3005" t="str">
            <v>Sim</v>
          </cell>
          <cell r="W3005" t="str">
            <v>Sim</v>
          </cell>
        </row>
        <row r="3006">
          <cell r="D3006" t="str">
            <v>São Sebastião do Paraíso/MG</v>
          </cell>
          <cell r="E3006" t="str">
            <v>C</v>
          </cell>
          <cell r="F3006">
            <v>5.7305312922705437E-2</v>
          </cell>
          <cell r="G3006" t="str">
            <v>A</v>
          </cell>
          <cell r="H3006">
            <v>0.94060931911130696</v>
          </cell>
          <cell r="I3006" t="str">
            <v>B</v>
          </cell>
          <cell r="J3006">
            <v>-3.3343791505322753E-2</v>
          </cell>
          <cell r="K3006" t="str">
            <v>C</v>
          </cell>
          <cell r="L3006" t="str">
            <v>Bicf</v>
          </cell>
          <cell r="M3006" t="str">
            <v/>
          </cell>
          <cell r="N3006" t="str">
            <v>CAPAG Ano Base 2023</v>
          </cell>
          <cell r="O3006" t="str">
            <v>Não</v>
          </cell>
          <cell r="P3006">
            <v>2.6396356435040036</v>
          </cell>
          <cell r="Q3006" t="str">
            <v>Sim</v>
          </cell>
          <cell r="R3006" t="str">
            <v/>
          </cell>
          <cell r="S3006" t="str">
            <v/>
          </cell>
          <cell r="T3006" t="str">
            <v/>
          </cell>
          <cell r="U3006" t="str">
            <v/>
          </cell>
          <cell r="V3006" t="str">
            <v>Sim</v>
          </cell>
          <cell r="W3006" t="str">
            <v>Não</v>
          </cell>
        </row>
        <row r="3007">
          <cell r="D3007" t="str">
            <v>São Sebastião do Rio Preto/MG</v>
          </cell>
          <cell r="E3007" t="str">
            <v>n.e.</v>
          </cell>
          <cell r="F3007" t="str">
            <v>n.d.</v>
          </cell>
          <cell r="G3007" t="str">
            <v>n.d.</v>
          </cell>
          <cell r="H3007" t="str">
            <v>n.d.</v>
          </cell>
          <cell r="I3007" t="str">
            <v>n.d.</v>
          </cell>
          <cell r="J3007" t="str">
            <v>n.d.</v>
          </cell>
          <cell r="K3007" t="str">
            <v>n.d.</v>
          </cell>
          <cell r="L3007" t="str">
            <v>Eicf</v>
          </cell>
          <cell r="M3007" t="str">
            <v>Ente possui ranking da informação contábil Eicf</v>
          </cell>
          <cell r="N3007" t="str">
            <v>CAPAG Ano Base 2023</v>
          </cell>
          <cell r="O3007" t="str">
            <v>Não</v>
          </cell>
          <cell r="P3007">
            <v>5.3004266680646173E-2</v>
          </cell>
          <cell r="Q3007" t="str">
            <v>Sim</v>
          </cell>
          <cell r="R3007" t="str">
            <v>Sim</v>
          </cell>
          <cell r="S3007" t="str">
            <v/>
          </cell>
          <cell r="T3007" t="str">
            <v/>
          </cell>
          <cell r="U3007" t="str">
            <v/>
          </cell>
          <cell r="V3007" t="str">
            <v>Não</v>
          </cell>
          <cell r="W3007" t="str">
            <v>Não</v>
          </cell>
        </row>
        <row r="3008">
          <cell r="D3008" t="str">
            <v>São Sebastião do Rio Verde/MG</v>
          </cell>
          <cell r="E3008" t="str">
            <v>n.d.</v>
          </cell>
          <cell r="F3008">
            <v>4.2359828751316615E-2</v>
          </cell>
          <cell r="G3008" t="str">
            <v>A</v>
          </cell>
          <cell r="H3008">
            <v>0.93676738207116728</v>
          </cell>
          <cell r="I3008" t="str">
            <v>B</v>
          </cell>
          <cell r="J3008" t="str">
            <v>n.d.</v>
          </cell>
          <cell r="K3008" t="str">
            <v>n.d.</v>
          </cell>
          <cell r="L3008" t="str">
            <v>Cicf</v>
          </cell>
          <cell r="M300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08" t="str">
            <v>CAPAG Ano Base 2023</v>
          </cell>
          <cell r="O3008" t="str">
            <v>Não</v>
          </cell>
          <cell r="P3008" t="str">
            <v>n.d.</v>
          </cell>
          <cell r="Q3008" t="str">
            <v>Sim</v>
          </cell>
          <cell r="R3008" t="str">
            <v/>
          </cell>
          <cell r="S3008" t="str">
            <v/>
          </cell>
          <cell r="T3008" t="str">
            <v/>
          </cell>
          <cell r="U3008" t="str">
            <v>Sim</v>
          </cell>
          <cell r="V3008" t="str">
            <v>Sim</v>
          </cell>
          <cell r="W3008" t="str">
            <v>Sim</v>
          </cell>
        </row>
        <row r="3009">
          <cell r="D3009" t="str">
            <v>São Tiago/MG</v>
          </cell>
          <cell r="E3009" t="str">
            <v>B</v>
          </cell>
          <cell r="F3009">
            <v>1.5633338246115881E-2</v>
          </cell>
          <cell r="G3009" t="str">
            <v>A</v>
          </cell>
          <cell r="H3009">
            <v>0.89711231443307782</v>
          </cell>
          <cell r="I3009" t="str">
            <v>B</v>
          </cell>
          <cell r="J3009">
            <v>3.4584837829986746E-2</v>
          </cell>
          <cell r="K3009" t="str">
            <v>B</v>
          </cell>
          <cell r="L3009" t="str">
            <v>Bicf</v>
          </cell>
          <cell r="M3009" t="str">
            <v/>
          </cell>
          <cell r="N3009" t="str">
            <v>CAPAG Ano Base 2023</v>
          </cell>
          <cell r="O3009" t="str">
            <v>Não</v>
          </cell>
          <cell r="P3009">
            <v>0.40341870476466268</v>
          </cell>
          <cell r="Q3009" t="str">
            <v>Sim</v>
          </cell>
          <cell r="R3009" t="str">
            <v/>
          </cell>
          <cell r="S3009" t="str">
            <v/>
          </cell>
          <cell r="T3009" t="str">
            <v/>
          </cell>
          <cell r="U3009" t="str">
            <v/>
          </cell>
          <cell r="V3009" t="str">
            <v>Sim</v>
          </cell>
          <cell r="W3009" t="str">
            <v>Sim</v>
          </cell>
        </row>
        <row r="3010">
          <cell r="D3010" t="str">
            <v>São Tomás de Aquino/MG</v>
          </cell>
          <cell r="E3010" t="str">
            <v>C</v>
          </cell>
          <cell r="F3010">
            <v>4.6258388838724768E-2</v>
          </cell>
          <cell r="G3010" t="str">
            <v>A</v>
          </cell>
          <cell r="H3010">
            <v>0.97278575921723009</v>
          </cell>
          <cell r="I3010" t="str">
            <v>C</v>
          </cell>
          <cell r="J3010">
            <v>1.5851680025251887E-2</v>
          </cell>
          <cell r="K3010" t="str">
            <v>B</v>
          </cell>
          <cell r="L3010" t="str">
            <v>Cicf</v>
          </cell>
          <cell r="M3010" t="str">
            <v/>
          </cell>
          <cell r="N3010" t="str">
            <v>CAPAG Ano Base 2023</v>
          </cell>
          <cell r="O3010" t="str">
            <v>Não</v>
          </cell>
          <cell r="P3010">
            <v>0.21858411961473501</v>
          </cell>
          <cell r="Q3010" t="str">
            <v>Sim</v>
          </cell>
          <cell r="R3010" t="str">
            <v/>
          </cell>
          <cell r="S3010" t="str">
            <v/>
          </cell>
          <cell r="T3010" t="str">
            <v/>
          </cell>
          <cell r="U3010" t="str">
            <v/>
          </cell>
          <cell r="V3010" t="str">
            <v>Sim</v>
          </cell>
          <cell r="W3010" t="str">
            <v>Sim</v>
          </cell>
        </row>
        <row r="3011">
          <cell r="D3011" t="str">
            <v>São Tomé das Letras/MG</v>
          </cell>
          <cell r="E3011" t="str">
            <v>C</v>
          </cell>
          <cell r="F3011">
            <v>1.1461373831719973E-2</v>
          </cell>
          <cell r="G3011" t="str">
            <v>A</v>
          </cell>
          <cell r="H3011">
            <v>0.97992420609547681</v>
          </cell>
          <cell r="I3011" t="str">
            <v>C</v>
          </cell>
          <cell r="J3011">
            <v>0.10114000442931646</v>
          </cell>
          <cell r="K3011" t="str">
            <v>A</v>
          </cell>
          <cell r="L3011" t="str">
            <v>Dicf</v>
          </cell>
          <cell r="M3011" t="str">
            <v/>
          </cell>
          <cell r="N3011" t="str">
            <v>CAPAG Ano Base 2023</v>
          </cell>
          <cell r="O3011" t="str">
            <v>Não</v>
          </cell>
          <cell r="P3011">
            <v>0.29937404684803293</v>
          </cell>
          <cell r="Q3011" t="str">
            <v>Sim</v>
          </cell>
          <cell r="R3011" t="str">
            <v>Sim</v>
          </cell>
          <cell r="S3011" t="str">
            <v/>
          </cell>
          <cell r="T3011" t="str">
            <v/>
          </cell>
          <cell r="U3011" t="str">
            <v/>
          </cell>
          <cell r="V3011" t="str">
            <v>Sim</v>
          </cell>
          <cell r="W3011" t="str">
            <v>Sim</v>
          </cell>
        </row>
        <row r="3012">
          <cell r="D3012" t="str">
            <v>São Vicente de Minas/MG</v>
          </cell>
          <cell r="E3012" t="str">
            <v>B</v>
          </cell>
          <cell r="F3012">
            <v>0.10910714611127324</v>
          </cell>
          <cell r="G3012" t="str">
            <v>A</v>
          </cell>
          <cell r="H3012">
            <v>0.88749387758997145</v>
          </cell>
          <cell r="I3012" t="str">
            <v>B</v>
          </cell>
          <cell r="J3012">
            <v>4.4884256062260819E-2</v>
          </cell>
          <cell r="K3012" t="str">
            <v>B</v>
          </cell>
          <cell r="L3012" t="str">
            <v>Bicf</v>
          </cell>
          <cell r="M3012" t="str">
            <v/>
          </cell>
          <cell r="N3012" t="str">
            <v>CAPAG Ano Base 2023</v>
          </cell>
          <cell r="O3012" t="str">
            <v>Não</v>
          </cell>
          <cell r="P3012">
            <v>4.3623456557830243E-3</v>
          </cell>
          <cell r="Q3012" t="str">
            <v>Sim</v>
          </cell>
          <cell r="R3012" t="str">
            <v/>
          </cell>
          <cell r="S3012" t="str">
            <v/>
          </cell>
          <cell r="T3012" t="str">
            <v/>
          </cell>
          <cell r="U3012" t="str">
            <v/>
          </cell>
          <cell r="V3012" t="str">
            <v>Sim</v>
          </cell>
          <cell r="W3012" t="str">
            <v>Sim</v>
          </cell>
        </row>
        <row r="3013">
          <cell r="D3013" t="str">
            <v>Sapucaí-Mirim/MG</v>
          </cell>
          <cell r="E3013" t="str">
            <v>C</v>
          </cell>
          <cell r="F3013">
            <v>0.12272195681503906</v>
          </cell>
          <cell r="G3013" t="str">
            <v>A</v>
          </cell>
          <cell r="H3013">
            <v>0.88761892254599339</v>
          </cell>
          <cell r="I3013" t="str">
            <v>B</v>
          </cell>
          <cell r="J3013">
            <v>0</v>
          </cell>
          <cell r="K3013" t="str">
            <v>C</v>
          </cell>
          <cell r="L3013" t="str">
            <v>Bicf</v>
          </cell>
          <cell r="M3013" t="str">
            <v/>
          </cell>
          <cell r="N3013" t="str">
            <v>CAPAG Ano Base 2023</v>
          </cell>
          <cell r="O3013" t="str">
            <v>Não</v>
          </cell>
          <cell r="P3013" t="str">
            <v>n.d.</v>
          </cell>
          <cell r="Q3013" t="str">
            <v>Sim</v>
          </cell>
          <cell r="R3013" t="str">
            <v/>
          </cell>
          <cell r="S3013" t="str">
            <v/>
          </cell>
          <cell r="T3013" t="str">
            <v/>
          </cell>
          <cell r="U3013" t="str">
            <v/>
          </cell>
          <cell r="V3013" t="str">
            <v>Sim</v>
          </cell>
          <cell r="W3013" t="str">
            <v>Sim</v>
          </cell>
        </row>
        <row r="3014">
          <cell r="D3014" t="str">
            <v>Sardoá/MG</v>
          </cell>
          <cell r="E3014" t="str">
            <v>C</v>
          </cell>
          <cell r="F3014">
            <v>1.8895520242619143E-2</v>
          </cell>
          <cell r="G3014" t="str">
            <v>A</v>
          </cell>
          <cell r="H3014">
            <v>0.87274336583660805</v>
          </cell>
          <cell r="I3014" t="str">
            <v>B</v>
          </cell>
          <cell r="J3014">
            <v>-2.5972576295943402E-2</v>
          </cell>
          <cell r="K3014" t="str">
            <v>C</v>
          </cell>
          <cell r="L3014" t="str">
            <v>Cicf</v>
          </cell>
          <cell r="M3014" t="str">
            <v/>
          </cell>
          <cell r="N3014" t="str">
            <v>CAPAG Ano Base 2023</v>
          </cell>
          <cell r="O3014" t="str">
            <v>Não</v>
          </cell>
          <cell r="P3014">
            <v>2.1545828497640325</v>
          </cell>
          <cell r="Q3014" t="str">
            <v>Sim</v>
          </cell>
          <cell r="R3014" t="str">
            <v/>
          </cell>
          <cell r="S3014" t="str">
            <v/>
          </cell>
          <cell r="T3014" t="str">
            <v/>
          </cell>
          <cell r="U3014" t="str">
            <v/>
          </cell>
          <cell r="V3014" t="str">
            <v>Sim</v>
          </cell>
          <cell r="W3014" t="str">
            <v>Sim</v>
          </cell>
        </row>
        <row r="3015">
          <cell r="D3015" t="str">
            <v>Sarzedo/MG</v>
          </cell>
          <cell r="E3015" t="str">
            <v>n.d.</v>
          </cell>
          <cell r="F3015">
            <v>0.1229906978136356</v>
          </cell>
          <cell r="G3015" t="str">
            <v>A</v>
          </cell>
          <cell r="H3015">
            <v>0.83213374658973349</v>
          </cell>
          <cell r="I3015" t="str">
            <v>A</v>
          </cell>
          <cell r="J3015" t="str">
            <v>n.d.</v>
          </cell>
          <cell r="K3015" t="str">
            <v>n.d.</v>
          </cell>
          <cell r="L3015" t="str">
            <v>Dicf</v>
          </cell>
          <cell r="M301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15" t="str">
            <v>CAPAG Ano Base 2023</v>
          </cell>
          <cell r="O3015" t="str">
            <v>Não</v>
          </cell>
          <cell r="P3015" t="str">
            <v>n.d.</v>
          </cell>
          <cell r="Q3015" t="str">
            <v>Sim</v>
          </cell>
          <cell r="R3015" t="str">
            <v/>
          </cell>
          <cell r="S3015" t="str">
            <v/>
          </cell>
          <cell r="T3015" t="str">
            <v/>
          </cell>
          <cell r="U3015" t="str">
            <v>Sim</v>
          </cell>
          <cell r="V3015" t="str">
            <v>Sim</v>
          </cell>
          <cell r="W3015" t="str">
            <v>Sim</v>
          </cell>
        </row>
        <row r="3016">
          <cell r="D3016" t="str">
            <v>Setubinha/MG</v>
          </cell>
          <cell r="E3016" t="str">
            <v>C</v>
          </cell>
          <cell r="F3016">
            <v>6.822032727225924E-2</v>
          </cell>
          <cell r="G3016" t="str">
            <v>A</v>
          </cell>
          <cell r="H3016">
            <v>0.97289907972134204</v>
          </cell>
          <cell r="I3016" t="str">
            <v>C</v>
          </cell>
          <cell r="J3016">
            <v>-8.0240901873030054E-2</v>
          </cell>
          <cell r="K3016" t="str">
            <v>C</v>
          </cell>
          <cell r="L3016" t="str">
            <v>Bicf</v>
          </cell>
          <cell r="M3016" t="str">
            <v/>
          </cell>
          <cell r="N3016" t="str">
            <v>CAPAG Ano Base 2023</v>
          </cell>
          <cell r="O3016" t="str">
            <v>Não</v>
          </cell>
          <cell r="P3016">
            <v>8.7818909593289565</v>
          </cell>
          <cell r="Q3016" t="str">
            <v>Sim</v>
          </cell>
          <cell r="R3016" t="str">
            <v/>
          </cell>
          <cell r="S3016" t="str">
            <v/>
          </cell>
          <cell r="T3016" t="str">
            <v/>
          </cell>
          <cell r="U3016" t="str">
            <v/>
          </cell>
          <cell r="V3016" t="str">
            <v>Sim</v>
          </cell>
          <cell r="W3016" t="str">
            <v>Sim</v>
          </cell>
        </row>
        <row r="3017">
          <cell r="D3017" t="str">
            <v>Sem-Peixe/MG</v>
          </cell>
          <cell r="E3017" t="str">
            <v>n.d.</v>
          </cell>
          <cell r="F3017">
            <v>3.503295839349118E-2</v>
          </cell>
          <cell r="G3017" t="str">
            <v>A</v>
          </cell>
          <cell r="H3017" t="str">
            <v>n.d.</v>
          </cell>
          <cell r="I3017" t="str">
            <v>n.d.</v>
          </cell>
          <cell r="J3017">
            <v>7.9374080149397022E-2</v>
          </cell>
          <cell r="K3017" t="str">
            <v>A</v>
          </cell>
          <cell r="L3017" t="str">
            <v>Cicf</v>
          </cell>
          <cell r="M301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017" t="str">
            <v>CAPAG Ano Base 2023</v>
          </cell>
          <cell r="O3017" t="str">
            <v>Não</v>
          </cell>
          <cell r="P3017">
            <v>5.3530702668670944E-2</v>
          </cell>
          <cell r="Q3017" t="str">
            <v>Sim</v>
          </cell>
          <cell r="R3017" t="str">
            <v/>
          </cell>
          <cell r="S3017" t="str">
            <v>Sim</v>
          </cell>
          <cell r="T3017" t="str">
            <v/>
          </cell>
          <cell r="U3017" t="str">
            <v/>
          </cell>
          <cell r="V3017" t="str">
            <v>Sim</v>
          </cell>
          <cell r="W3017" t="str">
            <v>Sim</v>
          </cell>
        </row>
        <row r="3018">
          <cell r="D3018" t="str">
            <v>Senador Amaral/MG</v>
          </cell>
          <cell r="E3018" t="str">
            <v>n.d.</v>
          </cell>
          <cell r="F3018" t="str">
            <v>n.d.</v>
          </cell>
          <cell r="G3018" t="str">
            <v>n.d.</v>
          </cell>
          <cell r="H3018" t="str">
            <v>n.d.</v>
          </cell>
          <cell r="I3018" t="str">
            <v>n.d.</v>
          </cell>
          <cell r="J3018" t="str">
            <v>n.d.</v>
          </cell>
          <cell r="K3018" t="str">
            <v>n.d.</v>
          </cell>
          <cell r="L3018" t="str">
            <v>Aicf</v>
          </cell>
          <cell r="M3018" t="str">
            <v xml:space="preserve">Ente não publicou último RGF de 2024
Ente não publicou último RREO de 2024
</v>
          </cell>
          <cell r="N3018" t="str">
            <v>CAPAG Ano Base 2023</v>
          </cell>
          <cell r="O3018" t="str">
            <v>Não</v>
          </cell>
          <cell r="P3018">
            <v>0.18499336668568564</v>
          </cell>
          <cell r="Q3018" t="str">
            <v>Sim</v>
          </cell>
          <cell r="R3018" t="str">
            <v>Sim</v>
          </cell>
          <cell r="S3018" t="str">
            <v/>
          </cell>
          <cell r="T3018" t="str">
            <v/>
          </cell>
          <cell r="U3018" t="str">
            <v/>
          </cell>
          <cell r="V3018" t="str">
            <v>Não</v>
          </cell>
          <cell r="W3018" t="str">
            <v>Não</v>
          </cell>
        </row>
        <row r="3019">
          <cell r="D3019" t="str">
            <v>Senador Cortes/MG</v>
          </cell>
          <cell r="E3019" t="str">
            <v>A</v>
          </cell>
          <cell r="F3019">
            <v>0</v>
          </cell>
          <cell r="G3019" t="str">
            <v>A</v>
          </cell>
          <cell r="H3019">
            <v>0.89020060411769864</v>
          </cell>
          <cell r="I3019" t="str">
            <v>B</v>
          </cell>
          <cell r="J3019">
            <v>8.0225851319282337E-2</v>
          </cell>
          <cell r="K3019" t="str">
            <v>A</v>
          </cell>
          <cell r="L3019" t="str">
            <v>Bicf</v>
          </cell>
          <cell r="M3019" t="str">
            <v/>
          </cell>
          <cell r="N3019" t="str">
            <v>CAPAG Ano Base 2023</v>
          </cell>
          <cell r="O3019" t="str">
            <v>Não</v>
          </cell>
          <cell r="P3019">
            <v>9.69633464032717E-2</v>
          </cell>
          <cell r="Q3019" t="str">
            <v>Sim</v>
          </cell>
          <cell r="R3019" t="str">
            <v/>
          </cell>
          <cell r="S3019" t="str">
            <v/>
          </cell>
          <cell r="T3019" t="str">
            <v/>
          </cell>
          <cell r="U3019" t="str">
            <v/>
          </cell>
          <cell r="V3019" t="str">
            <v>Sim</v>
          </cell>
          <cell r="W3019" t="str">
            <v>Sim</v>
          </cell>
        </row>
        <row r="3020">
          <cell r="D3020" t="str">
            <v>Senador Firmino/MG</v>
          </cell>
          <cell r="E3020" t="str">
            <v>C</v>
          </cell>
          <cell r="F3020">
            <v>2.6658540640405824E-3</v>
          </cell>
          <cell r="G3020" t="str">
            <v>A</v>
          </cell>
          <cell r="H3020">
            <v>0.95854004831948059</v>
          </cell>
          <cell r="I3020" t="str">
            <v>C</v>
          </cell>
          <cell r="J3020">
            <v>-6.1085179323564021E-3</v>
          </cell>
          <cell r="K3020" t="str">
            <v>C</v>
          </cell>
          <cell r="L3020" t="str">
            <v>Bicf</v>
          </cell>
          <cell r="M3020" t="str">
            <v/>
          </cell>
          <cell r="N3020" t="str">
            <v>CAPAG Ano Base 2023</v>
          </cell>
          <cell r="O3020" t="str">
            <v>Não</v>
          </cell>
          <cell r="P3020">
            <v>1.207832279883523</v>
          </cell>
          <cell r="Q3020" t="str">
            <v>Sim</v>
          </cell>
          <cell r="R3020" t="str">
            <v/>
          </cell>
          <cell r="S3020" t="str">
            <v/>
          </cell>
          <cell r="T3020" t="str">
            <v/>
          </cell>
          <cell r="U3020" t="str">
            <v/>
          </cell>
          <cell r="V3020" t="str">
            <v>Sim</v>
          </cell>
          <cell r="W3020" t="str">
            <v>Sim</v>
          </cell>
        </row>
        <row r="3021">
          <cell r="D3021" t="str">
            <v>Senador José Bento/MG</v>
          </cell>
          <cell r="E3021" t="str">
            <v>C</v>
          </cell>
          <cell r="F3021">
            <v>7.9630989493762655E-2</v>
          </cell>
          <cell r="G3021" t="str">
            <v>A</v>
          </cell>
          <cell r="H3021">
            <v>0.95546211997868347</v>
          </cell>
          <cell r="I3021" t="str">
            <v>C</v>
          </cell>
          <cell r="J3021">
            <v>-7.7037728028090703E-3</v>
          </cell>
          <cell r="K3021" t="str">
            <v>C</v>
          </cell>
          <cell r="L3021" t="str">
            <v>Bicf</v>
          </cell>
          <cell r="M3021" t="str">
            <v/>
          </cell>
          <cell r="N3021" t="str">
            <v>CAPAG Ano Base 2023</v>
          </cell>
          <cell r="O3021" t="str">
            <v>Não</v>
          </cell>
          <cell r="P3021">
            <v>1.1113497990874317</v>
          </cell>
          <cell r="Q3021" t="str">
            <v>Sim</v>
          </cell>
          <cell r="R3021" t="str">
            <v/>
          </cell>
          <cell r="S3021" t="str">
            <v/>
          </cell>
          <cell r="T3021" t="str">
            <v/>
          </cell>
          <cell r="U3021" t="str">
            <v/>
          </cell>
          <cell r="V3021" t="str">
            <v>Sim</v>
          </cell>
          <cell r="W3021" t="str">
            <v>Não</v>
          </cell>
        </row>
        <row r="3022">
          <cell r="D3022" t="str">
            <v>Senador Modestino Gonçalves/MG</v>
          </cell>
          <cell r="E3022" t="str">
            <v>C</v>
          </cell>
          <cell r="F3022">
            <v>7.8861387504489594E-2</v>
          </cell>
          <cell r="G3022" t="str">
            <v>A</v>
          </cell>
          <cell r="H3022">
            <v>0.9310543606664623</v>
          </cell>
          <cell r="I3022" t="str">
            <v>B</v>
          </cell>
          <cell r="J3022">
            <v>-2.7189199814582994E-3</v>
          </cell>
          <cell r="K3022" t="str">
            <v>C</v>
          </cell>
          <cell r="L3022" t="str">
            <v>Cicf</v>
          </cell>
          <cell r="M3022" t="str">
            <v/>
          </cell>
          <cell r="N3022" t="str">
            <v>CAPAG Ano Base 2023</v>
          </cell>
          <cell r="O3022" t="str">
            <v>Não</v>
          </cell>
          <cell r="P3022">
            <v>1.2277649051078596</v>
          </cell>
          <cell r="Q3022" t="str">
            <v>Sim</v>
          </cell>
          <cell r="R3022" t="str">
            <v/>
          </cell>
          <cell r="S3022" t="str">
            <v/>
          </cell>
          <cell r="T3022" t="str">
            <v/>
          </cell>
          <cell r="U3022" t="str">
            <v/>
          </cell>
          <cell r="V3022" t="str">
            <v>Sim</v>
          </cell>
          <cell r="W3022" t="str">
            <v>Não</v>
          </cell>
        </row>
        <row r="3023">
          <cell r="D3023" t="str">
            <v>Senhora de Oliveira/MG</v>
          </cell>
          <cell r="E3023" t="str">
            <v>C</v>
          </cell>
          <cell r="F3023">
            <v>1.2890846498769933E-2</v>
          </cell>
          <cell r="G3023" t="str">
            <v>A</v>
          </cell>
          <cell r="H3023">
            <v>0.95839878708836068</v>
          </cell>
          <cell r="I3023" t="str">
            <v>C</v>
          </cell>
          <cell r="J3023">
            <v>2.5543590413723807E-2</v>
          </cell>
          <cell r="K3023" t="str">
            <v>B</v>
          </cell>
          <cell r="L3023" t="str">
            <v>Bicf</v>
          </cell>
          <cell r="M3023" t="str">
            <v/>
          </cell>
          <cell r="N3023" t="str">
            <v>CAPAG Ano Base 2024</v>
          </cell>
          <cell r="O3023" t="str">
            <v>Sim</v>
          </cell>
          <cell r="P3023">
            <v>0.38266753010103605</v>
          </cell>
          <cell r="Q3023" t="str">
            <v>Sim</v>
          </cell>
          <cell r="R3023" t="str">
            <v/>
          </cell>
          <cell r="S3023" t="str">
            <v/>
          </cell>
          <cell r="T3023" t="str">
            <v/>
          </cell>
          <cell r="U3023" t="str">
            <v/>
          </cell>
          <cell r="V3023" t="str">
            <v>Sim</v>
          </cell>
          <cell r="W3023" t="str">
            <v>Sim</v>
          </cell>
        </row>
        <row r="3024">
          <cell r="D3024" t="str">
            <v>Senhora do Porto/MG</v>
          </cell>
          <cell r="E3024" t="str">
            <v>C</v>
          </cell>
          <cell r="F3024">
            <v>0.12269482278523242</v>
          </cell>
          <cell r="G3024" t="str">
            <v>A</v>
          </cell>
          <cell r="H3024">
            <v>0.97887694769926692</v>
          </cell>
          <cell r="I3024" t="str">
            <v>C</v>
          </cell>
          <cell r="J3024">
            <v>7.1322612274211439E-2</v>
          </cell>
          <cell r="K3024" t="str">
            <v>A</v>
          </cell>
          <cell r="L3024" t="str">
            <v>Dicf</v>
          </cell>
          <cell r="M3024" t="str">
            <v/>
          </cell>
          <cell r="N3024" t="str">
            <v>CAPAG Ano Base 2023</v>
          </cell>
          <cell r="O3024" t="str">
            <v>Não</v>
          </cell>
          <cell r="P3024">
            <v>0.34231685806996665</v>
          </cell>
          <cell r="Q3024" t="str">
            <v>Sim</v>
          </cell>
          <cell r="R3024" t="str">
            <v/>
          </cell>
          <cell r="S3024" t="str">
            <v/>
          </cell>
          <cell r="T3024" t="str">
            <v/>
          </cell>
          <cell r="U3024" t="str">
            <v/>
          </cell>
          <cell r="V3024" t="str">
            <v>Sim</v>
          </cell>
          <cell r="W3024" t="str">
            <v>Sim</v>
          </cell>
        </row>
        <row r="3025">
          <cell r="D3025" t="str">
            <v>Senhora dos Remédios/MG</v>
          </cell>
          <cell r="E3025" t="str">
            <v>C</v>
          </cell>
          <cell r="F3025">
            <v>8.6854192804892792E-3</v>
          </cell>
          <cell r="G3025" t="str">
            <v>A</v>
          </cell>
          <cell r="H3025">
            <v>0.94491084206049281</v>
          </cell>
          <cell r="I3025" t="str">
            <v>B</v>
          </cell>
          <cell r="J3025">
            <v>-9.0771772238807627E-4</v>
          </cell>
          <cell r="K3025" t="str">
            <v>C</v>
          </cell>
          <cell r="L3025" t="str">
            <v>Bicf</v>
          </cell>
          <cell r="M3025" t="str">
            <v/>
          </cell>
          <cell r="N3025" t="str">
            <v>CAPAG Ano Base 2023</v>
          </cell>
          <cell r="O3025" t="str">
            <v>Não</v>
          </cell>
          <cell r="P3025">
            <v>1.0174250781186385</v>
          </cell>
          <cell r="Q3025" t="str">
            <v>Sim</v>
          </cell>
          <cell r="R3025" t="str">
            <v/>
          </cell>
          <cell r="S3025" t="str">
            <v/>
          </cell>
          <cell r="T3025" t="str">
            <v/>
          </cell>
          <cell r="U3025" t="str">
            <v/>
          </cell>
          <cell r="V3025" t="str">
            <v>Sim</v>
          </cell>
          <cell r="W3025" t="str">
            <v>Não</v>
          </cell>
        </row>
        <row r="3026">
          <cell r="D3026" t="str">
            <v>Sericita/MG</v>
          </cell>
          <cell r="E3026" t="str">
            <v>C</v>
          </cell>
          <cell r="F3026">
            <v>0.25146759945835023</v>
          </cell>
          <cell r="G3026" t="str">
            <v>A</v>
          </cell>
          <cell r="H3026">
            <v>0.93996780094986987</v>
          </cell>
          <cell r="I3026" t="str">
            <v>B</v>
          </cell>
          <cell r="J3026">
            <v>-1.0136892078797768E-2</v>
          </cell>
          <cell r="K3026" t="str">
            <v>C</v>
          </cell>
          <cell r="L3026" t="str">
            <v>Cicf</v>
          </cell>
          <cell r="M3026" t="str">
            <v/>
          </cell>
          <cell r="N3026" t="str">
            <v>CAPAG Ano Base 2023</v>
          </cell>
          <cell r="O3026" t="str">
            <v>Não</v>
          </cell>
          <cell r="P3026">
            <v>1.2071089053986757</v>
          </cell>
          <cell r="Q3026" t="str">
            <v>Sim</v>
          </cell>
          <cell r="R3026" t="str">
            <v/>
          </cell>
          <cell r="S3026" t="str">
            <v/>
          </cell>
          <cell r="T3026" t="str">
            <v/>
          </cell>
          <cell r="U3026" t="str">
            <v/>
          </cell>
          <cell r="V3026" t="str">
            <v>Sim</v>
          </cell>
          <cell r="W3026" t="str">
            <v>Sim</v>
          </cell>
        </row>
        <row r="3027">
          <cell r="D3027" t="str">
            <v>Seritinga/MG</v>
          </cell>
          <cell r="E3027" t="str">
            <v>A</v>
          </cell>
          <cell r="F3027">
            <v>3.9850633122038267E-3</v>
          </cell>
          <cell r="G3027" t="str">
            <v>A</v>
          </cell>
          <cell r="H3027">
            <v>0.86533867446778734</v>
          </cell>
          <cell r="I3027" t="str">
            <v>B</v>
          </cell>
          <cell r="J3027">
            <v>0.36686098958326741</v>
          </cell>
          <cell r="K3027" t="str">
            <v>A</v>
          </cell>
          <cell r="L3027" t="str">
            <v>Bicf</v>
          </cell>
          <cell r="M3027" t="str">
            <v/>
          </cell>
          <cell r="N3027" t="str">
            <v>CAPAG Ano Base 2023</v>
          </cell>
          <cell r="O3027" t="str">
            <v>Não</v>
          </cell>
          <cell r="P3027">
            <v>3.424795613204782E-2</v>
          </cell>
          <cell r="Q3027" t="str">
            <v>Sim</v>
          </cell>
          <cell r="R3027" t="str">
            <v/>
          </cell>
          <cell r="S3027" t="str">
            <v/>
          </cell>
          <cell r="T3027" t="str">
            <v/>
          </cell>
          <cell r="U3027" t="str">
            <v/>
          </cell>
          <cell r="V3027" t="str">
            <v>Sim</v>
          </cell>
          <cell r="W3027" t="str">
            <v>Sim</v>
          </cell>
        </row>
        <row r="3028">
          <cell r="D3028" t="str">
            <v>Serra Azul de Minas/MG</v>
          </cell>
          <cell r="E3028" t="str">
            <v>C</v>
          </cell>
          <cell r="F3028">
            <v>7.6646370921187784E-2</v>
          </cell>
          <cell r="G3028" t="str">
            <v>A</v>
          </cell>
          <cell r="H3028">
            <v>0.96640573485906522</v>
          </cell>
          <cell r="I3028" t="str">
            <v>C</v>
          </cell>
          <cell r="J3028">
            <v>-4.763521439581505E-2</v>
          </cell>
          <cell r="K3028" t="str">
            <v>C</v>
          </cell>
          <cell r="L3028" t="str">
            <v>Aicf</v>
          </cell>
          <cell r="M3028" t="str">
            <v/>
          </cell>
          <cell r="N3028" t="str">
            <v>CAPAG Ano Base 2023</v>
          </cell>
          <cell r="O3028" t="str">
            <v>Não</v>
          </cell>
          <cell r="P3028">
            <v>4.3361592350592693</v>
          </cell>
          <cell r="Q3028" t="str">
            <v>Sim</v>
          </cell>
          <cell r="R3028" t="str">
            <v/>
          </cell>
          <cell r="S3028" t="str">
            <v/>
          </cell>
          <cell r="T3028" t="str">
            <v/>
          </cell>
          <cell r="U3028" t="str">
            <v/>
          </cell>
          <cell r="V3028" t="str">
            <v>Sim</v>
          </cell>
          <cell r="W3028" t="str">
            <v>Sim</v>
          </cell>
        </row>
        <row r="3029">
          <cell r="D3029" t="str">
            <v>Serra da Saudade/MG</v>
          </cell>
          <cell r="E3029" t="str">
            <v>C</v>
          </cell>
          <cell r="F3029">
            <v>0</v>
          </cell>
          <cell r="G3029" t="str">
            <v>A</v>
          </cell>
          <cell r="H3029">
            <v>0.95613597373314418</v>
          </cell>
          <cell r="I3029" t="str">
            <v>C</v>
          </cell>
          <cell r="J3029">
            <v>8.2130455244574768E-2</v>
          </cell>
          <cell r="K3029" t="str">
            <v>A</v>
          </cell>
          <cell r="L3029" t="str">
            <v>Cicf</v>
          </cell>
          <cell r="M3029" t="str">
            <v/>
          </cell>
          <cell r="N3029" t="str">
            <v>CAPAG Ano Base 2023</v>
          </cell>
          <cell r="O3029" t="str">
            <v>Não</v>
          </cell>
          <cell r="P3029">
            <v>0</v>
          </cell>
          <cell r="Q3029" t="str">
            <v>Sim</v>
          </cell>
          <cell r="R3029" t="str">
            <v/>
          </cell>
          <cell r="S3029" t="str">
            <v/>
          </cell>
          <cell r="T3029" t="str">
            <v/>
          </cell>
          <cell r="U3029" t="str">
            <v/>
          </cell>
          <cell r="V3029" t="str">
            <v>Sim</v>
          </cell>
          <cell r="W3029" t="str">
            <v>Sim</v>
          </cell>
        </row>
        <row r="3030">
          <cell r="D3030" t="str">
            <v>Serra dos Aimorés/MG</v>
          </cell>
          <cell r="E3030" t="str">
            <v>n.e.</v>
          </cell>
          <cell r="F3030">
            <v>0</v>
          </cell>
          <cell r="G3030" t="str">
            <v>A</v>
          </cell>
          <cell r="H3030" t="str">
            <v>n.d.</v>
          </cell>
          <cell r="I3030" t="str">
            <v>n.d.</v>
          </cell>
          <cell r="J3030">
            <v>0</v>
          </cell>
          <cell r="K3030" t="str">
            <v>C</v>
          </cell>
          <cell r="L3030" t="str">
            <v>Eicf</v>
          </cell>
          <cell r="M3030" t="str">
            <v>Ente possui ranking da informação contábil Eicf</v>
          </cell>
          <cell r="N3030" t="str">
            <v>CAPAG Ano Base 2023</v>
          </cell>
          <cell r="O3030" t="str">
            <v>Não</v>
          </cell>
          <cell r="P3030" t="str">
            <v>n.d.</v>
          </cell>
          <cell r="Q3030" t="str">
            <v>Sim</v>
          </cell>
          <cell r="R3030" t="str">
            <v/>
          </cell>
          <cell r="S3030" t="str">
            <v/>
          </cell>
          <cell r="T3030" t="str">
            <v/>
          </cell>
          <cell r="U3030" t="str">
            <v/>
          </cell>
          <cell r="V3030" t="str">
            <v>Sim</v>
          </cell>
          <cell r="W3030" t="str">
            <v>Sim</v>
          </cell>
        </row>
        <row r="3031">
          <cell r="D3031" t="str">
            <v>Serra do Salitre/MG</v>
          </cell>
          <cell r="E3031" t="str">
            <v>A</v>
          </cell>
          <cell r="F3031">
            <v>0</v>
          </cell>
          <cell r="G3031" t="str">
            <v>A</v>
          </cell>
          <cell r="H3031">
            <v>0.80038991813272831</v>
          </cell>
          <cell r="I3031" t="str">
            <v>A</v>
          </cell>
          <cell r="J3031">
            <v>0.66806746987999688</v>
          </cell>
          <cell r="K3031" t="str">
            <v>A</v>
          </cell>
          <cell r="L3031" t="str">
            <v>Dicf</v>
          </cell>
          <cell r="M3031" t="str">
            <v/>
          </cell>
          <cell r="N3031" t="str">
            <v>CAPAG Ano Base 2023</v>
          </cell>
          <cell r="O3031" t="str">
            <v>Não</v>
          </cell>
          <cell r="P3031">
            <v>1.3660036032466656E-2</v>
          </cell>
          <cell r="Q3031" t="str">
            <v>Sim</v>
          </cell>
          <cell r="R3031" t="str">
            <v/>
          </cell>
          <cell r="S3031" t="str">
            <v/>
          </cell>
          <cell r="T3031" t="str">
            <v/>
          </cell>
          <cell r="U3031" t="str">
            <v/>
          </cell>
          <cell r="V3031" t="str">
            <v>Sim</v>
          </cell>
          <cell r="W3031" t="str">
            <v>Sim</v>
          </cell>
        </row>
        <row r="3032">
          <cell r="D3032" t="str">
            <v>Serrania/MG</v>
          </cell>
          <cell r="E3032" t="str">
            <v>n.d.</v>
          </cell>
          <cell r="F3032">
            <v>0.13625255426085742</v>
          </cell>
          <cell r="G3032" t="str">
            <v>A</v>
          </cell>
          <cell r="H3032">
            <v>0.94357230771949718</v>
          </cell>
          <cell r="I3032" t="str">
            <v>B</v>
          </cell>
          <cell r="J3032" t="str">
            <v>n.d.</v>
          </cell>
          <cell r="K3032" t="str">
            <v>n.d.</v>
          </cell>
          <cell r="L3032" t="str">
            <v>Dicf</v>
          </cell>
          <cell r="M30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32" t="str">
            <v>CAPAG Ano Base 2023</v>
          </cell>
          <cell r="O3032" t="str">
            <v>Não</v>
          </cell>
          <cell r="P3032">
            <v>0.25314185174647419</v>
          </cell>
          <cell r="Q3032" t="str">
            <v>Sim</v>
          </cell>
          <cell r="R3032" t="str">
            <v>Sim</v>
          </cell>
          <cell r="S3032" t="str">
            <v/>
          </cell>
          <cell r="T3032" t="str">
            <v/>
          </cell>
          <cell r="U3032" t="str">
            <v>Sim</v>
          </cell>
          <cell r="V3032" t="str">
            <v>Sim</v>
          </cell>
          <cell r="W3032" t="str">
            <v>Sim</v>
          </cell>
        </row>
        <row r="3033">
          <cell r="D3033" t="str">
            <v>Serranópolis de Minas/MG</v>
          </cell>
          <cell r="E3033" t="str">
            <v>C</v>
          </cell>
          <cell r="F3033">
            <v>0</v>
          </cell>
          <cell r="G3033" t="str">
            <v>A</v>
          </cell>
          <cell r="H3033">
            <v>0.99901342078296473</v>
          </cell>
          <cell r="I3033" t="str">
            <v>C</v>
          </cell>
          <cell r="J3033">
            <v>7.5684383813568795E-3</v>
          </cell>
          <cell r="K3033" t="str">
            <v>B</v>
          </cell>
          <cell r="L3033" t="str">
            <v>Bicf</v>
          </cell>
          <cell r="M3033" t="str">
            <v/>
          </cell>
          <cell r="N3033" t="str">
            <v>CAPAG Ano Base 2023</v>
          </cell>
          <cell r="O3033" t="str">
            <v>Não</v>
          </cell>
          <cell r="P3033">
            <v>0.54117486730355069</v>
          </cell>
          <cell r="Q3033" t="str">
            <v>Sim</v>
          </cell>
          <cell r="R3033" t="str">
            <v/>
          </cell>
          <cell r="S3033" t="str">
            <v/>
          </cell>
          <cell r="T3033" t="str">
            <v/>
          </cell>
          <cell r="U3033" t="str">
            <v/>
          </cell>
          <cell r="V3033" t="str">
            <v>Sim</v>
          </cell>
          <cell r="W3033" t="str">
            <v>Não</v>
          </cell>
        </row>
        <row r="3034">
          <cell r="D3034" t="str">
            <v>Serranos/MG</v>
          </cell>
          <cell r="E3034" t="str">
            <v>C</v>
          </cell>
          <cell r="F3034">
            <v>6.6386583907213095E-2</v>
          </cell>
          <cell r="G3034" t="str">
            <v>A</v>
          </cell>
          <cell r="H3034">
            <v>0.96201713746758155</v>
          </cell>
          <cell r="I3034" t="str">
            <v>C</v>
          </cell>
          <cell r="J3034">
            <v>8.6571407767548E-3</v>
          </cell>
          <cell r="K3034" t="str">
            <v>B</v>
          </cell>
          <cell r="L3034" t="str">
            <v>Cicf</v>
          </cell>
          <cell r="M3034" t="str">
            <v/>
          </cell>
          <cell r="N3034" t="str">
            <v>CAPAG Ano Base 2023</v>
          </cell>
          <cell r="O3034" t="str">
            <v>Não</v>
          </cell>
          <cell r="P3034">
            <v>0.85349798996433202</v>
          </cell>
          <cell r="Q3034" t="str">
            <v>Sim</v>
          </cell>
          <cell r="R3034" t="str">
            <v/>
          </cell>
          <cell r="S3034" t="str">
            <v/>
          </cell>
          <cell r="T3034" t="str">
            <v/>
          </cell>
          <cell r="U3034" t="str">
            <v/>
          </cell>
          <cell r="V3034" t="str">
            <v>Sim</v>
          </cell>
          <cell r="W3034" t="str">
            <v>Não</v>
          </cell>
        </row>
        <row r="3035">
          <cell r="D3035" t="str">
            <v>Serro/MG</v>
          </cell>
          <cell r="E3035" t="str">
            <v>n.e.</v>
          </cell>
          <cell r="F3035" t="str">
            <v>n.d.</v>
          </cell>
          <cell r="G3035" t="str">
            <v>n.d.</v>
          </cell>
          <cell r="H3035" t="str">
            <v>n.d.</v>
          </cell>
          <cell r="I3035" t="str">
            <v>n.d.</v>
          </cell>
          <cell r="J3035" t="str">
            <v>n.d.</v>
          </cell>
          <cell r="K3035" t="str">
            <v>n.d.</v>
          </cell>
          <cell r="L3035" t="str">
            <v>Eicf</v>
          </cell>
          <cell r="M3035" t="str">
            <v>Ente possui ranking da informação contábil Eicf</v>
          </cell>
          <cell r="N3035" t="str">
            <v>CAPAG Ano Base 2023</v>
          </cell>
          <cell r="O3035" t="str">
            <v>Não</v>
          </cell>
          <cell r="P3035">
            <v>0.26306738134301766</v>
          </cell>
          <cell r="Q3035" t="str">
            <v>Sim</v>
          </cell>
          <cell r="R3035" t="str">
            <v>Sim</v>
          </cell>
          <cell r="S3035" t="str">
            <v/>
          </cell>
          <cell r="T3035" t="str">
            <v/>
          </cell>
          <cell r="U3035" t="str">
            <v/>
          </cell>
          <cell r="V3035" t="str">
            <v>Não</v>
          </cell>
          <cell r="W3035" t="str">
            <v>Não</v>
          </cell>
        </row>
        <row r="3036">
          <cell r="D3036" t="str">
            <v>Sete Lagoas/MG</v>
          </cell>
          <cell r="E3036" t="str">
            <v>n.d.</v>
          </cell>
          <cell r="F3036" t="str">
            <v>n.d.</v>
          </cell>
          <cell r="G3036" t="str">
            <v>n.d.</v>
          </cell>
          <cell r="H3036" t="str">
            <v>n.d.</v>
          </cell>
          <cell r="I3036" t="str">
            <v>n.d.</v>
          </cell>
          <cell r="J3036" t="str">
            <v>n.d.</v>
          </cell>
          <cell r="K3036" t="str">
            <v>n.d.</v>
          </cell>
          <cell r="L3036" t="str">
            <v>Cicf</v>
          </cell>
          <cell r="M3036" t="str">
            <v xml:space="preserve">Ente não publicou último RGF de 2024
Ente não publicou último RREO de 2024
</v>
          </cell>
          <cell r="N3036" t="str">
            <v>CAPAG Ano Base 2023</v>
          </cell>
          <cell r="O3036" t="str">
            <v>Não</v>
          </cell>
          <cell r="P3036">
            <v>0.70210553457630687</v>
          </cell>
          <cell r="Q3036" t="str">
            <v>Sim</v>
          </cell>
          <cell r="R3036" t="str">
            <v>Sim</v>
          </cell>
          <cell r="S3036" t="str">
            <v/>
          </cell>
          <cell r="T3036" t="str">
            <v/>
          </cell>
          <cell r="U3036" t="str">
            <v/>
          </cell>
          <cell r="V3036" t="str">
            <v>Não</v>
          </cell>
          <cell r="W3036" t="str">
            <v>Não</v>
          </cell>
        </row>
        <row r="3037">
          <cell r="D3037" t="str">
            <v>Silveirânia/MG</v>
          </cell>
          <cell r="E3037" t="str">
            <v>A+</v>
          </cell>
          <cell r="F3037">
            <v>8.1805327161434988E-2</v>
          </cell>
          <cell r="G3037" t="str">
            <v>A</v>
          </cell>
          <cell r="H3037">
            <v>0.8274125469603093</v>
          </cell>
          <cell r="I3037" t="str">
            <v>A</v>
          </cell>
          <cell r="J3037">
            <v>1.1948755570948138E-2</v>
          </cell>
          <cell r="K3037" t="str">
            <v>B</v>
          </cell>
          <cell r="L3037" t="str">
            <v>Aicf</v>
          </cell>
          <cell r="M3037" t="str">
            <v/>
          </cell>
          <cell r="N3037" t="str">
            <v>CAPAG Ano Base 2023</v>
          </cell>
          <cell r="O3037" t="str">
            <v>Não</v>
          </cell>
          <cell r="P3037">
            <v>0.56835614491764463</v>
          </cell>
          <cell r="Q3037" t="str">
            <v>Sim</v>
          </cell>
          <cell r="R3037" t="str">
            <v/>
          </cell>
          <cell r="S3037" t="str">
            <v/>
          </cell>
          <cell r="T3037" t="str">
            <v/>
          </cell>
          <cell r="U3037" t="str">
            <v/>
          </cell>
          <cell r="V3037" t="str">
            <v>Sim</v>
          </cell>
          <cell r="W3037" t="str">
            <v>Sim</v>
          </cell>
        </row>
        <row r="3038">
          <cell r="D3038" t="str">
            <v>Silvianópolis/MG</v>
          </cell>
          <cell r="E3038" t="str">
            <v>n.e.</v>
          </cell>
          <cell r="F3038">
            <v>0.12010022065297893</v>
          </cell>
          <cell r="G3038" t="str">
            <v>A</v>
          </cell>
          <cell r="H3038">
            <v>-3.395251338392125</v>
          </cell>
          <cell r="I3038" t="str">
            <v>n.d.</v>
          </cell>
          <cell r="J3038">
            <v>-1.236216933162633E-2</v>
          </cell>
          <cell r="K3038" t="str">
            <v>C</v>
          </cell>
          <cell r="L3038" t="str">
            <v>Eicf</v>
          </cell>
          <cell r="M3038" t="str">
            <v>Ente possui ranking da informação contábil Eicf</v>
          </cell>
          <cell r="N3038" t="str">
            <v>CAPAG Ano Base 2023</v>
          </cell>
          <cell r="O3038" t="str">
            <v>Não</v>
          </cell>
          <cell r="P3038">
            <v>2.1653858707302538</v>
          </cell>
          <cell r="Q3038" t="str">
            <v>Sim</v>
          </cell>
          <cell r="R3038" t="str">
            <v/>
          </cell>
          <cell r="S3038" t="str">
            <v/>
          </cell>
          <cell r="T3038" t="str">
            <v/>
          </cell>
          <cell r="U3038" t="str">
            <v/>
          </cell>
          <cell r="V3038" t="str">
            <v>Sim</v>
          </cell>
          <cell r="W3038" t="str">
            <v>Não</v>
          </cell>
        </row>
        <row r="3039">
          <cell r="D3039" t="str">
            <v>Simão Pereira/MG</v>
          </cell>
          <cell r="E3039" t="str">
            <v>n.d.</v>
          </cell>
          <cell r="F3039">
            <v>2.168008820963542E-2</v>
          </cell>
          <cell r="G3039" t="str">
            <v>A</v>
          </cell>
          <cell r="H3039">
            <v>0.96239029711973356</v>
          </cell>
          <cell r="I3039" t="str">
            <v>C</v>
          </cell>
          <cell r="J3039" t="str">
            <v>n.d.</v>
          </cell>
          <cell r="K3039" t="str">
            <v>n.d.</v>
          </cell>
          <cell r="L3039" t="str">
            <v>Cicf</v>
          </cell>
          <cell r="M30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39" t="str">
            <v>CAPAG Ano Base 2023</v>
          </cell>
          <cell r="O3039" t="str">
            <v>Não</v>
          </cell>
          <cell r="P3039" t="str">
            <v>n.d.</v>
          </cell>
          <cell r="Q3039" t="str">
            <v>Sim</v>
          </cell>
          <cell r="R3039" t="str">
            <v/>
          </cell>
          <cell r="S3039" t="str">
            <v/>
          </cell>
          <cell r="T3039" t="str">
            <v/>
          </cell>
          <cell r="U3039" t="str">
            <v>Sim</v>
          </cell>
          <cell r="V3039" t="str">
            <v>Sim</v>
          </cell>
          <cell r="W3039" t="str">
            <v>Não</v>
          </cell>
        </row>
        <row r="3040">
          <cell r="D3040" t="str">
            <v>Simonésia/MG</v>
          </cell>
          <cell r="E3040" t="str">
            <v>B</v>
          </cell>
          <cell r="F3040">
            <v>1.2204661927999872E-2</v>
          </cell>
          <cell r="G3040" t="str">
            <v>A</v>
          </cell>
          <cell r="H3040">
            <v>0.92561903920211197</v>
          </cell>
          <cell r="I3040" t="str">
            <v>B</v>
          </cell>
          <cell r="J3040">
            <v>3.8528824461793038E-2</v>
          </cell>
          <cell r="K3040" t="str">
            <v>B</v>
          </cell>
          <cell r="L3040" t="str">
            <v>Cicf</v>
          </cell>
          <cell r="M3040" t="str">
            <v/>
          </cell>
          <cell r="N3040" t="str">
            <v>CAPAG Ano Base 2023</v>
          </cell>
          <cell r="O3040" t="str">
            <v>Não</v>
          </cell>
          <cell r="P3040">
            <v>8.0710727615223285E-2</v>
          </cell>
          <cell r="Q3040" t="str">
            <v>Sim</v>
          </cell>
          <cell r="R3040" t="str">
            <v/>
          </cell>
          <cell r="S3040" t="str">
            <v/>
          </cell>
          <cell r="T3040" t="str">
            <v/>
          </cell>
          <cell r="U3040" t="str">
            <v/>
          </cell>
          <cell r="V3040" t="str">
            <v>Sim</v>
          </cell>
          <cell r="W3040" t="str">
            <v>Sim</v>
          </cell>
        </row>
        <row r="3041">
          <cell r="D3041" t="str">
            <v>Sobrália/MG</v>
          </cell>
          <cell r="E3041" t="str">
            <v>n.d.</v>
          </cell>
          <cell r="F3041">
            <v>5.5545255039353571E-2</v>
          </cell>
          <cell r="G3041" t="str">
            <v>A</v>
          </cell>
          <cell r="H3041">
            <v>0.87268145246908491</v>
          </cell>
          <cell r="I3041" t="str">
            <v>B</v>
          </cell>
          <cell r="J3041" t="str">
            <v>n.d.</v>
          </cell>
          <cell r="K3041" t="str">
            <v>n.d.</v>
          </cell>
          <cell r="L3041" t="str">
            <v>Dicf</v>
          </cell>
          <cell r="M304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41" t="str">
            <v>CAPAG Ano Base 2023</v>
          </cell>
          <cell r="O3041" t="str">
            <v>Não</v>
          </cell>
          <cell r="P3041" t="str">
            <v>n.d.</v>
          </cell>
          <cell r="Q3041" t="str">
            <v>Sim</v>
          </cell>
          <cell r="R3041" t="str">
            <v/>
          </cell>
          <cell r="S3041" t="str">
            <v/>
          </cell>
          <cell r="T3041" t="str">
            <v/>
          </cell>
          <cell r="U3041" t="str">
            <v>Sim</v>
          </cell>
          <cell r="V3041" t="str">
            <v>Sim</v>
          </cell>
          <cell r="W3041" t="str">
            <v>Sim</v>
          </cell>
        </row>
        <row r="3042">
          <cell r="D3042" t="str">
            <v>Soledade de Minas/MG</v>
          </cell>
          <cell r="E3042" t="str">
            <v>n.d.</v>
          </cell>
          <cell r="F3042" t="str">
            <v>n.d.</v>
          </cell>
          <cell r="G3042" t="str">
            <v>n.d.</v>
          </cell>
          <cell r="H3042" t="str">
            <v>n.d.</v>
          </cell>
          <cell r="I3042" t="str">
            <v>n.d.</v>
          </cell>
          <cell r="J3042" t="str">
            <v>n.d.</v>
          </cell>
          <cell r="K3042" t="str">
            <v>n.d.</v>
          </cell>
          <cell r="L3042" t="str">
            <v>Bicf</v>
          </cell>
          <cell r="M3042" t="str">
            <v xml:space="preserve">Ente não publicou último RGF de 2024
Ente não publicou último RREO de 2024
</v>
          </cell>
          <cell r="N3042" t="str">
            <v>CAPAG Ano Base 2023</v>
          </cell>
          <cell r="O3042" t="str">
            <v>Não</v>
          </cell>
          <cell r="P3042">
            <v>0.23592965464251903</v>
          </cell>
          <cell r="Q3042" t="str">
            <v>Sim</v>
          </cell>
          <cell r="R3042" t="str">
            <v>Sim</v>
          </cell>
          <cell r="S3042" t="str">
            <v/>
          </cell>
          <cell r="T3042" t="str">
            <v/>
          </cell>
          <cell r="U3042" t="str">
            <v/>
          </cell>
          <cell r="V3042" t="str">
            <v>Não</v>
          </cell>
          <cell r="W3042" t="str">
            <v>Não</v>
          </cell>
        </row>
        <row r="3043">
          <cell r="D3043" t="str">
            <v>Tabuleiro/MG</v>
          </cell>
          <cell r="E3043" t="str">
            <v>C</v>
          </cell>
          <cell r="F3043">
            <v>7.4489844899699566E-3</v>
          </cell>
          <cell r="G3043" t="str">
            <v>A</v>
          </cell>
          <cell r="H3043">
            <v>0.89562879797277772</v>
          </cell>
          <cell r="I3043" t="str">
            <v>B</v>
          </cell>
          <cell r="J3043">
            <v>0</v>
          </cell>
          <cell r="K3043" t="str">
            <v>C</v>
          </cell>
          <cell r="L3043" t="str">
            <v>Cicf</v>
          </cell>
          <cell r="M3043" t="str">
            <v/>
          </cell>
          <cell r="N3043" t="str">
            <v>CAPAG Ano Base 2023</v>
          </cell>
          <cell r="O3043" t="str">
            <v>Não</v>
          </cell>
          <cell r="P3043" t="str">
            <v>n.d.</v>
          </cell>
          <cell r="Q3043" t="str">
            <v>Sim</v>
          </cell>
          <cell r="R3043" t="str">
            <v/>
          </cell>
          <cell r="S3043" t="str">
            <v/>
          </cell>
          <cell r="T3043" t="str">
            <v/>
          </cell>
          <cell r="U3043" t="str">
            <v/>
          </cell>
          <cell r="V3043" t="str">
            <v>Sim</v>
          </cell>
          <cell r="W3043" t="str">
            <v>Sim</v>
          </cell>
        </row>
        <row r="3044">
          <cell r="D3044" t="str">
            <v>Taiobeiras/MG</v>
          </cell>
          <cell r="E3044" t="str">
            <v>n.d.</v>
          </cell>
          <cell r="F3044" t="str">
            <v>n.d.</v>
          </cell>
          <cell r="G3044" t="str">
            <v>n.d.</v>
          </cell>
          <cell r="H3044" t="str">
            <v>n.d.</v>
          </cell>
          <cell r="I3044" t="str">
            <v>n.d.</v>
          </cell>
          <cell r="J3044" t="str">
            <v>n.d.</v>
          </cell>
          <cell r="K3044" t="str">
            <v>n.d.</v>
          </cell>
          <cell r="L3044" t="str">
            <v>Cicf</v>
          </cell>
          <cell r="M3044" t="str">
            <v xml:space="preserve">Ente não publicou último RGF de 2024
Ente não publicou último RREO de 2024
</v>
          </cell>
          <cell r="N3044" t="str">
            <v>CAPAG Ano Base 2023</v>
          </cell>
          <cell r="O3044" t="str">
            <v>Não</v>
          </cell>
          <cell r="P3044">
            <v>9.457978183104529E-2</v>
          </cell>
          <cell r="Q3044" t="str">
            <v>Sim</v>
          </cell>
          <cell r="R3044" t="str">
            <v>Sim</v>
          </cell>
          <cell r="S3044" t="str">
            <v/>
          </cell>
          <cell r="T3044" t="str">
            <v/>
          </cell>
          <cell r="U3044" t="str">
            <v/>
          </cell>
          <cell r="V3044" t="str">
            <v>Não</v>
          </cell>
          <cell r="W3044" t="str">
            <v>Não</v>
          </cell>
        </row>
        <row r="3045">
          <cell r="D3045" t="str">
            <v>Taparuba/MG</v>
          </cell>
          <cell r="E3045" t="str">
            <v>C</v>
          </cell>
          <cell r="F3045">
            <v>1.8727138730500931E-2</v>
          </cell>
          <cell r="G3045" t="str">
            <v>A</v>
          </cell>
          <cell r="H3045">
            <v>0.92615096652211093</v>
          </cell>
          <cell r="I3045" t="str">
            <v>B</v>
          </cell>
          <cell r="J3045">
            <v>-3.4019587426671279E-2</v>
          </cell>
          <cell r="K3045" t="str">
            <v>C</v>
          </cell>
          <cell r="L3045" t="str">
            <v>Dicf</v>
          </cell>
          <cell r="M3045" t="str">
            <v/>
          </cell>
          <cell r="N3045" t="str">
            <v>CAPAG Ano Base 2024</v>
          </cell>
          <cell r="O3045" t="str">
            <v>Sim</v>
          </cell>
          <cell r="P3045">
            <v>4.8239051430782327</v>
          </cell>
          <cell r="Q3045" t="str">
            <v>Sim</v>
          </cell>
          <cell r="R3045" t="str">
            <v/>
          </cell>
          <cell r="S3045" t="str">
            <v/>
          </cell>
          <cell r="T3045" t="str">
            <v/>
          </cell>
          <cell r="U3045" t="str">
            <v/>
          </cell>
          <cell r="V3045" t="str">
            <v>Sim</v>
          </cell>
          <cell r="W3045" t="str">
            <v>Sim</v>
          </cell>
        </row>
        <row r="3046">
          <cell r="D3046" t="str">
            <v>Tapira/MG</v>
          </cell>
          <cell r="E3046" t="str">
            <v>B</v>
          </cell>
          <cell r="F3046">
            <v>0</v>
          </cell>
          <cell r="G3046" t="str">
            <v>A</v>
          </cell>
          <cell r="H3046">
            <v>0.85577913783060577</v>
          </cell>
          <cell r="I3046" t="str">
            <v>B</v>
          </cell>
          <cell r="J3046">
            <v>1.022645314613198E-2</v>
          </cell>
          <cell r="K3046" t="str">
            <v>B</v>
          </cell>
          <cell r="L3046" t="str">
            <v>Dicf</v>
          </cell>
          <cell r="M3046" t="str">
            <v/>
          </cell>
          <cell r="N3046" t="str">
            <v>CAPAG Ano Base 2023</v>
          </cell>
          <cell r="O3046" t="str">
            <v>Não</v>
          </cell>
          <cell r="P3046">
            <v>0.55298997939108796</v>
          </cell>
          <cell r="Q3046" t="str">
            <v>Sim</v>
          </cell>
          <cell r="R3046" t="str">
            <v/>
          </cell>
          <cell r="S3046" t="str">
            <v/>
          </cell>
          <cell r="T3046" t="str">
            <v/>
          </cell>
          <cell r="U3046" t="str">
            <v/>
          </cell>
          <cell r="V3046" t="str">
            <v>Sim</v>
          </cell>
          <cell r="W3046" t="str">
            <v>Sim</v>
          </cell>
        </row>
        <row r="3047">
          <cell r="D3047" t="str">
            <v>Tapiraí/MG</v>
          </cell>
          <cell r="E3047" t="str">
            <v>n.d.</v>
          </cell>
          <cell r="F3047" t="str">
            <v>n.d.</v>
          </cell>
          <cell r="G3047" t="str">
            <v>n.d.</v>
          </cell>
          <cell r="H3047" t="str">
            <v>n.d.</v>
          </cell>
          <cell r="I3047" t="str">
            <v>n.d.</v>
          </cell>
          <cell r="J3047" t="str">
            <v>n.d.</v>
          </cell>
          <cell r="K3047" t="str">
            <v>n.d.</v>
          </cell>
          <cell r="L3047" t="str">
            <v>Cicf</v>
          </cell>
          <cell r="M3047" t="str">
            <v xml:space="preserve">Ente não publicou último RGF de 2024
Ente não publicou último RREO de 2024
</v>
          </cell>
          <cell r="N3047" t="str">
            <v>CAPAG Ano Base 2023</v>
          </cell>
          <cell r="O3047" t="str">
            <v>Não</v>
          </cell>
          <cell r="P3047">
            <v>0.54588870603583006</v>
          </cell>
          <cell r="Q3047" t="str">
            <v>Sim</v>
          </cell>
          <cell r="R3047" t="str">
            <v>Sim</v>
          </cell>
          <cell r="S3047" t="str">
            <v/>
          </cell>
          <cell r="T3047" t="str">
            <v/>
          </cell>
          <cell r="U3047" t="str">
            <v/>
          </cell>
          <cell r="V3047" t="str">
            <v>Não</v>
          </cell>
          <cell r="W3047" t="str">
            <v>Não</v>
          </cell>
        </row>
        <row r="3048">
          <cell r="D3048" t="str">
            <v>Taquaraçu de Minas/MG</v>
          </cell>
          <cell r="E3048" t="str">
            <v>C</v>
          </cell>
          <cell r="F3048">
            <v>0.20805066758029031</v>
          </cell>
          <cell r="G3048" t="str">
            <v>A</v>
          </cell>
          <cell r="H3048">
            <v>0.95708476412330801</v>
          </cell>
          <cell r="I3048" t="str">
            <v>C</v>
          </cell>
          <cell r="J3048">
            <v>1.0234303246454331E-2</v>
          </cell>
          <cell r="K3048" t="str">
            <v>B</v>
          </cell>
          <cell r="L3048" t="str">
            <v>Cicf</v>
          </cell>
          <cell r="M3048" t="str">
            <v/>
          </cell>
          <cell r="N3048" t="str">
            <v>CAPAG Ano Base 2023</v>
          </cell>
          <cell r="O3048" t="str">
            <v>Não</v>
          </cell>
          <cell r="P3048">
            <v>0.64180594734944718</v>
          </cell>
          <cell r="Q3048" t="str">
            <v>Sim</v>
          </cell>
          <cell r="R3048" t="str">
            <v/>
          </cell>
          <cell r="S3048" t="str">
            <v/>
          </cell>
          <cell r="T3048" t="str">
            <v/>
          </cell>
          <cell r="U3048" t="str">
            <v/>
          </cell>
          <cell r="V3048" t="str">
            <v>Sim</v>
          </cell>
          <cell r="W3048" t="str">
            <v>Sim</v>
          </cell>
        </row>
        <row r="3049">
          <cell r="D3049" t="str">
            <v>Tarumirim/MG</v>
          </cell>
          <cell r="E3049" t="str">
            <v>C</v>
          </cell>
          <cell r="F3049">
            <v>0.10538364370037188</v>
          </cell>
          <cell r="G3049" t="str">
            <v>A</v>
          </cell>
          <cell r="H3049">
            <v>0.97571416977460468</v>
          </cell>
          <cell r="I3049" t="str">
            <v>C</v>
          </cell>
          <cell r="J3049">
            <v>-3.9931453571836313E-2</v>
          </cell>
          <cell r="K3049" t="str">
            <v>C</v>
          </cell>
          <cell r="L3049" t="str">
            <v>Cicf</v>
          </cell>
          <cell r="M3049" t="str">
            <v/>
          </cell>
          <cell r="N3049" t="str">
            <v>CAPAG Ano Base 2023</v>
          </cell>
          <cell r="O3049" t="str">
            <v>Não</v>
          </cell>
          <cell r="P3049">
            <v>14.752463917668127</v>
          </cell>
          <cell r="Q3049" t="str">
            <v>Sim</v>
          </cell>
          <cell r="R3049" t="str">
            <v/>
          </cell>
          <cell r="S3049" t="str">
            <v/>
          </cell>
          <cell r="T3049" t="str">
            <v/>
          </cell>
          <cell r="U3049" t="str">
            <v/>
          </cell>
          <cell r="V3049" t="str">
            <v>Sim</v>
          </cell>
          <cell r="W3049" t="str">
            <v>Sim</v>
          </cell>
        </row>
        <row r="3050">
          <cell r="D3050" t="str">
            <v>Teixeiras/MG</v>
          </cell>
          <cell r="E3050" t="str">
            <v>n.d.</v>
          </cell>
          <cell r="F3050">
            <v>3.5820087885099709E-2</v>
          </cell>
          <cell r="G3050" t="str">
            <v>A</v>
          </cell>
          <cell r="H3050">
            <v>0.90911339391084334</v>
          </cell>
          <cell r="I3050" t="str">
            <v>B</v>
          </cell>
          <cell r="J3050" t="str">
            <v>n.d.</v>
          </cell>
          <cell r="K3050" t="str">
            <v>n.d.</v>
          </cell>
          <cell r="L3050" t="str">
            <v>Bicf</v>
          </cell>
          <cell r="M305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050" t="str">
            <v>CAPAG Ano Base 2023</v>
          </cell>
          <cell r="O3050" t="str">
            <v>Não</v>
          </cell>
          <cell r="P3050" t="str">
            <v>n.d.</v>
          </cell>
          <cell r="Q3050" t="str">
            <v>Sim</v>
          </cell>
          <cell r="R3050" t="str">
            <v/>
          </cell>
          <cell r="S3050" t="str">
            <v/>
          </cell>
          <cell r="T3050" t="str">
            <v>Negativa</v>
          </cell>
          <cell r="U3050" t="str">
            <v/>
          </cell>
          <cell r="V3050" t="str">
            <v>Sim</v>
          </cell>
          <cell r="W3050" t="str">
            <v>Sim</v>
          </cell>
        </row>
        <row r="3051">
          <cell r="D3051" t="str">
            <v>Teófilo Otoni/MG</v>
          </cell>
          <cell r="E3051" t="str">
            <v>n.e.</v>
          </cell>
          <cell r="F3051">
            <v>0.21488772912838064</v>
          </cell>
          <cell r="G3051" t="str">
            <v>A</v>
          </cell>
          <cell r="H3051">
            <v>0.95492327787410991</v>
          </cell>
          <cell r="I3051" t="str">
            <v>C</v>
          </cell>
          <cell r="J3051">
            <v>0</v>
          </cell>
          <cell r="K3051" t="str">
            <v>C</v>
          </cell>
          <cell r="L3051" t="str">
            <v>Eicf</v>
          </cell>
          <cell r="M3051" t="str">
            <v>Ente possui ranking da informação contábil Eicf</v>
          </cell>
          <cell r="N3051" t="str">
            <v>CAPAG Ano Base 2023</v>
          </cell>
          <cell r="O3051" t="str">
            <v>Não</v>
          </cell>
          <cell r="P3051" t="str">
            <v>n.d.</v>
          </cell>
          <cell r="Q3051" t="str">
            <v>Sim</v>
          </cell>
          <cell r="R3051" t="str">
            <v/>
          </cell>
          <cell r="S3051" t="str">
            <v/>
          </cell>
          <cell r="T3051" t="str">
            <v/>
          </cell>
          <cell r="U3051" t="str">
            <v/>
          </cell>
          <cell r="V3051" t="str">
            <v>Sim</v>
          </cell>
          <cell r="W3051" t="str">
            <v>Sim</v>
          </cell>
        </row>
        <row r="3052">
          <cell r="D3052" t="str">
            <v>Timóteo/MG</v>
          </cell>
          <cell r="E3052" t="str">
            <v>C</v>
          </cell>
          <cell r="F3052">
            <v>0.31106407462627422</v>
          </cell>
          <cell r="G3052" t="str">
            <v>A</v>
          </cell>
          <cell r="H3052">
            <v>0.92380932848741204</v>
          </cell>
          <cell r="I3052" t="str">
            <v>B</v>
          </cell>
          <cell r="J3052">
            <v>0</v>
          </cell>
          <cell r="K3052" t="str">
            <v>C</v>
          </cell>
          <cell r="L3052" t="str">
            <v>Dicf</v>
          </cell>
          <cell r="M3052" t="str">
            <v/>
          </cell>
          <cell r="N3052" t="str">
            <v>CAPAG Ano Base 2023</v>
          </cell>
          <cell r="O3052" t="str">
            <v>Não</v>
          </cell>
          <cell r="P3052" t="str">
            <v>n.d.</v>
          </cell>
          <cell r="Q3052" t="str">
            <v>Sim</v>
          </cell>
          <cell r="R3052" t="str">
            <v/>
          </cell>
          <cell r="S3052" t="str">
            <v/>
          </cell>
          <cell r="T3052" t="str">
            <v/>
          </cell>
          <cell r="U3052" t="str">
            <v/>
          </cell>
          <cell r="V3052" t="str">
            <v>Sim</v>
          </cell>
          <cell r="W3052" t="str">
            <v>Sim</v>
          </cell>
        </row>
        <row r="3053">
          <cell r="D3053" t="str">
            <v>Tiradentes/MG</v>
          </cell>
          <cell r="E3053" t="str">
            <v>B</v>
          </cell>
          <cell r="F3053">
            <v>0</v>
          </cell>
          <cell r="G3053" t="str">
            <v>A</v>
          </cell>
          <cell r="H3053">
            <v>0.93756619986199374</v>
          </cell>
          <cell r="I3053" t="str">
            <v>B</v>
          </cell>
          <cell r="J3053">
            <v>3.4299307808702717E-2</v>
          </cell>
          <cell r="K3053" t="str">
            <v>B</v>
          </cell>
          <cell r="L3053" t="str">
            <v>Bicf</v>
          </cell>
          <cell r="M3053" t="str">
            <v/>
          </cell>
          <cell r="N3053" t="str">
            <v>CAPAG Ano Base 2023</v>
          </cell>
          <cell r="O3053" t="str">
            <v>Não</v>
          </cell>
          <cell r="P3053">
            <v>0.48779520355990053</v>
          </cell>
          <cell r="Q3053" t="str">
            <v>Sim</v>
          </cell>
          <cell r="R3053" t="str">
            <v/>
          </cell>
          <cell r="S3053" t="str">
            <v/>
          </cell>
          <cell r="T3053" t="str">
            <v/>
          </cell>
          <cell r="U3053" t="str">
            <v/>
          </cell>
          <cell r="V3053" t="str">
            <v>Sim</v>
          </cell>
          <cell r="W3053" t="str">
            <v>Sim</v>
          </cell>
        </row>
        <row r="3054">
          <cell r="D3054" t="str">
            <v>Tiros/MG</v>
          </cell>
          <cell r="E3054" t="str">
            <v>C</v>
          </cell>
          <cell r="F3054">
            <v>3.0254316588802021E-2</v>
          </cell>
          <cell r="G3054" t="str">
            <v>A</v>
          </cell>
          <cell r="H3054">
            <v>0.95267666634927228</v>
          </cell>
          <cell r="I3054" t="str">
            <v>C</v>
          </cell>
          <cell r="J3054">
            <v>-1.7336525861861525E-2</v>
          </cell>
          <cell r="K3054" t="str">
            <v>C</v>
          </cell>
          <cell r="L3054" t="str">
            <v>Dicf</v>
          </cell>
          <cell r="M3054" t="str">
            <v/>
          </cell>
          <cell r="N3054" t="str">
            <v>CAPAG Ano Base 2023</v>
          </cell>
          <cell r="O3054" t="str">
            <v>Não</v>
          </cell>
          <cell r="P3054">
            <v>1.6337301704978937</v>
          </cell>
          <cell r="Q3054" t="str">
            <v>Sim</v>
          </cell>
          <cell r="R3054" t="str">
            <v/>
          </cell>
          <cell r="S3054" t="str">
            <v/>
          </cell>
          <cell r="T3054" t="str">
            <v/>
          </cell>
          <cell r="U3054" t="str">
            <v/>
          </cell>
          <cell r="V3054" t="str">
            <v>Sim</v>
          </cell>
          <cell r="W3054" t="str">
            <v>Sim</v>
          </cell>
        </row>
        <row r="3055">
          <cell r="D3055" t="str">
            <v>Tocantins/MG</v>
          </cell>
          <cell r="E3055" t="str">
            <v>C</v>
          </cell>
          <cell r="F3055">
            <v>4.5778091844984152E-2</v>
          </cell>
          <cell r="G3055" t="str">
            <v>A</v>
          </cell>
          <cell r="H3055">
            <v>0.95817616621853607</v>
          </cell>
          <cell r="I3055" t="str">
            <v>C</v>
          </cell>
          <cell r="J3055">
            <v>6.550068330354224E-3</v>
          </cell>
          <cell r="K3055" t="str">
            <v>B</v>
          </cell>
          <cell r="L3055" t="str">
            <v>Cicf</v>
          </cell>
          <cell r="M3055" t="str">
            <v/>
          </cell>
          <cell r="N3055" t="str">
            <v>CAPAG Ano Base 2023</v>
          </cell>
          <cell r="O3055" t="str">
            <v>Não</v>
          </cell>
          <cell r="P3055">
            <v>0.85939792207002597</v>
          </cell>
          <cell r="Q3055" t="str">
            <v>Sim</v>
          </cell>
          <cell r="R3055" t="str">
            <v/>
          </cell>
          <cell r="S3055" t="str">
            <v/>
          </cell>
          <cell r="T3055" t="str">
            <v/>
          </cell>
          <cell r="U3055" t="str">
            <v/>
          </cell>
          <cell r="V3055" t="str">
            <v>Sim</v>
          </cell>
          <cell r="W3055" t="str">
            <v>Sim</v>
          </cell>
        </row>
        <row r="3056">
          <cell r="D3056" t="str">
            <v>Tocos do Moji/MG</v>
          </cell>
          <cell r="E3056" t="str">
            <v>B</v>
          </cell>
          <cell r="F3056">
            <v>0</v>
          </cell>
          <cell r="G3056" t="str">
            <v>A</v>
          </cell>
          <cell r="H3056">
            <v>0.88511223186401133</v>
          </cell>
          <cell r="I3056" t="str">
            <v>B</v>
          </cell>
          <cell r="J3056">
            <v>3.4196735081798504E-2</v>
          </cell>
          <cell r="K3056" t="str">
            <v>B</v>
          </cell>
          <cell r="L3056" t="str">
            <v>Bicf</v>
          </cell>
          <cell r="M3056" t="str">
            <v/>
          </cell>
          <cell r="N3056" t="str">
            <v>CAPAG Ano Base 2023</v>
          </cell>
          <cell r="O3056" t="str">
            <v>Não</v>
          </cell>
          <cell r="P3056">
            <v>0.40929685637555319</v>
          </cell>
          <cell r="Q3056" t="str">
            <v>Sim</v>
          </cell>
          <cell r="R3056" t="str">
            <v/>
          </cell>
          <cell r="S3056" t="str">
            <v/>
          </cell>
          <cell r="T3056" t="str">
            <v/>
          </cell>
          <cell r="U3056" t="str">
            <v/>
          </cell>
          <cell r="V3056" t="str">
            <v>Sim</v>
          </cell>
          <cell r="W3056" t="str">
            <v>Sim</v>
          </cell>
        </row>
        <row r="3057">
          <cell r="D3057" t="str">
            <v>Toledo/MG</v>
          </cell>
          <cell r="E3057" t="str">
            <v>B</v>
          </cell>
          <cell r="F3057">
            <v>6.4403909649792451E-2</v>
          </cell>
          <cell r="G3057" t="str">
            <v>A</v>
          </cell>
          <cell r="H3057">
            <v>0.92716661201486983</v>
          </cell>
          <cell r="I3057" t="str">
            <v>B</v>
          </cell>
          <cell r="J3057">
            <v>1.2683054245177718E-2</v>
          </cell>
          <cell r="K3057" t="str">
            <v>B</v>
          </cell>
          <cell r="L3057" t="str">
            <v>Bicf</v>
          </cell>
          <cell r="M3057" t="str">
            <v/>
          </cell>
          <cell r="N3057" t="str">
            <v>CAPAG Ano Base 2023</v>
          </cell>
          <cell r="O3057" t="str">
            <v>Não</v>
          </cell>
          <cell r="P3057">
            <v>0.48132619175907154</v>
          </cell>
          <cell r="Q3057" t="str">
            <v>Sim</v>
          </cell>
          <cell r="R3057" t="str">
            <v/>
          </cell>
          <cell r="S3057" t="str">
            <v/>
          </cell>
          <cell r="T3057" t="str">
            <v/>
          </cell>
          <cell r="U3057" t="str">
            <v/>
          </cell>
          <cell r="V3057" t="str">
            <v>Sim</v>
          </cell>
          <cell r="W3057" t="str">
            <v>Sim</v>
          </cell>
        </row>
        <row r="3058">
          <cell r="D3058" t="str">
            <v>Tombos/MG</v>
          </cell>
          <cell r="E3058" t="str">
            <v>C</v>
          </cell>
          <cell r="F3058">
            <v>8.4789865583907254E-4</v>
          </cell>
          <cell r="G3058" t="str">
            <v>A</v>
          </cell>
          <cell r="H3058">
            <v>0.89224388968996582</v>
          </cell>
          <cell r="I3058" t="str">
            <v>B</v>
          </cell>
          <cell r="J3058">
            <v>-3.9363763995767919E-3</v>
          </cell>
          <cell r="K3058" t="str">
            <v>C</v>
          </cell>
          <cell r="L3058" t="str">
            <v>Cicf</v>
          </cell>
          <cell r="M3058" t="str">
            <v/>
          </cell>
          <cell r="N3058" t="str">
            <v>CAPAG Ano Base 2023</v>
          </cell>
          <cell r="O3058" t="str">
            <v>Não</v>
          </cell>
          <cell r="P3058">
            <v>2.8193033111024497</v>
          </cell>
          <cell r="Q3058" t="str">
            <v>Sim</v>
          </cell>
          <cell r="R3058" t="str">
            <v/>
          </cell>
          <cell r="S3058" t="str">
            <v/>
          </cell>
          <cell r="T3058" t="str">
            <v/>
          </cell>
          <cell r="U3058" t="str">
            <v/>
          </cell>
          <cell r="V3058" t="str">
            <v>Sim</v>
          </cell>
          <cell r="W3058" t="str">
            <v>Sim</v>
          </cell>
        </row>
        <row r="3059">
          <cell r="D3059" t="str">
            <v>Três Corações/MG</v>
          </cell>
          <cell r="E3059" t="str">
            <v>n.d.</v>
          </cell>
          <cell r="F3059">
            <v>0.16686314648873629</v>
          </cell>
          <cell r="G3059" t="str">
            <v>A</v>
          </cell>
          <cell r="H3059">
            <v>1.0014574250393422</v>
          </cell>
          <cell r="I3059" t="str">
            <v>C</v>
          </cell>
          <cell r="J3059" t="str">
            <v>n.d.</v>
          </cell>
          <cell r="K3059" t="str">
            <v>n.d.</v>
          </cell>
          <cell r="L3059" t="str">
            <v>Cicf</v>
          </cell>
          <cell r="M305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059" t="str">
            <v>CAPAG Ano Base 2023</v>
          </cell>
          <cell r="O3059" t="str">
            <v>Não</v>
          </cell>
          <cell r="P3059" t="str">
            <v>n.d.</v>
          </cell>
          <cell r="Q3059" t="str">
            <v>Sim</v>
          </cell>
          <cell r="R3059" t="str">
            <v/>
          </cell>
          <cell r="S3059" t="str">
            <v/>
          </cell>
          <cell r="T3059" t="str">
            <v>Negativa</v>
          </cell>
          <cell r="U3059" t="str">
            <v/>
          </cell>
          <cell r="V3059" t="str">
            <v>Sim</v>
          </cell>
          <cell r="W3059" t="str">
            <v>Sim</v>
          </cell>
        </row>
        <row r="3060">
          <cell r="D3060" t="str">
            <v>Três Marias/MG</v>
          </cell>
          <cell r="E3060" t="str">
            <v>C</v>
          </cell>
          <cell r="F3060">
            <v>7.0077054252499188E-2</v>
          </cell>
          <cell r="G3060" t="str">
            <v>A</v>
          </cell>
          <cell r="H3060">
            <v>0.95846129399064761</v>
          </cell>
          <cell r="I3060" t="str">
            <v>C</v>
          </cell>
          <cell r="J3060">
            <v>-2.086814395896279E-2</v>
          </cell>
          <cell r="K3060" t="str">
            <v>C</v>
          </cell>
          <cell r="L3060" t="str">
            <v>Cicf</v>
          </cell>
          <cell r="M3060" t="str">
            <v/>
          </cell>
          <cell r="N3060" t="str">
            <v>CAPAG Ano Base 2023</v>
          </cell>
          <cell r="O3060" t="str">
            <v>Não</v>
          </cell>
          <cell r="P3060">
            <v>1.7921347106439678</v>
          </cell>
          <cell r="Q3060" t="str">
            <v>Sim</v>
          </cell>
          <cell r="R3060" t="str">
            <v/>
          </cell>
          <cell r="S3060" t="str">
            <v/>
          </cell>
          <cell r="T3060" t="str">
            <v/>
          </cell>
          <cell r="U3060" t="str">
            <v/>
          </cell>
          <cell r="V3060" t="str">
            <v>Sim</v>
          </cell>
          <cell r="W3060" t="str">
            <v>Não</v>
          </cell>
        </row>
        <row r="3061">
          <cell r="D3061" t="str">
            <v>Três Pontas/MG</v>
          </cell>
          <cell r="E3061" t="str">
            <v>C</v>
          </cell>
          <cell r="F3061">
            <v>0.39388662230172122</v>
          </cell>
          <cell r="G3061" t="str">
            <v>A</v>
          </cell>
          <cell r="H3061">
            <v>0.95281837901744004</v>
          </cell>
          <cell r="I3061" t="str">
            <v>C</v>
          </cell>
          <cell r="J3061">
            <v>8.2092131787220926E-2</v>
          </cell>
          <cell r="K3061" t="str">
            <v>A</v>
          </cell>
          <cell r="L3061" t="str">
            <v>Cicf</v>
          </cell>
          <cell r="M3061" t="str">
            <v/>
          </cell>
          <cell r="N3061" t="str">
            <v>CAPAG Ano Base 2023</v>
          </cell>
          <cell r="O3061" t="str">
            <v>Não</v>
          </cell>
          <cell r="P3061">
            <v>0.14242338640004987</v>
          </cell>
          <cell r="Q3061" t="str">
            <v>Sim</v>
          </cell>
          <cell r="R3061" t="str">
            <v>Sim</v>
          </cell>
          <cell r="S3061" t="str">
            <v/>
          </cell>
          <cell r="T3061" t="str">
            <v/>
          </cell>
          <cell r="U3061" t="str">
            <v/>
          </cell>
          <cell r="V3061" t="str">
            <v>Sim</v>
          </cell>
          <cell r="W3061" t="str">
            <v>Sim</v>
          </cell>
        </row>
        <row r="3062">
          <cell r="D3062" t="str">
            <v>Tumiritinga/MG</v>
          </cell>
          <cell r="E3062" t="str">
            <v>n.d.</v>
          </cell>
          <cell r="F3062">
            <v>0.18434441111204045</v>
          </cell>
          <cell r="G3062" t="str">
            <v>A</v>
          </cell>
          <cell r="H3062">
            <v>0.97922665632279482</v>
          </cell>
          <cell r="I3062" t="str">
            <v>C</v>
          </cell>
          <cell r="J3062" t="str">
            <v>n.d.</v>
          </cell>
          <cell r="K3062" t="str">
            <v>n.d.</v>
          </cell>
          <cell r="L3062" t="str">
            <v>Cicf</v>
          </cell>
          <cell r="M306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062" t="str">
            <v>CAPAG Ano Base 2023</v>
          </cell>
          <cell r="O3062" t="str">
            <v>Não</v>
          </cell>
          <cell r="P3062" t="str">
            <v>n.d.</v>
          </cell>
          <cell r="Q3062" t="str">
            <v>Sim</v>
          </cell>
          <cell r="R3062" t="str">
            <v/>
          </cell>
          <cell r="S3062" t="str">
            <v/>
          </cell>
          <cell r="T3062" t="str">
            <v>Negativa</v>
          </cell>
          <cell r="U3062" t="str">
            <v/>
          </cell>
          <cell r="V3062" t="str">
            <v>Sim</v>
          </cell>
          <cell r="W3062" t="str">
            <v>Sim</v>
          </cell>
        </row>
        <row r="3063">
          <cell r="D3063" t="str">
            <v>Tupaciguara/MG</v>
          </cell>
          <cell r="E3063" t="str">
            <v>n.e.</v>
          </cell>
          <cell r="F3063">
            <v>0.15198728235453488</v>
          </cell>
          <cell r="G3063" t="str">
            <v>A</v>
          </cell>
          <cell r="H3063">
            <v>0.97493746932166592</v>
          </cell>
          <cell r="I3063" t="str">
            <v>C</v>
          </cell>
          <cell r="J3063">
            <v>1.6092363937496159E-2</v>
          </cell>
          <cell r="K3063" t="str">
            <v>B</v>
          </cell>
          <cell r="L3063" t="str">
            <v>Eicf</v>
          </cell>
          <cell r="M3063" t="str">
            <v>Ente possui ranking da informação contábil Eicf</v>
          </cell>
          <cell r="N3063" t="str">
            <v>CAPAG Ano Base 2023</v>
          </cell>
          <cell r="O3063" t="str">
            <v>Não</v>
          </cell>
          <cell r="P3063">
            <v>0.57345181892114372</v>
          </cell>
          <cell r="Q3063" t="str">
            <v>Sim</v>
          </cell>
          <cell r="R3063" t="str">
            <v/>
          </cell>
          <cell r="S3063" t="str">
            <v/>
          </cell>
          <cell r="T3063" t="str">
            <v/>
          </cell>
          <cell r="U3063" t="str">
            <v/>
          </cell>
          <cell r="V3063" t="str">
            <v>Sim</v>
          </cell>
          <cell r="W3063" t="str">
            <v>Não</v>
          </cell>
        </row>
        <row r="3064">
          <cell r="D3064" t="str">
            <v>Turmalina/MG</v>
          </cell>
          <cell r="E3064" t="str">
            <v>n.d.</v>
          </cell>
          <cell r="F3064">
            <v>3.3888409398775909E-2</v>
          </cell>
          <cell r="G3064" t="str">
            <v>A</v>
          </cell>
          <cell r="H3064">
            <v>0.93489789256483824</v>
          </cell>
          <cell r="I3064" t="str">
            <v>B</v>
          </cell>
          <cell r="J3064" t="str">
            <v>n.d.</v>
          </cell>
          <cell r="K3064" t="str">
            <v>n.d.</v>
          </cell>
          <cell r="L3064" t="str">
            <v>Bicf</v>
          </cell>
          <cell r="M306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64" t="str">
            <v>CAPAG Ano Base 2023</v>
          </cell>
          <cell r="O3064" t="str">
            <v>Não</v>
          </cell>
          <cell r="P3064" t="str">
            <v>n.d.</v>
          </cell>
          <cell r="Q3064" t="str">
            <v>Sim</v>
          </cell>
          <cell r="R3064" t="str">
            <v/>
          </cell>
          <cell r="S3064" t="str">
            <v/>
          </cell>
          <cell r="T3064" t="str">
            <v/>
          </cell>
          <cell r="U3064" t="str">
            <v>Sim</v>
          </cell>
          <cell r="V3064" t="str">
            <v>Sim</v>
          </cell>
          <cell r="W3064" t="str">
            <v>Sim</v>
          </cell>
        </row>
        <row r="3065">
          <cell r="D3065" t="str">
            <v>Turvolândia/MG</v>
          </cell>
          <cell r="E3065" t="str">
            <v>C</v>
          </cell>
          <cell r="F3065">
            <v>6.7993857853249476E-2</v>
          </cell>
          <cell r="G3065" t="str">
            <v>A</v>
          </cell>
          <cell r="H3065">
            <v>0.95824566848069137</v>
          </cell>
          <cell r="I3065" t="str">
            <v>C</v>
          </cell>
          <cell r="J3065">
            <v>2.1977161592492012E-2</v>
          </cell>
          <cell r="K3065" t="str">
            <v>B</v>
          </cell>
          <cell r="L3065" t="str">
            <v>Cicf</v>
          </cell>
          <cell r="M3065" t="str">
            <v/>
          </cell>
          <cell r="N3065" t="str">
            <v>CAPAG Ano Base 2023</v>
          </cell>
          <cell r="O3065" t="str">
            <v>Não</v>
          </cell>
          <cell r="P3065">
            <v>9.5577317589382871E-2</v>
          </cell>
          <cell r="Q3065" t="str">
            <v>Sim</v>
          </cell>
          <cell r="R3065" t="str">
            <v>Sim</v>
          </cell>
          <cell r="S3065" t="str">
            <v/>
          </cell>
          <cell r="T3065" t="str">
            <v/>
          </cell>
          <cell r="U3065" t="str">
            <v/>
          </cell>
          <cell r="V3065" t="str">
            <v>Sim</v>
          </cell>
          <cell r="W3065" t="str">
            <v>Sim</v>
          </cell>
        </row>
        <row r="3066">
          <cell r="D3066" t="str">
            <v>Ubá/MG</v>
          </cell>
          <cell r="E3066" t="str">
            <v>n.d.</v>
          </cell>
          <cell r="F3066">
            <v>4.3784235239632492E-2</v>
          </cell>
          <cell r="G3066" t="str">
            <v>A</v>
          </cell>
          <cell r="H3066">
            <v>0.87455363975871203</v>
          </cell>
          <cell r="I3066" t="str">
            <v>B</v>
          </cell>
          <cell r="J3066" t="str">
            <v>n.d.</v>
          </cell>
          <cell r="K3066" t="str">
            <v>n.d.</v>
          </cell>
          <cell r="L3066" t="str">
            <v>Cicf</v>
          </cell>
          <cell r="M306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66" t="str">
            <v>CAPAG Ano Base 2023</v>
          </cell>
          <cell r="O3066" t="str">
            <v>Não</v>
          </cell>
          <cell r="P3066" t="str">
            <v>n.d.</v>
          </cell>
          <cell r="Q3066" t="str">
            <v>Sim</v>
          </cell>
          <cell r="R3066" t="str">
            <v/>
          </cell>
          <cell r="S3066" t="str">
            <v/>
          </cell>
          <cell r="T3066" t="str">
            <v/>
          </cell>
          <cell r="U3066" t="str">
            <v>Sim</v>
          </cell>
          <cell r="V3066" t="str">
            <v>Sim</v>
          </cell>
          <cell r="W3066" t="str">
            <v>Sim</v>
          </cell>
        </row>
        <row r="3067">
          <cell r="D3067" t="str">
            <v>Ubaí/MG</v>
          </cell>
          <cell r="E3067" t="str">
            <v>C</v>
          </cell>
          <cell r="F3067">
            <v>0.28392733084035843</v>
          </cell>
          <cell r="G3067" t="str">
            <v>A</v>
          </cell>
          <cell r="H3067">
            <v>0.98495399397879879</v>
          </cell>
          <cell r="I3067" t="str">
            <v>C</v>
          </cell>
          <cell r="J3067">
            <v>-6.0247608003308202E-2</v>
          </cell>
          <cell r="K3067" t="str">
            <v>C</v>
          </cell>
          <cell r="L3067" t="str">
            <v>Bicf</v>
          </cell>
          <cell r="M3067" t="str">
            <v/>
          </cell>
          <cell r="N3067" t="str">
            <v>CAPAG Ano Base 2023</v>
          </cell>
          <cell r="O3067" t="str">
            <v>Não</v>
          </cell>
          <cell r="P3067">
            <v>7.1171942917482847</v>
          </cell>
          <cell r="Q3067" t="str">
            <v>Sim</v>
          </cell>
          <cell r="R3067" t="str">
            <v/>
          </cell>
          <cell r="S3067" t="str">
            <v/>
          </cell>
          <cell r="T3067" t="str">
            <v/>
          </cell>
          <cell r="U3067" t="str">
            <v/>
          </cell>
          <cell r="V3067" t="str">
            <v>Sim</v>
          </cell>
          <cell r="W3067" t="str">
            <v>Não</v>
          </cell>
        </row>
        <row r="3068">
          <cell r="D3068" t="str">
            <v>Ubaporanga/MG</v>
          </cell>
          <cell r="E3068" t="str">
            <v>n.d.</v>
          </cell>
          <cell r="F3068">
            <v>8.4119738956335802E-2</v>
          </cell>
          <cell r="G3068" t="str">
            <v>A</v>
          </cell>
          <cell r="H3068">
            <v>0.90858820586240485</v>
          </cell>
          <cell r="I3068" t="str">
            <v>B</v>
          </cell>
          <cell r="J3068" t="str">
            <v>n.d.</v>
          </cell>
          <cell r="K3068" t="str">
            <v>n.d.</v>
          </cell>
          <cell r="L3068" t="str">
            <v>Bicf</v>
          </cell>
          <cell r="M30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68" t="str">
            <v>CAPAG Ano Base 2023</v>
          </cell>
          <cell r="O3068" t="str">
            <v>Não</v>
          </cell>
          <cell r="P3068" t="str">
            <v>n.d.</v>
          </cell>
          <cell r="Q3068" t="str">
            <v>Sim</v>
          </cell>
          <cell r="R3068" t="str">
            <v/>
          </cell>
          <cell r="S3068" t="str">
            <v/>
          </cell>
          <cell r="T3068" t="str">
            <v/>
          </cell>
          <cell r="U3068" t="str">
            <v>Sim</v>
          </cell>
          <cell r="V3068" t="str">
            <v>Sim</v>
          </cell>
          <cell r="W3068" t="str">
            <v>Sim</v>
          </cell>
        </row>
        <row r="3069">
          <cell r="D3069" t="str">
            <v>Uberaba/MG</v>
          </cell>
          <cell r="E3069" t="str">
            <v>C</v>
          </cell>
          <cell r="F3069">
            <v>0.21931376947634182</v>
          </cell>
          <cell r="G3069" t="str">
            <v>A</v>
          </cell>
          <cell r="H3069">
            <v>0.87614952962343584</v>
          </cell>
          <cell r="I3069" t="str">
            <v>B</v>
          </cell>
          <cell r="J3069">
            <v>-5.8566519887064808E-2</v>
          </cell>
          <cell r="K3069" t="str">
            <v>C</v>
          </cell>
          <cell r="L3069" t="str">
            <v>Cicf</v>
          </cell>
          <cell r="M3069" t="str">
            <v/>
          </cell>
          <cell r="N3069" t="str">
            <v>CAPAG Ano Base 2023</v>
          </cell>
          <cell r="O3069" t="str">
            <v>Não</v>
          </cell>
          <cell r="P3069">
            <v>0.62953539440424056</v>
          </cell>
          <cell r="Q3069" t="str">
            <v>Sim</v>
          </cell>
          <cell r="R3069" t="str">
            <v>Sim</v>
          </cell>
          <cell r="S3069" t="str">
            <v/>
          </cell>
          <cell r="T3069" t="str">
            <v/>
          </cell>
          <cell r="U3069" t="str">
            <v/>
          </cell>
          <cell r="V3069" t="str">
            <v>Sim</v>
          </cell>
          <cell r="W3069" t="str">
            <v>Sim</v>
          </cell>
        </row>
        <row r="3070">
          <cell r="D3070" t="str">
            <v>Uberlândia/MG</v>
          </cell>
          <cell r="E3070" t="str">
            <v>C</v>
          </cell>
          <cell r="F3070">
            <v>0.239813936030911</v>
          </cell>
          <cell r="G3070" t="str">
            <v>A</v>
          </cell>
          <cell r="H3070">
            <v>0.97190497330316128</v>
          </cell>
          <cell r="I3070" t="str">
            <v>C</v>
          </cell>
          <cell r="J3070">
            <v>7.1451640390035771E-3</v>
          </cell>
          <cell r="K3070" t="str">
            <v>B</v>
          </cell>
          <cell r="L3070" t="str">
            <v>Bicf</v>
          </cell>
          <cell r="M3070" t="str">
            <v/>
          </cell>
          <cell r="N3070" t="str">
            <v>CAPAG Ano Base 2023</v>
          </cell>
          <cell r="O3070" t="str">
            <v>Não</v>
          </cell>
          <cell r="P3070">
            <v>0.32132542369848766</v>
          </cell>
          <cell r="Q3070" t="str">
            <v>Sim</v>
          </cell>
          <cell r="R3070" t="str">
            <v>Sim</v>
          </cell>
          <cell r="S3070" t="str">
            <v/>
          </cell>
          <cell r="T3070" t="str">
            <v/>
          </cell>
          <cell r="U3070" t="str">
            <v/>
          </cell>
          <cell r="V3070" t="str">
            <v>Sim</v>
          </cell>
          <cell r="W3070" t="str">
            <v>Sim</v>
          </cell>
        </row>
        <row r="3071">
          <cell r="D3071" t="str">
            <v>Umburatiba/MG</v>
          </cell>
          <cell r="E3071" t="str">
            <v>C</v>
          </cell>
          <cell r="F3071">
            <v>2.7310693250660021E-2</v>
          </cell>
          <cell r="G3071" t="str">
            <v>A</v>
          </cell>
          <cell r="H3071">
            <v>0.93225675836970434</v>
          </cell>
          <cell r="I3071" t="str">
            <v>B</v>
          </cell>
          <cell r="J3071">
            <v>-6.8225027695621027E-2</v>
          </cell>
          <cell r="K3071" t="str">
            <v>C</v>
          </cell>
          <cell r="L3071" t="str">
            <v>Cicf</v>
          </cell>
          <cell r="M3071" t="str">
            <v/>
          </cell>
          <cell r="N3071" t="str">
            <v>CAPAG Ano Base 2023</v>
          </cell>
          <cell r="O3071" t="str">
            <v>Não</v>
          </cell>
          <cell r="P3071">
            <v>78.465703652931708</v>
          </cell>
          <cell r="Q3071" t="str">
            <v>Sim</v>
          </cell>
          <cell r="R3071" t="str">
            <v/>
          </cell>
          <cell r="S3071" t="str">
            <v/>
          </cell>
          <cell r="T3071" t="str">
            <v/>
          </cell>
          <cell r="U3071" t="str">
            <v/>
          </cell>
          <cell r="V3071" t="str">
            <v>Sim</v>
          </cell>
          <cell r="W3071" t="str">
            <v>Não</v>
          </cell>
        </row>
        <row r="3072">
          <cell r="D3072" t="str">
            <v>Unaí/MG</v>
          </cell>
          <cell r="E3072" t="str">
            <v>B</v>
          </cell>
          <cell r="F3072">
            <v>7.4374900118501772E-2</v>
          </cell>
          <cell r="G3072" t="str">
            <v>A</v>
          </cell>
          <cell r="H3072">
            <v>0.89238162540231913</v>
          </cell>
          <cell r="I3072" t="str">
            <v>B</v>
          </cell>
          <cell r="J3072">
            <v>4.8561431544995169E-2</v>
          </cell>
          <cell r="K3072" t="str">
            <v>B</v>
          </cell>
          <cell r="L3072" t="str">
            <v>Dicf</v>
          </cell>
          <cell r="M3072" t="str">
            <v/>
          </cell>
          <cell r="N3072" t="str">
            <v>CAPAG Ano Base 2023</v>
          </cell>
          <cell r="O3072" t="str">
            <v>Não</v>
          </cell>
          <cell r="P3072">
            <v>0.32624884247469582</v>
          </cell>
          <cell r="Q3072" t="str">
            <v>Sim</v>
          </cell>
          <cell r="R3072" t="str">
            <v/>
          </cell>
          <cell r="S3072" t="str">
            <v/>
          </cell>
          <cell r="T3072" t="str">
            <v/>
          </cell>
          <cell r="U3072" t="str">
            <v/>
          </cell>
          <cell r="V3072" t="str">
            <v>Sim</v>
          </cell>
          <cell r="W3072" t="str">
            <v>Sim</v>
          </cell>
        </row>
        <row r="3073">
          <cell r="D3073" t="str">
            <v>União de Minas/MG</v>
          </cell>
          <cell r="E3073" t="str">
            <v>C</v>
          </cell>
          <cell r="F3073">
            <v>0.12416549708920471</v>
          </cell>
          <cell r="G3073" t="str">
            <v>A</v>
          </cell>
          <cell r="H3073">
            <v>0.908548952434999</v>
          </cell>
          <cell r="I3073" t="str">
            <v>B</v>
          </cell>
          <cell r="J3073">
            <v>-3.1592274792590053E-2</v>
          </cell>
          <cell r="K3073" t="str">
            <v>C</v>
          </cell>
          <cell r="L3073" t="str">
            <v>Dicf</v>
          </cell>
          <cell r="M3073" t="str">
            <v/>
          </cell>
          <cell r="N3073" t="str">
            <v>CAPAG Ano Base 2023</v>
          </cell>
          <cell r="O3073" t="str">
            <v>Não</v>
          </cell>
          <cell r="P3073" t="str">
            <v>n.d.</v>
          </cell>
          <cell r="Q3073" t="str">
            <v>Sim</v>
          </cell>
          <cell r="R3073" t="str">
            <v/>
          </cell>
          <cell r="S3073" t="str">
            <v/>
          </cell>
          <cell r="T3073" t="str">
            <v/>
          </cell>
          <cell r="U3073" t="str">
            <v/>
          </cell>
          <cell r="V3073" t="str">
            <v>Sim</v>
          </cell>
          <cell r="W3073" t="str">
            <v>Sim</v>
          </cell>
        </row>
        <row r="3074">
          <cell r="D3074" t="str">
            <v>Uruana de Minas/MG</v>
          </cell>
          <cell r="E3074" t="str">
            <v>n.d.</v>
          </cell>
          <cell r="F3074" t="str">
            <v>n.d.</v>
          </cell>
          <cell r="G3074" t="str">
            <v>n.d.</v>
          </cell>
          <cell r="H3074" t="str">
            <v>n.d.</v>
          </cell>
          <cell r="I3074" t="str">
            <v>n.d.</v>
          </cell>
          <cell r="J3074" t="str">
            <v>n.d.</v>
          </cell>
          <cell r="K3074" t="str">
            <v>n.d.</v>
          </cell>
          <cell r="L3074" t="str">
            <v>Cicf</v>
          </cell>
          <cell r="M3074" t="str">
            <v xml:space="preserve">Ente não publicou último RGF de 2024
Ente não publicou último RREO de 2024
</v>
          </cell>
          <cell r="N3074" t="str">
            <v>CAPAG Ano Base 2023</v>
          </cell>
          <cell r="O3074" t="str">
            <v>Não</v>
          </cell>
          <cell r="P3074">
            <v>0.51037943906583061</v>
          </cell>
          <cell r="Q3074" t="str">
            <v>Sim</v>
          </cell>
          <cell r="R3074" t="str">
            <v>Sim</v>
          </cell>
          <cell r="S3074" t="str">
            <v/>
          </cell>
          <cell r="T3074" t="str">
            <v/>
          </cell>
          <cell r="U3074" t="str">
            <v/>
          </cell>
          <cell r="V3074" t="str">
            <v>Não</v>
          </cell>
          <cell r="W3074" t="str">
            <v>Não</v>
          </cell>
        </row>
        <row r="3075">
          <cell r="D3075" t="str">
            <v>Urucânia/MG</v>
          </cell>
          <cell r="E3075" t="str">
            <v>C</v>
          </cell>
          <cell r="F3075">
            <v>7.1026903236244346E-2</v>
          </cell>
          <cell r="G3075" t="str">
            <v>A</v>
          </cell>
          <cell r="H3075">
            <v>0.96130864019208651</v>
          </cell>
          <cell r="I3075" t="str">
            <v>C</v>
          </cell>
          <cell r="J3075">
            <v>-4.0013612399009094E-2</v>
          </cell>
          <cell r="K3075" t="str">
            <v>C</v>
          </cell>
          <cell r="L3075" t="str">
            <v>Bicf</v>
          </cell>
          <cell r="M3075" t="str">
            <v/>
          </cell>
          <cell r="N3075" t="str">
            <v>CAPAG Ano Base 2023</v>
          </cell>
          <cell r="O3075" t="str">
            <v>Não</v>
          </cell>
          <cell r="P3075">
            <v>7.362013544381786</v>
          </cell>
          <cell r="Q3075" t="str">
            <v>Sim</v>
          </cell>
          <cell r="R3075" t="str">
            <v/>
          </cell>
          <cell r="S3075" t="str">
            <v/>
          </cell>
          <cell r="T3075" t="str">
            <v/>
          </cell>
          <cell r="U3075" t="str">
            <v/>
          </cell>
          <cell r="V3075" t="str">
            <v>Sim</v>
          </cell>
          <cell r="W3075" t="str">
            <v>Sim</v>
          </cell>
        </row>
        <row r="3076">
          <cell r="D3076" t="str">
            <v>Urucuia/MG</v>
          </cell>
          <cell r="E3076" t="str">
            <v>n.e.</v>
          </cell>
          <cell r="F3076" t="str">
            <v>n.d.</v>
          </cell>
          <cell r="G3076" t="str">
            <v>n.d.</v>
          </cell>
          <cell r="H3076" t="str">
            <v>n.d.</v>
          </cell>
          <cell r="I3076" t="str">
            <v>n.d.</v>
          </cell>
          <cell r="J3076" t="str">
            <v>n.d.</v>
          </cell>
          <cell r="K3076" t="str">
            <v>n.d.</v>
          </cell>
          <cell r="L3076" t="str">
            <v>Eicf</v>
          </cell>
          <cell r="M3076" t="str">
            <v>Ente possui ranking da informação contábil Eicf</v>
          </cell>
          <cell r="N3076" t="str">
            <v>CAPAG Ano Base 2023</v>
          </cell>
          <cell r="O3076" t="str">
            <v>Não</v>
          </cell>
          <cell r="P3076">
            <v>0.30994220415402263</v>
          </cell>
          <cell r="Q3076" t="str">
            <v>Sim</v>
          </cell>
          <cell r="R3076" t="str">
            <v>Sim</v>
          </cell>
          <cell r="S3076" t="str">
            <v/>
          </cell>
          <cell r="T3076" t="str">
            <v/>
          </cell>
          <cell r="U3076" t="str">
            <v/>
          </cell>
          <cell r="V3076" t="str">
            <v>Não</v>
          </cell>
          <cell r="W3076" t="str">
            <v>Não</v>
          </cell>
        </row>
        <row r="3077">
          <cell r="D3077" t="str">
            <v>Vargem Alegre/MG</v>
          </cell>
          <cell r="E3077" t="str">
            <v>A</v>
          </cell>
          <cell r="F3077">
            <v>7.6811235931934896E-2</v>
          </cell>
          <cell r="G3077" t="str">
            <v>A</v>
          </cell>
          <cell r="H3077">
            <v>0.81473444302783915</v>
          </cell>
          <cell r="I3077" t="str">
            <v>A</v>
          </cell>
          <cell r="J3077">
            <v>2.7195267340303097E-2</v>
          </cell>
          <cell r="K3077" t="str">
            <v>B</v>
          </cell>
          <cell r="L3077" t="str">
            <v>Dicf</v>
          </cell>
          <cell r="M3077" t="str">
            <v/>
          </cell>
          <cell r="N3077" t="str">
            <v>CAPAG Ano Base 2023</v>
          </cell>
          <cell r="O3077" t="str">
            <v>Não</v>
          </cell>
          <cell r="P3077">
            <v>0.77350829680717348</v>
          </cell>
          <cell r="Q3077" t="str">
            <v>Sim</v>
          </cell>
          <cell r="R3077" t="str">
            <v/>
          </cell>
          <cell r="S3077" t="str">
            <v/>
          </cell>
          <cell r="T3077" t="str">
            <v/>
          </cell>
          <cell r="U3077" t="str">
            <v/>
          </cell>
          <cell r="V3077" t="str">
            <v>Sim</v>
          </cell>
          <cell r="W3077" t="str">
            <v>Sim</v>
          </cell>
        </row>
        <row r="3078">
          <cell r="D3078" t="str">
            <v>Vargem Bonita/MG</v>
          </cell>
          <cell r="E3078" t="str">
            <v>B</v>
          </cell>
          <cell r="F3078">
            <v>0.15027757558967855</v>
          </cell>
          <cell r="G3078" t="str">
            <v>A</v>
          </cell>
          <cell r="H3078">
            <v>0.90983801316606383</v>
          </cell>
          <cell r="I3078" t="str">
            <v>B</v>
          </cell>
          <cell r="J3078">
            <v>2.3006650333097928E-2</v>
          </cell>
          <cell r="K3078" t="str">
            <v>B</v>
          </cell>
          <cell r="L3078" t="str">
            <v>Bicf</v>
          </cell>
          <cell r="M3078" t="str">
            <v/>
          </cell>
          <cell r="N3078" t="str">
            <v>CAPAG Ano Base 2023</v>
          </cell>
          <cell r="O3078" t="str">
            <v>Não</v>
          </cell>
          <cell r="P3078">
            <v>0.43049900304413941</v>
          </cell>
          <cell r="Q3078" t="str">
            <v>Sim</v>
          </cell>
          <cell r="R3078" t="str">
            <v/>
          </cell>
          <cell r="S3078" t="str">
            <v/>
          </cell>
          <cell r="T3078" t="str">
            <v/>
          </cell>
          <cell r="U3078" t="str">
            <v/>
          </cell>
          <cell r="V3078" t="str">
            <v>Sim</v>
          </cell>
          <cell r="W3078" t="str">
            <v>Sim</v>
          </cell>
        </row>
        <row r="3079">
          <cell r="D3079" t="str">
            <v>Vargem Grande do Rio Pardo/MG</v>
          </cell>
          <cell r="E3079" t="str">
            <v>C</v>
          </cell>
          <cell r="F3079">
            <v>0.12495798542954833</v>
          </cell>
          <cell r="G3079" t="str">
            <v>A</v>
          </cell>
          <cell r="H3079">
            <v>0.96764150070715416</v>
          </cell>
          <cell r="I3079" t="str">
            <v>C</v>
          </cell>
          <cell r="J3079">
            <v>-8.213547365048697E-2</v>
          </cell>
          <cell r="K3079" t="str">
            <v>C</v>
          </cell>
          <cell r="L3079" t="str">
            <v>Bicf</v>
          </cell>
          <cell r="M3079" t="str">
            <v/>
          </cell>
          <cell r="N3079" t="str">
            <v>CAPAG Ano Base 2023</v>
          </cell>
          <cell r="O3079" t="str">
            <v>Não</v>
          </cell>
          <cell r="P3079">
            <v>7.3633709486660388</v>
          </cell>
          <cell r="Q3079" t="str">
            <v>Sim</v>
          </cell>
          <cell r="R3079" t="str">
            <v/>
          </cell>
          <cell r="S3079" t="str">
            <v/>
          </cell>
          <cell r="T3079" t="str">
            <v/>
          </cell>
          <cell r="U3079" t="str">
            <v/>
          </cell>
          <cell r="V3079" t="str">
            <v>Sim</v>
          </cell>
          <cell r="W3079" t="str">
            <v>Sim</v>
          </cell>
        </row>
        <row r="3080">
          <cell r="D3080" t="str">
            <v>Varginha/MG</v>
          </cell>
          <cell r="E3080" t="str">
            <v>n.e.</v>
          </cell>
          <cell r="F3080" t="e">
            <v>#DIV/0!</v>
          </cell>
          <cell r="G3080" t="str">
            <v>n.d.</v>
          </cell>
          <cell r="H3080" t="str">
            <v>n.d.</v>
          </cell>
          <cell r="I3080" t="str">
            <v>n.d.</v>
          </cell>
          <cell r="J3080" t="str">
            <v>n.d.</v>
          </cell>
          <cell r="K3080" t="str">
            <v>n.d.</v>
          </cell>
          <cell r="L3080" t="str">
            <v>Eicf</v>
          </cell>
          <cell r="M3080" t="str">
            <v>Ente possui ranking da informação contábil Eicf</v>
          </cell>
          <cell r="N3080" t="str">
            <v>CAPAG Ano Base 2023</v>
          </cell>
          <cell r="O3080" t="str">
            <v>Não</v>
          </cell>
          <cell r="P3080" t="str">
            <v/>
          </cell>
          <cell r="Q3080" t="str">
            <v>Não</v>
          </cell>
          <cell r="R3080" t="str">
            <v/>
          </cell>
          <cell r="S3080" t="str">
            <v/>
          </cell>
          <cell r="T3080" t="str">
            <v/>
          </cell>
          <cell r="U3080" t="str">
            <v/>
          </cell>
          <cell r="V3080" t="str">
            <v>Não</v>
          </cell>
          <cell r="W3080" t="str">
            <v>Não</v>
          </cell>
        </row>
        <row r="3081">
          <cell r="D3081" t="str">
            <v>Varjão de Minas/MG</v>
          </cell>
          <cell r="E3081" t="str">
            <v>n.e.</v>
          </cell>
          <cell r="F3081">
            <v>5.4358003904392709E-2</v>
          </cell>
          <cell r="G3081" t="str">
            <v>A</v>
          </cell>
          <cell r="H3081" t="str">
            <v>n.d.</v>
          </cell>
          <cell r="I3081" t="str">
            <v>n.d.</v>
          </cell>
          <cell r="J3081">
            <v>0.16247164958823063</v>
          </cell>
          <cell r="K3081" t="str">
            <v>A</v>
          </cell>
          <cell r="L3081" t="str">
            <v>Eicf</v>
          </cell>
          <cell r="M3081" t="str">
            <v>Ente possui ranking da informação contábil Eicf</v>
          </cell>
          <cell r="N3081" t="str">
            <v>CAPAG Ano Base 2023</v>
          </cell>
          <cell r="O3081" t="str">
            <v>Não</v>
          </cell>
          <cell r="P3081">
            <v>0.30692595863547001</v>
          </cell>
          <cell r="Q3081" t="str">
            <v>Sim</v>
          </cell>
          <cell r="R3081" t="str">
            <v/>
          </cell>
          <cell r="S3081" t="str">
            <v>Sim</v>
          </cell>
          <cell r="T3081" t="str">
            <v/>
          </cell>
          <cell r="U3081" t="str">
            <v/>
          </cell>
          <cell r="V3081" t="str">
            <v>Sim</v>
          </cell>
          <cell r="W3081" t="str">
            <v>Não</v>
          </cell>
        </row>
        <row r="3082">
          <cell r="D3082" t="str">
            <v>Várzea da Palma/MG</v>
          </cell>
          <cell r="E3082" t="str">
            <v>B</v>
          </cell>
          <cell r="F3082">
            <v>0.43598307874365455</v>
          </cell>
          <cell r="G3082" t="str">
            <v>A</v>
          </cell>
          <cell r="H3082">
            <v>0.89099116673561574</v>
          </cell>
          <cell r="I3082" t="str">
            <v>B</v>
          </cell>
          <cell r="J3082">
            <v>1.7753985874300035E-2</v>
          </cell>
          <cell r="K3082" t="str">
            <v>B</v>
          </cell>
          <cell r="L3082" t="str">
            <v>Cicf</v>
          </cell>
          <cell r="M3082" t="str">
            <v/>
          </cell>
          <cell r="N3082" t="str">
            <v>CAPAG Ano Base 2023</v>
          </cell>
          <cell r="O3082" t="str">
            <v>Não</v>
          </cell>
          <cell r="P3082">
            <v>0</v>
          </cell>
          <cell r="Q3082" t="str">
            <v>Sim</v>
          </cell>
          <cell r="R3082" t="str">
            <v/>
          </cell>
          <cell r="S3082" t="str">
            <v/>
          </cell>
          <cell r="T3082" t="str">
            <v/>
          </cell>
          <cell r="U3082" t="str">
            <v/>
          </cell>
          <cell r="V3082" t="str">
            <v>Sim</v>
          </cell>
          <cell r="W3082" t="str">
            <v>Sim</v>
          </cell>
        </row>
        <row r="3083">
          <cell r="D3083" t="str">
            <v>Varzelândia/MG</v>
          </cell>
          <cell r="E3083" t="str">
            <v>n.d.</v>
          </cell>
          <cell r="F3083">
            <v>4.865660583669907E-2</v>
          </cell>
          <cell r="G3083" t="str">
            <v>A</v>
          </cell>
          <cell r="H3083">
            <v>0.95984759474108172</v>
          </cell>
          <cell r="I3083" t="str">
            <v>C</v>
          </cell>
          <cell r="J3083" t="str">
            <v>n.d.</v>
          </cell>
          <cell r="K3083" t="str">
            <v>n.d.</v>
          </cell>
          <cell r="L3083" t="str">
            <v>Bicf</v>
          </cell>
          <cell r="M3083" t="str">
            <v/>
          </cell>
          <cell r="N3083" t="str">
            <v>CAPAG Ano Base 2023</v>
          </cell>
          <cell r="O3083" t="str">
            <v>Não</v>
          </cell>
          <cell r="P3083">
            <v>0.85903826417936868</v>
          </cell>
          <cell r="Q3083" t="str">
            <v>Sim</v>
          </cell>
          <cell r="R3083" t="str">
            <v>Sim</v>
          </cell>
          <cell r="S3083" t="str">
            <v/>
          </cell>
          <cell r="T3083" t="str">
            <v/>
          </cell>
          <cell r="U3083" t="str">
            <v/>
          </cell>
          <cell r="V3083" t="str">
            <v>Sim</v>
          </cell>
          <cell r="W3083" t="str">
            <v>Sim</v>
          </cell>
        </row>
        <row r="3084">
          <cell r="D3084" t="str">
            <v>Vazante/MG</v>
          </cell>
          <cell r="E3084" t="str">
            <v>A</v>
          </cell>
          <cell r="F3084">
            <v>0.20457992258543931</v>
          </cell>
          <cell r="G3084" t="str">
            <v>A</v>
          </cell>
          <cell r="H3084">
            <v>0.8144454111121322</v>
          </cell>
          <cell r="I3084" t="str">
            <v>A</v>
          </cell>
          <cell r="J3084">
            <v>0.15834648929289591</v>
          </cell>
          <cell r="K3084" t="str">
            <v>A</v>
          </cell>
          <cell r="L3084" t="str">
            <v>Cicf</v>
          </cell>
          <cell r="M3084" t="str">
            <v/>
          </cell>
          <cell r="N3084" t="str">
            <v>CAPAG Ano Base 2024</v>
          </cell>
          <cell r="O3084" t="str">
            <v>Sim</v>
          </cell>
          <cell r="P3084">
            <v>7.1048126417732588E-2</v>
          </cell>
          <cell r="Q3084" t="str">
            <v>Sim</v>
          </cell>
          <cell r="R3084" t="str">
            <v/>
          </cell>
          <cell r="S3084" t="str">
            <v/>
          </cell>
          <cell r="T3084" t="str">
            <v/>
          </cell>
          <cell r="U3084" t="str">
            <v/>
          </cell>
          <cell r="V3084" t="str">
            <v>Sim</v>
          </cell>
          <cell r="W3084" t="str">
            <v>Sim</v>
          </cell>
        </row>
        <row r="3085">
          <cell r="D3085" t="str">
            <v>Verdelândia/MG</v>
          </cell>
          <cell r="E3085" t="str">
            <v>C</v>
          </cell>
          <cell r="F3085">
            <v>0.17628759893996496</v>
          </cell>
          <cell r="G3085" t="str">
            <v>A</v>
          </cell>
          <cell r="H3085">
            <v>0.89691868871332592</v>
          </cell>
          <cell r="I3085" t="str">
            <v>B</v>
          </cell>
          <cell r="J3085">
            <v>-9.4395663884475466E-3</v>
          </cell>
          <cell r="K3085" t="str">
            <v>C</v>
          </cell>
          <cell r="L3085" t="str">
            <v>Bicf</v>
          </cell>
          <cell r="M3085" t="str">
            <v/>
          </cell>
          <cell r="N3085" t="str">
            <v>CAPAG Ano Base 2023</v>
          </cell>
          <cell r="O3085" t="str">
            <v>Não</v>
          </cell>
          <cell r="P3085">
            <v>1.2743906294976854</v>
          </cell>
          <cell r="Q3085" t="str">
            <v>Sim</v>
          </cell>
          <cell r="R3085" t="str">
            <v/>
          </cell>
          <cell r="S3085" t="str">
            <v/>
          </cell>
          <cell r="T3085" t="str">
            <v/>
          </cell>
          <cell r="U3085" t="str">
            <v/>
          </cell>
          <cell r="V3085" t="str">
            <v>Sim</v>
          </cell>
          <cell r="W3085" t="str">
            <v>Não</v>
          </cell>
        </row>
        <row r="3086">
          <cell r="D3086" t="str">
            <v>Veredinha/MG</v>
          </cell>
          <cell r="E3086" t="str">
            <v>C</v>
          </cell>
          <cell r="F3086">
            <v>6.0580242819534148E-2</v>
          </cell>
          <cell r="G3086" t="str">
            <v>A</v>
          </cell>
          <cell r="H3086">
            <v>0.92083081014548385</v>
          </cell>
          <cell r="I3086" t="str">
            <v>B</v>
          </cell>
          <cell r="J3086">
            <v>-5.952195644186406E-2</v>
          </cell>
          <cell r="K3086" t="str">
            <v>C</v>
          </cell>
          <cell r="L3086" t="str">
            <v>Bicf</v>
          </cell>
          <cell r="M3086" t="str">
            <v/>
          </cell>
          <cell r="N3086" t="str">
            <v>CAPAG Ano Base 2023</v>
          </cell>
          <cell r="O3086" t="str">
            <v>Não</v>
          </cell>
          <cell r="P3086">
            <v>11.718799482946947</v>
          </cell>
          <cell r="Q3086" t="str">
            <v>Sim</v>
          </cell>
          <cell r="R3086" t="str">
            <v/>
          </cell>
          <cell r="S3086" t="str">
            <v/>
          </cell>
          <cell r="T3086" t="str">
            <v/>
          </cell>
          <cell r="U3086" t="str">
            <v/>
          </cell>
          <cell r="V3086" t="str">
            <v>Sim</v>
          </cell>
          <cell r="W3086" t="str">
            <v>Sim</v>
          </cell>
        </row>
        <row r="3087">
          <cell r="D3087" t="str">
            <v>Veríssimo/MG</v>
          </cell>
          <cell r="E3087" t="str">
            <v>C</v>
          </cell>
          <cell r="F3087">
            <v>0.14247328493368472</v>
          </cell>
          <cell r="G3087" t="str">
            <v>A</v>
          </cell>
          <cell r="H3087">
            <v>0.96797621152480284</v>
          </cell>
          <cell r="I3087" t="str">
            <v>C</v>
          </cell>
          <cell r="J3087">
            <v>5.6142322269900121E-3</v>
          </cell>
          <cell r="K3087" t="str">
            <v>B</v>
          </cell>
          <cell r="L3087" t="str">
            <v>Cicf</v>
          </cell>
          <cell r="M3087" t="str">
            <v/>
          </cell>
          <cell r="N3087" t="str">
            <v>CAPAG Ano Base 2023</v>
          </cell>
          <cell r="O3087" t="str">
            <v>Não</v>
          </cell>
          <cell r="P3087">
            <v>0.7343040633220963</v>
          </cell>
          <cell r="Q3087" t="str">
            <v>Sim</v>
          </cell>
          <cell r="R3087" t="str">
            <v/>
          </cell>
          <cell r="S3087" t="str">
            <v/>
          </cell>
          <cell r="T3087" t="str">
            <v/>
          </cell>
          <cell r="U3087" t="str">
            <v/>
          </cell>
          <cell r="V3087" t="str">
            <v>Sim</v>
          </cell>
          <cell r="W3087" t="str">
            <v>Não</v>
          </cell>
        </row>
        <row r="3088">
          <cell r="D3088" t="str">
            <v>Vermelho Novo/MG</v>
          </cell>
          <cell r="E3088" t="str">
            <v>n.d.</v>
          </cell>
          <cell r="F3088">
            <v>1.7460531058440931E-2</v>
          </cell>
          <cell r="G3088" t="str">
            <v>A</v>
          </cell>
          <cell r="H3088">
            <v>0.87658398645014612</v>
          </cell>
          <cell r="I3088" t="str">
            <v>B</v>
          </cell>
          <cell r="J3088" t="str">
            <v>n.d.</v>
          </cell>
          <cell r="K3088" t="str">
            <v>n.d.</v>
          </cell>
          <cell r="L3088" t="str">
            <v>Cicf</v>
          </cell>
          <cell r="M3088"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88" t="str">
            <v>CAPAG Ano Base 2023</v>
          </cell>
          <cell r="O3088" t="str">
            <v>Não</v>
          </cell>
          <cell r="P3088" t="str">
            <v>n.d.</v>
          </cell>
          <cell r="Q3088" t="str">
            <v>Sim</v>
          </cell>
          <cell r="R3088" t="str">
            <v/>
          </cell>
          <cell r="S3088" t="str">
            <v/>
          </cell>
          <cell r="T3088" t="str">
            <v>Negativa</v>
          </cell>
          <cell r="U3088" t="str">
            <v>Sim</v>
          </cell>
          <cell r="V3088" t="str">
            <v>Sim</v>
          </cell>
          <cell r="W3088" t="str">
            <v>Não</v>
          </cell>
        </row>
        <row r="3089">
          <cell r="D3089" t="str">
            <v>Vespasiano/MG</v>
          </cell>
          <cell r="E3089" t="str">
            <v>C</v>
          </cell>
          <cell r="F3089">
            <v>0.27975979714490301</v>
          </cell>
          <cell r="G3089" t="str">
            <v>A</v>
          </cell>
          <cell r="H3089">
            <v>0.92652480536435122</v>
          </cell>
          <cell r="I3089" t="str">
            <v>B</v>
          </cell>
          <cell r="J3089">
            <v>-2.2579481199806579E-2</v>
          </cell>
          <cell r="K3089" t="str">
            <v>C</v>
          </cell>
          <cell r="L3089" t="str">
            <v>Cicf</v>
          </cell>
          <cell r="M3089" t="str">
            <v/>
          </cell>
          <cell r="N3089" t="str">
            <v>CAPAG Ano Base 2024</v>
          </cell>
          <cell r="O3089" t="str">
            <v>Sim</v>
          </cell>
          <cell r="P3089" t="str">
            <v/>
          </cell>
          <cell r="Q3089" t="str">
            <v>Sim</v>
          </cell>
          <cell r="R3089" t="str">
            <v/>
          </cell>
          <cell r="S3089" t="str">
            <v/>
          </cell>
          <cell r="T3089" t="str">
            <v/>
          </cell>
          <cell r="U3089" t="str">
            <v/>
          </cell>
          <cell r="V3089" t="str">
            <v>Sim</v>
          </cell>
          <cell r="W3089" t="str">
            <v>Sim</v>
          </cell>
        </row>
        <row r="3090">
          <cell r="D3090" t="str">
            <v>Viçosa/MG</v>
          </cell>
          <cell r="E3090" t="str">
            <v>n.e.</v>
          </cell>
          <cell r="F3090">
            <v>3.2234009999045882E-2</v>
          </cell>
          <cell r="G3090" t="str">
            <v>A</v>
          </cell>
          <cell r="H3090" t="str">
            <v>n.d.</v>
          </cell>
          <cell r="I3090" t="str">
            <v>n.d.</v>
          </cell>
          <cell r="J3090">
            <v>0</v>
          </cell>
          <cell r="K3090" t="str">
            <v>C</v>
          </cell>
          <cell r="L3090" t="str">
            <v>Eicf</v>
          </cell>
          <cell r="M3090" t="str">
            <v>Ente possui ranking da informação contábil Eicf</v>
          </cell>
          <cell r="N3090" t="str">
            <v>CAPAG Ano Base 2023</v>
          </cell>
          <cell r="O3090" t="str">
            <v>Não</v>
          </cell>
          <cell r="P3090" t="str">
            <v>n.d.</v>
          </cell>
          <cell r="Q3090" t="str">
            <v>Sim</v>
          </cell>
          <cell r="R3090" t="str">
            <v/>
          </cell>
          <cell r="S3090" t="str">
            <v>Sim</v>
          </cell>
          <cell r="T3090" t="str">
            <v/>
          </cell>
          <cell r="U3090" t="str">
            <v/>
          </cell>
          <cell r="V3090" t="str">
            <v>Sim</v>
          </cell>
          <cell r="W3090" t="str">
            <v>Sim</v>
          </cell>
        </row>
        <row r="3091">
          <cell r="D3091" t="str">
            <v>Vieiras/MG</v>
          </cell>
          <cell r="E3091" t="str">
            <v>n.d.</v>
          </cell>
          <cell r="F3091">
            <v>2.6655636696280825E-2</v>
          </cell>
          <cell r="G3091" t="str">
            <v>A</v>
          </cell>
          <cell r="H3091">
            <v>1.0004548476010622</v>
          </cell>
          <cell r="I3091" t="str">
            <v>C</v>
          </cell>
          <cell r="J3091" t="str">
            <v>n.d.</v>
          </cell>
          <cell r="K3091" t="str">
            <v>n.d.</v>
          </cell>
          <cell r="L3091" t="str">
            <v>Cicf</v>
          </cell>
          <cell r="M30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91" t="str">
            <v>CAPAG Ano Base 2023</v>
          </cell>
          <cell r="O3091" t="str">
            <v>Não</v>
          </cell>
          <cell r="P3091" t="str">
            <v>n.d.</v>
          </cell>
          <cell r="Q3091" t="str">
            <v>Sim</v>
          </cell>
          <cell r="R3091" t="str">
            <v/>
          </cell>
          <cell r="S3091" t="str">
            <v/>
          </cell>
          <cell r="T3091" t="str">
            <v/>
          </cell>
          <cell r="U3091" t="str">
            <v>Sim</v>
          </cell>
          <cell r="V3091" t="str">
            <v>Sim</v>
          </cell>
          <cell r="W3091" t="str">
            <v>Não</v>
          </cell>
        </row>
        <row r="3092">
          <cell r="D3092" t="str">
            <v>Mathias Lobato/MG</v>
          </cell>
          <cell r="E3092" t="str">
            <v>C</v>
          </cell>
          <cell r="F3092">
            <v>2.9274072601116152E-2</v>
          </cell>
          <cell r="G3092" t="str">
            <v>A</v>
          </cell>
          <cell r="H3092">
            <v>0.91817170686089122</v>
          </cell>
          <cell r="I3092" t="str">
            <v>B</v>
          </cell>
          <cell r="J3092">
            <v>-6.017777486960825E-2</v>
          </cell>
          <cell r="K3092" t="str">
            <v>C</v>
          </cell>
          <cell r="L3092" t="str">
            <v>Cicf</v>
          </cell>
          <cell r="M3092" t="str">
            <v/>
          </cell>
          <cell r="N3092" t="str">
            <v>CAPAG Ano Base 2023</v>
          </cell>
          <cell r="O3092" t="str">
            <v>Não</v>
          </cell>
          <cell r="P3092">
            <v>9.6363658610859506</v>
          </cell>
          <cell r="Q3092" t="str">
            <v>Sim</v>
          </cell>
          <cell r="R3092" t="str">
            <v/>
          </cell>
          <cell r="S3092" t="str">
            <v/>
          </cell>
          <cell r="T3092" t="str">
            <v/>
          </cell>
          <cell r="U3092" t="str">
            <v/>
          </cell>
          <cell r="V3092" t="str">
            <v>Sim</v>
          </cell>
          <cell r="W3092" t="str">
            <v>Sim</v>
          </cell>
        </row>
        <row r="3093">
          <cell r="D3093" t="str">
            <v>Virgem da Lapa/MG</v>
          </cell>
          <cell r="E3093" t="str">
            <v>C</v>
          </cell>
          <cell r="F3093">
            <v>3.6524415611840146E-2</v>
          </cell>
          <cell r="G3093" t="str">
            <v>A</v>
          </cell>
          <cell r="H3093">
            <v>0.93865679243466293</v>
          </cell>
          <cell r="I3093" t="str">
            <v>B</v>
          </cell>
          <cell r="J3093">
            <v>-5.7638111837744539E-2</v>
          </cell>
          <cell r="K3093" t="str">
            <v>C</v>
          </cell>
          <cell r="L3093" t="str">
            <v>Bicf</v>
          </cell>
          <cell r="M3093" t="str">
            <v/>
          </cell>
          <cell r="N3093" t="str">
            <v>CAPAG Ano Base 2023</v>
          </cell>
          <cell r="O3093" t="str">
            <v>Não</v>
          </cell>
          <cell r="P3093">
            <v>8.3172338988110734</v>
          </cell>
          <cell r="Q3093" t="str">
            <v>Sim</v>
          </cell>
          <cell r="R3093" t="str">
            <v/>
          </cell>
          <cell r="S3093" t="str">
            <v/>
          </cell>
          <cell r="T3093" t="str">
            <v/>
          </cell>
          <cell r="U3093" t="str">
            <v/>
          </cell>
          <cell r="V3093" t="str">
            <v>Sim</v>
          </cell>
          <cell r="W3093" t="str">
            <v>Sim</v>
          </cell>
        </row>
        <row r="3094">
          <cell r="D3094" t="str">
            <v>Virgínia/MG</v>
          </cell>
          <cell r="E3094" t="str">
            <v>B</v>
          </cell>
          <cell r="F3094">
            <v>4.6444942941167341E-2</v>
          </cell>
          <cell r="G3094" t="str">
            <v>A</v>
          </cell>
          <cell r="H3094">
            <v>0.9173738175002335</v>
          </cell>
          <cell r="I3094" t="str">
            <v>B</v>
          </cell>
          <cell r="J3094">
            <v>3.1149072076758037E-2</v>
          </cell>
          <cell r="K3094" t="str">
            <v>B</v>
          </cell>
          <cell r="L3094" t="str">
            <v>Bicf</v>
          </cell>
          <cell r="M3094" t="str">
            <v/>
          </cell>
          <cell r="N3094" t="str">
            <v>CAPAG Ano Base 2023</v>
          </cell>
          <cell r="O3094" t="str">
            <v>Não</v>
          </cell>
          <cell r="P3094">
            <v>0.14258082576571252</v>
          </cell>
          <cell r="Q3094" t="str">
            <v>Sim</v>
          </cell>
          <cell r="R3094" t="str">
            <v/>
          </cell>
          <cell r="S3094" t="str">
            <v/>
          </cell>
          <cell r="T3094" t="str">
            <v/>
          </cell>
          <cell r="U3094" t="str">
            <v/>
          </cell>
          <cell r="V3094" t="str">
            <v>Sim</v>
          </cell>
          <cell r="W3094" t="str">
            <v>Sim</v>
          </cell>
        </row>
        <row r="3095">
          <cell r="D3095" t="str">
            <v>Virginópolis/MG</v>
          </cell>
          <cell r="E3095" t="str">
            <v>C</v>
          </cell>
          <cell r="F3095">
            <v>0.16916746498993143</v>
          </cell>
          <cell r="G3095" t="str">
            <v>A</v>
          </cell>
          <cell r="H3095">
            <v>0.91458562227034412</v>
          </cell>
          <cell r="I3095" t="str">
            <v>B</v>
          </cell>
          <cell r="J3095">
            <v>-3.8559907475772551E-2</v>
          </cell>
          <cell r="K3095" t="str">
            <v>C</v>
          </cell>
          <cell r="L3095" t="str">
            <v>Cicf</v>
          </cell>
          <cell r="M3095" t="str">
            <v/>
          </cell>
          <cell r="N3095" t="str">
            <v>CAPAG Ano Base 2023</v>
          </cell>
          <cell r="O3095" t="str">
            <v>Não</v>
          </cell>
          <cell r="P3095">
            <v>2.8686125661669726</v>
          </cell>
          <cell r="Q3095" t="str">
            <v>Sim</v>
          </cell>
          <cell r="R3095" t="str">
            <v/>
          </cell>
          <cell r="S3095" t="str">
            <v/>
          </cell>
          <cell r="T3095" t="str">
            <v/>
          </cell>
          <cell r="U3095" t="str">
            <v/>
          </cell>
          <cell r="V3095" t="str">
            <v>Sim</v>
          </cell>
          <cell r="W3095" t="str">
            <v>Não</v>
          </cell>
        </row>
        <row r="3096">
          <cell r="D3096" t="str">
            <v>Virgolândia/MG</v>
          </cell>
          <cell r="E3096" t="str">
            <v>C</v>
          </cell>
          <cell r="F3096">
            <v>4.9096261332435366E-2</v>
          </cell>
          <cell r="G3096" t="str">
            <v>A</v>
          </cell>
          <cell r="H3096">
            <v>0.99261402337960125</v>
          </cell>
          <cell r="I3096" t="str">
            <v>C</v>
          </cell>
          <cell r="J3096">
            <v>-3.5173528326705047E-2</v>
          </cell>
          <cell r="K3096" t="str">
            <v>C</v>
          </cell>
          <cell r="L3096" t="str">
            <v>Cicf</v>
          </cell>
          <cell r="M3096" t="str">
            <v/>
          </cell>
          <cell r="N3096" t="str">
            <v>CAPAG Ano Base 2023</v>
          </cell>
          <cell r="O3096" t="str">
            <v>Não</v>
          </cell>
          <cell r="P3096" t="str">
            <v/>
          </cell>
          <cell r="Q3096" t="str">
            <v>Sim</v>
          </cell>
          <cell r="R3096" t="str">
            <v/>
          </cell>
          <cell r="S3096" t="str">
            <v/>
          </cell>
          <cell r="T3096" t="str">
            <v/>
          </cell>
          <cell r="U3096" t="str">
            <v/>
          </cell>
          <cell r="V3096" t="str">
            <v>Sim</v>
          </cell>
          <cell r="W3096" t="str">
            <v>Não</v>
          </cell>
        </row>
        <row r="3097">
          <cell r="D3097" t="str">
            <v>Visconde do Rio Branco/MG</v>
          </cell>
          <cell r="E3097" t="str">
            <v>n.d.</v>
          </cell>
          <cell r="F3097">
            <v>0.17117858398327856</v>
          </cell>
          <cell r="G3097" t="str">
            <v>A</v>
          </cell>
          <cell r="H3097">
            <v>0.98261212317657776</v>
          </cell>
          <cell r="I3097" t="str">
            <v>C</v>
          </cell>
          <cell r="J3097" t="str">
            <v>n.d.</v>
          </cell>
          <cell r="K3097" t="str">
            <v>n.d.</v>
          </cell>
          <cell r="L3097" t="str">
            <v>Cicf</v>
          </cell>
          <cell r="M309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097" t="str">
            <v>CAPAG Ano Base 2024</v>
          </cell>
          <cell r="O3097" t="str">
            <v>Sim</v>
          </cell>
          <cell r="P3097" t="str">
            <v>n.d.</v>
          </cell>
          <cell r="Q3097" t="str">
            <v>Sim</v>
          </cell>
          <cell r="R3097" t="str">
            <v/>
          </cell>
          <cell r="S3097" t="str">
            <v/>
          </cell>
          <cell r="T3097" t="str">
            <v/>
          </cell>
          <cell r="U3097" t="str">
            <v>Sim</v>
          </cell>
          <cell r="V3097" t="str">
            <v>Sim</v>
          </cell>
          <cell r="W3097" t="str">
            <v>Sim</v>
          </cell>
        </row>
        <row r="3098">
          <cell r="D3098" t="str">
            <v>Volta Grande/MG</v>
          </cell>
          <cell r="E3098" t="str">
            <v>C</v>
          </cell>
          <cell r="F3098">
            <v>6.81675742427124E-2</v>
          </cell>
          <cell r="G3098" t="str">
            <v>A</v>
          </cell>
          <cell r="H3098">
            <v>0.97839461313983089</v>
          </cell>
          <cell r="I3098" t="str">
            <v>C</v>
          </cell>
          <cell r="J3098">
            <v>-5.6706246363582118E-2</v>
          </cell>
          <cell r="K3098" t="str">
            <v>C</v>
          </cell>
          <cell r="L3098" t="str">
            <v>Cicf</v>
          </cell>
          <cell r="M3098" t="str">
            <v/>
          </cell>
          <cell r="N3098" t="str">
            <v>CAPAG Ano Base 2023</v>
          </cell>
          <cell r="O3098" t="str">
            <v>Não</v>
          </cell>
          <cell r="P3098">
            <v>3.5460619592446374</v>
          </cell>
          <cell r="Q3098" t="str">
            <v>Sim</v>
          </cell>
          <cell r="R3098" t="str">
            <v/>
          </cell>
          <cell r="S3098" t="str">
            <v/>
          </cell>
          <cell r="T3098" t="str">
            <v/>
          </cell>
          <cell r="U3098" t="str">
            <v/>
          </cell>
          <cell r="V3098" t="str">
            <v>Sim</v>
          </cell>
          <cell r="W3098" t="str">
            <v>Sim</v>
          </cell>
        </row>
        <row r="3099">
          <cell r="D3099" t="str">
            <v>Wenceslau Braz/MG</v>
          </cell>
          <cell r="E3099" t="str">
            <v>C</v>
          </cell>
          <cell r="F3099">
            <v>8.9603279172647168E-2</v>
          </cell>
          <cell r="G3099" t="str">
            <v>A</v>
          </cell>
          <cell r="H3099">
            <v>1.0078297313179245</v>
          </cell>
          <cell r="I3099" t="str">
            <v>C</v>
          </cell>
          <cell r="J3099">
            <v>1.7113353893633592E-2</v>
          </cell>
          <cell r="K3099" t="str">
            <v>B</v>
          </cell>
          <cell r="L3099" t="str">
            <v>Dicf</v>
          </cell>
          <cell r="M3099" t="str">
            <v/>
          </cell>
          <cell r="N3099" t="str">
            <v>CAPAG Ano Base 2023</v>
          </cell>
          <cell r="O3099" t="str">
            <v>Não</v>
          </cell>
          <cell r="P3099">
            <v>0.49028142326313279</v>
          </cell>
          <cell r="Q3099" t="str">
            <v>Sim</v>
          </cell>
          <cell r="R3099" t="str">
            <v/>
          </cell>
          <cell r="S3099" t="str">
            <v/>
          </cell>
          <cell r="T3099" t="str">
            <v/>
          </cell>
          <cell r="U3099" t="str">
            <v/>
          </cell>
          <cell r="V3099" t="str">
            <v>Sim</v>
          </cell>
          <cell r="W3099" t="str">
            <v>Sim</v>
          </cell>
        </row>
        <row r="3100">
          <cell r="D3100" t="str">
            <v>Afonso Cláudio/ES</v>
          </cell>
          <cell r="E3100" t="str">
            <v>C</v>
          </cell>
          <cell r="F3100">
            <v>0</v>
          </cell>
          <cell r="G3100" t="str">
            <v>A</v>
          </cell>
          <cell r="H3100">
            <v>0.95678983969818487</v>
          </cell>
          <cell r="I3100" t="str">
            <v>C</v>
          </cell>
          <cell r="J3100">
            <v>8.2938096996274427E-2</v>
          </cell>
          <cell r="K3100" t="str">
            <v>A</v>
          </cell>
          <cell r="L3100" t="str">
            <v>Aicf</v>
          </cell>
          <cell r="M3100" t="str">
            <v/>
          </cell>
          <cell r="N3100" t="str">
            <v>CAPAG Ano Base 2023</v>
          </cell>
          <cell r="O3100" t="str">
            <v>Não</v>
          </cell>
          <cell r="P3100">
            <v>0.12744459850911041</v>
          </cell>
          <cell r="Q3100" t="str">
            <v>Sim</v>
          </cell>
          <cell r="R3100" t="str">
            <v>Sim</v>
          </cell>
          <cell r="S3100" t="str">
            <v/>
          </cell>
          <cell r="T3100" t="str">
            <v/>
          </cell>
          <cell r="U3100" t="str">
            <v/>
          </cell>
          <cell r="V3100" t="str">
            <v>Sim</v>
          </cell>
          <cell r="W3100" t="str">
            <v>Sim</v>
          </cell>
        </row>
        <row r="3101">
          <cell r="D3101" t="str">
            <v>Águia Branca/ES</v>
          </cell>
          <cell r="E3101" t="str">
            <v>n.d.</v>
          </cell>
          <cell r="F3101" t="str">
            <v>n.d.</v>
          </cell>
          <cell r="G3101" t="str">
            <v>n.d.</v>
          </cell>
          <cell r="H3101" t="str">
            <v>n.d.</v>
          </cell>
          <cell r="I3101" t="str">
            <v>n.d.</v>
          </cell>
          <cell r="J3101" t="str">
            <v>n.d.</v>
          </cell>
          <cell r="K3101" t="str">
            <v>n.d.</v>
          </cell>
          <cell r="L3101" t="str">
            <v>Bicf</v>
          </cell>
          <cell r="M3101" t="str">
            <v xml:space="preserve">Ente não publicou último RGF de 2024
Ente não publicou último RREO de 2024
</v>
          </cell>
          <cell r="N3101" t="str">
            <v>CAPAG Ano Base 2023</v>
          </cell>
          <cell r="O3101" t="str">
            <v>Não</v>
          </cell>
          <cell r="P3101">
            <v>6.0687610516274484E-2</v>
          </cell>
          <cell r="Q3101" t="str">
            <v>Sim</v>
          </cell>
          <cell r="R3101" t="str">
            <v>Sim</v>
          </cell>
          <cell r="S3101" t="str">
            <v/>
          </cell>
          <cell r="T3101" t="str">
            <v/>
          </cell>
          <cell r="U3101" t="str">
            <v/>
          </cell>
          <cell r="V3101" t="str">
            <v>Não</v>
          </cell>
          <cell r="W3101" t="str">
            <v>Não</v>
          </cell>
        </row>
        <row r="3102">
          <cell r="D3102" t="str">
            <v>Água Doce do Norte/ES</v>
          </cell>
          <cell r="E3102" t="str">
            <v>n.d.</v>
          </cell>
          <cell r="F3102" t="str">
            <v>n.d.</v>
          </cell>
          <cell r="G3102" t="str">
            <v>n.d.</v>
          </cell>
          <cell r="H3102" t="str">
            <v>n.d.</v>
          </cell>
          <cell r="I3102" t="str">
            <v>n.d.</v>
          </cell>
          <cell r="J3102" t="str">
            <v>n.d.</v>
          </cell>
          <cell r="K3102" t="str">
            <v>n.d.</v>
          </cell>
          <cell r="L3102" t="str">
            <v>Aicf</v>
          </cell>
          <cell r="M3102" t="str">
            <v xml:space="preserve">Ente não publicou último RGF de 2024
Ente não publicou último RREO de 2024
</v>
          </cell>
          <cell r="N3102" t="str">
            <v>CAPAG Ano Base 2023</v>
          </cell>
          <cell r="O3102" t="str">
            <v>Não</v>
          </cell>
          <cell r="P3102">
            <v>0.90427277998750832</v>
          </cell>
          <cell r="Q3102" t="str">
            <v>Sim</v>
          </cell>
          <cell r="R3102" t="str">
            <v>Sim</v>
          </cell>
          <cell r="S3102" t="str">
            <v/>
          </cell>
          <cell r="T3102" t="str">
            <v/>
          </cell>
          <cell r="U3102" t="str">
            <v/>
          </cell>
          <cell r="V3102" t="str">
            <v>Não</v>
          </cell>
          <cell r="W3102" t="str">
            <v>Não</v>
          </cell>
        </row>
        <row r="3103">
          <cell r="D3103" t="str">
            <v>Alegre/ES</v>
          </cell>
          <cell r="E3103" t="str">
            <v>n.d.</v>
          </cell>
          <cell r="F3103" t="str">
            <v>n.d.</v>
          </cell>
          <cell r="G3103" t="str">
            <v>n.d.</v>
          </cell>
          <cell r="H3103" t="str">
            <v>n.d.</v>
          </cell>
          <cell r="I3103" t="str">
            <v>n.d.</v>
          </cell>
          <cell r="J3103" t="str">
            <v>n.d.</v>
          </cell>
          <cell r="K3103" t="str">
            <v>n.d.</v>
          </cell>
          <cell r="L3103" t="str">
            <v>Bicf</v>
          </cell>
          <cell r="M3103" t="str">
            <v xml:space="preserve">Ente não publicou último RGF de 2024
Ente não publicou último RREO de 2024
</v>
          </cell>
          <cell r="N3103" t="str">
            <v>CAPAG Ano Base 2023</v>
          </cell>
          <cell r="O3103" t="str">
            <v>Não</v>
          </cell>
          <cell r="P3103">
            <v>9.488475435394135E-2</v>
          </cell>
          <cell r="Q3103" t="str">
            <v>Sim</v>
          </cell>
          <cell r="R3103" t="str">
            <v>Sim</v>
          </cell>
          <cell r="S3103" t="str">
            <v/>
          </cell>
          <cell r="T3103" t="str">
            <v/>
          </cell>
          <cell r="U3103" t="str">
            <v/>
          </cell>
          <cell r="V3103" t="str">
            <v>Não</v>
          </cell>
          <cell r="W3103" t="str">
            <v>Não</v>
          </cell>
        </row>
        <row r="3104">
          <cell r="D3104" t="str">
            <v>Alfredo Chaves/ES</v>
          </cell>
          <cell r="E3104" t="str">
            <v>n.d.</v>
          </cell>
          <cell r="F3104" t="str">
            <v>n.d.</v>
          </cell>
          <cell r="G3104" t="str">
            <v>n.d.</v>
          </cell>
          <cell r="H3104" t="str">
            <v>n.d.</v>
          </cell>
          <cell r="I3104" t="str">
            <v>n.d.</v>
          </cell>
          <cell r="J3104" t="str">
            <v>n.d.</v>
          </cell>
          <cell r="K3104" t="str">
            <v>n.d.</v>
          </cell>
          <cell r="L3104" t="str">
            <v>Bicf</v>
          </cell>
          <cell r="M3104" t="str">
            <v xml:space="preserve">Ente não publicou último RGF de 2024
Ente não publicou último RREO de 2024
</v>
          </cell>
          <cell r="N3104" t="str">
            <v>CAPAG Ano Base 2023</v>
          </cell>
          <cell r="O3104" t="str">
            <v>Não</v>
          </cell>
          <cell r="P3104">
            <v>0.25557412788203454</v>
          </cell>
          <cell r="Q3104" t="str">
            <v>Sim</v>
          </cell>
          <cell r="R3104" t="str">
            <v>Sim</v>
          </cell>
          <cell r="S3104" t="str">
            <v/>
          </cell>
          <cell r="T3104" t="str">
            <v/>
          </cell>
          <cell r="U3104" t="str">
            <v/>
          </cell>
          <cell r="V3104" t="str">
            <v>Não</v>
          </cell>
          <cell r="W3104" t="str">
            <v>Não</v>
          </cell>
        </row>
        <row r="3105">
          <cell r="D3105" t="str">
            <v>Alto Rio Novo/ES</v>
          </cell>
          <cell r="E3105" t="str">
            <v>n.d.</v>
          </cell>
          <cell r="F3105" t="str">
            <v>n.d.</v>
          </cell>
          <cell r="G3105" t="str">
            <v>n.d.</v>
          </cell>
          <cell r="H3105" t="str">
            <v>n.d.</v>
          </cell>
          <cell r="I3105" t="str">
            <v>n.d.</v>
          </cell>
          <cell r="J3105" t="str">
            <v>n.d.</v>
          </cell>
          <cell r="K3105" t="str">
            <v>n.d.</v>
          </cell>
          <cell r="L3105" t="str">
            <v>Bicf</v>
          </cell>
          <cell r="M3105" t="str">
            <v xml:space="preserve">Ente não publicou último RGF de 2024
Ente não publicou último RREO de 2024
</v>
          </cell>
          <cell r="N3105" t="str">
            <v>CAPAG Ano Base 2023</v>
          </cell>
          <cell r="O3105" t="str">
            <v>Não</v>
          </cell>
          <cell r="P3105">
            <v>0.50531347103754742</v>
          </cell>
          <cell r="Q3105" t="str">
            <v>Sim</v>
          </cell>
          <cell r="R3105" t="str">
            <v>Sim</v>
          </cell>
          <cell r="S3105" t="str">
            <v/>
          </cell>
          <cell r="T3105" t="str">
            <v/>
          </cell>
          <cell r="U3105" t="str">
            <v/>
          </cell>
          <cell r="V3105" t="str">
            <v>Não</v>
          </cell>
          <cell r="W3105" t="str">
            <v>Não</v>
          </cell>
        </row>
        <row r="3106">
          <cell r="D3106" t="str">
            <v>Anchieta/ES</v>
          </cell>
          <cell r="E3106" t="str">
            <v>n.d.</v>
          </cell>
          <cell r="F3106" t="str">
            <v>n.d.</v>
          </cell>
          <cell r="G3106" t="str">
            <v>n.d.</v>
          </cell>
          <cell r="H3106" t="str">
            <v>n.d.</v>
          </cell>
          <cell r="I3106" t="str">
            <v>n.d.</v>
          </cell>
          <cell r="J3106" t="str">
            <v>n.d.</v>
          </cell>
          <cell r="K3106" t="str">
            <v>n.d.</v>
          </cell>
          <cell r="L3106" t="str">
            <v>Bicf</v>
          </cell>
          <cell r="M3106" t="str">
            <v xml:space="preserve">Ente não publicou último RGF de 2024
Ente não publicou último RREO de 2024
</v>
          </cell>
          <cell r="N3106" t="str">
            <v>CAPAG Ano Base 2023</v>
          </cell>
          <cell r="O3106" t="str">
            <v>Não</v>
          </cell>
          <cell r="P3106">
            <v>0.17051029931189277</v>
          </cell>
          <cell r="Q3106" t="str">
            <v>Sim</v>
          </cell>
          <cell r="R3106" t="str">
            <v>Sim</v>
          </cell>
          <cell r="S3106" t="str">
            <v/>
          </cell>
          <cell r="T3106" t="str">
            <v/>
          </cell>
          <cell r="U3106" t="str">
            <v/>
          </cell>
          <cell r="V3106" t="str">
            <v>Não</v>
          </cell>
          <cell r="W3106" t="str">
            <v>Não</v>
          </cell>
        </row>
        <row r="3107">
          <cell r="D3107" t="str">
            <v>Apiacá/ES</v>
          </cell>
          <cell r="E3107" t="str">
            <v>n.d.</v>
          </cell>
          <cell r="F3107" t="str">
            <v>n.d.</v>
          </cell>
          <cell r="G3107" t="str">
            <v>n.d.</v>
          </cell>
          <cell r="H3107" t="str">
            <v>n.d.</v>
          </cell>
          <cell r="I3107" t="str">
            <v>n.d.</v>
          </cell>
          <cell r="J3107" t="str">
            <v>n.d.</v>
          </cell>
          <cell r="K3107" t="str">
            <v>n.d.</v>
          </cell>
          <cell r="L3107" t="str">
            <v>Bicf</v>
          </cell>
          <cell r="M3107" t="str">
            <v xml:space="preserve">Ente não publicou último RGF de 2024
Ente não publicou último RREO de 2024
</v>
          </cell>
          <cell r="N3107" t="str">
            <v>CAPAG Ano Base 2023</v>
          </cell>
          <cell r="O3107" t="str">
            <v>Não</v>
          </cell>
          <cell r="P3107">
            <v>0.54416030613851707</v>
          </cell>
          <cell r="Q3107" t="str">
            <v>Sim</v>
          </cell>
          <cell r="R3107" t="str">
            <v>Sim</v>
          </cell>
          <cell r="S3107" t="str">
            <v/>
          </cell>
          <cell r="T3107" t="str">
            <v/>
          </cell>
          <cell r="U3107" t="str">
            <v/>
          </cell>
          <cell r="V3107" t="str">
            <v>Não</v>
          </cell>
          <cell r="W3107" t="str">
            <v>Não</v>
          </cell>
        </row>
        <row r="3108">
          <cell r="D3108" t="str">
            <v>Aracruz/ES</v>
          </cell>
          <cell r="E3108" t="str">
            <v>n.d.</v>
          </cell>
          <cell r="F3108" t="str">
            <v>n.d.</v>
          </cell>
          <cell r="G3108" t="str">
            <v>n.d.</v>
          </cell>
          <cell r="H3108" t="str">
            <v>n.d.</v>
          </cell>
          <cell r="I3108" t="str">
            <v>n.d.</v>
          </cell>
          <cell r="J3108" t="str">
            <v>n.d.</v>
          </cell>
          <cell r="K3108" t="str">
            <v>n.d.</v>
          </cell>
          <cell r="L3108" t="str">
            <v>Aicf</v>
          </cell>
          <cell r="M3108" t="str">
            <v xml:space="preserve">Ente não publicou último RGF de 2024
Ente não publicou último RREO de 2024
</v>
          </cell>
          <cell r="N3108" t="str">
            <v>CAPAG Ano Base 2023</v>
          </cell>
          <cell r="O3108" t="str">
            <v>Não</v>
          </cell>
          <cell r="P3108">
            <v>2.2932255715793531E-2</v>
          </cell>
          <cell r="Q3108" t="str">
            <v>Sim</v>
          </cell>
          <cell r="R3108" t="str">
            <v>Sim</v>
          </cell>
          <cell r="S3108" t="str">
            <v/>
          </cell>
          <cell r="T3108" t="str">
            <v/>
          </cell>
          <cell r="U3108" t="str">
            <v/>
          </cell>
          <cell r="V3108" t="str">
            <v>Não</v>
          </cell>
          <cell r="W3108" t="str">
            <v>Não</v>
          </cell>
        </row>
        <row r="3109">
          <cell r="D3109" t="str">
            <v>Atílio Vivácqua/ES</v>
          </cell>
          <cell r="E3109" t="str">
            <v>C</v>
          </cell>
          <cell r="F3109">
            <v>0</v>
          </cell>
          <cell r="G3109" t="str">
            <v>A</v>
          </cell>
          <cell r="H3109">
            <v>0.97678319072414022</v>
          </cell>
          <cell r="I3109" t="str">
            <v>C</v>
          </cell>
          <cell r="J3109">
            <v>3.2781557619243513E-2</v>
          </cell>
          <cell r="K3109" t="str">
            <v>B</v>
          </cell>
          <cell r="L3109" t="str">
            <v>Aicf</v>
          </cell>
          <cell r="M3109" t="str">
            <v/>
          </cell>
          <cell r="N3109" t="str">
            <v>CAPAG Ano Base 2023</v>
          </cell>
          <cell r="O3109" t="str">
            <v>Não</v>
          </cell>
          <cell r="P3109">
            <v>0.34368989708254455</v>
          </cell>
          <cell r="Q3109" t="str">
            <v>Sim</v>
          </cell>
          <cell r="R3109" t="str">
            <v/>
          </cell>
          <cell r="S3109" t="str">
            <v/>
          </cell>
          <cell r="T3109" t="str">
            <v/>
          </cell>
          <cell r="U3109" t="str">
            <v/>
          </cell>
          <cell r="V3109" t="str">
            <v>Sim</v>
          </cell>
          <cell r="W3109" t="str">
            <v>Não</v>
          </cell>
        </row>
        <row r="3110">
          <cell r="D3110" t="str">
            <v>Baixo Guandu/ES</v>
          </cell>
          <cell r="E3110" t="str">
            <v>n.d.</v>
          </cell>
          <cell r="F3110" t="str">
            <v>n.d.</v>
          </cell>
          <cell r="G3110" t="str">
            <v>n.d.</v>
          </cell>
          <cell r="H3110" t="str">
            <v>n.d.</v>
          </cell>
          <cell r="I3110" t="str">
            <v>n.d.</v>
          </cell>
          <cell r="J3110" t="str">
            <v>n.d.</v>
          </cell>
          <cell r="K3110" t="str">
            <v>n.d.</v>
          </cell>
          <cell r="L3110" t="str">
            <v>Aicf</v>
          </cell>
          <cell r="M3110" t="str">
            <v xml:space="preserve">Ente não publicou último RGF de 2024
Ente não publicou último RREO de 2024
</v>
          </cell>
          <cell r="N3110" t="str">
            <v>CAPAG Ano Base 2023</v>
          </cell>
          <cell r="O3110" t="str">
            <v>Não</v>
          </cell>
          <cell r="P3110">
            <v>0.12460307819719214</v>
          </cell>
          <cell r="Q3110" t="str">
            <v>Sim</v>
          </cell>
          <cell r="R3110" t="str">
            <v>Sim</v>
          </cell>
          <cell r="S3110" t="str">
            <v/>
          </cell>
          <cell r="T3110" t="str">
            <v/>
          </cell>
          <cell r="U3110" t="str">
            <v/>
          </cell>
          <cell r="V3110" t="str">
            <v>Não</v>
          </cell>
          <cell r="W3110" t="str">
            <v>Não</v>
          </cell>
        </row>
        <row r="3111">
          <cell r="D3111" t="str">
            <v>Barra de São Francisco/ES</v>
          </cell>
          <cell r="E3111" t="str">
            <v>C</v>
          </cell>
          <cell r="F3111">
            <v>0.42687947902804224</v>
          </cell>
          <cell r="G3111" t="str">
            <v>A</v>
          </cell>
          <cell r="H3111">
            <v>0.92271605842634941</v>
          </cell>
          <cell r="I3111" t="str">
            <v>B</v>
          </cell>
          <cell r="J3111">
            <v>-5.9989930433367103E-2</v>
          </cell>
          <cell r="K3111" t="str">
            <v>C</v>
          </cell>
          <cell r="L3111" t="str">
            <v>Bicf</v>
          </cell>
          <cell r="M3111" t="str">
            <v/>
          </cell>
          <cell r="N3111" t="str">
            <v>CAPAG Ano Base 2023</v>
          </cell>
          <cell r="O3111" t="str">
            <v>Não</v>
          </cell>
          <cell r="P3111" t="str">
            <v/>
          </cell>
          <cell r="Q3111" t="str">
            <v>Sim</v>
          </cell>
          <cell r="R3111" t="str">
            <v/>
          </cell>
          <cell r="S3111" t="str">
            <v/>
          </cell>
          <cell r="T3111" t="str">
            <v/>
          </cell>
          <cell r="U3111" t="str">
            <v/>
          </cell>
          <cell r="V3111" t="str">
            <v>Sim</v>
          </cell>
          <cell r="W3111" t="str">
            <v>Não</v>
          </cell>
        </row>
        <row r="3112">
          <cell r="D3112" t="str">
            <v>Boa Esperança/ES</v>
          </cell>
          <cell r="E3112" t="str">
            <v>A</v>
          </cell>
          <cell r="F3112">
            <v>5.4547329237219867E-2</v>
          </cell>
          <cell r="G3112" t="str">
            <v>A</v>
          </cell>
          <cell r="H3112">
            <v>0.87010910734151192</v>
          </cell>
          <cell r="I3112" t="str">
            <v>B</v>
          </cell>
          <cell r="J3112">
            <v>5.8729940758125418E-2</v>
          </cell>
          <cell r="K3112" t="str">
            <v>A</v>
          </cell>
          <cell r="L3112" t="str">
            <v>Cicf</v>
          </cell>
          <cell r="M3112" t="str">
            <v/>
          </cell>
          <cell r="N3112" t="str">
            <v>CAPAG Ano Base 2023</v>
          </cell>
          <cell r="O3112" t="str">
            <v>Não</v>
          </cell>
          <cell r="P3112">
            <v>0.12402726970550799</v>
          </cell>
          <cell r="Q3112" t="str">
            <v>Sim</v>
          </cell>
          <cell r="R3112" t="str">
            <v/>
          </cell>
          <cell r="S3112" t="str">
            <v/>
          </cell>
          <cell r="T3112" t="str">
            <v/>
          </cell>
          <cell r="U3112" t="str">
            <v/>
          </cell>
          <cell r="V3112" t="str">
            <v>Sim</v>
          </cell>
          <cell r="W3112" t="str">
            <v>Sim</v>
          </cell>
        </row>
        <row r="3113">
          <cell r="D3113" t="str">
            <v>Bom Jesus do Norte/ES</v>
          </cell>
          <cell r="E3113" t="str">
            <v>n.d.</v>
          </cell>
          <cell r="F3113" t="str">
            <v>n.d.</v>
          </cell>
          <cell r="G3113" t="str">
            <v>n.d.</v>
          </cell>
          <cell r="H3113" t="str">
            <v>n.d.</v>
          </cell>
          <cell r="I3113" t="str">
            <v>n.d.</v>
          </cell>
          <cell r="J3113" t="str">
            <v>n.d.</v>
          </cell>
          <cell r="K3113" t="str">
            <v>n.d.</v>
          </cell>
          <cell r="L3113" t="str">
            <v>Bicf</v>
          </cell>
          <cell r="M3113" t="str">
            <v xml:space="preserve">Ente não publicou último RGF de 2024
Ente não publicou último RREO de 2024
</v>
          </cell>
          <cell r="N3113" t="str">
            <v>CAPAG Ano Base 2023</v>
          </cell>
          <cell r="O3113" t="str">
            <v>Não</v>
          </cell>
          <cell r="P3113">
            <v>0.37783834087961904</v>
          </cell>
          <cell r="Q3113" t="str">
            <v>Sim</v>
          </cell>
          <cell r="R3113" t="str">
            <v>Sim</v>
          </cell>
          <cell r="S3113" t="str">
            <v/>
          </cell>
          <cell r="T3113" t="str">
            <v/>
          </cell>
          <cell r="U3113" t="str">
            <v/>
          </cell>
          <cell r="V3113" t="str">
            <v>Não</v>
          </cell>
          <cell r="W3113" t="str">
            <v>Não</v>
          </cell>
        </row>
        <row r="3114">
          <cell r="D3114" t="str">
            <v>Brejetuba/ES</v>
          </cell>
          <cell r="E3114" t="str">
            <v>A+</v>
          </cell>
          <cell r="F3114">
            <v>8.4354066494922789E-3</v>
          </cell>
          <cell r="G3114" t="str">
            <v>A</v>
          </cell>
          <cell r="H3114">
            <v>0.86846427651043034</v>
          </cell>
          <cell r="I3114" t="str">
            <v>B</v>
          </cell>
          <cell r="J3114">
            <v>5.1573658682537403E-2</v>
          </cell>
          <cell r="K3114" t="str">
            <v>A</v>
          </cell>
          <cell r="L3114" t="str">
            <v>Aicf</v>
          </cell>
          <cell r="M3114" t="str">
            <v/>
          </cell>
          <cell r="N3114" t="str">
            <v>CAPAG Ano Base 2024</v>
          </cell>
          <cell r="O3114" t="str">
            <v>Sim</v>
          </cell>
          <cell r="P3114">
            <v>2.4371898918857628E-2</v>
          </cell>
          <cell r="Q3114" t="str">
            <v>Sim</v>
          </cell>
          <cell r="R3114" t="str">
            <v/>
          </cell>
          <cell r="S3114" t="str">
            <v/>
          </cell>
          <cell r="T3114" t="str">
            <v/>
          </cell>
          <cell r="U3114" t="str">
            <v/>
          </cell>
          <cell r="V3114" t="str">
            <v>Sim</v>
          </cell>
          <cell r="W3114" t="str">
            <v>Sim</v>
          </cell>
        </row>
        <row r="3115">
          <cell r="D3115" t="str">
            <v>Cachoeiro de Itapemirim/ES</v>
          </cell>
          <cell r="E3115" t="str">
            <v>n.d.</v>
          </cell>
          <cell r="F3115" t="str">
            <v>n.d.</v>
          </cell>
          <cell r="G3115" t="str">
            <v>n.d.</v>
          </cell>
          <cell r="H3115" t="str">
            <v>n.d.</v>
          </cell>
          <cell r="I3115" t="str">
            <v>n.d.</v>
          </cell>
          <cell r="J3115" t="str">
            <v>n.d.</v>
          </cell>
          <cell r="K3115" t="str">
            <v>n.d.</v>
          </cell>
          <cell r="L3115" t="str">
            <v>Aicf</v>
          </cell>
          <cell r="M3115" t="str">
            <v xml:space="preserve">Ente não publicou último RGF de 2024
Ente não publicou último RREO de 2024
</v>
          </cell>
          <cell r="N3115" t="str">
            <v>CAPAG Ano Base 2023</v>
          </cell>
          <cell r="O3115" t="str">
            <v>Não</v>
          </cell>
          <cell r="P3115">
            <v>5.7372064510546106E-2</v>
          </cell>
          <cell r="Q3115" t="str">
            <v>Sim</v>
          </cell>
          <cell r="R3115" t="str">
            <v>Sim</v>
          </cell>
          <cell r="S3115" t="str">
            <v/>
          </cell>
          <cell r="T3115" t="str">
            <v/>
          </cell>
          <cell r="U3115" t="str">
            <v/>
          </cell>
          <cell r="V3115" t="str">
            <v>Não</v>
          </cell>
          <cell r="W3115" t="str">
            <v>Não</v>
          </cell>
        </row>
        <row r="3116">
          <cell r="D3116" t="str">
            <v>Cariacica/ES</v>
          </cell>
          <cell r="E3116" t="str">
            <v>A+</v>
          </cell>
          <cell r="F3116">
            <v>0.18602588541491635</v>
          </cell>
          <cell r="G3116" t="str">
            <v>A</v>
          </cell>
          <cell r="H3116">
            <v>0.81966757244311816</v>
          </cell>
          <cell r="I3116" t="str">
            <v>A</v>
          </cell>
          <cell r="J3116">
            <v>2.7126819136002712E-2</v>
          </cell>
          <cell r="K3116" t="str">
            <v>B</v>
          </cell>
          <cell r="L3116" t="str">
            <v>Aicf</v>
          </cell>
          <cell r="M3116" t="str">
            <v/>
          </cell>
          <cell r="N3116" t="str">
            <v>CAPAG Ano Base 2023</v>
          </cell>
          <cell r="O3116" t="str">
            <v>Não</v>
          </cell>
          <cell r="P3116">
            <v>3.8325968811930393E-2</v>
          </cell>
          <cell r="Q3116" t="str">
            <v>Sim</v>
          </cell>
          <cell r="R3116" t="str">
            <v/>
          </cell>
          <cell r="S3116" t="str">
            <v/>
          </cell>
          <cell r="T3116" t="str">
            <v/>
          </cell>
          <cell r="U3116" t="str">
            <v/>
          </cell>
          <cell r="V3116" t="str">
            <v>Sim</v>
          </cell>
          <cell r="W3116" t="str">
            <v>Sim</v>
          </cell>
        </row>
        <row r="3117">
          <cell r="D3117" t="str">
            <v>Castelo/ES</v>
          </cell>
          <cell r="E3117" t="str">
            <v>n.d.</v>
          </cell>
          <cell r="F3117" t="str">
            <v>n.d.</v>
          </cell>
          <cell r="G3117" t="str">
            <v>n.d.</v>
          </cell>
          <cell r="H3117" t="str">
            <v>n.d.</v>
          </cell>
          <cell r="I3117" t="str">
            <v>n.d.</v>
          </cell>
          <cell r="J3117" t="str">
            <v>n.d.</v>
          </cell>
          <cell r="K3117" t="str">
            <v>n.d.</v>
          </cell>
          <cell r="L3117" t="str">
            <v>Aicf</v>
          </cell>
          <cell r="M3117" t="str">
            <v xml:space="preserve">Ente não publicou último RGF de 2024
Ente não publicou último RREO de 2024
</v>
          </cell>
          <cell r="N3117" t="str">
            <v>CAPAG Ano Base 2023</v>
          </cell>
          <cell r="O3117" t="str">
            <v>Não</v>
          </cell>
          <cell r="P3117">
            <v>4.4099818984605688E-2</v>
          </cell>
          <cell r="Q3117" t="str">
            <v>Sim</v>
          </cell>
          <cell r="R3117" t="str">
            <v>Sim</v>
          </cell>
          <cell r="S3117" t="str">
            <v/>
          </cell>
          <cell r="T3117" t="str">
            <v/>
          </cell>
          <cell r="U3117" t="str">
            <v/>
          </cell>
          <cell r="V3117" t="str">
            <v>Não</v>
          </cell>
          <cell r="W3117" t="str">
            <v>Não</v>
          </cell>
        </row>
        <row r="3118">
          <cell r="D3118" t="str">
            <v>Colatina/ES</v>
          </cell>
          <cell r="E3118" t="str">
            <v>C</v>
          </cell>
          <cell r="F3118">
            <v>0.21163528081311653</v>
          </cell>
          <cell r="G3118" t="str">
            <v>A</v>
          </cell>
          <cell r="H3118">
            <v>0.96252984694856236</v>
          </cell>
          <cell r="I3118" t="str">
            <v>C</v>
          </cell>
          <cell r="J3118">
            <v>5.8589595167827045E-2</v>
          </cell>
          <cell r="K3118" t="str">
            <v>A</v>
          </cell>
          <cell r="L3118" t="str">
            <v>Aicf</v>
          </cell>
          <cell r="M3118" t="str">
            <v/>
          </cell>
          <cell r="N3118" t="str">
            <v>CAPAG Ano Base 2023</v>
          </cell>
          <cell r="O3118" t="str">
            <v>Não</v>
          </cell>
          <cell r="P3118">
            <v>0.18075253414135339</v>
          </cell>
          <cell r="Q3118" t="str">
            <v>Sim</v>
          </cell>
          <cell r="R3118" t="str">
            <v>Sim</v>
          </cell>
          <cell r="S3118" t="str">
            <v/>
          </cell>
          <cell r="T3118" t="str">
            <v/>
          </cell>
          <cell r="U3118" t="str">
            <v/>
          </cell>
          <cell r="V3118" t="str">
            <v>Sim</v>
          </cell>
          <cell r="W3118" t="str">
            <v>Sim</v>
          </cell>
        </row>
        <row r="3119">
          <cell r="D3119" t="str">
            <v>Conceição da Barra/ES</v>
          </cell>
          <cell r="E3119" t="str">
            <v>C</v>
          </cell>
          <cell r="F3119">
            <v>0</v>
          </cell>
          <cell r="G3119" t="str">
            <v>A</v>
          </cell>
          <cell r="H3119">
            <v>0.89488908631025432</v>
          </cell>
          <cell r="I3119" t="str">
            <v>B</v>
          </cell>
          <cell r="J3119">
            <v>-1.6248460610373168E-5</v>
          </cell>
          <cell r="K3119" t="str">
            <v>C</v>
          </cell>
          <cell r="L3119" t="str">
            <v>Bicf</v>
          </cell>
          <cell r="M3119" t="str">
            <v/>
          </cell>
          <cell r="N3119" t="str">
            <v>CAPAG Ano Base 2023</v>
          </cell>
          <cell r="O3119" t="str">
            <v>Não</v>
          </cell>
          <cell r="P3119">
            <v>1.0010510088245843</v>
          </cell>
          <cell r="Q3119" t="str">
            <v>Sim</v>
          </cell>
          <cell r="R3119" t="str">
            <v/>
          </cell>
          <cell r="S3119" t="str">
            <v/>
          </cell>
          <cell r="T3119" t="str">
            <v/>
          </cell>
          <cell r="U3119" t="str">
            <v/>
          </cell>
          <cell r="V3119" t="str">
            <v>Sim</v>
          </cell>
          <cell r="W3119" t="str">
            <v>Não</v>
          </cell>
        </row>
        <row r="3120">
          <cell r="D3120" t="str">
            <v>Conceição do Castelo/ES</v>
          </cell>
          <cell r="E3120" t="str">
            <v>C</v>
          </cell>
          <cell r="F3120">
            <v>0</v>
          </cell>
          <cell r="G3120" t="str">
            <v>A</v>
          </cell>
          <cell r="H3120">
            <v>0.97618959361226509</v>
          </cell>
          <cell r="I3120" t="str">
            <v>C</v>
          </cell>
          <cell r="J3120">
            <v>6.7952198223589055E-2</v>
          </cell>
          <cell r="K3120" t="str">
            <v>A</v>
          </cell>
          <cell r="L3120" t="str">
            <v>Aicf</v>
          </cell>
          <cell r="M3120" t="str">
            <v/>
          </cell>
          <cell r="N3120" t="str">
            <v>CAPAG Ano Base 2023</v>
          </cell>
          <cell r="O3120" t="str">
            <v>Não</v>
          </cell>
          <cell r="P3120">
            <v>1.992087876022276E-3</v>
          </cell>
          <cell r="Q3120" t="str">
            <v>Sim</v>
          </cell>
          <cell r="R3120" t="str">
            <v/>
          </cell>
          <cell r="S3120" t="str">
            <v/>
          </cell>
          <cell r="T3120" t="str">
            <v/>
          </cell>
          <cell r="U3120" t="str">
            <v/>
          </cell>
          <cell r="V3120" t="str">
            <v>Sim</v>
          </cell>
          <cell r="W3120" t="str">
            <v>Não</v>
          </cell>
        </row>
        <row r="3121">
          <cell r="D3121" t="str">
            <v>Divino de São Lourenço/ES</v>
          </cell>
          <cell r="E3121" t="str">
            <v>C</v>
          </cell>
          <cell r="F3121">
            <v>0</v>
          </cell>
          <cell r="G3121" t="str">
            <v>A</v>
          </cell>
          <cell r="H3121">
            <v>0.97342025677843447</v>
          </cell>
          <cell r="I3121" t="str">
            <v>C</v>
          </cell>
          <cell r="J3121">
            <v>2.3143800403799548E-2</v>
          </cell>
          <cell r="K3121" t="str">
            <v>B</v>
          </cell>
          <cell r="L3121" t="str">
            <v>Bicf</v>
          </cell>
          <cell r="M3121" t="str">
            <v/>
          </cell>
          <cell r="N3121" t="str">
            <v>CAPAG Ano Base 2023</v>
          </cell>
          <cell r="O3121" t="str">
            <v>Não</v>
          </cell>
          <cell r="P3121">
            <v>0.26189199008450931</v>
          </cell>
          <cell r="Q3121" t="str">
            <v>Sim</v>
          </cell>
          <cell r="R3121" t="str">
            <v/>
          </cell>
          <cell r="S3121" t="str">
            <v/>
          </cell>
          <cell r="T3121" t="str">
            <v/>
          </cell>
          <cell r="U3121" t="str">
            <v/>
          </cell>
          <cell r="V3121" t="str">
            <v>Sim</v>
          </cell>
          <cell r="W3121" t="str">
            <v>Não</v>
          </cell>
        </row>
        <row r="3122">
          <cell r="D3122" t="str">
            <v>Domingos Martins/ES</v>
          </cell>
          <cell r="E3122" t="str">
            <v>n.d.</v>
          </cell>
          <cell r="F3122" t="str">
            <v>n.d.</v>
          </cell>
          <cell r="G3122" t="str">
            <v>n.d.</v>
          </cell>
          <cell r="H3122" t="str">
            <v>n.d.</v>
          </cell>
          <cell r="I3122" t="str">
            <v>n.d.</v>
          </cell>
          <cell r="J3122" t="str">
            <v>n.d.</v>
          </cell>
          <cell r="K3122" t="str">
            <v>n.d.</v>
          </cell>
          <cell r="L3122" t="str">
            <v>Aicf</v>
          </cell>
          <cell r="M3122" t="str">
            <v xml:space="preserve">Ente não publicou último RGF de 2024
Ente não publicou último RREO de 2024
</v>
          </cell>
          <cell r="N3122" t="str">
            <v>CAPAG Ano Base 2023</v>
          </cell>
          <cell r="O3122" t="str">
            <v>Não</v>
          </cell>
          <cell r="P3122">
            <v>6.5234421265441142E-2</v>
          </cell>
          <cell r="Q3122" t="str">
            <v>Sim</v>
          </cell>
          <cell r="R3122" t="str">
            <v>Sim</v>
          </cell>
          <cell r="S3122" t="str">
            <v/>
          </cell>
          <cell r="T3122" t="str">
            <v/>
          </cell>
          <cell r="U3122" t="str">
            <v/>
          </cell>
          <cell r="V3122" t="str">
            <v>Não</v>
          </cell>
          <cell r="W3122" t="str">
            <v>Não</v>
          </cell>
        </row>
        <row r="3123">
          <cell r="D3123" t="str">
            <v>Dores do Rio Preto/ES</v>
          </cell>
          <cell r="E3123" t="str">
            <v>n.d.</v>
          </cell>
          <cell r="F3123" t="str">
            <v>n.d.</v>
          </cell>
          <cell r="G3123" t="str">
            <v>n.d.</v>
          </cell>
          <cell r="H3123" t="str">
            <v>n.d.</v>
          </cell>
          <cell r="I3123" t="str">
            <v>n.d.</v>
          </cell>
          <cell r="J3123" t="str">
            <v>n.d.</v>
          </cell>
          <cell r="K3123" t="str">
            <v>n.d.</v>
          </cell>
          <cell r="L3123" t="str">
            <v>Bicf</v>
          </cell>
          <cell r="M3123" t="str">
            <v xml:space="preserve">Ente não publicou último RGF de 2024
Ente não publicou último RREO de 2024
</v>
          </cell>
          <cell r="N3123" t="str">
            <v>CAPAG Ano Base 2023</v>
          </cell>
          <cell r="O3123" t="str">
            <v>Não</v>
          </cell>
          <cell r="P3123">
            <v>0.11946014379262712</v>
          </cell>
          <cell r="Q3123" t="str">
            <v>Sim</v>
          </cell>
          <cell r="R3123" t="str">
            <v>Sim</v>
          </cell>
          <cell r="S3123" t="str">
            <v/>
          </cell>
          <cell r="T3123" t="str">
            <v/>
          </cell>
          <cell r="U3123" t="str">
            <v/>
          </cell>
          <cell r="V3123" t="str">
            <v>Não</v>
          </cell>
          <cell r="W3123" t="str">
            <v>Não</v>
          </cell>
        </row>
        <row r="3124">
          <cell r="D3124" t="str">
            <v>Ecoporanga/ES</v>
          </cell>
          <cell r="E3124" t="str">
            <v>n.d.</v>
          </cell>
          <cell r="F3124" t="str">
            <v>n.d.</v>
          </cell>
          <cell r="G3124" t="str">
            <v>n.d.</v>
          </cell>
          <cell r="H3124" t="str">
            <v>n.d.</v>
          </cell>
          <cell r="I3124" t="str">
            <v>n.d.</v>
          </cell>
          <cell r="J3124" t="str">
            <v>n.d.</v>
          </cell>
          <cell r="K3124" t="str">
            <v>n.d.</v>
          </cell>
          <cell r="L3124" t="str">
            <v>Aicf</v>
          </cell>
          <cell r="M3124" t="str">
            <v xml:space="preserve">Ente não publicou último RGF de 2024
Ente não publicou último RREO de 2024
</v>
          </cell>
          <cell r="N3124" t="str">
            <v>CAPAG Ano Base 2023</v>
          </cell>
          <cell r="O3124" t="str">
            <v>Não</v>
          </cell>
          <cell r="P3124">
            <v>1.5141356971856717E-2</v>
          </cell>
          <cell r="Q3124" t="str">
            <v>Sim</v>
          </cell>
          <cell r="R3124" t="str">
            <v>Sim</v>
          </cell>
          <cell r="S3124" t="str">
            <v/>
          </cell>
          <cell r="T3124" t="str">
            <v/>
          </cell>
          <cell r="U3124" t="str">
            <v/>
          </cell>
          <cell r="V3124" t="str">
            <v>Não</v>
          </cell>
          <cell r="W3124" t="str">
            <v>Não</v>
          </cell>
        </row>
        <row r="3125">
          <cell r="D3125" t="str">
            <v>Fundão/ES</v>
          </cell>
          <cell r="E3125" t="str">
            <v>n.d.</v>
          </cell>
          <cell r="F3125" t="str">
            <v>n.d.</v>
          </cell>
          <cell r="G3125" t="str">
            <v>n.d.</v>
          </cell>
          <cell r="H3125" t="str">
            <v>n.d.</v>
          </cell>
          <cell r="I3125" t="str">
            <v>n.d.</v>
          </cell>
          <cell r="J3125" t="str">
            <v>n.d.</v>
          </cell>
          <cell r="K3125" t="str">
            <v>n.d.</v>
          </cell>
          <cell r="L3125" t="str">
            <v>Bicf</v>
          </cell>
          <cell r="M3125" t="str">
            <v xml:space="preserve">Ente não publicou último RGF de 2024
Ente não publicou último RREO de 2024
</v>
          </cell>
          <cell r="N3125" t="str">
            <v>CAPAG Ano Base 2023</v>
          </cell>
          <cell r="O3125" t="str">
            <v>Não</v>
          </cell>
          <cell r="P3125">
            <v>0.54609378653912921</v>
          </cell>
          <cell r="Q3125" t="str">
            <v>Sim</v>
          </cell>
          <cell r="R3125" t="str">
            <v>Sim</v>
          </cell>
          <cell r="S3125" t="str">
            <v/>
          </cell>
          <cell r="T3125" t="str">
            <v/>
          </cell>
          <cell r="U3125" t="str">
            <v/>
          </cell>
          <cell r="V3125" t="str">
            <v>Não</v>
          </cell>
          <cell r="W3125" t="str">
            <v>Não</v>
          </cell>
        </row>
        <row r="3126">
          <cell r="D3126" t="str">
            <v>Governador Lindenberg/ES</v>
          </cell>
          <cell r="E3126" t="str">
            <v>C</v>
          </cell>
          <cell r="F3126">
            <v>3.8628067801088095E-3</v>
          </cell>
          <cell r="G3126" t="str">
            <v>A</v>
          </cell>
          <cell r="H3126">
            <v>0.95451777650844827</v>
          </cell>
          <cell r="I3126" t="str">
            <v>C</v>
          </cell>
          <cell r="J3126">
            <v>5.3171471131163814E-2</v>
          </cell>
          <cell r="K3126" t="str">
            <v>A</v>
          </cell>
          <cell r="L3126" t="str">
            <v>Aicf</v>
          </cell>
          <cell r="M3126" t="str">
            <v/>
          </cell>
          <cell r="N3126" t="str">
            <v>CAPAG Ano Base 2023</v>
          </cell>
          <cell r="O3126" t="str">
            <v>Não</v>
          </cell>
          <cell r="P3126">
            <v>0.30202958901442634</v>
          </cell>
          <cell r="Q3126" t="str">
            <v>Sim</v>
          </cell>
          <cell r="R3126" t="str">
            <v>Sim</v>
          </cell>
          <cell r="S3126" t="str">
            <v/>
          </cell>
          <cell r="T3126" t="str">
            <v/>
          </cell>
          <cell r="U3126" t="str">
            <v/>
          </cell>
          <cell r="V3126" t="str">
            <v>Sim</v>
          </cell>
          <cell r="W3126" t="str">
            <v>Sim</v>
          </cell>
        </row>
        <row r="3127">
          <cell r="D3127" t="str">
            <v>Guaçuí/ES</v>
          </cell>
          <cell r="E3127" t="str">
            <v>n.d.</v>
          </cell>
          <cell r="F3127" t="str">
            <v>n.d.</v>
          </cell>
          <cell r="G3127" t="str">
            <v>n.d.</v>
          </cell>
          <cell r="H3127" t="str">
            <v>n.d.</v>
          </cell>
          <cell r="I3127" t="str">
            <v>n.d.</v>
          </cell>
          <cell r="J3127" t="str">
            <v>n.d.</v>
          </cell>
          <cell r="K3127" t="str">
            <v>n.d.</v>
          </cell>
          <cell r="L3127" t="str">
            <v>Bicf</v>
          </cell>
          <cell r="M3127" t="str">
            <v xml:space="preserve">Ente não publicou último RGF de 2024
Ente não publicou último RREO de 2024
</v>
          </cell>
          <cell r="N3127" t="str">
            <v>CAPAG Ano Base 2023</v>
          </cell>
          <cell r="O3127" t="str">
            <v>Não</v>
          </cell>
          <cell r="P3127">
            <v>0.1847470681157545</v>
          </cell>
          <cell r="Q3127" t="str">
            <v>Sim</v>
          </cell>
          <cell r="R3127" t="str">
            <v>Sim</v>
          </cell>
          <cell r="S3127" t="str">
            <v/>
          </cell>
          <cell r="T3127" t="str">
            <v/>
          </cell>
          <cell r="U3127" t="str">
            <v/>
          </cell>
          <cell r="V3127" t="str">
            <v>Não</v>
          </cell>
          <cell r="W3127" t="str">
            <v>Não</v>
          </cell>
        </row>
        <row r="3128">
          <cell r="D3128" t="str">
            <v>Guarapari/ES</v>
          </cell>
          <cell r="E3128" t="str">
            <v>C</v>
          </cell>
          <cell r="F3128">
            <v>4.2050887542140071E-2</v>
          </cell>
          <cell r="G3128" t="str">
            <v>A</v>
          </cell>
          <cell r="H3128">
            <v>0.8838131967227677</v>
          </cell>
          <cell r="I3128" t="str">
            <v>B</v>
          </cell>
          <cell r="J3128">
            <v>-1.7182341006060975E-2</v>
          </cell>
          <cell r="K3128" t="str">
            <v>C</v>
          </cell>
          <cell r="L3128" t="str">
            <v>Aicf</v>
          </cell>
          <cell r="M3128" t="str">
            <v/>
          </cell>
          <cell r="N3128" t="str">
            <v>CAPAG Ano Base 2023</v>
          </cell>
          <cell r="O3128" t="str">
            <v>Não</v>
          </cell>
          <cell r="P3128">
            <v>2.185624833680003</v>
          </cell>
          <cell r="Q3128" t="str">
            <v>Sim</v>
          </cell>
          <cell r="R3128" t="str">
            <v/>
          </cell>
          <cell r="S3128" t="str">
            <v/>
          </cell>
          <cell r="T3128" t="str">
            <v/>
          </cell>
          <cell r="U3128" t="str">
            <v/>
          </cell>
          <cell r="V3128" t="str">
            <v>Sim</v>
          </cell>
          <cell r="W3128" t="str">
            <v>Não</v>
          </cell>
        </row>
        <row r="3129">
          <cell r="D3129" t="str">
            <v>Ibatiba/ES</v>
          </cell>
          <cell r="E3129" t="str">
            <v>n.d.</v>
          </cell>
          <cell r="F3129" t="str">
            <v>n.d.</v>
          </cell>
          <cell r="G3129" t="str">
            <v>n.d.</v>
          </cell>
          <cell r="H3129" t="str">
            <v>n.d.</v>
          </cell>
          <cell r="I3129" t="str">
            <v>n.d.</v>
          </cell>
          <cell r="J3129" t="str">
            <v>n.d.</v>
          </cell>
          <cell r="K3129" t="str">
            <v>n.d.</v>
          </cell>
          <cell r="L3129" t="str">
            <v>Aicf</v>
          </cell>
          <cell r="M3129" t="str">
            <v xml:space="preserve">Ente não publicou último RGF de 2024
Ente não publicou último RREO de 2024
</v>
          </cell>
          <cell r="N3129" t="str">
            <v>CAPAG Ano Base 2023</v>
          </cell>
          <cell r="O3129" t="str">
            <v>Não</v>
          </cell>
          <cell r="P3129">
            <v>0.12210291210819489</v>
          </cell>
          <cell r="Q3129" t="str">
            <v>Sim</v>
          </cell>
          <cell r="R3129" t="str">
            <v>Sim</v>
          </cell>
          <cell r="S3129" t="str">
            <v/>
          </cell>
          <cell r="T3129" t="str">
            <v/>
          </cell>
          <cell r="U3129" t="str">
            <v/>
          </cell>
          <cell r="V3129" t="str">
            <v>Não</v>
          </cell>
          <cell r="W3129" t="str">
            <v>Não</v>
          </cell>
        </row>
        <row r="3130">
          <cell r="D3130" t="str">
            <v>Ibiraçu/ES</v>
          </cell>
          <cell r="E3130" t="str">
            <v>C</v>
          </cell>
          <cell r="F3130">
            <v>9.5351157108750403E-2</v>
          </cell>
          <cell r="G3130" t="str">
            <v>A</v>
          </cell>
          <cell r="H3130">
            <v>0.93964942814806895</v>
          </cell>
          <cell r="I3130" t="str">
            <v>B</v>
          </cell>
          <cell r="J3130">
            <v>-1.8367775045106633E-2</v>
          </cell>
          <cell r="K3130" t="str">
            <v>C</v>
          </cell>
          <cell r="L3130" t="str">
            <v>Bicf</v>
          </cell>
          <cell r="M3130" t="str">
            <v/>
          </cell>
          <cell r="N3130" t="str">
            <v>CAPAG Ano Base 2023</v>
          </cell>
          <cell r="O3130" t="str">
            <v>Não</v>
          </cell>
          <cell r="P3130">
            <v>1.6108354296082925</v>
          </cell>
          <cell r="Q3130" t="str">
            <v>Sim</v>
          </cell>
          <cell r="R3130" t="str">
            <v/>
          </cell>
          <cell r="S3130" t="str">
            <v/>
          </cell>
          <cell r="T3130" t="str">
            <v/>
          </cell>
          <cell r="U3130" t="str">
            <v/>
          </cell>
          <cell r="V3130" t="str">
            <v>Sim</v>
          </cell>
          <cell r="W3130" t="str">
            <v>Não</v>
          </cell>
        </row>
        <row r="3131">
          <cell r="D3131" t="str">
            <v>Ibitirama/ES</v>
          </cell>
          <cell r="E3131" t="str">
            <v>C</v>
          </cell>
          <cell r="F3131">
            <v>0</v>
          </cell>
          <cell r="G3131" t="str">
            <v>A</v>
          </cell>
          <cell r="H3131">
            <v>0.95063002718974909</v>
          </cell>
          <cell r="I3131" t="str">
            <v>C</v>
          </cell>
          <cell r="J3131">
            <v>9.0424610965227734E-2</v>
          </cell>
          <cell r="K3131" t="str">
            <v>A</v>
          </cell>
          <cell r="L3131" t="str">
            <v>Aicf</v>
          </cell>
          <cell r="M3131" t="str">
            <v/>
          </cell>
          <cell r="N3131" t="str">
            <v>CAPAG Ano Base 2023</v>
          </cell>
          <cell r="O3131" t="str">
            <v>Não</v>
          </cell>
          <cell r="P3131">
            <v>3.0338091012181226E-2</v>
          </cell>
          <cell r="Q3131" t="str">
            <v>Sim</v>
          </cell>
          <cell r="R3131" t="str">
            <v/>
          </cell>
          <cell r="S3131" t="str">
            <v/>
          </cell>
          <cell r="T3131" t="str">
            <v/>
          </cell>
          <cell r="U3131" t="str">
            <v/>
          </cell>
          <cell r="V3131" t="str">
            <v>Sim</v>
          </cell>
          <cell r="W3131" t="str">
            <v>Não</v>
          </cell>
        </row>
        <row r="3132">
          <cell r="D3132" t="str">
            <v>Iconha/ES</v>
          </cell>
          <cell r="E3132" t="str">
            <v>B</v>
          </cell>
          <cell r="F3132">
            <v>7.0149089134330924E-3</v>
          </cell>
          <cell r="G3132" t="str">
            <v>A</v>
          </cell>
          <cell r="H3132">
            <v>0.92152656564066548</v>
          </cell>
          <cell r="I3132" t="str">
            <v>B</v>
          </cell>
          <cell r="J3132">
            <v>2.9613788513587497E-2</v>
          </cell>
          <cell r="K3132" t="str">
            <v>B</v>
          </cell>
          <cell r="L3132" t="str">
            <v>Bicf</v>
          </cell>
          <cell r="M3132" t="str">
            <v/>
          </cell>
          <cell r="N3132" t="str">
            <v>CAPAG Ano Base 2023</v>
          </cell>
          <cell r="O3132" t="str">
            <v>Não</v>
          </cell>
          <cell r="P3132">
            <v>0.23281007892215005</v>
          </cell>
          <cell r="Q3132" t="str">
            <v>Sim</v>
          </cell>
          <cell r="R3132" t="str">
            <v/>
          </cell>
          <cell r="S3132" t="str">
            <v/>
          </cell>
          <cell r="T3132" t="str">
            <v/>
          </cell>
          <cell r="U3132" t="str">
            <v/>
          </cell>
          <cell r="V3132" t="str">
            <v>Sim</v>
          </cell>
          <cell r="W3132" t="str">
            <v>Sim</v>
          </cell>
        </row>
        <row r="3133">
          <cell r="D3133" t="str">
            <v>Irupi/ES</v>
          </cell>
          <cell r="E3133" t="str">
            <v>C</v>
          </cell>
          <cell r="F3133">
            <v>5.1933085457248472E-2</v>
          </cell>
          <cell r="G3133" t="str">
            <v>A</v>
          </cell>
          <cell r="H3133">
            <v>0.95006841611133064</v>
          </cell>
          <cell r="I3133" t="str">
            <v>C</v>
          </cell>
          <cell r="J3133">
            <v>1.7863463452553484E-2</v>
          </cell>
          <cell r="K3133" t="str">
            <v>B</v>
          </cell>
          <cell r="L3133" t="str">
            <v>Cicf</v>
          </cell>
          <cell r="M3133" t="str">
            <v/>
          </cell>
          <cell r="N3133" t="str">
            <v>CAPAG Ano Base 2023</v>
          </cell>
          <cell r="O3133" t="str">
            <v>Não</v>
          </cell>
          <cell r="P3133">
            <v>0.30757204317543857</v>
          </cell>
          <cell r="Q3133" t="str">
            <v>Sim</v>
          </cell>
          <cell r="R3133" t="str">
            <v/>
          </cell>
          <cell r="S3133" t="str">
            <v/>
          </cell>
          <cell r="T3133" t="str">
            <v/>
          </cell>
          <cell r="U3133" t="str">
            <v/>
          </cell>
          <cell r="V3133" t="str">
            <v>Sim</v>
          </cell>
          <cell r="W3133" t="str">
            <v>Sim</v>
          </cell>
        </row>
        <row r="3134">
          <cell r="D3134" t="str">
            <v>Itaguaçu/ES</v>
          </cell>
          <cell r="E3134" t="str">
            <v>n.d.</v>
          </cell>
          <cell r="F3134" t="str">
            <v>n.d.</v>
          </cell>
          <cell r="G3134" t="str">
            <v>n.d.</v>
          </cell>
          <cell r="H3134" t="str">
            <v>n.d.</v>
          </cell>
          <cell r="I3134" t="str">
            <v>n.d.</v>
          </cell>
          <cell r="J3134" t="str">
            <v>n.d.</v>
          </cell>
          <cell r="K3134" t="str">
            <v>n.d.</v>
          </cell>
          <cell r="L3134" t="str">
            <v>Aicf</v>
          </cell>
          <cell r="M3134" t="str">
            <v xml:space="preserve">Ente não publicou último RGF de 2024
Ente não publicou último RREO de 2024
</v>
          </cell>
          <cell r="N3134" t="str">
            <v>CAPAG Ano Base 2023</v>
          </cell>
          <cell r="O3134" t="str">
            <v>Não</v>
          </cell>
          <cell r="P3134">
            <v>0.61547176394588599</v>
          </cell>
          <cell r="Q3134" t="str">
            <v>Sim</v>
          </cell>
          <cell r="R3134" t="str">
            <v>Sim</v>
          </cell>
          <cell r="S3134" t="str">
            <v/>
          </cell>
          <cell r="T3134" t="str">
            <v/>
          </cell>
          <cell r="U3134" t="str">
            <v/>
          </cell>
          <cell r="V3134" t="str">
            <v>Não</v>
          </cell>
          <cell r="W3134" t="str">
            <v>Não</v>
          </cell>
        </row>
        <row r="3135">
          <cell r="D3135" t="str">
            <v>Itapemirim/ES</v>
          </cell>
          <cell r="E3135" t="str">
            <v>n.d.</v>
          </cell>
          <cell r="F3135" t="str">
            <v>n.d.</v>
          </cell>
          <cell r="G3135" t="str">
            <v>n.d.</v>
          </cell>
          <cell r="H3135" t="str">
            <v>n.d.</v>
          </cell>
          <cell r="I3135" t="str">
            <v>n.d.</v>
          </cell>
          <cell r="J3135" t="str">
            <v>n.d.</v>
          </cell>
          <cell r="K3135" t="str">
            <v>n.d.</v>
          </cell>
          <cell r="L3135" t="str">
            <v>Bicf</v>
          </cell>
          <cell r="M3135" t="str">
            <v xml:space="preserve">Ente não publicou último RGF de 2024
Ente não publicou último RREO de 2024
</v>
          </cell>
          <cell r="N3135" t="str">
            <v>CAPAG Ano Base 2023</v>
          </cell>
          <cell r="O3135" t="str">
            <v>Não</v>
          </cell>
          <cell r="P3135">
            <v>0.33455928002283514</v>
          </cell>
          <cell r="Q3135" t="str">
            <v>Sim</v>
          </cell>
          <cell r="R3135" t="str">
            <v>Sim</v>
          </cell>
          <cell r="S3135" t="str">
            <v/>
          </cell>
          <cell r="T3135" t="str">
            <v/>
          </cell>
          <cell r="U3135" t="str">
            <v/>
          </cell>
          <cell r="V3135" t="str">
            <v>Não</v>
          </cell>
          <cell r="W3135" t="str">
            <v>Não</v>
          </cell>
        </row>
        <row r="3136">
          <cell r="D3136" t="str">
            <v>Itarana/ES</v>
          </cell>
          <cell r="E3136" t="str">
            <v>n.d.</v>
          </cell>
          <cell r="F3136" t="str">
            <v>n.d.</v>
          </cell>
          <cell r="G3136" t="str">
            <v>n.d.</v>
          </cell>
          <cell r="H3136" t="str">
            <v>n.d.</v>
          </cell>
          <cell r="I3136" t="str">
            <v>n.d.</v>
          </cell>
          <cell r="J3136" t="str">
            <v>n.d.</v>
          </cell>
          <cell r="K3136" t="str">
            <v>n.d.</v>
          </cell>
          <cell r="L3136" t="str">
            <v>Aicf</v>
          </cell>
          <cell r="M3136" t="str">
            <v xml:space="preserve">Ente não publicou último RGF de 2024
Ente não publicou último RREO de 2024
</v>
          </cell>
          <cell r="N3136" t="str">
            <v>CAPAG Ano Base 2023</v>
          </cell>
          <cell r="O3136" t="str">
            <v>Não</v>
          </cell>
          <cell r="P3136">
            <v>3.4308828253352608E-3</v>
          </cell>
          <cell r="Q3136" t="str">
            <v>Sim</v>
          </cell>
          <cell r="R3136" t="str">
            <v>Sim</v>
          </cell>
          <cell r="S3136" t="str">
            <v/>
          </cell>
          <cell r="T3136" t="str">
            <v/>
          </cell>
          <cell r="U3136" t="str">
            <v/>
          </cell>
          <cell r="V3136" t="str">
            <v>Não</v>
          </cell>
          <cell r="W3136" t="str">
            <v>Não</v>
          </cell>
        </row>
        <row r="3137">
          <cell r="D3137" t="str">
            <v>Iúna/ES</v>
          </cell>
          <cell r="E3137" t="str">
            <v>C</v>
          </cell>
          <cell r="F3137">
            <v>1.3890524145319467E-3</v>
          </cell>
          <cell r="G3137" t="str">
            <v>A</v>
          </cell>
          <cell r="H3137">
            <v>0.96603989881572994</v>
          </cell>
          <cell r="I3137" t="str">
            <v>C</v>
          </cell>
          <cell r="J3137">
            <v>1.7974021263214957E-2</v>
          </cell>
          <cell r="K3137" t="str">
            <v>B</v>
          </cell>
          <cell r="L3137" t="str">
            <v>Aicf</v>
          </cell>
          <cell r="M3137" t="str">
            <v/>
          </cell>
          <cell r="N3137" t="str">
            <v>CAPAG Ano Base 2023</v>
          </cell>
          <cell r="O3137" t="str">
            <v>Não</v>
          </cell>
          <cell r="P3137">
            <v>0.74008994261006789</v>
          </cell>
          <cell r="Q3137" t="str">
            <v>Sim</v>
          </cell>
          <cell r="R3137" t="str">
            <v/>
          </cell>
          <cell r="S3137" t="str">
            <v/>
          </cell>
          <cell r="T3137" t="str">
            <v/>
          </cell>
          <cell r="U3137" t="str">
            <v/>
          </cell>
          <cell r="V3137" t="str">
            <v>Sim</v>
          </cell>
          <cell r="W3137" t="str">
            <v>Não</v>
          </cell>
        </row>
        <row r="3138">
          <cell r="D3138" t="str">
            <v>Jaguaré/ES</v>
          </cell>
          <cell r="E3138" t="str">
            <v>n.d.</v>
          </cell>
          <cell r="F3138" t="str">
            <v>n.d.</v>
          </cell>
          <cell r="G3138" t="str">
            <v>n.d.</v>
          </cell>
          <cell r="H3138" t="str">
            <v>n.d.</v>
          </cell>
          <cell r="I3138" t="str">
            <v>n.d.</v>
          </cell>
          <cell r="J3138" t="str">
            <v>n.d.</v>
          </cell>
          <cell r="K3138" t="str">
            <v>n.d.</v>
          </cell>
          <cell r="L3138" t="str">
            <v>Bicf</v>
          </cell>
          <cell r="M3138" t="str">
            <v xml:space="preserve">Ente não publicou último RGF de 2024
Ente não publicou último RREO de 2024
</v>
          </cell>
          <cell r="N3138" t="str">
            <v>CAPAG Ano Base 2023</v>
          </cell>
          <cell r="O3138" t="str">
            <v>Não</v>
          </cell>
          <cell r="P3138">
            <v>0.24671781794249009</v>
          </cell>
          <cell r="Q3138" t="str">
            <v>Sim</v>
          </cell>
          <cell r="R3138" t="str">
            <v>Sim</v>
          </cell>
          <cell r="S3138" t="str">
            <v/>
          </cell>
          <cell r="T3138" t="str">
            <v/>
          </cell>
          <cell r="U3138" t="str">
            <v/>
          </cell>
          <cell r="V3138" t="str">
            <v>Não</v>
          </cell>
          <cell r="W3138" t="str">
            <v>Não</v>
          </cell>
        </row>
        <row r="3139">
          <cell r="D3139" t="str">
            <v>Jerônimo Monteiro/ES</v>
          </cell>
          <cell r="E3139" t="str">
            <v>n.d.</v>
          </cell>
          <cell r="F3139" t="str">
            <v>n.d.</v>
          </cell>
          <cell r="G3139" t="str">
            <v>n.d.</v>
          </cell>
          <cell r="H3139" t="str">
            <v>n.d.</v>
          </cell>
          <cell r="I3139" t="str">
            <v>n.d.</v>
          </cell>
          <cell r="J3139" t="str">
            <v>n.d.</v>
          </cell>
          <cell r="K3139" t="str">
            <v>n.d.</v>
          </cell>
          <cell r="L3139" t="str">
            <v>Aicf</v>
          </cell>
          <cell r="M3139" t="str">
            <v xml:space="preserve">Ente não publicou último RGF de 2024
Ente não publicou último RREO de 2024
</v>
          </cell>
          <cell r="N3139" t="str">
            <v>CAPAG Ano Base 2023</v>
          </cell>
          <cell r="O3139" t="str">
            <v>Não</v>
          </cell>
          <cell r="P3139">
            <v>9.9147856575350607E-2</v>
          </cell>
          <cell r="Q3139" t="str">
            <v>Sim</v>
          </cell>
          <cell r="R3139" t="str">
            <v>Sim</v>
          </cell>
          <cell r="S3139" t="str">
            <v/>
          </cell>
          <cell r="T3139" t="str">
            <v/>
          </cell>
          <cell r="U3139" t="str">
            <v/>
          </cell>
          <cell r="V3139" t="str">
            <v>Não</v>
          </cell>
          <cell r="W3139" t="str">
            <v>Não</v>
          </cell>
        </row>
        <row r="3140">
          <cell r="D3140" t="str">
            <v>João Neiva/ES</v>
          </cell>
          <cell r="E3140" t="str">
            <v>n.d.</v>
          </cell>
          <cell r="F3140" t="str">
            <v>n.d.</v>
          </cell>
          <cell r="G3140" t="str">
            <v>n.d.</v>
          </cell>
          <cell r="H3140" t="str">
            <v>n.d.</v>
          </cell>
          <cell r="I3140" t="str">
            <v>n.d.</v>
          </cell>
          <cell r="J3140" t="str">
            <v>n.d.</v>
          </cell>
          <cell r="K3140" t="str">
            <v>n.d.</v>
          </cell>
          <cell r="L3140" t="str">
            <v>Bicf</v>
          </cell>
          <cell r="M3140" t="str">
            <v xml:space="preserve">Ente não publicou último RGF de 2024
Ente não publicou último RREO de 2024
</v>
          </cell>
          <cell r="N3140" t="str">
            <v>CAPAG Ano Base 2023</v>
          </cell>
          <cell r="O3140" t="str">
            <v>Não</v>
          </cell>
          <cell r="P3140">
            <v>4.5926462827438154E-2</v>
          </cell>
          <cell r="Q3140" t="str">
            <v>Sim</v>
          </cell>
          <cell r="R3140" t="str">
            <v>Sim</v>
          </cell>
          <cell r="S3140" t="str">
            <v/>
          </cell>
          <cell r="T3140" t="str">
            <v/>
          </cell>
          <cell r="U3140" t="str">
            <v/>
          </cell>
          <cell r="V3140" t="str">
            <v>Não</v>
          </cell>
          <cell r="W3140" t="str">
            <v>Não</v>
          </cell>
        </row>
        <row r="3141">
          <cell r="D3141" t="str">
            <v>Laranja da Terra/ES</v>
          </cell>
          <cell r="E3141" t="str">
            <v>C</v>
          </cell>
          <cell r="F3141">
            <v>5.4649042264628522E-2</v>
          </cell>
          <cell r="G3141" t="str">
            <v>A</v>
          </cell>
          <cell r="H3141">
            <v>0.95157588344320876</v>
          </cell>
          <cell r="I3141" t="str">
            <v>C</v>
          </cell>
          <cell r="J3141">
            <v>1.9207294242490541E-2</v>
          </cell>
          <cell r="K3141" t="str">
            <v>B</v>
          </cell>
          <cell r="L3141" t="str">
            <v>Bicf</v>
          </cell>
          <cell r="M3141" t="str">
            <v/>
          </cell>
          <cell r="N3141" t="str">
            <v>CAPAG Ano Base 2023</v>
          </cell>
          <cell r="O3141" t="str">
            <v>Não</v>
          </cell>
          <cell r="P3141">
            <v>0.3222325389698143</v>
          </cell>
          <cell r="Q3141" t="str">
            <v>Sim</v>
          </cell>
          <cell r="R3141" t="str">
            <v/>
          </cell>
          <cell r="S3141" t="str">
            <v/>
          </cell>
          <cell r="T3141" t="str">
            <v/>
          </cell>
          <cell r="U3141" t="str">
            <v/>
          </cell>
          <cell r="V3141" t="str">
            <v>Sim</v>
          </cell>
          <cell r="W3141" t="str">
            <v>Não</v>
          </cell>
        </row>
        <row r="3142">
          <cell r="D3142" t="str">
            <v>Linhares/ES</v>
          </cell>
          <cell r="E3142" t="str">
            <v>n.d.</v>
          </cell>
          <cell r="F3142" t="str">
            <v>n.d.</v>
          </cell>
          <cell r="G3142" t="str">
            <v>n.d.</v>
          </cell>
          <cell r="H3142" t="str">
            <v>n.d.</v>
          </cell>
          <cell r="I3142" t="str">
            <v>n.d.</v>
          </cell>
          <cell r="J3142" t="str">
            <v>n.d.</v>
          </cell>
          <cell r="K3142" t="str">
            <v>n.d.</v>
          </cell>
          <cell r="L3142" t="str">
            <v>Aicf</v>
          </cell>
          <cell r="M3142" t="str">
            <v xml:space="preserve">Ente não publicou último RGF de 2024
Ente não publicou último RREO de 2024
</v>
          </cell>
          <cell r="N3142" t="str">
            <v>CAPAG Ano Base 2023</v>
          </cell>
          <cell r="O3142" t="str">
            <v>Não</v>
          </cell>
          <cell r="P3142">
            <v>7.3176126922650381E-2</v>
          </cell>
          <cell r="Q3142" t="str">
            <v>Sim</v>
          </cell>
          <cell r="R3142" t="str">
            <v>Sim</v>
          </cell>
          <cell r="S3142" t="str">
            <v/>
          </cell>
          <cell r="T3142" t="str">
            <v/>
          </cell>
          <cell r="U3142" t="str">
            <v/>
          </cell>
          <cell r="V3142" t="str">
            <v>Não</v>
          </cell>
          <cell r="W3142" t="str">
            <v>Não</v>
          </cell>
        </row>
        <row r="3143">
          <cell r="D3143" t="str">
            <v>Mantenópolis/ES</v>
          </cell>
          <cell r="E3143" t="str">
            <v>C</v>
          </cell>
          <cell r="F3143">
            <v>5.4168737549362828E-2</v>
          </cell>
          <cell r="G3143" t="str">
            <v>A</v>
          </cell>
          <cell r="H3143">
            <v>0.90500095715364637</v>
          </cell>
          <cell r="I3143" t="str">
            <v>B</v>
          </cell>
          <cell r="J3143">
            <v>-2.3802083016716675E-2</v>
          </cell>
          <cell r="K3143" t="str">
            <v>C</v>
          </cell>
          <cell r="L3143" t="str">
            <v>Cicf</v>
          </cell>
          <cell r="M3143" t="str">
            <v/>
          </cell>
          <cell r="N3143" t="str">
            <v>CAPAG Ano Base 2023</v>
          </cell>
          <cell r="O3143" t="str">
            <v>Não</v>
          </cell>
          <cell r="P3143">
            <v>5.7504863670044646</v>
          </cell>
          <cell r="Q3143" t="str">
            <v>Sim</v>
          </cell>
          <cell r="R3143" t="str">
            <v/>
          </cell>
          <cell r="S3143" t="str">
            <v/>
          </cell>
          <cell r="T3143" t="str">
            <v/>
          </cell>
          <cell r="U3143" t="str">
            <v/>
          </cell>
          <cell r="V3143" t="str">
            <v>Sim</v>
          </cell>
          <cell r="W3143" t="str">
            <v>Não</v>
          </cell>
        </row>
        <row r="3144">
          <cell r="D3144" t="str">
            <v>Marataízes/ES</v>
          </cell>
          <cell r="E3144" t="str">
            <v>C</v>
          </cell>
          <cell r="F3144">
            <v>0</v>
          </cell>
          <cell r="G3144" t="str">
            <v>A</v>
          </cell>
          <cell r="H3144">
            <v>0.97924857814457555</v>
          </cell>
          <cell r="I3144" t="str">
            <v>C</v>
          </cell>
          <cell r="J3144">
            <v>-3.5573031503843951E-2</v>
          </cell>
          <cell r="K3144" t="str">
            <v>C</v>
          </cell>
          <cell r="L3144" t="str">
            <v>Bicf</v>
          </cell>
          <cell r="M3144" t="str">
            <v/>
          </cell>
          <cell r="N3144" t="str">
            <v>CAPAG Ano Base 2023</v>
          </cell>
          <cell r="O3144" t="str">
            <v>Não</v>
          </cell>
          <cell r="P3144">
            <v>0.16473006369117388</v>
          </cell>
          <cell r="Q3144" t="str">
            <v>Sim</v>
          </cell>
          <cell r="R3144" t="str">
            <v>Sim</v>
          </cell>
          <cell r="S3144" t="str">
            <v/>
          </cell>
          <cell r="T3144" t="str">
            <v/>
          </cell>
          <cell r="U3144" t="str">
            <v/>
          </cell>
          <cell r="V3144" t="str">
            <v>Sim</v>
          </cell>
          <cell r="W3144" t="str">
            <v>Sim</v>
          </cell>
        </row>
        <row r="3145">
          <cell r="D3145" t="str">
            <v>Marechal Floriano/ES</v>
          </cell>
          <cell r="E3145" t="str">
            <v>n.d.</v>
          </cell>
          <cell r="F3145" t="str">
            <v>n.d.</v>
          </cell>
          <cell r="G3145" t="str">
            <v>n.d.</v>
          </cell>
          <cell r="H3145" t="str">
            <v>n.d.</v>
          </cell>
          <cell r="I3145" t="str">
            <v>n.d.</v>
          </cell>
          <cell r="J3145" t="str">
            <v>n.d.</v>
          </cell>
          <cell r="K3145" t="str">
            <v>n.d.</v>
          </cell>
          <cell r="L3145" t="str">
            <v>Bicf</v>
          </cell>
          <cell r="M3145" t="str">
            <v xml:space="preserve">Ente não publicou último RGF de 2024
Ente não publicou último RREO de 2024
</v>
          </cell>
          <cell r="N3145" t="str">
            <v>CAPAG Ano Base 2023</v>
          </cell>
          <cell r="O3145" t="str">
            <v>Não</v>
          </cell>
          <cell r="P3145">
            <v>0.32532688391352871</v>
          </cell>
          <cell r="Q3145" t="str">
            <v>Sim</v>
          </cell>
          <cell r="R3145" t="str">
            <v>Sim</v>
          </cell>
          <cell r="S3145" t="str">
            <v/>
          </cell>
          <cell r="T3145" t="str">
            <v/>
          </cell>
          <cell r="U3145" t="str">
            <v/>
          </cell>
          <cell r="V3145" t="str">
            <v>Não</v>
          </cell>
          <cell r="W3145" t="str">
            <v>Não</v>
          </cell>
        </row>
        <row r="3146">
          <cell r="D3146" t="str">
            <v>Marilândia/ES</v>
          </cell>
          <cell r="E3146" t="str">
            <v>C</v>
          </cell>
          <cell r="F3146">
            <v>1.956758396540258E-2</v>
          </cell>
          <cell r="G3146" t="str">
            <v>A</v>
          </cell>
          <cell r="H3146">
            <v>0.95953226080268172</v>
          </cell>
          <cell r="I3146" t="str">
            <v>C</v>
          </cell>
          <cell r="J3146">
            <v>4.9985358479053103E-2</v>
          </cell>
          <cell r="K3146" t="str">
            <v>B</v>
          </cell>
          <cell r="L3146" t="str">
            <v>Aicf</v>
          </cell>
          <cell r="M3146" t="str">
            <v/>
          </cell>
          <cell r="N3146" t="str">
            <v>CAPAG Ano Base 2023</v>
          </cell>
          <cell r="O3146" t="str">
            <v>Não</v>
          </cell>
          <cell r="P3146">
            <v>0.24616016333058491</v>
          </cell>
          <cell r="Q3146" t="str">
            <v>Sim</v>
          </cell>
          <cell r="R3146" t="str">
            <v/>
          </cell>
          <cell r="S3146" t="str">
            <v/>
          </cell>
          <cell r="T3146" t="str">
            <v/>
          </cell>
          <cell r="U3146" t="str">
            <v/>
          </cell>
          <cell r="V3146" t="str">
            <v>Sim</v>
          </cell>
          <cell r="W3146" t="str">
            <v>Sim</v>
          </cell>
        </row>
        <row r="3147">
          <cell r="D3147" t="str">
            <v>Mimoso do Sul/ES</v>
          </cell>
          <cell r="E3147" t="str">
            <v>n.d.</v>
          </cell>
          <cell r="F3147" t="str">
            <v>n.d.</v>
          </cell>
          <cell r="G3147" t="str">
            <v>n.d.</v>
          </cell>
          <cell r="H3147" t="str">
            <v>n.d.</v>
          </cell>
          <cell r="I3147" t="str">
            <v>n.d.</v>
          </cell>
          <cell r="J3147" t="str">
            <v>n.d.</v>
          </cell>
          <cell r="K3147" t="str">
            <v>n.d.</v>
          </cell>
          <cell r="L3147" t="str">
            <v>Bicf</v>
          </cell>
          <cell r="M3147" t="str">
            <v xml:space="preserve">Ente não publicou último RGF de 2024
Ente não publicou último RREO de 2024
</v>
          </cell>
          <cell r="N3147" t="str">
            <v>CAPAG Ano Base 2023</v>
          </cell>
          <cell r="O3147" t="str">
            <v>Não</v>
          </cell>
          <cell r="P3147">
            <v>0.62875876667489761</v>
          </cell>
          <cell r="Q3147" t="str">
            <v>Sim</v>
          </cell>
          <cell r="R3147" t="str">
            <v>Sim</v>
          </cell>
          <cell r="S3147" t="str">
            <v/>
          </cell>
          <cell r="T3147" t="str">
            <v/>
          </cell>
          <cell r="U3147" t="str">
            <v/>
          </cell>
          <cell r="V3147" t="str">
            <v>Não</v>
          </cell>
          <cell r="W3147" t="str">
            <v>Não</v>
          </cell>
        </row>
        <row r="3148">
          <cell r="D3148" t="str">
            <v>Montanha/ES</v>
          </cell>
          <cell r="E3148" t="str">
            <v>C</v>
          </cell>
          <cell r="F3148">
            <v>6.2854649918853323E-6</v>
          </cell>
          <cell r="G3148" t="str">
            <v>A</v>
          </cell>
          <cell r="H3148">
            <v>1.0140856545302535</v>
          </cell>
          <cell r="I3148" t="str">
            <v>C</v>
          </cell>
          <cell r="J3148">
            <v>-2.1144365102468494E-2</v>
          </cell>
          <cell r="K3148" t="str">
            <v>C</v>
          </cell>
          <cell r="L3148" t="str">
            <v>Bicf</v>
          </cell>
          <cell r="M3148" t="str">
            <v/>
          </cell>
          <cell r="N3148" t="str">
            <v>CAPAG Ano Base 2023</v>
          </cell>
          <cell r="O3148" t="str">
            <v>Não</v>
          </cell>
          <cell r="P3148">
            <v>2.2416837028800227</v>
          </cell>
          <cell r="Q3148" t="str">
            <v>Sim</v>
          </cell>
          <cell r="R3148" t="str">
            <v/>
          </cell>
          <cell r="S3148" t="str">
            <v/>
          </cell>
          <cell r="T3148" t="str">
            <v/>
          </cell>
          <cell r="U3148" t="str">
            <v/>
          </cell>
          <cell r="V3148" t="str">
            <v>Sim</v>
          </cell>
          <cell r="W3148" t="str">
            <v>Não</v>
          </cell>
        </row>
        <row r="3149">
          <cell r="D3149" t="str">
            <v>Mucurici/ES</v>
          </cell>
          <cell r="E3149" t="str">
            <v>n.d.</v>
          </cell>
          <cell r="F3149" t="str">
            <v>n.d.</v>
          </cell>
          <cell r="G3149" t="str">
            <v>n.d.</v>
          </cell>
          <cell r="H3149" t="str">
            <v>n.d.</v>
          </cell>
          <cell r="I3149" t="str">
            <v>n.d.</v>
          </cell>
          <cell r="J3149" t="str">
            <v>n.d.</v>
          </cell>
          <cell r="K3149" t="str">
            <v>n.d.</v>
          </cell>
          <cell r="L3149" t="str">
            <v>Bicf</v>
          </cell>
          <cell r="M3149" t="str">
            <v xml:space="preserve">Ente não publicou último RGF de 2024
Ente não publicou último RREO de 2024
</v>
          </cell>
          <cell r="N3149" t="str">
            <v>CAPAG Ano Base 2023</v>
          </cell>
          <cell r="O3149" t="str">
            <v>Não</v>
          </cell>
          <cell r="P3149">
            <v>5.7579575686255352E-2</v>
          </cell>
          <cell r="Q3149" t="str">
            <v>Sim</v>
          </cell>
          <cell r="R3149" t="str">
            <v>Sim</v>
          </cell>
          <cell r="S3149" t="str">
            <v/>
          </cell>
          <cell r="T3149" t="str">
            <v/>
          </cell>
          <cell r="U3149" t="str">
            <v/>
          </cell>
          <cell r="V3149" t="str">
            <v>Não</v>
          </cell>
          <cell r="W3149" t="str">
            <v>Não</v>
          </cell>
        </row>
        <row r="3150">
          <cell r="D3150" t="str">
            <v>Muniz Freire/ES</v>
          </cell>
          <cell r="E3150" t="str">
            <v>n.d.</v>
          </cell>
          <cell r="F3150" t="str">
            <v>n.d.</v>
          </cell>
          <cell r="G3150" t="str">
            <v>n.d.</v>
          </cell>
          <cell r="H3150" t="str">
            <v>n.d.</v>
          </cell>
          <cell r="I3150" t="str">
            <v>n.d.</v>
          </cell>
          <cell r="J3150" t="str">
            <v>n.d.</v>
          </cell>
          <cell r="K3150" t="str">
            <v>n.d.</v>
          </cell>
          <cell r="L3150" t="str">
            <v>Bicf</v>
          </cell>
          <cell r="M3150" t="str">
            <v xml:space="preserve">Ente não publicou último RGF de 2024
Ente não publicou último RREO de 2024
</v>
          </cell>
          <cell r="N3150" t="str">
            <v>CAPAG Ano Base 2023</v>
          </cell>
          <cell r="O3150" t="str">
            <v>Não</v>
          </cell>
          <cell r="P3150">
            <v>0.73215145569884754</v>
          </cell>
          <cell r="Q3150" t="str">
            <v>Sim</v>
          </cell>
          <cell r="R3150" t="str">
            <v>Sim</v>
          </cell>
          <cell r="S3150" t="str">
            <v/>
          </cell>
          <cell r="T3150" t="str">
            <v/>
          </cell>
          <cell r="U3150" t="str">
            <v/>
          </cell>
          <cell r="V3150" t="str">
            <v>Não</v>
          </cell>
          <cell r="W3150" t="str">
            <v>Não</v>
          </cell>
        </row>
        <row r="3151">
          <cell r="D3151" t="str">
            <v>Muqui/ES</v>
          </cell>
          <cell r="E3151" t="str">
            <v>C</v>
          </cell>
          <cell r="F3151">
            <v>0.1522644611915229</v>
          </cell>
          <cell r="G3151" t="str">
            <v>A</v>
          </cell>
          <cell r="H3151">
            <v>0.9664785690136124</v>
          </cell>
          <cell r="I3151" t="str">
            <v>C</v>
          </cell>
          <cell r="J3151">
            <v>-7.2875763014625438E-3</v>
          </cell>
          <cell r="K3151" t="str">
            <v>C</v>
          </cell>
          <cell r="L3151" t="str">
            <v>Aicf</v>
          </cell>
          <cell r="M3151" t="str">
            <v/>
          </cell>
          <cell r="N3151" t="str">
            <v>CAPAG Ano Base 2023</v>
          </cell>
          <cell r="O3151" t="str">
            <v>Não</v>
          </cell>
          <cell r="P3151">
            <v>1.9921054954411048</v>
          </cell>
          <cell r="Q3151" t="str">
            <v>Sim</v>
          </cell>
          <cell r="R3151" t="str">
            <v/>
          </cell>
          <cell r="S3151" t="str">
            <v/>
          </cell>
          <cell r="T3151" t="str">
            <v/>
          </cell>
          <cell r="U3151" t="str">
            <v/>
          </cell>
          <cell r="V3151" t="str">
            <v>Sim</v>
          </cell>
          <cell r="W3151" t="str">
            <v>Não</v>
          </cell>
        </row>
        <row r="3152">
          <cell r="D3152" t="str">
            <v>Nova Venécia/ES</v>
          </cell>
          <cell r="E3152" t="str">
            <v>n.d.</v>
          </cell>
          <cell r="F3152" t="str">
            <v>n.d.</v>
          </cell>
          <cell r="G3152" t="str">
            <v>n.d.</v>
          </cell>
          <cell r="H3152" t="str">
            <v>n.d.</v>
          </cell>
          <cell r="I3152" t="str">
            <v>n.d.</v>
          </cell>
          <cell r="J3152" t="str">
            <v>n.d.</v>
          </cell>
          <cell r="K3152" t="str">
            <v>n.d.</v>
          </cell>
          <cell r="L3152" t="str">
            <v>Aicf</v>
          </cell>
          <cell r="M3152" t="str">
            <v xml:space="preserve">Ente não publicou último RGF de 2024
Ente não publicou último RREO de 2024
</v>
          </cell>
          <cell r="N3152" t="str">
            <v>CAPAG Ano Base 2023</v>
          </cell>
          <cell r="O3152" t="str">
            <v>Não</v>
          </cell>
          <cell r="P3152">
            <v>0.12921803927213585</v>
          </cell>
          <cell r="Q3152" t="str">
            <v>Sim</v>
          </cell>
          <cell r="R3152" t="str">
            <v>Sim</v>
          </cell>
          <cell r="S3152" t="str">
            <v/>
          </cell>
          <cell r="T3152" t="str">
            <v/>
          </cell>
          <cell r="U3152" t="str">
            <v/>
          </cell>
          <cell r="V3152" t="str">
            <v>Não</v>
          </cell>
          <cell r="W3152" t="str">
            <v>Não</v>
          </cell>
        </row>
        <row r="3153">
          <cell r="D3153" t="str">
            <v>Pancas/ES</v>
          </cell>
          <cell r="E3153" t="str">
            <v>C</v>
          </cell>
          <cell r="F3153">
            <v>6.2129999226400584E-2</v>
          </cell>
          <cell r="G3153" t="str">
            <v>A</v>
          </cell>
          <cell r="H3153">
            <v>0.95143792213903056</v>
          </cell>
          <cell r="I3153" t="str">
            <v>C</v>
          </cell>
          <cell r="J3153">
            <v>1.7327537423107272E-2</v>
          </cell>
          <cell r="K3153" t="str">
            <v>B</v>
          </cell>
          <cell r="L3153" t="str">
            <v>Bicf</v>
          </cell>
          <cell r="M3153" t="str">
            <v/>
          </cell>
          <cell r="N3153" t="str">
            <v>CAPAG Ano Base 2023</v>
          </cell>
          <cell r="O3153" t="str">
            <v>Não</v>
          </cell>
          <cell r="P3153">
            <v>0.58277957262933966</v>
          </cell>
          <cell r="Q3153" t="str">
            <v>Sim</v>
          </cell>
          <cell r="R3153" t="str">
            <v/>
          </cell>
          <cell r="S3153" t="str">
            <v/>
          </cell>
          <cell r="T3153" t="str">
            <v/>
          </cell>
          <cell r="U3153" t="str">
            <v/>
          </cell>
          <cell r="V3153" t="str">
            <v>Sim</v>
          </cell>
          <cell r="W3153" t="str">
            <v>Não</v>
          </cell>
        </row>
        <row r="3154">
          <cell r="D3154" t="str">
            <v>Pedro Canário/ES</v>
          </cell>
          <cell r="E3154" t="str">
            <v>n.d.</v>
          </cell>
          <cell r="F3154" t="str">
            <v>n.d.</v>
          </cell>
          <cell r="G3154" t="str">
            <v>n.d.</v>
          </cell>
          <cell r="H3154" t="str">
            <v>n.d.</v>
          </cell>
          <cell r="I3154" t="str">
            <v>n.d.</v>
          </cell>
          <cell r="J3154" t="str">
            <v>n.d.</v>
          </cell>
          <cell r="K3154" t="str">
            <v>n.d.</v>
          </cell>
          <cell r="L3154" t="str">
            <v>Aicf</v>
          </cell>
          <cell r="M3154" t="str">
            <v xml:space="preserve">Ente não publicou último RGF de 2024
Ente não publicou último RREO de 2024
</v>
          </cell>
          <cell r="N3154" t="str">
            <v>CAPAG Ano Base 2023</v>
          </cell>
          <cell r="O3154" t="str">
            <v>Não</v>
          </cell>
          <cell r="P3154">
            <v>0.21866481122520917</v>
          </cell>
          <cell r="Q3154" t="str">
            <v>Sim</v>
          </cell>
          <cell r="R3154" t="str">
            <v>Sim</v>
          </cell>
          <cell r="S3154" t="str">
            <v/>
          </cell>
          <cell r="T3154" t="str">
            <v/>
          </cell>
          <cell r="U3154" t="str">
            <v/>
          </cell>
          <cell r="V3154" t="str">
            <v>Não</v>
          </cell>
          <cell r="W3154" t="str">
            <v>Não</v>
          </cell>
        </row>
        <row r="3155">
          <cell r="D3155" t="str">
            <v>Pinheiros/ES</v>
          </cell>
          <cell r="E3155" t="str">
            <v>n.d.</v>
          </cell>
          <cell r="F3155" t="str">
            <v>n.d.</v>
          </cell>
          <cell r="G3155" t="str">
            <v>n.d.</v>
          </cell>
          <cell r="H3155" t="str">
            <v>n.d.</v>
          </cell>
          <cell r="I3155" t="str">
            <v>n.d.</v>
          </cell>
          <cell r="J3155" t="str">
            <v>n.d.</v>
          </cell>
          <cell r="K3155" t="str">
            <v>n.d.</v>
          </cell>
          <cell r="L3155" t="str">
            <v>Bicf</v>
          </cell>
          <cell r="M3155" t="str">
            <v xml:space="preserve">Ente não publicou último RGF de 2024
Ente não publicou último RREO de 2024
</v>
          </cell>
          <cell r="N3155" t="str">
            <v>CAPAG Ano Base 2023</v>
          </cell>
          <cell r="O3155" t="str">
            <v>Não</v>
          </cell>
          <cell r="P3155">
            <v>0.24837372686111697</v>
          </cell>
          <cell r="Q3155" t="str">
            <v>Sim</v>
          </cell>
          <cell r="R3155" t="str">
            <v>Sim</v>
          </cell>
          <cell r="S3155" t="str">
            <v/>
          </cell>
          <cell r="T3155" t="str">
            <v/>
          </cell>
          <cell r="U3155" t="str">
            <v/>
          </cell>
          <cell r="V3155" t="str">
            <v>Não</v>
          </cell>
          <cell r="W3155" t="str">
            <v>Não</v>
          </cell>
        </row>
        <row r="3156">
          <cell r="D3156" t="str">
            <v>Piúma/ES</v>
          </cell>
          <cell r="E3156" t="str">
            <v>B+</v>
          </cell>
          <cell r="F3156">
            <v>1.1467779528703875E-2</v>
          </cell>
          <cell r="G3156" t="str">
            <v>A</v>
          </cell>
          <cell r="H3156">
            <v>0.93656061972739124</v>
          </cell>
          <cell r="I3156" t="str">
            <v>B</v>
          </cell>
          <cell r="J3156">
            <v>2.1037085211239676E-2</v>
          </cell>
          <cell r="K3156" t="str">
            <v>B</v>
          </cell>
          <cell r="L3156" t="str">
            <v>Aicf</v>
          </cell>
          <cell r="M3156" t="str">
            <v/>
          </cell>
          <cell r="N3156" t="str">
            <v>CAPAG Ano Base 2023</v>
          </cell>
          <cell r="O3156" t="str">
            <v>Não</v>
          </cell>
          <cell r="P3156">
            <v>0.12240160758224002</v>
          </cell>
          <cell r="Q3156" t="str">
            <v>Sim</v>
          </cell>
          <cell r="R3156" t="str">
            <v/>
          </cell>
          <cell r="S3156" t="str">
            <v/>
          </cell>
          <cell r="T3156" t="str">
            <v/>
          </cell>
          <cell r="U3156" t="str">
            <v/>
          </cell>
          <cell r="V3156" t="str">
            <v>Sim</v>
          </cell>
          <cell r="W3156" t="str">
            <v>Sim</v>
          </cell>
        </row>
        <row r="3157">
          <cell r="D3157" t="str">
            <v>Ponto Belo/ES</v>
          </cell>
          <cell r="E3157" t="str">
            <v>C</v>
          </cell>
          <cell r="F3157">
            <v>4.6533747109740682E-2</v>
          </cell>
          <cell r="G3157" t="str">
            <v>A</v>
          </cell>
          <cell r="H3157">
            <v>0.97504205123283649</v>
          </cell>
          <cell r="I3157" t="str">
            <v>C</v>
          </cell>
          <cell r="J3157">
            <v>-2.582018209754831E-2</v>
          </cell>
          <cell r="K3157" t="str">
            <v>C</v>
          </cell>
          <cell r="L3157" t="str">
            <v>Aicf</v>
          </cell>
          <cell r="M3157" t="str">
            <v/>
          </cell>
          <cell r="N3157" t="str">
            <v>CAPAG Ano Base 2023</v>
          </cell>
          <cell r="O3157" t="str">
            <v>Não</v>
          </cell>
          <cell r="P3157">
            <v>3.7772161654256733</v>
          </cell>
          <cell r="Q3157" t="str">
            <v>Sim</v>
          </cell>
          <cell r="R3157" t="str">
            <v/>
          </cell>
          <cell r="S3157" t="str">
            <v/>
          </cell>
          <cell r="T3157" t="str">
            <v/>
          </cell>
          <cell r="U3157" t="str">
            <v/>
          </cell>
          <cell r="V3157" t="str">
            <v>Sim</v>
          </cell>
          <cell r="W3157" t="str">
            <v>Não</v>
          </cell>
        </row>
        <row r="3158">
          <cell r="D3158" t="str">
            <v>Presidente Kennedy/ES</v>
          </cell>
          <cell r="E3158" t="str">
            <v>n.d.</v>
          </cell>
          <cell r="F3158" t="str">
            <v>n.d.</v>
          </cell>
          <cell r="G3158" t="str">
            <v>n.d.</v>
          </cell>
          <cell r="H3158" t="str">
            <v>n.d.</v>
          </cell>
          <cell r="I3158" t="str">
            <v>n.d.</v>
          </cell>
          <cell r="J3158" t="str">
            <v>n.d.</v>
          </cell>
          <cell r="K3158" t="str">
            <v>n.d.</v>
          </cell>
          <cell r="L3158" t="str">
            <v>Aicf</v>
          </cell>
          <cell r="M3158" t="str">
            <v xml:space="preserve">Ente não publicou último RGF de 2024
Ente não publicou último RREO de 2024
</v>
          </cell>
          <cell r="N3158" t="str">
            <v>CAPAG Ano Base 2023</v>
          </cell>
          <cell r="O3158" t="str">
            <v>Não</v>
          </cell>
          <cell r="P3158">
            <v>3.0645549758236499E-3</v>
          </cell>
          <cell r="Q3158" t="str">
            <v>Sim</v>
          </cell>
          <cell r="R3158" t="str">
            <v>Sim</v>
          </cell>
          <cell r="S3158" t="str">
            <v/>
          </cell>
          <cell r="T3158" t="str">
            <v/>
          </cell>
          <cell r="U3158" t="str">
            <v/>
          </cell>
          <cell r="V3158" t="str">
            <v>Não</v>
          </cell>
          <cell r="W3158" t="str">
            <v>Não</v>
          </cell>
        </row>
        <row r="3159">
          <cell r="D3159" t="str">
            <v>Rio Bananal/ES</v>
          </cell>
          <cell r="E3159" t="str">
            <v>n.d.</v>
          </cell>
          <cell r="F3159" t="str">
            <v>n.d.</v>
          </cell>
          <cell r="G3159" t="str">
            <v>n.d.</v>
          </cell>
          <cell r="H3159" t="str">
            <v>n.d.</v>
          </cell>
          <cell r="I3159" t="str">
            <v>n.d.</v>
          </cell>
          <cell r="J3159" t="str">
            <v>n.d.</v>
          </cell>
          <cell r="K3159" t="str">
            <v>n.d.</v>
          </cell>
          <cell r="L3159" t="str">
            <v>Bicf</v>
          </cell>
          <cell r="M3159" t="str">
            <v xml:space="preserve">Ente não publicou último RGF de 2024
Ente não publicou último RREO de 2024
</v>
          </cell>
          <cell r="N3159" t="str">
            <v>CAPAG Ano Base 2023</v>
          </cell>
          <cell r="O3159" t="str">
            <v>Não</v>
          </cell>
          <cell r="P3159">
            <v>6.0333034047083428E-2</v>
          </cell>
          <cell r="Q3159" t="str">
            <v>Sim</v>
          </cell>
          <cell r="R3159" t="str">
            <v>Sim</v>
          </cell>
          <cell r="S3159" t="str">
            <v/>
          </cell>
          <cell r="T3159" t="str">
            <v/>
          </cell>
          <cell r="U3159" t="str">
            <v/>
          </cell>
          <cell r="V3159" t="str">
            <v>Não</v>
          </cell>
          <cell r="W3159" t="str">
            <v>Não</v>
          </cell>
        </row>
        <row r="3160">
          <cell r="D3160" t="str">
            <v>Rio Novo do Sul/ES</v>
          </cell>
          <cell r="E3160" t="str">
            <v>n.d.</v>
          </cell>
          <cell r="F3160" t="str">
            <v>n.d.</v>
          </cell>
          <cell r="G3160" t="str">
            <v>n.d.</v>
          </cell>
          <cell r="H3160" t="str">
            <v>n.d.</v>
          </cell>
          <cell r="I3160" t="str">
            <v>n.d.</v>
          </cell>
          <cell r="J3160" t="str">
            <v>n.d.</v>
          </cell>
          <cell r="K3160" t="str">
            <v>n.d.</v>
          </cell>
          <cell r="L3160" t="str">
            <v>Aicf</v>
          </cell>
          <cell r="M3160" t="str">
            <v xml:space="preserve">Ente não publicou último RGF de 2024
Ente não publicou último RREO de 2024
</v>
          </cell>
          <cell r="N3160" t="str">
            <v>CAPAG Ano Base 2023</v>
          </cell>
          <cell r="O3160" t="str">
            <v>Não</v>
          </cell>
          <cell r="P3160">
            <v>0.72176098673815803</v>
          </cell>
          <cell r="Q3160" t="str">
            <v>Sim</v>
          </cell>
          <cell r="R3160" t="str">
            <v>Sim</v>
          </cell>
          <cell r="S3160" t="str">
            <v/>
          </cell>
          <cell r="T3160" t="str">
            <v/>
          </cell>
          <cell r="U3160" t="str">
            <v/>
          </cell>
          <cell r="V3160" t="str">
            <v>Não</v>
          </cell>
          <cell r="W3160" t="str">
            <v>Não</v>
          </cell>
        </row>
        <row r="3161">
          <cell r="D3161" t="str">
            <v>Santa Leopoldina/ES</v>
          </cell>
          <cell r="E3161" t="str">
            <v>n.d.</v>
          </cell>
          <cell r="F3161" t="str">
            <v>n.d.</v>
          </cell>
          <cell r="G3161" t="str">
            <v>n.d.</v>
          </cell>
          <cell r="H3161" t="str">
            <v>n.d.</v>
          </cell>
          <cell r="I3161" t="str">
            <v>n.d.</v>
          </cell>
          <cell r="J3161" t="str">
            <v>n.d.</v>
          </cell>
          <cell r="K3161" t="str">
            <v>n.d.</v>
          </cell>
          <cell r="L3161" t="str">
            <v>Bicf</v>
          </cell>
          <cell r="M3161" t="str">
            <v xml:space="preserve">Ente não publicou último RGF de 2024
Ente não publicou último RREO de 2024
</v>
          </cell>
          <cell r="N3161" t="str">
            <v>CAPAG Ano Base 2023</v>
          </cell>
          <cell r="O3161" t="str">
            <v>Não</v>
          </cell>
          <cell r="P3161">
            <v>5.7899809582288603E-2</v>
          </cell>
          <cell r="Q3161" t="str">
            <v>Sim</v>
          </cell>
          <cell r="R3161" t="str">
            <v>Sim</v>
          </cell>
          <cell r="S3161" t="str">
            <v/>
          </cell>
          <cell r="T3161" t="str">
            <v/>
          </cell>
          <cell r="U3161" t="str">
            <v/>
          </cell>
          <cell r="V3161" t="str">
            <v>Não</v>
          </cell>
          <cell r="W3161" t="str">
            <v>Não</v>
          </cell>
        </row>
        <row r="3162">
          <cell r="D3162" t="str">
            <v>Santa Maria de Jetibá/ES</v>
          </cell>
          <cell r="E3162" t="str">
            <v>n.d.</v>
          </cell>
          <cell r="F3162" t="str">
            <v>n.d.</v>
          </cell>
          <cell r="G3162" t="str">
            <v>n.d.</v>
          </cell>
          <cell r="H3162" t="str">
            <v>n.d.</v>
          </cell>
          <cell r="I3162" t="str">
            <v>n.d.</v>
          </cell>
          <cell r="J3162" t="str">
            <v>n.d.</v>
          </cell>
          <cell r="K3162" t="str">
            <v>n.d.</v>
          </cell>
          <cell r="L3162" t="str">
            <v>Bicf</v>
          </cell>
          <cell r="M3162" t="str">
            <v xml:space="preserve">Ente não publicou último RGF de 2024
Ente não publicou último RREO de 2024
</v>
          </cell>
          <cell r="N3162" t="str">
            <v>CAPAG Ano Base 2023</v>
          </cell>
          <cell r="O3162" t="str">
            <v>Não</v>
          </cell>
          <cell r="P3162">
            <v>0.16726230456641453</v>
          </cell>
          <cell r="Q3162" t="str">
            <v>Sim</v>
          </cell>
          <cell r="R3162" t="str">
            <v>Sim</v>
          </cell>
          <cell r="S3162" t="str">
            <v/>
          </cell>
          <cell r="T3162" t="str">
            <v/>
          </cell>
          <cell r="U3162" t="str">
            <v/>
          </cell>
          <cell r="V3162" t="str">
            <v>Não</v>
          </cell>
          <cell r="W3162" t="str">
            <v>Não</v>
          </cell>
        </row>
        <row r="3163">
          <cell r="D3163" t="str">
            <v>Santa Teresa/ES</v>
          </cell>
          <cell r="E3163" t="str">
            <v>A+</v>
          </cell>
          <cell r="F3163">
            <v>5.0739460032203859E-3</v>
          </cell>
          <cell r="G3163" t="str">
            <v>A</v>
          </cell>
          <cell r="H3163">
            <v>0.86073855300244428</v>
          </cell>
          <cell r="I3163" t="str">
            <v>B</v>
          </cell>
          <cell r="J3163">
            <v>0.20824983228401142</v>
          </cell>
          <cell r="K3163" t="str">
            <v>A</v>
          </cell>
          <cell r="L3163" t="str">
            <v>Aicf</v>
          </cell>
          <cell r="M3163" t="str">
            <v/>
          </cell>
          <cell r="N3163" t="str">
            <v>CAPAG Ano Base 2023</v>
          </cell>
          <cell r="O3163" t="str">
            <v>Não</v>
          </cell>
          <cell r="P3163">
            <v>9.6153906073951599E-3</v>
          </cell>
          <cell r="Q3163" t="str">
            <v>Sim</v>
          </cell>
          <cell r="R3163" t="str">
            <v/>
          </cell>
          <cell r="S3163" t="str">
            <v/>
          </cell>
          <cell r="T3163" t="str">
            <v/>
          </cell>
          <cell r="U3163" t="str">
            <v/>
          </cell>
          <cell r="V3163" t="str">
            <v>Sim</v>
          </cell>
          <cell r="W3163" t="str">
            <v>Sim</v>
          </cell>
        </row>
        <row r="3164">
          <cell r="D3164" t="str">
            <v>São Domingos do Norte/ES</v>
          </cell>
          <cell r="E3164" t="str">
            <v>C</v>
          </cell>
          <cell r="F3164">
            <v>0</v>
          </cell>
          <cell r="G3164" t="str">
            <v>A</v>
          </cell>
          <cell r="H3164">
            <v>0.98485540057158327</v>
          </cell>
          <cell r="I3164" t="str">
            <v>C</v>
          </cell>
          <cell r="J3164">
            <v>3.700606585659446E-2</v>
          </cell>
          <cell r="K3164" t="str">
            <v>B</v>
          </cell>
          <cell r="L3164" t="str">
            <v>Bicf</v>
          </cell>
          <cell r="M3164" t="str">
            <v/>
          </cell>
          <cell r="N3164" t="str">
            <v>CAPAG Ano Base 2023</v>
          </cell>
          <cell r="O3164" t="str">
            <v>Não</v>
          </cell>
          <cell r="P3164">
            <v>0.32807621165817896</v>
          </cell>
          <cell r="Q3164" t="str">
            <v>Sim</v>
          </cell>
          <cell r="R3164" t="str">
            <v/>
          </cell>
          <cell r="S3164" t="str">
            <v/>
          </cell>
          <cell r="T3164" t="str">
            <v/>
          </cell>
          <cell r="U3164" t="str">
            <v/>
          </cell>
          <cell r="V3164" t="str">
            <v>Sim</v>
          </cell>
          <cell r="W3164" t="str">
            <v>Não</v>
          </cell>
        </row>
        <row r="3165">
          <cell r="D3165" t="str">
            <v>São Gabriel da Palha/ES</v>
          </cell>
          <cell r="E3165" t="str">
            <v>n.d.</v>
          </cell>
          <cell r="F3165" t="str">
            <v>n.d.</v>
          </cell>
          <cell r="G3165" t="str">
            <v>n.d.</v>
          </cell>
          <cell r="H3165" t="str">
            <v>n.d.</v>
          </cell>
          <cell r="I3165" t="str">
            <v>n.d.</v>
          </cell>
          <cell r="J3165" t="str">
            <v>n.d.</v>
          </cell>
          <cell r="K3165" t="str">
            <v>n.d.</v>
          </cell>
          <cell r="L3165" t="str">
            <v>Bicf</v>
          </cell>
          <cell r="M3165" t="str">
            <v xml:space="preserve">Ente não publicou último RGF de 2024
Ente não publicou último RREO de 2024
</v>
          </cell>
          <cell r="N3165" t="str">
            <v>CAPAG Ano Base 2023</v>
          </cell>
          <cell r="O3165" t="str">
            <v>Não</v>
          </cell>
          <cell r="P3165">
            <v>0.19713314586570629</v>
          </cell>
          <cell r="Q3165" t="str">
            <v>Sim</v>
          </cell>
          <cell r="R3165" t="str">
            <v>Sim</v>
          </cell>
          <cell r="S3165" t="str">
            <v/>
          </cell>
          <cell r="T3165" t="str">
            <v/>
          </cell>
          <cell r="U3165" t="str">
            <v/>
          </cell>
          <cell r="V3165" t="str">
            <v>Não</v>
          </cell>
          <cell r="W3165" t="str">
            <v>Não</v>
          </cell>
        </row>
        <row r="3166">
          <cell r="D3166" t="str">
            <v>São José do Calçado/ES</v>
          </cell>
          <cell r="E3166" t="str">
            <v>C</v>
          </cell>
          <cell r="F3166">
            <v>4.4828708030516581E-3</v>
          </cell>
          <cell r="G3166" t="str">
            <v>A</v>
          </cell>
          <cell r="H3166">
            <v>0.80347627188084791</v>
          </cell>
          <cell r="I3166" t="str">
            <v>A</v>
          </cell>
          <cell r="J3166">
            <v>-1.5003158135157204E-2</v>
          </cell>
          <cell r="K3166" t="str">
            <v>C</v>
          </cell>
          <cell r="L3166" t="str">
            <v>Bicf</v>
          </cell>
          <cell r="M3166" t="str">
            <v/>
          </cell>
          <cell r="N3166" t="str">
            <v>CAPAG Ano Base 2023</v>
          </cell>
          <cell r="O3166" t="str">
            <v>Não</v>
          </cell>
          <cell r="P3166">
            <v>2.3849237766670837</v>
          </cell>
          <cell r="Q3166" t="str">
            <v>Sim</v>
          </cell>
          <cell r="R3166" t="str">
            <v/>
          </cell>
          <cell r="S3166" t="str">
            <v/>
          </cell>
          <cell r="T3166" t="str">
            <v/>
          </cell>
          <cell r="U3166" t="str">
            <v/>
          </cell>
          <cell r="V3166" t="str">
            <v>Sim</v>
          </cell>
          <cell r="W3166" t="str">
            <v>Não</v>
          </cell>
        </row>
        <row r="3167">
          <cell r="D3167" t="str">
            <v>São Mateus/ES</v>
          </cell>
          <cell r="E3167" t="str">
            <v>C</v>
          </cell>
          <cell r="F3167">
            <v>5.3514754645917109E-2</v>
          </cell>
          <cell r="G3167" t="str">
            <v>A</v>
          </cell>
          <cell r="H3167">
            <v>0.9559500371409666</v>
          </cell>
          <cell r="I3167" t="str">
            <v>C</v>
          </cell>
          <cell r="J3167">
            <v>1.6882625306778667E-2</v>
          </cell>
          <cell r="K3167" t="str">
            <v>B</v>
          </cell>
          <cell r="L3167" t="str">
            <v>Aicf</v>
          </cell>
          <cell r="M3167" t="str">
            <v/>
          </cell>
          <cell r="N3167" t="str">
            <v>CAPAG Ano Base 2023</v>
          </cell>
          <cell r="O3167" t="str">
            <v>Não</v>
          </cell>
          <cell r="P3167">
            <v>0.18806360684709092</v>
          </cell>
          <cell r="Q3167" t="str">
            <v>Sim</v>
          </cell>
          <cell r="R3167" t="str">
            <v>Sim</v>
          </cell>
          <cell r="S3167" t="str">
            <v/>
          </cell>
          <cell r="T3167" t="str">
            <v/>
          </cell>
          <cell r="U3167" t="str">
            <v/>
          </cell>
          <cell r="V3167" t="str">
            <v>Sim</v>
          </cell>
          <cell r="W3167" t="str">
            <v>Sim</v>
          </cell>
        </row>
        <row r="3168">
          <cell r="D3168" t="str">
            <v>São Roque do Canaã/ES</v>
          </cell>
          <cell r="E3168" t="str">
            <v>A+</v>
          </cell>
          <cell r="F3168">
            <v>5.2979449120283628E-2</v>
          </cell>
          <cell r="G3168" t="str">
            <v>A</v>
          </cell>
          <cell r="H3168">
            <v>0.90409156819065317</v>
          </cell>
          <cell r="I3168" t="str">
            <v>B</v>
          </cell>
          <cell r="J3168">
            <v>6.9637928383255332E-2</v>
          </cell>
          <cell r="K3168" t="str">
            <v>A</v>
          </cell>
          <cell r="L3168" t="str">
            <v>Aicf</v>
          </cell>
          <cell r="M3168" t="str">
            <v/>
          </cell>
          <cell r="N3168" t="str">
            <v>CAPAG Ano Base 2023</v>
          </cell>
          <cell r="O3168" t="str">
            <v>Não</v>
          </cell>
          <cell r="P3168">
            <v>0.14639764660919974</v>
          </cell>
          <cell r="Q3168" t="str">
            <v>Sim</v>
          </cell>
          <cell r="R3168" t="str">
            <v/>
          </cell>
          <cell r="S3168" t="str">
            <v/>
          </cell>
          <cell r="T3168" t="str">
            <v/>
          </cell>
          <cell r="U3168" t="str">
            <v/>
          </cell>
          <cell r="V3168" t="str">
            <v>Sim</v>
          </cell>
          <cell r="W3168" t="str">
            <v>Sim</v>
          </cell>
        </row>
        <row r="3169">
          <cell r="D3169" t="str">
            <v>Serra/ES</v>
          </cell>
          <cell r="E3169" t="str">
            <v>A+</v>
          </cell>
          <cell r="F3169">
            <v>0.27909967404906744</v>
          </cell>
          <cell r="G3169" t="str">
            <v>A</v>
          </cell>
          <cell r="H3169">
            <v>0.83378690227811081</v>
          </cell>
          <cell r="I3169" t="str">
            <v>A</v>
          </cell>
          <cell r="J3169">
            <v>0.13194468520337332</v>
          </cell>
          <cell r="K3169" t="str">
            <v>A</v>
          </cell>
          <cell r="L3169" t="str">
            <v>Aicf</v>
          </cell>
          <cell r="M3169" t="str">
            <v/>
          </cell>
          <cell r="N3169" t="str">
            <v>CAPAG Ano Base 2023</v>
          </cell>
          <cell r="O3169" t="str">
            <v>Não</v>
          </cell>
          <cell r="P3169">
            <v>0.1352056532420832</v>
          </cell>
          <cell r="Q3169" t="str">
            <v>Sim</v>
          </cell>
          <cell r="R3169" t="str">
            <v/>
          </cell>
          <cell r="S3169" t="str">
            <v/>
          </cell>
          <cell r="T3169" t="str">
            <v/>
          </cell>
          <cell r="U3169" t="str">
            <v/>
          </cell>
          <cell r="V3169" t="str">
            <v>Sim</v>
          </cell>
          <cell r="W3169" t="str">
            <v>Sim</v>
          </cell>
        </row>
        <row r="3170">
          <cell r="D3170" t="str">
            <v>Sooretama/ES</v>
          </cell>
          <cell r="E3170" t="str">
            <v>B+</v>
          </cell>
          <cell r="F3170">
            <v>1.7470432153677912E-2</v>
          </cell>
          <cell r="G3170" t="str">
            <v>A</v>
          </cell>
          <cell r="H3170">
            <v>0.90231318057564158</v>
          </cell>
          <cell r="I3170" t="str">
            <v>B</v>
          </cell>
          <cell r="J3170">
            <v>2.5588248785243125E-2</v>
          </cell>
          <cell r="K3170" t="str">
            <v>B</v>
          </cell>
          <cell r="L3170" t="str">
            <v>Aicf</v>
          </cell>
          <cell r="M3170" t="str">
            <v/>
          </cell>
          <cell r="N3170" t="str">
            <v>CAPAG Ano Base 2024</v>
          </cell>
          <cell r="O3170" t="str">
            <v>Sim</v>
          </cell>
          <cell r="P3170">
            <v>0.13418306203296279</v>
          </cell>
          <cell r="Q3170" t="str">
            <v>Sim</v>
          </cell>
          <cell r="R3170" t="str">
            <v/>
          </cell>
          <cell r="S3170" t="str">
            <v/>
          </cell>
          <cell r="T3170" t="str">
            <v/>
          </cell>
          <cell r="U3170" t="str">
            <v/>
          </cell>
          <cell r="V3170" t="str">
            <v>Sim</v>
          </cell>
          <cell r="W3170" t="str">
            <v>Sim</v>
          </cell>
        </row>
        <row r="3171">
          <cell r="D3171" t="str">
            <v>Vargem Alta/ES</v>
          </cell>
          <cell r="E3171" t="str">
            <v>n.d.</v>
          </cell>
          <cell r="F3171" t="str">
            <v>n.d.</v>
          </cell>
          <cell r="G3171" t="str">
            <v>n.d.</v>
          </cell>
          <cell r="H3171" t="str">
            <v>n.d.</v>
          </cell>
          <cell r="I3171" t="str">
            <v>n.d.</v>
          </cell>
          <cell r="J3171" t="str">
            <v>n.d.</v>
          </cell>
          <cell r="K3171" t="str">
            <v>n.d.</v>
          </cell>
          <cell r="L3171" t="str">
            <v>Bicf</v>
          </cell>
          <cell r="M3171" t="str">
            <v xml:space="preserve">Ente não publicou último RGF de 2024
Ente não publicou último RREO de 2024
</v>
          </cell>
          <cell r="N3171" t="str">
            <v>CAPAG Ano Base 2023</v>
          </cell>
          <cell r="O3171" t="str">
            <v>Não</v>
          </cell>
          <cell r="P3171">
            <v>0.12260105654599328</v>
          </cell>
          <cell r="Q3171" t="str">
            <v>Sim</v>
          </cell>
          <cell r="R3171" t="str">
            <v>Sim</v>
          </cell>
          <cell r="S3171" t="str">
            <v/>
          </cell>
          <cell r="T3171" t="str">
            <v/>
          </cell>
          <cell r="U3171" t="str">
            <v/>
          </cell>
          <cell r="V3171" t="str">
            <v>Não</v>
          </cell>
          <cell r="W3171" t="str">
            <v>Não</v>
          </cell>
        </row>
        <row r="3172">
          <cell r="D3172" t="str">
            <v>Venda Nova do Imigrante/ES</v>
          </cell>
          <cell r="E3172" t="str">
            <v>A</v>
          </cell>
          <cell r="F3172">
            <v>0</v>
          </cell>
          <cell r="G3172" t="str">
            <v>A</v>
          </cell>
          <cell r="H3172">
            <v>0.89973495767026201</v>
          </cell>
          <cell r="I3172" t="str">
            <v>B</v>
          </cell>
          <cell r="J3172">
            <v>5.944650183019571E-2</v>
          </cell>
          <cell r="K3172" t="str">
            <v>A</v>
          </cell>
          <cell r="L3172" t="str">
            <v>Bicf</v>
          </cell>
          <cell r="M3172" t="str">
            <v/>
          </cell>
          <cell r="N3172" t="str">
            <v>CAPAG Ano Base 2023</v>
          </cell>
          <cell r="O3172" t="str">
            <v>Não</v>
          </cell>
          <cell r="P3172">
            <v>6.3635512471423216E-3</v>
          </cell>
          <cell r="Q3172" t="str">
            <v>Sim</v>
          </cell>
          <cell r="R3172" t="str">
            <v/>
          </cell>
          <cell r="S3172" t="str">
            <v/>
          </cell>
          <cell r="T3172" t="str">
            <v/>
          </cell>
          <cell r="U3172" t="str">
            <v/>
          </cell>
          <cell r="V3172" t="str">
            <v>Sim</v>
          </cell>
          <cell r="W3172" t="str">
            <v>Sim</v>
          </cell>
        </row>
        <row r="3173">
          <cell r="D3173" t="str">
            <v>Viana/ES</v>
          </cell>
          <cell r="E3173" t="str">
            <v>n.d.</v>
          </cell>
          <cell r="F3173" t="str">
            <v>n.d.</v>
          </cell>
          <cell r="G3173" t="str">
            <v>n.d.</v>
          </cell>
          <cell r="H3173" t="str">
            <v>n.d.</v>
          </cell>
          <cell r="I3173" t="str">
            <v>n.d.</v>
          </cell>
          <cell r="J3173" t="str">
            <v>n.d.</v>
          </cell>
          <cell r="K3173" t="str">
            <v>n.d.</v>
          </cell>
          <cell r="L3173" t="str">
            <v>Aicf</v>
          </cell>
          <cell r="M3173" t="str">
            <v xml:space="preserve">Ente não publicou último RGF de 2024
Ente não publicou último RREO de 2024
</v>
          </cell>
          <cell r="N3173" t="str">
            <v>CAPAG Ano Base 2023</v>
          </cell>
          <cell r="O3173" t="str">
            <v>Não</v>
          </cell>
          <cell r="P3173">
            <v>0.21811679151541893</v>
          </cell>
          <cell r="Q3173" t="str">
            <v>Sim</v>
          </cell>
          <cell r="R3173" t="str">
            <v>Sim</v>
          </cell>
          <cell r="S3173" t="str">
            <v/>
          </cell>
          <cell r="T3173" t="str">
            <v/>
          </cell>
          <cell r="U3173" t="str">
            <v/>
          </cell>
          <cell r="V3173" t="str">
            <v>Não</v>
          </cell>
          <cell r="W3173" t="str">
            <v>Não</v>
          </cell>
        </row>
        <row r="3174">
          <cell r="D3174" t="str">
            <v>Vila Pavão/ES</v>
          </cell>
          <cell r="E3174" t="str">
            <v>n.d.</v>
          </cell>
          <cell r="F3174" t="str">
            <v>n.d.</v>
          </cell>
          <cell r="G3174" t="str">
            <v>n.d.</v>
          </cell>
          <cell r="H3174" t="str">
            <v>n.d.</v>
          </cell>
          <cell r="I3174" t="str">
            <v>n.d.</v>
          </cell>
          <cell r="J3174" t="str">
            <v>n.d.</v>
          </cell>
          <cell r="K3174" t="str">
            <v>n.d.</v>
          </cell>
          <cell r="L3174" t="str">
            <v>Bicf</v>
          </cell>
          <cell r="M3174" t="str">
            <v xml:space="preserve">Ente não publicou último RGF de 2024
Ente não publicou último RREO de 2024
</v>
          </cell>
          <cell r="N3174" t="str">
            <v>CAPAG Ano Base 2023</v>
          </cell>
          <cell r="O3174" t="str">
            <v>Não</v>
          </cell>
          <cell r="P3174">
            <v>0.25054193485685156</v>
          </cell>
          <cell r="Q3174" t="str">
            <v>Sim</v>
          </cell>
          <cell r="R3174" t="str">
            <v>Sim</v>
          </cell>
          <cell r="S3174" t="str">
            <v/>
          </cell>
          <cell r="T3174" t="str">
            <v/>
          </cell>
          <cell r="U3174" t="str">
            <v/>
          </cell>
          <cell r="V3174" t="str">
            <v>Não</v>
          </cell>
          <cell r="W3174" t="str">
            <v>Não</v>
          </cell>
        </row>
        <row r="3175">
          <cell r="D3175" t="str">
            <v>Vila Valério/ES</v>
          </cell>
          <cell r="E3175" t="str">
            <v>n.d.</v>
          </cell>
          <cell r="F3175" t="str">
            <v>n.d.</v>
          </cell>
          <cell r="G3175" t="str">
            <v>n.d.</v>
          </cell>
          <cell r="H3175" t="str">
            <v>n.d.</v>
          </cell>
          <cell r="I3175" t="str">
            <v>n.d.</v>
          </cell>
          <cell r="J3175" t="str">
            <v>n.d.</v>
          </cell>
          <cell r="K3175" t="str">
            <v>n.d.</v>
          </cell>
          <cell r="L3175" t="str">
            <v>Bicf</v>
          </cell>
          <cell r="M3175" t="str">
            <v xml:space="preserve">Ente não publicou último RGF de 2024
Ente não publicou último RREO de 2024
</v>
          </cell>
          <cell r="N3175" t="str">
            <v>CAPAG Ano Base 2023</v>
          </cell>
          <cell r="O3175" t="str">
            <v>Não</v>
          </cell>
          <cell r="P3175">
            <v>0.85766015380959604</v>
          </cell>
          <cell r="Q3175" t="str">
            <v>Sim</v>
          </cell>
          <cell r="R3175" t="str">
            <v>Sim</v>
          </cell>
          <cell r="S3175" t="str">
            <v/>
          </cell>
          <cell r="T3175" t="str">
            <v/>
          </cell>
          <cell r="U3175" t="str">
            <v/>
          </cell>
          <cell r="V3175" t="str">
            <v>Não</v>
          </cell>
          <cell r="W3175" t="str">
            <v>Não</v>
          </cell>
        </row>
        <row r="3176">
          <cell r="D3176" t="str">
            <v>Vila Velha/ES</v>
          </cell>
          <cell r="E3176" t="str">
            <v>A+</v>
          </cell>
          <cell r="F3176">
            <v>0.15189417059402716</v>
          </cell>
          <cell r="G3176" t="str">
            <v>A</v>
          </cell>
          <cell r="H3176">
            <v>0.83220782204038868</v>
          </cell>
          <cell r="I3176" t="str">
            <v>A</v>
          </cell>
          <cell r="J3176">
            <v>9.4464629428777064E-2</v>
          </cell>
          <cell r="K3176" t="str">
            <v>A</v>
          </cell>
          <cell r="L3176" t="str">
            <v>Aicf</v>
          </cell>
          <cell r="M3176" t="str">
            <v/>
          </cell>
          <cell r="N3176" t="str">
            <v>CAPAG Ano Base 2023</v>
          </cell>
          <cell r="O3176" t="str">
            <v>Não</v>
          </cell>
          <cell r="P3176">
            <v>4.636881888538251E-2</v>
          </cell>
          <cell r="Q3176" t="str">
            <v>Sim</v>
          </cell>
          <cell r="R3176" t="str">
            <v/>
          </cell>
          <cell r="S3176" t="str">
            <v/>
          </cell>
          <cell r="T3176" t="str">
            <v/>
          </cell>
          <cell r="U3176" t="str">
            <v/>
          </cell>
          <cell r="V3176" t="str">
            <v>Sim</v>
          </cell>
          <cell r="W3176" t="str">
            <v>Sim</v>
          </cell>
        </row>
        <row r="3177">
          <cell r="D3177" t="str">
            <v>Vitória/ES</v>
          </cell>
          <cell r="E3177" t="str">
            <v>A+</v>
          </cell>
          <cell r="F3177">
            <v>0.13252198029902543</v>
          </cell>
          <cell r="G3177" t="str">
            <v>A</v>
          </cell>
          <cell r="H3177">
            <v>0.75613053910221129</v>
          </cell>
          <cell r="I3177" t="str">
            <v>A</v>
          </cell>
          <cell r="J3177">
            <v>0.46348264342758128</v>
          </cell>
          <cell r="K3177" t="str">
            <v>A</v>
          </cell>
          <cell r="L3177" t="str">
            <v>Aicf</v>
          </cell>
          <cell r="M3177" t="str">
            <v/>
          </cell>
          <cell r="N3177" t="str">
            <v>CAPAG Ano Base 2023</v>
          </cell>
          <cell r="O3177" t="str">
            <v>Não</v>
          </cell>
          <cell r="P3177">
            <v>2.8667944511045675E-2</v>
          </cell>
          <cell r="Q3177" t="str">
            <v>Sim</v>
          </cell>
          <cell r="R3177" t="str">
            <v/>
          </cell>
          <cell r="S3177" t="str">
            <v/>
          </cell>
          <cell r="T3177" t="str">
            <v/>
          </cell>
          <cell r="U3177" t="str">
            <v/>
          </cell>
          <cell r="V3177" t="str">
            <v>Sim</v>
          </cell>
          <cell r="W3177" t="str">
            <v>Sim</v>
          </cell>
        </row>
        <row r="3178">
          <cell r="D3178" t="str">
            <v>Angra dos Reis/RJ</v>
          </cell>
          <cell r="E3178" t="str">
            <v>A</v>
          </cell>
          <cell r="F3178">
            <v>6.1652485435867932E-2</v>
          </cell>
          <cell r="G3178" t="str">
            <v>A</v>
          </cell>
          <cell r="H3178">
            <v>0.80064690993085208</v>
          </cell>
          <cell r="I3178" t="str">
            <v>A</v>
          </cell>
          <cell r="J3178">
            <v>0.29661708564626682</v>
          </cell>
          <cell r="K3178" t="str">
            <v>A</v>
          </cell>
          <cell r="L3178" t="str">
            <v>Dicf</v>
          </cell>
          <cell r="M3178" t="str">
            <v/>
          </cell>
          <cell r="N3178" t="str">
            <v>CAPAG Ano Base 2023</v>
          </cell>
          <cell r="O3178" t="str">
            <v>Não</v>
          </cell>
          <cell r="P3178">
            <v>6.0226413601624139E-2</v>
          </cell>
          <cell r="Q3178" t="str">
            <v>Sim</v>
          </cell>
          <cell r="R3178" t="str">
            <v/>
          </cell>
          <cell r="S3178" t="str">
            <v/>
          </cell>
          <cell r="T3178" t="str">
            <v/>
          </cell>
          <cell r="U3178" t="str">
            <v/>
          </cell>
          <cell r="V3178" t="str">
            <v>Sim</v>
          </cell>
          <cell r="W3178" t="str">
            <v>Sim</v>
          </cell>
        </row>
        <row r="3179">
          <cell r="D3179" t="str">
            <v>Aperibé/RJ</v>
          </cell>
          <cell r="E3179" t="str">
            <v>n.d.</v>
          </cell>
          <cell r="F3179">
            <v>0.25124366205887483</v>
          </cell>
          <cell r="G3179" t="str">
            <v>A</v>
          </cell>
          <cell r="H3179" t="str">
            <v>n.d.</v>
          </cell>
          <cell r="I3179" t="str">
            <v>n.d.</v>
          </cell>
          <cell r="J3179">
            <v>-0.14211738050800363</v>
          </cell>
          <cell r="K3179" t="str">
            <v>C</v>
          </cell>
          <cell r="L3179" t="str">
            <v>Cicf</v>
          </cell>
          <cell r="M317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179" t="str">
            <v>CAPAG Ano Base 2023</v>
          </cell>
          <cell r="O3179" t="str">
            <v>Não</v>
          </cell>
          <cell r="P3179" t="str">
            <v/>
          </cell>
          <cell r="Q3179" t="str">
            <v>Sim</v>
          </cell>
          <cell r="R3179" t="str">
            <v/>
          </cell>
          <cell r="S3179" t="str">
            <v>Sim</v>
          </cell>
          <cell r="T3179" t="str">
            <v/>
          </cell>
          <cell r="U3179" t="str">
            <v/>
          </cell>
          <cell r="V3179" t="str">
            <v>Sim</v>
          </cell>
          <cell r="W3179" t="str">
            <v>Sim</v>
          </cell>
        </row>
        <row r="3180">
          <cell r="D3180" t="str">
            <v>Araruama/RJ</v>
          </cell>
          <cell r="E3180" t="str">
            <v>C</v>
          </cell>
          <cell r="F3180">
            <v>3.1056210704637471E-3</v>
          </cell>
          <cell r="G3180" t="str">
            <v>A</v>
          </cell>
          <cell r="H3180">
            <v>0.84634936061553245</v>
          </cell>
          <cell r="I3180" t="str">
            <v>A</v>
          </cell>
          <cell r="J3180">
            <v>-4.4691075947272139E-2</v>
          </cell>
          <cell r="K3180" t="str">
            <v>C</v>
          </cell>
          <cell r="L3180" t="str">
            <v>Dicf</v>
          </cell>
          <cell r="M3180" t="str">
            <v/>
          </cell>
          <cell r="N3180" t="str">
            <v>CAPAG Ano Base 2023</v>
          </cell>
          <cell r="O3180" t="str">
            <v>Não</v>
          </cell>
          <cell r="P3180">
            <v>5.1031812720779426</v>
          </cell>
          <cell r="Q3180" t="str">
            <v>Sim</v>
          </cell>
          <cell r="R3180" t="str">
            <v/>
          </cell>
          <cell r="S3180" t="str">
            <v/>
          </cell>
          <cell r="T3180" t="str">
            <v/>
          </cell>
          <cell r="U3180" t="str">
            <v/>
          </cell>
          <cell r="V3180" t="str">
            <v>Sim</v>
          </cell>
          <cell r="W3180" t="str">
            <v>Não</v>
          </cell>
        </row>
        <row r="3181">
          <cell r="D3181" t="str">
            <v>Areal/RJ</v>
          </cell>
          <cell r="E3181" t="str">
            <v>n.d.</v>
          </cell>
          <cell r="F3181">
            <v>0.21424009076236852</v>
          </cell>
          <cell r="G3181" t="str">
            <v>A</v>
          </cell>
          <cell r="H3181">
            <v>0.76961258876079941</v>
          </cell>
          <cell r="I3181" t="str">
            <v>A</v>
          </cell>
          <cell r="J3181" t="str">
            <v>n.d.</v>
          </cell>
          <cell r="K3181" t="str">
            <v>n.d.</v>
          </cell>
          <cell r="L3181" t="str">
            <v>Cicf</v>
          </cell>
          <cell r="M31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181" t="str">
            <v>CAPAG Ano Base 2023</v>
          </cell>
          <cell r="O3181" t="str">
            <v>Não</v>
          </cell>
          <cell r="P3181" t="str">
            <v>n.d.</v>
          </cell>
          <cell r="Q3181" t="str">
            <v>Sim</v>
          </cell>
          <cell r="R3181" t="str">
            <v/>
          </cell>
          <cell r="S3181" t="str">
            <v/>
          </cell>
          <cell r="T3181" t="str">
            <v/>
          </cell>
          <cell r="U3181" t="str">
            <v>Sim</v>
          </cell>
          <cell r="V3181" t="str">
            <v>Sim</v>
          </cell>
          <cell r="W3181" t="str">
            <v>Não</v>
          </cell>
        </row>
        <row r="3182">
          <cell r="D3182" t="str">
            <v>Armação dos Búzios/RJ</v>
          </cell>
          <cell r="E3182" t="str">
            <v>n.e.</v>
          </cell>
          <cell r="F3182">
            <v>9.2107647437954507E-2</v>
          </cell>
          <cell r="G3182" t="str">
            <v>A</v>
          </cell>
          <cell r="H3182">
            <v>0.91021638817363759</v>
          </cell>
          <cell r="I3182" t="str">
            <v>B</v>
          </cell>
          <cell r="J3182" t="str">
            <v>n.d.</v>
          </cell>
          <cell r="K3182" t="str">
            <v>n.d.</v>
          </cell>
          <cell r="L3182" t="str">
            <v>Eicf</v>
          </cell>
          <cell r="M3182" t="str">
            <v>Ente possui ranking da informação contábil Eicf</v>
          </cell>
          <cell r="N3182" t="str">
            <v>CAPAG Ano Base 2023</v>
          </cell>
          <cell r="O3182" t="str">
            <v>Não</v>
          </cell>
          <cell r="P3182" t="str">
            <v>n.d.</v>
          </cell>
          <cell r="Q3182" t="str">
            <v>Sim</v>
          </cell>
          <cell r="R3182" t="str">
            <v/>
          </cell>
          <cell r="S3182" t="str">
            <v/>
          </cell>
          <cell r="T3182" t="str">
            <v/>
          </cell>
          <cell r="U3182" t="str">
            <v>Sim</v>
          </cell>
          <cell r="V3182" t="str">
            <v>Sim</v>
          </cell>
          <cell r="W3182" t="str">
            <v>Sim</v>
          </cell>
        </row>
        <row r="3183">
          <cell r="D3183" t="str">
            <v>Arraial do Cabo/RJ</v>
          </cell>
          <cell r="E3183" t="str">
            <v>n.e.</v>
          </cell>
          <cell r="F3183">
            <v>0.194199192524734</v>
          </cell>
          <cell r="G3183" t="str">
            <v>A</v>
          </cell>
          <cell r="H3183" t="str">
            <v>n.d.</v>
          </cell>
          <cell r="I3183" t="str">
            <v>n.d.</v>
          </cell>
          <cell r="J3183">
            <v>0.27985822967406382</v>
          </cell>
          <cell r="K3183" t="str">
            <v>A</v>
          </cell>
          <cell r="L3183" t="str">
            <v>Eicf</v>
          </cell>
          <cell r="M3183" t="str">
            <v>Ente possui ranking da informação contábil Eicf</v>
          </cell>
          <cell r="N3183" t="str">
            <v>CAPAG Ano Base 2023</v>
          </cell>
          <cell r="O3183" t="str">
            <v>Não</v>
          </cell>
          <cell r="P3183">
            <v>4.4974415762814669E-2</v>
          </cell>
          <cell r="Q3183" t="str">
            <v>Sim</v>
          </cell>
          <cell r="R3183" t="str">
            <v/>
          </cell>
          <cell r="S3183" t="str">
            <v>Sim</v>
          </cell>
          <cell r="T3183" t="str">
            <v/>
          </cell>
          <cell r="U3183" t="str">
            <v/>
          </cell>
          <cell r="V3183" t="str">
            <v>Sim</v>
          </cell>
          <cell r="W3183" t="str">
            <v>Sim</v>
          </cell>
        </row>
        <row r="3184">
          <cell r="D3184" t="str">
            <v>Barra do Piraí/RJ</v>
          </cell>
          <cell r="E3184" t="str">
            <v>C</v>
          </cell>
          <cell r="F3184">
            <v>0.40260535833507816</v>
          </cell>
          <cell r="G3184" t="str">
            <v>A</v>
          </cell>
          <cell r="H3184">
            <v>1.0787901158932711</v>
          </cell>
          <cell r="I3184" t="str">
            <v>C</v>
          </cell>
          <cell r="J3184">
            <v>9.9670265867393262E-2</v>
          </cell>
          <cell r="K3184" t="str">
            <v>A</v>
          </cell>
          <cell r="L3184" t="str">
            <v>Cicf</v>
          </cell>
          <cell r="M3184" t="str">
            <v/>
          </cell>
          <cell r="N3184" t="str">
            <v>CAPAG Ano Base 2023</v>
          </cell>
          <cell r="O3184" t="str">
            <v>Não</v>
          </cell>
          <cell r="P3184">
            <v>0.60731642082314219</v>
          </cell>
          <cell r="Q3184" t="str">
            <v>Sim</v>
          </cell>
          <cell r="R3184" t="str">
            <v/>
          </cell>
          <cell r="S3184" t="str">
            <v/>
          </cell>
          <cell r="T3184" t="str">
            <v/>
          </cell>
          <cell r="U3184" t="str">
            <v/>
          </cell>
          <cell r="V3184" t="str">
            <v>Sim</v>
          </cell>
          <cell r="W3184" t="str">
            <v>Não</v>
          </cell>
        </row>
        <row r="3185">
          <cell r="D3185" t="str">
            <v>Barra Mansa/RJ</v>
          </cell>
          <cell r="E3185" t="str">
            <v>n.d.</v>
          </cell>
          <cell r="F3185">
            <v>0.23211969609318475</v>
          </cell>
          <cell r="G3185" t="str">
            <v>A</v>
          </cell>
          <cell r="H3185" t="str">
            <v>n.d.</v>
          </cell>
          <cell r="I3185" t="str">
            <v>n.d.</v>
          </cell>
          <cell r="J3185" t="str">
            <v>n.d.</v>
          </cell>
          <cell r="K3185" t="str">
            <v>n.d.</v>
          </cell>
          <cell r="L3185" t="str">
            <v>Dicf</v>
          </cell>
          <cell r="M3185"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185" t="str">
            <v>CAPAG Ano Base 2023</v>
          </cell>
          <cell r="O3185" t="str">
            <v>Não</v>
          </cell>
          <cell r="P3185" t="str">
            <v>n.d.</v>
          </cell>
          <cell r="Q3185" t="str">
            <v>Sim</v>
          </cell>
          <cell r="R3185" t="str">
            <v/>
          </cell>
          <cell r="S3185" t="str">
            <v>Sim</v>
          </cell>
          <cell r="T3185" t="str">
            <v/>
          </cell>
          <cell r="U3185" t="str">
            <v>Sim</v>
          </cell>
          <cell r="V3185" t="str">
            <v>Sim</v>
          </cell>
          <cell r="W3185" t="str">
            <v>Não</v>
          </cell>
        </row>
        <row r="3186">
          <cell r="D3186" t="str">
            <v>Belford Roxo/RJ</v>
          </cell>
          <cell r="E3186" t="str">
            <v>n.e.</v>
          </cell>
          <cell r="F3186">
            <v>0.40357255972196249</v>
          </cell>
          <cell r="G3186" t="str">
            <v>A</v>
          </cell>
          <cell r="H3186">
            <v>0.92531458529395838</v>
          </cell>
          <cell r="I3186" t="str">
            <v>B</v>
          </cell>
          <cell r="J3186">
            <v>-9.2201354302922672E-2</v>
          </cell>
          <cell r="K3186" t="str">
            <v>C</v>
          </cell>
          <cell r="L3186" t="str">
            <v>Eicf</v>
          </cell>
          <cell r="M3186" t="str">
            <v>Ente possui ranking da informação contábil Eicf</v>
          </cell>
          <cell r="N3186" t="str">
            <v>CAPAG Ano Base 2023</v>
          </cell>
          <cell r="O3186" t="str">
            <v>Não</v>
          </cell>
          <cell r="P3186" t="str">
            <v/>
          </cell>
          <cell r="Q3186" t="str">
            <v>Sim</v>
          </cell>
          <cell r="R3186" t="str">
            <v/>
          </cell>
          <cell r="S3186" t="str">
            <v/>
          </cell>
          <cell r="T3186" t="str">
            <v/>
          </cell>
          <cell r="U3186" t="str">
            <v/>
          </cell>
          <cell r="V3186" t="str">
            <v>Sim</v>
          </cell>
          <cell r="W3186" t="str">
            <v>Não</v>
          </cell>
        </row>
        <row r="3187">
          <cell r="D3187" t="str">
            <v>Bom Jardim/RJ</v>
          </cell>
          <cell r="E3187" t="str">
            <v>n.d.</v>
          </cell>
          <cell r="F3187">
            <v>6.7889655148539119E-2</v>
          </cell>
          <cell r="G3187" t="str">
            <v>A</v>
          </cell>
          <cell r="H3187" t="str">
            <v>n.d.</v>
          </cell>
          <cell r="I3187" t="str">
            <v>n.d.</v>
          </cell>
          <cell r="J3187">
            <v>0.10124897609462845</v>
          </cell>
          <cell r="K3187" t="str">
            <v>A</v>
          </cell>
          <cell r="L3187" t="str">
            <v>Bicf</v>
          </cell>
          <cell r="M318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187" t="str">
            <v>CAPAG Ano Base 2023</v>
          </cell>
          <cell r="O3187" t="str">
            <v>Não</v>
          </cell>
          <cell r="P3187">
            <v>0.46657969000132737</v>
          </cell>
          <cell r="Q3187" t="str">
            <v>Sim</v>
          </cell>
          <cell r="R3187" t="str">
            <v/>
          </cell>
          <cell r="S3187" t="str">
            <v>Sim</v>
          </cell>
          <cell r="T3187" t="str">
            <v/>
          </cell>
          <cell r="U3187" t="str">
            <v/>
          </cell>
          <cell r="V3187" t="str">
            <v>Sim</v>
          </cell>
          <cell r="W3187" t="str">
            <v>Não</v>
          </cell>
        </row>
        <row r="3188">
          <cell r="D3188" t="str">
            <v>Bom Jesus do Itabapoana/RJ</v>
          </cell>
          <cell r="E3188" t="str">
            <v>n.d.</v>
          </cell>
          <cell r="F3188">
            <v>0.17781784009789578</v>
          </cell>
          <cell r="G3188" t="str">
            <v>A</v>
          </cell>
          <cell r="H3188">
            <v>1.0099663115089195</v>
          </cell>
          <cell r="I3188" t="str">
            <v>C</v>
          </cell>
          <cell r="J3188" t="str">
            <v>n.d.</v>
          </cell>
          <cell r="K3188" t="str">
            <v>n.d.</v>
          </cell>
          <cell r="L3188" t="str">
            <v>Cicf</v>
          </cell>
          <cell r="M31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188" t="str">
            <v>CAPAG Ano Base 2023</v>
          </cell>
          <cell r="O3188" t="str">
            <v>Não</v>
          </cell>
          <cell r="P3188" t="str">
            <v>n.d.</v>
          </cell>
          <cell r="Q3188" t="str">
            <v>Sim</v>
          </cell>
          <cell r="R3188" t="str">
            <v/>
          </cell>
          <cell r="S3188" t="str">
            <v/>
          </cell>
          <cell r="T3188" t="str">
            <v/>
          </cell>
          <cell r="U3188" t="str">
            <v>Sim</v>
          </cell>
          <cell r="V3188" t="str">
            <v>Sim</v>
          </cell>
          <cell r="W3188" t="str">
            <v>Não</v>
          </cell>
        </row>
        <row r="3189">
          <cell r="D3189" t="str">
            <v>Cabo Frio/RJ</v>
          </cell>
          <cell r="E3189" t="str">
            <v>n.e.</v>
          </cell>
          <cell r="F3189" t="str">
            <v>n.d.</v>
          </cell>
          <cell r="G3189" t="str">
            <v>n.d.</v>
          </cell>
          <cell r="H3189" t="str">
            <v>n.d.</v>
          </cell>
          <cell r="I3189" t="str">
            <v>n.d.</v>
          </cell>
          <cell r="J3189" t="str">
            <v>n.d.</v>
          </cell>
          <cell r="K3189" t="str">
            <v>n.d.</v>
          </cell>
          <cell r="L3189" t="str">
            <v>Eicf</v>
          </cell>
          <cell r="M3189" t="str">
            <v>Ente possui ranking da informação contábil Eicf</v>
          </cell>
          <cell r="N3189" t="str">
            <v>CAPAG Ano Base 2023</v>
          </cell>
          <cell r="O3189" t="str">
            <v>Não</v>
          </cell>
          <cell r="P3189">
            <v>0.59327768555206972</v>
          </cell>
          <cell r="Q3189" t="str">
            <v>Sim</v>
          </cell>
          <cell r="R3189" t="str">
            <v>Sim</v>
          </cell>
          <cell r="S3189" t="str">
            <v/>
          </cell>
          <cell r="T3189" t="str">
            <v/>
          </cell>
          <cell r="U3189" t="str">
            <v/>
          </cell>
          <cell r="V3189" t="str">
            <v>Não</v>
          </cell>
          <cell r="W3189" t="str">
            <v>Não</v>
          </cell>
        </row>
        <row r="3190">
          <cell r="D3190" t="str">
            <v>Cachoeiras de Macacu/RJ</v>
          </cell>
          <cell r="E3190" t="str">
            <v>A</v>
          </cell>
          <cell r="F3190">
            <v>6.2863979316614541E-2</v>
          </cell>
          <cell r="G3190" t="str">
            <v>A</v>
          </cell>
          <cell r="H3190">
            <v>0.83794479251172094</v>
          </cell>
          <cell r="I3190" t="str">
            <v>A</v>
          </cell>
          <cell r="J3190">
            <v>0.14886591059170542</v>
          </cell>
          <cell r="K3190" t="str">
            <v>A</v>
          </cell>
          <cell r="L3190" t="str">
            <v>Cicf</v>
          </cell>
          <cell r="M3190" t="str">
            <v/>
          </cell>
          <cell r="N3190" t="str">
            <v>CAPAG Ano Base 2023</v>
          </cell>
          <cell r="O3190" t="str">
            <v>Não</v>
          </cell>
          <cell r="P3190">
            <v>7.1221333498189709E-2</v>
          </cell>
          <cell r="Q3190" t="str">
            <v>Sim</v>
          </cell>
          <cell r="R3190" t="str">
            <v/>
          </cell>
          <cell r="S3190" t="str">
            <v/>
          </cell>
          <cell r="T3190" t="str">
            <v/>
          </cell>
          <cell r="U3190" t="str">
            <v/>
          </cell>
          <cell r="V3190" t="str">
            <v>Sim</v>
          </cell>
          <cell r="W3190" t="str">
            <v>Sim</v>
          </cell>
        </row>
        <row r="3191">
          <cell r="D3191" t="str">
            <v>Cambuci/RJ</v>
          </cell>
          <cell r="E3191" t="str">
            <v>n.e.</v>
          </cell>
          <cell r="F3191">
            <v>9.6490630198073413E-2</v>
          </cell>
          <cell r="G3191" t="str">
            <v>A</v>
          </cell>
          <cell r="H3191" t="str">
            <v>n.d.</v>
          </cell>
          <cell r="I3191" t="str">
            <v>n.d.</v>
          </cell>
          <cell r="J3191" t="str">
            <v>n.d.</v>
          </cell>
          <cell r="K3191" t="str">
            <v>n.d.</v>
          </cell>
          <cell r="L3191" t="str">
            <v>Eicf</v>
          </cell>
          <cell r="M3191" t="str">
            <v>Ente possui ranking da informação contábil Eicf</v>
          </cell>
          <cell r="N3191" t="str">
            <v>CAPAG Ano Base 2023</v>
          </cell>
          <cell r="O3191" t="str">
            <v>Não</v>
          </cell>
          <cell r="P3191" t="str">
            <v>n.d.</v>
          </cell>
          <cell r="Q3191" t="str">
            <v>Sim</v>
          </cell>
          <cell r="R3191" t="str">
            <v/>
          </cell>
          <cell r="S3191" t="str">
            <v>Sim</v>
          </cell>
          <cell r="T3191" t="str">
            <v/>
          </cell>
          <cell r="U3191" t="str">
            <v>Sim</v>
          </cell>
          <cell r="V3191" t="str">
            <v>Sim</v>
          </cell>
          <cell r="W3191" t="str">
            <v>Não</v>
          </cell>
        </row>
        <row r="3192">
          <cell r="D3192" t="str">
            <v>Carapebus/RJ</v>
          </cell>
          <cell r="E3192" t="str">
            <v>n.e.</v>
          </cell>
          <cell r="F3192" t="e">
            <v>#DIV/0!</v>
          </cell>
          <cell r="G3192" t="str">
            <v>n.d.</v>
          </cell>
          <cell r="H3192" t="str">
            <v>n.d.</v>
          </cell>
          <cell r="I3192" t="str">
            <v>n.d.</v>
          </cell>
          <cell r="J3192" t="str">
            <v>n.d.</v>
          </cell>
          <cell r="K3192" t="str">
            <v>n.d.</v>
          </cell>
          <cell r="L3192" t="str">
            <v>Eicf</v>
          </cell>
          <cell r="M3192" t="str">
            <v>Ente possui ranking da informação contábil Eicf</v>
          </cell>
          <cell r="N3192" t="str">
            <v>CAPAG Ano Base 2023</v>
          </cell>
          <cell r="O3192" t="str">
            <v>Não</v>
          </cell>
          <cell r="P3192" t="str">
            <v/>
          </cell>
          <cell r="Q3192" t="str">
            <v>Não</v>
          </cell>
          <cell r="R3192" t="str">
            <v/>
          </cell>
          <cell r="S3192" t="str">
            <v/>
          </cell>
          <cell r="T3192" t="str">
            <v/>
          </cell>
          <cell r="U3192" t="str">
            <v/>
          </cell>
          <cell r="V3192" t="str">
            <v>Não</v>
          </cell>
          <cell r="W3192" t="str">
            <v>Não</v>
          </cell>
        </row>
        <row r="3193">
          <cell r="D3193" t="str">
            <v>Comendador Levy Gasparian/RJ</v>
          </cell>
          <cell r="E3193" t="str">
            <v>n.d.</v>
          </cell>
          <cell r="F3193">
            <v>0.18624982774080959</v>
          </cell>
          <cell r="G3193" t="str">
            <v>A</v>
          </cell>
          <cell r="H3193">
            <v>0.9698051685767487</v>
          </cell>
          <cell r="I3193" t="str">
            <v>C</v>
          </cell>
          <cell r="J3193" t="str">
            <v>n.d.</v>
          </cell>
          <cell r="K3193" t="str">
            <v>n.d.</v>
          </cell>
          <cell r="L3193" t="str">
            <v>Bicf</v>
          </cell>
          <cell r="M319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193" t="str">
            <v>CAPAG Ano Base 2023</v>
          </cell>
          <cell r="O3193" t="str">
            <v>Não</v>
          </cell>
          <cell r="P3193" t="str">
            <v>n.d.</v>
          </cell>
          <cell r="Q3193" t="str">
            <v>Sim</v>
          </cell>
          <cell r="R3193" t="str">
            <v/>
          </cell>
          <cell r="S3193" t="str">
            <v/>
          </cell>
          <cell r="T3193" t="str">
            <v/>
          </cell>
          <cell r="U3193" t="str">
            <v>Sim</v>
          </cell>
          <cell r="V3193" t="str">
            <v>Sim</v>
          </cell>
          <cell r="W3193" t="str">
            <v>Não</v>
          </cell>
        </row>
        <row r="3194">
          <cell r="D3194" t="str">
            <v>Campos dos Goytacazes/RJ</v>
          </cell>
          <cell r="E3194" t="str">
            <v>n.d.</v>
          </cell>
          <cell r="F3194">
            <v>0.13987437632471378</v>
          </cell>
          <cell r="G3194" t="str">
            <v>A</v>
          </cell>
          <cell r="H3194">
            <v>0.97287917992037776</v>
          </cell>
          <cell r="I3194" t="str">
            <v>C</v>
          </cell>
          <cell r="J3194" t="str">
            <v>n.d.</v>
          </cell>
          <cell r="K3194" t="str">
            <v>n.d.</v>
          </cell>
          <cell r="L3194" t="str">
            <v>Cicf</v>
          </cell>
          <cell r="M31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194" t="str">
            <v>CAPAG Ano Base 2023</v>
          </cell>
          <cell r="O3194" t="str">
            <v>Não</v>
          </cell>
          <cell r="P3194">
            <v>0.27113555842492898</v>
          </cell>
          <cell r="Q3194" t="str">
            <v>Sim</v>
          </cell>
          <cell r="R3194" t="str">
            <v>Sim</v>
          </cell>
          <cell r="S3194" t="str">
            <v/>
          </cell>
          <cell r="T3194" t="str">
            <v/>
          </cell>
          <cell r="U3194" t="str">
            <v>Sim</v>
          </cell>
          <cell r="V3194" t="str">
            <v>Sim</v>
          </cell>
          <cell r="W3194" t="str">
            <v>Sim</v>
          </cell>
        </row>
        <row r="3195">
          <cell r="D3195" t="str">
            <v>Cantagalo/RJ</v>
          </cell>
          <cell r="E3195" t="str">
            <v>A</v>
          </cell>
          <cell r="F3195">
            <v>4.1385684861886219E-3</v>
          </cell>
          <cell r="G3195" t="str">
            <v>A</v>
          </cell>
          <cell r="H3195">
            <v>0.87904817396450219</v>
          </cell>
          <cell r="I3195" t="str">
            <v>B</v>
          </cell>
          <cell r="J3195">
            <v>0.15596117633542572</v>
          </cell>
          <cell r="K3195" t="str">
            <v>A</v>
          </cell>
          <cell r="L3195" t="str">
            <v>Bicf</v>
          </cell>
          <cell r="M3195" t="str">
            <v/>
          </cell>
          <cell r="N3195" t="str">
            <v>CAPAG Ano Base 2023</v>
          </cell>
          <cell r="O3195" t="str">
            <v>Não</v>
          </cell>
          <cell r="P3195">
            <v>0.20118653291149222</v>
          </cell>
          <cell r="Q3195" t="str">
            <v>Sim</v>
          </cell>
          <cell r="R3195" t="str">
            <v/>
          </cell>
          <cell r="S3195" t="str">
            <v/>
          </cell>
          <cell r="T3195" t="str">
            <v/>
          </cell>
          <cell r="U3195" t="str">
            <v/>
          </cell>
          <cell r="V3195" t="str">
            <v>Sim</v>
          </cell>
          <cell r="W3195" t="str">
            <v>Sim</v>
          </cell>
        </row>
        <row r="3196">
          <cell r="D3196" t="str">
            <v>Cardoso Moreira/RJ</v>
          </cell>
          <cell r="E3196" t="str">
            <v>C</v>
          </cell>
          <cell r="F3196">
            <v>2.6462588542223659E-3</v>
          </cell>
          <cell r="G3196" t="str">
            <v>A</v>
          </cell>
          <cell r="H3196">
            <v>1.3681127564017976</v>
          </cell>
          <cell r="I3196" t="str">
            <v>C</v>
          </cell>
          <cell r="J3196">
            <v>-2.4016504118775845E-4</v>
          </cell>
          <cell r="K3196" t="str">
            <v>C</v>
          </cell>
          <cell r="L3196" t="str">
            <v>Cicf</v>
          </cell>
          <cell r="M3196" t="str">
            <v/>
          </cell>
          <cell r="N3196" t="str">
            <v>CAPAG Ano Base 2023</v>
          </cell>
          <cell r="O3196" t="str">
            <v>Não</v>
          </cell>
          <cell r="P3196">
            <v>1.0634149760881964</v>
          </cell>
          <cell r="Q3196" t="str">
            <v>Sim</v>
          </cell>
          <cell r="R3196" t="str">
            <v/>
          </cell>
          <cell r="S3196" t="str">
            <v/>
          </cell>
          <cell r="T3196" t="str">
            <v/>
          </cell>
          <cell r="U3196" t="str">
            <v/>
          </cell>
          <cell r="V3196" t="str">
            <v>Sim</v>
          </cell>
          <cell r="W3196" t="str">
            <v>Não</v>
          </cell>
        </row>
        <row r="3197">
          <cell r="D3197" t="str">
            <v>Carmo/RJ</v>
          </cell>
          <cell r="E3197" t="e">
            <v>#N/A</v>
          </cell>
          <cell r="F3197" t="e">
            <v>#N/A</v>
          </cell>
          <cell r="G3197" t="e">
            <v>#N/A</v>
          </cell>
          <cell r="H3197" t="e">
            <v>#N/A</v>
          </cell>
          <cell r="I3197" t="e">
            <v>#N/A</v>
          </cell>
          <cell r="J3197" t="e">
            <v>#N/A</v>
          </cell>
          <cell r="K3197" t="e">
            <v>#N/A</v>
          </cell>
          <cell r="L3197" t="str">
            <v>Eicf</v>
          </cell>
          <cell r="M3197" t="str">
            <v>Ente possui ranking da informação contábil Eicf</v>
          </cell>
          <cell r="N3197" t="str">
            <v>CAPAG Ano Base 2023</v>
          </cell>
          <cell r="O3197" t="str">
            <v>Não</v>
          </cell>
          <cell r="P3197" t="e">
            <v>#N/A</v>
          </cell>
          <cell r="Q3197" t="str">
            <v>Não</v>
          </cell>
          <cell r="R3197" t="e">
            <v>#N/A</v>
          </cell>
          <cell r="S3197" t="str">
            <v/>
          </cell>
          <cell r="T3197" t="e">
            <v>#N/A</v>
          </cell>
          <cell r="U3197" t="e">
            <v>#N/A</v>
          </cell>
          <cell r="V3197" t="e">
            <v>#N/A</v>
          </cell>
          <cell r="W3197" t="str">
            <v>Não</v>
          </cell>
        </row>
        <row r="3198">
          <cell r="D3198" t="str">
            <v>Casimiro de Abreu/RJ</v>
          </cell>
          <cell r="E3198" t="str">
            <v>n.d.</v>
          </cell>
          <cell r="F3198" t="str">
            <v>n.d.</v>
          </cell>
          <cell r="G3198" t="str">
            <v>n.d.</v>
          </cell>
          <cell r="H3198">
            <v>0.9727437745737616</v>
          </cell>
          <cell r="I3198" t="str">
            <v>C</v>
          </cell>
          <cell r="J3198" t="str">
            <v>n.d.</v>
          </cell>
          <cell r="K3198" t="str">
            <v>n.d.</v>
          </cell>
          <cell r="L3198" t="str">
            <v>Cicf</v>
          </cell>
          <cell r="M3198" t="str">
            <v xml:space="preserve">Ente não publicou último RGF de 2024
</v>
          </cell>
          <cell r="N3198" t="str">
            <v>CAPAG Ano Base 2023</v>
          </cell>
          <cell r="O3198" t="str">
            <v>Não</v>
          </cell>
          <cell r="P3198">
            <v>5.5337617745216561E-2</v>
          </cell>
          <cell r="Q3198" t="str">
            <v>Sim</v>
          </cell>
          <cell r="R3198" t="str">
            <v>Sim</v>
          </cell>
          <cell r="S3198" t="str">
            <v/>
          </cell>
          <cell r="T3198" t="str">
            <v/>
          </cell>
          <cell r="U3198" t="str">
            <v/>
          </cell>
          <cell r="V3198" t="str">
            <v>Não</v>
          </cell>
          <cell r="W3198" t="str">
            <v>Sim</v>
          </cell>
        </row>
        <row r="3199">
          <cell r="D3199" t="str">
            <v>Conceição de Macabu/RJ</v>
          </cell>
          <cell r="E3199" t="str">
            <v>n.d.</v>
          </cell>
          <cell r="F3199" t="str">
            <v>n.d.</v>
          </cell>
          <cell r="G3199" t="str">
            <v>n.d.</v>
          </cell>
          <cell r="H3199" t="str">
            <v>n.d.</v>
          </cell>
          <cell r="I3199" t="str">
            <v>n.d.</v>
          </cell>
          <cell r="J3199" t="str">
            <v>n.d.</v>
          </cell>
          <cell r="K3199" t="str">
            <v>n.d.</v>
          </cell>
          <cell r="L3199" t="str">
            <v>Cicf</v>
          </cell>
          <cell r="M3199" t="str">
            <v xml:space="preserve">Ente não publicou último RGF de 2024
Ente não publicou último RREO de 2024
</v>
          </cell>
          <cell r="N3199" t="str">
            <v>CAPAG Ano Base 2023</v>
          </cell>
          <cell r="O3199" t="str">
            <v>Não</v>
          </cell>
          <cell r="P3199">
            <v>0.33936366622609943</v>
          </cell>
          <cell r="Q3199" t="str">
            <v>Sim</v>
          </cell>
          <cell r="R3199" t="str">
            <v>Sim</v>
          </cell>
          <cell r="S3199" t="str">
            <v/>
          </cell>
          <cell r="T3199" t="str">
            <v/>
          </cell>
          <cell r="U3199" t="str">
            <v/>
          </cell>
          <cell r="V3199" t="str">
            <v>Não</v>
          </cell>
          <cell r="W3199" t="str">
            <v>Não</v>
          </cell>
        </row>
        <row r="3200">
          <cell r="D3200" t="str">
            <v>Cordeiro/RJ</v>
          </cell>
          <cell r="E3200" t="str">
            <v>n.d.</v>
          </cell>
          <cell r="F3200" t="str">
            <v>n.d.</v>
          </cell>
          <cell r="G3200" t="str">
            <v>n.d.</v>
          </cell>
          <cell r="H3200" t="str">
            <v>n.d.</v>
          </cell>
          <cell r="I3200" t="str">
            <v>n.d.</v>
          </cell>
          <cell r="J3200" t="str">
            <v>n.d.</v>
          </cell>
          <cell r="K3200" t="str">
            <v>n.d.</v>
          </cell>
          <cell r="L3200" t="str">
            <v>Dicf</v>
          </cell>
          <cell r="M3200" t="str">
            <v xml:space="preserve">Ente não publicou último RGF de 2024
Ente não publicou último RREO de 2024
</v>
          </cell>
          <cell r="N3200" t="str">
            <v>CAPAG Ano Base 2023</v>
          </cell>
          <cell r="O3200" t="str">
            <v>Não</v>
          </cell>
          <cell r="P3200">
            <v>0.23503640092098699</v>
          </cell>
          <cell r="Q3200" t="str">
            <v>Sim</v>
          </cell>
          <cell r="R3200" t="str">
            <v>Sim</v>
          </cell>
          <cell r="S3200" t="str">
            <v/>
          </cell>
          <cell r="T3200" t="str">
            <v/>
          </cell>
          <cell r="U3200" t="str">
            <v/>
          </cell>
          <cell r="V3200" t="str">
            <v>Não</v>
          </cell>
          <cell r="W3200" t="str">
            <v>Não</v>
          </cell>
        </row>
        <row r="3201">
          <cell r="D3201" t="str">
            <v>Duas Barras/RJ</v>
          </cell>
          <cell r="E3201" t="str">
            <v>n.d.</v>
          </cell>
          <cell r="F3201">
            <v>2.476398475886056E-2</v>
          </cell>
          <cell r="G3201" t="str">
            <v>A</v>
          </cell>
          <cell r="H3201" t="str">
            <v>n.d.</v>
          </cell>
          <cell r="I3201" t="str">
            <v>n.d.</v>
          </cell>
          <cell r="J3201">
            <v>-9.795986797934756E-3</v>
          </cell>
          <cell r="K3201" t="str">
            <v>C</v>
          </cell>
          <cell r="L3201" t="str">
            <v>Dicf</v>
          </cell>
          <cell r="M320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201" t="str">
            <v>CAPAG Ano Base 2023</v>
          </cell>
          <cell r="O3201" t="str">
            <v>Não</v>
          </cell>
          <cell r="P3201" t="str">
            <v/>
          </cell>
          <cell r="Q3201" t="str">
            <v>Sim</v>
          </cell>
          <cell r="R3201" t="str">
            <v/>
          </cell>
          <cell r="S3201" t="str">
            <v>Sim</v>
          </cell>
          <cell r="T3201" t="str">
            <v/>
          </cell>
          <cell r="U3201" t="str">
            <v/>
          </cell>
          <cell r="V3201" t="str">
            <v>Sim</v>
          </cell>
          <cell r="W3201" t="str">
            <v>Não</v>
          </cell>
        </row>
        <row r="3202">
          <cell r="D3202" t="str">
            <v>Duque de Caxias/RJ</v>
          </cell>
          <cell r="E3202" t="str">
            <v>n.e.</v>
          </cell>
          <cell r="F3202">
            <v>5.9707362793140428E-2</v>
          </cell>
          <cell r="G3202" t="str">
            <v>A</v>
          </cell>
          <cell r="H3202">
            <v>0.97480460970534011</v>
          </cell>
          <cell r="I3202" t="str">
            <v>C</v>
          </cell>
          <cell r="J3202" t="str">
            <v>n.d.</v>
          </cell>
          <cell r="K3202" t="str">
            <v>n.d.</v>
          </cell>
          <cell r="L3202" t="str">
            <v>Eicf</v>
          </cell>
          <cell r="M3202" t="str">
            <v>Ente possui ranking da informação contábil Eicf</v>
          </cell>
          <cell r="N3202" t="str">
            <v>CAPAG Ano Base 2023</v>
          </cell>
          <cell r="O3202" t="str">
            <v>Não</v>
          </cell>
          <cell r="P3202" t="str">
            <v>n.d.</v>
          </cell>
          <cell r="Q3202" t="str">
            <v>Sim</v>
          </cell>
          <cell r="R3202" t="str">
            <v/>
          </cell>
          <cell r="S3202" t="str">
            <v/>
          </cell>
          <cell r="T3202" t="str">
            <v/>
          </cell>
          <cell r="U3202" t="str">
            <v>Sim</v>
          </cell>
          <cell r="V3202" t="str">
            <v>Sim</v>
          </cell>
          <cell r="W3202" t="str">
            <v>Não</v>
          </cell>
        </row>
        <row r="3203">
          <cell r="D3203" t="str">
            <v>Engenheiro Paulo de Frontin/RJ</v>
          </cell>
          <cell r="E3203" t="str">
            <v>C</v>
          </cell>
          <cell r="F3203">
            <v>5.4070211368414292E-2</v>
          </cell>
          <cell r="G3203" t="str">
            <v>A</v>
          </cell>
          <cell r="H3203">
            <v>0.99104256467679197</v>
          </cell>
          <cell r="I3203" t="str">
            <v>C</v>
          </cell>
          <cell r="J3203">
            <v>0.10218460009454269</v>
          </cell>
          <cell r="K3203" t="str">
            <v>A</v>
          </cell>
          <cell r="L3203" t="str">
            <v>Cicf</v>
          </cell>
          <cell r="M3203" t="str">
            <v/>
          </cell>
          <cell r="N3203" t="str">
            <v>CAPAG Ano Base 2023</v>
          </cell>
          <cell r="O3203" t="str">
            <v>Não</v>
          </cell>
          <cell r="P3203">
            <v>0.18433441775152148</v>
          </cell>
          <cell r="Q3203" t="str">
            <v>Sim</v>
          </cell>
          <cell r="R3203" t="str">
            <v/>
          </cell>
          <cell r="S3203" t="str">
            <v/>
          </cell>
          <cell r="T3203" t="str">
            <v/>
          </cell>
          <cell r="U3203" t="str">
            <v/>
          </cell>
          <cell r="V3203" t="str">
            <v>Sim</v>
          </cell>
          <cell r="W3203" t="str">
            <v>Sim</v>
          </cell>
        </row>
        <row r="3204">
          <cell r="D3204" t="str">
            <v>Guapimirim/RJ</v>
          </cell>
          <cell r="E3204" t="str">
            <v>A</v>
          </cell>
          <cell r="F3204">
            <v>7.8792363617778929E-2</v>
          </cell>
          <cell r="G3204" t="str">
            <v>A</v>
          </cell>
          <cell r="H3204">
            <v>0.85878127535694593</v>
          </cell>
          <cell r="I3204" t="str">
            <v>B</v>
          </cell>
          <cell r="J3204">
            <v>0.13909131508045144</v>
          </cell>
          <cell r="K3204" t="str">
            <v>A</v>
          </cell>
          <cell r="L3204" t="str">
            <v>Cicf</v>
          </cell>
          <cell r="M3204" t="str">
            <v/>
          </cell>
          <cell r="N3204" t="str">
            <v>CAPAG Ano Base 2023</v>
          </cell>
          <cell r="O3204" t="str">
            <v>Não</v>
          </cell>
          <cell r="P3204">
            <v>7.2979653789886231E-2</v>
          </cell>
          <cell r="Q3204" t="str">
            <v>Sim</v>
          </cell>
          <cell r="R3204" t="str">
            <v/>
          </cell>
          <cell r="S3204" t="str">
            <v/>
          </cell>
          <cell r="T3204" t="str">
            <v/>
          </cell>
          <cell r="U3204" t="str">
            <v/>
          </cell>
          <cell r="V3204" t="str">
            <v>Sim</v>
          </cell>
          <cell r="W3204" t="str">
            <v>Sim</v>
          </cell>
        </row>
        <row r="3205">
          <cell r="D3205" t="str">
            <v>Iguaba Grande/RJ</v>
          </cell>
          <cell r="E3205" t="str">
            <v>n.d.</v>
          </cell>
          <cell r="F3205" t="str">
            <v>n.d.</v>
          </cell>
          <cell r="G3205" t="str">
            <v>n.d.</v>
          </cell>
          <cell r="H3205" t="str">
            <v>n.d.</v>
          </cell>
          <cell r="I3205" t="str">
            <v>n.d.</v>
          </cell>
          <cell r="J3205" t="str">
            <v>n.d.</v>
          </cell>
          <cell r="K3205" t="str">
            <v>n.d.</v>
          </cell>
          <cell r="L3205" t="str">
            <v>Bicf</v>
          </cell>
          <cell r="M3205" t="str">
            <v xml:space="preserve">Ente não publicou último RGF de 2024
Ente não publicou último RREO de 2024
</v>
          </cell>
          <cell r="N3205" t="str">
            <v>CAPAG Ano Base 2023</v>
          </cell>
          <cell r="O3205" t="str">
            <v>Não</v>
          </cell>
          <cell r="P3205">
            <v>0.50137415129119223</v>
          </cell>
          <cell r="Q3205" t="str">
            <v>Sim</v>
          </cell>
          <cell r="R3205" t="str">
            <v>Sim</v>
          </cell>
          <cell r="S3205" t="str">
            <v/>
          </cell>
          <cell r="T3205" t="str">
            <v/>
          </cell>
          <cell r="U3205" t="str">
            <v/>
          </cell>
          <cell r="V3205" t="str">
            <v>Não</v>
          </cell>
          <cell r="W3205" t="str">
            <v>Não</v>
          </cell>
        </row>
        <row r="3206">
          <cell r="D3206" t="str">
            <v>Itaboraí/RJ</v>
          </cell>
          <cell r="E3206" t="str">
            <v>C</v>
          </cell>
          <cell r="F3206">
            <v>1.8581406640301477E-2</v>
          </cell>
          <cell r="G3206" t="str">
            <v>A</v>
          </cell>
          <cell r="H3206">
            <v>1.0022483079665789</v>
          </cell>
          <cell r="I3206" t="str">
            <v>C</v>
          </cell>
          <cell r="J3206">
            <v>9.5075424332524527E-2</v>
          </cell>
          <cell r="K3206" t="str">
            <v>A</v>
          </cell>
          <cell r="L3206" t="str">
            <v>Dicf</v>
          </cell>
          <cell r="M3206" t="str">
            <v/>
          </cell>
          <cell r="N3206" t="str">
            <v>CAPAG Ano Base 2023</v>
          </cell>
          <cell r="O3206" t="str">
            <v>Não</v>
          </cell>
          <cell r="P3206">
            <v>0.17389348231184504</v>
          </cell>
          <cell r="Q3206" t="str">
            <v>Sim</v>
          </cell>
          <cell r="R3206" t="str">
            <v/>
          </cell>
          <cell r="S3206" t="str">
            <v/>
          </cell>
          <cell r="T3206" t="str">
            <v/>
          </cell>
          <cell r="U3206" t="str">
            <v/>
          </cell>
          <cell r="V3206" t="str">
            <v>Sim</v>
          </cell>
          <cell r="W3206" t="str">
            <v>Sim</v>
          </cell>
        </row>
        <row r="3207">
          <cell r="D3207" t="str">
            <v>Itaguaí/RJ</v>
          </cell>
          <cell r="E3207" t="str">
            <v>n.e.</v>
          </cell>
          <cell r="F3207">
            <v>0.13182843975821484</v>
          </cell>
          <cell r="G3207" t="str">
            <v>A</v>
          </cell>
          <cell r="H3207">
            <v>0.95218084830561889</v>
          </cell>
          <cell r="I3207" t="str">
            <v>C</v>
          </cell>
          <cell r="J3207">
            <v>-3.4576095577282875E-2</v>
          </cell>
          <cell r="K3207" t="str">
            <v>C</v>
          </cell>
          <cell r="L3207" t="str">
            <v>Eicf</v>
          </cell>
          <cell r="M3207" t="str">
            <v>Ente possui ranking da informação contábil Eicf</v>
          </cell>
          <cell r="N3207" t="str">
            <v>CAPAG Ano Base 2023</v>
          </cell>
          <cell r="O3207" t="str">
            <v>Não</v>
          </cell>
          <cell r="P3207">
            <v>1.640803734986753</v>
          </cell>
          <cell r="Q3207" t="str">
            <v>Sim</v>
          </cell>
          <cell r="R3207" t="str">
            <v/>
          </cell>
          <cell r="S3207" t="str">
            <v/>
          </cell>
          <cell r="T3207" t="str">
            <v/>
          </cell>
          <cell r="U3207" t="str">
            <v/>
          </cell>
          <cell r="V3207" t="str">
            <v>Sim</v>
          </cell>
          <cell r="W3207" t="str">
            <v>Não</v>
          </cell>
        </row>
        <row r="3208">
          <cell r="D3208" t="str">
            <v>Italva/RJ</v>
          </cell>
          <cell r="E3208" t="str">
            <v>n.d.</v>
          </cell>
          <cell r="F3208">
            <v>1.6186268855618847E-2</v>
          </cell>
          <cell r="G3208" t="str">
            <v>A</v>
          </cell>
          <cell r="H3208">
            <v>0.90751846851433227</v>
          </cell>
          <cell r="I3208" t="str">
            <v>B</v>
          </cell>
          <cell r="J3208" t="str">
            <v>n.d.</v>
          </cell>
          <cell r="K3208" t="str">
            <v>n.d.</v>
          </cell>
          <cell r="L3208" t="str">
            <v>Bicf</v>
          </cell>
          <cell r="M320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08" t="str">
            <v>CAPAG Ano Base 2023</v>
          </cell>
          <cell r="O3208" t="str">
            <v>Não</v>
          </cell>
          <cell r="P3208" t="str">
            <v>n.d.</v>
          </cell>
          <cell r="Q3208" t="str">
            <v>Sim</v>
          </cell>
          <cell r="R3208" t="str">
            <v/>
          </cell>
          <cell r="S3208" t="str">
            <v/>
          </cell>
          <cell r="T3208" t="str">
            <v/>
          </cell>
          <cell r="U3208" t="str">
            <v>Sim</v>
          </cell>
          <cell r="V3208" t="str">
            <v>Sim</v>
          </cell>
          <cell r="W3208" t="str">
            <v>Sim</v>
          </cell>
        </row>
        <row r="3209">
          <cell r="D3209" t="str">
            <v>Itaocara/RJ</v>
          </cell>
          <cell r="E3209" t="str">
            <v>n.d.</v>
          </cell>
          <cell r="F3209">
            <v>3.9022732540559366E-2</v>
          </cell>
          <cell r="G3209" t="str">
            <v>A</v>
          </cell>
          <cell r="H3209">
            <v>0.95228157223555243</v>
          </cell>
          <cell r="I3209" t="str">
            <v>C</v>
          </cell>
          <cell r="J3209" t="str">
            <v>n.d.</v>
          </cell>
          <cell r="K3209" t="str">
            <v>n.d.</v>
          </cell>
          <cell r="L3209" t="str">
            <v>Dicf</v>
          </cell>
          <cell r="M320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09" t="str">
            <v>CAPAG Ano Base 2023</v>
          </cell>
          <cell r="O3209" t="str">
            <v>Não</v>
          </cell>
          <cell r="P3209" t="str">
            <v>n.d.</v>
          </cell>
          <cell r="Q3209" t="str">
            <v>Sim</v>
          </cell>
          <cell r="R3209" t="str">
            <v/>
          </cell>
          <cell r="S3209" t="str">
            <v/>
          </cell>
          <cell r="T3209" t="str">
            <v/>
          </cell>
          <cell r="U3209" t="str">
            <v>Sim</v>
          </cell>
          <cell r="V3209" t="str">
            <v>Sim</v>
          </cell>
          <cell r="W3209" t="str">
            <v>Não</v>
          </cell>
        </row>
        <row r="3210">
          <cell r="D3210" t="str">
            <v>Itaperuna/RJ</v>
          </cell>
          <cell r="E3210" t="str">
            <v>C</v>
          </cell>
          <cell r="F3210">
            <v>8.6433935364569364E-2</v>
          </cell>
          <cell r="G3210" t="str">
            <v>A</v>
          </cell>
          <cell r="H3210">
            <v>0.9944325182123549</v>
          </cell>
          <cell r="I3210" t="str">
            <v>C</v>
          </cell>
          <cell r="J3210">
            <v>-0.23013753780075397</v>
          </cell>
          <cell r="K3210" t="str">
            <v>C</v>
          </cell>
          <cell r="L3210" t="str">
            <v>Bicf</v>
          </cell>
          <cell r="M3210" t="str">
            <v/>
          </cell>
          <cell r="N3210" t="str">
            <v>CAPAG Ano Base 2023</v>
          </cell>
          <cell r="O3210" t="str">
            <v>Não</v>
          </cell>
          <cell r="P3210">
            <v>4.1265030861123169</v>
          </cell>
          <cell r="Q3210" t="str">
            <v>Sim</v>
          </cell>
          <cell r="R3210" t="str">
            <v/>
          </cell>
          <cell r="S3210" t="str">
            <v/>
          </cell>
          <cell r="T3210" t="str">
            <v/>
          </cell>
          <cell r="U3210" t="str">
            <v/>
          </cell>
          <cell r="V3210" t="str">
            <v>Sim</v>
          </cell>
          <cell r="W3210" t="str">
            <v>Não</v>
          </cell>
        </row>
        <row r="3211">
          <cell r="D3211" t="str">
            <v>Itatiaia/RJ</v>
          </cell>
          <cell r="E3211" t="str">
            <v>A</v>
          </cell>
          <cell r="F3211">
            <v>0.14666212070279661</v>
          </cell>
          <cell r="G3211" t="str">
            <v>A</v>
          </cell>
          <cell r="H3211">
            <v>0.89171659389562619</v>
          </cell>
          <cell r="I3211" t="str">
            <v>B</v>
          </cell>
          <cell r="J3211">
            <v>5.7848534985075334E-2</v>
          </cell>
          <cell r="K3211" t="str">
            <v>A</v>
          </cell>
          <cell r="L3211" t="str">
            <v>Cicf</v>
          </cell>
          <cell r="M3211" t="str">
            <v/>
          </cell>
          <cell r="N3211" t="str">
            <v>CAPAG Ano Base 2023</v>
          </cell>
          <cell r="O3211" t="str">
            <v>Não</v>
          </cell>
          <cell r="P3211">
            <v>0.12353050200644895</v>
          </cell>
          <cell r="Q3211" t="str">
            <v>Sim</v>
          </cell>
          <cell r="R3211" t="str">
            <v/>
          </cell>
          <cell r="S3211" t="str">
            <v/>
          </cell>
          <cell r="T3211" t="str">
            <v/>
          </cell>
          <cell r="U3211" t="str">
            <v/>
          </cell>
          <cell r="V3211" t="str">
            <v>Sim</v>
          </cell>
          <cell r="W3211" t="str">
            <v>Sim</v>
          </cell>
        </row>
        <row r="3212">
          <cell r="D3212" t="str">
            <v>Japeri/RJ</v>
          </cell>
          <cell r="E3212" t="str">
            <v>n.d.</v>
          </cell>
          <cell r="F3212" t="str">
            <v>n.d.</v>
          </cell>
          <cell r="G3212" t="str">
            <v>n.d.</v>
          </cell>
          <cell r="H3212" t="str">
            <v>n.d.</v>
          </cell>
          <cell r="I3212" t="str">
            <v>n.d.</v>
          </cell>
          <cell r="J3212" t="str">
            <v>n.d.</v>
          </cell>
          <cell r="K3212" t="str">
            <v>n.d.</v>
          </cell>
          <cell r="L3212" t="str">
            <v>Dicf</v>
          </cell>
          <cell r="M3212" t="str">
            <v xml:space="preserve">Ente não publicou último RGF de 2024
Ente não publicou último RREO de 2024
</v>
          </cell>
          <cell r="N3212" t="str">
            <v>CAPAG Ano Base 2023</v>
          </cell>
          <cell r="O3212" t="str">
            <v>Não</v>
          </cell>
          <cell r="P3212">
            <v>0.31973906376311984</v>
          </cell>
          <cell r="Q3212" t="str">
            <v>Sim</v>
          </cell>
          <cell r="R3212" t="str">
            <v>Sim</v>
          </cell>
          <cell r="S3212" t="str">
            <v/>
          </cell>
          <cell r="T3212" t="str">
            <v/>
          </cell>
          <cell r="U3212" t="str">
            <v/>
          </cell>
          <cell r="V3212" t="str">
            <v>Não</v>
          </cell>
          <cell r="W3212" t="str">
            <v>Não</v>
          </cell>
        </row>
        <row r="3213">
          <cell r="D3213" t="str">
            <v>Laje do Muriaé/RJ</v>
          </cell>
          <cell r="E3213" t="str">
            <v>n.e.</v>
          </cell>
          <cell r="F3213" t="e">
            <v>#DIV/0!</v>
          </cell>
          <cell r="G3213" t="str">
            <v>n.d.</v>
          </cell>
          <cell r="H3213" t="str">
            <v>n.d.</v>
          </cell>
          <cell r="I3213" t="str">
            <v>n.d.</v>
          </cell>
          <cell r="J3213" t="str">
            <v>n.d.</v>
          </cell>
          <cell r="K3213" t="str">
            <v>n.d.</v>
          </cell>
          <cell r="L3213" t="str">
            <v>Eicf</v>
          </cell>
          <cell r="M3213" t="str">
            <v>Ente possui ranking da informação contábil Eicf</v>
          </cell>
          <cell r="N3213" t="str">
            <v>CAPAG Ano Base 2023</v>
          </cell>
          <cell r="O3213" t="str">
            <v>Não</v>
          </cell>
          <cell r="P3213" t="str">
            <v/>
          </cell>
          <cell r="Q3213" t="str">
            <v>Não</v>
          </cell>
          <cell r="R3213" t="str">
            <v/>
          </cell>
          <cell r="S3213" t="str">
            <v/>
          </cell>
          <cell r="T3213" t="str">
            <v/>
          </cell>
          <cell r="U3213" t="str">
            <v/>
          </cell>
          <cell r="V3213" t="str">
            <v>Não</v>
          </cell>
          <cell r="W3213" t="str">
            <v>Não</v>
          </cell>
        </row>
        <row r="3214">
          <cell r="D3214" t="str">
            <v>Macaé/RJ</v>
          </cell>
          <cell r="E3214" t="str">
            <v>A</v>
          </cell>
          <cell r="F3214">
            <v>2.186409038081516E-2</v>
          </cell>
          <cell r="G3214" t="str">
            <v>A</v>
          </cell>
          <cell r="H3214">
            <v>0.72129243275069688</v>
          </cell>
          <cell r="I3214" t="str">
            <v>A</v>
          </cell>
          <cell r="J3214">
            <v>0.23868927488381547</v>
          </cell>
          <cell r="K3214" t="str">
            <v>A</v>
          </cell>
          <cell r="L3214" t="str">
            <v>Cicf</v>
          </cell>
          <cell r="M3214" t="str">
            <v/>
          </cell>
          <cell r="N3214" t="str">
            <v>CAPAG Ano Base 2024</v>
          </cell>
          <cell r="O3214" t="str">
            <v>Sim</v>
          </cell>
          <cell r="P3214">
            <v>0.18015971028408001</v>
          </cell>
          <cell r="Q3214" t="str">
            <v>Sim</v>
          </cell>
          <cell r="R3214" t="str">
            <v/>
          </cell>
          <cell r="S3214" t="str">
            <v/>
          </cell>
          <cell r="T3214" t="str">
            <v/>
          </cell>
          <cell r="U3214" t="str">
            <v/>
          </cell>
          <cell r="V3214" t="str">
            <v>Sim</v>
          </cell>
          <cell r="W3214" t="str">
            <v>Sim</v>
          </cell>
        </row>
        <row r="3215">
          <cell r="D3215" t="str">
            <v>Macuco/RJ</v>
          </cell>
          <cell r="E3215" t="str">
            <v>n.d.</v>
          </cell>
          <cell r="F3215" t="str">
            <v>n.d.</v>
          </cell>
          <cell r="G3215" t="str">
            <v>n.d.</v>
          </cell>
          <cell r="H3215" t="str">
            <v>n.d.</v>
          </cell>
          <cell r="I3215" t="str">
            <v>n.d.</v>
          </cell>
          <cell r="J3215" t="str">
            <v>n.d.</v>
          </cell>
          <cell r="K3215" t="str">
            <v>n.d.</v>
          </cell>
          <cell r="L3215" t="str">
            <v>Cicf</v>
          </cell>
          <cell r="M3215" t="str">
            <v xml:space="preserve">Ente não publicou último RGF de 2024
Ente não publicou último RREO de 2024
</v>
          </cell>
          <cell r="N3215" t="str">
            <v>CAPAG Ano Base 2023</v>
          </cell>
          <cell r="O3215" t="str">
            <v>Não</v>
          </cell>
          <cell r="P3215">
            <v>4.3437431303889135E-2</v>
          </cell>
          <cell r="Q3215" t="str">
            <v>Sim</v>
          </cell>
          <cell r="R3215" t="str">
            <v>Sim</v>
          </cell>
          <cell r="S3215" t="str">
            <v/>
          </cell>
          <cell r="T3215" t="str">
            <v/>
          </cell>
          <cell r="U3215" t="str">
            <v/>
          </cell>
          <cell r="V3215" t="str">
            <v>Não</v>
          </cell>
          <cell r="W3215" t="str">
            <v>Não</v>
          </cell>
        </row>
        <row r="3216">
          <cell r="D3216" t="str">
            <v>Magé/RJ</v>
          </cell>
          <cell r="E3216" t="str">
            <v>n.d.</v>
          </cell>
          <cell r="F3216" t="str">
            <v>n.d.</v>
          </cell>
          <cell r="G3216" t="str">
            <v>n.d.</v>
          </cell>
          <cell r="H3216" t="str">
            <v>n.d.</v>
          </cell>
          <cell r="I3216" t="str">
            <v>n.d.</v>
          </cell>
          <cell r="J3216" t="str">
            <v>n.d.</v>
          </cell>
          <cell r="K3216" t="str">
            <v>n.d.</v>
          </cell>
          <cell r="L3216" t="str">
            <v>Dicf</v>
          </cell>
          <cell r="M3216" t="str">
            <v xml:space="preserve">Ente não publicou último RGF de 2024
Ente não publicou último RREO de 2024
</v>
          </cell>
          <cell r="N3216" t="str">
            <v>CAPAG Ano Base 2023</v>
          </cell>
          <cell r="O3216" t="str">
            <v>Não</v>
          </cell>
          <cell r="P3216">
            <v>0.92420825717752308</v>
          </cell>
          <cell r="Q3216" t="str">
            <v>Sim</v>
          </cell>
          <cell r="R3216" t="str">
            <v>Sim</v>
          </cell>
          <cell r="S3216" t="str">
            <v/>
          </cell>
          <cell r="T3216" t="str">
            <v/>
          </cell>
          <cell r="U3216" t="str">
            <v/>
          </cell>
          <cell r="V3216" t="str">
            <v>Não</v>
          </cell>
          <cell r="W3216" t="str">
            <v>Não</v>
          </cell>
        </row>
        <row r="3217">
          <cell r="D3217" t="str">
            <v>Mangaratiba/RJ</v>
          </cell>
          <cell r="E3217" t="str">
            <v>C</v>
          </cell>
          <cell r="F3217">
            <v>0.30365308515362105</v>
          </cell>
          <cell r="G3217" t="str">
            <v>A</v>
          </cell>
          <cell r="H3217">
            <v>0.97163068464506486</v>
          </cell>
          <cell r="I3217" t="str">
            <v>C</v>
          </cell>
          <cell r="J3217">
            <v>-6.4255057300706533E-2</v>
          </cell>
          <cell r="K3217" t="str">
            <v>C</v>
          </cell>
          <cell r="L3217" t="str">
            <v>Dicf</v>
          </cell>
          <cell r="M3217" t="str">
            <v/>
          </cell>
          <cell r="N3217" t="str">
            <v>CAPAG Ano Base 2023</v>
          </cell>
          <cell r="O3217" t="str">
            <v>Não</v>
          </cell>
          <cell r="P3217">
            <v>2.5520032595615358</v>
          </cell>
          <cell r="Q3217" t="str">
            <v>Sim</v>
          </cell>
          <cell r="R3217" t="str">
            <v/>
          </cell>
          <cell r="S3217" t="str">
            <v/>
          </cell>
          <cell r="T3217" t="str">
            <v/>
          </cell>
          <cell r="U3217" t="str">
            <v/>
          </cell>
          <cell r="V3217" t="str">
            <v>Sim</v>
          </cell>
          <cell r="W3217" t="str">
            <v>Sim</v>
          </cell>
        </row>
        <row r="3218">
          <cell r="D3218" t="str">
            <v>Maricá/RJ</v>
          </cell>
          <cell r="E3218" t="str">
            <v>A</v>
          </cell>
          <cell r="F3218">
            <v>3.9648437529228222E-3</v>
          </cell>
          <cell r="G3218" t="str">
            <v>A</v>
          </cell>
          <cell r="H3218">
            <v>0.71961335408491334</v>
          </cell>
          <cell r="I3218" t="str">
            <v>A</v>
          </cell>
          <cell r="J3218">
            <v>0.68146795415195538</v>
          </cell>
          <cell r="K3218" t="str">
            <v>A</v>
          </cell>
          <cell r="L3218" t="str">
            <v>Bicf</v>
          </cell>
          <cell r="M3218" t="str">
            <v/>
          </cell>
          <cell r="N3218" t="str">
            <v>CAPAG Ano Base 2023</v>
          </cell>
          <cell r="O3218" t="str">
            <v>Não</v>
          </cell>
          <cell r="P3218">
            <v>9.8402150964208793E-3</v>
          </cell>
          <cell r="Q3218" t="str">
            <v>Sim</v>
          </cell>
          <cell r="R3218" t="str">
            <v/>
          </cell>
          <cell r="S3218" t="str">
            <v/>
          </cell>
          <cell r="T3218" t="str">
            <v/>
          </cell>
          <cell r="U3218" t="str">
            <v/>
          </cell>
          <cell r="V3218" t="str">
            <v>Sim</v>
          </cell>
          <cell r="W3218" t="str">
            <v>Sim</v>
          </cell>
        </row>
        <row r="3219">
          <cell r="D3219" t="str">
            <v>Mendes/RJ</v>
          </cell>
          <cell r="E3219" t="str">
            <v>n.d.</v>
          </cell>
          <cell r="F3219" t="str">
            <v>n.d.</v>
          </cell>
          <cell r="G3219" t="str">
            <v>n.d.</v>
          </cell>
          <cell r="H3219" t="str">
            <v>n.d.</v>
          </cell>
          <cell r="I3219" t="str">
            <v>n.d.</v>
          </cell>
          <cell r="J3219" t="str">
            <v>n.d.</v>
          </cell>
          <cell r="K3219" t="str">
            <v>n.d.</v>
          </cell>
          <cell r="L3219" t="str">
            <v>Bicf</v>
          </cell>
          <cell r="M3219" t="str">
            <v xml:space="preserve">Ente não publicou último RGF de 2024
Ente não publicou último RREO de 2024
</v>
          </cell>
          <cell r="N3219" t="str">
            <v>CAPAG Ano Base 2023</v>
          </cell>
          <cell r="O3219" t="str">
            <v>Não</v>
          </cell>
          <cell r="P3219">
            <v>0.25197691622427709</v>
          </cell>
          <cell r="Q3219" t="str">
            <v>Sim</v>
          </cell>
          <cell r="R3219" t="str">
            <v>Sim</v>
          </cell>
          <cell r="S3219" t="str">
            <v/>
          </cell>
          <cell r="T3219" t="str">
            <v/>
          </cell>
          <cell r="U3219" t="str">
            <v/>
          </cell>
          <cell r="V3219" t="str">
            <v>Não</v>
          </cell>
          <cell r="W3219" t="str">
            <v>Não</v>
          </cell>
        </row>
        <row r="3220">
          <cell r="D3220" t="str">
            <v>Mesquita/RJ</v>
          </cell>
          <cell r="E3220" t="str">
            <v>n.e.</v>
          </cell>
          <cell r="F3220" t="str">
            <v>n.d.</v>
          </cell>
          <cell r="G3220" t="str">
            <v>n.d.</v>
          </cell>
          <cell r="H3220" t="str">
            <v>n.d.</v>
          </cell>
          <cell r="I3220" t="str">
            <v>n.d.</v>
          </cell>
          <cell r="J3220" t="str">
            <v>n.d.</v>
          </cell>
          <cell r="K3220" t="str">
            <v>n.d.</v>
          </cell>
          <cell r="L3220" t="str">
            <v>Eicf</v>
          </cell>
          <cell r="M3220" t="str">
            <v>Ente possui ranking da informação contábil Eicf</v>
          </cell>
          <cell r="N3220" t="str">
            <v>CAPAG Ano Base 2023</v>
          </cell>
          <cell r="O3220" t="str">
            <v>Não</v>
          </cell>
          <cell r="P3220">
            <v>0.21129878828119167</v>
          </cell>
          <cell r="Q3220" t="str">
            <v>Sim</v>
          </cell>
          <cell r="R3220" t="str">
            <v>Sim</v>
          </cell>
          <cell r="S3220" t="str">
            <v/>
          </cell>
          <cell r="T3220" t="str">
            <v/>
          </cell>
          <cell r="U3220" t="str">
            <v/>
          </cell>
          <cell r="V3220" t="str">
            <v>Não</v>
          </cell>
          <cell r="W3220" t="str">
            <v>Não</v>
          </cell>
        </row>
        <row r="3221">
          <cell r="D3221" t="str">
            <v>Miguel Pereira/RJ</v>
          </cell>
          <cell r="E3221" t="str">
            <v>n.e.</v>
          </cell>
          <cell r="F3221" t="str">
            <v>n.d.</v>
          </cell>
          <cell r="G3221" t="str">
            <v>n.d.</v>
          </cell>
          <cell r="H3221" t="str">
            <v>n.d.</v>
          </cell>
          <cell r="I3221" t="str">
            <v>n.d.</v>
          </cell>
          <cell r="J3221" t="str">
            <v>n.d.</v>
          </cell>
          <cell r="K3221" t="str">
            <v>n.d.</v>
          </cell>
          <cell r="L3221" t="str">
            <v>Eicf</v>
          </cell>
          <cell r="M3221" t="str">
            <v>Ente possui ranking da informação contábil Eicf</v>
          </cell>
          <cell r="N3221" t="str">
            <v>CAPAG Ano Base 2023</v>
          </cell>
          <cell r="O3221" t="str">
            <v>Não</v>
          </cell>
          <cell r="P3221">
            <v>0.44488027604950342</v>
          </cell>
          <cell r="Q3221" t="str">
            <v>Sim</v>
          </cell>
          <cell r="R3221" t="str">
            <v>Sim</v>
          </cell>
          <cell r="S3221" t="str">
            <v/>
          </cell>
          <cell r="T3221" t="str">
            <v/>
          </cell>
          <cell r="U3221" t="str">
            <v/>
          </cell>
          <cell r="V3221" t="str">
            <v>Não</v>
          </cell>
          <cell r="W3221" t="str">
            <v>Não</v>
          </cell>
        </row>
        <row r="3222">
          <cell r="D3222" t="str">
            <v>Miracema/RJ</v>
          </cell>
          <cell r="E3222" t="str">
            <v>n.d.</v>
          </cell>
          <cell r="F3222">
            <v>4.7056099238353371E-4</v>
          </cell>
          <cell r="G3222" t="str">
            <v>A</v>
          </cell>
          <cell r="H3222">
            <v>1.0486871112076006</v>
          </cell>
          <cell r="I3222" t="str">
            <v>C</v>
          </cell>
          <cell r="J3222" t="str">
            <v>n.d.</v>
          </cell>
          <cell r="K3222" t="str">
            <v>n.d.</v>
          </cell>
          <cell r="L3222" t="str">
            <v>Cicf</v>
          </cell>
          <cell r="M322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22" t="str">
            <v>CAPAG Ano Base 2023</v>
          </cell>
          <cell r="O3222" t="str">
            <v>Não</v>
          </cell>
          <cell r="P3222" t="str">
            <v>n.d.</v>
          </cell>
          <cell r="Q3222" t="str">
            <v>Sim</v>
          </cell>
          <cell r="R3222" t="str">
            <v/>
          </cell>
          <cell r="S3222" t="str">
            <v/>
          </cell>
          <cell r="T3222" t="str">
            <v/>
          </cell>
          <cell r="U3222" t="str">
            <v>Sim</v>
          </cell>
          <cell r="V3222" t="str">
            <v>Sim</v>
          </cell>
          <cell r="W3222" t="str">
            <v>Não</v>
          </cell>
        </row>
        <row r="3223">
          <cell r="D3223" t="str">
            <v>Natividade/RJ</v>
          </cell>
          <cell r="E3223" t="str">
            <v>n.d.</v>
          </cell>
          <cell r="F3223">
            <v>0.3067826457158746</v>
          </cell>
          <cell r="G3223" t="str">
            <v>A</v>
          </cell>
          <cell r="H3223">
            <v>1.2528128811401571</v>
          </cell>
          <cell r="I3223" t="str">
            <v>C</v>
          </cell>
          <cell r="J3223" t="str">
            <v>n.d.</v>
          </cell>
          <cell r="K3223" t="str">
            <v>n.d.</v>
          </cell>
          <cell r="L3223" t="str">
            <v>Cicf</v>
          </cell>
          <cell r="M322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23" t="str">
            <v>CAPAG Ano Base 2023</v>
          </cell>
          <cell r="O3223" t="str">
            <v>Não</v>
          </cell>
          <cell r="P3223" t="str">
            <v>n.d.</v>
          </cell>
          <cell r="Q3223" t="str">
            <v>Sim</v>
          </cell>
          <cell r="R3223" t="str">
            <v/>
          </cell>
          <cell r="S3223" t="str">
            <v/>
          </cell>
          <cell r="T3223" t="str">
            <v/>
          </cell>
          <cell r="U3223" t="str">
            <v>Sim</v>
          </cell>
          <cell r="V3223" t="str">
            <v>Sim</v>
          </cell>
          <cell r="W3223" t="str">
            <v>Não</v>
          </cell>
        </row>
        <row r="3224">
          <cell r="D3224" t="str">
            <v>Nilópolis/RJ</v>
          </cell>
          <cell r="E3224" t="str">
            <v>n.e.</v>
          </cell>
          <cell r="F3224">
            <v>0.27468267121879592</v>
          </cell>
          <cell r="G3224" t="str">
            <v>A</v>
          </cell>
          <cell r="H3224">
            <v>1.0434864704390356</v>
          </cell>
          <cell r="I3224" t="str">
            <v>C</v>
          </cell>
          <cell r="J3224">
            <v>0.23476281497479312</v>
          </cell>
          <cell r="K3224" t="str">
            <v>A</v>
          </cell>
          <cell r="L3224" t="str">
            <v>Eicf</v>
          </cell>
          <cell r="M3224" t="str">
            <v>Ente possui ranking da informação contábil Eicf</v>
          </cell>
          <cell r="N3224" t="str">
            <v>CAPAG Ano Base 2023</v>
          </cell>
          <cell r="O3224" t="str">
            <v>Não</v>
          </cell>
          <cell r="P3224">
            <v>6.2932620483392238E-2</v>
          </cell>
          <cell r="Q3224" t="str">
            <v>Sim</v>
          </cell>
          <cell r="R3224" t="str">
            <v/>
          </cell>
          <cell r="S3224" t="str">
            <v/>
          </cell>
          <cell r="T3224" t="str">
            <v/>
          </cell>
          <cell r="U3224" t="str">
            <v/>
          </cell>
          <cell r="V3224" t="str">
            <v>Sim</v>
          </cell>
          <cell r="W3224" t="str">
            <v>Sim</v>
          </cell>
        </row>
        <row r="3225">
          <cell r="D3225" t="str">
            <v>Niterói/RJ</v>
          </cell>
          <cell r="E3225" t="str">
            <v>A</v>
          </cell>
          <cell r="F3225">
            <v>0.11760230666246196</v>
          </cell>
          <cell r="G3225" t="str">
            <v>A</v>
          </cell>
          <cell r="H3225">
            <v>0.6510102925910376</v>
          </cell>
          <cell r="I3225" t="str">
            <v>A</v>
          </cell>
          <cell r="J3225">
            <v>0.49831013728724394</v>
          </cell>
          <cell r="K3225" t="str">
            <v>A</v>
          </cell>
          <cell r="L3225" t="str">
            <v>Dicf</v>
          </cell>
          <cell r="M3225" t="str">
            <v/>
          </cell>
          <cell r="N3225" t="str">
            <v>CAPAG Ano Base 2023</v>
          </cell>
          <cell r="O3225" t="str">
            <v>Não</v>
          </cell>
          <cell r="P3225">
            <v>6.8814783194703161E-2</v>
          </cell>
          <cell r="Q3225" t="str">
            <v>Sim</v>
          </cell>
          <cell r="R3225" t="str">
            <v/>
          </cell>
          <cell r="S3225" t="str">
            <v/>
          </cell>
          <cell r="T3225" t="str">
            <v/>
          </cell>
          <cell r="U3225" t="str">
            <v/>
          </cell>
          <cell r="V3225" t="str">
            <v>Sim</v>
          </cell>
          <cell r="W3225" t="str">
            <v>Sim</v>
          </cell>
        </row>
        <row r="3226">
          <cell r="D3226" t="str">
            <v>Nova Friburgo/RJ</v>
          </cell>
          <cell r="E3226" t="str">
            <v>n.d.</v>
          </cell>
          <cell r="F3226" t="str">
            <v>n.d.</v>
          </cell>
          <cell r="G3226" t="str">
            <v>n.d.</v>
          </cell>
          <cell r="H3226" t="str">
            <v>n.d.</v>
          </cell>
          <cell r="I3226" t="str">
            <v>n.d.</v>
          </cell>
          <cell r="J3226" t="str">
            <v>n.d.</v>
          </cell>
          <cell r="K3226" t="str">
            <v>n.d.</v>
          </cell>
          <cell r="L3226" t="str">
            <v>Dicf</v>
          </cell>
          <cell r="M3226" t="str">
            <v xml:space="preserve">Ente não publicou último RGF de 2024
Ente não publicou último RREO de 2024
</v>
          </cell>
          <cell r="N3226" t="str">
            <v>CAPAG Ano Base 2023</v>
          </cell>
          <cell r="O3226" t="str">
            <v>Não</v>
          </cell>
          <cell r="P3226">
            <v>7.9131276383688359E-2</v>
          </cell>
          <cell r="Q3226" t="str">
            <v>Sim</v>
          </cell>
          <cell r="R3226" t="str">
            <v>Sim</v>
          </cell>
          <cell r="S3226" t="str">
            <v/>
          </cell>
          <cell r="T3226" t="str">
            <v/>
          </cell>
          <cell r="U3226" t="str">
            <v/>
          </cell>
          <cell r="V3226" t="str">
            <v>Não</v>
          </cell>
          <cell r="W3226" t="str">
            <v>Não</v>
          </cell>
        </row>
        <row r="3227">
          <cell r="D3227" t="str">
            <v>Nova Iguaçu/RJ</v>
          </cell>
          <cell r="E3227" t="str">
            <v>C</v>
          </cell>
          <cell r="F3227">
            <v>0.52397685295992802</v>
          </cell>
          <cell r="G3227" t="str">
            <v>A</v>
          </cell>
          <cell r="H3227">
            <v>0.96391012014127786</v>
          </cell>
          <cell r="I3227" t="str">
            <v>C</v>
          </cell>
          <cell r="J3227">
            <v>1.2941861895123736E-2</v>
          </cell>
          <cell r="K3227" t="str">
            <v>B</v>
          </cell>
          <cell r="L3227" t="str">
            <v>Dicf</v>
          </cell>
          <cell r="M3227" t="str">
            <v/>
          </cell>
          <cell r="N3227" t="str">
            <v>CAPAG Ano Base 2023</v>
          </cell>
          <cell r="O3227" t="str">
            <v>Não</v>
          </cell>
          <cell r="P3227">
            <v>6.8052665443595173E-2</v>
          </cell>
          <cell r="Q3227" t="str">
            <v>Sim</v>
          </cell>
          <cell r="R3227" t="str">
            <v>Sim</v>
          </cell>
          <cell r="S3227" t="str">
            <v/>
          </cell>
          <cell r="T3227" t="str">
            <v/>
          </cell>
          <cell r="U3227" t="str">
            <v/>
          </cell>
          <cell r="V3227" t="str">
            <v>Sim</v>
          </cell>
          <cell r="W3227" t="str">
            <v>Sim</v>
          </cell>
        </row>
        <row r="3228">
          <cell r="D3228" t="str">
            <v>Paracambi/RJ</v>
          </cell>
          <cell r="E3228" t="str">
            <v>n.d.</v>
          </cell>
          <cell r="F3228">
            <v>0.15429807498341014</v>
          </cell>
          <cell r="G3228" t="str">
            <v>A</v>
          </cell>
          <cell r="H3228" t="str">
            <v>n.d.</v>
          </cell>
          <cell r="I3228" t="str">
            <v>n.d.</v>
          </cell>
          <cell r="J3228">
            <v>5.3648746949478042E-2</v>
          </cell>
          <cell r="K3228" t="str">
            <v>A</v>
          </cell>
          <cell r="L3228" t="str">
            <v>Dicf</v>
          </cell>
          <cell r="M322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228" t="str">
            <v>CAPAG Ano Base 2023</v>
          </cell>
          <cell r="O3228" t="str">
            <v>Não</v>
          </cell>
          <cell r="P3228">
            <v>0.15887913872762088</v>
          </cell>
          <cell r="Q3228" t="str">
            <v>Sim</v>
          </cell>
          <cell r="R3228" t="str">
            <v/>
          </cell>
          <cell r="S3228" t="str">
            <v>Sim</v>
          </cell>
          <cell r="T3228" t="str">
            <v/>
          </cell>
          <cell r="U3228" t="str">
            <v/>
          </cell>
          <cell r="V3228" t="str">
            <v>Sim</v>
          </cell>
          <cell r="W3228" t="str">
            <v>Sim</v>
          </cell>
        </row>
        <row r="3229">
          <cell r="D3229" t="str">
            <v>Paraíba do Sul/RJ</v>
          </cell>
          <cell r="E3229" t="str">
            <v>C</v>
          </cell>
          <cell r="F3229">
            <v>0.4985390430515711</v>
          </cell>
          <cell r="G3229" t="str">
            <v>A</v>
          </cell>
          <cell r="H3229">
            <v>0.97544625306124</v>
          </cell>
          <cell r="I3229" t="str">
            <v>C</v>
          </cell>
          <cell r="J3229">
            <v>-2.5617167579754019E-2</v>
          </cell>
          <cell r="K3229" t="str">
            <v>C</v>
          </cell>
          <cell r="L3229" t="str">
            <v>Dicf</v>
          </cell>
          <cell r="M3229" t="str">
            <v/>
          </cell>
          <cell r="N3229" t="str">
            <v>CAPAG Ano Base 2023</v>
          </cell>
          <cell r="O3229" t="str">
            <v>Não</v>
          </cell>
          <cell r="P3229">
            <v>1.4949226620728246</v>
          </cell>
          <cell r="Q3229" t="str">
            <v>Sim</v>
          </cell>
          <cell r="R3229" t="str">
            <v/>
          </cell>
          <cell r="S3229" t="str">
            <v/>
          </cell>
          <cell r="T3229" t="str">
            <v/>
          </cell>
          <cell r="U3229" t="str">
            <v/>
          </cell>
          <cell r="V3229" t="str">
            <v>Sim</v>
          </cell>
          <cell r="W3229" t="str">
            <v>Não</v>
          </cell>
        </row>
        <row r="3230">
          <cell r="D3230" t="str">
            <v>Paraty/RJ</v>
          </cell>
          <cell r="E3230" t="str">
            <v>n.d.</v>
          </cell>
          <cell r="F3230">
            <v>1.3567948282516897E-2</v>
          </cell>
          <cell r="G3230" t="str">
            <v>A</v>
          </cell>
          <cell r="H3230">
            <v>0.89688157977961014</v>
          </cell>
          <cell r="I3230" t="str">
            <v>B</v>
          </cell>
          <cell r="J3230" t="str">
            <v>n.d.</v>
          </cell>
          <cell r="K3230" t="str">
            <v>n.d.</v>
          </cell>
          <cell r="L3230" t="str">
            <v>Dicf</v>
          </cell>
          <cell r="M323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30" t="str">
            <v>CAPAG Ano Base 2023</v>
          </cell>
          <cell r="O3230" t="str">
            <v>Não</v>
          </cell>
          <cell r="P3230" t="str">
            <v>n.d.</v>
          </cell>
          <cell r="Q3230" t="str">
            <v>Sim</v>
          </cell>
          <cell r="R3230" t="str">
            <v/>
          </cell>
          <cell r="S3230" t="str">
            <v/>
          </cell>
          <cell r="T3230" t="str">
            <v/>
          </cell>
          <cell r="U3230" t="str">
            <v>Sim</v>
          </cell>
          <cell r="V3230" t="str">
            <v>Sim</v>
          </cell>
          <cell r="W3230" t="str">
            <v>Não</v>
          </cell>
        </row>
        <row r="3231">
          <cell r="D3231" t="str">
            <v>Paty do Alferes/RJ</v>
          </cell>
          <cell r="E3231" t="str">
            <v>n.d.</v>
          </cell>
          <cell r="F3231">
            <v>1.6358747059856196E-2</v>
          </cell>
          <cell r="G3231" t="str">
            <v>A</v>
          </cell>
          <cell r="H3231">
            <v>0.81559821417371969</v>
          </cell>
          <cell r="I3231" t="str">
            <v>A</v>
          </cell>
          <cell r="J3231" t="str">
            <v>n.d.</v>
          </cell>
          <cell r="K3231" t="str">
            <v>n.d.</v>
          </cell>
          <cell r="L3231" t="str">
            <v>Cicf</v>
          </cell>
          <cell r="M323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31" t="str">
            <v>CAPAG Ano Base 2023</v>
          </cell>
          <cell r="O3231" t="str">
            <v>Não</v>
          </cell>
          <cell r="P3231" t="str">
            <v>n.d.</v>
          </cell>
          <cell r="Q3231" t="str">
            <v>Sim</v>
          </cell>
          <cell r="R3231" t="str">
            <v/>
          </cell>
          <cell r="S3231" t="str">
            <v/>
          </cell>
          <cell r="T3231" t="str">
            <v/>
          </cell>
          <cell r="U3231" t="str">
            <v>Sim</v>
          </cell>
          <cell r="V3231" t="str">
            <v>Sim</v>
          </cell>
          <cell r="W3231" t="str">
            <v>Sim</v>
          </cell>
        </row>
        <row r="3232">
          <cell r="D3232" t="str">
            <v>Petrópolis/RJ</v>
          </cell>
          <cell r="E3232" t="str">
            <v>C</v>
          </cell>
          <cell r="F3232">
            <v>0.2921987381966315</v>
          </cell>
          <cell r="G3232" t="str">
            <v>A</v>
          </cell>
          <cell r="H3232">
            <v>0.9641996635511132</v>
          </cell>
          <cell r="I3232" t="str">
            <v>C</v>
          </cell>
          <cell r="J3232">
            <v>2.9696281553904302E-2</v>
          </cell>
          <cell r="K3232" t="str">
            <v>B</v>
          </cell>
          <cell r="L3232" t="str">
            <v>Cicf</v>
          </cell>
          <cell r="M3232" t="str">
            <v/>
          </cell>
          <cell r="N3232" t="str">
            <v>CAPAG Ano Base 2023</v>
          </cell>
          <cell r="O3232" t="str">
            <v>Não</v>
          </cell>
          <cell r="P3232">
            <v>0.73621551636863858</v>
          </cell>
          <cell r="Q3232" t="str">
            <v>Sim</v>
          </cell>
          <cell r="R3232" t="str">
            <v/>
          </cell>
          <cell r="S3232" t="str">
            <v/>
          </cell>
          <cell r="T3232" t="str">
            <v/>
          </cell>
          <cell r="U3232" t="str">
            <v/>
          </cell>
          <cell r="V3232" t="str">
            <v>Sim</v>
          </cell>
          <cell r="W3232" t="str">
            <v>Sim</v>
          </cell>
        </row>
        <row r="3233">
          <cell r="D3233" t="str">
            <v>Pinheiral/RJ</v>
          </cell>
          <cell r="E3233" t="str">
            <v>n.d.</v>
          </cell>
          <cell r="F3233">
            <v>4.9235101626739511E-2</v>
          </cell>
          <cell r="G3233" t="str">
            <v>A</v>
          </cell>
          <cell r="H3233">
            <v>0.82785599728138159</v>
          </cell>
          <cell r="I3233" t="str">
            <v>A</v>
          </cell>
          <cell r="J3233" t="str">
            <v>n.d.</v>
          </cell>
          <cell r="K3233" t="str">
            <v>n.d.</v>
          </cell>
          <cell r="L3233" t="str">
            <v>Dicf</v>
          </cell>
          <cell r="M323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33" t="str">
            <v>CAPAG Ano Base 2023</v>
          </cell>
          <cell r="O3233" t="str">
            <v>Não</v>
          </cell>
          <cell r="P3233">
            <v>0.76018893864726922</v>
          </cell>
          <cell r="Q3233" t="str">
            <v>Sim</v>
          </cell>
          <cell r="R3233" t="str">
            <v>Sim</v>
          </cell>
          <cell r="S3233" t="str">
            <v/>
          </cell>
          <cell r="T3233" t="str">
            <v/>
          </cell>
          <cell r="U3233" t="str">
            <v>Sim</v>
          </cell>
          <cell r="V3233" t="str">
            <v>Sim</v>
          </cell>
          <cell r="W3233" t="str">
            <v>Sim</v>
          </cell>
        </row>
        <row r="3234">
          <cell r="D3234" t="str">
            <v>Piraí/RJ</v>
          </cell>
          <cell r="E3234" t="str">
            <v>A</v>
          </cell>
          <cell r="F3234">
            <v>9.6034232893716029E-3</v>
          </cell>
          <cell r="G3234" t="str">
            <v>A</v>
          </cell>
          <cell r="H3234">
            <v>0.85332942565187586</v>
          </cell>
          <cell r="I3234" t="str">
            <v>B</v>
          </cell>
          <cell r="J3234">
            <v>0.18417785079245946</v>
          </cell>
          <cell r="K3234" t="str">
            <v>A</v>
          </cell>
          <cell r="L3234" t="str">
            <v>Bicf</v>
          </cell>
          <cell r="M3234" t="str">
            <v/>
          </cell>
          <cell r="N3234" t="str">
            <v>CAPAG Ano Base 2023</v>
          </cell>
          <cell r="O3234" t="str">
            <v>Não</v>
          </cell>
          <cell r="P3234">
            <v>5.013364574603324E-2</v>
          </cell>
          <cell r="Q3234" t="str">
            <v>Sim</v>
          </cell>
          <cell r="R3234" t="str">
            <v/>
          </cell>
          <cell r="S3234" t="str">
            <v/>
          </cell>
          <cell r="T3234" t="str">
            <v/>
          </cell>
          <cell r="U3234" t="str">
            <v/>
          </cell>
          <cell r="V3234" t="str">
            <v>Sim</v>
          </cell>
          <cell r="W3234" t="str">
            <v>Sim</v>
          </cell>
        </row>
        <row r="3235">
          <cell r="D3235" t="str">
            <v>Porciúncula/RJ</v>
          </cell>
          <cell r="E3235" t="str">
            <v>C</v>
          </cell>
          <cell r="F3235">
            <v>8.4555660466787597E-7</v>
          </cell>
          <cell r="G3235" t="str">
            <v>A</v>
          </cell>
          <cell r="H3235">
            <v>1.00132517720303</v>
          </cell>
          <cell r="I3235" t="str">
            <v>C</v>
          </cell>
          <cell r="J3235">
            <v>0.13869288096957341</v>
          </cell>
          <cell r="K3235" t="str">
            <v>A</v>
          </cell>
          <cell r="L3235" t="str">
            <v>Cicf</v>
          </cell>
          <cell r="M3235" t="str">
            <v/>
          </cell>
          <cell r="N3235" t="str">
            <v>CAPAG Ano Base 2023</v>
          </cell>
          <cell r="O3235" t="str">
            <v>Não</v>
          </cell>
          <cell r="P3235">
            <v>1.982723383139047E-2</v>
          </cell>
          <cell r="Q3235" t="str">
            <v>Sim</v>
          </cell>
          <cell r="R3235" t="str">
            <v/>
          </cell>
          <cell r="S3235" t="str">
            <v/>
          </cell>
          <cell r="T3235" t="str">
            <v/>
          </cell>
          <cell r="U3235" t="str">
            <v/>
          </cell>
          <cell r="V3235" t="str">
            <v>Sim</v>
          </cell>
          <cell r="W3235" t="str">
            <v>Sim</v>
          </cell>
        </row>
        <row r="3236">
          <cell r="D3236" t="str">
            <v>Porto Real/RJ</v>
          </cell>
          <cell r="E3236" t="str">
            <v>C</v>
          </cell>
          <cell r="F3236">
            <v>0.2107208544337518</v>
          </cell>
          <cell r="G3236" t="str">
            <v>A</v>
          </cell>
          <cell r="H3236">
            <v>0.94996647474655171</v>
          </cell>
          <cell r="I3236" t="str">
            <v>B</v>
          </cell>
          <cell r="J3236">
            <v>-2.1877070522701221E-2</v>
          </cell>
          <cell r="K3236" t="str">
            <v>C</v>
          </cell>
          <cell r="L3236" t="str">
            <v>Cicf</v>
          </cell>
          <cell r="M3236" t="str">
            <v/>
          </cell>
          <cell r="N3236" t="str">
            <v>CAPAG Ano Base 2023</v>
          </cell>
          <cell r="O3236" t="str">
            <v>Não</v>
          </cell>
          <cell r="P3236">
            <v>1.4509404038340459</v>
          </cell>
          <cell r="Q3236" t="str">
            <v>Sim</v>
          </cell>
          <cell r="R3236" t="str">
            <v/>
          </cell>
          <cell r="S3236" t="str">
            <v/>
          </cell>
          <cell r="T3236" t="str">
            <v/>
          </cell>
          <cell r="U3236" t="str">
            <v/>
          </cell>
          <cell r="V3236" t="str">
            <v>Sim</v>
          </cell>
          <cell r="W3236" t="str">
            <v>Não</v>
          </cell>
        </row>
        <row r="3237">
          <cell r="D3237" t="str">
            <v>Quatis/RJ</v>
          </cell>
          <cell r="E3237" t="str">
            <v>n.e.</v>
          </cell>
          <cell r="F3237">
            <v>3.4398588949213927E-3</v>
          </cell>
          <cell r="G3237" t="str">
            <v>A</v>
          </cell>
          <cell r="H3237">
            <v>0.97335782268809334</v>
          </cell>
          <cell r="I3237" t="str">
            <v>C</v>
          </cell>
          <cell r="J3237">
            <v>0.1469075327738045</v>
          </cell>
          <cell r="K3237" t="str">
            <v>A</v>
          </cell>
          <cell r="L3237" t="str">
            <v>Eicf</v>
          </cell>
          <cell r="M3237" t="str">
            <v>Ente possui ranking da informação contábil Eicf</v>
          </cell>
          <cell r="N3237" t="str">
            <v>CAPAG Ano Base 2023</v>
          </cell>
          <cell r="O3237" t="str">
            <v>Não</v>
          </cell>
          <cell r="P3237">
            <v>3.9290666492919374E-2</v>
          </cell>
          <cell r="Q3237" t="str">
            <v>Sim</v>
          </cell>
          <cell r="R3237" t="str">
            <v/>
          </cell>
          <cell r="S3237" t="str">
            <v/>
          </cell>
          <cell r="T3237" t="str">
            <v/>
          </cell>
          <cell r="U3237" t="str">
            <v/>
          </cell>
          <cell r="V3237" t="str">
            <v>Sim</v>
          </cell>
          <cell r="W3237" t="str">
            <v>Sim</v>
          </cell>
        </row>
        <row r="3238">
          <cell r="D3238" t="str">
            <v>Queimados/RJ</v>
          </cell>
          <cell r="E3238" t="str">
            <v>A</v>
          </cell>
          <cell r="F3238">
            <v>0.1331925561138867</v>
          </cell>
          <cell r="G3238" t="str">
            <v>A</v>
          </cell>
          <cell r="H3238">
            <v>0.90142047216826238</v>
          </cell>
          <cell r="I3238" t="str">
            <v>B</v>
          </cell>
          <cell r="J3238">
            <v>8.7395852178456135E-2</v>
          </cell>
          <cell r="K3238" t="str">
            <v>A</v>
          </cell>
          <cell r="L3238" t="str">
            <v>Dicf</v>
          </cell>
          <cell r="M3238" t="str">
            <v/>
          </cell>
          <cell r="N3238" t="str">
            <v>CAPAG Ano Base 2023</v>
          </cell>
          <cell r="O3238" t="str">
            <v>Não</v>
          </cell>
          <cell r="P3238">
            <v>0.16111950999903699</v>
          </cell>
          <cell r="Q3238" t="str">
            <v>Sim</v>
          </cell>
          <cell r="R3238" t="str">
            <v/>
          </cell>
          <cell r="S3238" t="str">
            <v/>
          </cell>
          <cell r="T3238" t="str">
            <v/>
          </cell>
          <cell r="U3238" t="str">
            <v/>
          </cell>
          <cell r="V3238" t="str">
            <v>Sim</v>
          </cell>
          <cell r="W3238" t="str">
            <v>Sim</v>
          </cell>
        </row>
        <row r="3239">
          <cell r="D3239" t="str">
            <v>Quissamã/RJ</v>
          </cell>
          <cell r="E3239" t="str">
            <v>n.d.</v>
          </cell>
          <cell r="F3239">
            <v>9.980804803672659E-2</v>
          </cell>
          <cell r="G3239" t="str">
            <v>A</v>
          </cell>
          <cell r="H3239">
            <v>0.87676570025200884</v>
          </cell>
          <cell r="I3239" t="str">
            <v>B</v>
          </cell>
          <cell r="J3239" t="str">
            <v>n.d.</v>
          </cell>
          <cell r="K3239" t="str">
            <v>n.d.</v>
          </cell>
          <cell r="L3239" t="str">
            <v>Bicf</v>
          </cell>
          <cell r="M3239"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39" t="str">
            <v>CAPAG Ano Base 2023</v>
          </cell>
          <cell r="O3239" t="str">
            <v>Não</v>
          </cell>
          <cell r="P3239" t="str">
            <v>n.d.</v>
          </cell>
          <cell r="Q3239" t="str">
            <v>Sim</v>
          </cell>
          <cell r="R3239" t="str">
            <v/>
          </cell>
          <cell r="S3239" t="str">
            <v/>
          </cell>
          <cell r="T3239" t="str">
            <v>Negativa</v>
          </cell>
          <cell r="U3239" t="str">
            <v>Sim</v>
          </cell>
          <cell r="V3239" t="str">
            <v>Sim</v>
          </cell>
          <cell r="W3239" t="str">
            <v>Sim</v>
          </cell>
        </row>
        <row r="3240">
          <cell r="D3240" t="str">
            <v>Resende/RJ</v>
          </cell>
          <cell r="E3240" t="str">
            <v>A</v>
          </cell>
          <cell r="F3240">
            <v>6.8482510757509107E-2</v>
          </cell>
          <cell r="G3240" t="str">
            <v>A</v>
          </cell>
          <cell r="H3240">
            <v>0.87484732803408483</v>
          </cell>
          <cell r="I3240" t="str">
            <v>B</v>
          </cell>
          <cell r="J3240">
            <v>0.23032364791178994</v>
          </cell>
          <cell r="K3240" t="str">
            <v>A</v>
          </cell>
          <cell r="L3240" t="str">
            <v>Dicf</v>
          </cell>
          <cell r="M3240" t="str">
            <v/>
          </cell>
          <cell r="N3240" t="str">
            <v>CAPAG Ano Base 2023</v>
          </cell>
          <cell r="O3240" t="str">
            <v>Não</v>
          </cell>
          <cell r="P3240">
            <v>2.0607832339455005E-2</v>
          </cell>
          <cell r="Q3240" t="str">
            <v>Sim</v>
          </cell>
          <cell r="R3240" t="str">
            <v/>
          </cell>
          <cell r="S3240" t="str">
            <v/>
          </cell>
          <cell r="T3240" t="str">
            <v/>
          </cell>
          <cell r="U3240" t="str">
            <v/>
          </cell>
          <cell r="V3240" t="str">
            <v>Sim</v>
          </cell>
          <cell r="W3240" t="str">
            <v>Sim</v>
          </cell>
        </row>
        <row r="3241">
          <cell r="D3241" t="str">
            <v>Rio Bonito/RJ</v>
          </cell>
          <cell r="E3241" t="str">
            <v>C</v>
          </cell>
          <cell r="F3241">
            <v>0.227307731094788</v>
          </cell>
          <cell r="G3241" t="str">
            <v>A</v>
          </cell>
          <cell r="H3241">
            <v>1.1720005992886884</v>
          </cell>
          <cell r="I3241" t="str">
            <v>C</v>
          </cell>
          <cell r="J3241">
            <v>-0.10754920113766514</v>
          </cell>
          <cell r="K3241" t="str">
            <v>C</v>
          </cell>
          <cell r="L3241" t="str">
            <v>Dicf</v>
          </cell>
          <cell r="M3241" t="str">
            <v/>
          </cell>
          <cell r="N3241" t="str">
            <v>CAPAG Ano Base 2023</v>
          </cell>
          <cell r="O3241" t="str">
            <v>Não</v>
          </cell>
          <cell r="P3241">
            <v>2.3187526292857772</v>
          </cell>
          <cell r="Q3241" t="str">
            <v>Sim</v>
          </cell>
          <cell r="R3241" t="str">
            <v/>
          </cell>
          <cell r="S3241" t="str">
            <v/>
          </cell>
          <cell r="T3241" t="str">
            <v/>
          </cell>
          <cell r="U3241" t="str">
            <v/>
          </cell>
          <cell r="V3241" t="str">
            <v>Sim</v>
          </cell>
          <cell r="W3241" t="str">
            <v>Não</v>
          </cell>
        </row>
        <row r="3242">
          <cell r="D3242" t="str">
            <v>Rio Claro/RJ</v>
          </cell>
          <cell r="E3242" t="str">
            <v>C</v>
          </cell>
          <cell r="F3242">
            <v>0.10969543621510171</v>
          </cell>
          <cell r="G3242" t="str">
            <v>A</v>
          </cell>
          <cell r="H3242">
            <v>0.89826852228100629</v>
          </cell>
          <cell r="I3242" t="str">
            <v>B</v>
          </cell>
          <cell r="J3242">
            <v>-1.2735292608007437E-2</v>
          </cell>
          <cell r="K3242" t="str">
            <v>C</v>
          </cell>
          <cell r="L3242" t="str">
            <v>Cicf</v>
          </cell>
          <cell r="M3242" t="str">
            <v/>
          </cell>
          <cell r="N3242" t="str">
            <v>CAPAG Ano Base 2023</v>
          </cell>
          <cell r="O3242" t="str">
            <v>Não</v>
          </cell>
          <cell r="P3242">
            <v>0.11398700099139314</v>
          </cell>
          <cell r="Q3242" t="str">
            <v>Sim</v>
          </cell>
          <cell r="R3242" t="str">
            <v>Sim</v>
          </cell>
          <cell r="S3242" t="str">
            <v/>
          </cell>
          <cell r="T3242" t="str">
            <v/>
          </cell>
          <cell r="U3242" t="str">
            <v/>
          </cell>
          <cell r="V3242" t="str">
            <v>Sim</v>
          </cell>
          <cell r="W3242" t="str">
            <v>Sim</v>
          </cell>
        </row>
        <row r="3243">
          <cell r="D3243" t="str">
            <v>Rio das Flores/RJ</v>
          </cell>
          <cell r="E3243" t="str">
            <v>C</v>
          </cell>
          <cell r="F3243">
            <v>0.19561817438651835</v>
          </cell>
          <cell r="G3243" t="str">
            <v>A</v>
          </cell>
          <cell r="H3243">
            <v>1.0807224687654957</v>
          </cell>
          <cell r="I3243" t="str">
            <v>C</v>
          </cell>
          <cell r="J3243">
            <v>-0.35067068397347517</v>
          </cell>
          <cell r="K3243" t="str">
            <v>C</v>
          </cell>
          <cell r="L3243" t="str">
            <v>Bicf</v>
          </cell>
          <cell r="M3243" t="str">
            <v/>
          </cell>
          <cell r="N3243" t="str">
            <v>CAPAG Ano Base 2023</v>
          </cell>
          <cell r="O3243" t="str">
            <v>Não</v>
          </cell>
          <cell r="P3243" t="str">
            <v/>
          </cell>
          <cell r="Q3243" t="str">
            <v>Sim</v>
          </cell>
          <cell r="R3243" t="str">
            <v/>
          </cell>
          <cell r="S3243" t="str">
            <v/>
          </cell>
          <cell r="T3243" t="str">
            <v/>
          </cell>
          <cell r="U3243" t="str">
            <v/>
          </cell>
          <cell r="V3243" t="str">
            <v>Sim</v>
          </cell>
          <cell r="W3243" t="str">
            <v>Não</v>
          </cell>
        </row>
        <row r="3244">
          <cell r="D3244" t="str">
            <v>Rio das Ostras/RJ</v>
          </cell>
          <cell r="E3244" t="str">
            <v>n.d.</v>
          </cell>
          <cell r="F3244">
            <v>6.1694351034685827E-3</v>
          </cell>
          <cell r="G3244" t="str">
            <v>A</v>
          </cell>
          <cell r="H3244">
            <v>0.84042847892236261</v>
          </cell>
          <cell r="I3244" t="str">
            <v>A</v>
          </cell>
          <cell r="J3244" t="str">
            <v>n.d.</v>
          </cell>
          <cell r="K3244" t="str">
            <v>n.d.</v>
          </cell>
          <cell r="L3244" t="str">
            <v>Bicf</v>
          </cell>
          <cell r="M324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44" t="str">
            <v>CAPAG Ano Base 2023</v>
          </cell>
          <cell r="O3244" t="str">
            <v>Não</v>
          </cell>
          <cell r="P3244" t="str">
            <v>n.d.</v>
          </cell>
          <cell r="Q3244" t="str">
            <v>Sim</v>
          </cell>
          <cell r="R3244" t="str">
            <v/>
          </cell>
          <cell r="S3244" t="str">
            <v/>
          </cell>
          <cell r="T3244" t="str">
            <v/>
          </cell>
          <cell r="U3244" t="str">
            <v>Sim</v>
          </cell>
          <cell r="V3244" t="str">
            <v>Sim</v>
          </cell>
          <cell r="W3244" t="str">
            <v>Sim</v>
          </cell>
        </row>
        <row r="3245">
          <cell r="D3245" t="str">
            <v>Rio de Janeiro/RJ</v>
          </cell>
          <cell r="E3245" t="str">
            <v>B</v>
          </cell>
          <cell r="F3245">
            <v>0.54115625221734376</v>
          </cell>
          <cell r="G3245" t="str">
            <v>A</v>
          </cell>
          <cell r="H3245">
            <v>0.91307805620820015</v>
          </cell>
          <cell r="I3245" t="str">
            <v>B</v>
          </cell>
          <cell r="J3245">
            <v>9.5091473612492067E-3</v>
          </cell>
          <cell r="K3245" t="str">
            <v>B</v>
          </cell>
          <cell r="L3245" t="str">
            <v>Bicf</v>
          </cell>
          <cell r="M3245" t="str">
            <v/>
          </cell>
          <cell r="N3245" t="str">
            <v>CAPAG Ano Base 2023</v>
          </cell>
          <cell r="O3245" t="str">
            <v>Não</v>
          </cell>
          <cell r="P3245">
            <v>0.85302937796925138</v>
          </cell>
          <cell r="Q3245" t="str">
            <v>Sim</v>
          </cell>
          <cell r="R3245" t="str">
            <v/>
          </cell>
          <cell r="S3245" t="str">
            <v/>
          </cell>
          <cell r="T3245" t="str">
            <v/>
          </cell>
          <cell r="U3245" t="str">
            <v/>
          </cell>
          <cell r="V3245" t="str">
            <v>Sim</v>
          </cell>
          <cell r="W3245" t="str">
            <v>Sim</v>
          </cell>
        </row>
        <row r="3246">
          <cell r="D3246" t="str">
            <v>Santa Maria Madalena/RJ</v>
          </cell>
          <cell r="E3246" t="str">
            <v>C</v>
          </cell>
          <cell r="F3246">
            <v>0.1176472145646892</v>
          </cell>
          <cell r="G3246" t="str">
            <v>A</v>
          </cell>
          <cell r="H3246">
            <v>0.99047084752751746</v>
          </cell>
          <cell r="I3246" t="str">
            <v>C</v>
          </cell>
          <cell r="J3246">
            <v>2.7594145176983161E-2</v>
          </cell>
          <cell r="K3246" t="str">
            <v>B</v>
          </cell>
          <cell r="L3246" t="str">
            <v>Cicf</v>
          </cell>
          <cell r="M3246" t="str">
            <v/>
          </cell>
          <cell r="N3246" t="str">
            <v>CAPAG Ano Base 2023</v>
          </cell>
          <cell r="O3246" t="str">
            <v>Não</v>
          </cell>
          <cell r="P3246">
            <v>0.38414350241174489</v>
          </cell>
          <cell r="Q3246" t="str">
            <v>Sim</v>
          </cell>
          <cell r="R3246" t="str">
            <v/>
          </cell>
          <cell r="S3246" t="str">
            <v/>
          </cell>
          <cell r="T3246" t="str">
            <v/>
          </cell>
          <cell r="U3246" t="str">
            <v/>
          </cell>
          <cell r="V3246" t="str">
            <v>Sim</v>
          </cell>
          <cell r="W3246" t="str">
            <v>Sim</v>
          </cell>
        </row>
        <row r="3247">
          <cell r="D3247" t="str">
            <v>Santo Antônio de Pádua/RJ</v>
          </cell>
          <cell r="E3247" t="str">
            <v>n.d.</v>
          </cell>
          <cell r="F3247">
            <v>9.0614056499932188E-3</v>
          </cell>
          <cell r="G3247" t="str">
            <v>A</v>
          </cell>
          <cell r="H3247">
            <v>0.95065572023039779</v>
          </cell>
          <cell r="I3247" t="str">
            <v>C</v>
          </cell>
          <cell r="J3247" t="str">
            <v>n.d.</v>
          </cell>
          <cell r="K3247" t="str">
            <v>n.d.</v>
          </cell>
          <cell r="L3247" t="str">
            <v>Bicf</v>
          </cell>
          <cell r="M3247"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47" t="str">
            <v>CAPAG Ano Base 2023</v>
          </cell>
          <cell r="O3247" t="str">
            <v>Não</v>
          </cell>
          <cell r="P3247" t="str">
            <v>n.d.</v>
          </cell>
          <cell r="Q3247" t="str">
            <v>Sim</v>
          </cell>
          <cell r="R3247" t="str">
            <v/>
          </cell>
          <cell r="S3247" t="str">
            <v/>
          </cell>
          <cell r="T3247" t="str">
            <v>Negativa</v>
          </cell>
          <cell r="U3247" t="str">
            <v>Sim</v>
          </cell>
          <cell r="V3247" t="str">
            <v>Sim</v>
          </cell>
          <cell r="W3247" t="str">
            <v>Não</v>
          </cell>
        </row>
        <row r="3248">
          <cell r="D3248" t="str">
            <v>São Francisco de Itabapoana/RJ</v>
          </cell>
          <cell r="E3248" t="str">
            <v>C</v>
          </cell>
          <cell r="F3248">
            <v>6.453929295100122E-2</v>
          </cell>
          <cell r="G3248" t="str">
            <v>A</v>
          </cell>
          <cell r="H3248">
            <v>0.94178308039994252</v>
          </cell>
          <cell r="I3248" t="str">
            <v>B</v>
          </cell>
          <cell r="J3248">
            <v>-9.5937732665210833E-4</v>
          </cell>
          <cell r="K3248" t="str">
            <v>C</v>
          </cell>
          <cell r="L3248" t="str">
            <v>Dicf</v>
          </cell>
          <cell r="M3248" t="str">
            <v/>
          </cell>
          <cell r="N3248" t="str">
            <v>CAPAG Ano Base 2023</v>
          </cell>
          <cell r="O3248" t="str">
            <v>Não</v>
          </cell>
          <cell r="P3248">
            <v>1.0059453459463699</v>
          </cell>
          <cell r="Q3248" t="str">
            <v>Sim</v>
          </cell>
          <cell r="R3248" t="str">
            <v/>
          </cell>
          <cell r="S3248" t="str">
            <v/>
          </cell>
          <cell r="T3248" t="str">
            <v/>
          </cell>
          <cell r="U3248" t="str">
            <v/>
          </cell>
          <cell r="V3248" t="str">
            <v>Sim</v>
          </cell>
          <cell r="W3248" t="str">
            <v>Sim</v>
          </cell>
        </row>
        <row r="3249">
          <cell r="D3249" t="str">
            <v>São Fidélis/RJ</v>
          </cell>
          <cell r="E3249" t="str">
            <v>C</v>
          </cell>
          <cell r="F3249">
            <v>0.19578705462665591</v>
          </cell>
          <cell r="G3249" t="str">
            <v>A</v>
          </cell>
          <cell r="H3249">
            <v>1.0410955103300843</v>
          </cell>
          <cell r="I3249" t="str">
            <v>C</v>
          </cell>
          <cell r="J3249">
            <v>-2.826557114206062E-2</v>
          </cell>
          <cell r="K3249" t="str">
            <v>C</v>
          </cell>
          <cell r="L3249" t="str">
            <v>Cicf</v>
          </cell>
          <cell r="M3249" t="str">
            <v/>
          </cell>
          <cell r="N3249" t="str">
            <v>CAPAG Ano Base 2023</v>
          </cell>
          <cell r="O3249" t="str">
            <v>Não</v>
          </cell>
          <cell r="P3249">
            <v>8.2972804390556494</v>
          </cell>
          <cell r="Q3249" t="str">
            <v>Sim</v>
          </cell>
          <cell r="R3249" t="str">
            <v/>
          </cell>
          <cell r="S3249" t="str">
            <v/>
          </cell>
          <cell r="T3249" t="str">
            <v/>
          </cell>
          <cell r="U3249" t="str">
            <v/>
          </cell>
          <cell r="V3249" t="str">
            <v>Sim</v>
          </cell>
          <cell r="W3249" t="str">
            <v>Sim</v>
          </cell>
        </row>
        <row r="3250">
          <cell r="D3250" t="str">
            <v>São Gonçalo/RJ</v>
          </cell>
          <cell r="E3250" t="str">
            <v>C</v>
          </cell>
          <cell r="F3250">
            <v>0.3703347482336718</v>
          </cell>
          <cell r="G3250" t="str">
            <v>A</v>
          </cell>
          <cell r="H3250">
            <v>0.95953099808080689</v>
          </cell>
          <cell r="I3250" t="str">
            <v>C</v>
          </cell>
          <cell r="J3250">
            <v>0.13094343169676673</v>
          </cell>
          <cell r="K3250" t="str">
            <v>A</v>
          </cell>
          <cell r="L3250" t="str">
            <v>Cicf</v>
          </cell>
          <cell r="M3250" t="str">
            <v/>
          </cell>
          <cell r="N3250" t="str">
            <v>CAPAG Ano Base 2023</v>
          </cell>
          <cell r="O3250" t="str">
            <v>Não</v>
          </cell>
          <cell r="P3250">
            <v>0.20722375077077912</v>
          </cell>
          <cell r="Q3250" t="str">
            <v>Sim</v>
          </cell>
          <cell r="R3250" t="str">
            <v/>
          </cell>
          <cell r="S3250" t="str">
            <v/>
          </cell>
          <cell r="T3250" t="str">
            <v/>
          </cell>
          <cell r="U3250" t="str">
            <v/>
          </cell>
          <cell r="V3250" t="str">
            <v>Sim</v>
          </cell>
          <cell r="W3250" t="str">
            <v>Sim</v>
          </cell>
        </row>
        <row r="3251">
          <cell r="D3251" t="str">
            <v>São João da Barra/RJ</v>
          </cell>
          <cell r="E3251" t="str">
            <v>n.d.</v>
          </cell>
          <cell r="F3251" t="str">
            <v>n.d.</v>
          </cell>
          <cell r="G3251" t="str">
            <v>n.d.</v>
          </cell>
          <cell r="H3251" t="str">
            <v>n.d.</v>
          </cell>
          <cell r="I3251" t="str">
            <v>n.d.</v>
          </cell>
          <cell r="J3251" t="str">
            <v>n.d.</v>
          </cell>
          <cell r="K3251" t="str">
            <v>n.d.</v>
          </cell>
          <cell r="L3251" t="str">
            <v>Dicf</v>
          </cell>
          <cell r="M3251" t="str">
            <v xml:space="preserve">Ente não publicou último RGF de 2024
Ente não publicou último RREO de 2024
</v>
          </cell>
          <cell r="N3251" t="str">
            <v>CAPAG Ano Base 2023</v>
          </cell>
          <cell r="O3251" t="str">
            <v>Não</v>
          </cell>
          <cell r="P3251">
            <v>8.5535026634181083E-2</v>
          </cell>
          <cell r="Q3251" t="str">
            <v>Sim</v>
          </cell>
          <cell r="R3251" t="str">
            <v>Sim</v>
          </cell>
          <cell r="S3251" t="str">
            <v/>
          </cell>
          <cell r="T3251" t="str">
            <v/>
          </cell>
          <cell r="U3251" t="str">
            <v/>
          </cell>
          <cell r="V3251" t="str">
            <v>Não</v>
          </cell>
          <cell r="W3251" t="str">
            <v>Não</v>
          </cell>
        </row>
        <row r="3252">
          <cell r="D3252" t="str">
            <v>São João de Meriti/RJ</v>
          </cell>
          <cell r="E3252" t="str">
            <v>n.e.</v>
          </cell>
          <cell r="F3252">
            <v>0.16927627227182648</v>
          </cell>
          <cell r="G3252" t="str">
            <v>A</v>
          </cell>
          <cell r="H3252">
            <v>-0.12756310048008146</v>
          </cell>
          <cell r="I3252" t="str">
            <v>n.d.</v>
          </cell>
          <cell r="J3252">
            <v>-0.32026205361694188</v>
          </cell>
          <cell r="K3252" t="str">
            <v>C</v>
          </cell>
          <cell r="L3252" t="str">
            <v>Eicf</v>
          </cell>
          <cell r="M3252" t="str">
            <v>Ente possui ranking da informação contábil Eicf</v>
          </cell>
          <cell r="N3252" t="str">
            <v>CAPAG Ano Base 2023</v>
          </cell>
          <cell r="O3252" t="str">
            <v>Não</v>
          </cell>
          <cell r="P3252" t="str">
            <v/>
          </cell>
          <cell r="Q3252" t="str">
            <v>Sim</v>
          </cell>
          <cell r="R3252" t="str">
            <v/>
          </cell>
          <cell r="S3252" t="str">
            <v/>
          </cell>
          <cell r="T3252" t="str">
            <v/>
          </cell>
          <cell r="U3252" t="str">
            <v/>
          </cell>
          <cell r="V3252" t="str">
            <v>Sim</v>
          </cell>
          <cell r="W3252" t="str">
            <v>Sim</v>
          </cell>
        </row>
        <row r="3253">
          <cell r="D3253" t="str">
            <v>São José de Ubá/RJ</v>
          </cell>
          <cell r="E3253" t="str">
            <v>n.d.</v>
          </cell>
          <cell r="F3253">
            <v>1.6707741971204337E-2</v>
          </cell>
          <cell r="G3253" t="str">
            <v>A</v>
          </cell>
          <cell r="H3253">
            <v>1.1696822213037823</v>
          </cell>
          <cell r="I3253" t="str">
            <v>C</v>
          </cell>
          <cell r="J3253" t="str">
            <v>n.d.</v>
          </cell>
          <cell r="K3253" t="str">
            <v>n.d.</v>
          </cell>
          <cell r="L3253" t="str">
            <v>Cicf</v>
          </cell>
          <cell r="M3253"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53" t="str">
            <v>CAPAG Ano Base 2023</v>
          </cell>
          <cell r="O3253" t="str">
            <v>Não</v>
          </cell>
          <cell r="P3253" t="str">
            <v>n.d.</v>
          </cell>
          <cell r="Q3253" t="str">
            <v>Sim</v>
          </cell>
          <cell r="R3253" t="str">
            <v/>
          </cell>
          <cell r="S3253" t="str">
            <v/>
          </cell>
          <cell r="T3253" t="str">
            <v>Negativa</v>
          </cell>
          <cell r="U3253" t="str">
            <v>Sim</v>
          </cell>
          <cell r="V3253" t="str">
            <v>Sim</v>
          </cell>
          <cell r="W3253" t="str">
            <v>Não</v>
          </cell>
        </row>
        <row r="3254">
          <cell r="D3254" t="str">
            <v>São José do Vale do Rio Preto/RJ</v>
          </cell>
          <cell r="E3254" t="str">
            <v>n.e.</v>
          </cell>
          <cell r="F3254">
            <v>6.3602017996634813E-2</v>
          </cell>
          <cell r="G3254" t="str">
            <v>A</v>
          </cell>
          <cell r="H3254">
            <v>0.9381186120918461</v>
          </cell>
          <cell r="I3254" t="str">
            <v>B</v>
          </cell>
          <cell r="J3254">
            <v>-5.9721746034568646E-3</v>
          </cell>
          <cell r="K3254" t="str">
            <v>C</v>
          </cell>
          <cell r="L3254" t="str">
            <v>Eicf</v>
          </cell>
          <cell r="M3254" t="str">
            <v>Ente possui ranking da informação contábil Eicf</v>
          </cell>
          <cell r="N3254" t="str">
            <v>CAPAG Ano Base 2023</v>
          </cell>
          <cell r="O3254" t="str">
            <v>Não</v>
          </cell>
          <cell r="P3254">
            <v>1.1549580871093188</v>
          </cell>
          <cell r="Q3254" t="str">
            <v>Sim</v>
          </cell>
          <cell r="R3254" t="str">
            <v/>
          </cell>
          <cell r="S3254" t="str">
            <v/>
          </cell>
          <cell r="T3254" t="str">
            <v/>
          </cell>
          <cell r="U3254" t="str">
            <v/>
          </cell>
          <cell r="V3254" t="str">
            <v>Sim</v>
          </cell>
          <cell r="W3254" t="str">
            <v>Sim</v>
          </cell>
        </row>
        <row r="3255">
          <cell r="D3255" t="str">
            <v>São Pedro da Aldeia/RJ</v>
          </cell>
          <cell r="E3255" t="str">
            <v>n.e.</v>
          </cell>
          <cell r="F3255">
            <v>0.16525720782357645</v>
          </cell>
          <cell r="G3255" t="str">
            <v>A</v>
          </cell>
          <cell r="H3255">
            <v>0.98763815752034112</v>
          </cell>
          <cell r="I3255" t="str">
            <v>C</v>
          </cell>
          <cell r="J3255" t="str">
            <v>n.d.</v>
          </cell>
          <cell r="K3255" t="str">
            <v>n.d.</v>
          </cell>
          <cell r="L3255" t="str">
            <v>Eicf</v>
          </cell>
          <cell r="M3255" t="str">
            <v>Ente possui ranking da informação contábil Eicf</v>
          </cell>
          <cell r="N3255" t="str">
            <v>CAPAG Ano Base 2023</v>
          </cell>
          <cell r="O3255" t="str">
            <v>Não</v>
          </cell>
          <cell r="P3255" t="str">
            <v>n.d.</v>
          </cell>
          <cell r="Q3255" t="str">
            <v>Sim</v>
          </cell>
          <cell r="R3255" t="str">
            <v/>
          </cell>
          <cell r="S3255" t="str">
            <v/>
          </cell>
          <cell r="T3255" t="str">
            <v/>
          </cell>
          <cell r="U3255" t="str">
            <v>Sim</v>
          </cell>
          <cell r="V3255" t="str">
            <v>Sim</v>
          </cell>
          <cell r="W3255" t="str">
            <v>Sim</v>
          </cell>
        </row>
        <row r="3256">
          <cell r="D3256" t="str">
            <v>São Sebastião do Alto/RJ</v>
          </cell>
          <cell r="E3256" t="str">
            <v>n.d.</v>
          </cell>
          <cell r="F3256">
            <v>4.7290014203879779E-2</v>
          </cell>
          <cell r="G3256" t="str">
            <v>A</v>
          </cell>
          <cell r="H3256">
            <v>0.95665478105136303</v>
          </cell>
          <cell r="I3256" t="str">
            <v>C</v>
          </cell>
          <cell r="J3256" t="str">
            <v>n.d.</v>
          </cell>
          <cell r="K3256" t="str">
            <v>n.d.</v>
          </cell>
          <cell r="L3256" t="str">
            <v>Bicf</v>
          </cell>
          <cell r="M325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56" t="str">
            <v>CAPAG Ano Base 2023</v>
          </cell>
          <cell r="O3256" t="str">
            <v>Não</v>
          </cell>
          <cell r="P3256" t="str">
            <v>n.d.</v>
          </cell>
          <cell r="Q3256" t="str">
            <v>Sim</v>
          </cell>
          <cell r="R3256" t="str">
            <v/>
          </cell>
          <cell r="S3256" t="str">
            <v/>
          </cell>
          <cell r="T3256" t="str">
            <v/>
          </cell>
          <cell r="U3256" t="str">
            <v>Sim</v>
          </cell>
          <cell r="V3256" t="str">
            <v>Sim</v>
          </cell>
          <cell r="W3256" t="str">
            <v>Não</v>
          </cell>
        </row>
        <row r="3257">
          <cell r="D3257" t="str">
            <v>Sapucaia/RJ</v>
          </cell>
          <cell r="E3257" t="str">
            <v>A</v>
          </cell>
          <cell r="F3257">
            <v>5.5723490901115801E-2</v>
          </cell>
          <cell r="G3257" t="str">
            <v>A</v>
          </cell>
          <cell r="H3257">
            <v>0.85255665859100849</v>
          </cell>
          <cell r="I3257" t="str">
            <v>B</v>
          </cell>
          <cell r="J3257">
            <v>6.6564561247599491E-2</v>
          </cell>
          <cell r="K3257" t="str">
            <v>A</v>
          </cell>
          <cell r="L3257" t="str">
            <v>Bicf</v>
          </cell>
          <cell r="M3257" t="str">
            <v/>
          </cell>
          <cell r="N3257" t="str">
            <v>CAPAG Ano Base 2024</v>
          </cell>
          <cell r="O3257" t="str">
            <v>Sim</v>
          </cell>
          <cell r="P3257">
            <v>0.18235693013175827</v>
          </cell>
          <cell r="Q3257" t="str">
            <v>Sim</v>
          </cell>
          <cell r="R3257" t="str">
            <v/>
          </cell>
          <cell r="S3257" t="str">
            <v/>
          </cell>
          <cell r="T3257" t="str">
            <v/>
          </cell>
          <cell r="U3257" t="str">
            <v/>
          </cell>
          <cell r="V3257" t="str">
            <v>Sim</v>
          </cell>
          <cell r="W3257" t="str">
            <v>Sim</v>
          </cell>
        </row>
        <row r="3258">
          <cell r="D3258" t="str">
            <v>Saquarema/RJ</v>
          </cell>
          <cell r="E3258" t="str">
            <v>n.d.</v>
          </cell>
          <cell r="F3258">
            <v>9.0323865698316262E-3</v>
          </cell>
          <cell r="G3258" t="str">
            <v>A</v>
          </cell>
          <cell r="H3258">
            <v>0.58707579522668285</v>
          </cell>
          <cell r="I3258" t="str">
            <v>A</v>
          </cell>
          <cell r="J3258" t="str">
            <v>n.d.</v>
          </cell>
          <cell r="K3258" t="str">
            <v>n.d.</v>
          </cell>
          <cell r="L3258" t="str">
            <v>Bicf</v>
          </cell>
          <cell r="M32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58" t="str">
            <v>CAPAG Ano Base 2023</v>
          </cell>
          <cell r="O3258" t="str">
            <v>Não</v>
          </cell>
          <cell r="P3258" t="str">
            <v>n.d.</v>
          </cell>
          <cell r="Q3258" t="str">
            <v>Sim</v>
          </cell>
          <cell r="R3258" t="str">
            <v/>
          </cell>
          <cell r="S3258" t="str">
            <v/>
          </cell>
          <cell r="T3258" t="str">
            <v/>
          </cell>
          <cell r="U3258" t="str">
            <v>Sim</v>
          </cell>
          <cell r="V3258" t="str">
            <v>Sim</v>
          </cell>
          <cell r="W3258" t="str">
            <v>Sim</v>
          </cell>
        </row>
        <row r="3259">
          <cell r="D3259" t="str">
            <v>Seropédica/RJ</v>
          </cell>
          <cell r="E3259" t="str">
            <v>n.e.</v>
          </cell>
          <cell r="F3259">
            <v>0</v>
          </cell>
          <cell r="G3259" t="str">
            <v>A</v>
          </cell>
          <cell r="H3259">
            <v>1.0251854592609777</v>
          </cell>
          <cell r="I3259" t="str">
            <v>C</v>
          </cell>
          <cell r="J3259" t="str">
            <v>n.d.</v>
          </cell>
          <cell r="K3259" t="str">
            <v>n.d.</v>
          </cell>
          <cell r="L3259" t="str">
            <v>Eicf</v>
          </cell>
          <cell r="M3259" t="str">
            <v>Ente possui ranking da informação contábil Eicf</v>
          </cell>
          <cell r="N3259" t="str">
            <v>CAPAG Ano Base 2023</v>
          </cell>
          <cell r="O3259" t="str">
            <v>Não</v>
          </cell>
          <cell r="P3259" t="str">
            <v>n.d.</v>
          </cell>
          <cell r="Q3259" t="str">
            <v>Sim</v>
          </cell>
          <cell r="R3259" t="str">
            <v/>
          </cell>
          <cell r="S3259" t="str">
            <v/>
          </cell>
          <cell r="T3259" t="str">
            <v/>
          </cell>
          <cell r="U3259" t="str">
            <v>Sim</v>
          </cell>
          <cell r="V3259" t="str">
            <v>Sim</v>
          </cell>
          <cell r="W3259" t="str">
            <v>Sim</v>
          </cell>
        </row>
        <row r="3260">
          <cell r="D3260" t="str">
            <v>Silva Jardim/RJ</v>
          </cell>
          <cell r="E3260" t="str">
            <v>n.d.</v>
          </cell>
          <cell r="F3260">
            <v>5.4342989587589048E-2</v>
          </cell>
          <cell r="G3260" t="str">
            <v>A</v>
          </cell>
          <cell r="H3260">
            <v>0.87925510740848067</v>
          </cell>
          <cell r="I3260" t="str">
            <v>B</v>
          </cell>
          <cell r="J3260" t="str">
            <v>n.d.</v>
          </cell>
          <cell r="K3260" t="str">
            <v>n.d.</v>
          </cell>
          <cell r="L3260" t="str">
            <v>Bicf</v>
          </cell>
          <cell r="M326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260" t="str">
            <v>CAPAG Ano Base 2024</v>
          </cell>
          <cell r="O3260" t="str">
            <v>Sim</v>
          </cell>
          <cell r="P3260" t="str">
            <v>n.d.</v>
          </cell>
          <cell r="Q3260" t="str">
            <v>Sim</v>
          </cell>
          <cell r="R3260" t="str">
            <v/>
          </cell>
          <cell r="S3260" t="str">
            <v/>
          </cell>
          <cell r="T3260" t="str">
            <v>Negativa</v>
          </cell>
          <cell r="U3260" t="str">
            <v/>
          </cell>
          <cell r="V3260" t="str">
            <v>Sim</v>
          </cell>
          <cell r="W3260" t="str">
            <v>Sim</v>
          </cell>
        </row>
        <row r="3261">
          <cell r="D3261" t="str">
            <v>Sumidouro/RJ</v>
          </cell>
          <cell r="E3261" t="e">
            <v>#N/A</v>
          </cell>
          <cell r="F3261" t="e">
            <v>#N/A</v>
          </cell>
          <cell r="G3261" t="e">
            <v>#N/A</v>
          </cell>
          <cell r="H3261" t="e">
            <v>#N/A</v>
          </cell>
          <cell r="I3261" t="e">
            <v>#N/A</v>
          </cell>
          <cell r="J3261" t="e">
            <v>#N/A</v>
          </cell>
          <cell r="K3261" t="e">
            <v>#N/A</v>
          </cell>
          <cell r="L3261" t="str">
            <v>Eicf</v>
          </cell>
          <cell r="M3261" t="str">
            <v>Ente possui ranking da informação contábil Eicf</v>
          </cell>
          <cell r="N3261" t="str">
            <v>CAPAG Ano Base 2023</v>
          </cell>
          <cell r="O3261" t="str">
            <v>Não</v>
          </cell>
          <cell r="P3261" t="e">
            <v>#N/A</v>
          </cell>
          <cell r="Q3261" t="str">
            <v>Não</v>
          </cell>
          <cell r="R3261" t="e">
            <v>#N/A</v>
          </cell>
          <cell r="S3261" t="str">
            <v/>
          </cell>
          <cell r="T3261" t="e">
            <v>#N/A</v>
          </cell>
          <cell r="U3261" t="e">
            <v>#N/A</v>
          </cell>
          <cell r="V3261" t="e">
            <v>#N/A</v>
          </cell>
          <cell r="W3261" t="str">
            <v>Não</v>
          </cell>
        </row>
        <row r="3262">
          <cell r="D3262" t="str">
            <v>Tanguá/RJ</v>
          </cell>
          <cell r="E3262" t="str">
            <v>C</v>
          </cell>
          <cell r="F3262">
            <v>6.2851043441926643E-2</v>
          </cell>
          <cell r="G3262" t="str">
            <v>A</v>
          </cell>
          <cell r="H3262">
            <v>1.0271527676464223</v>
          </cell>
          <cell r="I3262" t="str">
            <v>C</v>
          </cell>
          <cell r="J3262">
            <v>3.8387195245902395E-2</v>
          </cell>
          <cell r="K3262" t="str">
            <v>B</v>
          </cell>
          <cell r="L3262" t="str">
            <v>Cicf</v>
          </cell>
          <cell r="M3262" t="str">
            <v/>
          </cell>
          <cell r="N3262" t="str">
            <v>CAPAG Ano Base 2023</v>
          </cell>
          <cell r="O3262" t="str">
            <v>Não</v>
          </cell>
          <cell r="P3262">
            <v>0.25832200654199922</v>
          </cell>
          <cell r="Q3262" t="str">
            <v>Sim</v>
          </cell>
          <cell r="R3262" t="str">
            <v/>
          </cell>
          <cell r="S3262" t="str">
            <v/>
          </cell>
          <cell r="T3262" t="str">
            <v/>
          </cell>
          <cell r="U3262" t="str">
            <v/>
          </cell>
          <cell r="V3262" t="str">
            <v>Sim</v>
          </cell>
          <cell r="W3262" t="str">
            <v>Não</v>
          </cell>
        </row>
        <row r="3263">
          <cell r="D3263" t="str">
            <v>Teresópolis/RJ</v>
          </cell>
          <cell r="E3263" t="str">
            <v>C</v>
          </cell>
          <cell r="F3263">
            <v>0.42779653568381565</v>
          </cell>
          <cell r="G3263" t="str">
            <v>A</v>
          </cell>
          <cell r="H3263">
            <v>0.96464659268866149</v>
          </cell>
          <cell r="I3263" t="str">
            <v>C</v>
          </cell>
          <cell r="J3263">
            <v>3.0056702180236913E-2</v>
          </cell>
          <cell r="K3263" t="str">
            <v>B</v>
          </cell>
          <cell r="L3263" t="str">
            <v>Cicf</v>
          </cell>
          <cell r="M3263" t="str">
            <v/>
          </cell>
          <cell r="N3263" t="str">
            <v>CAPAG Ano Base 2023</v>
          </cell>
          <cell r="O3263" t="str">
            <v>Não</v>
          </cell>
          <cell r="P3263">
            <v>0.75477026401083469</v>
          </cell>
          <cell r="Q3263" t="str">
            <v>Sim</v>
          </cell>
          <cell r="R3263" t="str">
            <v/>
          </cell>
          <cell r="S3263" t="str">
            <v/>
          </cell>
          <cell r="T3263" t="str">
            <v/>
          </cell>
          <cell r="U3263" t="str">
            <v/>
          </cell>
          <cell r="V3263" t="str">
            <v>Sim</v>
          </cell>
          <cell r="W3263" t="str">
            <v>Sim</v>
          </cell>
        </row>
        <row r="3264">
          <cell r="D3264" t="str">
            <v>Trajano de Moraes/RJ</v>
          </cell>
          <cell r="E3264" t="str">
            <v>n.d.</v>
          </cell>
          <cell r="F3264">
            <v>0.39077055000357075</v>
          </cell>
          <cell r="G3264" t="str">
            <v>A</v>
          </cell>
          <cell r="H3264" t="str">
            <v>n.d.</v>
          </cell>
          <cell r="I3264" t="str">
            <v>n.d.</v>
          </cell>
          <cell r="J3264">
            <v>1.3339599655748366E-2</v>
          </cell>
          <cell r="K3264" t="str">
            <v>B</v>
          </cell>
          <cell r="L3264" t="str">
            <v>Cicf</v>
          </cell>
          <cell r="M326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264" t="str">
            <v>CAPAG Ano Base 2023</v>
          </cell>
          <cell r="O3264" t="str">
            <v>Não</v>
          </cell>
          <cell r="P3264">
            <v>0.3147107702043086</v>
          </cell>
          <cell r="Q3264" t="str">
            <v>Sim</v>
          </cell>
          <cell r="R3264" t="str">
            <v/>
          </cell>
          <cell r="S3264" t="str">
            <v>Sim</v>
          </cell>
          <cell r="T3264" t="str">
            <v/>
          </cell>
          <cell r="U3264" t="str">
            <v/>
          </cell>
          <cell r="V3264" t="str">
            <v>Sim</v>
          </cell>
          <cell r="W3264" t="str">
            <v>Sim</v>
          </cell>
        </row>
        <row r="3265">
          <cell r="D3265" t="str">
            <v>Três Rios/RJ</v>
          </cell>
          <cell r="E3265" t="str">
            <v>n.e.</v>
          </cell>
          <cell r="F3265">
            <v>0.17166700418070654</v>
          </cell>
          <cell r="G3265" t="str">
            <v>A</v>
          </cell>
          <cell r="H3265">
            <v>0.98550774244833117</v>
          </cell>
          <cell r="I3265" t="str">
            <v>C</v>
          </cell>
          <cell r="J3265">
            <v>-0.12236526140547431</v>
          </cell>
          <cell r="K3265" t="str">
            <v>C</v>
          </cell>
          <cell r="L3265" t="str">
            <v>Eicf</v>
          </cell>
          <cell r="M3265" t="str">
            <v>Ente possui ranking da informação contábil Eicf</v>
          </cell>
          <cell r="N3265" t="str">
            <v>CAPAG Ano Base 2023</v>
          </cell>
          <cell r="O3265" t="str">
            <v>Não</v>
          </cell>
          <cell r="P3265" t="str">
            <v/>
          </cell>
          <cell r="Q3265" t="str">
            <v>Sim</v>
          </cell>
          <cell r="R3265" t="str">
            <v/>
          </cell>
          <cell r="S3265" t="str">
            <v/>
          </cell>
          <cell r="T3265" t="str">
            <v/>
          </cell>
          <cell r="U3265" t="str">
            <v/>
          </cell>
          <cell r="V3265" t="str">
            <v>Sim</v>
          </cell>
          <cell r="W3265" t="str">
            <v>Sim</v>
          </cell>
        </row>
        <row r="3266">
          <cell r="D3266" t="str">
            <v>Valença/RJ</v>
          </cell>
          <cell r="E3266" t="str">
            <v>A</v>
          </cell>
          <cell r="F3266">
            <v>0</v>
          </cell>
          <cell r="G3266" t="str">
            <v>A</v>
          </cell>
          <cell r="H3266">
            <v>0.72705318558837029</v>
          </cell>
          <cell r="I3266" t="str">
            <v>A</v>
          </cell>
          <cell r="J3266">
            <v>0.38558494729073606</v>
          </cell>
          <cell r="K3266" t="str">
            <v>A</v>
          </cell>
          <cell r="L3266" t="str">
            <v>Dicf</v>
          </cell>
          <cell r="M3266" t="str">
            <v/>
          </cell>
          <cell r="N3266" t="str">
            <v>CAPAG Ano Base 2023</v>
          </cell>
          <cell r="O3266" t="str">
            <v>Não</v>
          </cell>
          <cell r="P3266">
            <v>2.2705817549377821E-4</v>
          </cell>
          <cell r="Q3266" t="str">
            <v>Sim</v>
          </cell>
          <cell r="R3266" t="str">
            <v/>
          </cell>
          <cell r="S3266" t="str">
            <v/>
          </cell>
          <cell r="T3266" t="str">
            <v/>
          </cell>
          <cell r="U3266" t="str">
            <v/>
          </cell>
          <cell r="V3266" t="str">
            <v>Sim</v>
          </cell>
          <cell r="W3266" t="str">
            <v>Sim</v>
          </cell>
        </row>
        <row r="3267">
          <cell r="D3267" t="str">
            <v>Varre-Sai/RJ</v>
          </cell>
          <cell r="E3267" t="str">
            <v>n.d.</v>
          </cell>
          <cell r="F3267">
            <v>4.1009528561269562E-2</v>
          </cell>
          <cell r="G3267" t="str">
            <v>A</v>
          </cell>
          <cell r="H3267">
            <v>0.86159934708558827</v>
          </cell>
          <cell r="I3267" t="str">
            <v>B</v>
          </cell>
          <cell r="J3267" t="str">
            <v>n.d.</v>
          </cell>
          <cell r="K3267" t="str">
            <v>n.d.</v>
          </cell>
          <cell r="L3267" t="str">
            <v>Bicf</v>
          </cell>
          <cell r="M3267"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67" t="str">
            <v>CAPAG Ano Base 2023</v>
          </cell>
          <cell r="O3267" t="str">
            <v>Não</v>
          </cell>
          <cell r="P3267" t="str">
            <v>n.d.</v>
          </cell>
          <cell r="Q3267" t="str">
            <v>Sim</v>
          </cell>
          <cell r="R3267" t="str">
            <v/>
          </cell>
          <cell r="S3267" t="str">
            <v/>
          </cell>
          <cell r="T3267" t="str">
            <v>Negativa</v>
          </cell>
          <cell r="U3267" t="str">
            <v>Sim</v>
          </cell>
          <cell r="V3267" t="str">
            <v>Sim</v>
          </cell>
          <cell r="W3267" t="str">
            <v>Sim</v>
          </cell>
        </row>
        <row r="3268">
          <cell r="D3268" t="str">
            <v>Vassouras/RJ</v>
          </cell>
          <cell r="E3268" t="str">
            <v>C</v>
          </cell>
          <cell r="F3268">
            <v>0.1407503846915022</v>
          </cell>
          <cell r="G3268" t="str">
            <v>A</v>
          </cell>
          <cell r="H3268">
            <v>0.91549670956375417</v>
          </cell>
          <cell r="I3268" t="str">
            <v>B</v>
          </cell>
          <cell r="J3268">
            <v>-3.8436974875844028E-2</v>
          </cell>
          <cell r="K3268" t="str">
            <v>C</v>
          </cell>
          <cell r="L3268" t="str">
            <v>Bicf</v>
          </cell>
          <cell r="M3268" t="str">
            <v/>
          </cell>
          <cell r="N3268" t="str">
            <v>CAPAG Ano Base 2023</v>
          </cell>
          <cell r="O3268" t="str">
            <v>Não</v>
          </cell>
          <cell r="P3268">
            <v>1.6363948466806264</v>
          </cell>
          <cell r="Q3268" t="str">
            <v>Sim</v>
          </cell>
          <cell r="R3268" t="str">
            <v/>
          </cell>
          <cell r="S3268" t="str">
            <v/>
          </cell>
          <cell r="T3268" t="str">
            <v/>
          </cell>
          <cell r="U3268" t="str">
            <v/>
          </cell>
          <cell r="V3268" t="str">
            <v>Sim</v>
          </cell>
          <cell r="W3268" t="str">
            <v>Não</v>
          </cell>
        </row>
        <row r="3269">
          <cell r="D3269" t="str">
            <v>Volta Redonda/RJ</v>
          </cell>
          <cell r="E3269" t="str">
            <v>C</v>
          </cell>
          <cell r="F3269">
            <v>0.62052342181381193</v>
          </cell>
          <cell r="G3269" t="str">
            <v>B</v>
          </cell>
          <cell r="H3269">
            <v>1.1387289323144323</v>
          </cell>
          <cell r="I3269" t="str">
            <v>C</v>
          </cell>
          <cell r="J3269">
            <v>-2.2336323393504526E-2</v>
          </cell>
          <cell r="K3269" t="str">
            <v>C</v>
          </cell>
          <cell r="L3269" t="str">
            <v>Dicf</v>
          </cell>
          <cell r="M3269" t="str">
            <v/>
          </cell>
          <cell r="N3269" t="str">
            <v>CAPAG Ano Base 2023</v>
          </cell>
          <cell r="O3269" t="str">
            <v>Não</v>
          </cell>
          <cell r="P3269">
            <v>1.3035585417588207</v>
          </cell>
          <cell r="Q3269" t="str">
            <v>Sim</v>
          </cell>
          <cell r="R3269" t="str">
            <v/>
          </cell>
          <cell r="S3269" t="str">
            <v/>
          </cell>
          <cell r="T3269" t="str">
            <v/>
          </cell>
          <cell r="U3269" t="str">
            <v/>
          </cell>
          <cell r="V3269" t="str">
            <v>Sim</v>
          </cell>
          <cell r="W3269" t="str">
            <v>Não</v>
          </cell>
        </row>
        <row r="3270">
          <cell r="D3270" t="str">
            <v>Adamantina/SP</v>
          </cell>
          <cell r="E3270" t="str">
            <v>A</v>
          </cell>
          <cell r="F3270">
            <v>5.9033333323372877E-2</v>
          </cell>
          <cell r="G3270" t="str">
            <v>A</v>
          </cell>
          <cell r="H3270">
            <v>0.91886672251189272</v>
          </cell>
          <cell r="I3270" t="str">
            <v>B</v>
          </cell>
          <cell r="J3270">
            <v>0.27686257639596035</v>
          </cell>
          <cell r="K3270" t="str">
            <v>A</v>
          </cell>
          <cell r="L3270" t="str">
            <v>Bicf</v>
          </cell>
          <cell r="M3270" t="str">
            <v/>
          </cell>
          <cell r="N3270" t="str">
            <v>CAPAG Ano Base 2023</v>
          </cell>
          <cell r="O3270" t="str">
            <v>Não</v>
          </cell>
          <cell r="P3270">
            <v>7.6216404535992696E-2</v>
          </cell>
          <cell r="Q3270" t="str">
            <v>Sim</v>
          </cell>
          <cell r="R3270" t="str">
            <v/>
          </cell>
          <cell r="S3270" t="str">
            <v/>
          </cell>
          <cell r="T3270" t="str">
            <v/>
          </cell>
          <cell r="U3270" t="str">
            <v/>
          </cell>
          <cell r="V3270" t="str">
            <v>Sim</v>
          </cell>
          <cell r="W3270" t="str">
            <v>Sim</v>
          </cell>
        </row>
        <row r="3271">
          <cell r="D3271" t="str">
            <v>Adolfo/SP</v>
          </cell>
          <cell r="E3271" t="str">
            <v>n.d.</v>
          </cell>
          <cell r="F3271">
            <v>5.1794605554103257E-2</v>
          </cell>
          <cell r="G3271" t="str">
            <v>A</v>
          </cell>
          <cell r="H3271">
            <v>0.95195361236523357</v>
          </cell>
          <cell r="I3271" t="str">
            <v>C</v>
          </cell>
          <cell r="J3271" t="str">
            <v>n.d.</v>
          </cell>
          <cell r="K3271" t="str">
            <v>n.d.</v>
          </cell>
          <cell r="L3271" t="str">
            <v>Cicf</v>
          </cell>
          <cell r="M32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71" t="str">
            <v>CAPAG Ano Base 2023</v>
          </cell>
          <cell r="O3271" t="str">
            <v>Não</v>
          </cell>
          <cell r="P3271" t="str">
            <v>n.d.</v>
          </cell>
          <cell r="Q3271" t="str">
            <v>Sim</v>
          </cell>
          <cell r="R3271" t="str">
            <v/>
          </cell>
          <cell r="S3271" t="str">
            <v/>
          </cell>
          <cell r="T3271" t="str">
            <v/>
          </cell>
          <cell r="U3271" t="str">
            <v>Sim</v>
          </cell>
          <cell r="V3271" t="str">
            <v>Sim</v>
          </cell>
          <cell r="W3271" t="str">
            <v>Sim</v>
          </cell>
        </row>
        <row r="3272">
          <cell r="D3272" t="str">
            <v>Aguaí/SP</v>
          </cell>
          <cell r="E3272" t="str">
            <v>n.d.</v>
          </cell>
          <cell r="F3272" t="str">
            <v>n.d.</v>
          </cell>
          <cell r="G3272" t="str">
            <v>n.d.</v>
          </cell>
          <cell r="H3272" t="str">
            <v>n.d.</v>
          </cell>
          <cell r="I3272" t="str">
            <v>n.d.</v>
          </cell>
          <cell r="J3272" t="str">
            <v>n.d.</v>
          </cell>
          <cell r="K3272" t="str">
            <v>n.d.</v>
          </cell>
          <cell r="L3272" t="str">
            <v>Bicf</v>
          </cell>
          <cell r="M3272" t="str">
            <v xml:space="preserve">Ente não publicou último RGF de 2024
Ente não publicou último RREO de 2024
</v>
          </cell>
          <cell r="N3272" t="str">
            <v>CAPAG Ano Base 2023</v>
          </cell>
          <cell r="O3272" t="str">
            <v>Não</v>
          </cell>
          <cell r="P3272">
            <v>8.0097895269255467E-2</v>
          </cell>
          <cell r="Q3272" t="str">
            <v>Sim</v>
          </cell>
          <cell r="R3272" t="str">
            <v>Sim</v>
          </cell>
          <cell r="S3272" t="str">
            <v/>
          </cell>
          <cell r="T3272" t="str">
            <v/>
          </cell>
          <cell r="U3272" t="str">
            <v/>
          </cell>
          <cell r="V3272" t="str">
            <v>Não</v>
          </cell>
          <cell r="W3272" t="str">
            <v>Não</v>
          </cell>
        </row>
        <row r="3273">
          <cell r="D3273" t="str">
            <v>Águas da Prata/SP</v>
          </cell>
          <cell r="E3273" t="str">
            <v>n.d.</v>
          </cell>
          <cell r="F3273">
            <v>3.7455451341364472E-2</v>
          </cell>
          <cell r="G3273" t="str">
            <v>A</v>
          </cell>
          <cell r="H3273">
            <v>0.91388194985389193</v>
          </cell>
          <cell r="I3273" t="str">
            <v>B</v>
          </cell>
          <cell r="J3273" t="str">
            <v>n.d.</v>
          </cell>
          <cell r="K3273" t="str">
            <v>n.d.</v>
          </cell>
          <cell r="L3273" t="str">
            <v>Bicf</v>
          </cell>
          <cell r="M327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73" t="str">
            <v>CAPAG Ano Base 2023</v>
          </cell>
          <cell r="O3273" t="str">
            <v>Não</v>
          </cell>
          <cell r="P3273" t="str">
            <v>n.d.</v>
          </cell>
          <cell r="Q3273" t="str">
            <v>Sim</v>
          </cell>
          <cell r="R3273" t="str">
            <v/>
          </cell>
          <cell r="S3273" t="str">
            <v/>
          </cell>
          <cell r="T3273" t="str">
            <v/>
          </cell>
          <cell r="U3273" t="str">
            <v>Sim</v>
          </cell>
          <cell r="V3273" t="str">
            <v>Sim</v>
          </cell>
          <cell r="W3273" t="str">
            <v>Não</v>
          </cell>
        </row>
        <row r="3274">
          <cell r="D3274" t="str">
            <v>Águas de Lindóia/SP</v>
          </cell>
          <cell r="E3274" t="str">
            <v>n.d.</v>
          </cell>
          <cell r="F3274">
            <v>0.12423601848827795</v>
          </cell>
          <cell r="G3274" t="str">
            <v>A</v>
          </cell>
          <cell r="H3274">
            <v>0.93197406082776346</v>
          </cell>
          <cell r="I3274" t="str">
            <v>B</v>
          </cell>
          <cell r="J3274" t="str">
            <v>n.d.</v>
          </cell>
          <cell r="K3274" t="str">
            <v>n.d.</v>
          </cell>
          <cell r="L3274" t="str">
            <v>Bicf</v>
          </cell>
          <cell r="M327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74" t="str">
            <v>CAPAG Ano Base 2023</v>
          </cell>
          <cell r="O3274" t="str">
            <v>Não</v>
          </cell>
          <cell r="P3274">
            <v>5.2432656513494269E-2</v>
          </cell>
          <cell r="Q3274" t="str">
            <v>Sim</v>
          </cell>
          <cell r="R3274" t="str">
            <v>Sim</v>
          </cell>
          <cell r="S3274" t="str">
            <v/>
          </cell>
          <cell r="T3274" t="str">
            <v/>
          </cell>
          <cell r="U3274" t="str">
            <v>Sim</v>
          </cell>
          <cell r="V3274" t="str">
            <v>Sim</v>
          </cell>
          <cell r="W3274" t="str">
            <v>Sim</v>
          </cell>
        </row>
        <row r="3275">
          <cell r="D3275" t="str">
            <v>Águas de Santa Bárbara/SP</v>
          </cell>
          <cell r="E3275" t="str">
            <v>B</v>
          </cell>
          <cell r="F3275">
            <v>1.1437117469604316E-2</v>
          </cell>
          <cell r="G3275" t="str">
            <v>A</v>
          </cell>
          <cell r="H3275">
            <v>0.94973006931992909</v>
          </cell>
          <cell r="I3275" t="str">
            <v>B</v>
          </cell>
          <cell r="J3275">
            <v>3.0122957853406417E-2</v>
          </cell>
          <cell r="K3275" t="str">
            <v>B</v>
          </cell>
          <cell r="L3275" t="str">
            <v>Bicf</v>
          </cell>
          <cell r="M3275" t="str">
            <v/>
          </cell>
          <cell r="N3275" t="str">
            <v>CAPAG Ano Base 2023</v>
          </cell>
          <cell r="O3275" t="str">
            <v>Não</v>
          </cell>
          <cell r="P3275">
            <v>0.18196192734583685</v>
          </cell>
          <cell r="Q3275" t="str">
            <v>Sim</v>
          </cell>
          <cell r="R3275" t="str">
            <v/>
          </cell>
          <cell r="S3275" t="str">
            <v/>
          </cell>
          <cell r="T3275" t="str">
            <v/>
          </cell>
          <cell r="U3275" t="str">
            <v/>
          </cell>
          <cell r="V3275" t="str">
            <v>Sim</v>
          </cell>
          <cell r="W3275" t="str">
            <v>Sim</v>
          </cell>
        </row>
        <row r="3276">
          <cell r="D3276" t="str">
            <v>Águas de São Pedro/SP</v>
          </cell>
          <cell r="E3276" t="str">
            <v>n.d.</v>
          </cell>
          <cell r="F3276">
            <v>1.9513971184318187E-2</v>
          </cell>
          <cell r="G3276" t="str">
            <v>A</v>
          </cell>
          <cell r="H3276">
            <v>0.99638487126768838</v>
          </cell>
          <cell r="I3276" t="str">
            <v>C</v>
          </cell>
          <cell r="J3276" t="str">
            <v>n.d.</v>
          </cell>
          <cell r="K3276" t="str">
            <v>n.d.</v>
          </cell>
          <cell r="L3276" t="str">
            <v>Bicf</v>
          </cell>
          <cell r="M327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76" t="str">
            <v>CAPAG Ano Base 2023</v>
          </cell>
          <cell r="O3276" t="str">
            <v>Não</v>
          </cell>
          <cell r="P3276" t="str">
            <v>n.d.</v>
          </cell>
          <cell r="Q3276" t="str">
            <v>Sim</v>
          </cell>
          <cell r="R3276" t="str">
            <v/>
          </cell>
          <cell r="S3276" t="str">
            <v/>
          </cell>
          <cell r="T3276" t="str">
            <v/>
          </cell>
          <cell r="U3276" t="str">
            <v>Sim</v>
          </cell>
          <cell r="V3276" t="str">
            <v>Sim</v>
          </cell>
          <cell r="W3276" t="str">
            <v>Sim</v>
          </cell>
        </row>
        <row r="3277">
          <cell r="D3277" t="str">
            <v>Agudos/SP</v>
          </cell>
          <cell r="E3277" t="str">
            <v>C</v>
          </cell>
          <cell r="F3277">
            <v>0.16312930930404521</v>
          </cell>
          <cell r="G3277" t="str">
            <v>A</v>
          </cell>
          <cell r="H3277">
            <v>0.98210424562385246</v>
          </cell>
          <cell r="I3277" t="str">
            <v>C</v>
          </cell>
          <cell r="J3277">
            <v>-4.3663944512965097E-2</v>
          </cell>
          <cell r="K3277" t="str">
            <v>C</v>
          </cell>
          <cell r="L3277" t="str">
            <v>Bicf</v>
          </cell>
          <cell r="M3277" t="str">
            <v/>
          </cell>
          <cell r="N3277" t="str">
            <v>CAPAG Ano Base 2023</v>
          </cell>
          <cell r="O3277" t="str">
            <v>Não</v>
          </cell>
          <cell r="P3277">
            <v>13.059456565275976</v>
          </cell>
          <cell r="Q3277" t="str">
            <v>Sim</v>
          </cell>
          <cell r="R3277" t="str">
            <v/>
          </cell>
          <cell r="S3277" t="str">
            <v/>
          </cell>
          <cell r="T3277" t="str">
            <v/>
          </cell>
          <cell r="U3277" t="str">
            <v/>
          </cell>
          <cell r="V3277" t="str">
            <v>Sim</v>
          </cell>
          <cell r="W3277" t="str">
            <v>Não</v>
          </cell>
        </row>
        <row r="3278">
          <cell r="D3278" t="str">
            <v>Alambari/SP</v>
          </cell>
          <cell r="E3278" t="str">
            <v>n.d.</v>
          </cell>
          <cell r="F3278">
            <v>2.3388743518369157E-2</v>
          </cell>
          <cell r="G3278" t="str">
            <v>A</v>
          </cell>
          <cell r="H3278" t="str">
            <v>n.d.</v>
          </cell>
          <cell r="I3278" t="str">
            <v>n.d.</v>
          </cell>
          <cell r="J3278">
            <v>4.4284537622553237E-2</v>
          </cell>
          <cell r="K3278" t="str">
            <v>B</v>
          </cell>
          <cell r="L3278" t="str">
            <v>Bicf</v>
          </cell>
          <cell r="M327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278" t="str">
            <v>CAPAG Ano Base 2023</v>
          </cell>
          <cell r="O3278" t="str">
            <v>Não</v>
          </cell>
          <cell r="P3278">
            <v>0.28247157385910493</v>
          </cell>
          <cell r="Q3278" t="str">
            <v>Sim</v>
          </cell>
          <cell r="R3278" t="str">
            <v/>
          </cell>
          <cell r="S3278" t="str">
            <v>Sim</v>
          </cell>
          <cell r="T3278" t="str">
            <v/>
          </cell>
          <cell r="U3278" t="str">
            <v/>
          </cell>
          <cell r="V3278" t="str">
            <v>Sim</v>
          </cell>
          <cell r="W3278" t="str">
            <v>Sim</v>
          </cell>
        </row>
        <row r="3279">
          <cell r="D3279" t="str">
            <v>Alfredo Marcondes/SP</v>
          </cell>
          <cell r="E3279" t="str">
            <v>n.d.</v>
          </cell>
          <cell r="F3279">
            <v>1.7444663182088947E-2</v>
          </cell>
          <cell r="G3279" t="str">
            <v>A</v>
          </cell>
          <cell r="H3279">
            <v>0.95059947848019899</v>
          </cell>
          <cell r="I3279" t="str">
            <v>C</v>
          </cell>
          <cell r="J3279" t="str">
            <v>n.d.</v>
          </cell>
          <cell r="K3279" t="str">
            <v>n.d.</v>
          </cell>
          <cell r="L3279" t="str">
            <v>Bicf</v>
          </cell>
          <cell r="M32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79" t="str">
            <v>CAPAG Ano Base 2024</v>
          </cell>
          <cell r="O3279" t="str">
            <v>Sim</v>
          </cell>
          <cell r="P3279" t="str">
            <v>n.d.</v>
          </cell>
          <cell r="Q3279" t="str">
            <v>Sim</v>
          </cell>
          <cell r="R3279" t="str">
            <v/>
          </cell>
          <cell r="S3279" t="str">
            <v/>
          </cell>
          <cell r="T3279" t="str">
            <v/>
          </cell>
          <cell r="U3279" t="str">
            <v>Sim</v>
          </cell>
          <cell r="V3279" t="str">
            <v>Sim</v>
          </cell>
          <cell r="W3279" t="str">
            <v>Sim</v>
          </cell>
        </row>
        <row r="3280">
          <cell r="D3280" t="str">
            <v>Altair/SP</v>
          </cell>
          <cell r="E3280" t="str">
            <v>C</v>
          </cell>
          <cell r="F3280">
            <v>6.6883618924485494E-2</v>
          </cell>
          <cell r="G3280" t="str">
            <v>A</v>
          </cell>
          <cell r="H3280">
            <v>0.95542162011345932</v>
          </cell>
          <cell r="I3280" t="str">
            <v>C</v>
          </cell>
          <cell r="J3280">
            <v>-6.1033593358506355E-3</v>
          </cell>
          <cell r="K3280" t="str">
            <v>C</v>
          </cell>
          <cell r="L3280" t="str">
            <v>Bicf</v>
          </cell>
          <cell r="M3280" t="str">
            <v/>
          </cell>
          <cell r="N3280" t="str">
            <v>CAPAG Ano Base 2023</v>
          </cell>
          <cell r="O3280" t="str">
            <v>Não</v>
          </cell>
          <cell r="P3280">
            <v>1.3794297365196595</v>
          </cell>
          <cell r="Q3280" t="str">
            <v>Sim</v>
          </cell>
          <cell r="R3280" t="str">
            <v/>
          </cell>
          <cell r="S3280" t="str">
            <v/>
          </cell>
          <cell r="T3280" t="str">
            <v/>
          </cell>
          <cell r="U3280" t="str">
            <v/>
          </cell>
          <cell r="V3280" t="str">
            <v>Sim</v>
          </cell>
          <cell r="W3280" t="str">
            <v>Não</v>
          </cell>
        </row>
        <row r="3281">
          <cell r="D3281" t="str">
            <v>Altinópolis/SP</v>
          </cell>
          <cell r="E3281" t="str">
            <v>n.d.</v>
          </cell>
          <cell r="F3281">
            <v>1.5897971579265872E-2</v>
          </cell>
          <cell r="G3281" t="str">
            <v>A</v>
          </cell>
          <cell r="H3281">
            <v>0.94558250679902089</v>
          </cell>
          <cell r="I3281" t="str">
            <v>B</v>
          </cell>
          <cell r="J3281" t="str">
            <v>n.d.</v>
          </cell>
          <cell r="K3281" t="str">
            <v>n.d.</v>
          </cell>
          <cell r="L3281" t="str">
            <v>Bicf</v>
          </cell>
          <cell r="M32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81" t="str">
            <v>CAPAG Ano Base 2023</v>
          </cell>
          <cell r="O3281" t="str">
            <v>Não</v>
          </cell>
          <cell r="P3281" t="str">
            <v>n.d.</v>
          </cell>
          <cell r="Q3281" t="str">
            <v>Sim</v>
          </cell>
          <cell r="R3281" t="str">
            <v/>
          </cell>
          <cell r="S3281" t="str">
            <v/>
          </cell>
          <cell r="T3281" t="str">
            <v/>
          </cell>
          <cell r="U3281" t="str">
            <v>Sim</v>
          </cell>
          <cell r="V3281" t="str">
            <v>Sim</v>
          </cell>
          <cell r="W3281" t="str">
            <v>Não</v>
          </cell>
        </row>
        <row r="3282">
          <cell r="D3282" t="str">
            <v>Alto Alegre/SP</v>
          </cell>
          <cell r="E3282" t="str">
            <v>A</v>
          </cell>
          <cell r="F3282">
            <v>2.0214091950849375E-2</v>
          </cell>
          <cell r="G3282" t="str">
            <v>A</v>
          </cell>
          <cell r="H3282">
            <v>0.90453996497888345</v>
          </cell>
          <cell r="I3282" t="str">
            <v>B</v>
          </cell>
          <cell r="J3282">
            <v>0.13395307704986639</v>
          </cell>
          <cell r="K3282" t="str">
            <v>A</v>
          </cell>
          <cell r="L3282" t="str">
            <v>Bicf</v>
          </cell>
          <cell r="M3282" t="str">
            <v/>
          </cell>
          <cell r="N3282" t="str">
            <v>CAPAG Ano Base 2023</v>
          </cell>
          <cell r="O3282" t="str">
            <v>Não</v>
          </cell>
          <cell r="P3282">
            <v>7.3425501929692424E-2</v>
          </cell>
          <cell r="Q3282" t="str">
            <v>Sim</v>
          </cell>
          <cell r="R3282" t="str">
            <v/>
          </cell>
          <cell r="S3282" t="str">
            <v/>
          </cell>
          <cell r="T3282" t="str">
            <v/>
          </cell>
          <cell r="U3282" t="str">
            <v/>
          </cell>
          <cell r="V3282" t="str">
            <v>Sim</v>
          </cell>
          <cell r="W3282" t="str">
            <v>Sim</v>
          </cell>
        </row>
        <row r="3283">
          <cell r="D3283" t="str">
            <v>Alumínio/SP</v>
          </cell>
          <cell r="E3283" t="str">
            <v>A</v>
          </cell>
          <cell r="F3283">
            <v>0.25752775099349634</v>
          </cell>
          <cell r="G3283" t="str">
            <v>A</v>
          </cell>
          <cell r="H3283">
            <v>0.83588619231286221</v>
          </cell>
          <cell r="I3283" t="str">
            <v>A</v>
          </cell>
          <cell r="J3283">
            <v>0.24228298050427369</v>
          </cell>
          <cell r="K3283" t="str">
            <v>A</v>
          </cell>
          <cell r="L3283" t="str">
            <v>Bicf</v>
          </cell>
          <cell r="M3283" t="str">
            <v/>
          </cell>
          <cell r="N3283" t="str">
            <v>CAPAG Ano Base 2023</v>
          </cell>
          <cell r="O3283" t="str">
            <v>Não</v>
          </cell>
          <cell r="P3283">
            <v>0.11360042040461261</v>
          </cell>
          <cell r="Q3283" t="str">
            <v>Sim</v>
          </cell>
          <cell r="R3283" t="str">
            <v/>
          </cell>
          <cell r="S3283" t="str">
            <v/>
          </cell>
          <cell r="T3283" t="str">
            <v/>
          </cell>
          <cell r="U3283" t="str">
            <v/>
          </cell>
          <cell r="V3283" t="str">
            <v>Sim</v>
          </cell>
          <cell r="W3283" t="str">
            <v>Sim</v>
          </cell>
        </row>
        <row r="3284">
          <cell r="D3284" t="str">
            <v>Álvares Florence/SP</v>
          </cell>
          <cell r="E3284" t="str">
            <v>n.d.</v>
          </cell>
          <cell r="F3284">
            <v>8.4136776685593689E-2</v>
          </cell>
          <cell r="G3284" t="str">
            <v>A</v>
          </cell>
          <cell r="H3284">
            <v>1.0079418977161194</v>
          </cell>
          <cell r="I3284" t="str">
            <v>C</v>
          </cell>
          <cell r="J3284" t="str">
            <v>n.d.</v>
          </cell>
          <cell r="K3284" t="str">
            <v>n.d.</v>
          </cell>
          <cell r="L3284" t="str">
            <v>Aicf</v>
          </cell>
          <cell r="M328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84" t="str">
            <v>CAPAG Ano Base 2023</v>
          </cell>
          <cell r="O3284" t="str">
            <v>Não</v>
          </cell>
          <cell r="P3284" t="str">
            <v>n.d.</v>
          </cell>
          <cell r="Q3284" t="str">
            <v>Sim</v>
          </cell>
          <cell r="R3284" t="str">
            <v/>
          </cell>
          <cell r="S3284" t="str">
            <v/>
          </cell>
          <cell r="T3284" t="str">
            <v/>
          </cell>
          <cell r="U3284" t="str">
            <v>Sim</v>
          </cell>
          <cell r="V3284" t="str">
            <v>Sim</v>
          </cell>
          <cell r="W3284" t="str">
            <v>Sim</v>
          </cell>
        </row>
        <row r="3285">
          <cell r="D3285" t="str">
            <v>Álvares Machado/SP</v>
          </cell>
          <cell r="E3285" t="str">
            <v>n.d.</v>
          </cell>
          <cell r="F3285">
            <v>1.852926190201926E-2</v>
          </cell>
          <cell r="G3285" t="str">
            <v>A</v>
          </cell>
          <cell r="H3285">
            <v>0.9103397769338919</v>
          </cell>
          <cell r="I3285" t="str">
            <v>B</v>
          </cell>
          <cell r="J3285" t="str">
            <v>n.d.</v>
          </cell>
          <cell r="K3285" t="str">
            <v>n.d.</v>
          </cell>
          <cell r="L3285" t="str">
            <v>Bicf</v>
          </cell>
          <cell r="M328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85" t="str">
            <v>CAPAG Ano Base 2024</v>
          </cell>
          <cell r="O3285" t="str">
            <v>Sim</v>
          </cell>
          <cell r="P3285" t="str">
            <v>n.d.</v>
          </cell>
          <cell r="Q3285" t="str">
            <v>Sim</v>
          </cell>
          <cell r="R3285" t="str">
            <v/>
          </cell>
          <cell r="S3285" t="str">
            <v/>
          </cell>
          <cell r="T3285" t="str">
            <v/>
          </cell>
          <cell r="U3285" t="str">
            <v>Sim</v>
          </cell>
          <cell r="V3285" t="str">
            <v>Sim</v>
          </cell>
          <cell r="W3285" t="str">
            <v>Sim</v>
          </cell>
        </row>
        <row r="3286">
          <cell r="D3286" t="str">
            <v>Álvaro de Carvalho/SP</v>
          </cell>
          <cell r="E3286" t="str">
            <v>n.d.</v>
          </cell>
          <cell r="F3286">
            <v>3.3096486717467746E-2</v>
          </cell>
          <cell r="G3286" t="str">
            <v>A</v>
          </cell>
          <cell r="H3286">
            <v>0.93886413527878143</v>
          </cell>
          <cell r="I3286" t="str">
            <v>B</v>
          </cell>
          <cell r="J3286" t="str">
            <v>n.d.</v>
          </cell>
          <cell r="K3286" t="str">
            <v>n.d.</v>
          </cell>
          <cell r="L3286" t="str">
            <v>Bicf</v>
          </cell>
          <cell r="M328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86" t="str">
            <v>CAPAG Ano Base 2023</v>
          </cell>
          <cell r="O3286" t="str">
            <v>Não</v>
          </cell>
          <cell r="P3286" t="str">
            <v>n.d.</v>
          </cell>
          <cell r="Q3286" t="str">
            <v>Sim</v>
          </cell>
          <cell r="R3286" t="str">
            <v/>
          </cell>
          <cell r="S3286" t="str">
            <v/>
          </cell>
          <cell r="T3286" t="str">
            <v/>
          </cell>
          <cell r="U3286" t="str">
            <v>Sim</v>
          </cell>
          <cell r="V3286" t="str">
            <v>Sim</v>
          </cell>
          <cell r="W3286" t="str">
            <v>Não</v>
          </cell>
        </row>
        <row r="3287">
          <cell r="D3287" t="str">
            <v>Alvinlândia/SP</v>
          </cell>
          <cell r="E3287" t="str">
            <v>n.d.</v>
          </cell>
          <cell r="F3287">
            <v>7.3243699217502373E-2</v>
          </cell>
          <cell r="G3287" t="str">
            <v>A</v>
          </cell>
          <cell r="H3287">
            <v>0.91307534488216602</v>
          </cell>
          <cell r="I3287" t="str">
            <v>B</v>
          </cell>
          <cell r="J3287" t="str">
            <v>n.d.</v>
          </cell>
          <cell r="K3287" t="str">
            <v>n.d.</v>
          </cell>
          <cell r="L3287" t="str">
            <v>Bicf</v>
          </cell>
          <cell r="M328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87" t="str">
            <v>CAPAG Ano Base 2023</v>
          </cell>
          <cell r="O3287" t="str">
            <v>Não</v>
          </cell>
          <cell r="P3287" t="str">
            <v>n.d.</v>
          </cell>
          <cell r="Q3287" t="str">
            <v>Sim</v>
          </cell>
          <cell r="R3287" t="str">
            <v/>
          </cell>
          <cell r="S3287" t="str">
            <v/>
          </cell>
          <cell r="T3287" t="str">
            <v/>
          </cell>
          <cell r="U3287" t="str">
            <v>Sim</v>
          </cell>
          <cell r="V3287" t="str">
            <v>Sim</v>
          </cell>
          <cell r="W3287" t="str">
            <v>Sim</v>
          </cell>
        </row>
        <row r="3288">
          <cell r="D3288" t="str">
            <v>Americana/SP</v>
          </cell>
          <cell r="E3288" t="str">
            <v>C</v>
          </cell>
          <cell r="F3288">
            <v>1.0771885370580327</v>
          </cell>
          <cell r="G3288" t="str">
            <v>C</v>
          </cell>
          <cell r="H3288">
            <v>0.9099664794003417</v>
          </cell>
          <cell r="I3288" t="str">
            <v>B</v>
          </cell>
          <cell r="J3288">
            <v>-1.4110486147237141E-2</v>
          </cell>
          <cell r="K3288" t="str">
            <v>C</v>
          </cell>
          <cell r="L3288" t="str">
            <v>Bicf</v>
          </cell>
          <cell r="M3288" t="str">
            <v/>
          </cell>
          <cell r="N3288" t="str">
            <v>CAPAG Ano Base 2023</v>
          </cell>
          <cell r="O3288" t="str">
            <v>Não</v>
          </cell>
          <cell r="P3288">
            <v>1.1953507308165559</v>
          </cell>
          <cell r="Q3288" t="str">
            <v>Sim</v>
          </cell>
          <cell r="R3288" t="str">
            <v/>
          </cell>
          <cell r="S3288" t="str">
            <v/>
          </cell>
          <cell r="T3288" t="str">
            <v/>
          </cell>
          <cell r="U3288" t="str">
            <v/>
          </cell>
          <cell r="V3288" t="str">
            <v>Sim</v>
          </cell>
          <cell r="W3288" t="str">
            <v>Sim</v>
          </cell>
        </row>
        <row r="3289">
          <cell r="D3289" t="str">
            <v>Américo Brasiliense/SP</v>
          </cell>
          <cell r="E3289" t="str">
            <v>C</v>
          </cell>
          <cell r="F3289">
            <v>0.15532567985916254</v>
          </cell>
          <cell r="G3289" t="str">
            <v>A</v>
          </cell>
          <cell r="H3289">
            <v>1.0135780286394629</v>
          </cell>
          <cell r="I3289" t="str">
            <v>C</v>
          </cell>
          <cell r="J3289">
            <v>-5.1214976831807004E-3</v>
          </cell>
          <cell r="K3289" t="str">
            <v>C</v>
          </cell>
          <cell r="L3289" t="str">
            <v>Bicf</v>
          </cell>
          <cell r="M3289" t="str">
            <v/>
          </cell>
          <cell r="N3289" t="str">
            <v>CAPAG Ano Base 2023</v>
          </cell>
          <cell r="O3289" t="str">
            <v>Não</v>
          </cell>
          <cell r="P3289">
            <v>1.0937685875896677</v>
          </cell>
          <cell r="Q3289" t="str">
            <v>Sim</v>
          </cell>
          <cell r="R3289" t="str">
            <v/>
          </cell>
          <cell r="S3289" t="str">
            <v/>
          </cell>
          <cell r="T3289" t="str">
            <v/>
          </cell>
          <cell r="U3289" t="str">
            <v/>
          </cell>
          <cell r="V3289" t="str">
            <v>Sim</v>
          </cell>
          <cell r="W3289" t="str">
            <v>Não</v>
          </cell>
        </row>
        <row r="3290">
          <cell r="D3290" t="str">
            <v>Américo de Campos/SP</v>
          </cell>
          <cell r="E3290" t="str">
            <v>n.d.</v>
          </cell>
          <cell r="F3290">
            <v>9.0875719998758098E-2</v>
          </cell>
          <cell r="G3290" t="str">
            <v>A</v>
          </cell>
          <cell r="H3290">
            <v>0.99910129157102068</v>
          </cell>
          <cell r="I3290" t="str">
            <v>C</v>
          </cell>
          <cell r="J3290" t="str">
            <v>n.d.</v>
          </cell>
          <cell r="K3290" t="str">
            <v>n.d.</v>
          </cell>
          <cell r="L3290" t="str">
            <v>Bicf</v>
          </cell>
          <cell r="M329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90" t="str">
            <v>CAPAG Ano Base 2023</v>
          </cell>
          <cell r="O3290" t="str">
            <v>Não</v>
          </cell>
          <cell r="P3290" t="str">
            <v>n.d.</v>
          </cell>
          <cell r="Q3290" t="str">
            <v>Sim</v>
          </cell>
          <cell r="R3290" t="str">
            <v/>
          </cell>
          <cell r="S3290" t="str">
            <v/>
          </cell>
          <cell r="T3290" t="str">
            <v/>
          </cell>
          <cell r="U3290" t="str">
            <v>Sim</v>
          </cell>
          <cell r="V3290" t="str">
            <v>Sim</v>
          </cell>
          <cell r="W3290" t="str">
            <v>Sim</v>
          </cell>
        </row>
        <row r="3291">
          <cell r="D3291" t="str">
            <v>Amparo/SP</v>
          </cell>
          <cell r="E3291" t="str">
            <v>C</v>
          </cell>
          <cell r="F3291">
            <v>7.3963724512724954E-2</v>
          </cell>
          <cell r="G3291" t="str">
            <v>A</v>
          </cell>
          <cell r="H3291">
            <v>0.96871236400709593</v>
          </cell>
          <cell r="I3291" t="str">
            <v>C</v>
          </cell>
          <cell r="J3291">
            <v>7.0376799892369377E-2</v>
          </cell>
          <cell r="K3291" t="str">
            <v>A</v>
          </cell>
          <cell r="L3291" t="str">
            <v>Aicf</v>
          </cell>
          <cell r="M3291" t="str">
            <v/>
          </cell>
          <cell r="N3291" t="str">
            <v>CAPAG Ano Base 2023</v>
          </cell>
          <cell r="O3291" t="str">
            <v>Não</v>
          </cell>
          <cell r="P3291">
            <v>0.35279588454451899</v>
          </cell>
          <cell r="Q3291" t="str">
            <v>Sim</v>
          </cell>
          <cell r="R3291" t="str">
            <v/>
          </cell>
          <cell r="S3291" t="str">
            <v/>
          </cell>
          <cell r="T3291" t="str">
            <v/>
          </cell>
          <cell r="U3291" t="str">
            <v/>
          </cell>
          <cell r="V3291" t="str">
            <v>Sim</v>
          </cell>
          <cell r="W3291" t="str">
            <v>Sim</v>
          </cell>
        </row>
        <row r="3292">
          <cell r="D3292" t="str">
            <v>Analândia/SP</v>
          </cell>
          <cell r="E3292" t="str">
            <v>C</v>
          </cell>
          <cell r="F3292">
            <v>2.2988270840925109E-2</v>
          </cell>
          <cell r="G3292" t="str">
            <v>A</v>
          </cell>
          <cell r="H3292">
            <v>0.98069771654863036</v>
          </cell>
          <cell r="I3292" t="str">
            <v>C</v>
          </cell>
          <cell r="J3292">
            <v>-1.2372463270913377E-2</v>
          </cell>
          <cell r="K3292" t="str">
            <v>C</v>
          </cell>
          <cell r="L3292" t="str">
            <v>Cicf</v>
          </cell>
          <cell r="M3292" t="str">
            <v/>
          </cell>
          <cell r="N3292" t="str">
            <v>CAPAG Ano Base 2023</v>
          </cell>
          <cell r="O3292" t="str">
            <v>Não</v>
          </cell>
          <cell r="P3292">
            <v>0.3036810722959094</v>
          </cell>
          <cell r="Q3292" t="str">
            <v>Sim</v>
          </cell>
          <cell r="R3292" t="str">
            <v>Sim</v>
          </cell>
          <cell r="S3292" t="str">
            <v/>
          </cell>
          <cell r="T3292" t="str">
            <v/>
          </cell>
          <cell r="U3292" t="str">
            <v/>
          </cell>
          <cell r="V3292" t="str">
            <v>Sim</v>
          </cell>
          <cell r="W3292" t="str">
            <v>Sim</v>
          </cell>
        </row>
        <row r="3293">
          <cell r="D3293" t="str">
            <v>Andradina/SP</v>
          </cell>
          <cell r="E3293" t="str">
            <v>B</v>
          </cell>
          <cell r="F3293">
            <v>0.55914744752095369</v>
          </cell>
          <cell r="G3293" t="str">
            <v>A</v>
          </cell>
          <cell r="H3293">
            <v>0.92175753057739152</v>
          </cell>
          <cell r="I3293" t="str">
            <v>B</v>
          </cell>
          <cell r="J3293">
            <v>3.1454987741660036E-2</v>
          </cell>
          <cell r="K3293" t="str">
            <v>B</v>
          </cell>
          <cell r="L3293" t="str">
            <v>Bicf</v>
          </cell>
          <cell r="M3293" t="str">
            <v/>
          </cell>
          <cell r="N3293" t="str">
            <v>CAPAG Ano Base 2024</v>
          </cell>
          <cell r="O3293" t="str">
            <v>Sim</v>
          </cell>
          <cell r="P3293">
            <v>5.5237410483784687E-2</v>
          </cell>
          <cell r="Q3293" t="str">
            <v>Sim</v>
          </cell>
          <cell r="R3293" t="str">
            <v/>
          </cell>
          <cell r="S3293" t="str">
            <v/>
          </cell>
          <cell r="T3293" t="str">
            <v/>
          </cell>
          <cell r="U3293" t="str">
            <v/>
          </cell>
          <cell r="V3293" t="str">
            <v>Sim</v>
          </cell>
          <cell r="W3293" t="str">
            <v>Sim</v>
          </cell>
        </row>
        <row r="3294">
          <cell r="D3294" t="str">
            <v>Angatuba/SP</v>
          </cell>
          <cell r="E3294" t="str">
            <v>C</v>
          </cell>
          <cell r="F3294">
            <v>0.10264818067662509</v>
          </cell>
          <cell r="G3294" t="str">
            <v>A</v>
          </cell>
          <cell r="H3294">
            <v>1.0302091704226393</v>
          </cell>
          <cell r="I3294" t="str">
            <v>C</v>
          </cell>
          <cell r="J3294">
            <v>-1.9006181798669178E-3</v>
          </cell>
          <cell r="K3294" t="str">
            <v>C</v>
          </cell>
          <cell r="L3294" t="str">
            <v>Bicf</v>
          </cell>
          <cell r="M3294" t="str">
            <v/>
          </cell>
          <cell r="N3294" t="str">
            <v>CAPAG Ano Base 2023</v>
          </cell>
          <cell r="O3294" t="str">
            <v>Não</v>
          </cell>
          <cell r="P3294">
            <v>1.2187313282841383</v>
          </cell>
          <cell r="Q3294" t="str">
            <v>Sim</v>
          </cell>
          <cell r="R3294" t="str">
            <v/>
          </cell>
          <cell r="S3294" t="str">
            <v/>
          </cell>
          <cell r="T3294" t="str">
            <v/>
          </cell>
          <cell r="U3294" t="str">
            <v/>
          </cell>
          <cell r="V3294" t="str">
            <v>Sim</v>
          </cell>
          <cell r="W3294" t="str">
            <v>Não</v>
          </cell>
        </row>
        <row r="3295">
          <cell r="D3295" t="str">
            <v>Anhembi/SP</v>
          </cell>
          <cell r="E3295" t="str">
            <v>C</v>
          </cell>
          <cell r="F3295">
            <v>0</v>
          </cell>
          <cell r="G3295" t="str">
            <v>A</v>
          </cell>
          <cell r="H3295">
            <v>1.064903327182672</v>
          </cell>
          <cell r="I3295" t="str">
            <v>C</v>
          </cell>
          <cell r="J3295">
            <v>-2.2918629546340635E-2</v>
          </cell>
          <cell r="K3295" t="str">
            <v>C</v>
          </cell>
          <cell r="L3295" t="str">
            <v>Cicf</v>
          </cell>
          <cell r="M3295" t="str">
            <v/>
          </cell>
          <cell r="N3295" t="str">
            <v>CAPAG Ano Base 2023</v>
          </cell>
          <cell r="O3295" t="str">
            <v>Não</v>
          </cell>
          <cell r="P3295">
            <v>4.8339905046810596</v>
          </cell>
          <cell r="Q3295" t="str">
            <v>Sim</v>
          </cell>
          <cell r="R3295" t="str">
            <v/>
          </cell>
          <cell r="S3295" t="str">
            <v/>
          </cell>
          <cell r="T3295" t="str">
            <v/>
          </cell>
          <cell r="U3295" t="str">
            <v/>
          </cell>
          <cell r="V3295" t="str">
            <v>Sim</v>
          </cell>
          <cell r="W3295" t="str">
            <v>Sim</v>
          </cell>
        </row>
        <row r="3296">
          <cell r="D3296" t="str">
            <v>Anhumas/SP</v>
          </cell>
          <cell r="E3296" t="str">
            <v>n.d.</v>
          </cell>
          <cell r="F3296">
            <v>1.7979385577599372E-2</v>
          </cell>
          <cell r="G3296" t="str">
            <v>A</v>
          </cell>
          <cell r="H3296">
            <v>0.91401356060269201</v>
          </cell>
          <cell r="I3296" t="str">
            <v>B</v>
          </cell>
          <cell r="J3296" t="str">
            <v>n.d.</v>
          </cell>
          <cell r="K3296" t="str">
            <v>n.d.</v>
          </cell>
          <cell r="L3296" t="str">
            <v>Bicf</v>
          </cell>
          <cell r="M329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296" t="str">
            <v>CAPAG Ano Base 2024</v>
          </cell>
          <cell r="O3296" t="str">
            <v>Sim</v>
          </cell>
          <cell r="P3296" t="str">
            <v>n.d.</v>
          </cell>
          <cell r="Q3296" t="str">
            <v>Sim</v>
          </cell>
          <cell r="R3296" t="str">
            <v/>
          </cell>
          <cell r="S3296" t="str">
            <v/>
          </cell>
          <cell r="T3296" t="str">
            <v/>
          </cell>
          <cell r="U3296" t="str">
            <v>Sim</v>
          </cell>
          <cell r="V3296" t="str">
            <v>Sim</v>
          </cell>
          <cell r="W3296" t="str">
            <v>Sim</v>
          </cell>
        </row>
        <row r="3297">
          <cell r="D3297" t="str">
            <v>Aparecida/SP</v>
          </cell>
          <cell r="E3297" t="str">
            <v>C</v>
          </cell>
          <cell r="F3297">
            <v>0.15366024941217871</v>
          </cell>
          <cell r="G3297" t="str">
            <v>A</v>
          </cell>
          <cell r="H3297">
            <v>0.99677221581308606</v>
          </cell>
          <cell r="I3297" t="str">
            <v>C</v>
          </cell>
          <cell r="J3297">
            <v>-0.19511362059692361</v>
          </cell>
          <cell r="K3297" t="str">
            <v>C</v>
          </cell>
          <cell r="L3297" t="str">
            <v>Bicf</v>
          </cell>
          <cell r="M3297" t="str">
            <v/>
          </cell>
          <cell r="N3297" t="str">
            <v>CAPAG Ano Base 2024</v>
          </cell>
          <cell r="O3297" t="str">
            <v>Sim</v>
          </cell>
          <cell r="P3297">
            <v>4.2402935113035083</v>
          </cell>
          <cell r="Q3297" t="str">
            <v>Sim</v>
          </cell>
          <cell r="R3297" t="str">
            <v/>
          </cell>
          <cell r="S3297" t="str">
            <v/>
          </cell>
          <cell r="T3297" t="str">
            <v/>
          </cell>
          <cell r="U3297" t="str">
            <v/>
          </cell>
          <cell r="V3297" t="str">
            <v>Sim</v>
          </cell>
          <cell r="W3297" t="str">
            <v>Sim</v>
          </cell>
        </row>
        <row r="3298">
          <cell r="D3298" t="str">
            <v>Aparecida d'Oeste/SP</v>
          </cell>
          <cell r="E3298" t="str">
            <v>C</v>
          </cell>
          <cell r="F3298">
            <v>9.6322821367448228E-2</v>
          </cell>
          <cell r="G3298" t="str">
            <v>A</v>
          </cell>
          <cell r="H3298">
            <v>1.0204113985248209</v>
          </cell>
          <cell r="I3298" t="str">
            <v>C</v>
          </cell>
          <cell r="J3298">
            <v>-0.19371998742260632</v>
          </cell>
          <cell r="K3298" t="str">
            <v>C</v>
          </cell>
          <cell r="L3298" t="str">
            <v>Bicf</v>
          </cell>
          <cell r="M3298" t="str">
            <v/>
          </cell>
          <cell r="N3298" t="str">
            <v>CAPAG Ano Base 2023</v>
          </cell>
          <cell r="O3298" t="str">
            <v>Não</v>
          </cell>
          <cell r="P3298">
            <v>104.38746496559027</v>
          </cell>
          <cell r="Q3298" t="str">
            <v>Sim</v>
          </cell>
          <cell r="R3298" t="str">
            <v/>
          </cell>
          <cell r="S3298" t="str">
            <v/>
          </cell>
          <cell r="T3298" t="str">
            <v/>
          </cell>
          <cell r="U3298" t="str">
            <v/>
          </cell>
          <cell r="V3298" t="str">
            <v>Sim</v>
          </cell>
          <cell r="W3298" t="str">
            <v>Sim</v>
          </cell>
        </row>
        <row r="3299">
          <cell r="D3299" t="str">
            <v>Apiaí/SP</v>
          </cell>
          <cell r="E3299" t="str">
            <v>C</v>
          </cell>
          <cell r="F3299">
            <v>0.34295753226210868</v>
          </cell>
          <cell r="G3299" t="str">
            <v>A</v>
          </cell>
          <cell r="H3299">
            <v>0.85449311373473114</v>
          </cell>
          <cell r="I3299" t="str">
            <v>B</v>
          </cell>
          <cell r="J3299">
            <v>-3.2270317961648372E-3</v>
          </cell>
          <cell r="K3299" t="str">
            <v>C</v>
          </cell>
          <cell r="L3299" t="str">
            <v>Bicf</v>
          </cell>
          <cell r="M3299" t="str">
            <v/>
          </cell>
          <cell r="N3299" t="str">
            <v>CAPAG Ano Base 2023</v>
          </cell>
          <cell r="O3299" t="str">
            <v>Não</v>
          </cell>
          <cell r="P3299">
            <v>1.6499150834946081</v>
          </cell>
          <cell r="Q3299" t="str">
            <v>Sim</v>
          </cell>
          <cell r="R3299" t="str">
            <v/>
          </cell>
          <cell r="S3299" t="str">
            <v/>
          </cell>
          <cell r="T3299" t="str">
            <v/>
          </cell>
          <cell r="U3299" t="str">
            <v/>
          </cell>
          <cell r="V3299" t="str">
            <v>Sim</v>
          </cell>
          <cell r="W3299" t="str">
            <v>Não</v>
          </cell>
        </row>
        <row r="3300">
          <cell r="D3300" t="str">
            <v>Araçariguama/SP</v>
          </cell>
          <cell r="E3300" t="str">
            <v>C</v>
          </cell>
          <cell r="F3300">
            <v>0.2296551121172106</v>
          </cell>
          <cell r="G3300" t="str">
            <v>A</v>
          </cell>
          <cell r="H3300">
            <v>1.052265264345027</v>
          </cell>
          <cell r="I3300" t="str">
            <v>C</v>
          </cell>
          <cell r="J3300">
            <v>-0.26491353479252322</v>
          </cell>
          <cell r="K3300" t="str">
            <v>C</v>
          </cell>
          <cell r="L3300" t="str">
            <v>Cicf</v>
          </cell>
          <cell r="M3300" t="str">
            <v/>
          </cell>
          <cell r="N3300" t="str">
            <v>CAPAG Ano Base 2023</v>
          </cell>
          <cell r="O3300" t="str">
            <v>Não</v>
          </cell>
          <cell r="P3300">
            <v>6.9612608826018949</v>
          </cell>
          <cell r="Q3300" t="str">
            <v>Sim</v>
          </cell>
          <cell r="R3300" t="str">
            <v/>
          </cell>
          <cell r="S3300" t="str">
            <v/>
          </cell>
          <cell r="T3300" t="str">
            <v/>
          </cell>
          <cell r="U3300" t="str">
            <v/>
          </cell>
          <cell r="V3300" t="str">
            <v>Sim</v>
          </cell>
          <cell r="W3300" t="str">
            <v>Não</v>
          </cell>
        </row>
        <row r="3301">
          <cell r="D3301" t="str">
            <v>Araçatuba/SP</v>
          </cell>
          <cell r="E3301" t="str">
            <v>C</v>
          </cell>
          <cell r="F3301">
            <v>0.16176646826449639</v>
          </cell>
          <cell r="G3301" t="str">
            <v>A</v>
          </cell>
          <cell r="H3301">
            <v>0.92980071768096906</v>
          </cell>
          <cell r="I3301" t="str">
            <v>B</v>
          </cell>
          <cell r="J3301">
            <v>-32.473977859339293</v>
          </cell>
          <cell r="K3301" t="str">
            <v>C</v>
          </cell>
          <cell r="L3301" t="str">
            <v>Dicf</v>
          </cell>
          <cell r="M3301" t="str">
            <v/>
          </cell>
          <cell r="N3301" t="str">
            <v>CAPAG Ano Base 2023</v>
          </cell>
          <cell r="O3301" t="str">
            <v>Não</v>
          </cell>
          <cell r="P3301">
            <v>3.6471430902231025E-2</v>
          </cell>
          <cell r="Q3301" t="str">
            <v>Sim</v>
          </cell>
          <cell r="R3301" t="str">
            <v>Sim</v>
          </cell>
          <cell r="S3301" t="str">
            <v/>
          </cell>
          <cell r="T3301" t="str">
            <v/>
          </cell>
          <cell r="U3301" t="str">
            <v/>
          </cell>
          <cell r="V3301" t="str">
            <v>Sim</v>
          </cell>
          <cell r="W3301" t="str">
            <v>Sim</v>
          </cell>
        </row>
        <row r="3302">
          <cell r="D3302" t="str">
            <v>Araçoiaba da Serra/SP</v>
          </cell>
          <cell r="E3302" t="str">
            <v>n.d.</v>
          </cell>
          <cell r="F3302">
            <v>5.0647938228382816E-2</v>
          </cell>
          <cell r="G3302" t="str">
            <v>A</v>
          </cell>
          <cell r="H3302">
            <v>0.92418905313852817</v>
          </cell>
          <cell r="I3302" t="str">
            <v>B</v>
          </cell>
          <cell r="J3302" t="str">
            <v>n.d.</v>
          </cell>
          <cell r="K3302" t="str">
            <v>n.d.</v>
          </cell>
          <cell r="L3302" t="str">
            <v>Aicf</v>
          </cell>
          <cell r="M33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02" t="str">
            <v>CAPAG Ano Base 2023</v>
          </cell>
          <cell r="O3302" t="str">
            <v>Não</v>
          </cell>
          <cell r="P3302" t="str">
            <v>n.d.</v>
          </cell>
          <cell r="Q3302" t="str">
            <v>Sim</v>
          </cell>
          <cell r="R3302" t="str">
            <v/>
          </cell>
          <cell r="S3302" t="str">
            <v/>
          </cell>
          <cell r="T3302" t="str">
            <v/>
          </cell>
          <cell r="U3302" t="str">
            <v>Sim</v>
          </cell>
          <cell r="V3302" t="str">
            <v>Sim</v>
          </cell>
          <cell r="W3302" t="str">
            <v>Sim</v>
          </cell>
        </row>
        <row r="3303">
          <cell r="D3303" t="str">
            <v>Aramina/SP</v>
          </cell>
          <cell r="E3303" t="str">
            <v>n.d.</v>
          </cell>
          <cell r="F3303">
            <v>0.13309013454039853</v>
          </cell>
          <cell r="G3303" t="str">
            <v>A</v>
          </cell>
          <cell r="H3303" t="str">
            <v>n.d.</v>
          </cell>
          <cell r="I3303" t="str">
            <v>n.d.</v>
          </cell>
          <cell r="J3303">
            <v>8.9221835205499037E-4</v>
          </cell>
          <cell r="K3303" t="str">
            <v>B</v>
          </cell>
          <cell r="L3303" t="str">
            <v>Bicf</v>
          </cell>
          <cell r="M330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03" t="str">
            <v>CAPAG Ano Base 2023</v>
          </cell>
          <cell r="O3303" t="str">
            <v>Não</v>
          </cell>
          <cell r="P3303">
            <v>0.98055797008760681</v>
          </cell>
          <cell r="Q3303" t="str">
            <v>Sim</v>
          </cell>
          <cell r="R3303" t="str">
            <v/>
          </cell>
          <cell r="S3303" t="str">
            <v>Sim</v>
          </cell>
          <cell r="T3303" t="str">
            <v/>
          </cell>
          <cell r="U3303" t="str">
            <v/>
          </cell>
          <cell r="V3303" t="str">
            <v>Sim</v>
          </cell>
          <cell r="W3303" t="str">
            <v>Não</v>
          </cell>
        </row>
        <row r="3304">
          <cell r="D3304" t="str">
            <v>Arandu/SP</v>
          </cell>
          <cell r="E3304" t="str">
            <v>B</v>
          </cell>
          <cell r="F3304">
            <v>0.32131286716026597</v>
          </cell>
          <cell r="G3304" t="str">
            <v>A</v>
          </cell>
          <cell r="H3304">
            <v>0.87272414944509769</v>
          </cell>
          <cell r="I3304" t="str">
            <v>B</v>
          </cell>
          <cell r="J3304">
            <v>3.3845474622610776E-2</v>
          </cell>
          <cell r="K3304" t="str">
            <v>B</v>
          </cell>
          <cell r="L3304" t="str">
            <v>Cicf</v>
          </cell>
          <cell r="M3304" t="str">
            <v/>
          </cell>
          <cell r="N3304" t="str">
            <v>CAPAG Ano Base 2023</v>
          </cell>
          <cell r="O3304" t="str">
            <v>Não</v>
          </cell>
          <cell r="P3304">
            <v>0.31200718493215146</v>
          </cell>
          <cell r="Q3304" t="str">
            <v>Sim</v>
          </cell>
          <cell r="R3304" t="str">
            <v/>
          </cell>
          <cell r="S3304" t="str">
            <v/>
          </cell>
          <cell r="T3304" t="str">
            <v/>
          </cell>
          <cell r="U3304" t="str">
            <v/>
          </cell>
          <cell r="V3304" t="str">
            <v>Sim</v>
          </cell>
          <cell r="W3304" t="str">
            <v>Sim</v>
          </cell>
        </row>
        <row r="3305">
          <cell r="D3305" t="str">
            <v>Arapeí/SP</v>
          </cell>
          <cell r="E3305" t="str">
            <v>n.d.</v>
          </cell>
          <cell r="F3305" t="str">
            <v>n.d.</v>
          </cell>
          <cell r="G3305" t="str">
            <v>n.d.</v>
          </cell>
          <cell r="H3305" t="str">
            <v>n.d.</v>
          </cell>
          <cell r="I3305" t="str">
            <v>n.d.</v>
          </cell>
          <cell r="J3305" t="str">
            <v>n.d.</v>
          </cell>
          <cell r="K3305" t="str">
            <v>n.d.</v>
          </cell>
          <cell r="L3305" t="str">
            <v>Bicf</v>
          </cell>
          <cell r="M3305" t="str">
            <v xml:space="preserve">Ente não publicou último RGF de 2024
Ente não publicou último RREO de 2024
</v>
          </cell>
          <cell r="N3305" t="str">
            <v>CAPAG Ano Base 2023</v>
          </cell>
          <cell r="O3305" t="str">
            <v>Não</v>
          </cell>
          <cell r="P3305">
            <v>7.0802473388261011E-2</v>
          </cell>
          <cell r="Q3305" t="str">
            <v>Sim</v>
          </cell>
          <cell r="R3305" t="str">
            <v>Sim</v>
          </cell>
          <cell r="S3305" t="str">
            <v/>
          </cell>
          <cell r="T3305" t="str">
            <v/>
          </cell>
          <cell r="U3305" t="str">
            <v/>
          </cell>
          <cell r="V3305" t="str">
            <v>Não</v>
          </cell>
          <cell r="W3305" t="str">
            <v>Não</v>
          </cell>
        </row>
        <row r="3306">
          <cell r="D3306" t="str">
            <v>Araraquara/SP</v>
          </cell>
          <cell r="E3306" t="str">
            <v>n.d.</v>
          </cell>
          <cell r="F3306">
            <v>0.23335942997863593</v>
          </cell>
          <cell r="G3306" t="str">
            <v>A</v>
          </cell>
          <cell r="H3306">
            <v>0.97932482239909724</v>
          </cell>
          <cell r="I3306" t="str">
            <v>C</v>
          </cell>
          <cell r="J3306" t="str">
            <v>n.d.</v>
          </cell>
          <cell r="K3306" t="str">
            <v>n.d.</v>
          </cell>
          <cell r="L3306" t="str">
            <v>Bicf</v>
          </cell>
          <cell r="M330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06" t="str">
            <v>CAPAG Ano Base 2023</v>
          </cell>
          <cell r="O3306" t="str">
            <v>Não</v>
          </cell>
          <cell r="P3306" t="str">
            <v>n.d.</v>
          </cell>
          <cell r="Q3306" t="str">
            <v>Sim</v>
          </cell>
          <cell r="R3306" t="str">
            <v/>
          </cell>
          <cell r="S3306" t="str">
            <v/>
          </cell>
          <cell r="T3306" t="str">
            <v/>
          </cell>
          <cell r="U3306" t="str">
            <v>Sim</v>
          </cell>
          <cell r="V3306" t="str">
            <v>Sim</v>
          </cell>
          <cell r="W3306" t="str">
            <v>Não</v>
          </cell>
        </row>
        <row r="3307">
          <cell r="D3307" t="str">
            <v>Araras/SP</v>
          </cell>
          <cell r="E3307" t="str">
            <v>C</v>
          </cell>
          <cell r="F3307">
            <v>0.3541896954003167</v>
          </cell>
          <cell r="G3307" t="str">
            <v>A</v>
          </cell>
          <cell r="H3307">
            <v>0.95298602426856016</v>
          </cell>
          <cell r="I3307" t="str">
            <v>C</v>
          </cell>
          <cell r="J3307">
            <v>-1.5210156542728248E-2</v>
          </cell>
          <cell r="K3307" t="str">
            <v>C</v>
          </cell>
          <cell r="L3307" t="str">
            <v>Bicf</v>
          </cell>
          <cell r="M3307" t="str">
            <v/>
          </cell>
          <cell r="N3307" t="str">
            <v>CAPAG Ano Base 2023</v>
          </cell>
          <cell r="O3307" t="str">
            <v>Não</v>
          </cell>
          <cell r="P3307">
            <v>1.1779503684299397</v>
          </cell>
          <cell r="Q3307" t="str">
            <v>Sim</v>
          </cell>
          <cell r="R3307" t="str">
            <v/>
          </cell>
          <cell r="S3307" t="str">
            <v/>
          </cell>
          <cell r="T3307" t="str">
            <v/>
          </cell>
          <cell r="U3307" t="str">
            <v/>
          </cell>
          <cell r="V3307" t="str">
            <v>Sim</v>
          </cell>
          <cell r="W3307" t="str">
            <v>Sim</v>
          </cell>
        </row>
        <row r="3308">
          <cell r="D3308" t="str">
            <v>Arco-Íris/SP</v>
          </cell>
          <cell r="E3308" t="str">
            <v>A</v>
          </cell>
          <cell r="F3308">
            <v>3.6281918186943825E-2</v>
          </cell>
          <cell r="G3308" t="str">
            <v>A</v>
          </cell>
          <cell r="H3308">
            <v>0.89586506443727054</v>
          </cell>
          <cell r="I3308" t="str">
            <v>B</v>
          </cell>
          <cell r="J3308">
            <v>0.19994067844504632</v>
          </cell>
          <cell r="K3308" t="str">
            <v>A</v>
          </cell>
          <cell r="L3308" t="str">
            <v>Bicf</v>
          </cell>
          <cell r="M3308" t="str">
            <v/>
          </cell>
          <cell r="N3308" t="str">
            <v>CAPAG Ano Base 2023</v>
          </cell>
          <cell r="O3308" t="str">
            <v>Não</v>
          </cell>
          <cell r="P3308">
            <v>4.9223745148506803E-2</v>
          </cell>
          <cell r="Q3308" t="str">
            <v>Sim</v>
          </cell>
          <cell r="R3308" t="str">
            <v/>
          </cell>
          <cell r="S3308" t="str">
            <v/>
          </cell>
          <cell r="T3308" t="str">
            <v/>
          </cell>
          <cell r="U3308" t="str">
            <v/>
          </cell>
          <cell r="V3308" t="str">
            <v>Sim</v>
          </cell>
          <cell r="W3308" t="str">
            <v>Sim</v>
          </cell>
        </row>
        <row r="3309">
          <cell r="D3309" t="str">
            <v>Arealva/SP</v>
          </cell>
          <cell r="E3309" t="str">
            <v>n.d.</v>
          </cell>
          <cell r="F3309">
            <v>8.3393447974397059E-2</v>
          </cell>
          <cell r="G3309" t="str">
            <v>A</v>
          </cell>
          <cell r="H3309">
            <v>0.9558942535641517</v>
          </cell>
          <cell r="I3309" t="str">
            <v>C</v>
          </cell>
          <cell r="J3309" t="str">
            <v>n.d.</v>
          </cell>
          <cell r="K3309" t="str">
            <v>n.d.</v>
          </cell>
          <cell r="L3309" t="str">
            <v>Bicf</v>
          </cell>
          <cell r="M330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09" t="str">
            <v>CAPAG Ano Base 2023</v>
          </cell>
          <cell r="O3309" t="str">
            <v>Não</v>
          </cell>
          <cell r="P3309" t="str">
            <v>n.d.</v>
          </cell>
          <cell r="Q3309" t="str">
            <v>Sim</v>
          </cell>
          <cell r="R3309" t="str">
            <v/>
          </cell>
          <cell r="S3309" t="str">
            <v/>
          </cell>
          <cell r="T3309" t="str">
            <v/>
          </cell>
          <cell r="U3309" t="str">
            <v>Sim</v>
          </cell>
          <cell r="V3309" t="str">
            <v>Sim</v>
          </cell>
          <cell r="W3309" t="str">
            <v>Sim</v>
          </cell>
        </row>
        <row r="3310">
          <cell r="D3310" t="str">
            <v>Areias/SP</v>
          </cell>
          <cell r="E3310" t="str">
            <v>C</v>
          </cell>
          <cell r="F3310">
            <v>2.7448630291649866E-2</v>
          </cell>
          <cell r="G3310" t="str">
            <v>A</v>
          </cell>
          <cell r="H3310">
            <v>0.98415467912125254</v>
          </cell>
          <cell r="I3310" t="str">
            <v>C</v>
          </cell>
          <cell r="J3310">
            <v>-3.1957966902470885E-3</v>
          </cell>
          <cell r="K3310" t="str">
            <v>C</v>
          </cell>
          <cell r="L3310" t="str">
            <v>Cicf</v>
          </cell>
          <cell r="M3310" t="str">
            <v/>
          </cell>
          <cell r="N3310" t="str">
            <v>CAPAG Ano Base 2023</v>
          </cell>
          <cell r="O3310" t="str">
            <v>Não</v>
          </cell>
          <cell r="P3310">
            <v>1.0286528793669472</v>
          </cell>
          <cell r="Q3310" t="str">
            <v>Sim</v>
          </cell>
          <cell r="R3310" t="str">
            <v/>
          </cell>
          <cell r="S3310" t="str">
            <v/>
          </cell>
          <cell r="T3310" t="str">
            <v/>
          </cell>
          <cell r="U3310" t="str">
            <v/>
          </cell>
          <cell r="V3310" t="str">
            <v>Sim</v>
          </cell>
          <cell r="W3310" t="str">
            <v>Não</v>
          </cell>
        </row>
        <row r="3311">
          <cell r="D3311" t="str">
            <v>Areiópolis/SP</v>
          </cell>
          <cell r="E3311" t="str">
            <v>C</v>
          </cell>
          <cell r="F3311">
            <v>2.3151223199378464E-2</v>
          </cell>
          <cell r="G3311" t="str">
            <v>A</v>
          </cell>
          <cell r="H3311">
            <v>0.94516927886223123</v>
          </cell>
          <cell r="I3311" t="str">
            <v>B</v>
          </cell>
          <cell r="J3311">
            <v>-1.8018341298641889E-2</v>
          </cell>
          <cell r="K3311" t="str">
            <v>C</v>
          </cell>
          <cell r="L3311" t="str">
            <v>Aicf</v>
          </cell>
          <cell r="M3311" t="str">
            <v/>
          </cell>
          <cell r="N3311" t="str">
            <v>CAPAG Ano Base 2023</v>
          </cell>
          <cell r="O3311" t="str">
            <v>Não</v>
          </cell>
          <cell r="P3311">
            <v>1.8443801342326862</v>
          </cell>
          <cell r="Q3311" t="str">
            <v>Sim</v>
          </cell>
          <cell r="R3311" t="str">
            <v/>
          </cell>
          <cell r="S3311" t="str">
            <v/>
          </cell>
          <cell r="T3311" t="str">
            <v/>
          </cell>
          <cell r="U3311" t="str">
            <v/>
          </cell>
          <cell r="V3311" t="str">
            <v>Sim</v>
          </cell>
          <cell r="W3311" t="str">
            <v>Sim</v>
          </cell>
        </row>
        <row r="3312">
          <cell r="D3312" t="str">
            <v>Ariranha/SP</v>
          </cell>
          <cell r="E3312" t="str">
            <v>C</v>
          </cell>
          <cell r="F3312">
            <v>0.27121918204139073</v>
          </cell>
          <cell r="G3312" t="str">
            <v>A</v>
          </cell>
          <cell r="H3312">
            <v>0.98785122483881893</v>
          </cell>
          <cell r="I3312" t="str">
            <v>C</v>
          </cell>
          <cell r="J3312">
            <v>3.4194342142269997E-2</v>
          </cell>
          <cell r="K3312" t="str">
            <v>B</v>
          </cell>
          <cell r="L3312" t="str">
            <v>Cicf</v>
          </cell>
          <cell r="M3312" t="str">
            <v/>
          </cell>
          <cell r="N3312" t="str">
            <v>CAPAG Ano Base 2023</v>
          </cell>
          <cell r="O3312" t="str">
            <v>Não</v>
          </cell>
          <cell r="P3312">
            <v>0.46737389530534301</v>
          </cell>
          <cell r="Q3312" t="str">
            <v>Sim</v>
          </cell>
          <cell r="R3312" t="str">
            <v/>
          </cell>
          <cell r="S3312" t="str">
            <v/>
          </cell>
          <cell r="T3312" t="str">
            <v/>
          </cell>
          <cell r="U3312" t="str">
            <v/>
          </cell>
          <cell r="V3312" t="str">
            <v>Sim</v>
          </cell>
          <cell r="W3312" t="str">
            <v>Sim</v>
          </cell>
        </row>
        <row r="3313">
          <cell r="D3313" t="str">
            <v>Artur Nogueira/SP</v>
          </cell>
          <cell r="E3313" t="str">
            <v>C</v>
          </cell>
          <cell r="F3313">
            <v>0.4366747905518818</v>
          </cell>
          <cell r="G3313" t="str">
            <v>A</v>
          </cell>
          <cell r="H3313">
            <v>0.95892481108603367</v>
          </cell>
          <cell r="I3313" t="str">
            <v>C</v>
          </cell>
          <cell r="J3313">
            <v>-6.1808826037594352E-3</v>
          </cell>
          <cell r="K3313" t="str">
            <v>C</v>
          </cell>
          <cell r="L3313" t="str">
            <v>Bicf</v>
          </cell>
          <cell r="M3313" t="str">
            <v/>
          </cell>
          <cell r="N3313" t="str">
            <v>CAPAG Ano Base 2023</v>
          </cell>
          <cell r="O3313" t="str">
            <v>Não</v>
          </cell>
          <cell r="P3313">
            <v>1.1600790691861125</v>
          </cell>
          <cell r="Q3313" t="str">
            <v>Sim</v>
          </cell>
          <cell r="R3313" t="str">
            <v/>
          </cell>
          <cell r="S3313" t="str">
            <v/>
          </cell>
          <cell r="T3313" t="str">
            <v/>
          </cell>
          <cell r="U3313" t="str">
            <v/>
          </cell>
          <cell r="V3313" t="str">
            <v>Sim</v>
          </cell>
          <cell r="W3313" t="str">
            <v>Sim</v>
          </cell>
        </row>
        <row r="3314">
          <cell r="D3314" t="str">
            <v>Arujá/SP</v>
          </cell>
          <cell r="E3314" t="str">
            <v>n.d.</v>
          </cell>
          <cell r="F3314">
            <v>2.1649092456867355E-2</v>
          </cell>
          <cell r="G3314" t="str">
            <v>A</v>
          </cell>
          <cell r="H3314" t="str">
            <v>n.d.</v>
          </cell>
          <cell r="I3314" t="str">
            <v>n.d.</v>
          </cell>
          <cell r="J3314">
            <v>0</v>
          </cell>
          <cell r="K3314" t="str">
            <v>C</v>
          </cell>
          <cell r="L3314" t="str">
            <v>Bicf</v>
          </cell>
          <cell r="M331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14" t="str">
            <v>CAPAG Ano Base 2023</v>
          </cell>
          <cell r="O3314" t="str">
            <v>Não</v>
          </cell>
          <cell r="P3314" t="str">
            <v>n.d.</v>
          </cell>
          <cell r="Q3314" t="str">
            <v>Sim</v>
          </cell>
          <cell r="R3314" t="str">
            <v/>
          </cell>
          <cell r="S3314" t="str">
            <v>Sim</v>
          </cell>
          <cell r="T3314" t="str">
            <v/>
          </cell>
          <cell r="U3314" t="str">
            <v/>
          </cell>
          <cell r="V3314" t="str">
            <v>Sim</v>
          </cell>
          <cell r="W3314" t="str">
            <v>Sim</v>
          </cell>
        </row>
        <row r="3315">
          <cell r="D3315" t="str">
            <v>Aspásia/SP</v>
          </cell>
          <cell r="E3315" t="str">
            <v>n.d.</v>
          </cell>
          <cell r="F3315">
            <v>0.10372327582639763</v>
          </cell>
          <cell r="G3315" t="str">
            <v>A</v>
          </cell>
          <cell r="H3315" t="str">
            <v>n.d.</v>
          </cell>
          <cell r="I3315" t="str">
            <v>n.d.</v>
          </cell>
          <cell r="J3315">
            <v>5.5760965378949284E-2</v>
          </cell>
          <cell r="K3315" t="str">
            <v>A</v>
          </cell>
          <cell r="L3315" t="str">
            <v>Dicf</v>
          </cell>
          <cell r="M331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15" t="str">
            <v>CAPAG Ano Base 2023</v>
          </cell>
          <cell r="O3315" t="str">
            <v>Não</v>
          </cell>
          <cell r="P3315">
            <v>0</v>
          </cell>
          <cell r="Q3315" t="str">
            <v>Sim</v>
          </cell>
          <cell r="R3315" t="str">
            <v/>
          </cell>
          <cell r="S3315" t="str">
            <v>Sim</v>
          </cell>
          <cell r="T3315" t="str">
            <v/>
          </cell>
          <cell r="U3315" t="str">
            <v/>
          </cell>
          <cell r="V3315" t="str">
            <v>Sim</v>
          </cell>
          <cell r="W3315" t="str">
            <v>Não</v>
          </cell>
        </row>
        <row r="3316">
          <cell r="D3316" t="str">
            <v>Assis/SP</v>
          </cell>
          <cell r="E3316" t="str">
            <v>n.d.</v>
          </cell>
          <cell r="F3316">
            <v>0.17161389457732756</v>
          </cell>
          <cell r="G3316" t="str">
            <v>A</v>
          </cell>
          <cell r="H3316">
            <v>0.9115395146739449</v>
          </cell>
          <cell r="I3316" t="str">
            <v>B</v>
          </cell>
          <cell r="J3316" t="str">
            <v>n.d.</v>
          </cell>
          <cell r="K3316" t="str">
            <v>n.d.</v>
          </cell>
          <cell r="L3316" t="str">
            <v>Bicf</v>
          </cell>
          <cell r="M331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16" t="str">
            <v>CAPAG Ano Base 2023</v>
          </cell>
          <cell r="O3316" t="str">
            <v>Não</v>
          </cell>
          <cell r="P3316">
            <v>7.5683894198031315E-2</v>
          </cell>
          <cell r="Q3316" t="str">
            <v>Sim</v>
          </cell>
          <cell r="R3316" t="str">
            <v>Sim</v>
          </cell>
          <cell r="S3316" t="str">
            <v/>
          </cell>
          <cell r="T3316" t="str">
            <v/>
          </cell>
          <cell r="U3316" t="str">
            <v>Sim</v>
          </cell>
          <cell r="V3316" t="str">
            <v>Sim</v>
          </cell>
          <cell r="W3316" t="str">
            <v>Sim</v>
          </cell>
        </row>
        <row r="3317">
          <cell r="D3317" t="str">
            <v>Atibaia/SP</v>
          </cell>
          <cell r="E3317" t="str">
            <v>n.d.</v>
          </cell>
          <cell r="F3317" t="str">
            <v>n.d.</v>
          </cell>
          <cell r="G3317" t="str">
            <v>n.d.</v>
          </cell>
          <cell r="H3317" t="str">
            <v>n.d.</v>
          </cell>
          <cell r="I3317" t="str">
            <v>n.d.</v>
          </cell>
          <cell r="J3317" t="str">
            <v>n.d.</v>
          </cell>
          <cell r="K3317" t="str">
            <v>n.d.</v>
          </cell>
          <cell r="L3317" t="str">
            <v>Bicf</v>
          </cell>
          <cell r="M3317" t="str">
            <v xml:space="preserve">Ente não publicou último RGF de 2024
Ente não publicou último RREO de 2024
</v>
          </cell>
          <cell r="N3317" t="str">
            <v>CAPAG Ano Base 2023</v>
          </cell>
          <cell r="O3317" t="str">
            <v>Não</v>
          </cell>
          <cell r="P3317">
            <v>0.34581101017299243</v>
          </cell>
          <cell r="Q3317" t="str">
            <v>Sim</v>
          </cell>
          <cell r="R3317" t="str">
            <v>Sim</v>
          </cell>
          <cell r="S3317" t="str">
            <v/>
          </cell>
          <cell r="T3317" t="str">
            <v/>
          </cell>
          <cell r="U3317" t="str">
            <v/>
          </cell>
          <cell r="V3317" t="str">
            <v>Não</v>
          </cell>
          <cell r="W3317" t="str">
            <v>Não</v>
          </cell>
        </row>
        <row r="3318">
          <cell r="D3318" t="str">
            <v>Auriflama/SP</v>
          </cell>
          <cell r="E3318" t="str">
            <v>n.d.</v>
          </cell>
          <cell r="F3318">
            <v>6.0582224829611564E-2</v>
          </cell>
          <cell r="G3318" t="str">
            <v>A</v>
          </cell>
          <cell r="H3318">
            <v>0.89163628728231004</v>
          </cell>
          <cell r="I3318" t="str">
            <v>B</v>
          </cell>
          <cell r="J3318" t="str">
            <v>n.d.</v>
          </cell>
          <cell r="K3318" t="str">
            <v>n.d.</v>
          </cell>
          <cell r="L3318" t="str">
            <v>Bicf</v>
          </cell>
          <cell r="M331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18" t="str">
            <v>CAPAG Ano Base 2023</v>
          </cell>
          <cell r="O3318" t="str">
            <v>Não</v>
          </cell>
          <cell r="P3318" t="str">
            <v>n.d.</v>
          </cell>
          <cell r="Q3318" t="str">
            <v>Sim</v>
          </cell>
          <cell r="R3318" t="str">
            <v/>
          </cell>
          <cell r="S3318" t="str">
            <v/>
          </cell>
          <cell r="T3318" t="str">
            <v/>
          </cell>
          <cell r="U3318" t="str">
            <v>Sim</v>
          </cell>
          <cell r="V3318" t="str">
            <v>Sim</v>
          </cell>
          <cell r="W3318" t="str">
            <v>Sim</v>
          </cell>
        </row>
        <row r="3319">
          <cell r="D3319" t="str">
            <v>Avaí/SP</v>
          </cell>
          <cell r="E3319" t="str">
            <v>n.d.</v>
          </cell>
          <cell r="F3319">
            <v>0.23992338996896106</v>
          </cell>
          <cell r="G3319" t="str">
            <v>A</v>
          </cell>
          <cell r="H3319">
            <v>0.97669751062882337</v>
          </cell>
          <cell r="I3319" t="str">
            <v>C</v>
          </cell>
          <cell r="J3319" t="str">
            <v>n.d.</v>
          </cell>
          <cell r="K3319" t="str">
            <v>n.d.</v>
          </cell>
          <cell r="L3319" t="str">
            <v>Aicf</v>
          </cell>
          <cell r="M331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19" t="str">
            <v>CAPAG Ano Base 2023</v>
          </cell>
          <cell r="O3319" t="str">
            <v>Não</v>
          </cell>
          <cell r="P3319" t="str">
            <v>n.d.</v>
          </cell>
          <cell r="Q3319" t="str">
            <v>Sim</v>
          </cell>
          <cell r="R3319" t="str">
            <v/>
          </cell>
          <cell r="S3319" t="str">
            <v/>
          </cell>
          <cell r="T3319" t="str">
            <v/>
          </cell>
          <cell r="U3319" t="str">
            <v>Sim</v>
          </cell>
          <cell r="V3319" t="str">
            <v>Sim</v>
          </cell>
          <cell r="W3319" t="str">
            <v>Sim</v>
          </cell>
        </row>
        <row r="3320">
          <cell r="D3320" t="str">
            <v>Avanhandava/SP</v>
          </cell>
          <cell r="E3320" t="str">
            <v>n.d.</v>
          </cell>
          <cell r="F3320">
            <v>3.9086937082788598E-2</v>
          </cell>
          <cell r="G3320" t="str">
            <v>A</v>
          </cell>
          <cell r="H3320">
            <v>0.90451403140871778</v>
          </cell>
          <cell r="I3320" t="str">
            <v>B</v>
          </cell>
          <cell r="J3320" t="str">
            <v>n.d.</v>
          </cell>
          <cell r="K3320" t="str">
            <v>n.d.</v>
          </cell>
          <cell r="L3320" t="str">
            <v>Bicf</v>
          </cell>
          <cell r="M332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20" t="str">
            <v>CAPAG Ano Base 2023</v>
          </cell>
          <cell r="O3320" t="str">
            <v>Não</v>
          </cell>
          <cell r="P3320">
            <v>2.5980421168777124E-2</v>
          </cell>
          <cell r="Q3320" t="str">
            <v>Sim</v>
          </cell>
          <cell r="R3320" t="str">
            <v>Sim</v>
          </cell>
          <cell r="S3320" t="str">
            <v/>
          </cell>
          <cell r="T3320" t="str">
            <v/>
          </cell>
          <cell r="U3320" t="str">
            <v>Sim</v>
          </cell>
          <cell r="V3320" t="str">
            <v>Sim</v>
          </cell>
          <cell r="W3320" t="str">
            <v>Sim</v>
          </cell>
        </row>
        <row r="3321">
          <cell r="D3321" t="str">
            <v>Avaré/SP</v>
          </cell>
          <cell r="E3321" t="str">
            <v>C</v>
          </cell>
          <cell r="F3321">
            <v>0.30706438636383132</v>
          </cell>
          <cell r="G3321" t="str">
            <v>A</v>
          </cell>
          <cell r="H3321">
            <v>0.90532774995699095</v>
          </cell>
          <cell r="I3321" t="str">
            <v>B</v>
          </cell>
          <cell r="J3321">
            <v>-1.7391786826787034E-2</v>
          </cell>
          <cell r="K3321" t="str">
            <v>C</v>
          </cell>
          <cell r="L3321" t="str">
            <v>Bicf</v>
          </cell>
          <cell r="M3321" t="str">
            <v/>
          </cell>
          <cell r="N3321" t="str">
            <v>CAPAG Ano Base 2023</v>
          </cell>
          <cell r="O3321" t="str">
            <v>Não</v>
          </cell>
          <cell r="P3321">
            <v>1.2141752532082273</v>
          </cell>
          <cell r="Q3321" t="str">
            <v>Sim</v>
          </cell>
          <cell r="R3321" t="str">
            <v/>
          </cell>
          <cell r="S3321" t="str">
            <v/>
          </cell>
          <cell r="T3321" t="str">
            <v/>
          </cell>
          <cell r="U3321" t="str">
            <v/>
          </cell>
          <cell r="V3321" t="str">
            <v>Sim</v>
          </cell>
          <cell r="W3321" t="str">
            <v>Sim</v>
          </cell>
        </row>
        <row r="3322">
          <cell r="D3322" t="str">
            <v>Bady Bassitt/SP</v>
          </cell>
          <cell r="E3322" t="str">
            <v>C</v>
          </cell>
          <cell r="F3322">
            <v>5.1991288550995551E-2</v>
          </cell>
          <cell r="G3322" t="str">
            <v>A</v>
          </cell>
          <cell r="H3322">
            <v>0.98690988149784564</v>
          </cell>
          <cell r="I3322" t="str">
            <v>C</v>
          </cell>
          <cell r="J3322">
            <v>-6.9258215038709825E-2</v>
          </cell>
          <cell r="K3322" t="str">
            <v>C</v>
          </cell>
          <cell r="L3322" t="str">
            <v>Bicf</v>
          </cell>
          <cell r="M3322" t="str">
            <v/>
          </cell>
          <cell r="N3322" t="str">
            <v>CAPAG Ano Base 2023</v>
          </cell>
          <cell r="O3322" t="str">
            <v>Não</v>
          </cell>
          <cell r="P3322">
            <v>3.4399480370311872</v>
          </cell>
          <cell r="Q3322" t="str">
            <v>Sim</v>
          </cell>
          <cell r="R3322" t="str">
            <v/>
          </cell>
          <cell r="S3322" t="str">
            <v/>
          </cell>
          <cell r="T3322" t="str">
            <v/>
          </cell>
          <cell r="U3322" t="str">
            <v/>
          </cell>
          <cell r="V3322" t="str">
            <v>Sim</v>
          </cell>
          <cell r="W3322" t="str">
            <v>Não</v>
          </cell>
        </row>
        <row r="3323">
          <cell r="D3323" t="str">
            <v>Balbinos/SP</v>
          </cell>
          <cell r="E3323" t="str">
            <v>C</v>
          </cell>
          <cell r="F3323">
            <v>0.35169645383304282</v>
          </cell>
          <cell r="G3323" t="str">
            <v>A</v>
          </cell>
          <cell r="H3323">
            <v>0.97680727123587308</v>
          </cell>
          <cell r="I3323" t="str">
            <v>C</v>
          </cell>
          <cell r="J3323">
            <v>-3.6644937655081138E-2</v>
          </cell>
          <cell r="K3323" t="str">
            <v>C</v>
          </cell>
          <cell r="L3323" t="str">
            <v>Aicf</v>
          </cell>
          <cell r="M3323" t="str">
            <v/>
          </cell>
          <cell r="N3323" t="str">
            <v>CAPAG Ano Base 2023</v>
          </cell>
          <cell r="O3323" t="str">
            <v>Não</v>
          </cell>
          <cell r="P3323" t="str">
            <v/>
          </cell>
          <cell r="Q3323" t="str">
            <v>Sim</v>
          </cell>
          <cell r="R3323" t="str">
            <v/>
          </cell>
          <cell r="S3323" t="str">
            <v/>
          </cell>
          <cell r="T3323" t="str">
            <v/>
          </cell>
          <cell r="U3323" t="str">
            <v/>
          </cell>
          <cell r="V3323" t="str">
            <v>Sim</v>
          </cell>
          <cell r="W3323" t="str">
            <v>Sim</v>
          </cell>
        </row>
        <row r="3324">
          <cell r="D3324" t="str">
            <v>Bálsamo/SP</v>
          </cell>
          <cell r="E3324" t="str">
            <v>C</v>
          </cell>
          <cell r="F3324">
            <v>0.11402389655788601</v>
          </cell>
          <cell r="G3324" t="str">
            <v>A</v>
          </cell>
          <cell r="H3324">
            <v>0.95400554226455925</v>
          </cell>
          <cell r="I3324" t="str">
            <v>C</v>
          </cell>
          <cell r="J3324">
            <v>-3.417857601035465E-2</v>
          </cell>
          <cell r="K3324" t="str">
            <v>C</v>
          </cell>
          <cell r="L3324" t="str">
            <v>Cicf</v>
          </cell>
          <cell r="M3324" t="str">
            <v/>
          </cell>
          <cell r="N3324" t="str">
            <v>CAPAG Ano Base 2023</v>
          </cell>
          <cell r="O3324" t="str">
            <v>Não</v>
          </cell>
          <cell r="P3324">
            <v>2.4356941449766709</v>
          </cell>
          <cell r="Q3324" t="str">
            <v>Sim</v>
          </cell>
          <cell r="R3324" t="str">
            <v/>
          </cell>
          <cell r="S3324" t="str">
            <v/>
          </cell>
          <cell r="T3324" t="str">
            <v/>
          </cell>
          <cell r="U3324" t="str">
            <v/>
          </cell>
          <cell r="V3324" t="str">
            <v>Sim</v>
          </cell>
          <cell r="W3324" t="str">
            <v>Sim</v>
          </cell>
        </row>
        <row r="3325">
          <cell r="D3325" t="str">
            <v>Bananal/SP</v>
          </cell>
          <cell r="E3325" t="str">
            <v>C</v>
          </cell>
          <cell r="F3325">
            <v>0.57821151917352764</v>
          </cell>
          <cell r="G3325" t="str">
            <v>A</v>
          </cell>
          <cell r="H3325">
            <v>0.89999862296174826</v>
          </cell>
          <cell r="I3325" t="str">
            <v>B</v>
          </cell>
          <cell r="J3325">
            <v>-7.7558961642691703E-3</v>
          </cell>
          <cell r="K3325" t="str">
            <v>C</v>
          </cell>
          <cell r="L3325" t="str">
            <v>Bicf</v>
          </cell>
          <cell r="M3325" t="str">
            <v/>
          </cell>
          <cell r="N3325" t="str">
            <v>CAPAG Ano Base 2023</v>
          </cell>
          <cell r="O3325" t="str">
            <v>Não</v>
          </cell>
          <cell r="P3325" t="str">
            <v/>
          </cell>
          <cell r="Q3325" t="str">
            <v>Sim</v>
          </cell>
          <cell r="R3325" t="str">
            <v/>
          </cell>
          <cell r="S3325" t="str">
            <v/>
          </cell>
          <cell r="T3325" t="str">
            <v/>
          </cell>
          <cell r="U3325" t="str">
            <v/>
          </cell>
          <cell r="V3325" t="str">
            <v>Sim</v>
          </cell>
          <cell r="W3325" t="str">
            <v>Sim</v>
          </cell>
        </row>
        <row r="3326">
          <cell r="D3326" t="str">
            <v>Barão de Antonina/SP</v>
          </cell>
          <cell r="E3326" t="str">
            <v>n.d.</v>
          </cell>
          <cell r="F3326">
            <v>4.4611474296260712E-3</v>
          </cell>
          <cell r="G3326" t="str">
            <v>A</v>
          </cell>
          <cell r="H3326">
            <v>0.87231924150940054</v>
          </cell>
          <cell r="I3326" t="str">
            <v>B</v>
          </cell>
          <cell r="J3326" t="str">
            <v>n.d.</v>
          </cell>
          <cell r="K3326" t="str">
            <v>n.d.</v>
          </cell>
          <cell r="L3326" t="str">
            <v>Bicf</v>
          </cell>
          <cell r="M332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26" t="str">
            <v>CAPAG Ano Base 2023</v>
          </cell>
          <cell r="O3326" t="str">
            <v>Não</v>
          </cell>
          <cell r="P3326" t="str">
            <v>n.d.</v>
          </cell>
          <cell r="Q3326" t="str">
            <v>Sim</v>
          </cell>
          <cell r="R3326" t="str">
            <v/>
          </cell>
          <cell r="S3326" t="str">
            <v/>
          </cell>
          <cell r="T3326" t="str">
            <v/>
          </cell>
          <cell r="U3326" t="str">
            <v>Sim</v>
          </cell>
          <cell r="V3326" t="str">
            <v>Sim</v>
          </cell>
          <cell r="W3326" t="str">
            <v>Não</v>
          </cell>
        </row>
        <row r="3327">
          <cell r="D3327" t="str">
            <v>Barbosa/SP</v>
          </cell>
          <cell r="E3327" t="str">
            <v>n.d.</v>
          </cell>
          <cell r="F3327">
            <v>0.29381506028690291</v>
          </cell>
          <cell r="G3327" t="str">
            <v>A</v>
          </cell>
          <cell r="H3327">
            <v>0.95570753403104036</v>
          </cell>
          <cell r="I3327" t="str">
            <v>C</v>
          </cell>
          <cell r="J3327" t="str">
            <v>n.d.</v>
          </cell>
          <cell r="K3327" t="str">
            <v>n.d.</v>
          </cell>
          <cell r="L3327" t="str">
            <v>Bicf</v>
          </cell>
          <cell r="M332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27" t="str">
            <v>CAPAG Ano Base 2023</v>
          </cell>
          <cell r="O3327" t="str">
            <v>Não</v>
          </cell>
          <cell r="P3327" t="str">
            <v>n.d.</v>
          </cell>
          <cell r="Q3327" t="str">
            <v>Sim</v>
          </cell>
          <cell r="R3327" t="str">
            <v/>
          </cell>
          <cell r="S3327" t="str">
            <v/>
          </cell>
          <cell r="T3327" t="str">
            <v/>
          </cell>
          <cell r="U3327" t="str">
            <v>Sim</v>
          </cell>
          <cell r="V3327" t="str">
            <v>Sim</v>
          </cell>
          <cell r="W3327" t="str">
            <v>Sim</v>
          </cell>
        </row>
        <row r="3328">
          <cell r="D3328" t="str">
            <v>Bariri/SP</v>
          </cell>
          <cell r="E3328" t="str">
            <v>C</v>
          </cell>
          <cell r="F3328">
            <v>0</v>
          </cell>
          <cell r="G3328" t="str">
            <v>A</v>
          </cell>
          <cell r="H3328">
            <v>0.99376683315526027</v>
          </cell>
          <cell r="I3328" t="str">
            <v>C</v>
          </cell>
          <cell r="J3328">
            <v>-4.4069437816725773E-2</v>
          </cell>
          <cell r="K3328" t="str">
            <v>C</v>
          </cell>
          <cell r="L3328" t="str">
            <v>Bicf</v>
          </cell>
          <cell r="M3328" t="str">
            <v/>
          </cell>
          <cell r="N3328" t="str">
            <v>CAPAG Ano Base 2023</v>
          </cell>
          <cell r="O3328" t="str">
            <v>Não</v>
          </cell>
          <cell r="P3328">
            <v>5.787226471656167</v>
          </cell>
          <cell r="Q3328" t="str">
            <v>Sim</v>
          </cell>
          <cell r="R3328" t="str">
            <v/>
          </cell>
          <cell r="S3328" t="str">
            <v/>
          </cell>
          <cell r="T3328" t="str">
            <v/>
          </cell>
          <cell r="U3328" t="str">
            <v/>
          </cell>
          <cell r="V3328" t="str">
            <v>Sim</v>
          </cell>
          <cell r="W3328" t="str">
            <v>Sim</v>
          </cell>
        </row>
        <row r="3329">
          <cell r="D3329" t="str">
            <v>Barra Bonita/SP</v>
          </cell>
          <cell r="E3329" t="str">
            <v>C</v>
          </cell>
          <cell r="F3329">
            <v>9.5415580142043897E-3</v>
          </cell>
          <cell r="G3329" t="str">
            <v>A</v>
          </cell>
          <cell r="H3329">
            <v>0.96419065083941791</v>
          </cell>
          <cell r="I3329" t="str">
            <v>C</v>
          </cell>
          <cell r="J3329">
            <v>0.10687651343026702</v>
          </cell>
          <cell r="K3329" t="str">
            <v>A</v>
          </cell>
          <cell r="L3329" t="str">
            <v>Bicf</v>
          </cell>
          <cell r="M3329" t="str">
            <v/>
          </cell>
          <cell r="N3329" t="str">
            <v>CAPAG Ano Base 2023</v>
          </cell>
          <cell r="O3329" t="str">
            <v>Não</v>
          </cell>
          <cell r="P3329">
            <v>3.602146234230795E-2</v>
          </cell>
          <cell r="Q3329" t="str">
            <v>Sim</v>
          </cell>
          <cell r="R3329" t="str">
            <v/>
          </cell>
          <cell r="S3329" t="str">
            <v/>
          </cell>
          <cell r="T3329" t="str">
            <v/>
          </cell>
          <cell r="U3329" t="str">
            <v/>
          </cell>
          <cell r="V3329" t="str">
            <v>Sim</v>
          </cell>
          <cell r="W3329" t="str">
            <v>Sim</v>
          </cell>
        </row>
        <row r="3330">
          <cell r="D3330" t="str">
            <v>Barra do Chapéu/SP</v>
          </cell>
          <cell r="E3330" t="str">
            <v>C</v>
          </cell>
          <cell r="F3330">
            <v>6.1248802451380355E-2</v>
          </cell>
          <cell r="G3330" t="str">
            <v>A</v>
          </cell>
          <cell r="H3330">
            <v>0.9870949850697166</v>
          </cell>
          <cell r="I3330" t="str">
            <v>C</v>
          </cell>
          <cell r="J3330">
            <v>0</v>
          </cell>
          <cell r="K3330" t="str">
            <v>C</v>
          </cell>
          <cell r="L3330" t="str">
            <v>Cicf</v>
          </cell>
          <cell r="M3330" t="str">
            <v/>
          </cell>
          <cell r="N3330" t="str">
            <v>CAPAG Ano Base 2023</v>
          </cell>
          <cell r="O3330" t="str">
            <v>Não</v>
          </cell>
          <cell r="P3330" t="str">
            <v>n.d.</v>
          </cell>
          <cell r="Q3330" t="str">
            <v>Sim</v>
          </cell>
          <cell r="R3330" t="str">
            <v/>
          </cell>
          <cell r="S3330" t="str">
            <v/>
          </cell>
          <cell r="T3330" t="str">
            <v/>
          </cell>
          <cell r="U3330" t="str">
            <v/>
          </cell>
          <cell r="V3330" t="str">
            <v>Sim</v>
          </cell>
          <cell r="W3330" t="str">
            <v>Não</v>
          </cell>
        </row>
        <row r="3331">
          <cell r="D3331" t="str">
            <v>Barra do Turvo/SP</v>
          </cell>
          <cell r="E3331" t="str">
            <v>n.d.</v>
          </cell>
          <cell r="F3331">
            <v>0.18344890819370543</v>
          </cell>
          <cell r="G3331" t="str">
            <v>A</v>
          </cell>
          <cell r="H3331">
            <v>0.94156541800009008</v>
          </cell>
          <cell r="I3331" t="str">
            <v>B</v>
          </cell>
          <cell r="J3331" t="str">
            <v>n.d.</v>
          </cell>
          <cell r="K3331" t="str">
            <v>n.d.</v>
          </cell>
          <cell r="L3331" t="str">
            <v>Bicf</v>
          </cell>
          <cell r="M333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31" t="str">
            <v>CAPAG Ano Base 2023</v>
          </cell>
          <cell r="O3331" t="str">
            <v>Não</v>
          </cell>
          <cell r="P3331" t="str">
            <v>n.d.</v>
          </cell>
          <cell r="Q3331" t="str">
            <v>Sim</v>
          </cell>
          <cell r="R3331" t="str">
            <v/>
          </cell>
          <cell r="S3331" t="str">
            <v/>
          </cell>
          <cell r="T3331" t="str">
            <v/>
          </cell>
          <cell r="U3331" t="str">
            <v>Sim</v>
          </cell>
          <cell r="V3331" t="str">
            <v>Sim</v>
          </cell>
          <cell r="W3331" t="str">
            <v>Sim</v>
          </cell>
        </row>
        <row r="3332">
          <cell r="D3332" t="str">
            <v>Barretos/SP</v>
          </cell>
          <cell r="E3332" t="str">
            <v>C</v>
          </cell>
          <cell r="F3332">
            <v>0.59025543391688973</v>
          </cell>
          <cell r="G3332" t="str">
            <v>A</v>
          </cell>
          <cell r="H3332">
            <v>0.98650574680936565</v>
          </cell>
          <cell r="I3332" t="str">
            <v>C</v>
          </cell>
          <cell r="J3332">
            <v>-0.12826697806331883</v>
          </cell>
          <cell r="K3332" t="str">
            <v>C</v>
          </cell>
          <cell r="L3332" t="str">
            <v>Bicf</v>
          </cell>
          <cell r="M3332" t="str">
            <v/>
          </cell>
          <cell r="N3332" t="str">
            <v>CAPAG Ano Base 2023</v>
          </cell>
          <cell r="O3332" t="str">
            <v>Não</v>
          </cell>
          <cell r="P3332">
            <v>7.1865827362601093</v>
          </cell>
          <cell r="Q3332" t="str">
            <v>Sim</v>
          </cell>
          <cell r="R3332" t="str">
            <v/>
          </cell>
          <cell r="S3332" t="str">
            <v/>
          </cell>
          <cell r="T3332" t="str">
            <v/>
          </cell>
          <cell r="U3332" t="str">
            <v/>
          </cell>
          <cell r="V3332" t="str">
            <v>Sim</v>
          </cell>
          <cell r="W3332" t="str">
            <v>Sim</v>
          </cell>
        </row>
        <row r="3333">
          <cell r="D3333" t="str">
            <v>Barrinha/SP</v>
          </cell>
          <cell r="E3333" t="str">
            <v>n.d.</v>
          </cell>
          <cell r="F3333">
            <v>0.37061402295735801</v>
          </cell>
          <cell r="G3333" t="str">
            <v>A</v>
          </cell>
          <cell r="H3333">
            <v>0.95087743577360517</v>
          </cell>
          <cell r="I3333" t="str">
            <v>C</v>
          </cell>
          <cell r="J3333" t="str">
            <v>n.d.</v>
          </cell>
          <cell r="K3333" t="str">
            <v>n.d.</v>
          </cell>
          <cell r="L3333" t="str">
            <v>Cicf</v>
          </cell>
          <cell r="M333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33" t="str">
            <v>CAPAG Ano Base 2024</v>
          </cell>
          <cell r="O3333" t="str">
            <v>Sim</v>
          </cell>
          <cell r="P3333" t="str">
            <v>n.d.</v>
          </cell>
          <cell r="Q3333" t="str">
            <v>Sim</v>
          </cell>
          <cell r="R3333" t="str">
            <v/>
          </cell>
          <cell r="S3333" t="str">
            <v/>
          </cell>
          <cell r="T3333" t="str">
            <v/>
          </cell>
          <cell r="U3333" t="str">
            <v>Sim</v>
          </cell>
          <cell r="V3333" t="str">
            <v>Sim</v>
          </cell>
          <cell r="W3333" t="str">
            <v>Sim</v>
          </cell>
        </row>
        <row r="3334">
          <cell r="D3334" t="str">
            <v>Barueri/SP</v>
          </cell>
          <cell r="E3334" t="str">
            <v>A</v>
          </cell>
          <cell r="F3334">
            <v>2.8811921013372089E-2</v>
          </cell>
          <cell r="G3334" t="str">
            <v>A</v>
          </cell>
          <cell r="H3334">
            <v>0.79007078175873713</v>
          </cell>
          <cell r="I3334" t="str">
            <v>A</v>
          </cell>
          <cell r="J3334">
            <v>4.422601488723707E-2</v>
          </cell>
          <cell r="K3334" t="str">
            <v>B</v>
          </cell>
          <cell r="L3334" t="str">
            <v>Bicf</v>
          </cell>
          <cell r="M3334" t="str">
            <v/>
          </cell>
          <cell r="N3334" t="str">
            <v>CAPAG Ano Base 2023</v>
          </cell>
          <cell r="O3334" t="str">
            <v>Não</v>
          </cell>
          <cell r="P3334">
            <v>0.1865883831989183</v>
          </cell>
          <cell r="Q3334" t="str">
            <v>Sim</v>
          </cell>
          <cell r="R3334" t="str">
            <v/>
          </cell>
          <cell r="S3334" t="str">
            <v/>
          </cell>
          <cell r="T3334" t="str">
            <v/>
          </cell>
          <cell r="U3334" t="str">
            <v/>
          </cell>
          <cell r="V3334" t="str">
            <v>Sim</v>
          </cell>
          <cell r="W3334" t="str">
            <v>Sim</v>
          </cell>
        </row>
        <row r="3335">
          <cell r="D3335" t="str">
            <v>Bastos/SP</v>
          </cell>
          <cell r="E3335" t="str">
            <v>C</v>
          </cell>
          <cell r="F3335">
            <v>5.3141805173463015E-2</v>
          </cell>
          <cell r="G3335" t="str">
            <v>A</v>
          </cell>
          <cell r="H3335">
            <v>0.98455992266817538</v>
          </cell>
          <cell r="I3335" t="str">
            <v>C</v>
          </cell>
          <cell r="J3335">
            <v>9.7842082287134097E-4</v>
          </cell>
          <cell r="K3335" t="str">
            <v>B</v>
          </cell>
          <cell r="L3335" t="str">
            <v>Bicf</v>
          </cell>
          <cell r="M3335" t="str">
            <v/>
          </cell>
          <cell r="N3335" t="str">
            <v>CAPAG Ano Base 2023</v>
          </cell>
          <cell r="O3335" t="str">
            <v>Não</v>
          </cell>
          <cell r="P3335">
            <v>0.9802933622504475</v>
          </cell>
          <cell r="Q3335" t="str">
            <v>Sim</v>
          </cell>
          <cell r="R3335" t="str">
            <v/>
          </cell>
          <cell r="S3335" t="str">
            <v/>
          </cell>
          <cell r="T3335" t="str">
            <v/>
          </cell>
          <cell r="U3335" t="str">
            <v/>
          </cell>
          <cell r="V3335" t="str">
            <v>Sim</v>
          </cell>
          <cell r="W3335" t="str">
            <v>Sim</v>
          </cell>
        </row>
        <row r="3336">
          <cell r="D3336" t="str">
            <v>Batatais/SP</v>
          </cell>
          <cell r="E3336" t="str">
            <v>C</v>
          </cell>
          <cell r="F3336">
            <v>0.17467066143539714</v>
          </cell>
          <cell r="G3336" t="str">
            <v>A</v>
          </cell>
          <cell r="H3336">
            <v>0.91104222131769352</v>
          </cell>
          <cell r="I3336" t="str">
            <v>B</v>
          </cell>
          <cell r="J3336">
            <v>-1.5879621458154958E-2</v>
          </cell>
          <cell r="K3336" t="str">
            <v>C</v>
          </cell>
          <cell r="L3336" t="str">
            <v>Bicf</v>
          </cell>
          <cell r="M3336" t="str">
            <v/>
          </cell>
          <cell r="N3336" t="str">
            <v>CAPAG Ano Base 2023</v>
          </cell>
          <cell r="O3336" t="str">
            <v>Não</v>
          </cell>
          <cell r="P3336">
            <v>1.198123110423764</v>
          </cell>
          <cell r="Q3336" t="str">
            <v>Sim</v>
          </cell>
          <cell r="R3336" t="str">
            <v/>
          </cell>
          <cell r="S3336" t="str">
            <v/>
          </cell>
          <cell r="T3336" t="str">
            <v/>
          </cell>
          <cell r="U3336" t="str">
            <v/>
          </cell>
          <cell r="V3336" t="str">
            <v>Sim</v>
          </cell>
          <cell r="W3336" t="str">
            <v>Sim</v>
          </cell>
        </row>
        <row r="3337">
          <cell r="D3337" t="str">
            <v>Bauru/SP</v>
          </cell>
          <cell r="E3337" t="str">
            <v>C</v>
          </cell>
          <cell r="F3337">
            <v>0.10084527526999193</v>
          </cell>
          <cell r="G3337" t="str">
            <v>A</v>
          </cell>
          <cell r="H3337">
            <v>0.95620365868771962</v>
          </cell>
          <cell r="I3337" t="str">
            <v>C</v>
          </cell>
          <cell r="J3337">
            <v>0.16522408821572182</v>
          </cell>
          <cell r="K3337" t="str">
            <v>A</v>
          </cell>
          <cell r="L3337" t="str">
            <v>Bicf</v>
          </cell>
          <cell r="M3337" t="str">
            <v/>
          </cell>
          <cell r="N3337" t="str">
            <v>CAPAG Ano Base 2023</v>
          </cell>
          <cell r="O3337" t="str">
            <v>Não</v>
          </cell>
          <cell r="P3337">
            <v>6.1413904645820062E-2</v>
          </cell>
          <cell r="Q3337" t="str">
            <v>Sim</v>
          </cell>
          <cell r="R3337" t="str">
            <v>Sim</v>
          </cell>
          <cell r="S3337" t="str">
            <v/>
          </cell>
          <cell r="T3337" t="str">
            <v/>
          </cell>
          <cell r="U3337" t="str">
            <v/>
          </cell>
          <cell r="V3337" t="str">
            <v>Sim</v>
          </cell>
          <cell r="W3337" t="str">
            <v>Sim</v>
          </cell>
        </row>
        <row r="3338">
          <cell r="D3338" t="str">
            <v>Bebedouro/SP</v>
          </cell>
          <cell r="E3338" t="str">
            <v>C</v>
          </cell>
          <cell r="F3338">
            <v>0.37225466752704733</v>
          </cell>
          <cell r="G3338" t="str">
            <v>A</v>
          </cell>
          <cell r="H3338">
            <v>0.99780401374223271</v>
          </cell>
          <cell r="I3338" t="str">
            <v>C</v>
          </cell>
          <cell r="J3338">
            <v>-0.12959012716322735</v>
          </cell>
          <cell r="K3338" t="str">
            <v>C</v>
          </cell>
          <cell r="L3338" t="str">
            <v>Bicf</v>
          </cell>
          <cell r="M3338" t="str">
            <v/>
          </cell>
          <cell r="N3338" t="str">
            <v>CAPAG Ano Base 2023</v>
          </cell>
          <cell r="O3338" t="str">
            <v>Não</v>
          </cell>
          <cell r="P3338" t="str">
            <v/>
          </cell>
          <cell r="Q3338" t="str">
            <v>Sim</v>
          </cell>
          <cell r="R3338" t="str">
            <v/>
          </cell>
          <cell r="S3338" t="str">
            <v/>
          </cell>
          <cell r="T3338" t="str">
            <v/>
          </cell>
          <cell r="U3338" t="str">
            <v/>
          </cell>
          <cell r="V3338" t="str">
            <v>Sim</v>
          </cell>
          <cell r="W3338" t="str">
            <v>Sim</v>
          </cell>
        </row>
        <row r="3339">
          <cell r="D3339" t="str">
            <v>Bento de Abreu/SP</v>
          </cell>
          <cell r="E3339" t="str">
            <v>n.d.</v>
          </cell>
          <cell r="F3339">
            <v>2.3000324703645082E-2</v>
          </cell>
          <cell r="G3339" t="str">
            <v>A</v>
          </cell>
          <cell r="H3339">
            <v>0.98105754874540285</v>
          </cell>
          <cell r="I3339" t="str">
            <v>C</v>
          </cell>
          <cell r="J3339" t="str">
            <v>n.d.</v>
          </cell>
          <cell r="K3339" t="str">
            <v>n.d.</v>
          </cell>
          <cell r="L3339" t="str">
            <v>Bicf</v>
          </cell>
          <cell r="M33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39" t="str">
            <v>CAPAG Ano Base 2024</v>
          </cell>
          <cell r="O3339" t="str">
            <v>Sim</v>
          </cell>
          <cell r="P3339" t="str">
            <v>n.d.</v>
          </cell>
          <cell r="Q3339" t="str">
            <v>Sim</v>
          </cell>
          <cell r="R3339" t="str">
            <v/>
          </cell>
          <cell r="S3339" t="str">
            <v/>
          </cell>
          <cell r="T3339" t="str">
            <v/>
          </cell>
          <cell r="U3339" t="str">
            <v>Sim</v>
          </cell>
          <cell r="V3339" t="str">
            <v>Sim</v>
          </cell>
          <cell r="W3339" t="str">
            <v>Sim</v>
          </cell>
        </row>
        <row r="3340">
          <cell r="D3340" t="str">
            <v>Bernardino de Campos/SP</v>
          </cell>
          <cell r="E3340" t="str">
            <v>C</v>
          </cell>
          <cell r="F3340">
            <v>7.9371807439609712E-2</v>
          </cell>
          <cell r="G3340" t="str">
            <v>A</v>
          </cell>
          <cell r="H3340">
            <v>0.99321580065001958</v>
          </cell>
          <cell r="I3340" t="str">
            <v>C</v>
          </cell>
          <cell r="J3340">
            <v>-5.4483028685277666E-3</v>
          </cell>
          <cell r="K3340" t="str">
            <v>C</v>
          </cell>
          <cell r="L3340" t="str">
            <v>Cicf</v>
          </cell>
          <cell r="M3340" t="str">
            <v/>
          </cell>
          <cell r="N3340" t="str">
            <v>CAPAG Ano Base 2023</v>
          </cell>
          <cell r="O3340" t="str">
            <v>Não</v>
          </cell>
          <cell r="P3340">
            <v>4.0788099970147726</v>
          </cell>
          <cell r="Q3340" t="str">
            <v>Sim</v>
          </cell>
          <cell r="R3340" t="str">
            <v/>
          </cell>
          <cell r="S3340" t="str">
            <v/>
          </cell>
          <cell r="T3340" t="str">
            <v/>
          </cell>
          <cell r="U3340" t="str">
            <v/>
          </cell>
          <cell r="V3340" t="str">
            <v>Sim</v>
          </cell>
          <cell r="W3340" t="str">
            <v>Sim</v>
          </cell>
        </row>
        <row r="3341">
          <cell r="D3341" t="str">
            <v>Bertioga/SP</v>
          </cell>
          <cell r="E3341" t="str">
            <v>C</v>
          </cell>
          <cell r="F3341">
            <v>0.3406178924548125</v>
          </cell>
          <cell r="G3341" t="str">
            <v>A</v>
          </cell>
          <cell r="H3341">
            <v>0.84767481765578889</v>
          </cell>
          <cell r="I3341" t="str">
            <v>A</v>
          </cell>
          <cell r="J3341">
            <v>-1.704045196062846E-3</v>
          </cell>
          <cell r="K3341" t="str">
            <v>C</v>
          </cell>
          <cell r="L3341" t="str">
            <v>Bicf</v>
          </cell>
          <cell r="M3341" t="str">
            <v/>
          </cell>
          <cell r="N3341" t="str">
            <v>CAPAG Ano Base 2023</v>
          </cell>
          <cell r="O3341" t="str">
            <v>Não</v>
          </cell>
          <cell r="P3341">
            <v>0.16250311391862127</v>
          </cell>
          <cell r="Q3341" t="str">
            <v>Sim</v>
          </cell>
          <cell r="R3341" t="str">
            <v>Sim</v>
          </cell>
          <cell r="S3341" t="str">
            <v/>
          </cell>
          <cell r="T3341" t="str">
            <v/>
          </cell>
          <cell r="U3341" t="str">
            <v/>
          </cell>
          <cell r="V3341" t="str">
            <v>Sim</v>
          </cell>
          <cell r="W3341" t="str">
            <v>Sim</v>
          </cell>
        </row>
        <row r="3342">
          <cell r="D3342" t="str">
            <v>Bilac/SP</v>
          </cell>
          <cell r="E3342" t="str">
            <v>C</v>
          </cell>
          <cell r="F3342">
            <v>5.6284707984494434E-2</v>
          </cell>
          <cell r="G3342" t="str">
            <v>A</v>
          </cell>
          <cell r="H3342">
            <v>0.94422125201138174</v>
          </cell>
          <cell r="I3342" t="str">
            <v>B</v>
          </cell>
          <cell r="J3342">
            <v>-3.3454298317309923E-3</v>
          </cell>
          <cell r="K3342" t="str">
            <v>C</v>
          </cell>
          <cell r="L3342" t="str">
            <v>Cicf</v>
          </cell>
          <cell r="M3342" t="str">
            <v/>
          </cell>
          <cell r="N3342" t="str">
            <v>CAPAG Ano Base 2023</v>
          </cell>
          <cell r="O3342" t="str">
            <v>Não</v>
          </cell>
          <cell r="P3342">
            <v>0.28788272472214926</v>
          </cell>
          <cell r="Q3342" t="str">
            <v>Sim</v>
          </cell>
          <cell r="R3342" t="str">
            <v>Sim</v>
          </cell>
          <cell r="S3342" t="str">
            <v/>
          </cell>
          <cell r="T3342" t="str">
            <v/>
          </cell>
          <cell r="U3342" t="str">
            <v/>
          </cell>
          <cell r="V3342" t="str">
            <v>Sim</v>
          </cell>
          <cell r="W3342" t="str">
            <v>Sim</v>
          </cell>
        </row>
        <row r="3343">
          <cell r="D3343" t="str">
            <v>Birigui/SP</v>
          </cell>
          <cell r="E3343" t="str">
            <v>C</v>
          </cell>
          <cell r="F3343">
            <v>0.10442351369916814</v>
          </cell>
          <cell r="G3343" t="str">
            <v>A</v>
          </cell>
          <cell r="H3343">
            <v>0.93058607801935544</v>
          </cell>
          <cell r="I3343" t="str">
            <v>B</v>
          </cell>
          <cell r="J3343">
            <v>-0.20235483940377982</v>
          </cell>
          <cell r="K3343" t="str">
            <v>C</v>
          </cell>
          <cell r="L3343" t="str">
            <v>Cicf</v>
          </cell>
          <cell r="M3343" t="str">
            <v/>
          </cell>
          <cell r="N3343" t="str">
            <v>CAPAG Ano Base 2023</v>
          </cell>
          <cell r="O3343" t="str">
            <v>Não</v>
          </cell>
          <cell r="P3343" t="str">
            <v/>
          </cell>
          <cell r="Q3343" t="str">
            <v>Sim</v>
          </cell>
          <cell r="R3343" t="str">
            <v/>
          </cell>
          <cell r="S3343" t="str">
            <v/>
          </cell>
          <cell r="T3343" t="str">
            <v/>
          </cell>
          <cell r="U3343" t="str">
            <v/>
          </cell>
          <cell r="V3343" t="str">
            <v>Sim</v>
          </cell>
          <cell r="W3343" t="str">
            <v>Sim</v>
          </cell>
        </row>
        <row r="3344">
          <cell r="D3344" t="str">
            <v>Biritiba Mirim/SP</v>
          </cell>
          <cell r="E3344" t="str">
            <v>C</v>
          </cell>
          <cell r="F3344">
            <v>3.2522289921320849E-2</v>
          </cell>
          <cell r="G3344" t="str">
            <v>A</v>
          </cell>
          <cell r="H3344">
            <v>0.7965227159335222</v>
          </cell>
          <cell r="I3344" t="str">
            <v>A</v>
          </cell>
          <cell r="J3344">
            <v>0</v>
          </cell>
          <cell r="K3344" t="str">
            <v>C</v>
          </cell>
          <cell r="L3344" t="str">
            <v>Dicf</v>
          </cell>
          <cell r="M3344" t="str">
            <v/>
          </cell>
          <cell r="N3344" t="str">
            <v>CAPAG Ano Base 2023</v>
          </cell>
          <cell r="O3344" t="str">
            <v>Não</v>
          </cell>
          <cell r="P3344" t="str">
            <v>n.d.</v>
          </cell>
          <cell r="Q3344" t="str">
            <v>Sim</v>
          </cell>
          <cell r="R3344" t="str">
            <v/>
          </cell>
          <cell r="S3344" t="str">
            <v/>
          </cell>
          <cell r="T3344" t="str">
            <v/>
          </cell>
          <cell r="U3344" t="str">
            <v/>
          </cell>
          <cell r="V3344" t="str">
            <v>Sim</v>
          </cell>
          <cell r="W3344" t="str">
            <v>Sim</v>
          </cell>
        </row>
        <row r="3345">
          <cell r="D3345" t="str">
            <v>Boa Esperança do Sul/SP</v>
          </cell>
          <cell r="E3345" t="str">
            <v>n.d.</v>
          </cell>
          <cell r="F3345">
            <v>9.4026979454420664E-2</v>
          </cell>
          <cell r="G3345" t="str">
            <v>A</v>
          </cell>
          <cell r="H3345">
            <v>0.95446572281681086</v>
          </cell>
          <cell r="I3345" t="str">
            <v>C</v>
          </cell>
          <cell r="J3345" t="str">
            <v>n.d.</v>
          </cell>
          <cell r="K3345" t="str">
            <v>n.d.</v>
          </cell>
          <cell r="L3345" t="str">
            <v>Bicf</v>
          </cell>
          <cell r="M334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45" t="str">
            <v>CAPAG Ano Base 2023</v>
          </cell>
          <cell r="O3345" t="str">
            <v>Não</v>
          </cell>
          <cell r="P3345" t="str">
            <v>n.d.</v>
          </cell>
          <cell r="Q3345" t="str">
            <v>Sim</v>
          </cell>
          <cell r="R3345" t="str">
            <v/>
          </cell>
          <cell r="S3345" t="str">
            <v/>
          </cell>
          <cell r="T3345" t="str">
            <v/>
          </cell>
          <cell r="U3345" t="str">
            <v>Sim</v>
          </cell>
          <cell r="V3345" t="str">
            <v>Sim</v>
          </cell>
          <cell r="W3345" t="str">
            <v>Não</v>
          </cell>
        </row>
        <row r="3346">
          <cell r="D3346" t="str">
            <v>Bocaina/SP</v>
          </cell>
          <cell r="E3346" t="str">
            <v>n.d.</v>
          </cell>
          <cell r="F3346">
            <v>1.5882683112635278E-2</v>
          </cell>
          <cell r="G3346" t="str">
            <v>A</v>
          </cell>
          <cell r="H3346">
            <v>0.97209174304835977</v>
          </cell>
          <cell r="I3346" t="str">
            <v>C</v>
          </cell>
          <cell r="J3346" t="str">
            <v>n.d.</v>
          </cell>
          <cell r="K3346" t="str">
            <v>n.d.</v>
          </cell>
          <cell r="L3346" t="str">
            <v>Bicf</v>
          </cell>
          <cell r="M334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46" t="str">
            <v>CAPAG Ano Base 2023</v>
          </cell>
          <cell r="O3346" t="str">
            <v>Não</v>
          </cell>
          <cell r="P3346" t="str">
            <v>n.d.</v>
          </cell>
          <cell r="Q3346" t="str">
            <v>Sim</v>
          </cell>
          <cell r="R3346" t="str">
            <v/>
          </cell>
          <cell r="S3346" t="str">
            <v/>
          </cell>
          <cell r="T3346" t="str">
            <v/>
          </cell>
          <cell r="U3346" t="str">
            <v>Sim</v>
          </cell>
          <cell r="V3346" t="str">
            <v>Sim</v>
          </cell>
          <cell r="W3346" t="str">
            <v>Não</v>
          </cell>
        </row>
        <row r="3347">
          <cell r="D3347" t="str">
            <v>Bofete/SP</v>
          </cell>
          <cell r="E3347" t="str">
            <v>n.d.</v>
          </cell>
          <cell r="F3347">
            <v>5.2993376249363927E-2</v>
          </cell>
          <cell r="G3347" t="str">
            <v>A</v>
          </cell>
          <cell r="H3347">
            <v>0.88183473301599646</v>
          </cell>
          <cell r="I3347" t="str">
            <v>B</v>
          </cell>
          <cell r="J3347" t="str">
            <v>n.d.</v>
          </cell>
          <cell r="K3347" t="str">
            <v>n.d.</v>
          </cell>
          <cell r="L3347" t="str">
            <v>Bicf</v>
          </cell>
          <cell r="M334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47" t="str">
            <v>CAPAG Ano Base 2023</v>
          </cell>
          <cell r="O3347" t="str">
            <v>Não</v>
          </cell>
          <cell r="P3347" t="str">
            <v>n.d.</v>
          </cell>
          <cell r="Q3347" t="str">
            <v>Sim</v>
          </cell>
          <cell r="R3347" t="str">
            <v/>
          </cell>
          <cell r="S3347" t="str">
            <v/>
          </cell>
          <cell r="T3347" t="str">
            <v/>
          </cell>
          <cell r="U3347" t="str">
            <v>Sim</v>
          </cell>
          <cell r="V3347" t="str">
            <v>Sim</v>
          </cell>
          <cell r="W3347" t="str">
            <v>Sim</v>
          </cell>
        </row>
        <row r="3348">
          <cell r="D3348" t="str">
            <v>Boituva/SP</v>
          </cell>
          <cell r="E3348" t="str">
            <v>C</v>
          </cell>
          <cell r="F3348">
            <v>0.12028400699936607</v>
          </cell>
          <cell r="G3348" t="str">
            <v>A</v>
          </cell>
          <cell r="H3348">
            <v>0.99760728577220337</v>
          </cell>
          <cell r="I3348" t="str">
            <v>C</v>
          </cell>
          <cell r="J3348">
            <v>-9.304183576820256E-2</v>
          </cell>
          <cell r="K3348" t="str">
            <v>C</v>
          </cell>
          <cell r="L3348" t="str">
            <v>Bicf</v>
          </cell>
          <cell r="M3348" t="str">
            <v/>
          </cell>
          <cell r="N3348" t="str">
            <v>CAPAG Ano Base 2023</v>
          </cell>
          <cell r="O3348" t="str">
            <v>Não</v>
          </cell>
          <cell r="P3348" t="str">
            <v/>
          </cell>
          <cell r="Q3348" t="str">
            <v>Sim</v>
          </cell>
          <cell r="R3348" t="str">
            <v/>
          </cell>
          <cell r="S3348" t="str">
            <v/>
          </cell>
          <cell r="T3348" t="str">
            <v/>
          </cell>
          <cell r="U3348" t="str">
            <v/>
          </cell>
          <cell r="V3348" t="str">
            <v>Sim</v>
          </cell>
          <cell r="W3348" t="str">
            <v>Não</v>
          </cell>
        </row>
        <row r="3349">
          <cell r="D3349" t="str">
            <v>Bom Jesus dos Perdões/SP</v>
          </cell>
          <cell r="E3349" t="str">
            <v>n.d.</v>
          </cell>
          <cell r="F3349" t="str">
            <v>n.d.</v>
          </cell>
          <cell r="G3349" t="str">
            <v>n.d.</v>
          </cell>
          <cell r="H3349" t="str">
            <v>n.d.</v>
          </cell>
          <cell r="I3349" t="str">
            <v>n.d.</v>
          </cell>
          <cell r="J3349" t="str">
            <v>n.d.</v>
          </cell>
          <cell r="K3349" t="str">
            <v>n.d.</v>
          </cell>
          <cell r="L3349" t="str">
            <v>Dicf</v>
          </cell>
          <cell r="M3349" t="str">
            <v xml:space="preserve">Ente não publicou último RGF de 2024
Ente não publicou último RREO de 2024
</v>
          </cell>
          <cell r="N3349" t="str">
            <v>CAPAG Ano Base 2023</v>
          </cell>
          <cell r="O3349" t="str">
            <v>Não</v>
          </cell>
          <cell r="P3349">
            <v>0.22467909412029743</v>
          </cell>
          <cell r="Q3349" t="str">
            <v>Sim</v>
          </cell>
          <cell r="R3349" t="str">
            <v>Sim</v>
          </cell>
          <cell r="S3349" t="str">
            <v/>
          </cell>
          <cell r="T3349" t="str">
            <v/>
          </cell>
          <cell r="U3349" t="str">
            <v/>
          </cell>
          <cell r="V3349" t="str">
            <v>Não</v>
          </cell>
          <cell r="W3349" t="str">
            <v>Não</v>
          </cell>
        </row>
        <row r="3350">
          <cell r="D3350" t="str">
            <v>Bom Sucesso de Itararé/SP</v>
          </cell>
          <cell r="E3350" t="str">
            <v>C</v>
          </cell>
          <cell r="F3350">
            <v>5.2091183876519552E-3</v>
          </cell>
          <cell r="G3350" t="str">
            <v>A</v>
          </cell>
          <cell r="H3350">
            <v>1.016247933652549</v>
          </cell>
          <cell r="I3350" t="str">
            <v>C</v>
          </cell>
          <cell r="J3350">
            <v>1.0080078543156968E-2</v>
          </cell>
          <cell r="K3350" t="str">
            <v>B</v>
          </cell>
          <cell r="L3350" t="str">
            <v>Bicf</v>
          </cell>
          <cell r="M3350" t="str">
            <v/>
          </cell>
          <cell r="N3350" t="str">
            <v>CAPAG Ano Base 2023</v>
          </cell>
          <cell r="O3350" t="str">
            <v>Não</v>
          </cell>
          <cell r="P3350">
            <v>4.1278425380537201E-3</v>
          </cell>
          <cell r="Q3350" t="str">
            <v>Sim</v>
          </cell>
          <cell r="R3350" t="str">
            <v/>
          </cell>
          <cell r="S3350" t="str">
            <v/>
          </cell>
          <cell r="T3350" t="str">
            <v/>
          </cell>
          <cell r="U3350" t="str">
            <v/>
          </cell>
          <cell r="V3350" t="str">
            <v>Sim</v>
          </cell>
          <cell r="W3350" t="str">
            <v>Sim</v>
          </cell>
        </row>
        <row r="3351">
          <cell r="D3351" t="str">
            <v>Borá/SP</v>
          </cell>
          <cell r="E3351" t="str">
            <v>n.d.</v>
          </cell>
          <cell r="F3351">
            <v>2.0596562736816787E-2</v>
          </cell>
          <cell r="G3351" t="str">
            <v>A</v>
          </cell>
          <cell r="H3351">
            <v>0.90519884461804256</v>
          </cell>
          <cell r="I3351" t="str">
            <v>B</v>
          </cell>
          <cell r="J3351" t="str">
            <v>n.d.</v>
          </cell>
          <cell r="K3351" t="str">
            <v>n.d.</v>
          </cell>
          <cell r="L3351" t="str">
            <v>Bicf</v>
          </cell>
          <cell r="M335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51" t="str">
            <v>CAPAG Ano Base 2024</v>
          </cell>
          <cell r="O3351" t="str">
            <v>Sim</v>
          </cell>
          <cell r="P3351" t="str">
            <v>n.d.</v>
          </cell>
          <cell r="Q3351" t="str">
            <v>Sim</v>
          </cell>
          <cell r="R3351" t="str">
            <v/>
          </cell>
          <cell r="S3351" t="str">
            <v/>
          </cell>
          <cell r="T3351" t="str">
            <v/>
          </cell>
          <cell r="U3351" t="str">
            <v>Sim</v>
          </cell>
          <cell r="V3351" t="str">
            <v>Sim</v>
          </cell>
          <cell r="W3351" t="str">
            <v>Sim</v>
          </cell>
        </row>
        <row r="3352">
          <cell r="D3352" t="str">
            <v>Boracéia/SP</v>
          </cell>
          <cell r="E3352" t="str">
            <v>C</v>
          </cell>
          <cell r="F3352">
            <v>0</v>
          </cell>
          <cell r="G3352" t="str">
            <v>A</v>
          </cell>
          <cell r="H3352">
            <v>0.97860684884288973</v>
          </cell>
          <cell r="I3352" t="str">
            <v>C</v>
          </cell>
          <cell r="J3352">
            <v>7.2515261796910327E-2</v>
          </cell>
          <cell r="K3352" t="str">
            <v>A</v>
          </cell>
          <cell r="L3352" t="str">
            <v>Bicf</v>
          </cell>
          <cell r="M3352" t="str">
            <v/>
          </cell>
          <cell r="N3352" t="str">
            <v>CAPAG Ano Base 2023</v>
          </cell>
          <cell r="O3352" t="str">
            <v>Não</v>
          </cell>
          <cell r="P3352">
            <v>6.5838736713479317E-3</v>
          </cell>
          <cell r="Q3352" t="str">
            <v>Sim</v>
          </cell>
          <cell r="R3352" t="str">
            <v/>
          </cell>
          <cell r="S3352" t="str">
            <v/>
          </cell>
          <cell r="T3352" t="str">
            <v/>
          </cell>
          <cell r="U3352" t="str">
            <v/>
          </cell>
          <cell r="V3352" t="str">
            <v>Sim</v>
          </cell>
          <cell r="W3352" t="str">
            <v>Não</v>
          </cell>
        </row>
        <row r="3353">
          <cell r="D3353" t="str">
            <v>Borborema/SP</v>
          </cell>
          <cell r="E3353" t="str">
            <v>B</v>
          </cell>
          <cell r="F3353">
            <v>5.1156679512322931E-2</v>
          </cell>
          <cell r="G3353" t="str">
            <v>A</v>
          </cell>
          <cell r="H3353">
            <v>0.92447155546769277</v>
          </cell>
          <cell r="I3353" t="str">
            <v>B</v>
          </cell>
          <cell r="J3353">
            <v>2.2080408994836275E-2</v>
          </cell>
          <cell r="K3353" t="str">
            <v>B</v>
          </cell>
          <cell r="L3353" t="str">
            <v>Bicf</v>
          </cell>
          <cell r="M3353" t="str">
            <v/>
          </cell>
          <cell r="N3353" t="str">
            <v>CAPAG Ano Base 2023</v>
          </cell>
          <cell r="O3353" t="str">
            <v>Não</v>
          </cell>
          <cell r="P3353">
            <v>0.16569727213331792</v>
          </cell>
          <cell r="Q3353" t="str">
            <v>Sim</v>
          </cell>
          <cell r="R3353" t="str">
            <v/>
          </cell>
          <cell r="S3353" t="str">
            <v/>
          </cell>
          <cell r="T3353" t="str">
            <v/>
          </cell>
          <cell r="U3353" t="str">
            <v/>
          </cell>
          <cell r="V3353" t="str">
            <v>Sim</v>
          </cell>
          <cell r="W3353" t="str">
            <v>Sim</v>
          </cell>
        </row>
        <row r="3354">
          <cell r="D3354" t="str">
            <v>Borebi/SP</v>
          </cell>
          <cell r="E3354" t="str">
            <v>B</v>
          </cell>
          <cell r="F3354">
            <v>1.8992854439967895E-2</v>
          </cell>
          <cell r="G3354" t="str">
            <v>A</v>
          </cell>
          <cell r="H3354">
            <v>0.87681490593550293</v>
          </cell>
          <cell r="I3354" t="str">
            <v>B</v>
          </cell>
          <cell r="J3354">
            <v>2.8864138517055674E-2</v>
          </cell>
          <cell r="K3354" t="str">
            <v>B</v>
          </cell>
          <cell r="L3354" t="str">
            <v>Bicf</v>
          </cell>
          <cell r="M3354" t="str">
            <v/>
          </cell>
          <cell r="N3354" t="str">
            <v>CAPAG Ano Base 2023</v>
          </cell>
          <cell r="O3354" t="str">
            <v>Não</v>
          </cell>
          <cell r="P3354">
            <v>0.67675967425629224</v>
          </cell>
          <cell r="Q3354" t="str">
            <v>Sim</v>
          </cell>
          <cell r="R3354" t="str">
            <v/>
          </cell>
          <cell r="S3354" t="str">
            <v/>
          </cell>
          <cell r="T3354" t="str">
            <v/>
          </cell>
          <cell r="U3354" t="str">
            <v/>
          </cell>
          <cell r="V3354" t="str">
            <v>Sim</v>
          </cell>
          <cell r="W3354" t="str">
            <v>Sim</v>
          </cell>
        </row>
        <row r="3355">
          <cell r="D3355" t="str">
            <v>Botucatu/SP</v>
          </cell>
          <cell r="E3355" t="str">
            <v>A</v>
          </cell>
          <cell r="F3355">
            <v>2.4868774261643332E-2</v>
          </cell>
          <cell r="G3355" t="str">
            <v>A</v>
          </cell>
          <cell r="H3355">
            <v>0.89424726846697911</v>
          </cell>
          <cell r="I3355" t="str">
            <v>B</v>
          </cell>
          <cell r="J3355">
            <v>0.13800083752177641</v>
          </cell>
          <cell r="K3355" t="str">
            <v>A</v>
          </cell>
          <cell r="L3355" t="str">
            <v>Bicf</v>
          </cell>
          <cell r="M3355" t="str">
            <v/>
          </cell>
          <cell r="N3355" t="str">
            <v>CAPAG Ano Base 2023</v>
          </cell>
          <cell r="O3355" t="str">
            <v>Não</v>
          </cell>
          <cell r="P3355">
            <v>8.1932743132018676E-2</v>
          </cell>
          <cell r="Q3355" t="str">
            <v>Sim</v>
          </cell>
          <cell r="R3355" t="str">
            <v/>
          </cell>
          <cell r="S3355" t="str">
            <v/>
          </cell>
          <cell r="T3355" t="str">
            <v/>
          </cell>
          <cell r="U3355" t="str">
            <v/>
          </cell>
          <cell r="V3355" t="str">
            <v>Sim</v>
          </cell>
          <cell r="W3355" t="str">
            <v>Sim</v>
          </cell>
        </row>
        <row r="3356">
          <cell r="D3356" t="str">
            <v>Bragança Paulista/SP</v>
          </cell>
          <cell r="E3356" t="str">
            <v>C</v>
          </cell>
          <cell r="F3356">
            <v>2.0410654564703416E-2</v>
          </cell>
          <cell r="G3356" t="str">
            <v>A</v>
          </cell>
          <cell r="H3356">
            <v>0.98736229704135758</v>
          </cell>
          <cell r="I3356" t="str">
            <v>C</v>
          </cell>
          <cell r="J3356">
            <v>5.0136163280839766E-2</v>
          </cell>
          <cell r="K3356" t="str">
            <v>A</v>
          </cell>
          <cell r="L3356" t="str">
            <v>Aicf</v>
          </cell>
          <cell r="M3356" t="str">
            <v/>
          </cell>
          <cell r="N3356" t="str">
            <v>CAPAG Ano Base 2023</v>
          </cell>
          <cell r="O3356" t="str">
            <v>Não</v>
          </cell>
          <cell r="P3356">
            <v>0.24944296719232886</v>
          </cell>
          <cell r="Q3356" t="str">
            <v>Sim</v>
          </cell>
          <cell r="R3356" t="str">
            <v>Sim</v>
          </cell>
          <cell r="S3356" t="str">
            <v/>
          </cell>
          <cell r="T3356" t="str">
            <v/>
          </cell>
          <cell r="U3356" t="str">
            <v/>
          </cell>
          <cell r="V3356" t="str">
            <v>Sim</v>
          </cell>
          <cell r="W3356" t="str">
            <v>Sim</v>
          </cell>
        </row>
        <row r="3357">
          <cell r="D3357" t="str">
            <v>Braúna/SP</v>
          </cell>
          <cell r="E3357" t="str">
            <v>n.d.</v>
          </cell>
          <cell r="F3357">
            <v>4.014287868908431E-2</v>
          </cell>
          <cell r="G3357" t="str">
            <v>A</v>
          </cell>
          <cell r="H3357">
            <v>0.92181217752022393</v>
          </cell>
          <cell r="I3357" t="str">
            <v>B</v>
          </cell>
          <cell r="J3357" t="str">
            <v>n.d.</v>
          </cell>
          <cell r="K3357" t="str">
            <v>n.d.</v>
          </cell>
          <cell r="L3357" t="str">
            <v>Bicf</v>
          </cell>
          <cell r="M335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57" t="str">
            <v>CAPAG Ano Base 2023</v>
          </cell>
          <cell r="O3357" t="str">
            <v>Não</v>
          </cell>
          <cell r="P3357" t="str">
            <v>n.d.</v>
          </cell>
          <cell r="Q3357" t="str">
            <v>Sim</v>
          </cell>
          <cell r="R3357" t="str">
            <v/>
          </cell>
          <cell r="S3357" t="str">
            <v/>
          </cell>
          <cell r="T3357" t="str">
            <v/>
          </cell>
          <cell r="U3357" t="str">
            <v>Sim</v>
          </cell>
          <cell r="V3357" t="str">
            <v>Sim</v>
          </cell>
          <cell r="W3357" t="str">
            <v>Sim</v>
          </cell>
        </row>
        <row r="3358">
          <cell r="D3358" t="str">
            <v>Brejo Alegre/SP</v>
          </cell>
          <cell r="E3358" t="str">
            <v>C</v>
          </cell>
          <cell r="F3358">
            <v>0</v>
          </cell>
          <cell r="G3358" t="str">
            <v>A</v>
          </cell>
          <cell r="H3358">
            <v>1.0142493576518374</v>
          </cell>
          <cell r="I3358" t="str">
            <v>C</v>
          </cell>
          <cell r="J3358">
            <v>2.3925760451285114E-2</v>
          </cell>
          <cell r="K3358" t="str">
            <v>B</v>
          </cell>
          <cell r="L3358" t="str">
            <v>Bicf</v>
          </cell>
          <cell r="M3358" t="str">
            <v/>
          </cell>
          <cell r="N3358" t="str">
            <v>CAPAG Ano Base 2023</v>
          </cell>
          <cell r="O3358" t="str">
            <v>Não</v>
          </cell>
          <cell r="P3358">
            <v>0.78545665981761559</v>
          </cell>
          <cell r="Q3358" t="str">
            <v>Sim</v>
          </cell>
          <cell r="R3358" t="str">
            <v/>
          </cell>
          <cell r="S3358" t="str">
            <v/>
          </cell>
          <cell r="T3358" t="str">
            <v/>
          </cell>
          <cell r="U3358" t="str">
            <v/>
          </cell>
          <cell r="V3358" t="str">
            <v>Sim</v>
          </cell>
          <cell r="W3358" t="str">
            <v>Sim</v>
          </cell>
        </row>
        <row r="3359">
          <cell r="D3359" t="str">
            <v>Brodowski/SP</v>
          </cell>
          <cell r="E3359" t="str">
            <v>n.d.</v>
          </cell>
          <cell r="F3359">
            <v>0.2866688989824403</v>
          </cell>
          <cell r="G3359" t="str">
            <v>A</v>
          </cell>
          <cell r="H3359">
            <v>0.81625456188656931</v>
          </cell>
          <cell r="I3359" t="str">
            <v>A</v>
          </cell>
          <cell r="J3359" t="str">
            <v>n.d.</v>
          </cell>
          <cell r="K3359" t="str">
            <v>n.d.</v>
          </cell>
          <cell r="L3359" t="str">
            <v>Bicf</v>
          </cell>
          <cell r="M335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59" t="str">
            <v>CAPAG Ano Base 2023</v>
          </cell>
          <cell r="O3359" t="str">
            <v>Não</v>
          </cell>
          <cell r="P3359" t="str">
            <v>n.d.</v>
          </cell>
          <cell r="Q3359" t="str">
            <v>Sim</v>
          </cell>
          <cell r="R3359" t="str">
            <v/>
          </cell>
          <cell r="S3359" t="str">
            <v/>
          </cell>
          <cell r="T3359" t="str">
            <v/>
          </cell>
          <cell r="U3359" t="str">
            <v>Sim</v>
          </cell>
          <cell r="V3359" t="str">
            <v>Sim</v>
          </cell>
          <cell r="W3359" t="str">
            <v>Não</v>
          </cell>
        </row>
        <row r="3360">
          <cell r="D3360" t="str">
            <v>Brotas/SP</v>
          </cell>
          <cell r="E3360" t="str">
            <v>C</v>
          </cell>
          <cell r="F3360">
            <v>0</v>
          </cell>
          <cell r="G3360" t="str">
            <v>A</v>
          </cell>
          <cell r="H3360">
            <v>0.92595841059418871</v>
          </cell>
          <cell r="I3360" t="str">
            <v>B</v>
          </cell>
          <cell r="J3360">
            <v>-0.11440045519642771</v>
          </cell>
          <cell r="K3360" t="str">
            <v>C</v>
          </cell>
          <cell r="L3360" t="str">
            <v>Bicf</v>
          </cell>
          <cell r="M3360" t="str">
            <v/>
          </cell>
          <cell r="N3360" t="str">
            <v>CAPAG Ano Base 2023</v>
          </cell>
          <cell r="O3360" t="str">
            <v>Não</v>
          </cell>
          <cell r="P3360">
            <v>2.4055270634031163</v>
          </cell>
          <cell r="Q3360" t="str">
            <v>Sim</v>
          </cell>
          <cell r="R3360" t="str">
            <v/>
          </cell>
          <cell r="S3360" t="str">
            <v/>
          </cell>
          <cell r="T3360" t="str">
            <v/>
          </cell>
          <cell r="U3360" t="str">
            <v/>
          </cell>
          <cell r="V3360" t="str">
            <v>Sim</v>
          </cell>
          <cell r="W3360" t="str">
            <v>Sim</v>
          </cell>
        </row>
        <row r="3361">
          <cell r="D3361" t="str">
            <v>Buri/SP</v>
          </cell>
          <cell r="E3361" t="str">
            <v>C</v>
          </cell>
          <cell r="F3361">
            <v>0.12124462471963796</v>
          </cell>
          <cell r="G3361" t="str">
            <v>A</v>
          </cell>
          <cell r="H3361">
            <v>0.85186974720681463</v>
          </cell>
          <cell r="I3361" t="str">
            <v>B</v>
          </cell>
          <cell r="J3361">
            <v>-1.1851144644579379E-2</v>
          </cell>
          <cell r="K3361" t="str">
            <v>C</v>
          </cell>
          <cell r="L3361" t="str">
            <v>Bicf</v>
          </cell>
          <cell r="M3361" t="str">
            <v/>
          </cell>
          <cell r="N3361" t="str">
            <v>CAPAG Ano Base 2023</v>
          </cell>
          <cell r="O3361" t="str">
            <v>Não</v>
          </cell>
          <cell r="P3361" t="str">
            <v/>
          </cell>
          <cell r="Q3361" t="str">
            <v>Sim</v>
          </cell>
          <cell r="R3361" t="str">
            <v/>
          </cell>
          <cell r="S3361" t="str">
            <v/>
          </cell>
          <cell r="T3361" t="str">
            <v/>
          </cell>
          <cell r="U3361" t="str">
            <v/>
          </cell>
          <cell r="V3361" t="str">
            <v>Sim</v>
          </cell>
          <cell r="W3361" t="str">
            <v>Sim</v>
          </cell>
        </row>
        <row r="3362">
          <cell r="D3362" t="str">
            <v>Buritama/SP</v>
          </cell>
          <cell r="E3362" t="str">
            <v>C</v>
          </cell>
          <cell r="F3362">
            <v>6.7046099739080059E-2</v>
          </cell>
          <cell r="G3362" t="str">
            <v>A</v>
          </cell>
          <cell r="H3362">
            <v>0.92644738048377673</v>
          </cell>
          <cell r="I3362" t="str">
            <v>B</v>
          </cell>
          <cell r="J3362">
            <v>-1.8675619470229391E-2</v>
          </cell>
          <cell r="K3362" t="str">
            <v>C</v>
          </cell>
          <cell r="L3362" t="str">
            <v>Dicf</v>
          </cell>
          <cell r="M3362" t="str">
            <v/>
          </cell>
          <cell r="N3362" t="str">
            <v>CAPAG Ano Base 2023</v>
          </cell>
          <cell r="O3362" t="str">
            <v>Não</v>
          </cell>
          <cell r="P3362">
            <v>1.5486889894580806</v>
          </cell>
          <cell r="Q3362" t="str">
            <v>Sim</v>
          </cell>
          <cell r="R3362" t="str">
            <v/>
          </cell>
          <cell r="S3362" t="str">
            <v/>
          </cell>
          <cell r="T3362" t="str">
            <v/>
          </cell>
          <cell r="U3362" t="str">
            <v/>
          </cell>
          <cell r="V3362" t="str">
            <v>Sim</v>
          </cell>
          <cell r="W3362" t="str">
            <v>Não</v>
          </cell>
        </row>
        <row r="3363">
          <cell r="D3363" t="str">
            <v>Buritizal/SP</v>
          </cell>
          <cell r="E3363" t="str">
            <v>C</v>
          </cell>
          <cell r="F3363">
            <v>8.2941205184167523E-4</v>
          </cell>
          <cell r="G3363" t="str">
            <v>A</v>
          </cell>
          <cell r="H3363">
            <v>0.98383541329042301</v>
          </cell>
          <cell r="I3363" t="str">
            <v>C</v>
          </cell>
          <cell r="J3363">
            <v>1.4103085738882668E-2</v>
          </cell>
          <cell r="K3363" t="str">
            <v>B</v>
          </cell>
          <cell r="L3363" t="str">
            <v>Bicf</v>
          </cell>
          <cell r="M3363" t="str">
            <v/>
          </cell>
          <cell r="N3363" t="str">
            <v>CAPAG Ano Base 2023</v>
          </cell>
          <cell r="O3363" t="str">
            <v>Não</v>
          </cell>
          <cell r="P3363">
            <v>0.62894225296749007</v>
          </cell>
          <cell r="Q3363" t="str">
            <v>Sim</v>
          </cell>
          <cell r="R3363" t="str">
            <v/>
          </cell>
          <cell r="S3363" t="str">
            <v/>
          </cell>
          <cell r="T3363" t="str">
            <v/>
          </cell>
          <cell r="U3363" t="str">
            <v/>
          </cell>
          <cell r="V3363" t="str">
            <v>Sim</v>
          </cell>
          <cell r="W3363" t="str">
            <v>Sim</v>
          </cell>
        </row>
        <row r="3364">
          <cell r="D3364" t="str">
            <v>Cabrália Paulista/SP</v>
          </cell>
          <cell r="E3364" t="str">
            <v>B</v>
          </cell>
          <cell r="F3364">
            <v>7.2877717149812823E-2</v>
          </cell>
          <cell r="G3364" t="str">
            <v>A</v>
          </cell>
          <cell r="H3364">
            <v>0.92121239491857643</v>
          </cell>
          <cell r="I3364" t="str">
            <v>B</v>
          </cell>
          <cell r="J3364">
            <v>1.4101079859663537E-2</v>
          </cell>
          <cell r="K3364" t="str">
            <v>B</v>
          </cell>
          <cell r="L3364" t="str">
            <v>Bicf</v>
          </cell>
          <cell r="M3364" t="str">
            <v/>
          </cell>
          <cell r="N3364" t="str">
            <v>CAPAG Ano Base 2023</v>
          </cell>
          <cell r="O3364" t="str">
            <v>Não</v>
          </cell>
          <cell r="P3364">
            <v>0</v>
          </cell>
          <cell r="Q3364" t="str">
            <v>Sim</v>
          </cell>
          <cell r="R3364" t="str">
            <v/>
          </cell>
          <cell r="S3364" t="str">
            <v/>
          </cell>
          <cell r="T3364" t="str">
            <v/>
          </cell>
          <cell r="U3364" t="str">
            <v/>
          </cell>
          <cell r="V3364" t="str">
            <v>Sim</v>
          </cell>
          <cell r="W3364" t="str">
            <v>Sim</v>
          </cell>
        </row>
        <row r="3365">
          <cell r="D3365" t="str">
            <v>Cabreúva/SP</v>
          </cell>
          <cell r="E3365" t="str">
            <v>A</v>
          </cell>
          <cell r="F3365">
            <v>6.4061356144766088E-2</v>
          </cell>
          <cell r="G3365" t="str">
            <v>A</v>
          </cell>
          <cell r="H3365">
            <v>0.8362549177496057</v>
          </cell>
          <cell r="I3365" t="str">
            <v>A</v>
          </cell>
          <cell r="J3365">
            <v>0.27631102330046248</v>
          </cell>
          <cell r="K3365" t="str">
            <v>A</v>
          </cell>
          <cell r="L3365" t="str">
            <v>Bicf</v>
          </cell>
          <cell r="M3365" t="str">
            <v/>
          </cell>
          <cell r="N3365" t="str">
            <v>CAPAG Ano Base 2023</v>
          </cell>
          <cell r="O3365" t="str">
            <v>Não</v>
          </cell>
          <cell r="P3365">
            <v>0.10636514319051218</v>
          </cell>
          <cell r="Q3365" t="str">
            <v>Sim</v>
          </cell>
          <cell r="R3365" t="str">
            <v/>
          </cell>
          <cell r="S3365" t="str">
            <v/>
          </cell>
          <cell r="T3365" t="str">
            <v/>
          </cell>
          <cell r="U3365" t="str">
            <v/>
          </cell>
          <cell r="V3365" t="str">
            <v>Sim</v>
          </cell>
          <cell r="W3365" t="str">
            <v>Sim</v>
          </cell>
        </row>
        <row r="3366">
          <cell r="D3366" t="str">
            <v>Caçapava/SP</v>
          </cell>
          <cell r="E3366" t="str">
            <v>B</v>
          </cell>
          <cell r="F3366">
            <v>0.10259196495399116</v>
          </cell>
          <cell r="G3366" t="str">
            <v>A</v>
          </cell>
          <cell r="H3366">
            <v>0.92802037229546075</v>
          </cell>
          <cell r="I3366" t="str">
            <v>B</v>
          </cell>
          <cell r="J3366">
            <v>3.2760932635387222E-2</v>
          </cell>
          <cell r="K3366" t="str">
            <v>B</v>
          </cell>
          <cell r="L3366" t="str">
            <v>Bicf</v>
          </cell>
          <cell r="M3366" t="str">
            <v/>
          </cell>
          <cell r="N3366" t="str">
            <v>CAPAG Ano Base 2023</v>
          </cell>
          <cell r="O3366" t="str">
            <v>Não</v>
          </cell>
          <cell r="P3366">
            <v>0.48589330412260323</v>
          </cell>
          <cell r="Q3366" t="str">
            <v>Sim</v>
          </cell>
          <cell r="R3366" t="str">
            <v/>
          </cell>
          <cell r="S3366" t="str">
            <v/>
          </cell>
          <cell r="T3366" t="str">
            <v/>
          </cell>
          <cell r="U3366" t="str">
            <v/>
          </cell>
          <cell r="V3366" t="str">
            <v>Sim</v>
          </cell>
          <cell r="W3366" t="str">
            <v>Sim</v>
          </cell>
        </row>
        <row r="3367">
          <cell r="D3367" t="str">
            <v>Cachoeira Paulista/SP</v>
          </cell>
          <cell r="E3367" t="str">
            <v>C</v>
          </cell>
          <cell r="F3367">
            <v>0.28504679945829953</v>
          </cell>
          <cell r="G3367" t="str">
            <v>A</v>
          </cell>
          <cell r="H3367">
            <v>0.97992232413290137</v>
          </cell>
          <cell r="I3367" t="str">
            <v>C</v>
          </cell>
          <cell r="J3367">
            <v>1.3087132848542907E-2</v>
          </cell>
          <cell r="K3367" t="str">
            <v>B</v>
          </cell>
          <cell r="L3367" t="str">
            <v>Bicf</v>
          </cell>
          <cell r="M3367" t="str">
            <v/>
          </cell>
          <cell r="N3367" t="str">
            <v>CAPAG Ano Base 2023</v>
          </cell>
          <cell r="O3367" t="str">
            <v>Não</v>
          </cell>
          <cell r="P3367">
            <v>0.25977508764047375</v>
          </cell>
          <cell r="Q3367" t="str">
            <v>Sim</v>
          </cell>
          <cell r="R3367" t="str">
            <v/>
          </cell>
          <cell r="S3367" t="str">
            <v/>
          </cell>
          <cell r="T3367" t="str">
            <v/>
          </cell>
          <cell r="U3367" t="str">
            <v/>
          </cell>
          <cell r="V3367" t="str">
            <v>Sim</v>
          </cell>
          <cell r="W3367" t="str">
            <v>Não</v>
          </cell>
        </row>
        <row r="3368">
          <cell r="D3368" t="str">
            <v>Caconde/SP</v>
          </cell>
          <cell r="E3368" t="str">
            <v>C</v>
          </cell>
          <cell r="F3368">
            <v>0.13484020579269523</v>
          </cell>
          <cell r="G3368" t="str">
            <v>A</v>
          </cell>
          <cell r="H3368">
            <v>0.98828702240483524</v>
          </cell>
          <cell r="I3368" t="str">
            <v>C</v>
          </cell>
          <cell r="J3368">
            <v>-6.0539213491778284E-3</v>
          </cell>
          <cell r="K3368" t="str">
            <v>C</v>
          </cell>
          <cell r="L3368" t="str">
            <v>Cicf</v>
          </cell>
          <cell r="M3368" t="str">
            <v/>
          </cell>
          <cell r="N3368" t="str">
            <v>CAPAG Ano Base 2023</v>
          </cell>
          <cell r="O3368" t="str">
            <v>Não</v>
          </cell>
          <cell r="P3368" t="str">
            <v/>
          </cell>
          <cell r="Q3368" t="str">
            <v>Sim</v>
          </cell>
          <cell r="R3368" t="str">
            <v/>
          </cell>
          <cell r="S3368" t="str">
            <v/>
          </cell>
          <cell r="T3368" t="str">
            <v/>
          </cell>
          <cell r="U3368" t="str">
            <v/>
          </cell>
          <cell r="V3368" t="str">
            <v>Sim</v>
          </cell>
          <cell r="W3368" t="str">
            <v>Não</v>
          </cell>
        </row>
        <row r="3369">
          <cell r="D3369" t="str">
            <v>Cafelândia/SP</v>
          </cell>
          <cell r="E3369" t="str">
            <v>n.d.</v>
          </cell>
          <cell r="F3369">
            <v>0.1751450527557086</v>
          </cell>
          <cell r="G3369" t="str">
            <v>A</v>
          </cell>
          <cell r="H3369">
            <v>0.96210224998609006</v>
          </cell>
          <cell r="I3369" t="str">
            <v>C</v>
          </cell>
          <cell r="J3369" t="str">
            <v>n.d.</v>
          </cell>
          <cell r="K3369" t="str">
            <v>n.d.</v>
          </cell>
          <cell r="L3369" t="str">
            <v>Bicf</v>
          </cell>
          <cell r="M33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69" t="str">
            <v>CAPAG Ano Base 2023</v>
          </cell>
          <cell r="O3369" t="str">
            <v>Não</v>
          </cell>
          <cell r="P3369" t="str">
            <v>n.d.</v>
          </cell>
          <cell r="Q3369" t="str">
            <v>Sim</v>
          </cell>
          <cell r="R3369" t="str">
            <v/>
          </cell>
          <cell r="S3369" t="str">
            <v/>
          </cell>
          <cell r="T3369" t="str">
            <v/>
          </cell>
          <cell r="U3369" t="str">
            <v>Sim</v>
          </cell>
          <cell r="V3369" t="str">
            <v>Sim</v>
          </cell>
          <cell r="W3369" t="str">
            <v>Sim</v>
          </cell>
        </row>
        <row r="3370">
          <cell r="D3370" t="str">
            <v>Caiabu/SP</v>
          </cell>
          <cell r="E3370" t="str">
            <v>A+</v>
          </cell>
          <cell r="F3370">
            <v>0.15753128103471906</v>
          </cell>
          <cell r="G3370" t="str">
            <v>A</v>
          </cell>
          <cell r="H3370">
            <v>0.85111159294143923</v>
          </cell>
          <cell r="I3370" t="str">
            <v>B</v>
          </cell>
          <cell r="J3370">
            <v>6.8823882631566302E-2</v>
          </cell>
          <cell r="K3370" t="str">
            <v>A</v>
          </cell>
          <cell r="L3370" t="str">
            <v>Aicf</v>
          </cell>
          <cell r="M3370" t="str">
            <v/>
          </cell>
          <cell r="N3370" t="str">
            <v>CAPAG Ano Base 2023</v>
          </cell>
          <cell r="O3370" t="str">
            <v>Não</v>
          </cell>
          <cell r="P3370">
            <v>0.14912929843764888</v>
          </cell>
          <cell r="Q3370" t="str">
            <v>Sim</v>
          </cell>
          <cell r="R3370" t="str">
            <v/>
          </cell>
          <cell r="S3370" t="str">
            <v/>
          </cell>
          <cell r="T3370" t="str">
            <v/>
          </cell>
          <cell r="U3370" t="str">
            <v/>
          </cell>
          <cell r="V3370" t="str">
            <v>Sim</v>
          </cell>
          <cell r="W3370" t="str">
            <v>Sim</v>
          </cell>
        </row>
        <row r="3371">
          <cell r="D3371" t="str">
            <v>Caieiras/SP</v>
          </cell>
          <cell r="E3371" t="str">
            <v>A</v>
          </cell>
          <cell r="F3371">
            <v>5.9482607015285766E-2</v>
          </cell>
          <cell r="G3371" t="str">
            <v>A</v>
          </cell>
          <cell r="H3371">
            <v>0.87079975183772873</v>
          </cell>
          <cell r="I3371" t="str">
            <v>B</v>
          </cell>
          <cell r="J3371">
            <v>8.7948843396538148E-2</v>
          </cell>
          <cell r="K3371" t="str">
            <v>A</v>
          </cell>
          <cell r="L3371" t="str">
            <v>Bicf</v>
          </cell>
          <cell r="M3371" t="str">
            <v/>
          </cell>
          <cell r="N3371" t="str">
            <v>CAPAG Ano Base 2023</v>
          </cell>
          <cell r="O3371" t="str">
            <v>Não</v>
          </cell>
          <cell r="P3371">
            <v>0.13850828239060484</v>
          </cell>
          <cell r="Q3371" t="str">
            <v>Sim</v>
          </cell>
          <cell r="R3371" t="str">
            <v/>
          </cell>
          <cell r="S3371" t="str">
            <v/>
          </cell>
          <cell r="T3371" t="str">
            <v/>
          </cell>
          <cell r="U3371" t="str">
            <v/>
          </cell>
          <cell r="V3371" t="str">
            <v>Sim</v>
          </cell>
          <cell r="W3371" t="str">
            <v>Sim</v>
          </cell>
        </row>
        <row r="3372">
          <cell r="D3372" t="str">
            <v>Caiuá/SP</v>
          </cell>
          <cell r="E3372" t="str">
            <v>C</v>
          </cell>
          <cell r="F3372">
            <v>0.94425652358508905</v>
          </cell>
          <cell r="G3372" t="str">
            <v>B</v>
          </cell>
          <cell r="H3372">
            <v>0.95545262498798977</v>
          </cell>
          <cell r="I3372" t="str">
            <v>C</v>
          </cell>
          <cell r="J3372">
            <v>-8.5367523772014606E-2</v>
          </cell>
          <cell r="K3372" t="str">
            <v>C</v>
          </cell>
          <cell r="L3372" t="str">
            <v>Cicf</v>
          </cell>
          <cell r="M3372" t="str">
            <v/>
          </cell>
          <cell r="N3372" t="str">
            <v>CAPAG Ano Base 2023</v>
          </cell>
          <cell r="O3372" t="str">
            <v>Não</v>
          </cell>
          <cell r="P3372" t="str">
            <v/>
          </cell>
          <cell r="Q3372" t="str">
            <v>Sim</v>
          </cell>
          <cell r="R3372" t="str">
            <v/>
          </cell>
          <cell r="S3372" t="str">
            <v/>
          </cell>
          <cell r="T3372" t="str">
            <v/>
          </cell>
          <cell r="U3372" t="str">
            <v/>
          </cell>
          <cell r="V3372" t="str">
            <v>Sim</v>
          </cell>
          <cell r="W3372" t="str">
            <v>Sim</v>
          </cell>
        </row>
        <row r="3373">
          <cell r="D3373" t="str">
            <v>Cajamar/SP</v>
          </cell>
          <cell r="E3373" t="str">
            <v>C</v>
          </cell>
          <cell r="F3373">
            <v>0.38889916279357839</v>
          </cell>
          <cell r="G3373" t="str">
            <v>A</v>
          </cell>
          <cell r="H3373">
            <v>0.89163482931553661</v>
          </cell>
          <cell r="I3373" t="str">
            <v>B</v>
          </cell>
          <cell r="J3373">
            <v>-2.6475830499250331E-2</v>
          </cell>
          <cell r="K3373" t="str">
            <v>C</v>
          </cell>
          <cell r="L3373" t="str">
            <v>Bicf</v>
          </cell>
          <cell r="M3373" t="str">
            <v/>
          </cell>
          <cell r="N3373" t="str">
            <v>CAPAG Ano Base 2023</v>
          </cell>
          <cell r="O3373" t="str">
            <v>Não</v>
          </cell>
          <cell r="P3373">
            <v>4.8976421632801186</v>
          </cell>
          <cell r="Q3373" t="str">
            <v>Sim</v>
          </cell>
          <cell r="R3373" t="str">
            <v/>
          </cell>
          <cell r="S3373" t="str">
            <v/>
          </cell>
          <cell r="T3373" t="str">
            <v/>
          </cell>
          <cell r="U3373" t="str">
            <v/>
          </cell>
          <cell r="V3373" t="str">
            <v>Sim</v>
          </cell>
          <cell r="W3373" t="str">
            <v>Não</v>
          </cell>
        </row>
        <row r="3374">
          <cell r="D3374" t="str">
            <v>Cajati/SP</v>
          </cell>
          <cell r="E3374" t="str">
            <v>A</v>
          </cell>
          <cell r="F3374">
            <v>6.3466857114000148E-3</v>
          </cell>
          <cell r="G3374" t="str">
            <v>A</v>
          </cell>
          <cell r="H3374">
            <v>0.82447383709527999</v>
          </cell>
          <cell r="I3374" t="str">
            <v>A</v>
          </cell>
          <cell r="J3374">
            <v>0.26399582291357737</v>
          </cell>
          <cell r="K3374" t="str">
            <v>A</v>
          </cell>
          <cell r="L3374" t="str">
            <v>Bicf</v>
          </cell>
          <cell r="M3374" t="str">
            <v/>
          </cell>
          <cell r="N3374" t="str">
            <v>CAPAG Ano Base 2023</v>
          </cell>
          <cell r="O3374" t="str">
            <v>Não</v>
          </cell>
          <cell r="P3374">
            <v>7.413205052473686E-3</v>
          </cell>
          <cell r="Q3374" t="str">
            <v>Sim</v>
          </cell>
          <cell r="R3374" t="str">
            <v/>
          </cell>
          <cell r="S3374" t="str">
            <v/>
          </cell>
          <cell r="T3374" t="str">
            <v/>
          </cell>
          <cell r="U3374" t="str">
            <v/>
          </cell>
          <cell r="V3374" t="str">
            <v>Sim</v>
          </cell>
          <cell r="W3374" t="str">
            <v>Sim</v>
          </cell>
        </row>
        <row r="3375">
          <cell r="D3375" t="str">
            <v>Cajobi/SP</v>
          </cell>
          <cell r="E3375" t="str">
            <v>C</v>
          </cell>
          <cell r="F3375">
            <v>9.3313957097486744E-2</v>
          </cell>
          <cell r="G3375" t="str">
            <v>A</v>
          </cell>
          <cell r="H3375">
            <v>0.92247946355515509</v>
          </cell>
          <cell r="I3375" t="str">
            <v>B</v>
          </cell>
          <cell r="J3375">
            <v>-1.3055096313668E-2</v>
          </cell>
          <cell r="K3375" t="str">
            <v>C</v>
          </cell>
          <cell r="L3375" t="str">
            <v>Bicf</v>
          </cell>
          <cell r="M3375" t="str">
            <v/>
          </cell>
          <cell r="N3375" t="str">
            <v>CAPAG Ano Base 2023</v>
          </cell>
          <cell r="O3375" t="str">
            <v>Não</v>
          </cell>
          <cell r="P3375">
            <v>1.9307821280166715</v>
          </cell>
          <cell r="Q3375" t="str">
            <v>Sim</v>
          </cell>
          <cell r="R3375" t="str">
            <v/>
          </cell>
          <cell r="S3375" t="str">
            <v/>
          </cell>
          <cell r="T3375" t="str">
            <v/>
          </cell>
          <cell r="U3375" t="str">
            <v/>
          </cell>
          <cell r="V3375" t="str">
            <v>Sim</v>
          </cell>
          <cell r="W3375" t="str">
            <v>Sim</v>
          </cell>
        </row>
        <row r="3376">
          <cell r="D3376" t="str">
            <v>Cajuru/SP</v>
          </cell>
          <cell r="E3376" t="str">
            <v>C</v>
          </cell>
          <cell r="F3376">
            <v>9.8420160111318156E-2</v>
          </cell>
          <cell r="G3376" t="str">
            <v>A</v>
          </cell>
          <cell r="H3376">
            <v>0.99829745081093701</v>
          </cell>
          <cell r="I3376" t="str">
            <v>C</v>
          </cell>
          <cell r="J3376">
            <v>-3.4972910146908003E-3</v>
          </cell>
          <cell r="K3376" t="str">
            <v>C</v>
          </cell>
          <cell r="L3376" t="str">
            <v>Bicf</v>
          </cell>
          <cell r="M3376" t="str">
            <v/>
          </cell>
          <cell r="N3376" t="str">
            <v>CAPAG Ano Base 2023</v>
          </cell>
          <cell r="O3376" t="str">
            <v>Não</v>
          </cell>
          <cell r="P3376">
            <v>1.0701801980944881</v>
          </cell>
          <cell r="Q3376" t="str">
            <v>Sim</v>
          </cell>
          <cell r="R3376" t="str">
            <v/>
          </cell>
          <cell r="S3376" t="str">
            <v/>
          </cell>
          <cell r="T3376" t="str">
            <v/>
          </cell>
          <cell r="U3376" t="str">
            <v/>
          </cell>
          <cell r="V3376" t="str">
            <v>Sim</v>
          </cell>
          <cell r="W3376" t="str">
            <v>Sim</v>
          </cell>
        </row>
        <row r="3377">
          <cell r="D3377" t="str">
            <v>Campina do Monte Alegre/SP</v>
          </cell>
          <cell r="E3377" t="str">
            <v>C</v>
          </cell>
          <cell r="F3377">
            <v>0.14223379894894009</v>
          </cell>
          <cell r="G3377" t="str">
            <v>A</v>
          </cell>
          <cell r="H3377">
            <v>1.0385076740806132</v>
          </cell>
          <cell r="I3377" t="str">
            <v>C</v>
          </cell>
          <cell r="J3377">
            <v>-8.9060794769563037E-2</v>
          </cell>
          <cell r="K3377" t="str">
            <v>C</v>
          </cell>
          <cell r="L3377" t="str">
            <v>Bicf</v>
          </cell>
          <cell r="M3377" t="str">
            <v/>
          </cell>
          <cell r="N3377" t="str">
            <v>CAPAG Ano Base 2023</v>
          </cell>
          <cell r="O3377" t="str">
            <v>Não</v>
          </cell>
          <cell r="P3377" t="str">
            <v/>
          </cell>
          <cell r="Q3377" t="str">
            <v>Sim</v>
          </cell>
          <cell r="R3377" t="str">
            <v/>
          </cell>
          <cell r="S3377" t="str">
            <v/>
          </cell>
          <cell r="T3377" t="str">
            <v/>
          </cell>
          <cell r="U3377" t="str">
            <v/>
          </cell>
          <cell r="V3377" t="str">
            <v>Sim</v>
          </cell>
          <cell r="W3377" t="str">
            <v>Não</v>
          </cell>
        </row>
        <row r="3378">
          <cell r="D3378" t="str">
            <v>Campinas/SP</v>
          </cell>
          <cell r="E3378" t="str">
            <v>C</v>
          </cell>
          <cell r="F3378">
            <v>0.29843067574147564</v>
          </cell>
          <cell r="G3378" t="str">
            <v>A</v>
          </cell>
          <cell r="H3378">
            <v>0.91292552569159069</v>
          </cell>
          <cell r="I3378" t="str">
            <v>B</v>
          </cell>
          <cell r="J3378">
            <v>-3.0299903776142872E-2</v>
          </cell>
          <cell r="K3378" t="str">
            <v>C</v>
          </cell>
          <cell r="L3378" t="str">
            <v>Bicf</v>
          </cell>
          <cell r="M3378" t="str">
            <v/>
          </cell>
          <cell r="N3378" t="str">
            <v>CAPAG Ano Base 2023</v>
          </cell>
          <cell r="O3378" t="str">
            <v>Não</v>
          </cell>
          <cell r="P3378">
            <v>0.38616287988571524</v>
          </cell>
          <cell r="Q3378" t="str">
            <v>Sim</v>
          </cell>
          <cell r="R3378" t="str">
            <v>Sim</v>
          </cell>
          <cell r="S3378" t="str">
            <v/>
          </cell>
          <cell r="T3378" t="str">
            <v/>
          </cell>
          <cell r="U3378" t="str">
            <v/>
          </cell>
          <cell r="V3378" t="str">
            <v>Sim</v>
          </cell>
          <cell r="W3378" t="str">
            <v>Sim</v>
          </cell>
        </row>
        <row r="3379">
          <cell r="D3379" t="str">
            <v>Campo Limpo Paulista/SP</v>
          </cell>
          <cell r="E3379" t="str">
            <v>C</v>
          </cell>
          <cell r="F3379">
            <v>0.24278036400788439</v>
          </cell>
          <cell r="G3379" t="str">
            <v>A</v>
          </cell>
          <cell r="H3379">
            <v>0.94181443528300712</v>
          </cell>
          <cell r="I3379" t="str">
            <v>B</v>
          </cell>
          <cell r="J3379">
            <v>-2.2498859012535493E-2</v>
          </cell>
          <cell r="K3379" t="str">
            <v>C</v>
          </cell>
          <cell r="L3379" t="str">
            <v>Bicf</v>
          </cell>
          <cell r="M3379" t="str">
            <v/>
          </cell>
          <cell r="N3379" t="str">
            <v>CAPAG Ano Base 2023</v>
          </cell>
          <cell r="O3379" t="str">
            <v>Não</v>
          </cell>
          <cell r="P3379">
            <v>1.3437288186605483</v>
          </cell>
          <cell r="Q3379" t="str">
            <v>Sim</v>
          </cell>
          <cell r="R3379" t="str">
            <v/>
          </cell>
          <cell r="S3379" t="str">
            <v/>
          </cell>
          <cell r="T3379" t="str">
            <v/>
          </cell>
          <cell r="U3379" t="str">
            <v/>
          </cell>
          <cell r="V3379" t="str">
            <v>Sim</v>
          </cell>
          <cell r="W3379" t="str">
            <v>Sim</v>
          </cell>
        </row>
        <row r="3380">
          <cell r="D3380" t="str">
            <v>Campos do Jordão/SP</v>
          </cell>
          <cell r="E3380" t="str">
            <v>n.d.</v>
          </cell>
          <cell r="F3380" t="str">
            <v>n.d.</v>
          </cell>
          <cell r="G3380" t="str">
            <v>n.d.</v>
          </cell>
          <cell r="H3380" t="str">
            <v>n.d.</v>
          </cell>
          <cell r="I3380" t="str">
            <v>n.d.</v>
          </cell>
          <cell r="J3380" t="str">
            <v>n.d.</v>
          </cell>
          <cell r="K3380" t="str">
            <v>n.d.</v>
          </cell>
          <cell r="L3380" t="str">
            <v>Bicf</v>
          </cell>
          <cell r="M3380" t="str">
            <v xml:space="preserve">Ente não publicou último RGF de 2024
Ente não publicou último RREO de 2024
</v>
          </cell>
          <cell r="N3380" t="str">
            <v>CAPAG Ano Base 2023</v>
          </cell>
          <cell r="O3380" t="str">
            <v>Não</v>
          </cell>
          <cell r="P3380">
            <v>1.8056363742616554E-2</v>
          </cell>
          <cell r="Q3380" t="str">
            <v>Sim</v>
          </cell>
          <cell r="R3380" t="str">
            <v>Sim</v>
          </cell>
          <cell r="S3380" t="str">
            <v/>
          </cell>
          <cell r="T3380" t="str">
            <v/>
          </cell>
          <cell r="U3380" t="str">
            <v/>
          </cell>
          <cell r="V3380" t="str">
            <v>Não</v>
          </cell>
          <cell r="W3380" t="str">
            <v>Não</v>
          </cell>
        </row>
        <row r="3381">
          <cell r="D3381" t="str">
            <v>Campos Novos Paulista/SP</v>
          </cell>
          <cell r="E3381" t="str">
            <v>n.d.</v>
          </cell>
          <cell r="F3381">
            <v>5.2189390640081882E-3</v>
          </cell>
          <cell r="G3381" t="str">
            <v>A</v>
          </cell>
          <cell r="H3381">
            <v>0.92645993141148109</v>
          </cell>
          <cell r="I3381" t="str">
            <v>B</v>
          </cell>
          <cell r="J3381" t="str">
            <v>n.d.</v>
          </cell>
          <cell r="K3381" t="str">
            <v>n.d.</v>
          </cell>
          <cell r="L3381" t="str">
            <v>Bicf</v>
          </cell>
          <cell r="M33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81" t="str">
            <v>CAPAG Ano Base 2023</v>
          </cell>
          <cell r="O3381" t="str">
            <v>Não</v>
          </cell>
          <cell r="P3381" t="str">
            <v>n.d.</v>
          </cell>
          <cell r="Q3381" t="str">
            <v>Sim</v>
          </cell>
          <cell r="R3381" t="str">
            <v/>
          </cell>
          <cell r="S3381" t="str">
            <v/>
          </cell>
          <cell r="T3381" t="str">
            <v/>
          </cell>
          <cell r="U3381" t="str">
            <v>Sim</v>
          </cell>
          <cell r="V3381" t="str">
            <v>Sim</v>
          </cell>
          <cell r="W3381" t="str">
            <v>Sim</v>
          </cell>
        </row>
        <row r="3382">
          <cell r="D3382" t="str">
            <v>Cananéia/SP</v>
          </cell>
          <cell r="E3382" t="str">
            <v>C</v>
          </cell>
          <cell r="F3382">
            <v>0.20753246912411469</v>
          </cell>
          <cell r="G3382" t="str">
            <v>A</v>
          </cell>
          <cell r="H3382">
            <v>1.0550643161370203</v>
          </cell>
          <cell r="I3382" t="str">
            <v>C</v>
          </cell>
          <cell r="J3382">
            <v>-0.11255403500555299</v>
          </cell>
          <cell r="K3382" t="str">
            <v>C</v>
          </cell>
          <cell r="L3382" t="str">
            <v>Bicf</v>
          </cell>
          <cell r="M3382" t="str">
            <v/>
          </cell>
          <cell r="N3382" t="str">
            <v>CAPAG Ano Base 2023</v>
          </cell>
          <cell r="O3382" t="str">
            <v>Não</v>
          </cell>
          <cell r="P3382">
            <v>7.0121480252301653</v>
          </cell>
          <cell r="Q3382" t="str">
            <v>Sim</v>
          </cell>
          <cell r="R3382" t="str">
            <v/>
          </cell>
          <cell r="S3382" t="str">
            <v/>
          </cell>
          <cell r="T3382" t="str">
            <v/>
          </cell>
          <cell r="U3382" t="str">
            <v/>
          </cell>
          <cell r="V3382" t="str">
            <v>Sim</v>
          </cell>
          <cell r="W3382" t="str">
            <v>Não</v>
          </cell>
        </row>
        <row r="3383">
          <cell r="D3383" t="str">
            <v>Canas/SP</v>
          </cell>
          <cell r="E3383" t="str">
            <v>C</v>
          </cell>
          <cell r="F3383">
            <v>0.10553061173926773</v>
          </cell>
          <cell r="G3383" t="str">
            <v>A</v>
          </cell>
          <cell r="H3383">
            <v>0.96785003699260175</v>
          </cell>
          <cell r="I3383" t="str">
            <v>C</v>
          </cell>
          <cell r="J3383">
            <v>4.6589619699328289E-4</v>
          </cell>
          <cell r="K3383" t="str">
            <v>B</v>
          </cell>
          <cell r="L3383" t="str">
            <v>Bicf</v>
          </cell>
          <cell r="M3383" t="str">
            <v/>
          </cell>
          <cell r="N3383" t="str">
            <v>CAPAG Ano Base 2023</v>
          </cell>
          <cell r="O3383" t="str">
            <v>Não</v>
          </cell>
          <cell r="P3383">
            <v>0.86920102213785</v>
          </cell>
          <cell r="Q3383" t="str">
            <v>Sim</v>
          </cell>
          <cell r="R3383" t="str">
            <v/>
          </cell>
          <cell r="S3383" t="str">
            <v/>
          </cell>
          <cell r="T3383" t="str">
            <v/>
          </cell>
          <cell r="U3383" t="str">
            <v/>
          </cell>
          <cell r="V3383" t="str">
            <v>Sim</v>
          </cell>
          <cell r="W3383" t="str">
            <v>Sim</v>
          </cell>
        </row>
        <row r="3384">
          <cell r="D3384" t="str">
            <v>Cândido Mota/SP</v>
          </cell>
          <cell r="E3384" t="str">
            <v>n.d.</v>
          </cell>
          <cell r="F3384">
            <v>0.10901173172847956</v>
          </cell>
          <cell r="G3384" t="str">
            <v>A</v>
          </cell>
          <cell r="H3384">
            <v>0.99667039635727006</v>
          </cell>
          <cell r="I3384" t="str">
            <v>C</v>
          </cell>
          <cell r="J3384" t="str">
            <v>n.d.</v>
          </cell>
          <cell r="K3384" t="str">
            <v>n.d.</v>
          </cell>
          <cell r="L3384" t="str">
            <v>Bicf</v>
          </cell>
          <cell r="M338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84" t="str">
            <v>CAPAG Ano Base 2023</v>
          </cell>
          <cell r="O3384" t="str">
            <v>Não</v>
          </cell>
          <cell r="P3384" t="str">
            <v>n.d.</v>
          </cell>
          <cell r="Q3384" t="str">
            <v>Sim</v>
          </cell>
          <cell r="R3384" t="str">
            <v/>
          </cell>
          <cell r="S3384" t="str">
            <v/>
          </cell>
          <cell r="T3384" t="str">
            <v/>
          </cell>
          <cell r="U3384" t="str">
            <v>Sim</v>
          </cell>
          <cell r="V3384" t="str">
            <v>Sim</v>
          </cell>
          <cell r="W3384" t="str">
            <v>Sim</v>
          </cell>
        </row>
        <row r="3385">
          <cell r="D3385" t="str">
            <v>Cândido Rodrigues/SP</v>
          </cell>
          <cell r="E3385" t="str">
            <v>C</v>
          </cell>
          <cell r="F3385">
            <v>7.5335855745178584E-3</v>
          </cell>
          <cell r="G3385" t="str">
            <v>A</v>
          </cell>
          <cell r="H3385">
            <v>0.97642316806355955</v>
          </cell>
          <cell r="I3385" t="str">
            <v>C</v>
          </cell>
          <cell r="J3385">
            <v>4.9284326525625533E-2</v>
          </cell>
          <cell r="K3385" t="str">
            <v>B</v>
          </cell>
          <cell r="L3385" t="str">
            <v>Bicf</v>
          </cell>
          <cell r="M3385" t="str">
            <v/>
          </cell>
          <cell r="N3385" t="str">
            <v>CAPAG Ano Base 2023</v>
          </cell>
          <cell r="O3385" t="str">
            <v>Não</v>
          </cell>
          <cell r="P3385">
            <v>0.69141667768159842</v>
          </cell>
          <cell r="Q3385" t="str">
            <v>Sim</v>
          </cell>
          <cell r="R3385" t="str">
            <v/>
          </cell>
          <cell r="S3385" t="str">
            <v/>
          </cell>
          <cell r="T3385" t="str">
            <v/>
          </cell>
          <cell r="U3385" t="str">
            <v/>
          </cell>
          <cell r="V3385" t="str">
            <v>Sim</v>
          </cell>
          <cell r="W3385" t="str">
            <v>Sim</v>
          </cell>
        </row>
        <row r="3386">
          <cell r="D3386" t="str">
            <v>Canitar/SP</v>
          </cell>
          <cell r="E3386" t="str">
            <v>C</v>
          </cell>
          <cell r="F3386">
            <v>5.242490763909384E-2</v>
          </cell>
          <cell r="G3386" t="str">
            <v>A</v>
          </cell>
          <cell r="H3386">
            <v>0.95924756090582619</v>
          </cell>
          <cell r="I3386" t="str">
            <v>C</v>
          </cell>
          <cell r="J3386">
            <v>3.8224016032195211E-2</v>
          </cell>
          <cell r="K3386" t="str">
            <v>B</v>
          </cell>
          <cell r="L3386" t="str">
            <v>Bicf</v>
          </cell>
          <cell r="M3386" t="str">
            <v/>
          </cell>
          <cell r="N3386" t="str">
            <v>CAPAG Ano Base 2023</v>
          </cell>
          <cell r="O3386" t="str">
            <v>Não</v>
          </cell>
          <cell r="P3386">
            <v>0.22389440944023045</v>
          </cell>
          <cell r="Q3386" t="str">
            <v>Sim</v>
          </cell>
          <cell r="R3386" t="str">
            <v/>
          </cell>
          <cell r="S3386" t="str">
            <v/>
          </cell>
          <cell r="T3386" t="str">
            <v/>
          </cell>
          <cell r="U3386" t="str">
            <v/>
          </cell>
          <cell r="V3386" t="str">
            <v>Sim</v>
          </cell>
          <cell r="W3386" t="str">
            <v>Sim</v>
          </cell>
        </row>
        <row r="3387">
          <cell r="D3387" t="str">
            <v>Capão Bonito/SP</v>
          </cell>
          <cell r="E3387" t="str">
            <v>A</v>
          </cell>
          <cell r="F3387">
            <v>0.13871550512216965</v>
          </cell>
          <cell r="G3387" t="str">
            <v>A</v>
          </cell>
          <cell r="H3387">
            <v>0.85610228124211885</v>
          </cell>
          <cell r="I3387" t="str">
            <v>B</v>
          </cell>
          <cell r="J3387">
            <v>0.11420519040405905</v>
          </cell>
          <cell r="K3387" t="str">
            <v>A</v>
          </cell>
          <cell r="L3387" t="str">
            <v>Bicf</v>
          </cell>
          <cell r="M3387" t="str">
            <v/>
          </cell>
          <cell r="N3387" t="str">
            <v>CAPAG Ano Base 2023</v>
          </cell>
          <cell r="O3387" t="str">
            <v>Não</v>
          </cell>
          <cell r="P3387">
            <v>6.3190265732017165E-2</v>
          </cell>
          <cell r="Q3387" t="str">
            <v>Sim</v>
          </cell>
          <cell r="R3387" t="str">
            <v/>
          </cell>
          <cell r="S3387" t="str">
            <v/>
          </cell>
          <cell r="T3387" t="str">
            <v/>
          </cell>
          <cell r="U3387" t="str">
            <v/>
          </cell>
          <cell r="V3387" t="str">
            <v>Sim</v>
          </cell>
          <cell r="W3387" t="str">
            <v>Sim</v>
          </cell>
        </row>
        <row r="3388">
          <cell r="D3388" t="str">
            <v>Capela do Alto/SP</v>
          </cell>
          <cell r="E3388" t="str">
            <v>n.d.</v>
          </cell>
          <cell r="F3388">
            <v>3.3144913698817717E-2</v>
          </cell>
          <cell r="G3388" t="str">
            <v>A</v>
          </cell>
          <cell r="H3388">
            <v>0.90837119521759913</v>
          </cell>
          <cell r="I3388" t="str">
            <v>B</v>
          </cell>
          <cell r="J3388" t="str">
            <v>n.d.</v>
          </cell>
          <cell r="K3388" t="str">
            <v>n.d.</v>
          </cell>
          <cell r="L3388" t="str">
            <v>Cicf</v>
          </cell>
          <cell r="M33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88" t="str">
            <v>CAPAG Ano Base 2023</v>
          </cell>
          <cell r="O3388" t="str">
            <v>Não</v>
          </cell>
          <cell r="P3388" t="str">
            <v>n.d.</v>
          </cell>
          <cell r="Q3388" t="str">
            <v>Sim</v>
          </cell>
          <cell r="R3388" t="str">
            <v/>
          </cell>
          <cell r="S3388" t="str">
            <v/>
          </cell>
          <cell r="T3388" t="str">
            <v/>
          </cell>
          <cell r="U3388" t="str">
            <v>Sim</v>
          </cell>
          <cell r="V3388" t="str">
            <v>Sim</v>
          </cell>
          <cell r="W3388" t="str">
            <v>Sim</v>
          </cell>
        </row>
        <row r="3389">
          <cell r="D3389" t="str">
            <v>Capivari/SP</v>
          </cell>
          <cell r="E3389" t="str">
            <v>C</v>
          </cell>
          <cell r="F3389">
            <v>0.3098807328321746</v>
          </cell>
          <cell r="G3389" t="str">
            <v>A</v>
          </cell>
          <cell r="H3389">
            <v>0.87845255407804124</v>
          </cell>
          <cell r="I3389" t="str">
            <v>B</v>
          </cell>
          <cell r="J3389">
            <v>-2.4535782664319807E-2</v>
          </cell>
          <cell r="K3389" t="str">
            <v>C</v>
          </cell>
          <cell r="L3389" t="str">
            <v>Bicf</v>
          </cell>
          <cell r="M3389" t="str">
            <v/>
          </cell>
          <cell r="N3389" t="str">
            <v>CAPAG Ano Base 2023</v>
          </cell>
          <cell r="O3389" t="str">
            <v>Não</v>
          </cell>
          <cell r="P3389" t="str">
            <v/>
          </cell>
          <cell r="Q3389" t="str">
            <v>Sim</v>
          </cell>
          <cell r="R3389" t="str">
            <v/>
          </cell>
          <cell r="S3389" t="str">
            <v/>
          </cell>
          <cell r="T3389" t="str">
            <v/>
          </cell>
          <cell r="U3389" t="str">
            <v/>
          </cell>
          <cell r="V3389" t="str">
            <v>Sim</v>
          </cell>
          <cell r="W3389" t="str">
            <v>Sim</v>
          </cell>
        </row>
        <row r="3390">
          <cell r="D3390" t="str">
            <v>Caraguatatuba/SP</v>
          </cell>
          <cell r="E3390" t="str">
            <v>C</v>
          </cell>
          <cell r="F3390">
            <v>0.22932248486902668</v>
          </cell>
          <cell r="G3390" t="str">
            <v>A</v>
          </cell>
          <cell r="H3390">
            <v>0.93871327415482209</v>
          </cell>
          <cell r="I3390" t="str">
            <v>B</v>
          </cell>
          <cell r="J3390">
            <v>-4.2522466112672005E-2</v>
          </cell>
          <cell r="K3390" t="str">
            <v>C</v>
          </cell>
          <cell r="L3390" t="str">
            <v>Bicf</v>
          </cell>
          <cell r="M3390" t="str">
            <v/>
          </cell>
          <cell r="N3390" t="str">
            <v>CAPAG Ano Base 2023</v>
          </cell>
          <cell r="O3390" t="str">
            <v>Não</v>
          </cell>
          <cell r="P3390">
            <v>4.9525866752122831E-2</v>
          </cell>
          <cell r="Q3390" t="str">
            <v>Sim</v>
          </cell>
          <cell r="R3390" t="str">
            <v>Sim</v>
          </cell>
          <cell r="S3390" t="str">
            <v/>
          </cell>
          <cell r="T3390" t="str">
            <v/>
          </cell>
          <cell r="U3390" t="str">
            <v/>
          </cell>
          <cell r="V3390" t="str">
            <v>Sim</v>
          </cell>
          <cell r="W3390" t="str">
            <v>Sim</v>
          </cell>
        </row>
        <row r="3391">
          <cell r="D3391" t="str">
            <v>Carapicuíba/SP</v>
          </cell>
          <cell r="E3391" t="str">
            <v>n.e.</v>
          </cell>
          <cell r="F3391">
            <v>0.27523635693489934</v>
          </cell>
          <cell r="G3391" t="str">
            <v>A</v>
          </cell>
          <cell r="H3391">
            <v>0.88328037124979686</v>
          </cell>
          <cell r="I3391" t="str">
            <v>B</v>
          </cell>
          <cell r="J3391" t="str">
            <v>n.d.</v>
          </cell>
          <cell r="K3391" t="str">
            <v>n.d.</v>
          </cell>
          <cell r="L3391" t="str">
            <v>Eicf</v>
          </cell>
          <cell r="M3391" t="str">
            <v>Ente possui ranking da informação contábil Eicf</v>
          </cell>
          <cell r="N3391" t="str">
            <v>CAPAG Ano Base 2023</v>
          </cell>
          <cell r="O3391" t="str">
            <v>Não</v>
          </cell>
          <cell r="P3391" t="str">
            <v>n.d.</v>
          </cell>
          <cell r="Q3391" t="str">
            <v>Sim</v>
          </cell>
          <cell r="R3391" t="str">
            <v/>
          </cell>
          <cell r="S3391" t="str">
            <v/>
          </cell>
          <cell r="T3391" t="str">
            <v/>
          </cell>
          <cell r="U3391" t="str">
            <v>Sim</v>
          </cell>
          <cell r="V3391" t="str">
            <v>Sim</v>
          </cell>
          <cell r="W3391" t="str">
            <v>Sim</v>
          </cell>
        </row>
        <row r="3392">
          <cell r="D3392" t="str">
            <v>Cardoso/SP</v>
          </cell>
          <cell r="E3392" t="str">
            <v>n.d.</v>
          </cell>
          <cell r="F3392">
            <v>0.16201325567909991</v>
          </cell>
          <cell r="G3392" t="str">
            <v>A</v>
          </cell>
          <cell r="H3392">
            <v>0.99861918196361654</v>
          </cell>
          <cell r="I3392" t="str">
            <v>C</v>
          </cell>
          <cell r="J3392" t="str">
            <v>n.d.</v>
          </cell>
          <cell r="K3392" t="str">
            <v>n.d.</v>
          </cell>
          <cell r="L3392" t="str">
            <v>Cicf</v>
          </cell>
          <cell r="M339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92" t="str">
            <v>CAPAG Ano Base 2023</v>
          </cell>
          <cell r="O3392" t="str">
            <v>Não</v>
          </cell>
          <cell r="P3392" t="str">
            <v>n.d.</v>
          </cell>
          <cell r="Q3392" t="str">
            <v>Sim</v>
          </cell>
          <cell r="R3392" t="str">
            <v/>
          </cell>
          <cell r="S3392" t="str">
            <v/>
          </cell>
          <cell r="T3392" t="str">
            <v/>
          </cell>
          <cell r="U3392" t="str">
            <v>Sim</v>
          </cell>
          <cell r="V3392" t="str">
            <v>Sim</v>
          </cell>
          <cell r="W3392" t="str">
            <v>Sim</v>
          </cell>
        </row>
        <row r="3393">
          <cell r="D3393" t="str">
            <v>Casa Branca/SP</v>
          </cell>
          <cell r="E3393" t="str">
            <v>n.d.</v>
          </cell>
          <cell r="F3393">
            <v>0.23210788430352955</v>
          </cell>
          <cell r="G3393" t="str">
            <v>A</v>
          </cell>
          <cell r="H3393" t="str">
            <v>n.d.</v>
          </cell>
          <cell r="I3393" t="str">
            <v>n.d.</v>
          </cell>
          <cell r="J3393">
            <v>-3.057073330291705E-3</v>
          </cell>
          <cell r="K3393" t="str">
            <v>C</v>
          </cell>
          <cell r="L3393" t="str">
            <v>Dicf</v>
          </cell>
          <cell r="M339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393" t="str">
            <v>CAPAG Ano Base 2023</v>
          </cell>
          <cell r="O3393" t="str">
            <v>Não</v>
          </cell>
          <cell r="P3393">
            <v>2.6209846175155507</v>
          </cell>
          <cell r="Q3393" t="str">
            <v>Sim</v>
          </cell>
          <cell r="R3393" t="str">
            <v/>
          </cell>
          <cell r="S3393" t="str">
            <v>Sim</v>
          </cell>
          <cell r="T3393" t="str">
            <v/>
          </cell>
          <cell r="U3393" t="str">
            <v/>
          </cell>
          <cell r="V3393" t="str">
            <v>Sim</v>
          </cell>
          <cell r="W3393" t="str">
            <v>Sim</v>
          </cell>
        </row>
        <row r="3394">
          <cell r="D3394" t="str">
            <v>Cássia dos Coqueiros/SP</v>
          </cell>
          <cell r="E3394" t="str">
            <v>A</v>
          </cell>
          <cell r="F3394">
            <v>0.16234961614876728</v>
          </cell>
          <cell r="G3394" t="str">
            <v>A</v>
          </cell>
          <cell r="H3394">
            <v>0.92315535917434521</v>
          </cell>
          <cell r="I3394" t="str">
            <v>B</v>
          </cell>
          <cell r="J3394">
            <v>0.13065526720503989</v>
          </cell>
          <cell r="K3394" t="str">
            <v>A</v>
          </cell>
          <cell r="L3394" t="str">
            <v>Cicf</v>
          </cell>
          <cell r="M3394" t="str">
            <v/>
          </cell>
          <cell r="N3394" t="str">
            <v>CAPAG Ano Base 2023</v>
          </cell>
          <cell r="O3394" t="str">
            <v>Não</v>
          </cell>
          <cell r="P3394">
            <v>0.24505583623466529</v>
          </cell>
          <cell r="Q3394" t="str">
            <v>Sim</v>
          </cell>
          <cell r="R3394" t="str">
            <v/>
          </cell>
          <cell r="S3394" t="str">
            <v/>
          </cell>
          <cell r="T3394" t="str">
            <v/>
          </cell>
          <cell r="U3394" t="str">
            <v/>
          </cell>
          <cell r="V3394" t="str">
            <v>Sim</v>
          </cell>
          <cell r="W3394" t="str">
            <v>Sim</v>
          </cell>
        </row>
        <row r="3395">
          <cell r="D3395" t="str">
            <v>Castilho/SP</v>
          </cell>
          <cell r="E3395" t="str">
            <v>n.d.</v>
          </cell>
          <cell r="F3395">
            <v>7.9738100045056493E-2</v>
          </cell>
          <cell r="G3395" t="str">
            <v>A</v>
          </cell>
          <cell r="H3395">
            <v>0.96471320901780055</v>
          </cell>
          <cell r="I3395" t="str">
            <v>C</v>
          </cell>
          <cell r="J3395" t="str">
            <v>n.d.</v>
          </cell>
          <cell r="K3395" t="str">
            <v>n.d.</v>
          </cell>
          <cell r="L3395" t="str">
            <v>Bicf</v>
          </cell>
          <cell r="M339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395" t="str">
            <v>CAPAG Ano Base 2023</v>
          </cell>
          <cell r="O3395" t="str">
            <v>Não</v>
          </cell>
          <cell r="P3395" t="str">
            <v>n.d.</v>
          </cell>
          <cell r="Q3395" t="str">
            <v>Sim</v>
          </cell>
          <cell r="R3395" t="str">
            <v/>
          </cell>
          <cell r="S3395" t="str">
            <v/>
          </cell>
          <cell r="T3395" t="str">
            <v/>
          </cell>
          <cell r="U3395" t="str">
            <v>Sim</v>
          </cell>
          <cell r="V3395" t="str">
            <v>Sim</v>
          </cell>
          <cell r="W3395" t="str">
            <v>Sim</v>
          </cell>
        </row>
        <row r="3396">
          <cell r="D3396" t="str">
            <v>Catanduva/SP</v>
          </cell>
          <cell r="E3396" t="str">
            <v>B</v>
          </cell>
          <cell r="F3396">
            <v>0.14389173171631439</v>
          </cell>
          <cell r="G3396" t="str">
            <v>A</v>
          </cell>
          <cell r="H3396">
            <v>0.92475768796738433</v>
          </cell>
          <cell r="I3396" t="str">
            <v>B</v>
          </cell>
          <cell r="J3396">
            <v>2.3010868400681655E-2</v>
          </cell>
          <cell r="K3396" t="str">
            <v>B</v>
          </cell>
          <cell r="L3396" t="str">
            <v>Bicf</v>
          </cell>
          <cell r="M3396" t="str">
            <v/>
          </cell>
          <cell r="N3396" t="str">
            <v>CAPAG Ano Base 2023</v>
          </cell>
          <cell r="O3396" t="str">
            <v>Não</v>
          </cell>
          <cell r="P3396">
            <v>0.5586836323352864</v>
          </cell>
          <cell r="Q3396" t="str">
            <v>Sim</v>
          </cell>
          <cell r="R3396" t="str">
            <v/>
          </cell>
          <cell r="S3396" t="str">
            <v/>
          </cell>
          <cell r="T3396" t="str">
            <v/>
          </cell>
          <cell r="U3396" t="str">
            <v/>
          </cell>
          <cell r="V3396" t="str">
            <v>Sim</v>
          </cell>
          <cell r="W3396" t="str">
            <v>Sim</v>
          </cell>
        </row>
        <row r="3397">
          <cell r="D3397" t="str">
            <v>Catiguá/SP</v>
          </cell>
          <cell r="E3397" t="str">
            <v>C</v>
          </cell>
          <cell r="F3397">
            <v>6.3828217194033976E-2</v>
          </cell>
          <cell r="G3397" t="str">
            <v>A</v>
          </cell>
          <cell r="H3397">
            <v>0.97084127235627637</v>
          </cell>
          <cell r="I3397" t="str">
            <v>C</v>
          </cell>
          <cell r="J3397">
            <v>-2.8183489087721014E-3</v>
          </cell>
          <cell r="K3397" t="str">
            <v>C</v>
          </cell>
          <cell r="L3397" t="str">
            <v>Bicf</v>
          </cell>
          <cell r="M3397" t="str">
            <v/>
          </cell>
          <cell r="N3397" t="str">
            <v>CAPAG Ano Base 2023</v>
          </cell>
          <cell r="O3397" t="str">
            <v>Não</v>
          </cell>
          <cell r="P3397">
            <v>1.1652377819145094</v>
          </cell>
          <cell r="Q3397" t="str">
            <v>Sim</v>
          </cell>
          <cell r="R3397" t="str">
            <v/>
          </cell>
          <cell r="S3397" t="str">
            <v/>
          </cell>
          <cell r="T3397" t="str">
            <v/>
          </cell>
          <cell r="U3397" t="str">
            <v/>
          </cell>
          <cell r="V3397" t="str">
            <v>Sim</v>
          </cell>
          <cell r="W3397" t="str">
            <v>Sim</v>
          </cell>
        </row>
        <row r="3398">
          <cell r="D3398" t="str">
            <v>Cedral/SP</v>
          </cell>
          <cell r="E3398" t="str">
            <v>C</v>
          </cell>
          <cell r="F3398">
            <v>8.1795706728798434E-2</v>
          </cell>
          <cell r="G3398" t="str">
            <v>A</v>
          </cell>
          <cell r="H3398">
            <v>0.94906071904776301</v>
          </cell>
          <cell r="I3398" t="str">
            <v>B</v>
          </cell>
          <cell r="J3398">
            <v>-2.9964516231718304E-2</v>
          </cell>
          <cell r="K3398" t="str">
            <v>C</v>
          </cell>
          <cell r="L3398" t="str">
            <v>Bicf</v>
          </cell>
          <cell r="M3398" t="str">
            <v/>
          </cell>
          <cell r="N3398" t="str">
            <v>CAPAG Ano Base 2023</v>
          </cell>
          <cell r="O3398" t="str">
            <v>Não</v>
          </cell>
          <cell r="P3398">
            <v>1.3848945929317236</v>
          </cell>
          <cell r="Q3398" t="str">
            <v>Sim</v>
          </cell>
          <cell r="R3398" t="str">
            <v/>
          </cell>
          <cell r="S3398" t="str">
            <v/>
          </cell>
          <cell r="T3398" t="str">
            <v/>
          </cell>
          <cell r="U3398" t="str">
            <v/>
          </cell>
          <cell r="V3398" t="str">
            <v>Sim</v>
          </cell>
          <cell r="W3398" t="str">
            <v>Sim</v>
          </cell>
        </row>
        <row r="3399">
          <cell r="D3399" t="str">
            <v>Cerqueira César/SP</v>
          </cell>
          <cell r="E3399" t="str">
            <v>C</v>
          </cell>
          <cell r="F3399">
            <v>0.16367314679771738</v>
          </cell>
          <cell r="G3399" t="str">
            <v>A</v>
          </cell>
          <cell r="H3399">
            <v>0.94376668021906807</v>
          </cell>
          <cell r="I3399" t="str">
            <v>B</v>
          </cell>
          <cell r="J3399">
            <v>-1.2017352368642148E-2</v>
          </cell>
          <cell r="K3399" t="str">
            <v>C</v>
          </cell>
          <cell r="L3399" t="str">
            <v>Cicf</v>
          </cell>
          <cell r="M3399" t="str">
            <v/>
          </cell>
          <cell r="N3399" t="str">
            <v>CAPAG Ano Base 2023</v>
          </cell>
          <cell r="O3399" t="str">
            <v>Não</v>
          </cell>
          <cell r="P3399">
            <v>0.26644842396701901</v>
          </cell>
          <cell r="Q3399" t="str">
            <v>Sim</v>
          </cell>
          <cell r="R3399" t="str">
            <v>Sim</v>
          </cell>
          <cell r="S3399" t="str">
            <v/>
          </cell>
          <cell r="T3399" t="str">
            <v/>
          </cell>
          <cell r="U3399" t="str">
            <v/>
          </cell>
          <cell r="V3399" t="str">
            <v>Sim</v>
          </cell>
          <cell r="W3399" t="str">
            <v>Sim</v>
          </cell>
        </row>
        <row r="3400">
          <cell r="D3400" t="str">
            <v>Cerquilho/SP</v>
          </cell>
          <cell r="E3400" t="str">
            <v>A</v>
          </cell>
          <cell r="F3400">
            <v>1.2466703123394417E-3</v>
          </cell>
          <cell r="G3400" t="str">
            <v>A</v>
          </cell>
          <cell r="H3400">
            <v>0.91067260452483334</v>
          </cell>
          <cell r="I3400" t="str">
            <v>B</v>
          </cell>
          <cell r="J3400">
            <v>0.19569530200091434</v>
          </cell>
          <cell r="K3400" t="str">
            <v>A</v>
          </cell>
          <cell r="L3400" t="str">
            <v>Bicf</v>
          </cell>
          <cell r="M3400" t="str">
            <v/>
          </cell>
          <cell r="N3400" t="str">
            <v>CAPAG Ano Base 2023</v>
          </cell>
          <cell r="O3400" t="str">
            <v>Não</v>
          </cell>
          <cell r="P3400">
            <v>2.0779245638655641E-2</v>
          </cell>
          <cell r="Q3400" t="str">
            <v>Sim</v>
          </cell>
          <cell r="R3400" t="str">
            <v/>
          </cell>
          <cell r="S3400" t="str">
            <v/>
          </cell>
          <cell r="T3400" t="str">
            <v/>
          </cell>
          <cell r="U3400" t="str">
            <v/>
          </cell>
          <cell r="V3400" t="str">
            <v>Sim</v>
          </cell>
          <cell r="W3400" t="str">
            <v>Sim</v>
          </cell>
        </row>
        <row r="3401">
          <cell r="D3401" t="str">
            <v>Cesário Lange/SP</v>
          </cell>
          <cell r="E3401" t="str">
            <v>A</v>
          </cell>
          <cell r="F3401">
            <v>6.1426312166045001E-2</v>
          </cell>
          <cell r="G3401" t="str">
            <v>A</v>
          </cell>
          <cell r="H3401">
            <v>0.93150648552033721</v>
          </cell>
          <cell r="I3401" t="str">
            <v>B</v>
          </cell>
          <cell r="J3401">
            <v>6.3603966022820008E-2</v>
          </cell>
          <cell r="K3401" t="str">
            <v>A</v>
          </cell>
          <cell r="L3401" t="str">
            <v>Bicf</v>
          </cell>
          <cell r="M3401" t="str">
            <v/>
          </cell>
          <cell r="N3401" t="str">
            <v>CAPAG Ano Base 2023</v>
          </cell>
          <cell r="O3401" t="str">
            <v>Não</v>
          </cell>
          <cell r="P3401">
            <v>6.5415201391225185E-3</v>
          </cell>
          <cell r="Q3401" t="str">
            <v>Sim</v>
          </cell>
          <cell r="R3401" t="str">
            <v/>
          </cell>
          <cell r="S3401" t="str">
            <v/>
          </cell>
          <cell r="T3401" t="str">
            <v/>
          </cell>
          <cell r="U3401" t="str">
            <v/>
          </cell>
          <cell r="V3401" t="str">
            <v>Sim</v>
          </cell>
          <cell r="W3401" t="str">
            <v>Sim</v>
          </cell>
        </row>
        <row r="3402">
          <cell r="D3402" t="str">
            <v>Charqueada/SP</v>
          </cell>
          <cell r="E3402" t="str">
            <v>C</v>
          </cell>
          <cell r="F3402">
            <v>3.3494847157134071E-2</v>
          </cell>
          <cell r="G3402" t="str">
            <v>A</v>
          </cell>
          <cell r="H3402">
            <v>0.95350817641393171</v>
          </cell>
          <cell r="I3402" t="str">
            <v>C</v>
          </cell>
          <cell r="J3402">
            <v>4.6696204712459652E-2</v>
          </cell>
          <cell r="K3402" t="str">
            <v>B</v>
          </cell>
          <cell r="L3402" t="str">
            <v>Bicf</v>
          </cell>
          <cell r="M3402" t="str">
            <v/>
          </cell>
          <cell r="N3402" t="str">
            <v>CAPAG Ano Base 2023</v>
          </cell>
          <cell r="O3402" t="str">
            <v>Não</v>
          </cell>
          <cell r="P3402">
            <v>0.41420250911649825</v>
          </cell>
          <cell r="Q3402" t="str">
            <v>Sim</v>
          </cell>
          <cell r="R3402" t="str">
            <v/>
          </cell>
          <cell r="S3402" t="str">
            <v/>
          </cell>
          <cell r="T3402" t="str">
            <v/>
          </cell>
          <cell r="U3402" t="str">
            <v/>
          </cell>
          <cell r="V3402" t="str">
            <v>Sim</v>
          </cell>
          <cell r="W3402" t="str">
            <v>Sim</v>
          </cell>
        </row>
        <row r="3403">
          <cell r="D3403" t="str">
            <v>Clementina/SP</v>
          </cell>
          <cell r="E3403" t="str">
            <v>n.d.</v>
          </cell>
          <cell r="F3403">
            <v>0</v>
          </cell>
          <cell r="G3403" t="str">
            <v>A</v>
          </cell>
          <cell r="H3403">
            <v>0.95009558239494574</v>
          </cell>
          <cell r="I3403" t="str">
            <v>C</v>
          </cell>
          <cell r="J3403" t="str">
            <v>n.d.</v>
          </cell>
          <cell r="K3403" t="str">
            <v>n.d.</v>
          </cell>
          <cell r="L3403" t="str">
            <v>Aicf</v>
          </cell>
          <cell r="M340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03" t="str">
            <v>CAPAG Ano Base 2023</v>
          </cell>
          <cell r="O3403" t="str">
            <v>Não</v>
          </cell>
          <cell r="P3403" t="str">
            <v>n.d.</v>
          </cell>
          <cell r="Q3403" t="str">
            <v>Sim</v>
          </cell>
          <cell r="R3403" t="str">
            <v/>
          </cell>
          <cell r="S3403" t="str">
            <v/>
          </cell>
          <cell r="T3403" t="str">
            <v/>
          </cell>
          <cell r="U3403" t="str">
            <v>Sim</v>
          </cell>
          <cell r="V3403" t="str">
            <v>Sim</v>
          </cell>
          <cell r="W3403" t="str">
            <v>Sim</v>
          </cell>
        </row>
        <row r="3404">
          <cell r="D3404" t="str">
            <v>Colina/SP</v>
          </cell>
          <cell r="E3404" t="str">
            <v>C</v>
          </cell>
          <cell r="F3404">
            <v>9.2357197243286698E-2</v>
          </cell>
          <cell r="G3404" t="str">
            <v>A</v>
          </cell>
          <cell r="H3404">
            <v>0.95320115854021825</v>
          </cell>
          <cell r="I3404" t="str">
            <v>C</v>
          </cell>
          <cell r="J3404">
            <v>-4.6151593953780129E-2</v>
          </cell>
          <cell r="K3404" t="str">
            <v>C</v>
          </cell>
          <cell r="L3404" t="str">
            <v>Bicf</v>
          </cell>
          <cell r="M3404" t="str">
            <v/>
          </cell>
          <cell r="N3404" t="str">
            <v>CAPAG Ano Base 2023</v>
          </cell>
          <cell r="O3404" t="str">
            <v>Não</v>
          </cell>
          <cell r="P3404">
            <v>2.2813436010668355</v>
          </cell>
          <cell r="Q3404" t="str">
            <v>Sim</v>
          </cell>
          <cell r="R3404" t="str">
            <v/>
          </cell>
          <cell r="S3404" t="str">
            <v/>
          </cell>
          <cell r="T3404" t="str">
            <v/>
          </cell>
          <cell r="U3404" t="str">
            <v/>
          </cell>
          <cell r="V3404" t="str">
            <v>Sim</v>
          </cell>
          <cell r="W3404" t="str">
            <v>Sim</v>
          </cell>
        </row>
        <row r="3405">
          <cell r="D3405" t="str">
            <v>Colômbia/SP</v>
          </cell>
          <cell r="E3405" t="str">
            <v>C</v>
          </cell>
          <cell r="F3405">
            <v>0.14663752333429789</v>
          </cell>
          <cell r="G3405" t="str">
            <v>A</v>
          </cell>
          <cell r="H3405">
            <v>0.95451900349141128</v>
          </cell>
          <cell r="I3405" t="str">
            <v>C</v>
          </cell>
          <cell r="J3405">
            <v>-5.2767584433563483E-2</v>
          </cell>
          <cell r="K3405" t="str">
            <v>C</v>
          </cell>
          <cell r="L3405" t="str">
            <v>Bicf</v>
          </cell>
          <cell r="M3405" t="str">
            <v/>
          </cell>
          <cell r="N3405" t="str">
            <v>CAPAG Ano Base 2023</v>
          </cell>
          <cell r="O3405" t="str">
            <v>Não</v>
          </cell>
          <cell r="P3405">
            <v>8.4866075636203551</v>
          </cell>
          <cell r="Q3405" t="str">
            <v>Sim</v>
          </cell>
          <cell r="R3405" t="str">
            <v/>
          </cell>
          <cell r="S3405" t="str">
            <v/>
          </cell>
          <cell r="T3405" t="str">
            <v/>
          </cell>
          <cell r="U3405" t="str">
            <v/>
          </cell>
          <cell r="V3405" t="str">
            <v>Sim</v>
          </cell>
          <cell r="W3405" t="str">
            <v>Sim</v>
          </cell>
        </row>
        <row r="3406">
          <cell r="D3406" t="str">
            <v>Conchal/SP</v>
          </cell>
          <cell r="E3406" t="str">
            <v>C</v>
          </cell>
          <cell r="F3406">
            <v>0.14768482260970656</v>
          </cell>
          <cell r="G3406" t="str">
            <v>A</v>
          </cell>
          <cell r="H3406">
            <v>0.81538893291874759</v>
          </cell>
          <cell r="I3406" t="str">
            <v>A</v>
          </cell>
          <cell r="J3406">
            <v>-4.2426931097959714E-3</v>
          </cell>
          <cell r="K3406" t="str">
            <v>C</v>
          </cell>
          <cell r="L3406" t="str">
            <v>Bicf</v>
          </cell>
          <cell r="M3406" t="str">
            <v/>
          </cell>
          <cell r="N3406" t="str">
            <v>CAPAG Ano Base 2023</v>
          </cell>
          <cell r="O3406" t="str">
            <v>Não</v>
          </cell>
          <cell r="P3406">
            <v>1.1258405965756912</v>
          </cell>
          <cell r="Q3406" t="str">
            <v>Sim</v>
          </cell>
          <cell r="R3406" t="str">
            <v/>
          </cell>
          <cell r="S3406" t="str">
            <v/>
          </cell>
          <cell r="T3406" t="str">
            <v/>
          </cell>
          <cell r="U3406" t="str">
            <v/>
          </cell>
          <cell r="V3406" t="str">
            <v>Sim</v>
          </cell>
          <cell r="W3406" t="str">
            <v>Não</v>
          </cell>
        </row>
        <row r="3407">
          <cell r="D3407" t="str">
            <v>Conchas/SP</v>
          </cell>
          <cell r="E3407" t="str">
            <v>n.d.</v>
          </cell>
          <cell r="F3407">
            <v>0.15901012372126433</v>
          </cell>
          <cell r="G3407" t="str">
            <v>A</v>
          </cell>
          <cell r="H3407">
            <v>0.97617866768542894</v>
          </cell>
          <cell r="I3407" t="str">
            <v>C</v>
          </cell>
          <cell r="J3407" t="str">
            <v>n.d.</v>
          </cell>
          <cell r="K3407" t="str">
            <v>n.d.</v>
          </cell>
          <cell r="L3407" t="str">
            <v>Cicf</v>
          </cell>
          <cell r="M340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07" t="str">
            <v>CAPAG Ano Base 2023</v>
          </cell>
          <cell r="O3407" t="str">
            <v>Não</v>
          </cell>
          <cell r="P3407" t="str">
            <v>n.d.</v>
          </cell>
          <cell r="Q3407" t="str">
            <v>Sim</v>
          </cell>
          <cell r="R3407" t="str">
            <v/>
          </cell>
          <cell r="S3407" t="str">
            <v/>
          </cell>
          <cell r="T3407" t="str">
            <v/>
          </cell>
          <cell r="U3407" t="str">
            <v>Sim</v>
          </cell>
          <cell r="V3407" t="str">
            <v>Sim</v>
          </cell>
          <cell r="W3407" t="str">
            <v>Não</v>
          </cell>
        </row>
        <row r="3408">
          <cell r="D3408" t="str">
            <v>Cordeirópolis/SP</v>
          </cell>
          <cell r="E3408" t="str">
            <v>C</v>
          </cell>
          <cell r="F3408">
            <v>0.23823593808787685</v>
          </cell>
          <cell r="G3408" t="str">
            <v>A</v>
          </cell>
          <cell r="H3408">
            <v>0.9537623040079144</v>
          </cell>
          <cell r="I3408" t="str">
            <v>C</v>
          </cell>
          <cell r="J3408">
            <v>-9.5520514414584548E-2</v>
          </cell>
          <cell r="K3408" t="str">
            <v>C</v>
          </cell>
          <cell r="L3408" t="str">
            <v>Bicf</v>
          </cell>
          <cell r="M3408" t="str">
            <v/>
          </cell>
          <cell r="N3408" t="str">
            <v>CAPAG Ano Base 2023</v>
          </cell>
          <cell r="O3408" t="str">
            <v>Não</v>
          </cell>
          <cell r="P3408">
            <v>0.70466692589764834</v>
          </cell>
          <cell r="Q3408" t="str">
            <v>Sim</v>
          </cell>
          <cell r="R3408" t="str">
            <v>Sim</v>
          </cell>
          <cell r="S3408" t="str">
            <v/>
          </cell>
          <cell r="T3408" t="str">
            <v/>
          </cell>
          <cell r="U3408" t="str">
            <v/>
          </cell>
          <cell r="V3408" t="str">
            <v>Sim</v>
          </cell>
          <cell r="W3408" t="str">
            <v>Sim</v>
          </cell>
        </row>
        <row r="3409">
          <cell r="D3409" t="str">
            <v>Coroados/SP</v>
          </cell>
          <cell r="E3409" t="str">
            <v>A</v>
          </cell>
          <cell r="F3409">
            <v>2.0047642750517226E-2</v>
          </cell>
          <cell r="G3409" t="str">
            <v>A</v>
          </cell>
          <cell r="H3409">
            <v>0.85534598071762313</v>
          </cell>
          <cell r="I3409" t="str">
            <v>B</v>
          </cell>
          <cell r="J3409">
            <v>0.24880309872014855</v>
          </cell>
          <cell r="K3409" t="str">
            <v>A</v>
          </cell>
          <cell r="L3409" t="str">
            <v>Bicf</v>
          </cell>
          <cell r="M3409" t="str">
            <v/>
          </cell>
          <cell r="N3409" t="str">
            <v>CAPAG Ano Base 2023</v>
          </cell>
          <cell r="O3409" t="str">
            <v>Não</v>
          </cell>
          <cell r="P3409">
            <v>0.12296500171867952</v>
          </cell>
          <cell r="Q3409" t="str">
            <v>Sim</v>
          </cell>
          <cell r="R3409" t="str">
            <v/>
          </cell>
          <cell r="S3409" t="str">
            <v/>
          </cell>
          <cell r="T3409" t="str">
            <v/>
          </cell>
          <cell r="U3409" t="str">
            <v/>
          </cell>
          <cell r="V3409" t="str">
            <v>Sim</v>
          </cell>
          <cell r="W3409" t="str">
            <v>Sim</v>
          </cell>
        </row>
        <row r="3410">
          <cell r="D3410" t="str">
            <v>Coronel Macedo/SP</v>
          </cell>
          <cell r="E3410" t="str">
            <v>A</v>
          </cell>
          <cell r="F3410">
            <v>0.10653121251610063</v>
          </cell>
          <cell r="G3410" t="str">
            <v>A</v>
          </cell>
          <cell r="H3410">
            <v>0.87188538074707878</v>
          </cell>
          <cell r="I3410" t="str">
            <v>B</v>
          </cell>
          <cell r="J3410">
            <v>0.19468063834977445</v>
          </cell>
          <cell r="K3410" t="str">
            <v>A</v>
          </cell>
          <cell r="L3410" t="str">
            <v>Bicf</v>
          </cell>
          <cell r="M3410" t="str">
            <v/>
          </cell>
          <cell r="N3410" t="str">
            <v>CAPAG Ano Base 2023</v>
          </cell>
          <cell r="O3410" t="str">
            <v>Não</v>
          </cell>
          <cell r="P3410">
            <v>1.0630876385970708E-2</v>
          </cell>
          <cell r="Q3410" t="str">
            <v>Sim</v>
          </cell>
          <cell r="R3410" t="str">
            <v/>
          </cell>
          <cell r="S3410" t="str">
            <v/>
          </cell>
          <cell r="T3410" t="str">
            <v/>
          </cell>
          <cell r="U3410" t="str">
            <v/>
          </cell>
          <cell r="V3410" t="str">
            <v>Sim</v>
          </cell>
          <cell r="W3410" t="str">
            <v>Sim</v>
          </cell>
        </row>
        <row r="3411">
          <cell r="D3411" t="str">
            <v>Corumbataí/SP</v>
          </cell>
          <cell r="E3411" t="str">
            <v>C</v>
          </cell>
          <cell r="F3411">
            <v>8.1285218109869314E-2</v>
          </cell>
          <cell r="G3411" t="str">
            <v>A</v>
          </cell>
          <cell r="H3411">
            <v>0.92527196135861756</v>
          </cell>
          <cell r="I3411" t="str">
            <v>B</v>
          </cell>
          <cell r="J3411">
            <v>0</v>
          </cell>
          <cell r="K3411" t="str">
            <v>C</v>
          </cell>
          <cell r="L3411" t="str">
            <v>Bicf</v>
          </cell>
          <cell r="M3411" t="str">
            <v/>
          </cell>
          <cell r="N3411" t="str">
            <v>CAPAG Ano Base 2023</v>
          </cell>
          <cell r="O3411" t="str">
            <v>Não</v>
          </cell>
          <cell r="P3411" t="str">
            <v>n.d.</v>
          </cell>
          <cell r="Q3411" t="str">
            <v>Sim</v>
          </cell>
          <cell r="R3411" t="str">
            <v/>
          </cell>
          <cell r="S3411" t="str">
            <v/>
          </cell>
          <cell r="T3411" t="str">
            <v/>
          </cell>
          <cell r="U3411" t="str">
            <v/>
          </cell>
          <cell r="V3411" t="str">
            <v>Sim</v>
          </cell>
          <cell r="W3411" t="str">
            <v>Sim</v>
          </cell>
        </row>
        <row r="3412">
          <cell r="D3412" t="str">
            <v>Cosmópolis/SP</v>
          </cell>
          <cell r="E3412" t="str">
            <v>C</v>
          </cell>
          <cell r="F3412">
            <v>0.50246800405484349</v>
          </cell>
          <cell r="G3412" t="str">
            <v>A</v>
          </cell>
          <cell r="H3412">
            <v>1.03198323596181</v>
          </cell>
          <cell r="I3412" t="str">
            <v>C</v>
          </cell>
          <cell r="J3412">
            <v>1.145634547140561E-2</v>
          </cell>
          <cell r="K3412" t="str">
            <v>B</v>
          </cell>
          <cell r="L3412" t="str">
            <v>Bicf</v>
          </cell>
          <cell r="M3412" t="str">
            <v/>
          </cell>
          <cell r="N3412" t="str">
            <v>CAPAG Ano Base 2023</v>
          </cell>
          <cell r="O3412" t="str">
            <v>Não</v>
          </cell>
          <cell r="P3412">
            <v>0.16088885420175678</v>
          </cell>
          <cell r="Q3412" t="str">
            <v>Sim</v>
          </cell>
          <cell r="R3412" t="str">
            <v/>
          </cell>
          <cell r="S3412" t="str">
            <v/>
          </cell>
          <cell r="T3412" t="str">
            <v/>
          </cell>
          <cell r="U3412" t="str">
            <v/>
          </cell>
          <cell r="V3412" t="str">
            <v>Sim</v>
          </cell>
          <cell r="W3412" t="str">
            <v>Sim</v>
          </cell>
        </row>
        <row r="3413">
          <cell r="D3413" t="str">
            <v>Cosmorama/SP</v>
          </cell>
          <cell r="E3413" t="str">
            <v>n.d.</v>
          </cell>
          <cell r="F3413">
            <v>0.10239194943556654</v>
          </cell>
          <cell r="G3413" t="str">
            <v>A</v>
          </cell>
          <cell r="H3413">
            <v>0.99132388320003728</v>
          </cell>
          <cell r="I3413" t="str">
            <v>C</v>
          </cell>
          <cell r="J3413" t="str">
            <v>n.d.</v>
          </cell>
          <cell r="K3413" t="str">
            <v>n.d.</v>
          </cell>
          <cell r="L3413" t="str">
            <v>Aicf</v>
          </cell>
          <cell r="M341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13" t="str">
            <v>CAPAG Ano Base 2023</v>
          </cell>
          <cell r="O3413" t="str">
            <v>Não</v>
          </cell>
          <cell r="P3413" t="str">
            <v>n.d.</v>
          </cell>
          <cell r="Q3413" t="str">
            <v>Sim</v>
          </cell>
          <cell r="R3413" t="str">
            <v/>
          </cell>
          <cell r="S3413" t="str">
            <v/>
          </cell>
          <cell r="T3413" t="str">
            <v/>
          </cell>
          <cell r="U3413" t="str">
            <v>Sim</v>
          </cell>
          <cell r="V3413" t="str">
            <v>Sim</v>
          </cell>
          <cell r="W3413" t="str">
            <v>Sim</v>
          </cell>
        </row>
        <row r="3414">
          <cell r="D3414" t="str">
            <v>Cotia/SP</v>
          </cell>
          <cell r="E3414" t="str">
            <v>C</v>
          </cell>
          <cell r="F3414">
            <v>0.23665549667869831</v>
          </cell>
          <cell r="G3414" t="str">
            <v>A</v>
          </cell>
          <cell r="H3414">
            <v>0.91840396679815361</v>
          </cell>
          <cell r="I3414" t="str">
            <v>B</v>
          </cell>
          <cell r="J3414">
            <v>-6.8795670028822822E-2</v>
          </cell>
          <cell r="K3414" t="str">
            <v>C</v>
          </cell>
          <cell r="L3414" t="str">
            <v>Cicf</v>
          </cell>
          <cell r="M3414" t="str">
            <v/>
          </cell>
          <cell r="N3414" t="str">
            <v>CAPAG Ano Base 2023</v>
          </cell>
          <cell r="O3414" t="str">
            <v>Não</v>
          </cell>
          <cell r="P3414" t="str">
            <v/>
          </cell>
          <cell r="Q3414" t="str">
            <v>Sim</v>
          </cell>
          <cell r="R3414" t="str">
            <v/>
          </cell>
          <cell r="S3414" t="str">
            <v/>
          </cell>
          <cell r="T3414" t="str">
            <v/>
          </cell>
          <cell r="U3414" t="str">
            <v/>
          </cell>
          <cell r="V3414" t="str">
            <v>Sim</v>
          </cell>
          <cell r="W3414" t="str">
            <v>Não</v>
          </cell>
        </row>
        <row r="3415">
          <cell r="D3415" t="str">
            <v>Cravinhos/SP</v>
          </cell>
          <cell r="E3415" t="str">
            <v>n.d.</v>
          </cell>
          <cell r="F3415" t="str">
            <v>n.d.</v>
          </cell>
          <cell r="G3415" t="str">
            <v>n.d.</v>
          </cell>
          <cell r="H3415" t="str">
            <v>n.d.</v>
          </cell>
          <cell r="I3415" t="str">
            <v>n.d.</v>
          </cell>
          <cell r="J3415" t="str">
            <v>n.d.</v>
          </cell>
          <cell r="K3415" t="str">
            <v>n.d.</v>
          </cell>
          <cell r="L3415" t="str">
            <v>Bicf</v>
          </cell>
          <cell r="M3415" t="str">
            <v xml:space="preserve">Ente não publicou último RGF de 2024
Ente não publicou último RREO de 2024
</v>
          </cell>
          <cell r="N3415" t="str">
            <v>CAPAG Ano Base 2023</v>
          </cell>
          <cell r="O3415" t="str">
            <v>Não</v>
          </cell>
          <cell r="P3415">
            <v>0.15690925219226365</v>
          </cell>
          <cell r="Q3415" t="str">
            <v>Sim</v>
          </cell>
          <cell r="R3415" t="str">
            <v>Sim</v>
          </cell>
          <cell r="S3415" t="str">
            <v/>
          </cell>
          <cell r="T3415" t="str">
            <v/>
          </cell>
          <cell r="U3415" t="str">
            <v/>
          </cell>
          <cell r="V3415" t="str">
            <v>Não</v>
          </cell>
          <cell r="W3415" t="str">
            <v>Não</v>
          </cell>
        </row>
        <row r="3416">
          <cell r="D3416" t="str">
            <v>Cristais Paulista/SP</v>
          </cell>
          <cell r="E3416" t="str">
            <v>n.d.</v>
          </cell>
          <cell r="F3416" t="str">
            <v>n.d.</v>
          </cell>
          <cell r="G3416" t="str">
            <v>n.d.</v>
          </cell>
          <cell r="H3416" t="str">
            <v>n.d.</v>
          </cell>
          <cell r="I3416" t="str">
            <v>n.d.</v>
          </cell>
          <cell r="J3416" t="str">
            <v>n.d.</v>
          </cell>
          <cell r="K3416" t="str">
            <v>n.d.</v>
          </cell>
          <cell r="L3416" t="str">
            <v>Bicf</v>
          </cell>
          <cell r="M3416" t="str">
            <v xml:space="preserve">Ente não publicou último RGF de 2024
Ente não publicou último RREO de 2024
</v>
          </cell>
          <cell r="N3416" t="str">
            <v>CAPAG Ano Base 2023</v>
          </cell>
          <cell r="O3416" t="str">
            <v>Não</v>
          </cell>
          <cell r="P3416">
            <v>0.16454378131046657</v>
          </cell>
          <cell r="Q3416" t="str">
            <v>Sim</v>
          </cell>
          <cell r="R3416" t="str">
            <v>Sim</v>
          </cell>
          <cell r="S3416" t="str">
            <v/>
          </cell>
          <cell r="T3416" t="str">
            <v/>
          </cell>
          <cell r="U3416" t="str">
            <v/>
          </cell>
          <cell r="V3416" t="str">
            <v>Não</v>
          </cell>
          <cell r="W3416" t="str">
            <v>Não</v>
          </cell>
        </row>
        <row r="3417">
          <cell r="D3417" t="str">
            <v>Cruzália/SP</v>
          </cell>
          <cell r="E3417" t="str">
            <v>A</v>
          </cell>
          <cell r="F3417">
            <v>2.3743150425402457E-4</v>
          </cell>
          <cell r="G3417" t="str">
            <v>A</v>
          </cell>
          <cell r="H3417">
            <v>0.90969383810522308</v>
          </cell>
          <cell r="I3417" t="str">
            <v>B</v>
          </cell>
          <cell r="J3417">
            <v>5.2011142300877992E-2</v>
          </cell>
          <cell r="K3417" t="str">
            <v>A</v>
          </cell>
          <cell r="L3417" t="str">
            <v>Bicf</v>
          </cell>
          <cell r="M3417" t="str">
            <v/>
          </cell>
          <cell r="N3417" t="str">
            <v>CAPAG Ano Base 2023</v>
          </cell>
          <cell r="O3417" t="str">
            <v>Não</v>
          </cell>
          <cell r="P3417">
            <v>0.35546791698940122</v>
          </cell>
          <cell r="Q3417" t="str">
            <v>Sim</v>
          </cell>
          <cell r="R3417" t="str">
            <v/>
          </cell>
          <cell r="S3417" t="str">
            <v/>
          </cell>
          <cell r="T3417" t="str">
            <v/>
          </cell>
          <cell r="U3417" t="str">
            <v/>
          </cell>
          <cell r="V3417" t="str">
            <v>Sim</v>
          </cell>
          <cell r="W3417" t="str">
            <v>Sim</v>
          </cell>
        </row>
        <row r="3418">
          <cell r="D3418" t="str">
            <v>Cruzeiro/SP</v>
          </cell>
          <cell r="E3418" t="str">
            <v>C</v>
          </cell>
          <cell r="F3418">
            <v>0.49165827193594142</v>
          </cell>
          <cell r="G3418" t="str">
            <v>A</v>
          </cell>
          <cell r="H3418">
            <v>1.0412721402096874</v>
          </cell>
          <cell r="I3418" t="str">
            <v>C</v>
          </cell>
          <cell r="J3418">
            <v>-7.5461115545819107E-2</v>
          </cell>
          <cell r="K3418" t="str">
            <v>C</v>
          </cell>
          <cell r="L3418" t="str">
            <v>Bicf</v>
          </cell>
          <cell r="M3418" t="str">
            <v/>
          </cell>
          <cell r="N3418" t="str">
            <v>CAPAG Ano Base 2023</v>
          </cell>
          <cell r="O3418" t="str">
            <v>Não</v>
          </cell>
          <cell r="P3418" t="str">
            <v/>
          </cell>
          <cell r="Q3418" t="str">
            <v>Sim</v>
          </cell>
          <cell r="R3418" t="str">
            <v/>
          </cell>
          <cell r="S3418" t="str">
            <v/>
          </cell>
          <cell r="T3418" t="str">
            <v/>
          </cell>
          <cell r="U3418" t="str">
            <v/>
          </cell>
          <cell r="V3418" t="str">
            <v>Sim</v>
          </cell>
          <cell r="W3418" t="str">
            <v>Sim</v>
          </cell>
        </row>
        <row r="3419">
          <cell r="D3419" t="str">
            <v>Cubatão/SP</v>
          </cell>
          <cell r="E3419" t="str">
            <v>n.e.</v>
          </cell>
          <cell r="F3419" t="str">
            <v>n.d.</v>
          </cell>
          <cell r="G3419" t="str">
            <v>n.d.</v>
          </cell>
          <cell r="H3419" t="str">
            <v>n.d.</v>
          </cell>
          <cell r="I3419" t="str">
            <v>n.d.</v>
          </cell>
          <cell r="J3419" t="str">
            <v>n.d.</v>
          </cell>
          <cell r="K3419" t="str">
            <v>n.d.</v>
          </cell>
          <cell r="L3419" t="str">
            <v>Eicf</v>
          </cell>
          <cell r="M3419" t="str">
            <v>Ente possui ranking da informação contábil Eicf</v>
          </cell>
          <cell r="N3419" t="str">
            <v>CAPAG Ano Base 2023</v>
          </cell>
          <cell r="O3419" t="str">
            <v>Não</v>
          </cell>
          <cell r="P3419">
            <v>0.4162100977187872</v>
          </cell>
          <cell r="Q3419" t="str">
            <v>Sim</v>
          </cell>
          <cell r="R3419" t="str">
            <v>Sim</v>
          </cell>
          <cell r="S3419" t="str">
            <v/>
          </cell>
          <cell r="T3419" t="str">
            <v/>
          </cell>
          <cell r="U3419" t="str">
            <v/>
          </cell>
          <cell r="V3419" t="str">
            <v>Não</v>
          </cell>
          <cell r="W3419" t="str">
            <v>Não</v>
          </cell>
        </row>
        <row r="3420">
          <cell r="D3420" t="str">
            <v>Cunha/SP</v>
          </cell>
          <cell r="E3420" t="str">
            <v>n.d.</v>
          </cell>
          <cell r="F3420">
            <v>4.9940768752557797E-2</v>
          </cell>
          <cell r="G3420" t="str">
            <v>A</v>
          </cell>
          <cell r="H3420">
            <v>0.90370240741590258</v>
          </cell>
          <cell r="I3420" t="str">
            <v>B</v>
          </cell>
          <cell r="J3420" t="str">
            <v>n.d.</v>
          </cell>
          <cell r="K3420" t="str">
            <v>n.d.</v>
          </cell>
          <cell r="L3420" t="str">
            <v>Cicf</v>
          </cell>
          <cell r="M342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20" t="str">
            <v>CAPAG Ano Base 2023</v>
          </cell>
          <cell r="O3420" t="str">
            <v>Não</v>
          </cell>
          <cell r="P3420" t="str">
            <v>n.d.</v>
          </cell>
          <cell r="Q3420" t="str">
            <v>Sim</v>
          </cell>
          <cell r="R3420" t="str">
            <v/>
          </cell>
          <cell r="S3420" t="str">
            <v/>
          </cell>
          <cell r="T3420" t="str">
            <v/>
          </cell>
          <cell r="U3420" t="str">
            <v>Sim</v>
          </cell>
          <cell r="V3420" t="str">
            <v>Sim</v>
          </cell>
          <cell r="W3420" t="str">
            <v>Não</v>
          </cell>
        </row>
        <row r="3421">
          <cell r="D3421" t="str">
            <v>Descalvado/SP</v>
          </cell>
          <cell r="E3421" t="str">
            <v>C</v>
          </cell>
          <cell r="F3421">
            <v>8.1851047143558162E-2</v>
          </cell>
          <cell r="G3421" t="str">
            <v>A</v>
          </cell>
          <cell r="H3421">
            <v>0.97291843055848981</v>
          </cell>
          <cell r="I3421" t="str">
            <v>C</v>
          </cell>
          <cell r="J3421">
            <v>3.6231918210631694E-2</v>
          </cell>
          <cell r="K3421" t="str">
            <v>B</v>
          </cell>
          <cell r="L3421" t="str">
            <v>Cicf</v>
          </cell>
          <cell r="M3421" t="str">
            <v/>
          </cell>
          <cell r="N3421" t="str">
            <v>CAPAG Ano Base 2023</v>
          </cell>
          <cell r="O3421" t="str">
            <v>Não</v>
          </cell>
          <cell r="P3421">
            <v>0.70914668543637349</v>
          </cell>
          <cell r="Q3421" t="str">
            <v>Sim</v>
          </cell>
          <cell r="R3421" t="str">
            <v/>
          </cell>
          <cell r="S3421" t="str">
            <v/>
          </cell>
          <cell r="T3421" t="str">
            <v/>
          </cell>
          <cell r="U3421" t="str">
            <v/>
          </cell>
          <cell r="V3421" t="str">
            <v>Sim</v>
          </cell>
          <cell r="W3421" t="str">
            <v>Sim</v>
          </cell>
        </row>
        <row r="3422">
          <cell r="D3422" t="str">
            <v>Diadema/SP</v>
          </cell>
          <cell r="E3422" t="str">
            <v>C</v>
          </cell>
          <cell r="F3422">
            <v>0.71143340334354244</v>
          </cell>
          <cell r="G3422" t="str">
            <v>B</v>
          </cell>
          <cell r="H3422">
            <v>0.97109035745863093</v>
          </cell>
          <cell r="I3422" t="str">
            <v>C</v>
          </cell>
          <cell r="J3422">
            <v>-8.7013372912463832E-2</v>
          </cell>
          <cell r="K3422" t="str">
            <v>C</v>
          </cell>
          <cell r="L3422" t="str">
            <v>Bicf</v>
          </cell>
          <cell r="M3422" t="str">
            <v/>
          </cell>
          <cell r="N3422" t="str">
            <v>CAPAG Ano Base 2023</v>
          </cell>
          <cell r="O3422" t="str">
            <v>Não</v>
          </cell>
          <cell r="P3422">
            <v>44.398168988644649</v>
          </cell>
          <cell r="Q3422" t="str">
            <v>Sim</v>
          </cell>
          <cell r="R3422" t="str">
            <v/>
          </cell>
          <cell r="S3422" t="str">
            <v/>
          </cell>
          <cell r="T3422" t="str">
            <v/>
          </cell>
          <cell r="U3422" t="str">
            <v/>
          </cell>
          <cell r="V3422" t="str">
            <v>Sim</v>
          </cell>
          <cell r="W3422" t="str">
            <v>Sim</v>
          </cell>
        </row>
        <row r="3423">
          <cell r="D3423" t="str">
            <v>Dirce Reis/SP</v>
          </cell>
          <cell r="E3423" t="str">
            <v>n.d.</v>
          </cell>
          <cell r="F3423">
            <v>0</v>
          </cell>
          <cell r="G3423" t="str">
            <v>A</v>
          </cell>
          <cell r="H3423">
            <v>0.90210915483856235</v>
          </cell>
          <cell r="I3423" t="str">
            <v>B</v>
          </cell>
          <cell r="J3423" t="str">
            <v>n.d.</v>
          </cell>
          <cell r="K3423" t="str">
            <v>n.d.</v>
          </cell>
          <cell r="L3423" t="str">
            <v>Bicf</v>
          </cell>
          <cell r="M342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23" t="str">
            <v>CAPAG Ano Base 2023</v>
          </cell>
          <cell r="O3423" t="str">
            <v>Não</v>
          </cell>
          <cell r="P3423">
            <v>3.2737439441779807E-2</v>
          </cell>
          <cell r="Q3423" t="str">
            <v>Sim</v>
          </cell>
          <cell r="R3423" t="str">
            <v>Sim</v>
          </cell>
          <cell r="S3423" t="str">
            <v/>
          </cell>
          <cell r="T3423" t="str">
            <v/>
          </cell>
          <cell r="U3423" t="str">
            <v>Sim</v>
          </cell>
          <cell r="V3423" t="str">
            <v>Sim</v>
          </cell>
          <cell r="W3423" t="str">
            <v>Sim</v>
          </cell>
        </row>
        <row r="3424">
          <cell r="D3424" t="str">
            <v>Divinolândia/SP</v>
          </cell>
          <cell r="E3424" t="str">
            <v>n.d.</v>
          </cell>
          <cell r="F3424">
            <v>0.28466578617394594</v>
          </cell>
          <cell r="G3424" t="str">
            <v>A</v>
          </cell>
          <cell r="H3424">
            <v>0.91283474263336628</v>
          </cell>
          <cell r="I3424" t="str">
            <v>B</v>
          </cell>
          <cell r="J3424" t="str">
            <v>n.d.</v>
          </cell>
          <cell r="K3424" t="str">
            <v>n.d.</v>
          </cell>
          <cell r="L3424" t="str">
            <v>Cicf</v>
          </cell>
          <cell r="M342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24" t="str">
            <v>CAPAG Ano Base 2023</v>
          </cell>
          <cell r="O3424" t="str">
            <v>Não</v>
          </cell>
          <cell r="P3424" t="str">
            <v>n.d.</v>
          </cell>
          <cell r="Q3424" t="str">
            <v>Sim</v>
          </cell>
          <cell r="R3424" t="str">
            <v/>
          </cell>
          <cell r="S3424" t="str">
            <v/>
          </cell>
          <cell r="T3424" t="str">
            <v/>
          </cell>
          <cell r="U3424" t="str">
            <v>Sim</v>
          </cell>
          <cell r="V3424" t="str">
            <v>Sim</v>
          </cell>
          <cell r="W3424" t="str">
            <v>Não</v>
          </cell>
        </row>
        <row r="3425">
          <cell r="D3425" t="str">
            <v>Dobrada/SP</v>
          </cell>
          <cell r="E3425" t="str">
            <v>C</v>
          </cell>
          <cell r="F3425">
            <v>0</v>
          </cell>
          <cell r="G3425" t="str">
            <v>A</v>
          </cell>
          <cell r="H3425">
            <v>0.99087085240203865</v>
          </cell>
          <cell r="I3425" t="str">
            <v>C</v>
          </cell>
          <cell r="J3425">
            <v>5.9494966726410463E-2</v>
          </cell>
          <cell r="K3425" t="str">
            <v>A</v>
          </cell>
          <cell r="L3425" t="str">
            <v>Bicf</v>
          </cell>
          <cell r="M3425" t="str">
            <v/>
          </cell>
          <cell r="N3425" t="str">
            <v>CAPAG Ano Base 2023</v>
          </cell>
          <cell r="O3425" t="str">
            <v>Não</v>
          </cell>
          <cell r="P3425">
            <v>0.21293637810460672</v>
          </cell>
          <cell r="Q3425" t="str">
            <v>Sim</v>
          </cell>
          <cell r="R3425" t="str">
            <v/>
          </cell>
          <cell r="S3425" t="str">
            <v/>
          </cell>
          <cell r="T3425" t="str">
            <v/>
          </cell>
          <cell r="U3425" t="str">
            <v/>
          </cell>
          <cell r="V3425" t="str">
            <v>Sim</v>
          </cell>
          <cell r="W3425" t="str">
            <v>Sim</v>
          </cell>
        </row>
        <row r="3426">
          <cell r="D3426" t="str">
            <v>Dois Córregos/SP</v>
          </cell>
          <cell r="E3426" t="str">
            <v>n.d.</v>
          </cell>
          <cell r="F3426" t="str">
            <v>n.d.</v>
          </cell>
          <cell r="G3426" t="str">
            <v>n.d.</v>
          </cell>
          <cell r="H3426" t="str">
            <v>n.d.</v>
          </cell>
          <cell r="I3426" t="str">
            <v>n.d.</v>
          </cell>
          <cell r="J3426" t="str">
            <v>n.d.</v>
          </cell>
          <cell r="K3426" t="str">
            <v>n.d.</v>
          </cell>
          <cell r="L3426" t="str">
            <v>Bicf</v>
          </cell>
          <cell r="M3426" t="str">
            <v xml:space="preserve">Ente não publicou último RGF de 2024
Ente não publicou último RREO de 2024
</v>
          </cell>
          <cell r="N3426" t="str">
            <v>CAPAG Ano Base 2023</v>
          </cell>
          <cell r="O3426" t="str">
            <v>Não</v>
          </cell>
          <cell r="P3426">
            <v>9.0080584949648421E-2</v>
          </cell>
          <cell r="Q3426" t="str">
            <v>Sim</v>
          </cell>
          <cell r="R3426" t="str">
            <v>Sim</v>
          </cell>
          <cell r="S3426" t="str">
            <v/>
          </cell>
          <cell r="T3426" t="str">
            <v/>
          </cell>
          <cell r="U3426" t="str">
            <v/>
          </cell>
          <cell r="V3426" t="str">
            <v>Não</v>
          </cell>
          <cell r="W3426" t="str">
            <v>Não</v>
          </cell>
        </row>
        <row r="3427">
          <cell r="D3427" t="str">
            <v>Dolcinópolis/SP</v>
          </cell>
          <cell r="E3427" t="str">
            <v>n.d.</v>
          </cell>
          <cell r="F3427">
            <v>4.5907810263788672E-2</v>
          </cell>
          <cell r="G3427" t="str">
            <v>A</v>
          </cell>
          <cell r="H3427">
            <v>0.99502469943159877</v>
          </cell>
          <cell r="I3427" t="str">
            <v>C</v>
          </cell>
          <cell r="J3427" t="str">
            <v>n.d.</v>
          </cell>
          <cell r="K3427" t="str">
            <v>n.d.</v>
          </cell>
          <cell r="L3427" t="str">
            <v>Bicf</v>
          </cell>
          <cell r="M342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27" t="str">
            <v>CAPAG Ano Base 2023</v>
          </cell>
          <cell r="O3427" t="str">
            <v>Não</v>
          </cell>
          <cell r="P3427" t="str">
            <v>n.d.</v>
          </cell>
          <cell r="Q3427" t="str">
            <v>Sim</v>
          </cell>
          <cell r="R3427" t="str">
            <v/>
          </cell>
          <cell r="S3427" t="str">
            <v/>
          </cell>
          <cell r="T3427" t="str">
            <v/>
          </cell>
          <cell r="U3427" t="str">
            <v>Sim</v>
          </cell>
          <cell r="V3427" t="str">
            <v>Sim</v>
          </cell>
          <cell r="W3427" t="str">
            <v>Não</v>
          </cell>
        </row>
        <row r="3428">
          <cell r="D3428" t="str">
            <v>Dourado/SP</v>
          </cell>
          <cell r="E3428" t="str">
            <v>n.d.</v>
          </cell>
          <cell r="F3428">
            <v>1.5080212362071365E-2</v>
          </cell>
          <cell r="G3428" t="str">
            <v>A</v>
          </cell>
          <cell r="H3428">
            <v>0.98502498120881365</v>
          </cell>
          <cell r="I3428" t="str">
            <v>C</v>
          </cell>
          <cell r="J3428" t="str">
            <v>n.d.</v>
          </cell>
          <cell r="K3428" t="str">
            <v>n.d.</v>
          </cell>
          <cell r="L3428" t="str">
            <v>Bicf</v>
          </cell>
          <cell r="M342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28" t="str">
            <v>CAPAG Ano Base 2023</v>
          </cell>
          <cell r="O3428" t="str">
            <v>Não</v>
          </cell>
          <cell r="P3428" t="str">
            <v>n.d.</v>
          </cell>
          <cell r="Q3428" t="str">
            <v>Sim</v>
          </cell>
          <cell r="R3428" t="str">
            <v/>
          </cell>
          <cell r="S3428" t="str">
            <v/>
          </cell>
          <cell r="T3428" t="str">
            <v/>
          </cell>
          <cell r="U3428" t="str">
            <v>Sim</v>
          </cell>
          <cell r="V3428" t="str">
            <v>Sim</v>
          </cell>
          <cell r="W3428" t="str">
            <v>Sim</v>
          </cell>
        </row>
        <row r="3429">
          <cell r="D3429" t="str">
            <v>Dracena/SP</v>
          </cell>
          <cell r="E3429" t="str">
            <v>C</v>
          </cell>
          <cell r="F3429">
            <v>5.5476663091866232E-2</v>
          </cell>
          <cell r="G3429" t="str">
            <v>A</v>
          </cell>
          <cell r="H3429">
            <v>0.97335586999818036</v>
          </cell>
          <cell r="I3429" t="str">
            <v>C</v>
          </cell>
          <cell r="J3429">
            <v>4.7640645465758646E-3</v>
          </cell>
          <cell r="K3429" t="str">
            <v>B</v>
          </cell>
          <cell r="L3429" t="str">
            <v>Bicf</v>
          </cell>
          <cell r="M3429" t="str">
            <v/>
          </cell>
          <cell r="N3429" t="str">
            <v>CAPAG Ano Base 2023</v>
          </cell>
          <cell r="O3429" t="str">
            <v>Não</v>
          </cell>
          <cell r="P3429">
            <v>0.85866763642501676</v>
          </cell>
          <cell r="Q3429" t="str">
            <v>Sim</v>
          </cell>
          <cell r="R3429" t="str">
            <v>Sim</v>
          </cell>
          <cell r="S3429" t="str">
            <v/>
          </cell>
          <cell r="T3429" t="str">
            <v/>
          </cell>
          <cell r="U3429" t="str">
            <v/>
          </cell>
          <cell r="V3429" t="str">
            <v>Sim</v>
          </cell>
          <cell r="W3429" t="str">
            <v>Sim</v>
          </cell>
        </row>
        <row r="3430">
          <cell r="D3430" t="str">
            <v>Duartina/SP</v>
          </cell>
          <cell r="E3430" t="str">
            <v>n.d.</v>
          </cell>
          <cell r="F3430">
            <v>0.20649097833963201</v>
          </cell>
          <cell r="G3430" t="str">
            <v>A</v>
          </cell>
          <cell r="H3430">
            <v>0.94683121308729179</v>
          </cell>
          <cell r="I3430" t="str">
            <v>B</v>
          </cell>
          <cell r="J3430" t="str">
            <v>n.d.</v>
          </cell>
          <cell r="K3430" t="str">
            <v>n.d.</v>
          </cell>
          <cell r="L3430" t="str">
            <v>Bicf</v>
          </cell>
          <cell r="M343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30" t="str">
            <v>CAPAG Ano Base 2023</v>
          </cell>
          <cell r="O3430" t="str">
            <v>Não</v>
          </cell>
          <cell r="P3430" t="str">
            <v>n.d.</v>
          </cell>
          <cell r="Q3430" t="str">
            <v>Sim</v>
          </cell>
          <cell r="R3430" t="str">
            <v/>
          </cell>
          <cell r="S3430" t="str">
            <v/>
          </cell>
          <cell r="T3430" t="str">
            <v/>
          </cell>
          <cell r="U3430" t="str">
            <v>Sim</v>
          </cell>
          <cell r="V3430" t="str">
            <v>Sim</v>
          </cell>
          <cell r="W3430" t="str">
            <v>Sim</v>
          </cell>
        </row>
        <row r="3431">
          <cell r="D3431" t="str">
            <v>Dumont/SP</v>
          </cell>
          <cell r="E3431" t="str">
            <v>n.d.</v>
          </cell>
          <cell r="F3431">
            <v>0.18169679791213914</v>
          </cell>
          <cell r="G3431" t="str">
            <v>A</v>
          </cell>
          <cell r="H3431">
            <v>0.92905341992204826</v>
          </cell>
          <cell r="I3431" t="str">
            <v>B</v>
          </cell>
          <cell r="J3431" t="str">
            <v>n.d.</v>
          </cell>
          <cell r="K3431" t="str">
            <v>n.d.</v>
          </cell>
          <cell r="L3431" t="str">
            <v>Bicf</v>
          </cell>
          <cell r="M343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31" t="str">
            <v>CAPAG Ano Base 2023</v>
          </cell>
          <cell r="O3431" t="str">
            <v>Não</v>
          </cell>
          <cell r="P3431" t="str">
            <v>n.d.</v>
          </cell>
          <cell r="Q3431" t="str">
            <v>Sim</v>
          </cell>
          <cell r="R3431" t="str">
            <v/>
          </cell>
          <cell r="S3431" t="str">
            <v/>
          </cell>
          <cell r="T3431" t="str">
            <v/>
          </cell>
          <cell r="U3431" t="str">
            <v>Sim</v>
          </cell>
          <cell r="V3431" t="str">
            <v>Sim</v>
          </cell>
          <cell r="W3431" t="str">
            <v>Não</v>
          </cell>
        </row>
        <row r="3432">
          <cell r="D3432" t="str">
            <v>Echaporã/SP</v>
          </cell>
          <cell r="E3432" t="str">
            <v>C</v>
          </cell>
          <cell r="F3432">
            <v>4.6080240448077743E-2</v>
          </cell>
          <cell r="G3432" t="str">
            <v>A</v>
          </cell>
          <cell r="H3432">
            <v>1.0204893852933625</v>
          </cell>
          <cell r="I3432" t="str">
            <v>C</v>
          </cell>
          <cell r="J3432">
            <v>-1.3255809285850012E-2</v>
          </cell>
          <cell r="K3432" t="str">
            <v>C</v>
          </cell>
          <cell r="L3432" t="str">
            <v>Bicf</v>
          </cell>
          <cell r="M3432" t="str">
            <v/>
          </cell>
          <cell r="N3432" t="str">
            <v>CAPAG Ano Base 2023</v>
          </cell>
          <cell r="O3432" t="str">
            <v>Não</v>
          </cell>
          <cell r="P3432">
            <v>1.1724511060270064</v>
          </cell>
          <cell r="Q3432" t="str">
            <v>Sim</v>
          </cell>
          <cell r="R3432" t="str">
            <v/>
          </cell>
          <cell r="S3432" t="str">
            <v/>
          </cell>
          <cell r="T3432" t="str">
            <v/>
          </cell>
          <cell r="U3432" t="str">
            <v/>
          </cell>
          <cell r="V3432" t="str">
            <v>Sim</v>
          </cell>
          <cell r="W3432" t="str">
            <v>Sim</v>
          </cell>
        </row>
        <row r="3433">
          <cell r="D3433" t="str">
            <v>Eldorado/SP</v>
          </cell>
          <cell r="E3433" t="str">
            <v>C</v>
          </cell>
          <cell r="F3433">
            <v>0.20707981921410495</v>
          </cell>
          <cell r="G3433" t="str">
            <v>A</v>
          </cell>
          <cell r="H3433">
            <v>0.90961599824060579</v>
          </cell>
          <cell r="I3433" t="str">
            <v>B</v>
          </cell>
          <cell r="J3433">
            <v>-5.6394227230350646E-2</v>
          </cell>
          <cell r="K3433" t="str">
            <v>C</v>
          </cell>
          <cell r="L3433" t="str">
            <v>Bicf</v>
          </cell>
          <cell r="M3433" t="str">
            <v/>
          </cell>
          <cell r="N3433" t="str">
            <v>CAPAG Ano Base 2023</v>
          </cell>
          <cell r="O3433" t="str">
            <v>Não</v>
          </cell>
          <cell r="P3433" t="str">
            <v/>
          </cell>
          <cell r="Q3433" t="str">
            <v>Sim</v>
          </cell>
          <cell r="R3433" t="str">
            <v/>
          </cell>
          <cell r="S3433" t="str">
            <v/>
          </cell>
          <cell r="T3433" t="str">
            <v/>
          </cell>
          <cell r="U3433" t="str">
            <v/>
          </cell>
          <cell r="V3433" t="str">
            <v>Sim</v>
          </cell>
          <cell r="W3433" t="str">
            <v>Sim</v>
          </cell>
        </row>
        <row r="3434">
          <cell r="D3434" t="str">
            <v>Elias Fausto/SP</v>
          </cell>
          <cell r="E3434" t="str">
            <v>C</v>
          </cell>
          <cell r="F3434">
            <v>0.2070496731898776</v>
          </cell>
          <cell r="G3434" t="str">
            <v>A</v>
          </cell>
          <cell r="H3434">
            <v>0.99733615959927435</v>
          </cell>
          <cell r="I3434" t="str">
            <v>C</v>
          </cell>
          <cell r="J3434">
            <v>7.9808418503113723E-3</v>
          </cell>
          <cell r="K3434" t="str">
            <v>B</v>
          </cell>
          <cell r="L3434" t="str">
            <v>Bicf</v>
          </cell>
          <cell r="M3434" t="str">
            <v/>
          </cell>
          <cell r="N3434" t="str">
            <v>CAPAG Ano Base 2023</v>
          </cell>
          <cell r="O3434" t="str">
            <v>Não</v>
          </cell>
          <cell r="P3434">
            <v>0.33485090412685597</v>
          </cell>
          <cell r="Q3434" t="str">
            <v>Sim</v>
          </cell>
          <cell r="R3434" t="str">
            <v/>
          </cell>
          <cell r="S3434" t="str">
            <v/>
          </cell>
          <cell r="T3434" t="str">
            <v/>
          </cell>
          <cell r="U3434" t="str">
            <v/>
          </cell>
          <cell r="V3434" t="str">
            <v>Sim</v>
          </cell>
          <cell r="W3434" t="str">
            <v>Sim</v>
          </cell>
        </row>
        <row r="3435">
          <cell r="D3435" t="str">
            <v>Elisiário/SP</v>
          </cell>
          <cell r="E3435" t="str">
            <v>n.d.</v>
          </cell>
          <cell r="F3435">
            <v>7.1729543525165182E-2</v>
          </cell>
          <cell r="G3435" t="str">
            <v>A</v>
          </cell>
          <cell r="H3435">
            <v>0.90429458861603584</v>
          </cell>
          <cell r="I3435" t="str">
            <v>B</v>
          </cell>
          <cell r="J3435" t="str">
            <v>n.d.</v>
          </cell>
          <cell r="K3435" t="str">
            <v>n.d.</v>
          </cell>
          <cell r="L3435" t="str">
            <v>Bicf</v>
          </cell>
          <cell r="M343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35" t="str">
            <v>CAPAG Ano Base 2023</v>
          </cell>
          <cell r="O3435" t="str">
            <v>Não</v>
          </cell>
          <cell r="P3435">
            <v>0.38395202473547274</v>
          </cell>
          <cell r="Q3435" t="str">
            <v>Sim</v>
          </cell>
          <cell r="R3435" t="str">
            <v>Sim</v>
          </cell>
          <cell r="S3435" t="str">
            <v/>
          </cell>
          <cell r="T3435" t="str">
            <v/>
          </cell>
          <cell r="U3435" t="str">
            <v>Sim</v>
          </cell>
          <cell r="V3435" t="str">
            <v>Sim</v>
          </cell>
          <cell r="W3435" t="str">
            <v>Sim</v>
          </cell>
        </row>
        <row r="3436">
          <cell r="D3436" t="str">
            <v>Embaúba/SP</v>
          </cell>
          <cell r="E3436" t="str">
            <v>n.d.</v>
          </cell>
          <cell r="F3436">
            <v>1.3552613609039061E-3</v>
          </cell>
          <cell r="G3436" t="str">
            <v>A</v>
          </cell>
          <cell r="H3436">
            <v>0.95045577080387944</v>
          </cell>
          <cell r="I3436" t="str">
            <v>C</v>
          </cell>
          <cell r="J3436" t="str">
            <v>n.d.</v>
          </cell>
          <cell r="K3436" t="str">
            <v>n.d.</v>
          </cell>
          <cell r="L3436" t="str">
            <v>Bicf</v>
          </cell>
          <cell r="M343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36" t="str">
            <v>CAPAG Ano Base 2023</v>
          </cell>
          <cell r="O3436" t="str">
            <v>Não</v>
          </cell>
          <cell r="P3436" t="str">
            <v>n.d.</v>
          </cell>
          <cell r="Q3436" t="str">
            <v>Sim</v>
          </cell>
          <cell r="R3436" t="str">
            <v/>
          </cell>
          <cell r="S3436" t="str">
            <v/>
          </cell>
          <cell r="T3436" t="str">
            <v/>
          </cell>
          <cell r="U3436" t="str">
            <v>Sim</v>
          </cell>
          <cell r="V3436" t="str">
            <v>Sim</v>
          </cell>
          <cell r="W3436" t="str">
            <v>Sim</v>
          </cell>
        </row>
        <row r="3437">
          <cell r="D3437" t="str">
            <v>Embu das Artes/SP</v>
          </cell>
          <cell r="E3437" t="str">
            <v>C</v>
          </cell>
          <cell r="F3437">
            <v>0.28242276420235685</v>
          </cell>
          <cell r="G3437" t="str">
            <v>A</v>
          </cell>
          <cell r="H3437">
            <v>0.99909457116644229</v>
          </cell>
          <cell r="I3437" t="str">
            <v>C</v>
          </cell>
          <cell r="J3437">
            <v>1.6657683668316985E-2</v>
          </cell>
          <cell r="K3437" t="str">
            <v>B</v>
          </cell>
          <cell r="L3437" t="str">
            <v>Cicf</v>
          </cell>
          <cell r="M3437" t="str">
            <v/>
          </cell>
          <cell r="N3437" t="str">
            <v>CAPAG Ano Base 2023</v>
          </cell>
          <cell r="O3437" t="str">
            <v>Não</v>
          </cell>
          <cell r="P3437">
            <v>0.31542781769610095</v>
          </cell>
          <cell r="Q3437" t="str">
            <v>Sim</v>
          </cell>
          <cell r="R3437" t="str">
            <v/>
          </cell>
          <cell r="S3437" t="str">
            <v/>
          </cell>
          <cell r="T3437" t="str">
            <v/>
          </cell>
          <cell r="U3437" t="str">
            <v/>
          </cell>
          <cell r="V3437" t="str">
            <v>Sim</v>
          </cell>
          <cell r="W3437" t="str">
            <v>Não</v>
          </cell>
        </row>
        <row r="3438">
          <cell r="D3438" t="str">
            <v>Embu-Guaçu/SP</v>
          </cell>
          <cell r="E3438" t="str">
            <v>C</v>
          </cell>
          <cell r="F3438">
            <v>3.6744933832694789E-2</v>
          </cell>
          <cell r="G3438" t="str">
            <v>A</v>
          </cell>
          <cell r="H3438">
            <v>1.0252834076832564</v>
          </cell>
          <cell r="I3438" t="str">
            <v>C</v>
          </cell>
          <cell r="J3438">
            <v>-5.3056428353863393E-2</v>
          </cell>
          <cell r="K3438" t="str">
            <v>C</v>
          </cell>
          <cell r="L3438" t="str">
            <v>Bicf</v>
          </cell>
          <cell r="M3438" t="str">
            <v/>
          </cell>
          <cell r="N3438" t="str">
            <v>CAPAG Ano Base 2023</v>
          </cell>
          <cell r="O3438" t="str">
            <v>Não</v>
          </cell>
          <cell r="P3438">
            <v>16.257183606112523</v>
          </cell>
          <cell r="Q3438" t="str">
            <v>Sim</v>
          </cell>
          <cell r="R3438" t="str">
            <v/>
          </cell>
          <cell r="S3438" t="str">
            <v/>
          </cell>
          <cell r="T3438" t="str">
            <v/>
          </cell>
          <cell r="U3438" t="str">
            <v/>
          </cell>
          <cell r="V3438" t="str">
            <v>Sim</v>
          </cell>
          <cell r="W3438" t="str">
            <v>Sim</v>
          </cell>
        </row>
        <row r="3439">
          <cell r="D3439" t="str">
            <v>Emilianópolis/SP</v>
          </cell>
          <cell r="E3439" t="str">
            <v>n.d.</v>
          </cell>
          <cell r="F3439">
            <v>0</v>
          </cell>
          <cell r="G3439" t="str">
            <v>A</v>
          </cell>
          <cell r="H3439">
            <v>0.93990400033059318</v>
          </cell>
          <cell r="I3439" t="str">
            <v>B</v>
          </cell>
          <cell r="J3439" t="str">
            <v>n.d.</v>
          </cell>
          <cell r="K3439" t="str">
            <v>n.d.</v>
          </cell>
          <cell r="L3439" t="str">
            <v>Bicf</v>
          </cell>
          <cell r="M34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39" t="str">
            <v>CAPAG Ano Base 2023</v>
          </cell>
          <cell r="O3439" t="str">
            <v>Não</v>
          </cell>
          <cell r="P3439" t="str">
            <v>n.d.</v>
          </cell>
          <cell r="Q3439" t="str">
            <v>Sim</v>
          </cell>
          <cell r="R3439" t="str">
            <v/>
          </cell>
          <cell r="S3439" t="str">
            <v/>
          </cell>
          <cell r="T3439" t="str">
            <v/>
          </cell>
          <cell r="U3439" t="str">
            <v>Sim</v>
          </cell>
          <cell r="V3439" t="str">
            <v>Sim</v>
          </cell>
          <cell r="W3439" t="str">
            <v>Não</v>
          </cell>
        </row>
        <row r="3440">
          <cell r="D3440" t="str">
            <v>Engenheiro Coelho/SP</v>
          </cell>
          <cell r="E3440" t="str">
            <v>C</v>
          </cell>
          <cell r="F3440">
            <v>0.49841138781228483</v>
          </cell>
          <cell r="G3440" t="str">
            <v>A</v>
          </cell>
          <cell r="H3440">
            <v>1.043479709270851</v>
          </cell>
          <cell r="I3440" t="str">
            <v>C</v>
          </cell>
          <cell r="J3440">
            <v>-0.26668837040801097</v>
          </cell>
          <cell r="K3440" t="str">
            <v>C</v>
          </cell>
          <cell r="L3440" t="str">
            <v>Bicf</v>
          </cell>
          <cell r="M3440" t="str">
            <v/>
          </cell>
          <cell r="N3440" t="str">
            <v>CAPAG Ano Base 2023</v>
          </cell>
          <cell r="O3440" t="str">
            <v>Não</v>
          </cell>
          <cell r="P3440">
            <v>6.0285806866428953</v>
          </cell>
          <cell r="Q3440" t="str">
            <v>Sim</v>
          </cell>
          <cell r="R3440" t="str">
            <v/>
          </cell>
          <cell r="S3440" t="str">
            <v/>
          </cell>
          <cell r="T3440" t="str">
            <v/>
          </cell>
          <cell r="U3440" t="str">
            <v/>
          </cell>
          <cell r="V3440" t="str">
            <v>Sim</v>
          </cell>
          <cell r="W3440" t="str">
            <v>Não</v>
          </cell>
        </row>
        <row r="3441">
          <cell r="D3441" t="str">
            <v>Espírito Santo do Pinhal/SP</v>
          </cell>
          <cell r="E3441" t="str">
            <v>C</v>
          </cell>
          <cell r="F3441">
            <v>2.3993506124405411E-2</v>
          </cell>
          <cell r="G3441" t="str">
            <v>A</v>
          </cell>
          <cell r="H3441">
            <v>1.0007789475362532</v>
          </cell>
          <cell r="I3441" t="str">
            <v>C</v>
          </cell>
          <cell r="J3441">
            <v>1.0571978892520378E-2</v>
          </cell>
          <cell r="K3441" t="str">
            <v>B</v>
          </cell>
          <cell r="L3441" t="str">
            <v>Bicf</v>
          </cell>
          <cell r="M3441" t="str">
            <v/>
          </cell>
          <cell r="N3441" t="str">
            <v>CAPAG Ano Base 2023</v>
          </cell>
          <cell r="O3441" t="str">
            <v>Não</v>
          </cell>
          <cell r="P3441">
            <v>0.71195281775268504</v>
          </cell>
          <cell r="Q3441" t="str">
            <v>Sim</v>
          </cell>
          <cell r="R3441" t="str">
            <v/>
          </cell>
          <cell r="S3441" t="str">
            <v/>
          </cell>
          <cell r="T3441" t="str">
            <v/>
          </cell>
          <cell r="U3441" t="str">
            <v/>
          </cell>
          <cell r="V3441" t="str">
            <v>Sim</v>
          </cell>
          <cell r="W3441" t="str">
            <v>Sim</v>
          </cell>
        </row>
        <row r="3442">
          <cell r="D3442" t="str">
            <v>Espírito Santo do Turvo/SP</v>
          </cell>
          <cell r="E3442" t="str">
            <v>A</v>
          </cell>
          <cell r="F3442">
            <v>2.1255827272330914E-3</v>
          </cell>
          <cell r="G3442" t="str">
            <v>A</v>
          </cell>
          <cell r="H3442">
            <v>0.91454871405304461</v>
          </cell>
          <cell r="I3442" t="str">
            <v>B</v>
          </cell>
          <cell r="J3442">
            <v>9.9990718345116289E-2</v>
          </cell>
          <cell r="K3442" t="str">
            <v>A</v>
          </cell>
          <cell r="L3442" t="str">
            <v>Cicf</v>
          </cell>
          <cell r="M3442" t="str">
            <v/>
          </cell>
          <cell r="N3442" t="str">
            <v>CAPAG Ano Base 2023</v>
          </cell>
          <cell r="O3442" t="str">
            <v>Não</v>
          </cell>
          <cell r="P3442">
            <v>6.6059340677951897E-2</v>
          </cell>
          <cell r="Q3442" t="str">
            <v>Sim</v>
          </cell>
          <cell r="R3442" t="str">
            <v/>
          </cell>
          <cell r="S3442" t="str">
            <v/>
          </cell>
          <cell r="T3442" t="str">
            <v/>
          </cell>
          <cell r="U3442" t="str">
            <v/>
          </cell>
          <cell r="V3442" t="str">
            <v>Sim</v>
          </cell>
          <cell r="W3442" t="str">
            <v>Sim</v>
          </cell>
        </row>
        <row r="3443">
          <cell r="D3443" t="str">
            <v>Estrela d'Oeste/SP</v>
          </cell>
          <cell r="E3443" t="str">
            <v>A</v>
          </cell>
          <cell r="F3443">
            <v>0.10252027491587999</v>
          </cell>
          <cell r="G3443" t="str">
            <v>A</v>
          </cell>
          <cell r="H3443">
            <v>0.88489203649592918</v>
          </cell>
          <cell r="I3443" t="str">
            <v>B</v>
          </cell>
          <cell r="J3443">
            <v>9.497323350253499E-2</v>
          </cell>
          <cell r="K3443" t="str">
            <v>A</v>
          </cell>
          <cell r="L3443" t="str">
            <v>Bicf</v>
          </cell>
          <cell r="M3443" t="str">
            <v/>
          </cell>
          <cell r="N3443" t="str">
            <v>CAPAG Ano Base 2023</v>
          </cell>
          <cell r="O3443" t="str">
            <v>Não</v>
          </cell>
          <cell r="P3443">
            <v>0.21424797132761655</v>
          </cell>
          <cell r="Q3443" t="str">
            <v>Sim</v>
          </cell>
          <cell r="R3443" t="str">
            <v/>
          </cell>
          <cell r="S3443" t="str">
            <v/>
          </cell>
          <cell r="T3443" t="str">
            <v/>
          </cell>
          <cell r="U3443" t="str">
            <v/>
          </cell>
          <cell r="V3443" t="str">
            <v>Sim</v>
          </cell>
          <cell r="W3443" t="str">
            <v>Sim</v>
          </cell>
        </row>
        <row r="3444">
          <cell r="D3444" t="str">
            <v>Estrela do Norte/SP</v>
          </cell>
          <cell r="E3444" t="str">
            <v>C</v>
          </cell>
          <cell r="F3444">
            <v>0.10779551625193264</v>
          </cell>
          <cell r="G3444" t="str">
            <v>A</v>
          </cell>
          <cell r="H3444">
            <v>0.98482994237437393</v>
          </cell>
          <cell r="I3444" t="str">
            <v>C</v>
          </cell>
          <cell r="J3444">
            <v>-0.10496614332502768</v>
          </cell>
          <cell r="K3444" t="str">
            <v>C</v>
          </cell>
          <cell r="L3444" t="str">
            <v>Bicf</v>
          </cell>
          <cell r="M3444" t="str">
            <v/>
          </cell>
          <cell r="N3444" t="str">
            <v>CAPAG Ano Base 2023</v>
          </cell>
          <cell r="O3444" t="str">
            <v>Não</v>
          </cell>
          <cell r="P3444" t="str">
            <v/>
          </cell>
          <cell r="Q3444" t="str">
            <v>Sim</v>
          </cell>
          <cell r="R3444" t="str">
            <v/>
          </cell>
          <cell r="S3444" t="str">
            <v/>
          </cell>
          <cell r="T3444" t="str">
            <v/>
          </cell>
          <cell r="U3444" t="str">
            <v/>
          </cell>
          <cell r="V3444" t="str">
            <v>Sim</v>
          </cell>
          <cell r="W3444" t="str">
            <v>Sim</v>
          </cell>
        </row>
        <row r="3445">
          <cell r="D3445" t="str">
            <v>Euclides da Cunha Paulista/SP</v>
          </cell>
          <cell r="E3445" t="str">
            <v>n.d.</v>
          </cell>
          <cell r="F3445">
            <v>0.14592874462125974</v>
          </cell>
          <cell r="G3445" t="str">
            <v>A</v>
          </cell>
          <cell r="H3445">
            <v>0.97203008206980379</v>
          </cell>
          <cell r="I3445" t="str">
            <v>C</v>
          </cell>
          <cell r="J3445" t="str">
            <v>n.d.</v>
          </cell>
          <cell r="K3445" t="str">
            <v>n.d.</v>
          </cell>
          <cell r="L3445" t="str">
            <v>Bicf</v>
          </cell>
          <cell r="M344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45" t="str">
            <v>CAPAG Ano Base 2023</v>
          </cell>
          <cell r="O3445" t="str">
            <v>Não</v>
          </cell>
          <cell r="P3445" t="str">
            <v>n.d.</v>
          </cell>
          <cell r="Q3445" t="str">
            <v>Sim</v>
          </cell>
          <cell r="R3445" t="str">
            <v/>
          </cell>
          <cell r="S3445" t="str">
            <v/>
          </cell>
          <cell r="T3445" t="str">
            <v/>
          </cell>
          <cell r="U3445" t="str">
            <v>Sim</v>
          </cell>
          <cell r="V3445" t="str">
            <v>Sim</v>
          </cell>
          <cell r="W3445" t="str">
            <v>Sim</v>
          </cell>
        </row>
        <row r="3446">
          <cell r="D3446" t="str">
            <v>Fartura/SP</v>
          </cell>
          <cell r="E3446" t="str">
            <v>C</v>
          </cell>
          <cell r="F3446">
            <v>6.4992910992346387E-2</v>
          </cell>
          <cell r="G3446" t="str">
            <v>A</v>
          </cell>
          <cell r="H3446">
            <v>0.98938731729761586</v>
          </cell>
          <cell r="I3446" t="str">
            <v>C</v>
          </cell>
          <cell r="J3446">
            <v>-1.7816293112858782E-2</v>
          </cell>
          <cell r="K3446" t="str">
            <v>C</v>
          </cell>
          <cell r="L3446" t="str">
            <v>Bicf</v>
          </cell>
          <cell r="M3446" t="str">
            <v/>
          </cell>
          <cell r="N3446" t="str">
            <v>CAPAG Ano Base 2023</v>
          </cell>
          <cell r="O3446" t="str">
            <v>Não</v>
          </cell>
          <cell r="P3446">
            <v>1.74315673943506</v>
          </cell>
          <cell r="Q3446" t="str">
            <v>Sim</v>
          </cell>
          <cell r="R3446" t="str">
            <v/>
          </cell>
          <cell r="S3446" t="str">
            <v/>
          </cell>
          <cell r="T3446" t="str">
            <v/>
          </cell>
          <cell r="U3446" t="str">
            <v/>
          </cell>
          <cell r="V3446" t="str">
            <v>Sim</v>
          </cell>
          <cell r="W3446" t="str">
            <v>Não</v>
          </cell>
        </row>
        <row r="3447">
          <cell r="D3447" t="str">
            <v>Fernandópolis/SP</v>
          </cell>
          <cell r="E3447" t="str">
            <v>C</v>
          </cell>
          <cell r="F3447">
            <v>0.25195190343627177</v>
          </cell>
          <cell r="G3447" t="str">
            <v>A</v>
          </cell>
          <cell r="H3447">
            <v>0.91384516755105283</v>
          </cell>
          <cell r="I3447" t="str">
            <v>B</v>
          </cell>
          <cell r="J3447">
            <v>-5.6845831531575665E-2</v>
          </cell>
          <cell r="K3447" t="str">
            <v>C</v>
          </cell>
          <cell r="L3447" t="str">
            <v>Bicf</v>
          </cell>
          <cell r="M3447" t="str">
            <v/>
          </cell>
          <cell r="N3447" t="str">
            <v>CAPAG Ano Base 2023</v>
          </cell>
          <cell r="O3447" t="str">
            <v>Não</v>
          </cell>
          <cell r="P3447">
            <v>2.3604967514244994</v>
          </cell>
          <cell r="Q3447" t="str">
            <v>Sim</v>
          </cell>
          <cell r="R3447" t="str">
            <v/>
          </cell>
          <cell r="S3447" t="str">
            <v/>
          </cell>
          <cell r="T3447" t="str">
            <v/>
          </cell>
          <cell r="U3447" t="str">
            <v/>
          </cell>
          <cell r="V3447" t="str">
            <v>Sim</v>
          </cell>
          <cell r="W3447" t="str">
            <v>Sim</v>
          </cell>
        </row>
        <row r="3448">
          <cell r="D3448" t="str">
            <v>Fernando Prestes/SP</v>
          </cell>
          <cell r="E3448" t="str">
            <v>n.d.</v>
          </cell>
          <cell r="F3448">
            <v>6.3080294935201564E-2</v>
          </cell>
          <cell r="G3448" t="str">
            <v>A</v>
          </cell>
          <cell r="H3448">
            <v>0.99443390439203572</v>
          </cell>
          <cell r="I3448" t="str">
            <v>C</v>
          </cell>
          <cell r="J3448" t="str">
            <v>n.d.</v>
          </cell>
          <cell r="K3448" t="str">
            <v>n.d.</v>
          </cell>
          <cell r="L3448" t="str">
            <v>Aicf</v>
          </cell>
          <cell r="M344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48" t="str">
            <v>CAPAG Ano Base 2023</v>
          </cell>
          <cell r="O3448" t="str">
            <v>Não</v>
          </cell>
          <cell r="P3448" t="str">
            <v>n.d.</v>
          </cell>
          <cell r="Q3448" t="str">
            <v>Sim</v>
          </cell>
          <cell r="R3448" t="str">
            <v/>
          </cell>
          <cell r="S3448" t="str">
            <v/>
          </cell>
          <cell r="T3448" t="str">
            <v/>
          </cell>
          <cell r="U3448" t="str">
            <v>Sim</v>
          </cell>
          <cell r="V3448" t="str">
            <v>Sim</v>
          </cell>
          <cell r="W3448" t="str">
            <v>Sim</v>
          </cell>
        </row>
        <row r="3449">
          <cell r="D3449" t="str">
            <v>Fernão/SP</v>
          </cell>
          <cell r="E3449" t="str">
            <v>n.d.</v>
          </cell>
          <cell r="F3449">
            <v>0</v>
          </cell>
          <cell r="G3449" t="str">
            <v>A</v>
          </cell>
          <cell r="H3449">
            <v>0.80936456357595188</v>
          </cell>
          <cell r="I3449" t="str">
            <v>A</v>
          </cell>
          <cell r="J3449" t="str">
            <v>n.d.</v>
          </cell>
          <cell r="K3449" t="str">
            <v>n.d.</v>
          </cell>
          <cell r="L3449" t="str">
            <v>Bicf</v>
          </cell>
          <cell r="M344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49" t="str">
            <v>CAPAG Ano Base 2023</v>
          </cell>
          <cell r="O3449" t="str">
            <v>Não</v>
          </cell>
          <cell r="P3449" t="str">
            <v>n.d.</v>
          </cell>
          <cell r="Q3449" t="str">
            <v>Sim</v>
          </cell>
          <cell r="R3449" t="str">
            <v/>
          </cell>
          <cell r="S3449" t="str">
            <v/>
          </cell>
          <cell r="T3449" t="str">
            <v/>
          </cell>
          <cell r="U3449" t="str">
            <v>Sim</v>
          </cell>
          <cell r="V3449" t="str">
            <v>Sim</v>
          </cell>
          <cell r="W3449" t="str">
            <v>Sim</v>
          </cell>
        </row>
        <row r="3450">
          <cell r="D3450" t="str">
            <v>Ferraz de Vasconcelos/SP</v>
          </cell>
          <cell r="E3450" t="str">
            <v>A</v>
          </cell>
          <cell r="F3450">
            <v>0.53378404954456893</v>
          </cell>
          <cell r="G3450" t="str">
            <v>A</v>
          </cell>
          <cell r="H3450">
            <v>0.8739011336431376</v>
          </cell>
          <cell r="I3450" t="str">
            <v>B</v>
          </cell>
          <cell r="J3450">
            <v>0.22051759969015411</v>
          </cell>
          <cell r="K3450" t="str">
            <v>A</v>
          </cell>
          <cell r="L3450" t="str">
            <v>Bicf</v>
          </cell>
          <cell r="M3450" t="str">
            <v/>
          </cell>
          <cell r="N3450" t="str">
            <v>CAPAG Ano Base 2023</v>
          </cell>
          <cell r="O3450" t="str">
            <v>Não</v>
          </cell>
          <cell r="P3450">
            <v>4.6006423987842091E-3</v>
          </cell>
          <cell r="Q3450" t="str">
            <v>Sim</v>
          </cell>
          <cell r="R3450" t="str">
            <v/>
          </cell>
          <cell r="S3450" t="str">
            <v/>
          </cell>
          <cell r="T3450" t="str">
            <v/>
          </cell>
          <cell r="U3450" t="str">
            <v/>
          </cell>
          <cell r="V3450" t="str">
            <v>Sim</v>
          </cell>
          <cell r="W3450" t="str">
            <v>Sim</v>
          </cell>
        </row>
        <row r="3451">
          <cell r="D3451" t="str">
            <v>Flora Rica/SP</v>
          </cell>
          <cell r="E3451" t="str">
            <v>n.d.</v>
          </cell>
          <cell r="F3451">
            <v>6.9676071259670326E-3</v>
          </cell>
          <cell r="G3451" t="str">
            <v>A</v>
          </cell>
          <cell r="H3451">
            <v>0.93029403139805744</v>
          </cell>
          <cell r="I3451" t="str">
            <v>B</v>
          </cell>
          <cell r="J3451" t="str">
            <v>n.d.</v>
          </cell>
          <cell r="K3451" t="str">
            <v>n.d.</v>
          </cell>
          <cell r="L3451" t="str">
            <v>Bicf</v>
          </cell>
          <cell r="M345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51" t="str">
            <v>CAPAG Ano Base 2023</v>
          </cell>
          <cell r="O3451" t="str">
            <v>Não</v>
          </cell>
          <cell r="P3451" t="str">
            <v>n.d.</v>
          </cell>
          <cell r="Q3451" t="str">
            <v>Sim</v>
          </cell>
          <cell r="R3451" t="str">
            <v/>
          </cell>
          <cell r="S3451" t="str">
            <v/>
          </cell>
          <cell r="T3451" t="str">
            <v/>
          </cell>
          <cell r="U3451" t="str">
            <v>Sim</v>
          </cell>
          <cell r="V3451" t="str">
            <v>Sim</v>
          </cell>
          <cell r="W3451" t="str">
            <v>Sim</v>
          </cell>
        </row>
        <row r="3452">
          <cell r="D3452" t="str">
            <v>Floreal/SP</v>
          </cell>
          <cell r="E3452" t="str">
            <v>n.d.</v>
          </cell>
          <cell r="F3452">
            <v>1.4014404368215118E-3</v>
          </cell>
          <cell r="G3452" t="str">
            <v>A</v>
          </cell>
          <cell r="H3452" t="str">
            <v>n.d.</v>
          </cell>
          <cell r="I3452" t="str">
            <v>n.d.</v>
          </cell>
          <cell r="J3452">
            <v>0</v>
          </cell>
          <cell r="K3452" t="str">
            <v>C</v>
          </cell>
          <cell r="L3452" t="str">
            <v>Cicf</v>
          </cell>
          <cell r="M345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452" t="str">
            <v>CAPAG Ano Base 2023</v>
          </cell>
          <cell r="O3452" t="str">
            <v>Não</v>
          </cell>
          <cell r="P3452" t="str">
            <v>n.d.</v>
          </cell>
          <cell r="Q3452" t="str">
            <v>Sim</v>
          </cell>
          <cell r="R3452" t="str">
            <v/>
          </cell>
          <cell r="S3452" t="str">
            <v>Sim</v>
          </cell>
          <cell r="T3452" t="str">
            <v/>
          </cell>
          <cell r="U3452" t="str">
            <v/>
          </cell>
          <cell r="V3452" t="str">
            <v>Sim</v>
          </cell>
          <cell r="W3452" t="str">
            <v>Sim</v>
          </cell>
        </row>
        <row r="3453">
          <cell r="D3453" t="str">
            <v>Flórida Paulista/SP</v>
          </cell>
          <cell r="E3453" t="str">
            <v>C</v>
          </cell>
          <cell r="F3453">
            <v>0.22316071758598857</v>
          </cell>
          <cell r="G3453" t="str">
            <v>A</v>
          </cell>
          <cell r="H3453">
            <v>0.96972186757376044</v>
          </cell>
          <cell r="I3453" t="str">
            <v>C</v>
          </cell>
          <cell r="J3453">
            <v>-4.2609489771002328E-3</v>
          </cell>
          <cell r="K3453" t="str">
            <v>C</v>
          </cell>
          <cell r="L3453" t="str">
            <v>Bicf</v>
          </cell>
          <cell r="M3453" t="str">
            <v/>
          </cell>
          <cell r="N3453" t="str">
            <v>CAPAG Ano Base 2023</v>
          </cell>
          <cell r="O3453" t="str">
            <v>Não</v>
          </cell>
          <cell r="P3453">
            <v>1.1861637586364218</v>
          </cell>
          <cell r="Q3453" t="str">
            <v>Sim</v>
          </cell>
          <cell r="R3453" t="str">
            <v/>
          </cell>
          <cell r="S3453" t="str">
            <v/>
          </cell>
          <cell r="T3453" t="str">
            <v/>
          </cell>
          <cell r="U3453" t="str">
            <v/>
          </cell>
          <cell r="V3453" t="str">
            <v>Sim</v>
          </cell>
          <cell r="W3453" t="str">
            <v>Sim</v>
          </cell>
        </row>
        <row r="3454">
          <cell r="D3454" t="str">
            <v>Florínea/SP</v>
          </cell>
          <cell r="E3454" t="str">
            <v>n.d.</v>
          </cell>
          <cell r="F3454">
            <v>9.4279915462657668E-2</v>
          </cell>
          <cell r="G3454" t="str">
            <v>A</v>
          </cell>
          <cell r="H3454">
            <v>0.95733379902344695</v>
          </cell>
          <cell r="I3454" t="str">
            <v>C</v>
          </cell>
          <cell r="J3454" t="str">
            <v>n.d.</v>
          </cell>
          <cell r="K3454" t="str">
            <v>n.d.</v>
          </cell>
          <cell r="L3454" t="str">
            <v>Bicf</v>
          </cell>
          <cell r="M34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54" t="str">
            <v>CAPAG Ano Base 2023</v>
          </cell>
          <cell r="O3454" t="str">
            <v>Não</v>
          </cell>
          <cell r="P3454" t="str">
            <v>n.d.</v>
          </cell>
          <cell r="Q3454" t="str">
            <v>Sim</v>
          </cell>
          <cell r="R3454" t="str">
            <v/>
          </cell>
          <cell r="S3454" t="str">
            <v/>
          </cell>
          <cell r="T3454" t="str">
            <v/>
          </cell>
          <cell r="U3454" t="str">
            <v>Sim</v>
          </cell>
          <cell r="V3454" t="str">
            <v>Sim</v>
          </cell>
          <cell r="W3454" t="str">
            <v>Sim</v>
          </cell>
        </row>
        <row r="3455">
          <cell r="D3455" t="str">
            <v>Franca/SP</v>
          </cell>
          <cell r="E3455" t="str">
            <v>C</v>
          </cell>
          <cell r="F3455">
            <v>0</v>
          </cell>
          <cell r="G3455" t="str">
            <v>A</v>
          </cell>
          <cell r="H3455">
            <v>0.96285815006198727</v>
          </cell>
          <cell r="I3455" t="str">
            <v>C</v>
          </cell>
          <cell r="J3455">
            <v>0.14396032491268054</v>
          </cell>
          <cell r="K3455" t="str">
            <v>A</v>
          </cell>
          <cell r="L3455" t="str">
            <v>Bicf</v>
          </cell>
          <cell r="M3455" t="str">
            <v/>
          </cell>
          <cell r="N3455" t="str">
            <v>CAPAG Ano Base 2023</v>
          </cell>
          <cell r="O3455" t="str">
            <v>Não</v>
          </cell>
          <cell r="P3455">
            <v>0.1776633512443942</v>
          </cell>
          <cell r="Q3455" t="str">
            <v>Sim</v>
          </cell>
          <cell r="R3455" t="str">
            <v/>
          </cell>
          <cell r="S3455" t="str">
            <v/>
          </cell>
          <cell r="T3455" t="str">
            <v/>
          </cell>
          <cell r="U3455" t="str">
            <v/>
          </cell>
          <cell r="V3455" t="str">
            <v>Sim</v>
          </cell>
          <cell r="W3455" t="str">
            <v>Não</v>
          </cell>
        </row>
        <row r="3456">
          <cell r="D3456" t="str">
            <v>Francisco Morato/SP</v>
          </cell>
          <cell r="E3456" t="str">
            <v>A</v>
          </cell>
          <cell r="F3456">
            <v>1.8606330957970228E-2</v>
          </cell>
          <cell r="G3456" t="str">
            <v>A</v>
          </cell>
          <cell r="H3456">
            <v>0.92824828516715252</v>
          </cell>
          <cell r="I3456" t="str">
            <v>B</v>
          </cell>
          <cell r="J3456">
            <v>6.3172084397128805E-2</v>
          </cell>
          <cell r="K3456" t="str">
            <v>A</v>
          </cell>
          <cell r="L3456" t="str">
            <v>Bicf</v>
          </cell>
          <cell r="M3456" t="str">
            <v/>
          </cell>
          <cell r="N3456" t="str">
            <v>CAPAG Ano Base 2023</v>
          </cell>
          <cell r="O3456" t="str">
            <v>Não</v>
          </cell>
          <cell r="P3456">
            <v>4.7816561966433094E-2</v>
          </cell>
          <cell r="Q3456" t="str">
            <v>Sim</v>
          </cell>
          <cell r="R3456" t="str">
            <v/>
          </cell>
          <cell r="S3456" t="str">
            <v/>
          </cell>
          <cell r="T3456" t="str">
            <v/>
          </cell>
          <cell r="U3456" t="str">
            <v/>
          </cell>
          <cell r="V3456" t="str">
            <v>Sim</v>
          </cell>
          <cell r="W3456" t="str">
            <v>Sim</v>
          </cell>
        </row>
        <row r="3457">
          <cell r="D3457" t="str">
            <v>Franco da Rocha/SP</v>
          </cell>
          <cell r="E3457" t="str">
            <v>C</v>
          </cell>
          <cell r="F3457">
            <v>0.34207645480485871</v>
          </cell>
          <cell r="G3457" t="str">
            <v>A</v>
          </cell>
          <cell r="H3457">
            <v>0.91052115701517167</v>
          </cell>
          <cell r="I3457" t="str">
            <v>B</v>
          </cell>
          <cell r="J3457">
            <v>-2.3969694774303843E-2</v>
          </cell>
          <cell r="K3457" t="str">
            <v>C</v>
          </cell>
          <cell r="L3457" t="str">
            <v>Bicf</v>
          </cell>
          <cell r="M3457" t="str">
            <v/>
          </cell>
          <cell r="N3457" t="str">
            <v>CAPAG Ano Base 2023</v>
          </cell>
          <cell r="O3457" t="str">
            <v>Não</v>
          </cell>
          <cell r="P3457">
            <v>1.8347703080374196</v>
          </cell>
          <cell r="Q3457" t="str">
            <v>Sim</v>
          </cell>
          <cell r="R3457" t="str">
            <v/>
          </cell>
          <cell r="S3457" t="str">
            <v/>
          </cell>
          <cell r="T3457" t="str">
            <v/>
          </cell>
          <cell r="U3457" t="str">
            <v/>
          </cell>
          <cell r="V3457" t="str">
            <v>Sim</v>
          </cell>
          <cell r="W3457" t="str">
            <v>Não</v>
          </cell>
        </row>
        <row r="3458">
          <cell r="D3458" t="str">
            <v>Gabriel Monteiro/SP</v>
          </cell>
          <cell r="E3458" t="str">
            <v>C</v>
          </cell>
          <cell r="F3458">
            <v>4.4963174099985861E-2</v>
          </cell>
          <cell r="G3458" t="str">
            <v>A</v>
          </cell>
          <cell r="H3458">
            <v>0.94744664957674551</v>
          </cell>
          <cell r="I3458" t="str">
            <v>B</v>
          </cell>
          <cell r="J3458">
            <v>-3.5318047960251108E-3</v>
          </cell>
          <cell r="K3458" t="str">
            <v>C</v>
          </cell>
          <cell r="L3458" t="str">
            <v>Bicf</v>
          </cell>
          <cell r="M3458" t="str">
            <v/>
          </cell>
          <cell r="N3458" t="str">
            <v>CAPAG Ano Base 2023</v>
          </cell>
          <cell r="O3458" t="str">
            <v>Não</v>
          </cell>
          <cell r="P3458">
            <v>1.2268899425974287</v>
          </cell>
          <cell r="Q3458" t="str">
            <v>Sim</v>
          </cell>
          <cell r="R3458" t="str">
            <v/>
          </cell>
          <cell r="S3458" t="str">
            <v/>
          </cell>
          <cell r="T3458" t="str">
            <v/>
          </cell>
          <cell r="U3458" t="str">
            <v/>
          </cell>
          <cell r="V3458" t="str">
            <v>Sim</v>
          </cell>
          <cell r="W3458" t="str">
            <v>Sim</v>
          </cell>
        </row>
        <row r="3459">
          <cell r="D3459" t="str">
            <v>Gália/SP</v>
          </cell>
          <cell r="E3459" t="str">
            <v>n.d.</v>
          </cell>
          <cell r="F3459">
            <v>0</v>
          </cell>
          <cell r="G3459" t="str">
            <v>A</v>
          </cell>
          <cell r="H3459">
            <v>0.973424406492718</v>
          </cell>
          <cell r="I3459" t="str">
            <v>C</v>
          </cell>
          <cell r="J3459" t="str">
            <v>n.d.</v>
          </cell>
          <cell r="K3459" t="str">
            <v>n.d.</v>
          </cell>
          <cell r="L3459" t="str">
            <v>Bicf</v>
          </cell>
          <cell r="M345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59" t="str">
            <v>CAPAG Ano Base 2023</v>
          </cell>
          <cell r="O3459" t="str">
            <v>Não</v>
          </cell>
          <cell r="P3459" t="str">
            <v>n.d.</v>
          </cell>
          <cell r="Q3459" t="str">
            <v>Sim</v>
          </cell>
          <cell r="R3459" t="str">
            <v/>
          </cell>
          <cell r="S3459" t="str">
            <v/>
          </cell>
          <cell r="T3459" t="str">
            <v/>
          </cell>
          <cell r="U3459" t="str">
            <v>Sim</v>
          </cell>
          <cell r="V3459" t="str">
            <v>Sim</v>
          </cell>
          <cell r="W3459" t="str">
            <v>Não</v>
          </cell>
        </row>
        <row r="3460">
          <cell r="D3460" t="str">
            <v>Garça/SP</v>
          </cell>
          <cell r="E3460" t="str">
            <v>n.d.</v>
          </cell>
          <cell r="F3460">
            <v>0.20649673063837276</v>
          </cell>
          <cell r="G3460" t="str">
            <v>A</v>
          </cell>
          <cell r="H3460">
            <v>0.91793430952406541</v>
          </cell>
          <cell r="I3460" t="str">
            <v>B</v>
          </cell>
          <cell r="J3460" t="str">
            <v>n.d.</v>
          </cell>
          <cell r="K3460" t="str">
            <v>n.d.</v>
          </cell>
          <cell r="L3460" t="str">
            <v>Bicf</v>
          </cell>
          <cell r="M34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60" t="str">
            <v>CAPAG Ano Base 2023</v>
          </cell>
          <cell r="O3460" t="str">
            <v>Não</v>
          </cell>
          <cell r="P3460" t="str">
            <v>n.d.</v>
          </cell>
          <cell r="Q3460" t="str">
            <v>Sim</v>
          </cell>
          <cell r="R3460" t="str">
            <v/>
          </cell>
          <cell r="S3460" t="str">
            <v/>
          </cell>
          <cell r="T3460" t="str">
            <v/>
          </cell>
          <cell r="U3460" t="str">
            <v>Sim</v>
          </cell>
          <cell r="V3460" t="str">
            <v>Sim</v>
          </cell>
          <cell r="W3460" t="str">
            <v>Sim</v>
          </cell>
        </row>
        <row r="3461">
          <cell r="D3461" t="str">
            <v>Gastão Vidigal/SP</v>
          </cell>
          <cell r="E3461" t="str">
            <v>C</v>
          </cell>
          <cell r="F3461">
            <v>3.3240423546010505E-3</v>
          </cell>
          <cell r="G3461" t="str">
            <v>A</v>
          </cell>
          <cell r="H3461">
            <v>0.92205681865068545</v>
          </cell>
          <cell r="I3461" t="str">
            <v>B</v>
          </cell>
          <cell r="J3461">
            <v>0</v>
          </cell>
          <cell r="K3461" t="str">
            <v>C</v>
          </cell>
          <cell r="L3461" t="str">
            <v>Cicf</v>
          </cell>
          <cell r="M3461" t="str">
            <v/>
          </cell>
          <cell r="N3461" t="str">
            <v>CAPAG Ano Base 2023</v>
          </cell>
          <cell r="O3461" t="str">
            <v>Não</v>
          </cell>
          <cell r="P3461" t="str">
            <v>n.d.</v>
          </cell>
          <cell r="Q3461" t="str">
            <v>Sim</v>
          </cell>
          <cell r="R3461" t="str">
            <v/>
          </cell>
          <cell r="S3461" t="str">
            <v/>
          </cell>
          <cell r="T3461" t="str">
            <v/>
          </cell>
          <cell r="U3461" t="str">
            <v/>
          </cell>
          <cell r="V3461" t="str">
            <v>Sim</v>
          </cell>
          <cell r="W3461" t="str">
            <v>Não</v>
          </cell>
        </row>
        <row r="3462">
          <cell r="D3462" t="str">
            <v>Gavião Peixoto/SP</v>
          </cell>
          <cell r="E3462" t="str">
            <v>C</v>
          </cell>
          <cell r="F3462">
            <v>0</v>
          </cell>
          <cell r="G3462" t="str">
            <v>A</v>
          </cell>
          <cell r="H3462">
            <v>0.96261416121518895</v>
          </cell>
          <cell r="I3462" t="str">
            <v>C</v>
          </cell>
          <cell r="J3462">
            <v>0.13659058031883961</v>
          </cell>
          <cell r="K3462" t="str">
            <v>A</v>
          </cell>
          <cell r="L3462" t="str">
            <v>Bicf</v>
          </cell>
          <cell r="M3462" t="str">
            <v/>
          </cell>
          <cell r="N3462" t="str">
            <v>CAPAG Ano Base 2023</v>
          </cell>
          <cell r="O3462" t="str">
            <v>Não</v>
          </cell>
          <cell r="P3462">
            <v>7.1592602234740704E-2</v>
          </cell>
          <cell r="Q3462" t="str">
            <v>Sim</v>
          </cell>
          <cell r="R3462" t="str">
            <v>Sim</v>
          </cell>
          <cell r="S3462" t="str">
            <v/>
          </cell>
          <cell r="T3462" t="str">
            <v/>
          </cell>
          <cell r="U3462" t="str">
            <v/>
          </cell>
          <cell r="V3462" t="str">
            <v>Sim</v>
          </cell>
          <cell r="W3462" t="str">
            <v>Sim</v>
          </cell>
        </row>
        <row r="3463">
          <cell r="D3463" t="str">
            <v>General Salgado/SP</v>
          </cell>
          <cell r="E3463" t="str">
            <v>n.d.</v>
          </cell>
          <cell r="F3463">
            <v>0.18725110623640989</v>
          </cell>
          <cell r="G3463" t="str">
            <v>A</v>
          </cell>
          <cell r="H3463" t="str">
            <v>n.d.</v>
          </cell>
          <cell r="I3463" t="str">
            <v>n.d.</v>
          </cell>
          <cell r="J3463">
            <v>0</v>
          </cell>
          <cell r="K3463" t="str">
            <v>C</v>
          </cell>
          <cell r="L3463" t="str">
            <v>Dicf</v>
          </cell>
          <cell r="M346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463" t="str">
            <v>CAPAG Ano Base 2023</v>
          </cell>
          <cell r="O3463" t="str">
            <v>Não</v>
          </cell>
          <cell r="P3463" t="str">
            <v>n.d.</v>
          </cell>
          <cell r="Q3463" t="str">
            <v>Sim</v>
          </cell>
          <cell r="R3463" t="str">
            <v/>
          </cell>
          <cell r="S3463" t="str">
            <v>Sim</v>
          </cell>
          <cell r="T3463" t="str">
            <v/>
          </cell>
          <cell r="U3463" t="str">
            <v/>
          </cell>
          <cell r="V3463" t="str">
            <v>Sim</v>
          </cell>
          <cell r="W3463" t="str">
            <v>Sim</v>
          </cell>
        </row>
        <row r="3464">
          <cell r="D3464" t="str">
            <v>Getulina/SP</v>
          </cell>
          <cell r="E3464" t="str">
            <v>n.d.</v>
          </cell>
          <cell r="F3464">
            <v>0.13292363771382226</v>
          </cell>
          <cell r="G3464" t="str">
            <v>A</v>
          </cell>
          <cell r="H3464">
            <v>0.95694196676100773</v>
          </cell>
          <cell r="I3464" t="str">
            <v>C</v>
          </cell>
          <cell r="J3464" t="str">
            <v>n.d.</v>
          </cell>
          <cell r="K3464" t="str">
            <v>n.d.</v>
          </cell>
          <cell r="L3464" t="str">
            <v>Bicf</v>
          </cell>
          <cell r="M346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64" t="str">
            <v>CAPAG Ano Base 2023</v>
          </cell>
          <cell r="O3464" t="str">
            <v>Não</v>
          </cell>
          <cell r="P3464" t="str">
            <v>n.d.</v>
          </cell>
          <cell r="Q3464" t="str">
            <v>Sim</v>
          </cell>
          <cell r="R3464" t="str">
            <v/>
          </cell>
          <cell r="S3464" t="str">
            <v/>
          </cell>
          <cell r="T3464" t="str">
            <v/>
          </cell>
          <cell r="U3464" t="str">
            <v>Sim</v>
          </cell>
          <cell r="V3464" t="str">
            <v>Sim</v>
          </cell>
          <cell r="W3464" t="str">
            <v>Sim</v>
          </cell>
        </row>
        <row r="3465">
          <cell r="D3465" t="str">
            <v>Glicério/SP</v>
          </cell>
          <cell r="E3465" t="str">
            <v>n.d.</v>
          </cell>
          <cell r="F3465" t="str">
            <v>n.d.</v>
          </cell>
          <cell r="G3465" t="str">
            <v>n.d.</v>
          </cell>
          <cell r="H3465" t="str">
            <v>n.d.</v>
          </cell>
          <cell r="I3465" t="str">
            <v>n.d.</v>
          </cell>
          <cell r="J3465" t="str">
            <v>n.d.</v>
          </cell>
          <cell r="K3465" t="str">
            <v>n.d.</v>
          </cell>
          <cell r="L3465" t="str">
            <v>Bicf</v>
          </cell>
          <cell r="M3465" t="str">
            <v xml:space="preserve">Ente não publicou último RGF de 2024
Ente não publicou último RREO de 2024
</v>
          </cell>
          <cell r="N3465" t="str">
            <v>CAPAG Ano Base 2023</v>
          </cell>
          <cell r="O3465" t="str">
            <v>Não</v>
          </cell>
          <cell r="P3465">
            <v>0.25248236750320385</v>
          </cell>
          <cell r="Q3465" t="str">
            <v>Sim</v>
          </cell>
          <cell r="R3465" t="str">
            <v>Sim</v>
          </cell>
          <cell r="S3465" t="str">
            <v/>
          </cell>
          <cell r="T3465" t="str">
            <v/>
          </cell>
          <cell r="U3465" t="str">
            <v/>
          </cell>
          <cell r="V3465" t="str">
            <v>Não</v>
          </cell>
          <cell r="W3465" t="str">
            <v>Não</v>
          </cell>
        </row>
        <row r="3466">
          <cell r="D3466" t="str">
            <v>Guaiçara/SP</v>
          </cell>
          <cell r="E3466" t="str">
            <v>n.d.</v>
          </cell>
          <cell r="F3466">
            <v>0.24997916631355874</v>
          </cell>
          <cell r="G3466" t="str">
            <v>A</v>
          </cell>
          <cell r="H3466">
            <v>0.97065961650975896</v>
          </cell>
          <cell r="I3466" t="str">
            <v>C</v>
          </cell>
          <cell r="J3466" t="str">
            <v>n.d.</v>
          </cell>
          <cell r="K3466" t="str">
            <v>n.d.</v>
          </cell>
          <cell r="L3466" t="str">
            <v>Aicf</v>
          </cell>
          <cell r="M346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66" t="str">
            <v>CAPAG Ano Base 2023</v>
          </cell>
          <cell r="O3466" t="str">
            <v>Não</v>
          </cell>
          <cell r="P3466" t="str">
            <v>n.d.</v>
          </cell>
          <cell r="Q3466" t="str">
            <v>Sim</v>
          </cell>
          <cell r="R3466" t="str">
            <v/>
          </cell>
          <cell r="S3466" t="str">
            <v/>
          </cell>
          <cell r="T3466" t="str">
            <v/>
          </cell>
          <cell r="U3466" t="str">
            <v>Sim</v>
          </cell>
          <cell r="V3466" t="str">
            <v>Sim</v>
          </cell>
          <cell r="W3466" t="str">
            <v>Sim</v>
          </cell>
        </row>
        <row r="3467">
          <cell r="D3467" t="str">
            <v>Guaimbê/SP</v>
          </cell>
          <cell r="E3467" t="str">
            <v>C</v>
          </cell>
          <cell r="F3467">
            <v>7.0204303336963243E-3</v>
          </cell>
          <cell r="G3467" t="str">
            <v>A</v>
          </cell>
          <cell r="H3467">
            <v>0.9615631452947021</v>
          </cell>
          <cell r="I3467" t="str">
            <v>C</v>
          </cell>
          <cell r="J3467">
            <v>0</v>
          </cell>
          <cell r="K3467" t="str">
            <v>C</v>
          </cell>
          <cell r="L3467" t="str">
            <v>Cicf</v>
          </cell>
          <cell r="M3467" t="str">
            <v/>
          </cell>
          <cell r="N3467" t="str">
            <v>CAPAG Ano Base 2023</v>
          </cell>
          <cell r="O3467" t="str">
            <v>Não</v>
          </cell>
          <cell r="P3467" t="str">
            <v>n.d.</v>
          </cell>
          <cell r="Q3467" t="str">
            <v>Sim</v>
          </cell>
          <cell r="R3467" t="str">
            <v/>
          </cell>
          <cell r="S3467" t="str">
            <v/>
          </cell>
          <cell r="T3467" t="str">
            <v/>
          </cell>
          <cell r="U3467" t="str">
            <v/>
          </cell>
          <cell r="V3467" t="str">
            <v>Sim</v>
          </cell>
          <cell r="W3467" t="str">
            <v>Não</v>
          </cell>
        </row>
        <row r="3468">
          <cell r="D3468" t="str">
            <v>Guaíra/SP</v>
          </cell>
          <cell r="E3468" t="str">
            <v>A</v>
          </cell>
          <cell r="F3468">
            <v>2.6932168013439388E-2</v>
          </cell>
          <cell r="G3468" t="str">
            <v>A</v>
          </cell>
          <cell r="H3468">
            <v>0.89491273360587809</v>
          </cell>
          <cell r="I3468" t="str">
            <v>B</v>
          </cell>
          <cell r="J3468">
            <v>0.17503411533141602</v>
          </cell>
          <cell r="K3468" t="str">
            <v>A</v>
          </cell>
          <cell r="L3468" t="str">
            <v>Bicf</v>
          </cell>
          <cell r="M3468" t="str">
            <v/>
          </cell>
          <cell r="N3468" t="str">
            <v>CAPAG Ano Base 2023</v>
          </cell>
          <cell r="O3468" t="str">
            <v>Não</v>
          </cell>
          <cell r="P3468">
            <v>2.1910401266301359E-2</v>
          </cell>
          <cell r="Q3468" t="str">
            <v>Sim</v>
          </cell>
          <cell r="R3468" t="str">
            <v/>
          </cell>
          <cell r="S3468" t="str">
            <v/>
          </cell>
          <cell r="T3468" t="str">
            <v/>
          </cell>
          <cell r="U3468" t="str">
            <v/>
          </cell>
          <cell r="V3468" t="str">
            <v>Sim</v>
          </cell>
          <cell r="W3468" t="str">
            <v>Sim</v>
          </cell>
        </row>
        <row r="3469">
          <cell r="D3469" t="str">
            <v>Guapiaçu/SP</v>
          </cell>
          <cell r="E3469" t="str">
            <v>C</v>
          </cell>
          <cell r="F3469">
            <v>5.0251957263926948E-3</v>
          </cell>
          <cell r="G3469" t="str">
            <v>A</v>
          </cell>
          <cell r="H3469">
            <v>0.97584640482871587</v>
          </cell>
          <cell r="I3469" t="str">
            <v>C</v>
          </cell>
          <cell r="J3469">
            <v>-3.2282417283059806E-2</v>
          </cell>
          <cell r="K3469" t="str">
            <v>C</v>
          </cell>
          <cell r="L3469" t="str">
            <v>Bicf</v>
          </cell>
          <cell r="M3469" t="str">
            <v/>
          </cell>
          <cell r="N3469" t="str">
            <v>CAPAG Ano Base 2023</v>
          </cell>
          <cell r="O3469" t="str">
            <v>Não</v>
          </cell>
          <cell r="P3469">
            <v>2.217438907379897</v>
          </cell>
          <cell r="Q3469" t="str">
            <v>Sim</v>
          </cell>
          <cell r="R3469" t="str">
            <v/>
          </cell>
          <cell r="S3469" t="str">
            <v/>
          </cell>
          <cell r="T3469" t="str">
            <v/>
          </cell>
          <cell r="U3469" t="str">
            <v/>
          </cell>
          <cell r="V3469" t="str">
            <v>Sim</v>
          </cell>
          <cell r="W3469" t="str">
            <v>Sim</v>
          </cell>
        </row>
        <row r="3470">
          <cell r="D3470" t="str">
            <v>Guapiara/SP</v>
          </cell>
          <cell r="E3470" t="str">
            <v>C</v>
          </cell>
          <cell r="F3470">
            <v>4.34727788069613E-2</v>
          </cell>
          <cell r="G3470" t="str">
            <v>A</v>
          </cell>
          <cell r="H3470">
            <v>1.0189656507547844</v>
          </cell>
          <cell r="I3470" t="str">
            <v>C</v>
          </cell>
          <cell r="J3470">
            <v>-6.6645908030031273E-2</v>
          </cell>
          <cell r="K3470" t="str">
            <v>C</v>
          </cell>
          <cell r="L3470" t="str">
            <v>Bicf</v>
          </cell>
          <cell r="M3470" t="str">
            <v/>
          </cell>
          <cell r="N3470" t="str">
            <v>CAPAG Ano Base 2023</v>
          </cell>
          <cell r="O3470" t="str">
            <v>Não</v>
          </cell>
          <cell r="P3470">
            <v>11.912331140367403</v>
          </cell>
          <cell r="Q3470" t="str">
            <v>Sim</v>
          </cell>
          <cell r="R3470" t="str">
            <v/>
          </cell>
          <cell r="S3470" t="str">
            <v/>
          </cell>
          <cell r="T3470" t="str">
            <v/>
          </cell>
          <cell r="U3470" t="str">
            <v/>
          </cell>
          <cell r="V3470" t="str">
            <v>Sim</v>
          </cell>
          <cell r="W3470" t="str">
            <v>Sim</v>
          </cell>
        </row>
        <row r="3471">
          <cell r="D3471" t="str">
            <v>Guará/SP</v>
          </cell>
          <cell r="E3471" t="str">
            <v>n.d.</v>
          </cell>
          <cell r="F3471">
            <v>0.20750398894399447</v>
          </cell>
          <cell r="G3471" t="str">
            <v>A</v>
          </cell>
          <cell r="H3471">
            <v>0.9520674012255026</v>
          </cell>
          <cell r="I3471" t="str">
            <v>C</v>
          </cell>
          <cell r="J3471" t="str">
            <v>n.d.</v>
          </cell>
          <cell r="K3471" t="str">
            <v>n.d.</v>
          </cell>
          <cell r="L3471" t="str">
            <v>Cicf</v>
          </cell>
          <cell r="M34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71" t="str">
            <v>CAPAG Ano Base 2023</v>
          </cell>
          <cell r="O3471" t="str">
            <v>Não</v>
          </cell>
          <cell r="P3471" t="str">
            <v>n.d.</v>
          </cell>
          <cell r="Q3471" t="str">
            <v>Sim</v>
          </cell>
          <cell r="R3471" t="str">
            <v/>
          </cell>
          <cell r="S3471" t="str">
            <v/>
          </cell>
          <cell r="T3471" t="str">
            <v/>
          </cell>
          <cell r="U3471" t="str">
            <v>Sim</v>
          </cell>
          <cell r="V3471" t="str">
            <v>Sim</v>
          </cell>
          <cell r="W3471" t="str">
            <v>Sim</v>
          </cell>
        </row>
        <row r="3472">
          <cell r="D3472" t="str">
            <v>Guaraçaí/SP</v>
          </cell>
          <cell r="E3472" t="str">
            <v>n.d.</v>
          </cell>
          <cell r="F3472">
            <v>3.1064813735541489E-3</v>
          </cell>
          <cell r="G3472" t="str">
            <v>A</v>
          </cell>
          <cell r="H3472" t="str">
            <v>n.d.</v>
          </cell>
          <cell r="I3472" t="str">
            <v>n.d.</v>
          </cell>
          <cell r="J3472">
            <v>0</v>
          </cell>
          <cell r="K3472" t="str">
            <v>C</v>
          </cell>
          <cell r="L3472" t="str">
            <v>Bicf</v>
          </cell>
          <cell r="M3472" t="str">
            <v/>
          </cell>
          <cell r="N3472" t="str">
            <v>CAPAG Ano Base 2023</v>
          </cell>
          <cell r="O3472" t="str">
            <v>Não</v>
          </cell>
          <cell r="P3472" t="str">
            <v>n.d.</v>
          </cell>
          <cell r="Q3472" t="str">
            <v>Sim</v>
          </cell>
          <cell r="R3472" t="str">
            <v/>
          </cell>
          <cell r="S3472" t="str">
            <v/>
          </cell>
          <cell r="T3472" t="str">
            <v/>
          </cell>
          <cell r="U3472" t="str">
            <v/>
          </cell>
          <cell r="V3472" t="str">
            <v>Sim</v>
          </cell>
          <cell r="W3472" t="str">
            <v>Sim</v>
          </cell>
        </row>
        <row r="3473">
          <cell r="D3473" t="str">
            <v>Guaraci/SP</v>
          </cell>
          <cell r="E3473" t="str">
            <v>B</v>
          </cell>
          <cell r="F3473">
            <v>1.3500513755710672E-2</v>
          </cell>
          <cell r="G3473" t="str">
            <v>A</v>
          </cell>
          <cell r="H3473">
            <v>0.85660221057049768</v>
          </cell>
          <cell r="I3473" t="str">
            <v>B</v>
          </cell>
          <cell r="J3473">
            <v>3.8119742932121559E-2</v>
          </cell>
          <cell r="K3473" t="str">
            <v>B</v>
          </cell>
          <cell r="L3473" t="str">
            <v>Bicf</v>
          </cell>
          <cell r="M3473" t="str">
            <v/>
          </cell>
          <cell r="N3473" t="str">
            <v>CAPAG Ano Base 2023</v>
          </cell>
          <cell r="O3473" t="str">
            <v>Não</v>
          </cell>
          <cell r="P3473">
            <v>0.60575629456365987</v>
          </cell>
          <cell r="Q3473" t="str">
            <v>Sim</v>
          </cell>
          <cell r="R3473" t="str">
            <v/>
          </cell>
          <cell r="S3473" t="str">
            <v/>
          </cell>
          <cell r="T3473" t="str">
            <v/>
          </cell>
          <cell r="U3473" t="str">
            <v/>
          </cell>
          <cell r="V3473" t="str">
            <v>Sim</v>
          </cell>
          <cell r="W3473" t="str">
            <v>Sim</v>
          </cell>
        </row>
        <row r="3474">
          <cell r="D3474" t="str">
            <v>Guarani d'Oeste/SP</v>
          </cell>
          <cell r="E3474" t="str">
            <v>n.d.</v>
          </cell>
          <cell r="F3474">
            <v>0.18464021563672015</v>
          </cell>
          <cell r="G3474" t="str">
            <v>A</v>
          </cell>
          <cell r="H3474" t="str">
            <v>n.d.</v>
          </cell>
          <cell r="I3474" t="str">
            <v>n.d.</v>
          </cell>
          <cell r="J3474">
            <v>0</v>
          </cell>
          <cell r="K3474" t="str">
            <v>C</v>
          </cell>
          <cell r="L3474" t="str">
            <v>Dicf</v>
          </cell>
          <cell r="M347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474" t="str">
            <v>CAPAG Ano Base 2023</v>
          </cell>
          <cell r="O3474" t="str">
            <v>Não</v>
          </cell>
          <cell r="P3474" t="str">
            <v>n.d.</v>
          </cell>
          <cell r="Q3474" t="str">
            <v>Sim</v>
          </cell>
          <cell r="R3474" t="str">
            <v/>
          </cell>
          <cell r="S3474" t="str">
            <v>Sim</v>
          </cell>
          <cell r="T3474" t="str">
            <v/>
          </cell>
          <cell r="U3474" t="str">
            <v/>
          </cell>
          <cell r="V3474" t="str">
            <v>Sim</v>
          </cell>
          <cell r="W3474" t="str">
            <v>Sim</v>
          </cell>
        </row>
        <row r="3475">
          <cell r="D3475" t="str">
            <v>Guarantã/SP</v>
          </cell>
          <cell r="E3475" t="str">
            <v>n.d.</v>
          </cell>
          <cell r="F3475">
            <v>0</v>
          </cell>
          <cell r="G3475" t="str">
            <v>A</v>
          </cell>
          <cell r="H3475">
            <v>0.95457165763919583</v>
          </cell>
          <cell r="I3475" t="str">
            <v>C</v>
          </cell>
          <cell r="J3475" t="str">
            <v>n.d.</v>
          </cell>
          <cell r="K3475" t="str">
            <v>n.d.</v>
          </cell>
          <cell r="L3475" t="str">
            <v>Bicf</v>
          </cell>
          <cell r="M347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75" t="str">
            <v>CAPAG Ano Base 2023</v>
          </cell>
          <cell r="O3475" t="str">
            <v>Não</v>
          </cell>
          <cell r="P3475" t="str">
            <v>n.d.</v>
          </cell>
          <cell r="Q3475" t="str">
            <v>Sim</v>
          </cell>
          <cell r="R3475" t="str">
            <v/>
          </cell>
          <cell r="S3475" t="str">
            <v/>
          </cell>
          <cell r="T3475" t="str">
            <v/>
          </cell>
          <cell r="U3475" t="str">
            <v>Sim</v>
          </cell>
          <cell r="V3475" t="str">
            <v>Sim</v>
          </cell>
          <cell r="W3475" t="str">
            <v>Não</v>
          </cell>
        </row>
        <row r="3476">
          <cell r="D3476" t="str">
            <v>Guararapes/SP</v>
          </cell>
          <cell r="E3476" t="str">
            <v>C</v>
          </cell>
          <cell r="F3476">
            <v>6.8068772412658929E-3</v>
          </cell>
          <cell r="G3476" t="str">
            <v>A</v>
          </cell>
          <cell r="H3476">
            <v>0.98866916801497873</v>
          </cell>
          <cell r="I3476" t="str">
            <v>C</v>
          </cell>
          <cell r="J3476">
            <v>1.202077990030166E-2</v>
          </cell>
          <cell r="K3476" t="str">
            <v>B</v>
          </cell>
          <cell r="L3476" t="str">
            <v>Aicf</v>
          </cell>
          <cell r="M3476" t="str">
            <v/>
          </cell>
          <cell r="N3476" t="str">
            <v>CAPAG Ano Base 2023</v>
          </cell>
          <cell r="O3476" t="str">
            <v>Não</v>
          </cell>
          <cell r="P3476">
            <v>0.68889787000600577</v>
          </cell>
          <cell r="Q3476" t="str">
            <v>Sim</v>
          </cell>
          <cell r="R3476" t="str">
            <v/>
          </cell>
          <cell r="S3476" t="str">
            <v/>
          </cell>
          <cell r="T3476" t="str">
            <v/>
          </cell>
          <cell r="U3476" t="str">
            <v/>
          </cell>
          <cell r="V3476" t="str">
            <v>Sim</v>
          </cell>
          <cell r="W3476" t="str">
            <v>Não</v>
          </cell>
        </row>
        <row r="3477">
          <cell r="D3477" t="str">
            <v>Guararema/SP</v>
          </cell>
          <cell r="E3477" t="str">
            <v>n.d.</v>
          </cell>
          <cell r="F3477">
            <v>5.1837821843091554E-2</v>
          </cell>
          <cell r="G3477" t="str">
            <v>A</v>
          </cell>
          <cell r="H3477">
            <v>0.80723727580708471</v>
          </cell>
          <cell r="I3477" t="str">
            <v>A</v>
          </cell>
          <cell r="J3477" t="str">
            <v>n.d.</v>
          </cell>
          <cell r="K3477" t="str">
            <v>n.d.</v>
          </cell>
          <cell r="L3477" t="str">
            <v>Cicf</v>
          </cell>
          <cell r="M3477" t="str">
            <v/>
          </cell>
          <cell r="N3477" t="str">
            <v>CAPAG Ano Base 2023</v>
          </cell>
          <cell r="O3477" t="str">
            <v>Não</v>
          </cell>
          <cell r="P3477">
            <v>9.2357165798753763E-2</v>
          </cell>
          <cell r="Q3477" t="str">
            <v>Sim</v>
          </cell>
          <cell r="R3477" t="str">
            <v>Sim</v>
          </cell>
          <cell r="S3477" t="str">
            <v/>
          </cell>
          <cell r="T3477" t="str">
            <v/>
          </cell>
          <cell r="U3477" t="str">
            <v/>
          </cell>
          <cell r="V3477" t="str">
            <v>Sim</v>
          </cell>
          <cell r="W3477" t="str">
            <v>Sim</v>
          </cell>
        </row>
        <row r="3478">
          <cell r="D3478" t="str">
            <v>Guaratinguetá/SP</v>
          </cell>
          <cell r="E3478" t="str">
            <v>C</v>
          </cell>
          <cell r="F3478">
            <v>0.28875167213382807</v>
          </cell>
          <cell r="G3478" t="str">
            <v>A</v>
          </cell>
          <cell r="H3478">
            <v>0.93076681898915825</v>
          </cell>
          <cell r="I3478" t="str">
            <v>B</v>
          </cell>
          <cell r="J3478">
            <v>-7.1199065915456439E-4</v>
          </cell>
          <cell r="K3478" t="str">
            <v>C</v>
          </cell>
          <cell r="L3478" t="str">
            <v>Bicf</v>
          </cell>
          <cell r="M3478" t="str">
            <v/>
          </cell>
          <cell r="N3478" t="str">
            <v>CAPAG Ano Base 2024</v>
          </cell>
          <cell r="O3478" t="str">
            <v>Sim</v>
          </cell>
          <cell r="P3478">
            <v>1.0410081420203046</v>
          </cell>
          <cell r="Q3478" t="str">
            <v>Sim</v>
          </cell>
          <cell r="R3478" t="str">
            <v/>
          </cell>
          <cell r="S3478" t="str">
            <v/>
          </cell>
          <cell r="T3478" t="str">
            <v/>
          </cell>
          <cell r="U3478" t="str">
            <v/>
          </cell>
          <cell r="V3478" t="str">
            <v>Sim</v>
          </cell>
          <cell r="W3478" t="str">
            <v>Sim</v>
          </cell>
        </row>
        <row r="3479">
          <cell r="D3479" t="str">
            <v>Guareí/SP</v>
          </cell>
          <cell r="E3479" t="str">
            <v>n.d.</v>
          </cell>
          <cell r="F3479">
            <v>3.9276413367763267E-2</v>
          </cell>
          <cell r="G3479" t="str">
            <v>A</v>
          </cell>
          <cell r="H3479">
            <v>0.92967084542034573</v>
          </cell>
          <cell r="I3479" t="str">
            <v>B</v>
          </cell>
          <cell r="J3479" t="str">
            <v>n.d.</v>
          </cell>
          <cell r="K3479" t="str">
            <v>n.d.</v>
          </cell>
          <cell r="L3479" t="str">
            <v>Cicf</v>
          </cell>
          <cell r="M34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79" t="str">
            <v>CAPAG Ano Base 2023</v>
          </cell>
          <cell r="O3479" t="str">
            <v>Não</v>
          </cell>
          <cell r="P3479" t="str">
            <v>n.d.</v>
          </cell>
          <cell r="Q3479" t="str">
            <v>Sim</v>
          </cell>
          <cell r="R3479" t="str">
            <v/>
          </cell>
          <cell r="S3479" t="str">
            <v/>
          </cell>
          <cell r="T3479" t="str">
            <v/>
          </cell>
          <cell r="U3479" t="str">
            <v>Sim</v>
          </cell>
          <cell r="V3479" t="str">
            <v>Sim</v>
          </cell>
          <cell r="W3479" t="str">
            <v>Sim</v>
          </cell>
        </row>
        <row r="3480">
          <cell r="D3480" t="str">
            <v>Guariba/SP</v>
          </cell>
          <cell r="E3480" t="str">
            <v>n.d.</v>
          </cell>
          <cell r="F3480">
            <v>0</v>
          </cell>
          <cell r="G3480" t="str">
            <v>A</v>
          </cell>
          <cell r="H3480">
            <v>0.95697236606471936</v>
          </cell>
          <cell r="I3480" t="str">
            <v>C</v>
          </cell>
          <cell r="J3480" t="str">
            <v>n.d.</v>
          </cell>
          <cell r="K3480" t="str">
            <v>n.d.</v>
          </cell>
          <cell r="L3480" t="str">
            <v>Bicf</v>
          </cell>
          <cell r="M34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80" t="str">
            <v>CAPAG Ano Base 2023</v>
          </cell>
          <cell r="O3480" t="str">
            <v>Não</v>
          </cell>
          <cell r="P3480" t="str">
            <v>n.d.</v>
          </cell>
          <cell r="Q3480" t="str">
            <v>Sim</v>
          </cell>
          <cell r="R3480" t="str">
            <v/>
          </cell>
          <cell r="S3480" t="str">
            <v/>
          </cell>
          <cell r="T3480" t="str">
            <v/>
          </cell>
          <cell r="U3480" t="str">
            <v>Sim</v>
          </cell>
          <cell r="V3480" t="str">
            <v>Sim</v>
          </cell>
          <cell r="W3480" t="str">
            <v>Sim</v>
          </cell>
        </row>
        <row r="3481">
          <cell r="D3481" t="str">
            <v>Guarujá/SP</v>
          </cell>
          <cell r="E3481" t="str">
            <v>C</v>
          </cell>
          <cell r="F3481">
            <v>0.60904407418994644</v>
          </cell>
          <cell r="G3481" t="str">
            <v>B</v>
          </cell>
          <cell r="H3481">
            <v>0.92493860893998192</v>
          </cell>
          <cell r="I3481" t="str">
            <v>B</v>
          </cell>
          <cell r="J3481">
            <v>-7.5755618009695269E-2</v>
          </cell>
          <cell r="K3481" t="str">
            <v>C</v>
          </cell>
          <cell r="L3481" t="str">
            <v>Bicf</v>
          </cell>
          <cell r="M3481" t="str">
            <v/>
          </cell>
          <cell r="N3481" t="str">
            <v>CAPAG Ano Base 2023</v>
          </cell>
          <cell r="O3481" t="str">
            <v>Não</v>
          </cell>
          <cell r="P3481" t="str">
            <v/>
          </cell>
          <cell r="Q3481" t="str">
            <v>Sim</v>
          </cell>
          <cell r="R3481" t="str">
            <v/>
          </cell>
          <cell r="S3481" t="str">
            <v/>
          </cell>
          <cell r="T3481" t="str">
            <v/>
          </cell>
          <cell r="U3481" t="str">
            <v/>
          </cell>
          <cell r="V3481" t="str">
            <v>Sim</v>
          </cell>
          <cell r="W3481" t="str">
            <v>Sim</v>
          </cell>
        </row>
        <row r="3482">
          <cell r="D3482" t="str">
            <v>Guarulhos/SP</v>
          </cell>
          <cell r="E3482" t="str">
            <v>C</v>
          </cell>
          <cell r="F3482">
            <v>0.4731688552435771</v>
          </cell>
          <cell r="G3482" t="str">
            <v>A</v>
          </cell>
          <cell r="H3482">
            <v>0.90342434967068574</v>
          </cell>
          <cell r="I3482" t="str">
            <v>B</v>
          </cell>
          <cell r="J3482">
            <v>-5.886381714205479E-2</v>
          </cell>
          <cell r="K3482" t="str">
            <v>C</v>
          </cell>
          <cell r="L3482" t="str">
            <v>Cicf</v>
          </cell>
          <cell r="M3482" t="str">
            <v/>
          </cell>
          <cell r="N3482" t="str">
            <v>CAPAG Ano Base 2023</v>
          </cell>
          <cell r="O3482" t="str">
            <v>Não</v>
          </cell>
          <cell r="P3482" t="str">
            <v/>
          </cell>
          <cell r="Q3482" t="str">
            <v>Sim</v>
          </cell>
          <cell r="R3482" t="str">
            <v/>
          </cell>
          <cell r="S3482" t="str">
            <v/>
          </cell>
          <cell r="T3482" t="str">
            <v/>
          </cell>
          <cell r="U3482" t="str">
            <v/>
          </cell>
          <cell r="V3482" t="str">
            <v>Sim</v>
          </cell>
          <cell r="W3482" t="str">
            <v>Sim</v>
          </cell>
        </row>
        <row r="3483">
          <cell r="D3483" t="str">
            <v>Guatapará/SP</v>
          </cell>
          <cell r="E3483" t="str">
            <v>n.d.</v>
          </cell>
          <cell r="F3483">
            <v>0.13535584302021803</v>
          </cell>
          <cell r="G3483" t="str">
            <v>A</v>
          </cell>
          <cell r="H3483">
            <v>0.98883810174076303</v>
          </cell>
          <cell r="I3483" t="str">
            <v>C</v>
          </cell>
          <cell r="J3483" t="str">
            <v>n.d.</v>
          </cell>
          <cell r="K3483" t="str">
            <v>n.d.</v>
          </cell>
          <cell r="L3483" t="str">
            <v>Bicf</v>
          </cell>
          <cell r="M348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83" t="str">
            <v>CAPAG Ano Base 2023</v>
          </cell>
          <cell r="O3483" t="str">
            <v>Não</v>
          </cell>
          <cell r="P3483" t="str">
            <v>n.d.</v>
          </cell>
          <cell r="Q3483" t="str">
            <v>Sim</v>
          </cell>
          <cell r="R3483" t="str">
            <v/>
          </cell>
          <cell r="S3483" t="str">
            <v/>
          </cell>
          <cell r="T3483" t="str">
            <v/>
          </cell>
          <cell r="U3483" t="str">
            <v>Sim</v>
          </cell>
          <cell r="V3483" t="str">
            <v>Sim</v>
          </cell>
          <cell r="W3483" t="str">
            <v>Sim</v>
          </cell>
        </row>
        <row r="3484">
          <cell r="D3484" t="str">
            <v>Guzolândia/SP</v>
          </cell>
          <cell r="E3484" t="str">
            <v>n.d.</v>
          </cell>
          <cell r="F3484">
            <v>6.4867485687038484E-2</v>
          </cell>
          <cell r="G3484" t="str">
            <v>A</v>
          </cell>
          <cell r="H3484">
            <v>0.91514706240502863</v>
          </cell>
          <cell r="I3484" t="str">
            <v>B</v>
          </cell>
          <cell r="J3484" t="str">
            <v>n.d.</v>
          </cell>
          <cell r="K3484" t="str">
            <v>n.d.</v>
          </cell>
          <cell r="L3484" t="str">
            <v>Bicf</v>
          </cell>
          <cell r="M348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84" t="str">
            <v>CAPAG Ano Base 2023</v>
          </cell>
          <cell r="O3484" t="str">
            <v>Não</v>
          </cell>
          <cell r="P3484" t="str">
            <v>n.d.</v>
          </cell>
          <cell r="Q3484" t="str">
            <v>Sim</v>
          </cell>
          <cell r="R3484" t="str">
            <v/>
          </cell>
          <cell r="S3484" t="str">
            <v/>
          </cell>
          <cell r="T3484" t="str">
            <v/>
          </cell>
          <cell r="U3484" t="str">
            <v>Sim</v>
          </cell>
          <cell r="V3484" t="str">
            <v>Sim</v>
          </cell>
          <cell r="W3484" t="str">
            <v>Sim</v>
          </cell>
        </row>
        <row r="3485">
          <cell r="D3485" t="str">
            <v>Herculândia/SP</v>
          </cell>
          <cell r="E3485" t="str">
            <v>C</v>
          </cell>
          <cell r="F3485">
            <v>6.6613765273863784E-2</v>
          </cell>
          <cell r="G3485" t="str">
            <v>A</v>
          </cell>
          <cell r="H3485">
            <v>0.96922640986588315</v>
          </cell>
          <cell r="I3485" t="str">
            <v>C</v>
          </cell>
          <cell r="J3485">
            <v>6.793488060881863E-4</v>
          </cell>
          <cell r="K3485" t="str">
            <v>B</v>
          </cell>
          <cell r="L3485" t="str">
            <v>Bicf</v>
          </cell>
          <cell r="M3485" t="str">
            <v/>
          </cell>
          <cell r="N3485" t="str">
            <v>CAPAG Ano Base 2023</v>
          </cell>
          <cell r="O3485" t="str">
            <v>Não</v>
          </cell>
          <cell r="P3485">
            <v>0.98492825842491327</v>
          </cell>
          <cell r="Q3485" t="str">
            <v>Sim</v>
          </cell>
          <cell r="R3485" t="str">
            <v/>
          </cell>
          <cell r="S3485" t="str">
            <v/>
          </cell>
          <cell r="T3485" t="str">
            <v/>
          </cell>
          <cell r="U3485" t="str">
            <v/>
          </cell>
          <cell r="V3485" t="str">
            <v>Sim</v>
          </cell>
          <cell r="W3485" t="str">
            <v>Sim</v>
          </cell>
        </row>
        <row r="3486">
          <cell r="D3486" t="str">
            <v>Holambra/SP</v>
          </cell>
          <cell r="E3486" t="str">
            <v>n.d.</v>
          </cell>
          <cell r="F3486">
            <v>0.1146009530962403</v>
          </cell>
          <cell r="G3486" t="str">
            <v>A</v>
          </cell>
          <cell r="H3486">
            <v>0.92601691569060207</v>
          </cell>
          <cell r="I3486" t="str">
            <v>B</v>
          </cell>
          <cell r="J3486" t="str">
            <v>n.d.</v>
          </cell>
          <cell r="K3486" t="str">
            <v>n.d.</v>
          </cell>
          <cell r="L3486" t="str">
            <v>Bicf</v>
          </cell>
          <cell r="M348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86" t="str">
            <v>CAPAG Ano Base 2023</v>
          </cell>
          <cell r="O3486" t="str">
            <v>Não</v>
          </cell>
          <cell r="P3486">
            <v>0.45987842666311735</v>
          </cell>
          <cell r="Q3486" t="str">
            <v>Sim</v>
          </cell>
          <cell r="R3486" t="str">
            <v>Sim</v>
          </cell>
          <cell r="S3486" t="str">
            <v/>
          </cell>
          <cell r="T3486" t="str">
            <v/>
          </cell>
          <cell r="U3486" t="str">
            <v>Sim</v>
          </cell>
          <cell r="V3486" t="str">
            <v>Sim</v>
          </cell>
          <cell r="W3486" t="str">
            <v>Sim</v>
          </cell>
        </row>
        <row r="3487">
          <cell r="D3487" t="str">
            <v>Hortolândia/SP</v>
          </cell>
          <cell r="E3487" t="str">
            <v>B</v>
          </cell>
          <cell r="F3487">
            <v>0.26832353188751285</v>
          </cell>
          <cell r="G3487" t="str">
            <v>A</v>
          </cell>
          <cell r="H3487">
            <v>0.88580262051799752</v>
          </cell>
          <cell r="I3487" t="str">
            <v>B</v>
          </cell>
          <cell r="J3487">
            <v>4.3015644230880383E-2</v>
          </cell>
          <cell r="K3487" t="str">
            <v>B</v>
          </cell>
          <cell r="L3487" t="str">
            <v>Bicf</v>
          </cell>
          <cell r="M3487" t="str">
            <v/>
          </cell>
          <cell r="N3487" t="str">
            <v>CAPAG Ano Base 2023</v>
          </cell>
          <cell r="O3487" t="str">
            <v>Não</v>
          </cell>
          <cell r="P3487">
            <v>0.28354308178222964</v>
          </cell>
          <cell r="Q3487" t="str">
            <v>Sim</v>
          </cell>
          <cell r="R3487" t="str">
            <v/>
          </cell>
          <cell r="S3487" t="str">
            <v/>
          </cell>
          <cell r="T3487" t="str">
            <v/>
          </cell>
          <cell r="U3487" t="str">
            <v/>
          </cell>
          <cell r="V3487" t="str">
            <v>Sim</v>
          </cell>
          <cell r="W3487" t="str">
            <v>Sim</v>
          </cell>
        </row>
        <row r="3488">
          <cell r="D3488" t="str">
            <v>Iacanga/SP</v>
          </cell>
          <cell r="E3488" t="str">
            <v>n.d.</v>
          </cell>
          <cell r="F3488">
            <v>9.9667413080263653E-2</v>
          </cell>
          <cell r="G3488" t="str">
            <v>A</v>
          </cell>
          <cell r="H3488">
            <v>0.95009746686208685</v>
          </cell>
          <cell r="I3488" t="str">
            <v>C</v>
          </cell>
          <cell r="J3488" t="str">
            <v>n.d.</v>
          </cell>
          <cell r="K3488" t="str">
            <v>n.d.</v>
          </cell>
          <cell r="L3488" t="str">
            <v>Cicf</v>
          </cell>
          <cell r="M34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88" t="str">
            <v>CAPAG Ano Base 2023</v>
          </cell>
          <cell r="O3488" t="str">
            <v>Não</v>
          </cell>
          <cell r="P3488" t="str">
            <v>n.d.</v>
          </cell>
          <cell r="Q3488" t="str">
            <v>Sim</v>
          </cell>
          <cell r="R3488" t="str">
            <v/>
          </cell>
          <cell r="S3488" t="str">
            <v/>
          </cell>
          <cell r="T3488" t="str">
            <v/>
          </cell>
          <cell r="U3488" t="str">
            <v>Sim</v>
          </cell>
          <cell r="V3488" t="str">
            <v>Sim</v>
          </cell>
          <cell r="W3488" t="str">
            <v>Sim</v>
          </cell>
        </row>
        <row r="3489">
          <cell r="D3489" t="str">
            <v>Iacri/SP</v>
          </cell>
          <cell r="E3489" t="str">
            <v>A</v>
          </cell>
          <cell r="F3489">
            <v>8.6079445071252675E-2</v>
          </cell>
          <cell r="G3489" t="str">
            <v>A</v>
          </cell>
          <cell r="H3489">
            <v>0.83820136141848511</v>
          </cell>
          <cell r="I3489" t="str">
            <v>A</v>
          </cell>
          <cell r="J3489">
            <v>0.25463170407396746</v>
          </cell>
          <cell r="K3489" t="str">
            <v>A</v>
          </cell>
          <cell r="L3489" t="str">
            <v>Bicf</v>
          </cell>
          <cell r="M3489" t="str">
            <v/>
          </cell>
          <cell r="N3489" t="str">
            <v>CAPAG Ano Base 2023</v>
          </cell>
          <cell r="O3489" t="str">
            <v>Não</v>
          </cell>
          <cell r="P3489">
            <v>1.6905304906522166E-2</v>
          </cell>
          <cell r="Q3489" t="str">
            <v>Sim</v>
          </cell>
          <cell r="R3489" t="str">
            <v/>
          </cell>
          <cell r="S3489" t="str">
            <v/>
          </cell>
          <cell r="T3489" t="str">
            <v/>
          </cell>
          <cell r="U3489" t="str">
            <v/>
          </cell>
          <cell r="V3489" t="str">
            <v>Sim</v>
          </cell>
          <cell r="W3489" t="str">
            <v>Sim</v>
          </cell>
        </row>
        <row r="3490">
          <cell r="D3490" t="str">
            <v>Iaras/SP</v>
          </cell>
          <cell r="E3490" t="str">
            <v>C</v>
          </cell>
          <cell r="F3490">
            <v>0.15540380138539217</v>
          </cell>
          <cell r="G3490" t="str">
            <v>A</v>
          </cell>
          <cell r="H3490">
            <v>1.0184060496478429</v>
          </cell>
          <cell r="I3490" t="str">
            <v>C</v>
          </cell>
          <cell r="J3490">
            <v>6.3134299551491488E-3</v>
          </cell>
          <cell r="K3490" t="str">
            <v>B</v>
          </cell>
          <cell r="L3490" t="str">
            <v>Bicf</v>
          </cell>
          <cell r="M3490" t="str">
            <v/>
          </cell>
          <cell r="N3490" t="str">
            <v>CAPAG Ano Base 2023</v>
          </cell>
          <cell r="O3490" t="str">
            <v>Não</v>
          </cell>
          <cell r="P3490">
            <v>0.56092355775028158</v>
          </cell>
          <cell r="Q3490" t="str">
            <v>Sim</v>
          </cell>
          <cell r="R3490" t="str">
            <v/>
          </cell>
          <cell r="S3490" t="str">
            <v/>
          </cell>
          <cell r="T3490" t="str">
            <v/>
          </cell>
          <cell r="U3490" t="str">
            <v/>
          </cell>
          <cell r="V3490" t="str">
            <v>Sim</v>
          </cell>
          <cell r="W3490" t="str">
            <v>Sim</v>
          </cell>
        </row>
        <row r="3491">
          <cell r="D3491" t="str">
            <v>Ibaté/SP</v>
          </cell>
          <cell r="E3491" t="str">
            <v>n.d.</v>
          </cell>
          <cell r="F3491">
            <v>0.13734792309545688</v>
          </cell>
          <cell r="G3491" t="str">
            <v>A</v>
          </cell>
          <cell r="H3491">
            <v>0.9379526575588264</v>
          </cell>
          <cell r="I3491" t="str">
            <v>B</v>
          </cell>
          <cell r="J3491" t="str">
            <v>n.d.</v>
          </cell>
          <cell r="K3491" t="str">
            <v>n.d.</v>
          </cell>
          <cell r="L3491" t="str">
            <v>Bicf</v>
          </cell>
          <cell r="M34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91" t="str">
            <v>CAPAG Ano Base 2023</v>
          </cell>
          <cell r="O3491" t="str">
            <v>Não</v>
          </cell>
          <cell r="P3491">
            <v>0.75882797851187389</v>
          </cell>
          <cell r="Q3491" t="str">
            <v>Sim</v>
          </cell>
          <cell r="R3491" t="str">
            <v>Sim</v>
          </cell>
          <cell r="S3491" t="str">
            <v/>
          </cell>
          <cell r="T3491" t="str">
            <v/>
          </cell>
          <cell r="U3491" t="str">
            <v>Sim</v>
          </cell>
          <cell r="V3491" t="str">
            <v>Sim</v>
          </cell>
          <cell r="W3491" t="str">
            <v>Sim</v>
          </cell>
        </row>
        <row r="3492">
          <cell r="D3492" t="str">
            <v>Ibirá/SP</v>
          </cell>
          <cell r="E3492" t="str">
            <v>n.d.</v>
          </cell>
          <cell r="F3492">
            <v>3.6761685538368824E-2</v>
          </cell>
          <cell r="G3492" t="str">
            <v>A</v>
          </cell>
          <cell r="H3492">
            <v>0.96117965007720207</v>
          </cell>
          <cell r="I3492" t="str">
            <v>C</v>
          </cell>
          <cell r="J3492" t="str">
            <v>n.d.</v>
          </cell>
          <cell r="K3492" t="str">
            <v>n.d.</v>
          </cell>
          <cell r="L3492" t="str">
            <v>Bicf</v>
          </cell>
          <cell r="M349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92" t="str">
            <v>CAPAG Ano Base 2023</v>
          </cell>
          <cell r="O3492" t="str">
            <v>Não</v>
          </cell>
          <cell r="P3492" t="str">
            <v>n.d.</v>
          </cell>
          <cell r="Q3492" t="str">
            <v>Sim</v>
          </cell>
          <cell r="R3492" t="str">
            <v/>
          </cell>
          <cell r="S3492" t="str">
            <v/>
          </cell>
          <cell r="T3492" t="str">
            <v/>
          </cell>
          <cell r="U3492" t="str">
            <v>Sim</v>
          </cell>
          <cell r="V3492" t="str">
            <v>Sim</v>
          </cell>
          <cell r="W3492" t="str">
            <v>Sim</v>
          </cell>
        </row>
        <row r="3493">
          <cell r="D3493" t="str">
            <v>Ibirarema/SP</v>
          </cell>
          <cell r="E3493" t="str">
            <v>n.d.</v>
          </cell>
          <cell r="F3493">
            <v>7.1803762733966034E-2</v>
          </cell>
          <cell r="G3493" t="str">
            <v>A</v>
          </cell>
          <cell r="H3493">
            <v>0.9547346989123453</v>
          </cell>
          <cell r="I3493" t="str">
            <v>C</v>
          </cell>
          <cell r="J3493" t="str">
            <v>n.d.</v>
          </cell>
          <cell r="K3493" t="str">
            <v>n.d.</v>
          </cell>
          <cell r="L3493" t="str">
            <v>Bicf</v>
          </cell>
          <cell r="M349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93" t="str">
            <v>CAPAG Ano Base 2023</v>
          </cell>
          <cell r="O3493" t="str">
            <v>Não</v>
          </cell>
          <cell r="P3493" t="str">
            <v>n.d.</v>
          </cell>
          <cell r="Q3493" t="str">
            <v>Sim</v>
          </cell>
          <cell r="R3493" t="str">
            <v/>
          </cell>
          <cell r="S3493" t="str">
            <v/>
          </cell>
          <cell r="T3493" t="str">
            <v/>
          </cell>
          <cell r="U3493" t="str">
            <v>Sim</v>
          </cell>
          <cell r="V3493" t="str">
            <v>Sim</v>
          </cell>
          <cell r="W3493" t="str">
            <v>Sim</v>
          </cell>
        </row>
        <row r="3494">
          <cell r="D3494" t="str">
            <v>Ibitinga/SP</v>
          </cell>
          <cell r="E3494" t="str">
            <v>n.d.</v>
          </cell>
          <cell r="F3494">
            <v>6.1425299057201364E-2</v>
          </cell>
          <cell r="G3494" t="str">
            <v>A</v>
          </cell>
          <cell r="H3494">
            <v>0.9335463597481295</v>
          </cell>
          <cell r="I3494" t="str">
            <v>B</v>
          </cell>
          <cell r="J3494" t="str">
            <v>n.d.</v>
          </cell>
          <cell r="K3494" t="str">
            <v>n.d.</v>
          </cell>
          <cell r="L3494" t="str">
            <v>Bicf</v>
          </cell>
          <cell r="M3494"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94" t="str">
            <v>CAPAG Ano Base 2023</v>
          </cell>
          <cell r="O3494" t="str">
            <v>Não</v>
          </cell>
          <cell r="P3494" t="str">
            <v>n.d.</v>
          </cell>
          <cell r="Q3494" t="str">
            <v>Sim</v>
          </cell>
          <cell r="R3494" t="str">
            <v/>
          </cell>
          <cell r="S3494" t="str">
            <v/>
          </cell>
          <cell r="T3494" t="str">
            <v>Negativa</v>
          </cell>
          <cell r="U3494" t="str">
            <v>Sim</v>
          </cell>
          <cell r="V3494" t="str">
            <v>Sim</v>
          </cell>
          <cell r="W3494" t="str">
            <v>Sim</v>
          </cell>
        </row>
        <row r="3495">
          <cell r="D3495" t="str">
            <v>Ibiúna/SP</v>
          </cell>
          <cell r="E3495" t="str">
            <v>C</v>
          </cell>
          <cell r="F3495">
            <v>0.46295262336359549</v>
          </cell>
          <cell r="G3495" t="str">
            <v>A</v>
          </cell>
          <cell r="H3495">
            <v>0.93367426121421537</v>
          </cell>
          <cell r="I3495" t="str">
            <v>B</v>
          </cell>
          <cell r="J3495">
            <v>-0.11308726084647455</v>
          </cell>
          <cell r="K3495" t="str">
            <v>C</v>
          </cell>
          <cell r="L3495" t="str">
            <v>Bicf</v>
          </cell>
          <cell r="M3495" t="str">
            <v/>
          </cell>
          <cell r="N3495" t="str">
            <v>CAPAG Ano Base 2023</v>
          </cell>
          <cell r="O3495" t="str">
            <v>Não</v>
          </cell>
          <cell r="P3495" t="str">
            <v/>
          </cell>
          <cell r="Q3495" t="str">
            <v>Sim</v>
          </cell>
          <cell r="R3495" t="str">
            <v/>
          </cell>
          <cell r="S3495" t="str">
            <v/>
          </cell>
          <cell r="T3495" t="str">
            <v/>
          </cell>
          <cell r="U3495" t="str">
            <v/>
          </cell>
          <cell r="V3495" t="str">
            <v>Sim</v>
          </cell>
          <cell r="W3495" t="str">
            <v>Sim</v>
          </cell>
        </row>
        <row r="3496">
          <cell r="D3496" t="str">
            <v>Icém/SP</v>
          </cell>
          <cell r="E3496" t="str">
            <v>n.d.</v>
          </cell>
          <cell r="F3496" t="str">
            <v>n.d.</v>
          </cell>
          <cell r="G3496" t="str">
            <v>n.d.</v>
          </cell>
          <cell r="H3496" t="str">
            <v>n.d.</v>
          </cell>
          <cell r="I3496" t="str">
            <v>n.d.</v>
          </cell>
          <cell r="J3496" t="str">
            <v>n.d.</v>
          </cell>
          <cell r="K3496" t="str">
            <v>n.d.</v>
          </cell>
          <cell r="L3496" t="str">
            <v>Aicf</v>
          </cell>
          <cell r="M3496" t="str">
            <v xml:space="preserve">Ente não publicou último RGF de 2024
Ente não publicou último RREO de 2024
</v>
          </cell>
          <cell r="N3496" t="str">
            <v>CAPAG Ano Base 2023</v>
          </cell>
          <cell r="O3496" t="str">
            <v>Não</v>
          </cell>
          <cell r="P3496">
            <v>0.9860989874578634</v>
          </cell>
          <cell r="Q3496" t="str">
            <v>Sim</v>
          </cell>
          <cell r="R3496" t="str">
            <v>Sim</v>
          </cell>
          <cell r="S3496" t="str">
            <v/>
          </cell>
          <cell r="T3496" t="str">
            <v/>
          </cell>
          <cell r="U3496" t="str">
            <v/>
          </cell>
          <cell r="V3496" t="str">
            <v>Não</v>
          </cell>
          <cell r="W3496" t="str">
            <v>Não</v>
          </cell>
        </row>
        <row r="3497">
          <cell r="D3497" t="str">
            <v>Iepê/SP</v>
          </cell>
          <cell r="E3497" t="str">
            <v>n.d.</v>
          </cell>
          <cell r="F3497">
            <v>4.6956601823996892E-2</v>
          </cell>
          <cell r="G3497" t="str">
            <v>A</v>
          </cell>
          <cell r="H3497">
            <v>0.90861357867196113</v>
          </cell>
          <cell r="I3497" t="str">
            <v>B</v>
          </cell>
          <cell r="J3497" t="str">
            <v>n.d.</v>
          </cell>
          <cell r="K3497" t="str">
            <v>n.d.</v>
          </cell>
          <cell r="L3497" t="str">
            <v>Bicf</v>
          </cell>
          <cell r="M349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97" t="str">
            <v>CAPAG Ano Base 2023</v>
          </cell>
          <cell r="O3497" t="str">
            <v>Não</v>
          </cell>
          <cell r="P3497" t="str">
            <v>n.d.</v>
          </cell>
          <cell r="Q3497" t="str">
            <v>Sim</v>
          </cell>
          <cell r="R3497" t="str">
            <v/>
          </cell>
          <cell r="S3497" t="str">
            <v/>
          </cell>
          <cell r="T3497" t="str">
            <v/>
          </cell>
          <cell r="U3497" t="str">
            <v>Sim</v>
          </cell>
          <cell r="V3497" t="str">
            <v>Sim</v>
          </cell>
          <cell r="W3497" t="str">
            <v>Sim</v>
          </cell>
        </row>
        <row r="3498">
          <cell r="D3498" t="str">
            <v>Igaraçu do Tietê/SP</v>
          </cell>
          <cell r="E3498" t="str">
            <v>C</v>
          </cell>
          <cell r="F3498">
            <v>7.4786426256461799E-2</v>
          </cell>
          <cell r="G3498" t="str">
            <v>A</v>
          </cell>
          <cell r="H3498">
            <v>0.88869303061495264</v>
          </cell>
          <cell r="I3498" t="str">
            <v>B</v>
          </cell>
          <cell r="J3498">
            <v>-9.634859599439792E-3</v>
          </cell>
          <cell r="K3498" t="str">
            <v>C</v>
          </cell>
          <cell r="L3498" t="str">
            <v>Bicf</v>
          </cell>
          <cell r="M3498" t="str">
            <v/>
          </cell>
          <cell r="N3498" t="str">
            <v>CAPAG Ano Base 2023</v>
          </cell>
          <cell r="O3498" t="str">
            <v>Não</v>
          </cell>
          <cell r="P3498" t="str">
            <v/>
          </cell>
          <cell r="Q3498" t="str">
            <v>Sim</v>
          </cell>
          <cell r="R3498" t="str">
            <v/>
          </cell>
          <cell r="S3498" t="str">
            <v/>
          </cell>
          <cell r="T3498" t="str">
            <v/>
          </cell>
          <cell r="U3498" t="str">
            <v/>
          </cell>
          <cell r="V3498" t="str">
            <v>Sim</v>
          </cell>
          <cell r="W3498" t="str">
            <v>Sim</v>
          </cell>
        </row>
        <row r="3499">
          <cell r="D3499" t="str">
            <v>Igarapava/SP</v>
          </cell>
          <cell r="E3499" t="str">
            <v>n.d.</v>
          </cell>
          <cell r="F3499">
            <v>0.23357722823821941</v>
          </cell>
          <cell r="G3499" t="str">
            <v>A</v>
          </cell>
          <cell r="H3499">
            <v>0.9024913736092478</v>
          </cell>
          <cell r="I3499" t="str">
            <v>B</v>
          </cell>
          <cell r="J3499" t="str">
            <v>n.d.</v>
          </cell>
          <cell r="K3499" t="str">
            <v>n.d.</v>
          </cell>
          <cell r="L3499" t="str">
            <v>Bicf</v>
          </cell>
          <cell r="M349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499" t="str">
            <v>CAPAG Ano Base 2023</v>
          </cell>
          <cell r="O3499" t="str">
            <v>Não</v>
          </cell>
          <cell r="P3499" t="str">
            <v>n.d.</v>
          </cell>
          <cell r="Q3499" t="str">
            <v>Sim</v>
          </cell>
          <cell r="R3499" t="str">
            <v/>
          </cell>
          <cell r="S3499" t="str">
            <v/>
          </cell>
          <cell r="T3499" t="str">
            <v/>
          </cell>
          <cell r="U3499" t="str">
            <v>Sim</v>
          </cell>
          <cell r="V3499" t="str">
            <v>Sim</v>
          </cell>
          <cell r="W3499" t="str">
            <v>Não</v>
          </cell>
        </row>
        <row r="3500">
          <cell r="D3500" t="str">
            <v>Igaratá/SP</v>
          </cell>
          <cell r="E3500" t="str">
            <v>A</v>
          </cell>
          <cell r="F3500">
            <v>9.9503669853285209E-2</v>
          </cell>
          <cell r="G3500" t="str">
            <v>A</v>
          </cell>
          <cell r="H3500">
            <v>0.82629220262599967</v>
          </cell>
          <cell r="I3500" t="str">
            <v>A</v>
          </cell>
          <cell r="J3500">
            <v>4.4555055035871184E-2</v>
          </cell>
          <cell r="K3500" t="str">
            <v>B</v>
          </cell>
          <cell r="L3500" t="str">
            <v>Bicf</v>
          </cell>
          <cell r="M3500" t="str">
            <v/>
          </cell>
          <cell r="N3500" t="str">
            <v>CAPAG Ano Base 2023</v>
          </cell>
          <cell r="O3500" t="str">
            <v>Não</v>
          </cell>
          <cell r="P3500">
            <v>0.13127471801303425</v>
          </cell>
          <cell r="Q3500" t="str">
            <v>Sim</v>
          </cell>
          <cell r="R3500" t="str">
            <v/>
          </cell>
          <cell r="S3500" t="str">
            <v/>
          </cell>
          <cell r="T3500" t="str">
            <v/>
          </cell>
          <cell r="U3500" t="str">
            <v/>
          </cell>
          <cell r="V3500" t="str">
            <v>Sim</v>
          </cell>
          <cell r="W3500" t="str">
            <v>Sim</v>
          </cell>
        </row>
        <row r="3501">
          <cell r="D3501" t="str">
            <v>Iguape/SP</v>
          </cell>
          <cell r="E3501" t="str">
            <v>C</v>
          </cell>
          <cell r="F3501">
            <v>0.53572069532039601</v>
          </cell>
          <cell r="G3501" t="str">
            <v>A</v>
          </cell>
          <cell r="H3501">
            <v>0.96782330200552757</v>
          </cell>
          <cell r="I3501" t="str">
            <v>C</v>
          </cell>
          <cell r="J3501">
            <v>7.2742163003566465E-2</v>
          </cell>
          <cell r="K3501" t="str">
            <v>A</v>
          </cell>
          <cell r="L3501" t="str">
            <v>Bicf</v>
          </cell>
          <cell r="M3501" t="str">
            <v/>
          </cell>
          <cell r="N3501" t="str">
            <v>CAPAG Ano Base 2023</v>
          </cell>
          <cell r="O3501" t="str">
            <v>Não</v>
          </cell>
          <cell r="P3501">
            <v>0.19636205086537645</v>
          </cell>
          <cell r="Q3501" t="str">
            <v>Sim</v>
          </cell>
          <cell r="R3501" t="str">
            <v/>
          </cell>
          <cell r="S3501" t="str">
            <v/>
          </cell>
          <cell r="T3501" t="str">
            <v/>
          </cell>
          <cell r="U3501" t="str">
            <v/>
          </cell>
          <cell r="V3501" t="str">
            <v>Sim</v>
          </cell>
          <cell r="W3501" t="str">
            <v>Sim</v>
          </cell>
        </row>
        <row r="3502">
          <cell r="D3502" t="str">
            <v>Ilhabela/SP</v>
          </cell>
          <cell r="E3502" t="str">
            <v>A</v>
          </cell>
          <cell r="F3502">
            <v>0</v>
          </cell>
          <cell r="G3502" t="str">
            <v>A</v>
          </cell>
          <cell r="H3502">
            <v>0.66944430363838281</v>
          </cell>
          <cell r="I3502" t="str">
            <v>A</v>
          </cell>
          <cell r="J3502">
            <v>0.86144419698492314</v>
          </cell>
          <cell r="K3502" t="str">
            <v>A</v>
          </cell>
          <cell r="L3502" t="str">
            <v>Bicf</v>
          </cell>
          <cell r="M3502" t="str">
            <v/>
          </cell>
          <cell r="N3502" t="str">
            <v>CAPAG Ano Base 2023</v>
          </cell>
          <cell r="O3502" t="str">
            <v>Não</v>
          </cell>
          <cell r="P3502">
            <v>5.3970133200683737E-3</v>
          </cell>
          <cell r="Q3502" t="str">
            <v>Sim</v>
          </cell>
          <cell r="R3502" t="str">
            <v/>
          </cell>
          <cell r="S3502" t="str">
            <v/>
          </cell>
          <cell r="T3502" t="str">
            <v/>
          </cell>
          <cell r="U3502" t="str">
            <v/>
          </cell>
          <cell r="V3502" t="str">
            <v>Sim</v>
          </cell>
          <cell r="W3502" t="str">
            <v>Sim</v>
          </cell>
        </row>
        <row r="3503">
          <cell r="D3503" t="str">
            <v>Ilha Comprida/SP</v>
          </cell>
          <cell r="E3503" t="str">
            <v>C</v>
          </cell>
          <cell r="F3503">
            <v>0.24160324824279489</v>
          </cell>
          <cell r="G3503" t="str">
            <v>A</v>
          </cell>
          <cell r="H3503">
            <v>0.92800370448315372</v>
          </cell>
          <cell r="I3503" t="str">
            <v>B</v>
          </cell>
          <cell r="J3503">
            <v>-3.4763672321317274E-2</v>
          </cell>
          <cell r="K3503" t="str">
            <v>C</v>
          </cell>
          <cell r="L3503" t="str">
            <v>Bicf</v>
          </cell>
          <cell r="M3503" t="str">
            <v/>
          </cell>
          <cell r="N3503" t="str">
            <v>CAPAG Ano Base 2023</v>
          </cell>
          <cell r="O3503" t="str">
            <v>Não</v>
          </cell>
          <cell r="P3503">
            <v>3.0573901120340317</v>
          </cell>
          <cell r="Q3503" t="str">
            <v>Sim</v>
          </cell>
          <cell r="R3503" t="str">
            <v/>
          </cell>
          <cell r="S3503" t="str">
            <v/>
          </cell>
          <cell r="T3503" t="str">
            <v/>
          </cell>
          <cell r="U3503" t="str">
            <v/>
          </cell>
          <cell r="V3503" t="str">
            <v>Sim</v>
          </cell>
          <cell r="W3503" t="str">
            <v>Sim</v>
          </cell>
        </row>
        <row r="3504">
          <cell r="D3504" t="str">
            <v>Ilha Solteira/SP</v>
          </cell>
          <cell r="E3504" t="str">
            <v>C</v>
          </cell>
          <cell r="F3504">
            <v>1.6081271685452297E-2</v>
          </cell>
          <cell r="G3504" t="str">
            <v>A</v>
          </cell>
          <cell r="H3504">
            <v>0.98729222042174347</v>
          </cell>
          <cell r="I3504" t="str">
            <v>C</v>
          </cell>
          <cell r="J3504">
            <v>-8.6073414163565148E-2</v>
          </cell>
          <cell r="K3504" t="str">
            <v>C</v>
          </cell>
          <cell r="L3504" t="str">
            <v>Bicf</v>
          </cell>
          <cell r="M3504" t="str">
            <v/>
          </cell>
          <cell r="N3504" t="str">
            <v>CAPAG Ano Base 2023</v>
          </cell>
          <cell r="O3504" t="str">
            <v>Não</v>
          </cell>
          <cell r="P3504" t="str">
            <v/>
          </cell>
          <cell r="Q3504" t="str">
            <v>Sim</v>
          </cell>
          <cell r="R3504" t="str">
            <v/>
          </cell>
          <cell r="S3504" t="str">
            <v/>
          </cell>
          <cell r="T3504" t="str">
            <v/>
          </cell>
          <cell r="U3504" t="str">
            <v/>
          </cell>
          <cell r="V3504" t="str">
            <v>Sim</v>
          </cell>
          <cell r="W3504" t="str">
            <v>Sim</v>
          </cell>
        </row>
        <row r="3505">
          <cell r="D3505" t="str">
            <v>Indaiatuba/SP</v>
          </cell>
          <cell r="E3505" t="str">
            <v>A</v>
          </cell>
          <cell r="F3505">
            <v>2.6673488628125228E-2</v>
          </cell>
          <cell r="G3505" t="str">
            <v>A</v>
          </cell>
          <cell r="H3505">
            <v>0.83073448705745934</v>
          </cell>
          <cell r="I3505" t="str">
            <v>A</v>
          </cell>
          <cell r="J3505">
            <v>0.37896277525160726</v>
          </cell>
          <cell r="K3505" t="str">
            <v>A</v>
          </cell>
          <cell r="L3505" t="str">
            <v>Bicf</v>
          </cell>
          <cell r="M3505" t="str">
            <v/>
          </cell>
          <cell r="N3505" t="str">
            <v>CAPAG Ano Base 2023</v>
          </cell>
          <cell r="O3505" t="str">
            <v>Não</v>
          </cell>
          <cell r="P3505">
            <v>1.9583998995750609E-2</v>
          </cell>
          <cell r="Q3505" t="str">
            <v>Sim</v>
          </cell>
          <cell r="R3505" t="str">
            <v/>
          </cell>
          <cell r="S3505" t="str">
            <v/>
          </cell>
          <cell r="T3505" t="str">
            <v/>
          </cell>
          <cell r="U3505" t="str">
            <v/>
          </cell>
          <cell r="V3505" t="str">
            <v>Sim</v>
          </cell>
          <cell r="W3505" t="str">
            <v>Sim</v>
          </cell>
        </row>
        <row r="3506">
          <cell r="D3506" t="str">
            <v>Indiana/SP</v>
          </cell>
          <cell r="E3506" t="str">
            <v>C</v>
          </cell>
          <cell r="F3506">
            <v>8.177063968176207E-2</v>
          </cell>
          <cell r="G3506" t="str">
            <v>A</v>
          </cell>
          <cell r="H3506">
            <v>0.95884299125245254</v>
          </cell>
          <cell r="I3506" t="str">
            <v>C</v>
          </cell>
          <cell r="J3506">
            <v>-2.6007206995751937E-2</v>
          </cell>
          <cell r="K3506" t="str">
            <v>C</v>
          </cell>
          <cell r="L3506" t="str">
            <v>Bicf</v>
          </cell>
          <cell r="M3506" t="str">
            <v/>
          </cell>
          <cell r="N3506" t="str">
            <v>CAPAG Ano Base 2023</v>
          </cell>
          <cell r="O3506" t="str">
            <v>Não</v>
          </cell>
          <cell r="P3506">
            <v>5.530103373835157</v>
          </cell>
          <cell r="Q3506" t="str">
            <v>Sim</v>
          </cell>
          <cell r="R3506" t="str">
            <v/>
          </cell>
          <cell r="S3506" t="str">
            <v/>
          </cell>
          <cell r="T3506" t="str">
            <v/>
          </cell>
          <cell r="U3506" t="str">
            <v/>
          </cell>
          <cell r="V3506" t="str">
            <v>Sim</v>
          </cell>
          <cell r="W3506" t="str">
            <v>Sim</v>
          </cell>
        </row>
        <row r="3507">
          <cell r="D3507" t="str">
            <v>Indiaporã/SP</v>
          </cell>
          <cell r="E3507" t="str">
            <v>C</v>
          </cell>
          <cell r="F3507">
            <v>0.26211726556870762</v>
          </cell>
          <cell r="G3507" t="str">
            <v>A</v>
          </cell>
          <cell r="H3507">
            <v>0.96567416011678275</v>
          </cell>
          <cell r="I3507" t="str">
            <v>C</v>
          </cell>
          <cell r="J3507">
            <v>7.3407483525308346E-3</v>
          </cell>
          <cell r="K3507" t="str">
            <v>B</v>
          </cell>
          <cell r="L3507" t="str">
            <v>Bicf</v>
          </cell>
          <cell r="M3507" t="str">
            <v/>
          </cell>
          <cell r="N3507" t="str">
            <v>CAPAG Ano Base 2023</v>
          </cell>
          <cell r="O3507" t="str">
            <v>Não</v>
          </cell>
          <cell r="P3507">
            <v>0.61257900507616425</v>
          </cell>
          <cell r="Q3507" t="str">
            <v>Sim</v>
          </cell>
          <cell r="R3507" t="str">
            <v/>
          </cell>
          <cell r="S3507" t="str">
            <v/>
          </cell>
          <cell r="T3507" t="str">
            <v/>
          </cell>
          <cell r="U3507" t="str">
            <v/>
          </cell>
          <cell r="V3507" t="str">
            <v>Sim</v>
          </cell>
          <cell r="W3507" t="str">
            <v>Sim</v>
          </cell>
        </row>
        <row r="3508">
          <cell r="D3508" t="str">
            <v>Inúbia Paulista/SP</v>
          </cell>
          <cell r="E3508" t="str">
            <v>C</v>
          </cell>
          <cell r="F3508">
            <v>0</v>
          </cell>
          <cell r="G3508" t="str">
            <v>A</v>
          </cell>
          <cell r="H3508">
            <v>0.91704667035955645</v>
          </cell>
          <cell r="I3508" t="str">
            <v>B</v>
          </cell>
          <cell r="J3508">
            <v>0</v>
          </cell>
          <cell r="K3508" t="str">
            <v>C</v>
          </cell>
          <cell r="L3508" t="str">
            <v>Bicf</v>
          </cell>
          <cell r="M3508" t="str">
            <v/>
          </cell>
          <cell r="N3508" t="str">
            <v>CAPAG Ano Base 2023</v>
          </cell>
          <cell r="O3508" t="str">
            <v>Não</v>
          </cell>
          <cell r="P3508" t="str">
            <v>n.d.</v>
          </cell>
          <cell r="Q3508" t="str">
            <v>Sim</v>
          </cell>
          <cell r="R3508" t="str">
            <v/>
          </cell>
          <cell r="S3508" t="str">
            <v/>
          </cell>
          <cell r="T3508" t="str">
            <v/>
          </cell>
          <cell r="U3508" t="str">
            <v/>
          </cell>
          <cell r="V3508" t="str">
            <v>Sim</v>
          </cell>
          <cell r="W3508" t="str">
            <v>Sim</v>
          </cell>
        </row>
        <row r="3509">
          <cell r="D3509" t="str">
            <v>Ipaussu/SP</v>
          </cell>
          <cell r="E3509" t="str">
            <v>C</v>
          </cell>
          <cell r="F3509">
            <v>0.16023423206493212</v>
          </cell>
          <cell r="G3509" t="str">
            <v>A</v>
          </cell>
          <cell r="H3509">
            <v>0.9563072646243902</v>
          </cell>
          <cell r="I3509" t="str">
            <v>C</v>
          </cell>
          <cell r="J3509">
            <v>-3.8386794909966215E-2</v>
          </cell>
          <cell r="K3509" t="str">
            <v>C</v>
          </cell>
          <cell r="L3509" t="str">
            <v>Bicf</v>
          </cell>
          <cell r="M3509" t="str">
            <v/>
          </cell>
          <cell r="N3509" t="str">
            <v>CAPAG Ano Base 2023</v>
          </cell>
          <cell r="O3509" t="str">
            <v>Não</v>
          </cell>
          <cell r="P3509" t="str">
            <v/>
          </cell>
          <cell r="Q3509" t="str">
            <v>Sim</v>
          </cell>
          <cell r="R3509" t="str">
            <v/>
          </cell>
          <cell r="S3509" t="str">
            <v/>
          </cell>
          <cell r="T3509" t="str">
            <v/>
          </cell>
          <cell r="U3509" t="str">
            <v/>
          </cell>
          <cell r="V3509" t="str">
            <v>Sim</v>
          </cell>
          <cell r="W3509" t="str">
            <v>Sim</v>
          </cell>
        </row>
        <row r="3510">
          <cell r="D3510" t="str">
            <v>Iperó/SP</v>
          </cell>
          <cell r="E3510" t="str">
            <v>C</v>
          </cell>
          <cell r="F3510">
            <v>4.9811604200653004E-2</v>
          </cell>
          <cell r="G3510" t="str">
            <v>A</v>
          </cell>
          <cell r="H3510">
            <v>0.95287277767443745</v>
          </cell>
          <cell r="I3510" t="str">
            <v>C</v>
          </cell>
          <cell r="J3510">
            <v>-2.788947849062209E-2</v>
          </cell>
          <cell r="K3510" t="str">
            <v>C</v>
          </cell>
          <cell r="L3510" t="str">
            <v>Bicf</v>
          </cell>
          <cell r="M3510" t="str">
            <v/>
          </cell>
          <cell r="N3510" t="str">
            <v>CAPAG Ano Base 2023</v>
          </cell>
          <cell r="O3510" t="str">
            <v>Não</v>
          </cell>
          <cell r="P3510" t="str">
            <v/>
          </cell>
          <cell r="Q3510" t="str">
            <v>Sim</v>
          </cell>
          <cell r="R3510" t="str">
            <v/>
          </cell>
          <cell r="S3510" t="str">
            <v/>
          </cell>
          <cell r="T3510" t="str">
            <v/>
          </cell>
          <cell r="U3510" t="str">
            <v/>
          </cell>
          <cell r="V3510" t="str">
            <v>Sim</v>
          </cell>
          <cell r="W3510" t="str">
            <v>Sim</v>
          </cell>
        </row>
        <row r="3511">
          <cell r="D3511" t="str">
            <v>Ipeúna/SP</v>
          </cell>
          <cell r="E3511" t="str">
            <v>A</v>
          </cell>
          <cell r="F3511">
            <v>0</v>
          </cell>
          <cell r="G3511" t="str">
            <v>A</v>
          </cell>
          <cell r="H3511">
            <v>0.93809730292940285</v>
          </cell>
          <cell r="I3511" t="str">
            <v>B</v>
          </cell>
          <cell r="J3511">
            <v>7.9330085364104561E-2</v>
          </cell>
          <cell r="K3511" t="str">
            <v>A</v>
          </cell>
          <cell r="L3511" t="str">
            <v>Bicf</v>
          </cell>
          <cell r="M3511" t="str">
            <v/>
          </cell>
          <cell r="N3511" t="str">
            <v>CAPAG Ano Base 2023</v>
          </cell>
          <cell r="O3511" t="str">
            <v>Não</v>
          </cell>
          <cell r="P3511">
            <v>0.11783681544579087</v>
          </cell>
          <cell r="Q3511" t="str">
            <v>Sim</v>
          </cell>
          <cell r="R3511" t="str">
            <v/>
          </cell>
          <cell r="S3511" t="str">
            <v/>
          </cell>
          <cell r="T3511" t="str">
            <v/>
          </cell>
          <cell r="U3511" t="str">
            <v/>
          </cell>
          <cell r="V3511" t="str">
            <v>Sim</v>
          </cell>
          <cell r="W3511" t="str">
            <v>Sim</v>
          </cell>
        </row>
        <row r="3512">
          <cell r="D3512" t="str">
            <v>Ipiguá/SP</v>
          </cell>
          <cell r="E3512" t="str">
            <v>n.d.</v>
          </cell>
          <cell r="F3512">
            <v>0.11483991324441434</v>
          </cell>
          <cell r="G3512" t="str">
            <v>A</v>
          </cell>
          <cell r="H3512" t="str">
            <v>n.d.</v>
          </cell>
          <cell r="I3512" t="str">
            <v>n.d.</v>
          </cell>
          <cell r="J3512">
            <v>0</v>
          </cell>
          <cell r="K3512" t="str">
            <v>C</v>
          </cell>
          <cell r="L3512" t="str">
            <v>Dicf</v>
          </cell>
          <cell r="M351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512" t="str">
            <v>CAPAG Ano Base 2023</v>
          </cell>
          <cell r="O3512" t="str">
            <v>Não</v>
          </cell>
          <cell r="P3512" t="str">
            <v>n.d.</v>
          </cell>
          <cell r="Q3512" t="str">
            <v>Sim</v>
          </cell>
          <cell r="R3512" t="str">
            <v/>
          </cell>
          <cell r="S3512" t="str">
            <v>Sim</v>
          </cell>
          <cell r="T3512" t="str">
            <v/>
          </cell>
          <cell r="U3512" t="str">
            <v/>
          </cell>
          <cell r="V3512" t="str">
            <v>Sim</v>
          </cell>
          <cell r="W3512" t="str">
            <v>Sim</v>
          </cell>
        </row>
        <row r="3513">
          <cell r="D3513" t="str">
            <v>Iporanga/SP</v>
          </cell>
          <cell r="E3513" t="str">
            <v>C</v>
          </cell>
          <cell r="F3513">
            <v>8.3659771730672738E-2</v>
          </cell>
          <cell r="G3513" t="str">
            <v>A</v>
          </cell>
          <cell r="H3513">
            <v>0.95448200803766348</v>
          </cell>
          <cell r="I3513" t="str">
            <v>C</v>
          </cell>
          <cell r="J3513">
            <v>4.3930057758551208E-3</v>
          </cell>
          <cell r="K3513" t="str">
            <v>B</v>
          </cell>
          <cell r="L3513" t="str">
            <v>Cicf</v>
          </cell>
          <cell r="M3513" t="str">
            <v/>
          </cell>
          <cell r="N3513" t="str">
            <v>CAPAG Ano Base 2023</v>
          </cell>
          <cell r="O3513" t="str">
            <v>Não</v>
          </cell>
          <cell r="P3513">
            <v>0.32008736259229886</v>
          </cell>
          <cell r="Q3513" t="str">
            <v>Sim</v>
          </cell>
          <cell r="R3513" t="str">
            <v>Sim</v>
          </cell>
          <cell r="S3513" t="str">
            <v/>
          </cell>
          <cell r="T3513" t="str">
            <v/>
          </cell>
          <cell r="U3513" t="str">
            <v/>
          </cell>
          <cell r="V3513" t="str">
            <v>Sim</v>
          </cell>
          <cell r="W3513" t="str">
            <v>Sim</v>
          </cell>
        </row>
        <row r="3514">
          <cell r="D3514" t="str">
            <v>Ipuã/SP</v>
          </cell>
          <cell r="E3514" t="str">
            <v>n.d.</v>
          </cell>
          <cell r="F3514">
            <v>7.954616430530824E-2</v>
          </cell>
          <cell r="G3514" t="str">
            <v>A</v>
          </cell>
          <cell r="H3514">
            <v>1.0033488903273096</v>
          </cell>
          <cell r="I3514" t="str">
            <v>C</v>
          </cell>
          <cell r="J3514" t="str">
            <v>n.d.</v>
          </cell>
          <cell r="K3514" t="str">
            <v>n.d.</v>
          </cell>
          <cell r="L3514" t="str">
            <v>Bicf</v>
          </cell>
          <cell r="M351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14" t="str">
            <v>CAPAG Ano Base 2023</v>
          </cell>
          <cell r="O3514" t="str">
            <v>Não</v>
          </cell>
          <cell r="P3514" t="str">
            <v>n.d.</v>
          </cell>
          <cell r="Q3514" t="str">
            <v>Sim</v>
          </cell>
          <cell r="R3514" t="str">
            <v/>
          </cell>
          <cell r="S3514" t="str">
            <v/>
          </cell>
          <cell r="T3514" t="str">
            <v/>
          </cell>
          <cell r="U3514" t="str">
            <v>Sim</v>
          </cell>
          <cell r="V3514" t="str">
            <v>Sim</v>
          </cell>
          <cell r="W3514" t="str">
            <v>Sim</v>
          </cell>
        </row>
        <row r="3515">
          <cell r="D3515" t="str">
            <v>Iracemápolis/SP</v>
          </cell>
          <cell r="E3515" t="str">
            <v>C</v>
          </cell>
          <cell r="F3515">
            <v>0.25112089168628721</v>
          </cell>
          <cell r="G3515" t="str">
            <v>A</v>
          </cell>
          <cell r="H3515">
            <v>0.96333938880764813</v>
          </cell>
          <cell r="I3515" t="str">
            <v>C</v>
          </cell>
          <cell r="J3515">
            <v>2.6747591940077121E-2</v>
          </cell>
          <cell r="K3515" t="str">
            <v>B</v>
          </cell>
          <cell r="L3515" t="str">
            <v>Bicf</v>
          </cell>
          <cell r="M3515" t="str">
            <v/>
          </cell>
          <cell r="N3515" t="str">
            <v>CAPAG Ano Base 2023</v>
          </cell>
          <cell r="O3515" t="str">
            <v>Não</v>
          </cell>
          <cell r="P3515">
            <v>0.78506579683843125</v>
          </cell>
          <cell r="Q3515" t="str">
            <v>Sim</v>
          </cell>
          <cell r="R3515" t="str">
            <v/>
          </cell>
          <cell r="S3515" t="str">
            <v/>
          </cell>
          <cell r="T3515" t="str">
            <v/>
          </cell>
          <cell r="U3515" t="str">
            <v/>
          </cell>
          <cell r="V3515" t="str">
            <v>Sim</v>
          </cell>
          <cell r="W3515" t="str">
            <v>Sim</v>
          </cell>
        </row>
        <row r="3516">
          <cell r="D3516" t="str">
            <v>Irapuã/SP</v>
          </cell>
          <cell r="E3516" t="str">
            <v>C</v>
          </cell>
          <cell r="F3516">
            <v>3.4096934929269004E-3</v>
          </cell>
          <cell r="G3516" t="str">
            <v>A</v>
          </cell>
          <cell r="H3516">
            <v>0.96264175501566474</v>
          </cell>
          <cell r="I3516" t="str">
            <v>C</v>
          </cell>
          <cell r="J3516">
            <v>-4.9158283762459586E-3</v>
          </cell>
          <cell r="K3516" t="str">
            <v>C</v>
          </cell>
          <cell r="L3516" t="str">
            <v>Bicf</v>
          </cell>
          <cell r="M3516" t="str">
            <v/>
          </cell>
          <cell r="N3516" t="str">
            <v>CAPAG Ano Base 2023</v>
          </cell>
          <cell r="O3516" t="str">
            <v>Não</v>
          </cell>
          <cell r="P3516">
            <v>1.2962376695814439</v>
          </cell>
          <cell r="Q3516" t="str">
            <v>Sim</v>
          </cell>
          <cell r="R3516" t="str">
            <v/>
          </cell>
          <cell r="S3516" t="str">
            <v/>
          </cell>
          <cell r="T3516" t="str">
            <v/>
          </cell>
          <cell r="U3516" t="str">
            <v/>
          </cell>
          <cell r="V3516" t="str">
            <v>Sim</v>
          </cell>
          <cell r="W3516" t="str">
            <v>Sim</v>
          </cell>
        </row>
        <row r="3517">
          <cell r="D3517" t="str">
            <v>Irapuru/SP</v>
          </cell>
          <cell r="E3517" t="str">
            <v>B</v>
          </cell>
          <cell r="F3517">
            <v>0.31752134704778595</v>
          </cell>
          <cell r="G3517" t="str">
            <v>A</v>
          </cell>
          <cell r="H3517">
            <v>0.92005162897724735</v>
          </cell>
          <cell r="I3517" t="str">
            <v>B</v>
          </cell>
          <cell r="J3517">
            <v>9.4129602410313387E-3</v>
          </cell>
          <cell r="K3517" t="str">
            <v>B</v>
          </cell>
          <cell r="L3517" t="str">
            <v>Bicf</v>
          </cell>
          <cell r="M3517" t="str">
            <v/>
          </cell>
          <cell r="N3517" t="str">
            <v>CAPAG Ano Base 2023</v>
          </cell>
          <cell r="O3517" t="str">
            <v>Não</v>
          </cell>
          <cell r="P3517">
            <v>0.48574243398393624</v>
          </cell>
          <cell r="Q3517" t="str">
            <v>Sim</v>
          </cell>
          <cell r="R3517" t="str">
            <v/>
          </cell>
          <cell r="S3517" t="str">
            <v/>
          </cell>
          <cell r="T3517" t="str">
            <v/>
          </cell>
          <cell r="U3517" t="str">
            <v/>
          </cell>
          <cell r="V3517" t="str">
            <v>Sim</v>
          </cell>
          <cell r="W3517" t="str">
            <v>Sim</v>
          </cell>
        </row>
        <row r="3518">
          <cell r="D3518" t="str">
            <v>Itaberá/SP</v>
          </cell>
          <cell r="E3518" t="str">
            <v>n.d.</v>
          </cell>
          <cell r="F3518">
            <v>5.3419631170945933E-2</v>
          </cell>
          <cell r="G3518" t="str">
            <v>A</v>
          </cell>
          <cell r="H3518">
            <v>0.91318241448684101</v>
          </cell>
          <cell r="I3518" t="str">
            <v>B</v>
          </cell>
          <cell r="J3518" t="str">
            <v>n.d.</v>
          </cell>
          <cell r="K3518" t="str">
            <v>n.d.</v>
          </cell>
          <cell r="L3518" t="str">
            <v>Aicf</v>
          </cell>
          <cell r="M351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18" t="str">
            <v>CAPAG Ano Base 2023</v>
          </cell>
          <cell r="O3518" t="str">
            <v>Não</v>
          </cell>
          <cell r="P3518">
            <v>5.0317075006029444E-2</v>
          </cell>
          <cell r="Q3518" t="str">
            <v>Sim</v>
          </cell>
          <cell r="R3518" t="str">
            <v>Sim</v>
          </cell>
          <cell r="S3518" t="str">
            <v/>
          </cell>
          <cell r="T3518" t="str">
            <v/>
          </cell>
          <cell r="U3518" t="str">
            <v>Sim</v>
          </cell>
          <cell r="V3518" t="str">
            <v>Sim</v>
          </cell>
          <cell r="W3518" t="str">
            <v>Sim</v>
          </cell>
        </row>
        <row r="3519">
          <cell r="D3519" t="str">
            <v>Itaí/SP</v>
          </cell>
          <cell r="E3519" t="str">
            <v>B</v>
          </cell>
          <cell r="F3519">
            <v>4.2518775568962795E-2</v>
          </cell>
          <cell r="G3519" t="str">
            <v>A</v>
          </cell>
          <cell r="H3519">
            <v>0.86717146808567536</v>
          </cell>
          <cell r="I3519" t="str">
            <v>B</v>
          </cell>
          <cell r="J3519">
            <v>3.0572465948653167E-3</v>
          </cell>
          <cell r="K3519" t="str">
            <v>B</v>
          </cell>
          <cell r="L3519" t="str">
            <v>Bicf</v>
          </cell>
          <cell r="M3519" t="str">
            <v/>
          </cell>
          <cell r="N3519" t="str">
            <v>CAPAG Ano Base 2023</v>
          </cell>
          <cell r="O3519" t="str">
            <v>Não</v>
          </cell>
          <cell r="P3519">
            <v>0.75991340042471045</v>
          </cell>
          <cell r="Q3519" t="str">
            <v>Sim</v>
          </cell>
          <cell r="R3519" t="str">
            <v/>
          </cell>
          <cell r="S3519" t="str">
            <v/>
          </cell>
          <cell r="T3519" t="str">
            <v/>
          </cell>
          <cell r="U3519" t="str">
            <v/>
          </cell>
          <cell r="V3519" t="str">
            <v>Sim</v>
          </cell>
          <cell r="W3519" t="str">
            <v>Sim</v>
          </cell>
        </row>
        <row r="3520">
          <cell r="D3520" t="str">
            <v>Itajobi/SP</v>
          </cell>
          <cell r="E3520" t="str">
            <v>n.d.</v>
          </cell>
          <cell r="F3520">
            <v>1.7536821127634692E-2</v>
          </cell>
          <cell r="G3520" t="str">
            <v>A</v>
          </cell>
          <cell r="H3520">
            <v>0.91122652812099059</v>
          </cell>
          <cell r="I3520" t="str">
            <v>B</v>
          </cell>
          <cell r="J3520" t="str">
            <v>n.d.</v>
          </cell>
          <cell r="K3520" t="str">
            <v>n.d.</v>
          </cell>
          <cell r="L3520" t="str">
            <v>Bicf</v>
          </cell>
          <cell r="M352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20" t="str">
            <v>CAPAG Ano Base 2023</v>
          </cell>
          <cell r="O3520" t="str">
            <v>Não</v>
          </cell>
          <cell r="P3520">
            <v>0.41429366824463337</v>
          </cell>
          <cell r="Q3520" t="str">
            <v>Sim</v>
          </cell>
          <cell r="R3520" t="str">
            <v>Sim</v>
          </cell>
          <cell r="S3520" t="str">
            <v/>
          </cell>
          <cell r="T3520" t="str">
            <v/>
          </cell>
          <cell r="U3520" t="str">
            <v>Sim</v>
          </cell>
          <cell r="V3520" t="str">
            <v>Sim</v>
          </cell>
          <cell r="W3520" t="str">
            <v>Sim</v>
          </cell>
        </row>
        <row r="3521">
          <cell r="D3521" t="str">
            <v>Itaju/SP</v>
          </cell>
          <cell r="E3521" t="str">
            <v>A+</v>
          </cell>
          <cell r="F3521">
            <v>0</v>
          </cell>
          <cell r="G3521" t="str">
            <v>A</v>
          </cell>
          <cell r="H3521">
            <v>0.89152403290875626</v>
          </cell>
          <cell r="I3521" t="str">
            <v>B</v>
          </cell>
          <cell r="J3521">
            <v>0.25533047011446119</v>
          </cell>
          <cell r="K3521" t="str">
            <v>A</v>
          </cell>
          <cell r="L3521" t="str">
            <v>Aicf</v>
          </cell>
          <cell r="M3521" t="str">
            <v/>
          </cell>
          <cell r="N3521" t="str">
            <v>CAPAG Ano Base 2023</v>
          </cell>
          <cell r="O3521" t="str">
            <v>Não</v>
          </cell>
          <cell r="P3521">
            <v>6.7470263791968442E-4</v>
          </cell>
          <cell r="Q3521" t="str">
            <v>Sim</v>
          </cell>
          <cell r="R3521" t="str">
            <v/>
          </cell>
          <cell r="S3521" t="str">
            <v/>
          </cell>
          <cell r="T3521" t="str">
            <v/>
          </cell>
          <cell r="U3521" t="str">
            <v/>
          </cell>
          <cell r="V3521" t="str">
            <v>Sim</v>
          </cell>
          <cell r="W3521" t="str">
            <v>Sim</v>
          </cell>
        </row>
        <row r="3522">
          <cell r="D3522" t="str">
            <v>Itanhaém/SP</v>
          </cell>
          <cell r="E3522" t="str">
            <v>C</v>
          </cell>
          <cell r="F3522">
            <v>0.46427618575375468</v>
          </cell>
          <cell r="G3522" t="str">
            <v>A</v>
          </cell>
          <cell r="H3522">
            <v>0.979695085332559</v>
          </cell>
          <cell r="I3522" t="str">
            <v>C</v>
          </cell>
          <cell r="J3522">
            <v>-0.21434234112278194</v>
          </cell>
          <cell r="K3522" t="str">
            <v>C</v>
          </cell>
          <cell r="L3522" t="str">
            <v>Bicf</v>
          </cell>
          <cell r="M3522" t="str">
            <v/>
          </cell>
          <cell r="N3522" t="str">
            <v>CAPAG Ano Base 2023</v>
          </cell>
          <cell r="O3522" t="str">
            <v>Não</v>
          </cell>
          <cell r="P3522" t="str">
            <v/>
          </cell>
          <cell r="Q3522" t="str">
            <v>Sim</v>
          </cell>
          <cell r="R3522" t="str">
            <v/>
          </cell>
          <cell r="S3522" t="str">
            <v/>
          </cell>
          <cell r="T3522" t="str">
            <v/>
          </cell>
          <cell r="U3522" t="str">
            <v/>
          </cell>
          <cell r="V3522" t="str">
            <v>Sim</v>
          </cell>
          <cell r="W3522" t="str">
            <v>Não</v>
          </cell>
        </row>
        <row r="3523">
          <cell r="D3523" t="str">
            <v>Itaoca/SP</v>
          </cell>
          <cell r="E3523" t="str">
            <v>n.d.</v>
          </cell>
          <cell r="F3523">
            <v>0</v>
          </cell>
          <cell r="G3523" t="str">
            <v>A</v>
          </cell>
          <cell r="H3523">
            <v>8.5200392547867203</v>
          </cell>
          <cell r="I3523" t="str">
            <v>C</v>
          </cell>
          <cell r="J3523" t="str">
            <v>n.d.</v>
          </cell>
          <cell r="K3523" t="str">
            <v>n.d.</v>
          </cell>
          <cell r="L3523" t="str">
            <v>Cicf</v>
          </cell>
          <cell r="M3523"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23" t="str">
            <v>CAPAG Ano Base 2023</v>
          </cell>
          <cell r="O3523" t="str">
            <v>Não</v>
          </cell>
          <cell r="P3523" t="str">
            <v>n.d.</v>
          </cell>
          <cell r="Q3523" t="str">
            <v>Sim</v>
          </cell>
          <cell r="R3523" t="str">
            <v/>
          </cell>
          <cell r="S3523" t="str">
            <v/>
          </cell>
          <cell r="T3523" t="str">
            <v>Negativa</v>
          </cell>
          <cell r="U3523" t="str">
            <v>Sim</v>
          </cell>
          <cell r="V3523" t="str">
            <v>Sim</v>
          </cell>
          <cell r="W3523" t="str">
            <v>Não</v>
          </cell>
        </row>
        <row r="3524">
          <cell r="D3524" t="str">
            <v>Itapecerica da Serra/SP</v>
          </cell>
          <cell r="E3524" t="str">
            <v>C</v>
          </cell>
          <cell r="F3524">
            <v>9.0298840784511281E-2</v>
          </cell>
          <cell r="G3524" t="str">
            <v>A</v>
          </cell>
          <cell r="H3524">
            <v>0.91940782335056059</v>
          </cell>
          <cell r="I3524" t="str">
            <v>B</v>
          </cell>
          <cell r="J3524">
            <v>-1.6927639194305445E-2</v>
          </cell>
          <cell r="K3524" t="str">
            <v>C</v>
          </cell>
          <cell r="L3524" t="str">
            <v>Bicf</v>
          </cell>
          <cell r="M3524" t="str">
            <v/>
          </cell>
          <cell r="N3524" t="str">
            <v>CAPAG Ano Base 2023</v>
          </cell>
          <cell r="O3524" t="str">
            <v>Não</v>
          </cell>
          <cell r="P3524">
            <v>1.9121841596272282</v>
          </cell>
          <cell r="Q3524" t="str">
            <v>Sim</v>
          </cell>
          <cell r="R3524" t="str">
            <v/>
          </cell>
          <cell r="S3524" t="str">
            <v/>
          </cell>
          <cell r="T3524" t="str">
            <v/>
          </cell>
          <cell r="U3524" t="str">
            <v/>
          </cell>
          <cell r="V3524" t="str">
            <v>Sim</v>
          </cell>
          <cell r="W3524" t="str">
            <v>Sim</v>
          </cell>
        </row>
        <row r="3525">
          <cell r="D3525" t="str">
            <v>Itapetininga/SP</v>
          </cell>
          <cell r="E3525" t="str">
            <v>C</v>
          </cell>
          <cell r="F3525">
            <v>0.27193540643936043</v>
          </cell>
          <cell r="G3525" t="str">
            <v>A</v>
          </cell>
          <cell r="H3525">
            <v>0.9527156807570083</v>
          </cell>
          <cell r="I3525" t="str">
            <v>C</v>
          </cell>
          <cell r="J3525">
            <v>-8.5991971433327929E-3</v>
          </cell>
          <cell r="K3525" t="str">
            <v>C</v>
          </cell>
          <cell r="L3525" t="str">
            <v>Bicf</v>
          </cell>
          <cell r="M3525" t="str">
            <v/>
          </cell>
          <cell r="N3525" t="str">
            <v>CAPAG Ano Base 2023</v>
          </cell>
          <cell r="O3525" t="str">
            <v>Não</v>
          </cell>
          <cell r="P3525">
            <v>0.3377367863699357</v>
          </cell>
          <cell r="Q3525" t="str">
            <v>Sim</v>
          </cell>
          <cell r="R3525" t="str">
            <v>Sim</v>
          </cell>
          <cell r="S3525" t="str">
            <v/>
          </cell>
          <cell r="T3525" t="str">
            <v/>
          </cell>
          <cell r="U3525" t="str">
            <v/>
          </cell>
          <cell r="V3525" t="str">
            <v>Sim</v>
          </cell>
          <cell r="W3525" t="str">
            <v>Sim</v>
          </cell>
        </row>
        <row r="3526">
          <cell r="D3526" t="str">
            <v>Itapeva/SP</v>
          </cell>
          <cell r="E3526" t="str">
            <v>B</v>
          </cell>
          <cell r="F3526">
            <v>5.3312232465363006E-2</v>
          </cell>
          <cell r="G3526" t="str">
            <v>A</v>
          </cell>
          <cell r="H3526">
            <v>0.92156088486670673</v>
          </cell>
          <cell r="I3526" t="str">
            <v>B</v>
          </cell>
          <cell r="J3526">
            <v>3.8476879776210421E-3</v>
          </cell>
          <cell r="K3526" t="str">
            <v>B</v>
          </cell>
          <cell r="L3526" t="str">
            <v>Bicf</v>
          </cell>
          <cell r="M3526" t="str">
            <v/>
          </cell>
          <cell r="N3526" t="str">
            <v>CAPAG Ano Base 2023</v>
          </cell>
          <cell r="O3526" t="str">
            <v>Não</v>
          </cell>
          <cell r="P3526">
            <v>0.73886020164081034</v>
          </cell>
          <cell r="Q3526" t="str">
            <v>Sim</v>
          </cell>
          <cell r="R3526" t="str">
            <v/>
          </cell>
          <cell r="S3526" t="str">
            <v/>
          </cell>
          <cell r="T3526" t="str">
            <v/>
          </cell>
          <cell r="U3526" t="str">
            <v/>
          </cell>
          <cell r="V3526" t="str">
            <v>Sim</v>
          </cell>
          <cell r="W3526" t="str">
            <v>Sim</v>
          </cell>
        </row>
        <row r="3527">
          <cell r="D3527" t="str">
            <v>Itapevi/SP</v>
          </cell>
          <cell r="E3527" t="str">
            <v>C</v>
          </cell>
          <cell r="F3527">
            <v>0.32198630677428336</v>
          </cell>
          <cell r="G3527" t="str">
            <v>A</v>
          </cell>
          <cell r="H3527">
            <v>0.92954327789950475</v>
          </cell>
          <cell r="I3527" t="str">
            <v>B</v>
          </cell>
          <cell r="J3527">
            <v>-5.1353208469788946E-3</v>
          </cell>
          <cell r="K3527" t="str">
            <v>C</v>
          </cell>
          <cell r="L3527" t="str">
            <v>Bicf</v>
          </cell>
          <cell r="M3527" t="str">
            <v/>
          </cell>
          <cell r="N3527" t="str">
            <v>CAPAG Ano Base 2023</v>
          </cell>
          <cell r="O3527" t="str">
            <v>Não</v>
          </cell>
          <cell r="P3527">
            <v>0.38920958715048593</v>
          </cell>
          <cell r="Q3527" t="str">
            <v>Sim</v>
          </cell>
          <cell r="R3527" t="str">
            <v>Sim</v>
          </cell>
          <cell r="S3527" t="str">
            <v/>
          </cell>
          <cell r="T3527" t="str">
            <v/>
          </cell>
          <cell r="U3527" t="str">
            <v/>
          </cell>
          <cell r="V3527" t="str">
            <v>Sim</v>
          </cell>
          <cell r="W3527" t="str">
            <v>Sim</v>
          </cell>
        </row>
        <row r="3528">
          <cell r="D3528" t="str">
            <v>Itapira/SP</v>
          </cell>
          <cell r="E3528" t="str">
            <v>C</v>
          </cell>
          <cell r="F3528">
            <v>0.28559409226803689</v>
          </cell>
          <cell r="G3528" t="str">
            <v>A</v>
          </cell>
          <cell r="H3528">
            <v>0.90813395846296041</v>
          </cell>
          <cell r="I3528" t="str">
            <v>B</v>
          </cell>
          <cell r="J3528">
            <v>-2.6980229844375991E-2</v>
          </cell>
          <cell r="K3528" t="str">
            <v>C</v>
          </cell>
          <cell r="L3528" t="str">
            <v>Bicf</v>
          </cell>
          <cell r="M3528" t="str">
            <v/>
          </cell>
          <cell r="N3528" t="str">
            <v>CAPAG Ano Base 2023</v>
          </cell>
          <cell r="O3528" t="str">
            <v>Não</v>
          </cell>
          <cell r="P3528">
            <v>1.7599808058472284</v>
          </cell>
          <cell r="Q3528" t="str">
            <v>Sim</v>
          </cell>
          <cell r="R3528" t="str">
            <v/>
          </cell>
          <cell r="S3528" t="str">
            <v/>
          </cell>
          <cell r="T3528" t="str">
            <v/>
          </cell>
          <cell r="U3528" t="str">
            <v/>
          </cell>
          <cell r="V3528" t="str">
            <v>Sim</v>
          </cell>
          <cell r="W3528" t="str">
            <v>Sim</v>
          </cell>
        </row>
        <row r="3529">
          <cell r="D3529" t="str">
            <v>Itapirapuã Paulista/SP</v>
          </cell>
          <cell r="E3529" t="str">
            <v>n.d.</v>
          </cell>
          <cell r="F3529">
            <v>6.370225349601041E-3</v>
          </cell>
          <cell r="G3529" t="str">
            <v>A</v>
          </cell>
          <cell r="H3529">
            <v>0.93659027583389964</v>
          </cell>
          <cell r="I3529" t="str">
            <v>B</v>
          </cell>
          <cell r="J3529" t="str">
            <v>n.d.</v>
          </cell>
          <cell r="K3529" t="str">
            <v>n.d.</v>
          </cell>
          <cell r="L3529" t="str">
            <v>Bicf</v>
          </cell>
          <cell r="M352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29" t="str">
            <v>CAPAG Ano Base 2023</v>
          </cell>
          <cell r="O3529" t="str">
            <v>Não</v>
          </cell>
          <cell r="P3529" t="str">
            <v>n.d.</v>
          </cell>
          <cell r="Q3529" t="str">
            <v>Sim</v>
          </cell>
          <cell r="R3529" t="str">
            <v/>
          </cell>
          <cell r="S3529" t="str">
            <v/>
          </cell>
          <cell r="T3529" t="str">
            <v/>
          </cell>
          <cell r="U3529" t="str">
            <v>Sim</v>
          </cell>
          <cell r="V3529" t="str">
            <v>Sim</v>
          </cell>
          <cell r="W3529" t="str">
            <v>Sim</v>
          </cell>
        </row>
        <row r="3530">
          <cell r="D3530" t="str">
            <v>Itápolis/SP</v>
          </cell>
          <cell r="E3530" t="str">
            <v>C</v>
          </cell>
          <cell r="F3530">
            <v>0.11929318029337031</v>
          </cell>
          <cell r="G3530" t="str">
            <v>A</v>
          </cell>
          <cell r="H3530">
            <v>1.0007774448913922</v>
          </cell>
          <cell r="I3530" t="str">
            <v>C</v>
          </cell>
          <cell r="J3530">
            <v>-0.10367376915800534</v>
          </cell>
          <cell r="K3530" t="str">
            <v>C</v>
          </cell>
          <cell r="L3530" t="str">
            <v>Cicf</v>
          </cell>
          <cell r="M3530" t="str">
            <v/>
          </cell>
          <cell r="N3530" t="str">
            <v>CAPAG Ano Base 2023</v>
          </cell>
          <cell r="O3530" t="str">
            <v>Não</v>
          </cell>
          <cell r="P3530">
            <v>5.3402758476899574</v>
          </cell>
          <cell r="Q3530" t="str">
            <v>Sim</v>
          </cell>
          <cell r="R3530" t="str">
            <v/>
          </cell>
          <cell r="S3530" t="str">
            <v/>
          </cell>
          <cell r="T3530" t="str">
            <v/>
          </cell>
          <cell r="U3530" t="str">
            <v/>
          </cell>
          <cell r="V3530" t="str">
            <v>Sim</v>
          </cell>
          <cell r="W3530" t="str">
            <v>Sim</v>
          </cell>
        </row>
        <row r="3531">
          <cell r="D3531" t="str">
            <v>Itaporanga/SP</v>
          </cell>
          <cell r="E3531" t="str">
            <v>n.d.</v>
          </cell>
          <cell r="F3531">
            <v>7.8019673382025492E-2</v>
          </cell>
          <cell r="G3531" t="str">
            <v>A</v>
          </cell>
          <cell r="H3531">
            <v>0.97131532085153738</v>
          </cell>
          <cell r="I3531" t="str">
            <v>C</v>
          </cell>
          <cell r="J3531" t="str">
            <v>n.d.</v>
          </cell>
          <cell r="K3531" t="str">
            <v>n.d.</v>
          </cell>
          <cell r="L3531" t="str">
            <v>Bicf</v>
          </cell>
          <cell r="M353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31" t="str">
            <v>CAPAG Ano Base 2023</v>
          </cell>
          <cell r="O3531" t="str">
            <v>Não</v>
          </cell>
          <cell r="P3531" t="str">
            <v>n.d.</v>
          </cell>
          <cell r="Q3531" t="str">
            <v>Sim</v>
          </cell>
          <cell r="R3531" t="str">
            <v/>
          </cell>
          <cell r="S3531" t="str">
            <v/>
          </cell>
          <cell r="T3531" t="str">
            <v/>
          </cell>
          <cell r="U3531" t="str">
            <v>Sim</v>
          </cell>
          <cell r="V3531" t="str">
            <v>Sim</v>
          </cell>
          <cell r="W3531" t="str">
            <v>Sim</v>
          </cell>
        </row>
        <row r="3532">
          <cell r="D3532" t="str">
            <v>Itapuí/SP</v>
          </cell>
          <cell r="E3532" t="str">
            <v>n.d.</v>
          </cell>
          <cell r="F3532">
            <v>0.2343095152826277</v>
          </cell>
          <cell r="G3532" t="str">
            <v>A</v>
          </cell>
          <cell r="H3532">
            <v>0.91799171957177372</v>
          </cell>
          <cell r="I3532" t="str">
            <v>B</v>
          </cell>
          <cell r="J3532" t="str">
            <v>n.d.</v>
          </cell>
          <cell r="K3532" t="str">
            <v>n.d.</v>
          </cell>
          <cell r="L3532" t="str">
            <v>Bicf</v>
          </cell>
          <cell r="M35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32" t="str">
            <v>CAPAG Ano Base 2023</v>
          </cell>
          <cell r="O3532" t="str">
            <v>Não</v>
          </cell>
          <cell r="P3532" t="str">
            <v>n.d.</v>
          </cell>
          <cell r="Q3532" t="str">
            <v>Sim</v>
          </cell>
          <cell r="R3532" t="str">
            <v/>
          </cell>
          <cell r="S3532" t="str">
            <v/>
          </cell>
          <cell r="T3532" t="str">
            <v/>
          </cell>
          <cell r="U3532" t="str">
            <v>Sim</v>
          </cell>
          <cell r="V3532" t="str">
            <v>Sim</v>
          </cell>
          <cell r="W3532" t="str">
            <v>Sim</v>
          </cell>
        </row>
        <row r="3533">
          <cell r="D3533" t="str">
            <v>Itapura/SP</v>
          </cell>
          <cell r="E3533" t="str">
            <v>n.d.</v>
          </cell>
          <cell r="F3533" t="str">
            <v>n.d.</v>
          </cell>
          <cell r="G3533" t="str">
            <v>n.d.</v>
          </cell>
          <cell r="H3533" t="str">
            <v>n.d.</v>
          </cell>
          <cell r="I3533" t="str">
            <v>n.d.</v>
          </cell>
          <cell r="J3533" t="str">
            <v>n.d.</v>
          </cell>
          <cell r="K3533" t="str">
            <v>n.d.</v>
          </cell>
          <cell r="L3533" t="str">
            <v>Cicf</v>
          </cell>
          <cell r="M3533" t="str">
            <v xml:space="preserve">Ente não publicou último RGF de 2024
Ente não publicou último RREO de 2024
</v>
          </cell>
          <cell r="N3533" t="str">
            <v>CAPAG Ano Base 2023</v>
          </cell>
          <cell r="O3533" t="str">
            <v>Não</v>
          </cell>
          <cell r="P3533">
            <v>0.75911117030426067</v>
          </cell>
          <cell r="Q3533" t="str">
            <v>Sim</v>
          </cell>
          <cell r="R3533" t="str">
            <v>Sim</v>
          </cell>
          <cell r="S3533" t="str">
            <v/>
          </cell>
          <cell r="T3533" t="str">
            <v/>
          </cell>
          <cell r="U3533" t="str">
            <v/>
          </cell>
          <cell r="V3533" t="str">
            <v>Não</v>
          </cell>
          <cell r="W3533" t="str">
            <v>Não</v>
          </cell>
        </row>
        <row r="3534">
          <cell r="D3534" t="str">
            <v>Itaquaquecetuba/SP</v>
          </cell>
          <cell r="E3534" t="str">
            <v>C</v>
          </cell>
          <cell r="F3534">
            <v>0.28955248736727318</v>
          </cell>
          <cell r="G3534" t="str">
            <v>A</v>
          </cell>
          <cell r="H3534">
            <v>0.86943950502768796</v>
          </cell>
          <cell r="I3534" t="str">
            <v>B</v>
          </cell>
          <cell r="J3534">
            <v>-7.8014805869035239E-2</v>
          </cell>
          <cell r="K3534" t="str">
            <v>C</v>
          </cell>
          <cell r="L3534" t="str">
            <v>Bicf</v>
          </cell>
          <cell r="M3534" t="str">
            <v/>
          </cell>
          <cell r="N3534" t="str">
            <v>CAPAG Ano Base 2023</v>
          </cell>
          <cell r="O3534" t="str">
            <v>Não</v>
          </cell>
          <cell r="P3534" t="str">
            <v/>
          </cell>
          <cell r="Q3534" t="str">
            <v>Sim</v>
          </cell>
          <cell r="R3534" t="str">
            <v/>
          </cell>
          <cell r="S3534" t="str">
            <v/>
          </cell>
          <cell r="T3534" t="str">
            <v/>
          </cell>
          <cell r="U3534" t="str">
            <v/>
          </cell>
          <cell r="V3534" t="str">
            <v>Sim</v>
          </cell>
          <cell r="W3534" t="str">
            <v>Não</v>
          </cell>
        </row>
        <row r="3535">
          <cell r="D3535" t="str">
            <v>Itararé/SP</v>
          </cell>
          <cell r="E3535" t="str">
            <v>A</v>
          </cell>
          <cell r="F3535">
            <v>0.1702444756746031</v>
          </cell>
          <cell r="G3535" t="str">
            <v>A</v>
          </cell>
          <cell r="H3535">
            <v>0.87226972378086554</v>
          </cell>
          <cell r="I3535" t="str">
            <v>B</v>
          </cell>
          <cell r="J3535">
            <v>0.24507351551718279</v>
          </cell>
          <cell r="K3535" t="str">
            <v>A</v>
          </cell>
          <cell r="L3535" t="str">
            <v>Bicf</v>
          </cell>
          <cell r="M3535" t="str">
            <v/>
          </cell>
          <cell r="N3535" t="str">
            <v>CAPAG Ano Base 2023</v>
          </cell>
          <cell r="O3535" t="str">
            <v>Não</v>
          </cell>
          <cell r="P3535">
            <v>3.5306358595434559E-2</v>
          </cell>
          <cell r="Q3535" t="str">
            <v>Sim</v>
          </cell>
          <cell r="R3535" t="str">
            <v/>
          </cell>
          <cell r="S3535" t="str">
            <v/>
          </cell>
          <cell r="T3535" t="str">
            <v/>
          </cell>
          <cell r="U3535" t="str">
            <v/>
          </cell>
          <cell r="V3535" t="str">
            <v>Sim</v>
          </cell>
          <cell r="W3535" t="str">
            <v>Sim</v>
          </cell>
        </row>
        <row r="3536">
          <cell r="D3536" t="str">
            <v>Itariri/SP</v>
          </cell>
          <cell r="E3536" t="str">
            <v>C</v>
          </cell>
          <cell r="F3536">
            <v>4.964775345521779E-2</v>
          </cell>
          <cell r="G3536" t="str">
            <v>A</v>
          </cell>
          <cell r="H3536">
            <v>0.98485966782944534</v>
          </cell>
          <cell r="I3536" t="str">
            <v>C</v>
          </cell>
          <cell r="J3536">
            <v>-7.1842192176923029E-3</v>
          </cell>
          <cell r="K3536" t="str">
            <v>C</v>
          </cell>
          <cell r="L3536" t="str">
            <v>Bicf</v>
          </cell>
          <cell r="M3536" t="str">
            <v/>
          </cell>
          <cell r="N3536" t="str">
            <v>CAPAG Ano Base 2023</v>
          </cell>
          <cell r="O3536" t="str">
            <v>Não</v>
          </cell>
          <cell r="P3536">
            <v>1.6455574959012351</v>
          </cell>
          <cell r="Q3536" t="str">
            <v>Sim</v>
          </cell>
          <cell r="R3536" t="str">
            <v/>
          </cell>
          <cell r="S3536" t="str">
            <v/>
          </cell>
          <cell r="T3536" t="str">
            <v/>
          </cell>
          <cell r="U3536" t="str">
            <v/>
          </cell>
          <cell r="V3536" t="str">
            <v>Sim</v>
          </cell>
          <cell r="W3536" t="str">
            <v>Sim</v>
          </cell>
        </row>
        <row r="3537">
          <cell r="D3537" t="str">
            <v>Itatiba/SP</v>
          </cell>
          <cell r="E3537" t="str">
            <v>C</v>
          </cell>
          <cell r="F3537">
            <v>0.3480286730209784</v>
          </cell>
          <cell r="G3537" t="str">
            <v>A</v>
          </cell>
          <cell r="H3537">
            <v>0.94015593603590897</v>
          </cell>
          <cell r="I3537" t="str">
            <v>B</v>
          </cell>
          <cell r="J3537">
            <v>0</v>
          </cell>
          <cell r="K3537" t="str">
            <v>C</v>
          </cell>
          <cell r="L3537" t="str">
            <v>Cicf</v>
          </cell>
          <cell r="M3537" t="str">
            <v/>
          </cell>
          <cell r="N3537" t="str">
            <v>CAPAG Ano Base 2023</v>
          </cell>
          <cell r="O3537" t="str">
            <v>Não</v>
          </cell>
          <cell r="P3537" t="str">
            <v>n.d.</v>
          </cell>
          <cell r="Q3537" t="str">
            <v>Sim</v>
          </cell>
          <cell r="R3537" t="str">
            <v/>
          </cell>
          <cell r="S3537" t="str">
            <v/>
          </cell>
          <cell r="T3537" t="str">
            <v/>
          </cell>
          <cell r="U3537" t="str">
            <v/>
          </cell>
          <cell r="V3537" t="str">
            <v>Sim</v>
          </cell>
          <cell r="W3537" t="str">
            <v>Sim</v>
          </cell>
        </row>
        <row r="3538">
          <cell r="D3538" t="str">
            <v>Itatinga/SP</v>
          </cell>
          <cell r="E3538" t="str">
            <v>C</v>
          </cell>
          <cell r="F3538">
            <v>0.12049419523539738</v>
          </cell>
          <cell r="G3538" t="str">
            <v>A</v>
          </cell>
          <cell r="H3538">
            <v>0.91593606550935158</v>
          </cell>
          <cell r="I3538" t="str">
            <v>B</v>
          </cell>
          <cell r="J3538">
            <v>0</v>
          </cell>
          <cell r="K3538" t="str">
            <v>C</v>
          </cell>
          <cell r="L3538" t="str">
            <v>Bicf</v>
          </cell>
          <cell r="M3538" t="str">
            <v/>
          </cell>
          <cell r="N3538" t="str">
            <v>CAPAG Ano Base 2023</v>
          </cell>
          <cell r="O3538" t="str">
            <v>Não</v>
          </cell>
          <cell r="P3538" t="str">
            <v>n.d.</v>
          </cell>
          <cell r="Q3538" t="str">
            <v>Sim</v>
          </cell>
          <cell r="R3538" t="str">
            <v/>
          </cell>
          <cell r="S3538" t="str">
            <v/>
          </cell>
          <cell r="T3538" t="str">
            <v/>
          </cell>
          <cell r="U3538" t="str">
            <v/>
          </cell>
          <cell r="V3538" t="str">
            <v>Sim</v>
          </cell>
          <cell r="W3538" t="str">
            <v>Sim</v>
          </cell>
        </row>
        <row r="3539">
          <cell r="D3539" t="str">
            <v>Itirapina/SP</v>
          </cell>
          <cell r="E3539" t="str">
            <v>A+</v>
          </cell>
          <cell r="F3539">
            <v>7.3195544128055415E-2</v>
          </cell>
          <cell r="G3539" t="str">
            <v>A</v>
          </cell>
          <cell r="H3539">
            <v>0.86203693751539945</v>
          </cell>
          <cell r="I3539" t="str">
            <v>B</v>
          </cell>
          <cell r="J3539">
            <v>0.20413188302932747</v>
          </cell>
          <cell r="K3539" t="str">
            <v>A</v>
          </cell>
          <cell r="L3539" t="str">
            <v>Aicf</v>
          </cell>
          <cell r="M3539" t="str">
            <v/>
          </cell>
          <cell r="N3539" t="str">
            <v>CAPAG Ano Base 2023</v>
          </cell>
          <cell r="O3539" t="str">
            <v>Não</v>
          </cell>
          <cell r="P3539">
            <v>2.139623813982185E-2</v>
          </cell>
          <cell r="Q3539" t="str">
            <v>Sim</v>
          </cell>
          <cell r="R3539" t="str">
            <v/>
          </cell>
          <cell r="S3539" t="str">
            <v/>
          </cell>
          <cell r="T3539" t="str">
            <v/>
          </cell>
          <cell r="U3539" t="str">
            <v/>
          </cell>
          <cell r="V3539" t="str">
            <v>Sim</v>
          </cell>
          <cell r="W3539" t="str">
            <v>Sim</v>
          </cell>
        </row>
        <row r="3540">
          <cell r="D3540" t="str">
            <v>Itirapuã/SP</v>
          </cell>
          <cell r="E3540" t="str">
            <v>n.d.</v>
          </cell>
          <cell r="F3540" t="str">
            <v>n.d.</v>
          </cell>
          <cell r="G3540" t="str">
            <v>n.d.</v>
          </cell>
          <cell r="H3540" t="str">
            <v>n.d.</v>
          </cell>
          <cell r="I3540" t="str">
            <v>n.d.</v>
          </cell>
          <cell r="J3540" t="str">
            <v>n.d.</v>
          </cell>
          <cell r="K3540" t="str">
            <v>n.d.</v>
          </cell>
          <cell r="L3540" t="str">
            <v>Cicf</v>
          </cell>
          <cell r="M3540" t="str">
            <v xml:space="preserve">Ente não publicou último RGF de 2024
Ente não publicou último RREO de 2024
</v>
          </cell>
          <cell r="N3540" t="str">
            <v>CAPAG Ano Base 2023</v>
          </cell>
          <cell r="O3540" t="str">
            <v>Não</v>
          </cell>
          <cell r="P3540">
            <v>0.47516314546745203</v>
          </cell>
          <cell r="Q3540" t="str">
            <v>Sim</v>
          </cell>
          <cell r="R3540" t="str">
            <v>Sim</v>
          </cell>
          <cell r="S3540" t="str">
            <v/>
          </cell>
          <cell r="T3540" t="str">
            <v/>
          </cell>
          <cell r="U3540" t="str">
            <v/>
          </cell>
          <cell r="V3540" t="str">
            <v>Não</v>
          </cell>
          <cell r="W3540" t="str">
            <v>Não</v>
          </cell>
        </row>
        <row r="3541">
          <cell r="D3541" t="str">
            <v>Itobi/SP</v>
          </cell>
          <cell r="E3541" t="str">
            <v>n.d.</v>
          </cell>
          <cell r="F3541">
            <v>1.0470372028158457E-2</v>
          </cell>
          <cell r="G3541" t="str">
            <v>A</v>
          </cell>
          <cell r="H3541">
            <v>0.88427310358525435</v>
          </cell>
          <cell r="I3541" t="str">
            <v>B</v>
          </cell>
          <cell r="J3541" t="str">
            <v>n.d.</v>
          </cell>
          <cell r="K3541" t="str">
            <v>n.d.</v>
          </cell>
          <cell r="L3541" t="str">
            <v>Bicf</v>
          </cell>
          <cell r="M354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41" t="str">
            <v>CAPAG Ano Base 2023</v>
          </cell>
          <cell r="O3541" t="str">
            <v>Não</v>
          </cell>
          <cell r="P3541" t="str">
            <v>n.d.</v>
          </cell>
          <cell r="Q3541" t="str">
            <v>Sim</v>
          </cell>
          <cell r="R3541" t="str">
            <v/>
          </cell>
          <cell r="S3541" t="str">
            <v/>
          </cell>
          <cell r="T3541" t="str">
            <v/>
          </cell>
          <cell r="U3541" t="str">
            <v>Sim</v>
          </cell>
          <cell r="V3541" t="str">
            <v>Sim</v>
          </cell>
          <cell r="W3541" t="str">
            <v>Não</v>
          </cell>
        </row>
        <row r="3542">
          <cell r="D3542" t="str">
            <v>Itu/SP</v>
          </cell>
          <cell r="E3542" t="str">
            <v>A</v>
          </cell>
          <cell r="F3542">
            <v>0.20498861002950536</v>
          </cell>
          <cell r="G3542" t="str">
            <v>A</v>
          </cell>
          <cell r="H3542">
            <v>0.8480517245371858</v>
          </cell>
          <cell r="I3542" t="str">
            <v>A</v>
          </cell>
          <cell r="J3542">
            <v>0.15871099410228326</v>
          </cell>
          <cell r="K3542" t="str">
            <v>A</v>
          </cell>
          <cell r="L3542" t="str">
            <v>Bicf</v>
          </cell>
          <cell r="M3542" t="str">
            <v/>
          </cell>
          <cell r="N3542" t="str">
            <v>CAPAG Ano Base 2023</v>
          </cell>
          <cell r="O3542" t="str">
            <v>Não</v>
          </cell>
          <cell r="P3542">
            <v>7.2603901038658006E-2</v>
          </cell>
          <cell r="Q3542" t="str">
            <v>Sim</v>
          </cell>
          <cell r="R3542" t="str">
            <v/>
          </cell>
          <cell r="S3542" t="str">
            <v/>
          </cell>
          <cell r="T3542" t="str">
            <v/>
          </cell>
          <cell r="U3542" t="str">
            <v/>
          </cell>
          <cell r="V3542" t="str">
            <v>Sim</v>
          </cell>
          <cell r="W3542" t="str">
            <v>Sim</v>
          </cell>
        </row>
        <row r="3543">
          <cell r="D3543" t="str">
            <v>Itupeva/SP</v>
          </cell>
          <cell r="E3543" t="str">
            <v>C</v>
          </cell>
          <cell r="F3543">
            <v>0.26762799598667353</v>
          </cell>
          <cell r="G3543" t="str">
            <v>A</v>
          </cell>
          <cell r="H3543">
            <v>0.94406614746943496</v>
          </cell>
          <cell r="I3543" t="str">
            <v>B</v>
          </cell>
          <cell r="J3543">
            <v>-0.16347818711361331</v>
          </cell>
          <cell r="K3543" t="str">
            <v>C</v>
          </cell>
          <cell r="L3543" t="str">
            <v>Bicf</v>
          </cell>
          <cell r="M3543" t="str">
            <v/>
          </cell>
          <cell r="N3543" t="str">
            <v>CAPAG Ano Base 2023</v>
          </cell>
          <cell r="O3543" t="str">
            <v>Não</v>
          </cell>
          <cell r="P3543">
            <v>9.0167089500729212</v>
          </cell>
          <cell r="Q3543" t="str">
            <v>Sim</v>
          </cell>
          <cell r="R3543" t="str">
            <v/>
          </cell>
          <cell r="S3543" t="str">
            <v/>
          </cell>
          <cell r="T3543" t="str">
            <v/>
          </cell>
          <cell r="U3543" t="str">
            <v/>
          </cell>
          <cell r="V3543" t="str">
            <v>Sim</v>
          </cell>
          <cell r="W3543" t="str">
            <v>Sim</v>
          </cell>
        </row>
        <row r="3544">
          <cell r="D3544" t="str">
            <v>Ituverava/SP</v>
          </cell>
          <cell r="E3544" t="str">
            <v>n.d.</v>
          </cell>
          <cell r="F3544" t="str">
            <v>n.d.</v>
          </cell>
          <cell r="G3544" t="str">
            <v>n.d.</v>
          </cell>
          <cell r="H3544" t="str">
            <v>n.d.</v>
          </cell>
          <cell r="I3544" t="str">
            <v>n.d.</v>
          </cell>
          <cell r="J3544" t="str">
            <v>n.d.</v>
          </cell>
          <cell r="K3544" t="str">
            <v>n.d.</v>
          </cell>
          <cell r="L3544" t="str">
            <v>Bicf</v>
          </cell>
          <cell r="M3544" t="str">
            <v xml:space="preserve">Ente não publicou último RGF de 2024
Ente não publicou último RREO de 2024
</v>
          </cell>
          <cell r="N3544" t="str">
            <v>CAPAG Ano Base 2023</v>
          </cell>
          <cell r="O3544" t="str">
            <v>Não</v>
          </cell>
          <cell r="P3544">
            <v>0.27990903543315404</v>
          </cell>
          <cell r="Q3544" t="str">
            <v>Sim</v>
          </cell>
          <cell r="R3544" t="str">
            <v>Sim</v>
          </cell>
          <cell r="S3544" t="str">
            <v/>
          </cell>
          <cell r="T3544" t="str">
            <v/>
          </cell>
          <cell r="U3544" t="str">
            <v/>
          </cell>
          <cell r="V3544" t="str">
            <v>Não</v>
          </cell>
          <cell r="W3544" t="str">
            <v>Não</v>
          </cell>
        </row>
        <row r="3545">
          <cell r="D3545" t="str">
            <v>Jaborandi/SP</v>
          </cell>
          <cell r="E3545" t="str">
            <v>B</v>
          </cell>
          <cell r="F3545">
            <v>0.10201579254388768</v>
          </cell>
          <cell r="G3545" t="str">
            <v>A</v>
          </cell>
          <cell r="H3545">
            <v>0.93134113236123961</v>
          </cell>
          <cell r="I3545" t="str">
            <v>B</v>
          </cell>
          <cell r="J3545">
            <v>1.1030103585342375E-2</v>
          </cell>
          <cell r="K3545" t="str">
            <v>B</v>
          </cell>
          <cell r="L3545" t="str">
            <v>Bicf</v>
          </cell>
          <cell r="M3545" t="str">
            <v/>
          </cell>
          <cell r="N3545" t="str">
            <v>CAPAG Ano Base 2023</v>
          </cell>
          <cell r="O3545" t="str">
            <v>Não</v>
          </cell>
          <cell r="P3545">
            <v>0.70797715902341429</v>
          </cell>
          <cell r="Q3545" t="str">
            <v>Sim</v>
          </cell>
          <cell r="R3545" t="str">
            <v/>
          </cell>
          <cell r="S3545" t="str">
            <v/>
          </cell>
          <cell r="T3545" t="str">
            <v/>
          </cell>
          <cell r="U3545" t="str">
            <v/>
          </cell>
          <cell r="V3545" t="str">
            <v>Sim</v>
          </cell>
          <cell r="W3545" t="str">
            <v>Sim</v>
          </cell>
        </row>
        <row r="3546">
          <cell r="D3546" t="str">
            <v>Jaboticabal/SP</v>
          </cell>
          <cell r="E3546" t="str">
            <v>C</v>
          </cell>
          <cell r="F3546">
            <v>8.5676400306293518E-2</v>
          </cell>
          <cell r="G3546" t="str">
            <v>A</v>
          </cell>
          <cell r="H3546">
            <v>0.99704568720018072</v>
          </cell>
          <cell r="I3546" t="str">
            <v>C</v>
          </cell>
          <cell r="J3546">
            <v>-4.6976499799300776E-2</v>
          </cell>
          <cell r="K3546" t="str">
            <v>C</v>
          </cell>
          <cell r="L3546" t="str">
            <v>Bicf</v>
          </cell>
          <cell r="M3546" t="str">
            <v/>
          </cell>
          <cell r="N3546" t="str">
            <v>CAPAG Ano Base 2023</v>
          </cell>
          <cell r="O3546" t="str">
            <v>Não</v>
          </cell>
          <cell r="P3546">
            <v>2.8480249170755925</v>
          </cell>
          <cell r="Q3546" t="str">
            <v>Sim</v>
          </cell>
          <cell r="R3546" t="str">
            <v/>
          </cell>
          <cell r="S3546" t="str">
            <v/>
          </cell>
          <cell r="T3546" t="str">
            <v/>
          </cell>
          <cell r="U3546" t="str">
            <v/>
          </cell>
          <cell r="V3546" t="str">
            <v>Sim</v>
          </cell>
          <cell r="W3546" t="str">
            <v>Sim</v>
          </cell>
        </row>
        <row r="3547">
          <cell r="D3547" t="str">
            <v>Jacareí/SP</v>
          </cell>
          <cell r="E3547" t="str">
            <v>C</v>
          </cell>
          <cell r="F3547">
            <v>0.59669313230661247</v>
          </cell>
          <cell r="G3547" t="str">
            <v>A</v>
          </cell>
          <cell r="H3547">
            <v>0.96554584379980135</v>
          </cell>
          <cell r="I3547" t="str">
            <v>C</v>
          </cell>
          <cell r="J3547">
            <v>4.7415372709770073E-2</v>
          </cell>
          <cell r="K3547" t="str">
            <v>B</v>
          </cell>
          <cell r="L3547" t="str">
            <v>Cicf</v>
          </cell>
          <cell r="M3547" t="str">
            <v/>
          </cell>
          <cell r="N3547" t="str">
            <v>CAPAG Ano Base 2023</v>
          </cell>
          <cell r="O3547" t="str">
            <v>Não</v>
          </cell>
          <cell r="P3547">
            <v>0.74686388290462336</v>
          </cell>
          <cell r="Q3547" t="str">
            <v>Sim</v>
          </cell>
          <cell r="R3547" t="str">
            <v>Sim</v>
          </cell>
          <cell r="S3547" t="str">
            <v/>
          </cell>
          <cell r="T3547" t="str">
            <v/>
          </cell>
          <cell r="U3547" t="str">
            <v/>
          </cell>
          <cell r="V3547" t="str">
            <v>Sim</v>
          </cell>
          <cell r="W3547" t="str">
            <v>Sim</v>
          </cell>
        </row>
        <row r="3548">
          <cell r="D3548" t="str">
            <v>Jaci/SP</v>
          </cell>
          <cell r="E3548" t="str">
            <v>C</v>
          </cell>
          <cell r="F3548">
            <v>0</v>
          </cell>
          <cell r="G3548" t="str">
            <v>A</v>
          </cell>
          <cell r="H3548">
            <v>0.97252999019357933</v>
          </cell>
          <cell r="I3548" t="str">
            <v>C</v>
          </cell>
          <cell r="J3548">
            <v>2.8217562643051967E-2</v>
          </cell>
          <cell r="K3548" t="str">
            <v>B</v>
          </cell>
          <cell r="L3548" t="str">
            <v>Cicf</v>
          </cell>
          <cell r="M3548" t="str">
            <v/>
          </cell>
          <cell r="N3548" t="str">
            <v>CAPAG Ano Base 2024</v>
          </cell>
          <cell r="O3548" t="str">
            <v>Sim</v>
          </cell>
          <cell r="P3548">
            <v>0.25925824951549087</v>
          </cell>
          <cell r="Q3548" t="str">
            <v>Sim</v>
          </cell>
          <cell r="R3548" t="str">
            <v/>
          </cell>
          <cell r="S3548" t="str">
            <v/>
          </cell>
          <cell r="T3548" t="str">
            <v/>
          </cell>
          <cell r="U3548" t="str">
            <v/>
          </cell>
          <cell r="V3548" t="str">
            <v>Sim</v>
          </cell>
          <cell r="W3548" t="str">
            <v>Sim</v>
          </cell>
        </row>
        <row r="3549">
          <cell r="D3549" t="str">
            <v>Jacupiranga/SP</v>
          </cell>
          <cell r="E3549" t="str">
            <v>n.d.</v>
          </cell>
          <cell r="F3549">
            <v>7.9408732119263067E-2</v>
          </cell>
          <cell r="G3549" t="str">
            <v>A</v>
          </cell>
          <cell r="H3549">
            <v>0.98864283108559181</v>
          </cell>
          <cell r="I3549" t="str">
            <v>C</v>
          </cell>
          <cell r="J3549" t="str">
            <v>n.d.</v>
          </cell>
          <cell r="K3549" t="str">
            <v>n.d.</v>
          </cell>
          <cell r="L3549" t="str">
            <v>Bicf</v>
          </cell>
          <cell r="M354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49" t="str">
            <v>CAPAG Ano Base 2023</v>
          </cell>
          <cell r="O3549" t="str">
            <v>Não</v>
          </cell>
          <cell r="P3549">
            <v>0.14345630705138587</v>
          </cell>
          <cell r="Q3549" t="str">
            <v>Sim</v>
          </cell>
          <cell r="R3549" t="str">
            <v>Sim</v>
          </cell>
          <cell r="S3549" t="str">
            <v/>
          </cell>
          <cell r="T3549" t="str">
            <v/>
          </cell>
          <cell r="U3549" t="str">
            <v>Sim</v>
          </cell>
          <cell r="V3549" t="str">
            <v>Sim</v>
          </cell>
          <cell r="W3549" t="str">
            <v>Sim</v>
          </cell>
        </row>
        <row r="3550">
          <cell r="D3550" t="str">
            <v>Jaguariúna/SP</v>
          </cell>
          <cell r="E3550" t="str">
            <v>A</v>
          </cell>
          <cell r="F3550">
            <v>4.3693977664187485E-2</v>
          </cell>
          <cell r="G3550" t="str">
            <v>A</v>
          </cell>
          <cell r="H3550">
            <v>0.9036999268377095</v>
          </cell>
          <cell r="I3550" t="str">
            <v>B</v>
          </cell>
          <cell r="J3550">
            <v>0.29870672654521752</v>
          </cell>
          <cell r="K3550" t="str">
            <v>A</v>
          </cell>
          <cell r="L3550" t="str">
            <v>Cicf</v>
          </cell>
          <cell r="M3550" t="str">
            <v/>
          </cell>
          <cell r="N3550" t="str">
            <v>CAPAG Ano Base 2023</v>
          </cell>
          <cell r="O3550" t="str">
            <v>Não</v>
          </cell>
          <cell r="P3550">
            <v>4.8863749495439951E-2</v>
          </cell>
          <cell r="Q3550" t="str">
            <v>Sim</v>
          </cell>
          <cell r="R3550" t="str">
            <v/>
          </cell>
          <cell r="S3550" t="str">
            <v/>
          </cell>
          <cell r="T3550" t="str">
            <v/>
          </cell>
          <cell r="U3550" t="str">
            <v/>
          </cell>
          <cell r="V3550" t="str">
            <v>Sim</v>
          </cell>
          <cell r="W3550" t="str">
            <v>Sim</v>
          </cell>
        </row>
        <row r="3551">
          <cell r="D3551" t="str">
            <v>Jales/SP</v>
          </cell>
          <cell r="E3551" t="str">
            <v>C</v>
          </cell>
          <cell r="F3551">
            <v>0.33508796384606576</v>
          </cell>
          <cell r="G3551" t="str">
            <v>A</v>
          </cell>
          <cell r="H3551">
            <v>0.93913726160608513</v>
          </cell>
          <cell r="I3551" t="str">
            <v>B</v>
          </cell>
          <cell r="J3551">
            <v>-4.6150258915276826E-2</v>
          </cell>
          <cell r="K3551" t="str">
            <v>C</v>
          </cell>
          <cell r="L3551" t="str">
            <v>Aicf</v>
          </cell>
          <cell r="M3551" t="str">
            <v/>
          </cell>
          <cell r="N3551" t="str">
            <v>CAPAG Ano Base 2023</v>
          </cell>
          <cell r="O3551" t="str">
            <v>Não</v>
          </cell>
          <cell r="P3551" t="str">
            <v/>
          </cell>
          <cell r="Q3551" t="str">
            <v>Sim</v>
          </cell>
          <cell r="R3551" t="str">
            <v/>
          </cell>
          <cell r="S3551" t="str">
            <v/>
          </cell>
          <cell r="T3551" t="str">
            <v/>
          </cell>
          <cell r="U3551" t="str">
            <v/>
          </cell>
          <cell r="V3551" t="str">
            <v>Sim</v>
          </cell>
          <cell r="W3551" t="str">
            <v>Não</v>
          </cell>
        </row>
        <row r="3552">
          <cell r="D3552" t="str">
            <v>Jambeiro/SP</v>
          </cell>
          <cell r="E3552" t="str">
            <v>n.d.</v>
          </cell>
          <cell r="F3552">
            <v>7.1047281697173142E-2</v>
          </cell>
          <cell r="G3552" t="str">
            <v>A</v>
          </cell>
          <cell r="H3552">
            <v>0.99033718837907903</v>
          </cell>
          <cell r="I3552" t="str">
            <v>C</v>
          </cell>
          <cell r="J3552" t="str">
            <v>n.d.</v>
          </cell>
          <cell r="K3552" t="str">
            <v>n.d.</v>
          </cell>
          <cell r="L3552" t="str">
            <v>Bicf</v>
          </cell>
          <cell r="M355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52" t="str">
            <v>CAPAG Ano Base 2023</v>
          </cell>
          <cell r="O3552" t="str">
            <v>Não</v>
          </cell>
          <cell r="P3552">
            <v>0.23766351543000436</v>
          </cell>
          <cell r="Q3552" t="str">
            <v>Sim</v>
          </cell>
          <cell r="R3552" t="str">
            <v>Sim</v>
          </cell>
          <cell r="S3552" t="str">
            <v/>
          </cell>
          <cell r="T3552" t="str">
            <v/>
          </cell>
          <cell r="U3552" t="str">
            <v>Sim</v>
          </cell>
          <cell r="V3552" t="str">
            <v>Sim</v>
          </cell>
          <cell r="W3552" t="str">
            <v>Sim</v>
          </cell>
        </row>
        <row r="3553">
          <cell r="D3553" t="str">
            <v>Jandira/SP</v>
          </cell>
          <cell r="E3553" t="str">
            <v>C</v>
          </cell>
          <cell r="F3553">
            <v>0.21264567305037821</v>
          </cell>
          <cell r="G3553" t="str">
            <v>A</v>
          </cell>
          <cell r="H3553">
            <v>0.99225287245423155</v>
          </cell>
          <cell r="I3553" t="str">
            <v>C</v>
          </cell>
          <cell r="J3553">
            <v>-2.4669284711982355E-2</v>
          </cell>
          <cell r="K3553" t="str">
            <v>C</v>
          </cell>
          <cell r="L3553" t="str">
            <v>Bicf</v>
          </cell>
          <cell r="M3553" t="str">
            <v/>
          </cell>
          <cell r="N3553" t="str">
            <v>CAPAG Ano Base 2023</v>
          </cell>
          <cell r="O3553" t="str">
            <v>Não</v>
          </cell>
          <cell r="P3553">
            <v>0.55678988538390384</v>
          </cell>
          <cell r="Q3553" t="str">
            <v>Sim</v>
          </cell>
          <cell r="R3553" t="str">
            <v>Sim</v>
          </cell>
          <cell r="S3553" t="str">
            <v/>
          </cell>
          <cell r="T3553" t="str">
            <v/>
          </cell>
          <cell r="U3553" t="str">
            <v/>
          </cell>
          <cell r="V3553" t="str">
            <v>Sim</v>
          </cell>
          <cell r="W3553" t="str">
            <v>Sim</v>
          </cell>
        </row>
        <row r="3554">
          <cell r="D3554" t="str">
            <v>Jardinópolis/SP</v>
          </cell>
          <cell r="E3554" t="str">
            <v>n.d.</v>
          </cell>
          <cell r="F3554">
            <v>7.2527804787371308E-2</v>
          </cell>
          <cell r="G3554" t="str">
            <v>A</v>
          </cell>
          <cell r="H3554">
            <v>0.92719344302650053</v>
          </cell>
          <cell r="I3554" t="str">
            <v>B</v>
          </cell>
          <cell r="J3554" t="str">
            <v>n.d.</v>
          </cell>
          <cell r="K3554" t="str">
            <v>n.d.</v>
          </cell>
          <cell r="L3554" t="str">
            <v>Bicf</v>
          </cell>
          <cell r="M35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54" t="str">
            <v>CAPAG Ano Base 2023</v>
          </cell>
          <cell r="O3554" t="str">
            <v>Não</v>
          </cell>
          <cell r="P3554" t="str">
            <v>n.d.</v>
          </cell>
          <cell r="Q3554" t="str">
            <v>Sim</v>
          </cell>
          <cell r="R3554" t="str">
            <v/>
          </cell>
          <cell r="S3554" t="str">
            <v/>
          </cell>
          <cell r="T3554" t="str">
            <v/>
          </cell>
          <cell r="U3554" t="str">
            <v>Sim</v>
          </cell>
          <cell r="V3554" t="str">
            <v>Sim</v>
          </cell>
          <cell r="W3554" t="str">
            <v>Sim</v>
          </cell>
        </row>
        <row r="3555">
          <cell r="D3555" t="str">
            <v>Jarinu/SP</v>
          </cell>
          <cell r="E3555" t="str">
            <v>C</v>
          </cell>
          <cell r="F3555">
            <v>0.38955893913253509</v>
          </cell>
          <cell r="G3555" t="str">
            <v>A</v>
          </cell>
          <cell r="H3555">
            <v>0.87275115588982533</v>
          </cell>
          <cell r="I3555" t="str">
            <v>B</v>
          </cell>
          <cell r="J3555">
            <v>-1.8554375496803707E-2</v>
          </cell>
          <cell r="K3555" t="str">
            <v>C</v>
          </cell>
          <cell r="L3555" t="str">
            <v>Bicf</v>
          </cell>
          <cell r="M3555" t="str">
            <v/>
          </cell>
          <cell r="N3555" t="str">
            <v>CAPAG Ano Base 2023</v>
          </cell>
          <cell r="O3555" t="str">
            <v>Não</v>
          </cell>
          <cell r="P3555">
            <v>1.6478773996595129</v>
          </cell>
          <cell r="Q3555" t="str">
            <v>Sim</v>
          </cell>
          <cell r="R3555" t="str">
            <v/>
          </cell>
          <cell r="S3555" t="str">
            <v/>
          </cell>
          <cell r="T3555" t="str">
            <v/>
          </cell>
          <cell r="U3555" t="str">
            <v/>
          </cell>
          <cell r="V3555" t="str">
            <v>Sim</v>
          </cell>
          <cell r="W3555" t="str">
            <v>Não</v>
          </cell>
        </row>
        <row r="3556">
          <cell r="D3556" t="str">
            <v>Jaú/SP</v>
          </cell>
          <cell r="E3556" t="str">
            <v>A+</v>
          </cell>
          <cell r="F3556">
            <v>9.3330016416838676E-2</v>
          </cell>
          <cell r="G3556" t="str">
            <v>A</v>
          </cell>
          <cell r="H3556">
            <v>0.91289560313456231</v>
          </cell>
          <cell r="I3556" t="str">
            <v>B</v>
          </cell>
          <cell r="J3556">
            <v>0.17851980786766131</v>
          </cell>
          <cell r="K3556" t="str">
            <v>A</v>
          </cell>
          <cell r="L3556" t="str">
            <v>Aicf</v>
          </cell>
          <cell r="M3556" t="str">
            <v/>
          </cell>
          <cell r="N3556" t="str">
            <v>CAPAG Ano Base 2023</v>
          </cell>
          <cell r="O3556" t="str">
            <v>Não</v>
          </cell>
          <cell r="P3556">
            <v>2.6238818980260474E-2</v>
          </cell>
          <cell r="Q3556" t="str">
            <v>Sim</v>
          </cell>
          <cell r="R3556" t="str">
            <v/>
          </cell>
          <cell r="S3556" t="str">
            <v/>
          </cell>
          <cell r="T3556" t="str">
            <v/>
          </cell>
          <cell r="U3556" t="str">
            <v/>
          </cell>
          <cell r="V3556" t="str">
            <v>Sim</v>
          </cell>
          <cell r="W3556" t="str">
            <v>Sim</v>
          </cell>
        </row>
        <row r="3557">
          <cell r="D3557" t="str">
            <v>Jeriquara/SP</v>
          </cell>
          <cell r="E3557" t="str">
            <v>C</v>
          </cell>
          <cell r="F3557">
            <v>1.1531523893620209E-2</v>
          </cell>
          <cell r="G3557" t="str">
            <v>A</v>
          </cell>
          <cell r="H3557">
            <v>0.99048966160531426</v>
          </cell>
          <cell r="I3557" t="str">
            <v>C</v>
          </cell>
          <cell r="J3557">
            <v>-3.6057826325190923E-3</v>
          </cell>
          <cell r="K3557" t="str">
            <v>C</v>
          </cell>
          <cell r="L3557" t="str">
            <v>Bicf</v>
          </cell>
          <cell r="M3557" t="str">
            <v/>
          </cell>
          <cell r="N3557" t="str">
            <v>CAPAG Ano Base 2023</v>
          </cell>
          <cell r="O3557" t="str">
            <v>Não</v>
          </cell>
          <cell r="P3557" t="str">
            <v/>
          </cell>
          <cell r="Q3557" t="str">
            <v>Sim</v>
          </cell>
          <cell r="R3557" t="str">
            <v/>
          </cell>
          <cell r="S3557" t="str">
            <v/>
          </cell>
          <cell r="T3557" t="str">
            <v/>
          </cell>
          <cell r="U3557" t="str">
            <v/>
          </cell>
          <cell r="V3557" t="str">
            <v>Sim</v>
          </cell>
          <cell r="W3557" t="str">
            <v>Não</v>
          </cell>
        </row>
        <row r="3558">
          <cell r="D3558" t="str">
            <v>Joanópolis/SP</v>
          </cell>
          <cell r="E3558" t="str">
            <v>C</v>
          </cell>
          <cell r="F3558">
            <v>1.6816960896773858E-3</v>
          </cell>
          <cell r="G3558" t="str">
            <v>A</v>
          </cell>
          <cell r="H3558">
            <v>0.96077057133112076</v>
          </cell>
          <cell r="I3558" t="str">
            <v>C</v>
          </cell>
          <cell r="J3558">
            <v>1.0699252533195001E-2</v>
          </cell>
          <cell r="K3558" t="str">
            <v>B</v>
          </cell>
          <cell r="L3558" t="str">
            <v>Bicf</v>
          </cell>
          <cell r="M3558" t="str">
            <v/>
          </cell>
          <cell r="N3558" t="str">
            <v>CAPAG Ano Base 2023</v>
          </cell>
          <cell r="O3558" t="str">
            <v>Não</v>
          </cell>
          <cell r="P3558">
            <v>0.30056033682727346</v>
          </cell>
          <cell r="Q3558" t="str">
            <v>Sim</v>
          </cell>
          <cell r="R3558" t="str">
            <v/>
          </cell>
          <cell r="S3558" t="str">
            <v/>
          </cell>
          <cell r="T3558" t="str">
            <v/>
          </cell>
          <cell r="U3558" t="str">
            <v/>
          </cell>
          <cell r="V3558" t="str">
            <v>Sim</v>
          </cell>
          <cell r="W3558" t="str">
            <v>Sim</v>
          </cell>
        </row>
        <row r="3559">
          <cell r="D3559" t="str">
            <v>João Ramalho/SP</v>
          </cell>
          <cell r="E3559" t="str">
            <v>n.d.</v>
          </cell>
          <cell r="F3559">
            <v>1.3518677457674695E-5</v>
          </cell>
          <cell r="G3559" t="str">
            <v>A</v>
          </cell>
          <cell r="H3559">
            <v>0.91872656655660934</v>
          </cell>
          <cell r="I3559" t="str">
            <v>B</v>
          </cell>
          <cell r="J3559" t="str">
            <v>n.d.</v>
          </cell>
          <cell r="K3559" t="str">
            <v>n.d.</v>
          </cell>
          <cell r="L3559" t="str">
            <v>Bicf</v>
          </cell>
          <cell r="M355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59" t="str">
            <v>CAPAG Ano Base 2023</v>
          </cell>
          <cell r="O3559" t="str">
            <v>Não</v>
          </cell>
          <cell r="P3559" t="str">
            <v>n.d.</v>
          </cell>
          <cell r="Q3559" t="str">
            <v>Sim</v>
          </cell>
          <cell r="R3559" t="str">
            <v/>
          </cell>
          <cell r="S3559" t="str">
            <v/>
          </cell>
          <cell r="T3559" t="str">
            <v/>
          </cell>
          <cell r="U3559" t="str">
            <v>Sim</v>
          </cell>
          <cell r="V3559" t="str">
            <v>Sim</v>
          </cell>
          <cell r="W3559" t="str">
            <v>Não</v>
          </cell>
        </row>
        <row r="3560">
          <cell r="D3560" t="str">
            <v>José Bonifácio/SP</v>
          </cell>
          <cell r="E3560" t="str">
            <v>C</v>
          </cell>
          <cell r="F3560">
            <v>0.12629047415827838</v>
          </cell>
          <cell r="G3560" t="str">
            <v>A</v>
          </cell>
          <cell r="H3560">
            <v>1.0048067496860265</v>
          </cell>
          <cell r="I3560" t="str">
            <v>C</v>
          </cell>
          <cell r="J3560">
            <v>-1.4909880386111192E-2</v>
          </cell>
          <cell r="K3560" t="str">
            <v>C</v>
          </cell>
          <cell r="L3560" t="str">
            <v>Bicf</v>
          </cell>
          <cell r="M3560" t="str">
            <v/>
          </cell>
          <cell r="N3560" t="str">
            <v>CAPAG Ano Base 2023</v>
          </cell>
          <cell r="O3560" t="str">
            <v>Não</v>
          </cell>
          <cell r="P3560">
            <v>1.5926869765829739</v>
          </cell>
          <cell r="Q3560" t="str">
            <v>Sim</v>
          </cell>
          <cell r="R3560" t="str">
            <v/>
          </cell>
          <cell r="S3560" t="str">
            <v/>
          </cell>
          <cell r="T3560" t="str">
            <v/>
          </cell>
          <cell r="U3560" t="str">
            <v/>
          </cell>
          <cell r="V3560" t="str">
            <v>Sim</v>
          </cell>
          <cell r="W3560" t="str">
            <v>Sim</v>
          </cell>
        </row>
        <row r="3561">
          <cell r="D3561" t="str">
            <v>Júlio Mesquita/SP</v>
          </cell>
          <cell r="E3561" t="str">
            <v>n.d.</v>
          </cell>
          <cell r="F3561">
            <v>0.6816254428920222</v>
          </cell>
          <cell r="G3561" t="str">
            <v>B</v>
          </cell>
          <cell r="H3561">
            <v>0.99515822544323917</v>
          </cell>
          <cell r="I3561" t="str">
            <v>C</v>
          </cell>
          <cell r="J3561" t="str">
            <v>n.d.</v>
          </cell>
          <cell r="K3561" t="str">
            <v>n.d.</v>
          </cell>
          <cell r="L3561" t="str">
            <v>Bicf</v>
          </cell>
          <cell r="M356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61" t="str">
            <v>CAPAG Ano Base 2023</v>
          </cell>
          <cell r="O3561" t="str">
            <v>Não</v>
          </cell>
          <cell r="P3561" t="str">
            <v>n.d.</v>
          </cell>
          <cell r="Q3561" t="str">
            <v>Sim</v>
          </cell>
          <cell r="R3561" t="str">
            <v/>
          </cell>
          <cell r="S3561" t="str">
            <v/>
          </cell>
          <cell r="T3561" t="str">
            <v/>
          </cell>
          <cell r="U3561" t="str">
            <v>Sim</v>
          </cell>
          <cell r="V3561" t="str">
            <v>Sim</v>
          </cell>
          <cell r="W3561" t="str">
            <v>Não</v>
          </cell>
        </row>
        <row r="3562">
          <cell r="D3562" t="str">
            <v>Jumirim/SP</v>
          </cell>
          <cell r="E3562" t="str">
            <v>n.d.</v>
          </cell>
          <cell r="F3562">
            <v>0</v>
          </cell>
          <cell r="G3562" t="str">
            <v>A</v>
          </cell>
          <cell r="H3562">
            <v>0.8040270477949647</v>
          </cell>
          <cell r="I3562" t="str">
            <v>A</v>
          </cell>
          <cell r="J3562" t="str">
            <v>n.d.</v>
          </cell>
          <cell r="K3562" t="str">
            <v>n.d.</v>
          </cell>
          <cell r="L3562" t="str">
            <v>Dicf</v>
          </cell>
          <cell r="M356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62" t="str">
            <v>CAPAG Ano Base 2023</v>
          </cell>
          <cell r="O3562" t="str">
            <v>Não</v>
          </cell>
          <cell r="P3562" t="str">
            <v>n.d.</v>
          </cell>
          <cell r="Q3562" t="str">
            <v>Sim</v>
          </cell>
          <cell r="R3562" t="str">
            <v/>
          </cell>
          <cell r="S3562" t="str">
            <v/>
          </cell>
          <cell r="T3562" t="str">
            <v/>
          </cell>
          <cell r="U3562" t="str">
            <v>Sim</v>
          </cell>
          <cell r="V3562" t="str">
            <v>Sim</v>
          </cell>
          <cell r="W3562" t="str">
            <v>Não</v>
          </cell>
        </row>
        <row r="3563">
          <cell r="D3563" t="str">
            <v>Jundiaí/SP</v>
          </cell>
          <cell r="E3563" t="str">
            <v>A</v>
          </cell>
          <cell r="F3563">
            <v>0.12679910960670193</v>
          </cell>
          <cell r="G3563" t="str">
            <v>A</v>
          </cell>
          <cell r="H3563">
            <v>0.90178368151380761</v>
          </cell>
          <cell r="I3563" t="str">
            <v>B</v>
          </cell>
          <cell r="J3563">
            <v>8.4951979430129096E-2</v>
          </cell>
          <cell r="K3563" t="str">
            <v>A</v>
          </cell>
          <cell r="L3563" t="str">
            <v>Bicf</v>
          </cell>
          <cell r="M3563" t="str">
            <v/>
          </cell>
          <cell r="N3563" t="str">
            <v>CAPAG Ano Base 2023</v>
          </cell>
          <cell r="O3563" t="str">
            <v>Não</v>
          </cell>
          <cell r="P3563">
            <v>0.10005042739676917</v>
          </cell>
          <cell r="Q3563" t="str">
            <v>Sim</v>
          </cell>
          <cell r="R3563" t="str">
            <v/>
          </cell>
          <cell r="S3563" t="str">
            <v/>
          </cell>
          <cell r="T3563" t="str">
            <v/>
          </cell>
          <cell r="U3563" t="str">
            <v/>
          </cell>
          <cell r="V3563" t="str">
            <v>Sim</v>
          </cell>
          <cell r="W3563" t="str">
            <v>Sim</v>
          </cell>
        </row>
        <row r="3564">
          <cell r="D3564" t="str">
            <v>Junqueirópolis/SP</v>
          </cell>
          <cell r="E3564" t="str">
            <v>C</v>
          </cell>
          <cell r="F3564">
            <v>1.3348312344898146E-2</v>
          </cell>
          <cell r="G3564" t="str">
            <v>A</v>
          </cell>
          <cell r="H3564">
            <v>0.98337787407917243</v>
          </cell>
          <cell r="I3564" t="str">
            <v>C</v>
          </cell>
          <cell r="J3564">
            <v>0</v>
          </cell>
          <cell r="K3564" t="str">
            <v>C</v>
          </cell>
          <cell r="L3564" t="str">
            <v>Bicf</v>
          </cell>
          <cell r="M3564" t="str">
            <v/>
          </cell>
          <cell r="N3564" t="str">
            <v>CAPAG Ano Base 2023</v>
          </cell>
          <cell r="O3564" t="str">
            <v>Não</v>
          </cell>
          <cell r="P3564" t="str">
            <v>n.d.</v>
          </cell>
          <cell r="Q3564" t="str">
            <v>Sim</v>
          </cell>
          <cell r="R3564" t="str">
            <v/>
          </cell>
          <cell r="S3564" t="str">
            <v/>
          </cell>
          <cell r="T3564" t="str">
            <v/>
          </cell>
          <cell r="U3564" t="str">
            <v/>
          </cell>
          <cell r="V3564" t="str">
            <v>Sim</v>
          </cell>
          <cell r="W3564" t="str">
            <v>Sim</v>
          </cell>
        </row>
        <row r="3565">
          <cell r="D3565" t="str">
            <v>Juquiá/SP</v>
          </cell>
          <cell r="E3565" t="str">
            <v>C</v>
          </cell>
          <cell r="F3565">
            <v>0.11427778240383835</v>
          </cell>
          <cell r="G3565" t="str">
            <v>A</v>
          </cell>
          <cell r="H3565">
            <v>0.90728647606900736</v>
          </cell>
          <cell r="I3565" t="str">
            <v>B</v>
          </cell>
          <cell r="J3565">
            <v>-9.4252206193015024E-4</v>
          </cell>
          <cell r="K3565" t="str">
            <v>C</v>
          </cell>
          <cell r="L3565" t="str">
            <v>Bicf</v>
          </cell>
          <cell r="M3565" t="str">
            <v/>
          </cell>
          <cell r="N3565" t="str">
            <v>CAPAG Ano Base 2023</v>
          </cell>
          <cell r="O3565" t="str">
            <v>Não</v>
          </cell>
          <cell r="P3565">
            <v>0.70324227931133798</v>
          </cell>
          <cell r="Q3565" t="str">
            <v>Sim</v>
          </cell>
          <cell r="R3565" t="str">
            <v>Sim</v>
          </cell>
          <cell r="S3565" t="str">
            <v/>
          </cell>
          <cell r="T3565" t="str">
            <v/>
          </cell>
          <cell r="U3565" t="str">
            <v/>
          </cell>
          <cell r="V3565" t="str">
            <v>Sim</v>
          </cell>
          <cell r="W3565" t="str">
            <v>Sim</v>
          </cell>
        </row>
        <row r="3566">
          <cell r="D3566" t="str">
            <v>Juquitiba/SP</v>
          </cell>
          <cell r="E3566" t="str">
            <v>n.d.</v>
          </cell>
          <cell r="F3566" t="str">
            <v>n.d.</v>
          </cell>
          <cell r="G3566" t="str">
            <v>n.d.</v>
          </cell>
          <cell r="H3566" t="str">
            <v>n.d.</v>
          </cell>
          <cell r="I3566" t="str">
            <v>n.d.</v>
          </cell>
          <cell r="J3566" t="str">
            <v>n.d.</v>
          </cell>
          <cell r="K3566" t="str">
            <v>n.d.</v>
          </cell>
          <cell r="L3566" t="str">
            <v>Bicf</v>
          </cell>
          <cell r="M3566" t="str">
            <v xml:space="preserve">Ente não publicou último RGF de 2024
Ente não publicou último RREO de 2024
</v>
          </cell>
          <cell r="N3566" t="str">
            <v>CAPAG Ano Base 2023</v>
          </cell>
          <cell r="O3566" t="str">
            <v>Não</v>
          </cell>
          <cell r="P3566">
            <v>0.42434049423669329</v>
          </cell>
          <cell r="Q3566" t="str">
            <v>Sim</v>
          </cell>
          <cell r="R3566" t="str">
            <v>Sim</v>
          </cell>
          <cell r="S3566" t="str">
            <v/>
          </cell>
          <cell r="T3566" t="str">
            <v/>
          </cell>
          <cell r="U3566" t="str">
            <v/>
          </cell>
          <cell r="V3566" t="str">
            <v>Não</v>
          </cell>
          <cell r="W3566" t="str">
            <v>Não</v>
          </cell>
        </row>
        <row r="3567">
          <cell r="D3567" t="str">
            <v>Lagoinha/SP</v>
          </cell>
          <cell r="E3567" t="str">
            <v>A</v>
          </cell>
          <cell r="F3567">
            <v>2.4287883250713429E-2</v>
          </cell>
          <cell r="G3567" t="str">
            <v>A</v>
          </cell>
          <cell r="H3567">
            <v>0.87701379695511916</v>
          </cell>
          <cell r="I3567" t="str">
            <v>B</v>
          </cell>
          <cell r="J3567">
            <v>0.30863263917533545</v>
          </cell>
          <cell r="K3567" t="str">
            <v>A</v>
          </cell>
          <cell r="L3567" t="str">
            <v>Bicf</v>
          </cell>
          <cell r="M3567" t="str">
            <v/>
          </cell>
          <cell r="N3567" t="str">
            <v>CAPAG Ano Base 2023</v>
          </cell>
          <cell r="O3567" t="str">
            <v>Não</v>
          </cell>
          <cell r="P3567">
            <v>0.13778740458878724</v>
          </cell>
          <cell r="Q3567" t="str">
            <v>Sim</v>
          </cell>
          <cell r="R3567" t="str">
            <v/>
          </cell>
          <cell r="S3567" t="str">
            <v/>
          </cell>
          <cell r="T3567" t="str">
            <v/>
          </cell>
          <cell r="U3567" t="str">
            <v/>
          </cell>
          <cell r="V3567" t="str">
            <v>Sim</v>
          </cell>
          <cell r="W3567" t="str">
            <v>Sim</v>
          </cell>
        </row>
        <row r="3568">
          <cell r="D3568" t="str">
            <v>Laranjal Paulista/SP</v>
          </cell>
          <cell r="E3568" t="str">
            <v>C</v>
          </cell>
          <cell r="F3568">
            <v>0.15822737831389783</v>
          </cell>
          <cell r="G3568" t="str">
            <v>A</v>
          </cell>
          <cell r="H3568">
            <v>0.97762924043937449</v>
          </cell>
          <cell r="I3568" t="str">
            <v>C</v>
          </cell>
          <cell r="J3568">
            <v>0</v>
          </cell>
          <cell r="K3568" t="str">
            <v>C</v>
          </cell>
          <cell r="L3568" t="str">
            <v>Bicf</v>
          </cell>
          <cell r="M3568" t="str">
            <v/>
          </cell>
          <cell r="N3568" t="str">
            <v>CAPAG Ano Base 2023</v>
          </cell>
          <cell r="O3568" t="str">
            <v>Não</v>
          </cell>
          <cell r="P3568" t="str">
            <v>n.d.</v>
          </cell>
          <cell r="Q3568" t="str">
            <v>Sim</v>
          </cell>
          <cell r="R3568" t="str">
            <v/>
          </cell>
          <cell r="S3568" t="str">
            <v/>
          </cell>
          <cell r="T3568" t="str">
            <v/>
          </cell>
          <cell r="U3568" t="str">
            <v/>
          </cell>
          <cell r="V3568" t="str">
            <v>Sim</v>
          </cell>
          <cell r="W3568" t="str">
            <v>Sim</v>
          </cell>
        </row>
        <row r="3569">
          <cell r="D3569" t="str">
            <v>Lavínia/SP</v>
          </cell>
          <cell r="E3569" t="str">
            <v>n.d.</v>
          </cell>
          <cell r="F3569">
            <v>6.0170613926703882E-3</v>
          </cell>
          <cell r="G3569" t="str">
            <v>A</v>
          </cell>
          <cell r="H3569" t="str">
            <v>n.d.</v>
          </cell>
          <cell r="I3569" t="str">
            <v>n.d.</v>
          </cell>
          <cell r="J3569">
            <v>0.13753282943643833</v>
          </cell>
          <cell r="K3569" t="str">
            <v>A</v>
          </cell>
          <cell r="L3569" t="str">
            <v>Bicf</v>
          </cell>
          <cell r="M356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569" t="str">
            <v>CAPAG Ano Base 2023</v>
          </cell>
          <cell r="O3569" t="str">
            <v>Não</v>
          </cell>
          <cell r="P3569">
            <v>0.36421394130326723</v>
          </cell>
          <cell r="Q3569" t="str">
            <v>Sim</v>
          </cell>
          <cell r="R3569" t="str">
            <v/>
          </cell>
          <cell r="S3569" t="str">
            <v>Sim</v>
          </cell>
          <cell r="T3569" t="str">
            <v/>
          </cell>
          <cell r="U3569" t="str">
            <v/>
          </cell>
          <cell r="V3569" t="str">
            <v>Sim</v>
          </cell>
          <cell r="W3569" t="str">
            <v>Sim</v>
          </cell>
        </row>
        <row r="3570">
          <cell r="D3570" t="str">
            <v>Lavrinhas/SP</v>
          </cell>
          <cell r="E3570" t="str">
            <v>n.d.</v>
          </cell>
          <cell r="F3570">
            <v>1.9525000697321059E-2</v>
          </cell>
          <cell r="G3570" t="str">
            <v>A</v>
          </cell>
          <cell r="H3570">
            <v>1.0224775141507889</v>
          </cell>
          <cell r="I3570" t="str">
            <v>C</v>
          </cell>
          <cell r="J3570" t="str">
            <v>n.d.</v>
          </cell>
          <cell r="K3570" t="str">
            <v>n.d.</v>
          </cell>
          <cell r="L3570" t="str">
            <v>Cicf</v>
          </cell>
          <cell r="M357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70" t="str">
            <v>CAPAG Ano Base 2023</v>
          </cell>
          <cell r="O3570" t="str">
            <v>Não</v>
          </cell>
          <cell r="P3570" t="str">
            <v>n.d.</v>
          </cell>
          <cell r="Q3570" t="str">
            <v>Sim</v>
          </cell>
          <cell r="R3570" t="str">
            <v/>
          </cell>
          <cell r="S3570" t="str">
            <v/>
          </cell>
          <cell r="T3570" t="str">
            <v/>
          </cell>
          <cell r="U3570" t="str">
            <v>Sim</v>
          </cell>
          <cell r="V3570" t="str">
            <v>Sim</v>
          </cell>
          <cell r="W3570" t="str">
            <v>Não</v>
          </cell>
        </row>
        <row r="3571">
          <cell r="D3571" t="str">
            <v>Leme/SP</v>
          </cell>
          <cell r="E3571" t="str">
            <v>C</v>
          </cell>
          <cell r="F3571">
            <v>0.14361052618392206</v>
          </cell>
          <cell r="G3571" t="str">
            <v>A</v>
          </cell>
          <cell r="H3571">
            <v>0.89716437897223456</v>
          </cell>
          <cell r="I3571" t="str">
            <v>B</v>
          </cell>
          <cell r="J3571">
            <v>-1.3189504610577852E-2</v>
          </cell>
          <cell r="K3571" t="str">
            <v>C</v>
          </cell>
          <cell r="L3571" t="str">
            <v>Bicf</v>
          </cell>
          <cell r="M3571" t="str">
            <v/>
          </cell>
          <cell r="N3571" t="str">
            <v>CAPAG Ano Base 2023</v>
          </cell>
          <cell r="O3571" t="str">
            <v>Não</v>
          </cell>
          <cell r="P3571">
            <v>1.386202901918655</v>
          </cell>
          <cell r="Q3571" t="str">
            <v>Sim</v>
          </cell>
          <cell r="R3571" t="str">
            <v/>
          </cell>
          <cell r="S3571" t="str">
            <v/>
          </cell>
          <cell r="T3571" t="str">
            <v/>
          </cell>
          <cell r="U3571" t="str">
            <v/>
          </cell>
          <cell r="V3571" t="str">
            <v>Sim</v>
          </cell>
          <cell r="W3571" t="str">
            <v>Não</v>
          </cell>
        </row>
        <row r="3572">
          <cell r="D3572" t="str">
            <v>Lençóis Paulista/SP</v>
          </cell>
          <cell r="E3572" t="str">
            <v>A</v>
          </cell>
          <cell r="F3572">
            <v>1.7538891458580948E-2</v>
          </cell>
          <cell r="G3572" t="str">
            <v>A</v>
          </cell>
          <cell r="H3572">
            <v>0.90357542235232691</v>
          </cell>
          <cell r="I3572" t="str">
            <v>B</v>
          </cell>
          <cell r="J3572">
            <v>5.5979016160743252E-2</v>
          </cell>
          <cell r="K3572" t="str">
            <v>A</v>
          </cell>
          <cell r="L3572" t="str">
            <v>Bicf</v>
          </cell>
          <cell r="M3572" t="str">
            <v/>
          </cell>
          <cell r="N3572" t="str">
            <v>CAPAG Ano Base 2023</v>
          </cell>
          <cell r="O3572" t="str">
            <v>Não</v>
          </cell>
          <cell r="P3572">
            <v>0.31508699818114472</v>
          </cell>
          <cell r="Q3572" t="str">
            <v>Sim</v>
          </cell>
          <cell r="R3572" t="str">
            <v/>
          </cell>
          <cell r="S3572" t="str">
            <v/>
          </cell>
          <cell r="T3572" t="str">
            <v/>
          </cell>
          <cell r="U3572" t="str">
            <v/>
          </cell>
          <cell r="V3572" t="str">
            <v>Sim</v>
          </cell>
          <cell r="W3572" t="str">
            <v>Sim</v>
          </cell>
        </row>
        <row r="3573">
          <cell r="D3573" t="str">
            <v>Limeira/SP</v>
          </cell>
          <cell r="E3573" t="str">
            <v>C</v>
          </cell>
          <cell r="F3573">
            <v>0.32486028013355739</v>
          </cell>
          <cell r="G3573" t="str">
            <v>A</v>
          </cell>
          <cell r="H3573">
            <v>0.96010672835802668</v>
          </cell>
          <cell r="I3573" t="str">
            <v>C</v>
          </cell>
          <cell r="J3573">
            <v>8.4703926030064401E-3</v>
          </cell>
          <cell r="K3573" t="str">
            <v>B</v>
          </cell>
          <cell r="L3573" t="str">
            <v>Bicf</v>
          </cell>
          <cell r="M3573" t="str">
            <v/>
          </cell>
          <cell r="N3573" t="str">
            <v>CAPAG Ano Base 2023</v>
          </cell>
          <cell r="O3573" t="str">
            <v>Não</v>
          </cell>
          <cell r="P3573">
            <v>0.69490225692690466</v>
          </cell>
          <cell r="Q3573" t="str">
            <v>Sim</v>
          </cell>
          <cell r="R3573" t="str">
            <v/>
          </cell>
          <cell r="S3573" t="str">
            <v/>
          </cell>
          <cell r="T3573" t="str">
            <v/>
          </cell>
          <cell r="U3573" t="str">
            <v/>
          </cell>
          <cell r="V3573" t="str">
            <v>Sim</v>
          </cell>
          <cell r="W3573" t="str">
            <v>Sim</v>
          </cell>
        </row>
        <row r="3574">
          <cell r="D3574" t="str">
            <v>Lindóia/SP</v>
          </cell>
          <cell r="E3574" t="str">
            <v>n.d.</v>
          </cell>
          <cell r="F3574">
            <v>0.12285020410385213</v>
          </cell>
          <cell r="G3574" t="str">
            <v>A</v>
          </cell>
          <cell r="H3574">
            <v>0.91465182778896348</v>
          </cell>
          <cell r="I3574" t="str">
            <v>B</v>
          </cell>
          <cell r="J3574" t="str">
            <v>n.d.</v>
          </cell>
          <cell r="K3574" t="str">
            <v>n.d.</v>
          </cell>
          <cell r="L3574" t="str">
            <v>Bicf</v>
          </cell>
          <cell r="M357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74" t="str">
            <v>CAPAG Ano Base 2023</v>
          </cell>
          <cell r="O3574" t="str">
            <v>Não</v>
          </cell>
          <cell r="P3574" t="str">
            <v>n.d.</v>
          </cell>
          <cell r="Q3574" t="str">
            <v>Sim</v>
          </cell>
          <cell r="R3574" t="str">
            <v/>
          </cell>
          <cell r="S3574" t="str">
            <v/>
          </cell>
          <cell r="T3574" t="str">
            <v/>
          </cell>
          <cell r="U3574" t="str">
            <v>Sim</v>
          </cell>
          <cell r="V3574" t="str">
            <v>Sim</v>
          </cell>
          <cell r="W3574" t="str">
            <v>Sim</v>
          </cell>
        </row>
        <row r="3575">
          <cell r="D3575" t="str">
            <v>Lins/SP</v>
          </cell>
          <cell r="E3575" t="str">
            <v>C</v>
          </cell>
          <cell r="F3575">
            <v>5.7012525087370147E-2</v>
          </cell>
          <cell r="G3575" t="str">
            <v>A</v>
          </cell>
          <cell r="H3575">
            <v>0.95471599510114324</v>
          </cell>
          <cell r="I3575" t="str">
            <v>C</v>
          </cell>
          <cell r="J3575">
            <v>8.5846514496453197E-2</v>
          </cell>
          <cell r="K3575" t="str">
            <v>A</v>
          </cell>
          <cell r="L3575" t="str">
            <v>Bicf</v>
          </cell>
          <cell r="M3575" t="str">
            <v/>
          </cell>
          <cell r="N3575" t="str">
            <v>CAPAG Ano Base 2023</v>
          </cell>
          <cell r="O3575" t="str">
            <v>Não</v>
          </cell>
          <cell r="P3575">
            <v>7.0222277653734871E-2</v>
          </cell>
          <cell r="Q3575" t="str">
            <v>Sim</v>
          </cell>
          <cell r="R3575" t="str">
            <v/>
          </cell>
          <cell r="S3575" t="str">
            <v/>
          </cell>
          <cell r="T3575" t="str">
            <v/>
          </cell>
          <cell r="U3575" t="str">
            <v/>
          </cell>
          <cell r="V3575" t="str">
            <v>Sim</v>
          </cell>
          <cell r="W3575" t="str">
            <v>Sim</v>
          </cell>
        </row>
        <row r="3576">
          <cell r="D3576" t="str">
            <v>Lorena/SP</v>
          </cell>
          <cell r="E3576" t="str">
            <v>n.d.</v>
          </cell>
          <cell r="F3576" t="str">
            <v>n.d.</v>
          </cell>
          <cell r="G3576" t="str">
            <v>n.d.</v>
          </cell>
          <cell r="H3576" t="str">
            <v>n.d.</v>
          </cell>
          <cell r="I3576" t="str">
            <v>n.d.</v>
          </cell>
          <cell r="J3576" t="str">
            <v>n.d.</v>
          </cell>
          <cell r="K3576" t="str">
            <v>n.d.</v>
          </cell>
          <cell r="L3576" t="str">
            <v>Bicf</v>
          </cell>
          <cell r="M3576" t="str">
            <v xml:space="preserve">Ente não publicou último RGF de 2024
Ente não publicou último RREO de 2024
</v>
          </cell>
          <cell r="N3576" t="str">
            <v>CAPAG Ano Base 2023</v>
          </cell>
          <cell r="O3576" t="str">
            <v>Não</v>
          </cell>
          <cell r="P3576">
            <v>7.427701270620303E-2</v>
          </cell>
          <cell r="Q3576" t="str">
            <v>Sim</v>
          </cell>
          <cell r="R3576" t="str">
            <v>Sim</v>
          </cell>
          <cell r="S3576" t="str">
            <v/>
          </cell>
          <cell r="T3576" t="str">
            <v/>
          </cell>
          <cell r="U3576" t="str">
            <v/>
          </cell>
          <cell r="V3576" t="str">
            <v>Não</v>
          </cell>
          <cell r="W3576" t="str">
            <v>Não</v>
          </cell>
        </row>
        <row r="3577">
          <cell r="D3577" t="str">
            <v>Lourdes/SP</v>
          </cell>
          <cell r="E3577" t="str">
            <v>n.d.</v>
          </cell>
          <cell r="F3577">
            <v>0</v>
          </cell>
          <cell r="G3577" t="str">
            <v>A</v>
          </cell>
          <cell r="H3577">
            <v>1.0142617017590456</v>
          </cell>
          <cell r="I3577" t="str">
            <v>C</v>
          </cell>
          <cell r="J3577" t="str">
            <v>n.d.</v>
          </cell>
          <cell r="K3577" t="str">
            <v>n.d.</v>
          </cell>
          <cell r="L3577" t="str">
            <v>Aicf</v>
          </cell>
          <cell r="M357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77" t="str">
            <v>CAPAG Ano Base 2023</v>
          </cell>
          <cell r="O3577" t="str">
            <v>Não</v>
          </cell>
          <cell r="P3577" t="str">
            <v>n.d.</v>
          </cell>
          <cell r="Q3577" t="str">
            <v>Sim</v>
          </cell>
          <cell r="R3577" t="str">
            <v/>
          </cell>
          <cell r="S3577" t="str">
            <v/>
          </cell>
          <cell r="T3577" t="str">
            <v/>
          </cell>
          <cell r="U3577" t="str">
            <v>Sim</v>
          </cell>
          <cell r="V3577" t="str">
            <v>Sim</v>
          </cell>
          <cell r="W3577" t="str">
            <v>Sim</v>
          </cell>
        </row>
        <row r="3578">
          <cell r="D3578" t="str">
            <v>Louveira/SP</v>
          </cell>
          <cell r="E3578" t="str">
            <v>C</v>
          </cell>
          <cell r="F3578">
            <v>7.5713431399889675E-2</v>
          </cell>
          <cell r="G3578" t="str">
            <v>A</v>
          </cell>
          <cell r="H3578">
            <v>0.98672532974596772</v>
          </cell>
          <cell r="I3578" t="str">
            <v>C</v>
          </cell>
          <cell r="J3578">
            <v>-8.9881817615906731E-2</v>
          </cell>
          <cell r="K3578" t="str">
            <v>C</v>
          </cell>
          <cell r="L3578" t="str">
            <v>Bicf</v>
          </cell>
          <cell r="M3578" t="str">
            <v/>
          </cell>
          <cell r="N3578" t="str">
            <v>CAPAG Ano Base 2023</v>
          </cell>
          <cell r="O3578" t="str">
            <v>Não</v>
          </cell>
          <cell r="P3578">
            <v>4.1733151087732763</v>
          </cell>
          <cell r="Q3578" t="str">
            <v>Sim</v>
          </cell>
          <cell r="R3578" t="str">
            <v/>
          </cell>
          <cell r="S3578" t="str">
            <v/>
          </cell>
          <cell r="T3578" t="str">
            <v/>
          </cell>
          <cell r="U3578" t="str">
            <v/>
          </cell>
          <cell r="V3578" t="str">
            <v>Sim</v>
          </cell>
          <cell r="W3578" t="str">
            <v>Não</v>
          </cell>
        </row>
        <row r="3579">
          <cell r="D3579" t="str">
            <v>Lucélia/SP</v>
          </cell>
          <cell r="E3579" t="str">
            <v>C</v>
          </cell>
          <cell r="F3579">
            <v>0.12647346540240359</v>
          </cell>
          <cell r="G3579" t="str">
            <v>A</v>
          </cell>
          <cell r="H3579">
            <v>0.98951331609497151</v>
          </cell>
          <cell r="I3579" t="str">
            <v>C</v>
          </cell>
          <cell r="J3579">
            <v>-4.4557831343611055E-2</v>
          </cell>
          <cell r="K3579" t="str">
            <v>C</v>
          </cell>
          <cell r="L3579" t="str">
            <v>Bicf</v>
          </cell>
          <cell r="M3579" t="str">
            <v/>
          </cell>
          <cell r="N3579" t="str">
            <v>CAPAG Ano Base 2023</v>
          </cell>
          <cell r="O3579" t="str">
            <v>Não</v>
          </cell>
          <cell r="P3579" t="str">
            <v/>
          </cell>
          <cell r="Q3579" t="str">
            <v>Sim</v>
          </cell>
          <cell r="R3579" t="str">
            <v/>
          </cell>
          <cell r="S3579" t="str">
            <v/>
          </cell>
          <cell r="T3579" t="str">
            <v/>
          </cell>
          <cell r="U3579" t="str">
            <v/>
          </cell>
          <cell r="V3579" t="str">
            <v>Sim</v>
          </cell>
          <cell r="W3579" t="str">
            <v>Sim</v>
          </cell>
        </row>
        <row r="3580">
          <cell r="D3580" t="str">
            <v>Lucianópolis/SP</v>
          </cell>
          <cell r="E3580" t="str">
            <v>n.d.</v>
          </cell>
          <cell r="F3580" t="str">
            <v>n.d.</v>
          </cell>
          <cell r="G3580" t="str">
            <v>n.d.</v>
          </cell>
          <cell r="H3580">
            <v>0.95693730849920788</v>
          </cell>
          <cell r="I3580" t="str">
            <v>C</v>
          </cell>
          <cell r="J3580" t="str">
            <v>n.d.</v>
          </cell>
          <cell r="K3580" t="str">
            <v>n.d.</v>
          </cell>
          <cell r="L3580" t="str">
            <v>Bicf</v>
          </cell>
          <cell r="M3580" t="str">
            <v xml:space="preserve">Ente não publicou último RGF de 2024
</v>
          </cell>
          <cell r="N3580" t="str">
            <v>CAPAG Ano Base 2023</v>
          </cell>
          <cell r="O3580" t="str">
            <v>Não</v>
          </cell>
          <cell r="P3580">
            <v>8.9328289337302622E-2</v>
          </cell>
          <cell r="Q3580" t="str">
            <v>Sim</v>
          </cell>
          <cell r="R3580" t="str">
            <v>Sim</v>
          </cell>
          <cell r="S3580" t="str">
            <v/>
          </cell>
          <cell r="T3580" t="str">
            <v/>
          </cell>
          <cell r="U3580" t="str">
            <v/>
          </cell>
          <cell r="V3580" t="str">
            <v>Não</v>
          </cell>
          <cell r="W3580" t="str">
            <v>Sim</v>
          </cell>
        </row>
        <row r="3581">
          <cell r="D3581" t="str">
            <v>Luís Antônio/SP</v>
          </cell>
          <cell r="E3581" t="str">
            <v>C</v>
          </cell>
          <cell r="F3581">
            <v>0.2506771536663906</v>
          </cell>
          <cell r="G3581" t="str">
            <v>A</v>
          </cell>
          <cell r="H3581">
            <v>1.0818408656194023</v>
          </cell>
          <cell r="I3581" t="str">
            <v>C</v>
          </cell>
          <cell r="J3581">
            <v>-0.487998238174632</v>
          </cell>
          <cell r="K3581" t="str">
            <v>C</v>
          </cell>
          <cell r="L3581" t="str">
            <v>Bicf</v>
          </cell>
          <cell r="M3581" t="str">
            <v/>
          </cell>
          <cell r="N3581" t="str">
            <v>CAPAG Ano Base 2023</v>
          </cell>
          <cell r="O3581" t="str">
            <v>Não</v>
          </cell>
          <cell r="P3581" t="str">
            <v/>
          </cell>
          <cell r="Q3581" t="str">
            <v>Sim</v>
          </cell>
          <cell r="R3581" t="str">
            <v/>
          </cell>
          <cell r="S3581" t="str">
            <v/>
          </cell>
          <cell r="T3581" t="str">
            <v/>
          </cell>
          <cell r="U3581" t="str">
            <v/>
          </cell>
          <cell r="V3581" t="str">
            <v>Sim</v>
          </cell>
          <cell r="W3581" t="str">
            <v>Não</v>
          </cell>
        </row>
        <row r="3582">
          <cell r="D3582" t="str">
            <v>Luiziânia/SP</v>
          </cell>
          <cell r="E3582" t="str">
            <v>C</v>
          </cell>
          <cell r="F3582">
            <v>2.234034907225204E-2</v>
          </cell>
          <cell r="G3582" t="str">
            <v>A</v>
          </cell>
          <cell r="H3582">
            <v>0.97383788219847778</v>
          </cell>
          <cell r="I3582" t="str">
            <v>C</v>
          </cell>
          <cell r="J3582">
            <v>-4.4283264892712788E-2</v>
          </cell>
          <cell r="K3582" t="str">
            <v>C</v>
          </cell>
          <cell r="L3582" t="str">
            <v>Aicf</v>
          </cell>
          <cell r="M3582" t="str">
            <v/>
          </cell>
          <cell r="N3582" t="str">
            <v>CAPAG Ano Base 2023</v>
          </cell>
          <cell r="O3582" t="str">
            <v>Não</v>
          </cell>
          <cell r="P3582" t="str">
            <v/>
          </cell>
          <cell r="Q3582" t="str">
            <v>Sim</v>
          </cell>
          <cell r="R3582" t="str">
            <v/>
          </cell>
          <cell r="S3582" t="str">
            <v/>
          </cell>
          <cell r="T3582" t="str">
            <v/>
          </cell>
          <cell r="U3582" t="str">
            <v/>
          </cell>
          <cell r="V3582" t="str">
            <v>Sim</v>
          </cell>
          <cell r="W3582" t="str">
            <v>Não</v>
          </cell>
        </row>
        <row r="3583">
          <cell r="D3583" t="str">
            <v>Lupércio/SP</v>
          </cell>
          <cell r="E3583" t="str">
            <v>n.d.</v>
          </cell>
          <cell r="F3583">
            <v>3.2249058039143289E-3</v>
          </cell>
          <cell r="G3583" t="str">
            <v>A</v>
          </cell>
          <cell r="H3583">
            <v>0.92352834944369677</v>
          </cell>
          <cell r="I3583" t="str">
            <v>B</v>
          </cell>
          <cell r="J3583" t="str">
            <v>n.d.</v>
          </cell>
          <cell r="K3583" t="str">
            <v>n.d.</v>
          </cell>
          <cell r="L3583" t="str">
            <v>Bicf</v>
          </cell>
          <cell r="M358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83" t="str">
            <v>CAPAG Ano Base 2023</v>
          </cell>
          <cell r="O3583" t="str">
            <v>Não</v>
          </cell>
          <cell r="P3583" t="str">
            <v>n.d.</v>
          </cell>
          <cell r="Q3583" t="str">
            <v>Sim</v>
          </cell>
          <cell r="R3583" t="str">
            <v/>
          </cell>
          <cell r="S3583" t="str">
            <v/>
          </cell>
          <cell r="T3583" t="str">
            <v/>
          </cell>
          <cell r="U3583" t="str">
            <v>Sim</v>
          </cell>
          <cell r="V3583" t="str">
            <v>Sim</v>
          </cell>
          <cell r="W3583" t="str">
            <v>Sim</v>
          </cell>
        </row>
        <row r="3584">
          <cell r="D3584" t="str">
            <v>Lutécia/SP</v>
          </cell>
          <cell r="E3584" t="str">
            <v>n.d.</v>
          </cell>
          <cell r="F3584" t="str">
            <v>n.d.</v>
          </cell>
          <cell r="G3584" t="str">
            <v>n.d.</v>
          </cell>
          <cell r="H3584" t="str">
            <v>n.d.</v>
          </cell>
          <cell r="I3584" t="str">
            <v>n.d.</v>
          </cell>
          <cell r="J3584" t="str">
            <v>n.d.</v>
          </cell>
          <cell r="K3584" t="str">
            <v>n.d.</v>
          </cell>
          <cell r="L3584" t="str">
            <v>Bicf</v>
          </cell>
          <cell r="M3584" t="str">
            <v xml:space="preserve">Ente não publicou último RGF de 2024
Ente não publicou último RREO de 2024
</v>
          </cell>
          <cell r="N3584" t="str">
            <v>CAPAG Ano Base 2023</v>
          </cell>
          <cell r="O3584" t="str">
            <v>Não</v>
          </cell>
          <cell r="P3584">
            <v>1.3564802711719889E-2</v>
          </cell>
          <cell r="Q3584" t="str">
            <v>Sim</v>
          </cell>
          <cell r="R3584" t="str">
            <v>Sim</v>
          </cell>
          <cell r="S3584" t="str">
            <v/>
          </cell>
          <cell r="T3584" t="str">
            <v/>
          </cell>
          <cell r="U3584" t="str">
            <v/>
          </cell>
          <cell r="V3584" t="str">
            <v>Não</v>
          </cell>
          <cell r="W3584" t="str">
            <v>Não</v>
          </cell>
        </row>
        <row r="3585">
          <cell r="D3585" t="str">
            <v>Macatuba/SP</v>
          </cell>
          <cell r="E3585" t="str">
            <v>n.d.</v>
          </cell>
          <cell r="F3585">
            <v>0</v>
          </cell>
          <cell r="G3585" t="str">
            <v>A</v>
          </cell>
          <cell r="H3585">
            <v>0.97133883141090072</v>
          </cell>
          <cell r="I3585" t="str">
            <v>C</v>
          </cell>
          <cell r="J3585" t="str">
            <v>n.d.</v>
          </cell>
          <cell r="K3585" t="str">
            <v>n.d.</v>
          </cell>
          <cell r="L3585" t="str">
            <v>Bicf</v>
          </cell>
          <cell r="M358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85" t="str">
            <v>CAPAG Ano Base 2023</v>
          </cell>
          <cell r="O3585" t="str">
            <v>Não</v>
          </cell>
          <cell r="P3585">
            <v>0.13994060107167186</v>
          </cell>
          <cell r="Q3585" t="str">
            <v>Sim</v>
          </cell>
          <cell r="R3585" t="str">
            <v>Sim</v>
          </cell>
          <cell r="S3585" t="str">
            <v/>
          </cell>
          <cell r="T3585" t="str">
            <v/>
          </cell>
          <cell r="U3585" t="str">
            <v>Sim</v>
          </cell>
          <cell r="V3585" t="str">
            <v>Sim</v>
          </cell>
          <cell r="W3585" t="str">
            <v>Sim</v>
          </cell>
        </row>
        <row r="3586">
          <cell r="D3586" t="str">
            <v>Macaubal/SP</v>
          </cell>
          <cell r="E3586" t="str">
            <v>n.d.</v>
          </cell>
          <cell r="F3586">
            <v>0.15486686399576843</v>
          </cell>
          <cell r="G3586" t="str">
            <v>A</v>
          </cell>
          <cell r="H3586" t="str">
            <v>n.d.</v>
          </cell>
          <cell r="I3586" t="str">
            <v>n.d.</v>
          </cell>
          <cell r="J3586">
            <v>0</v>
          </cell>
          <cell r="K3586" t="str">
            <v>C</v>
          </cell>
          <cell r="L3586" t="str">
            <v>Dicf</v>
          </cell>
          <cell r="M358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586" t="str">
            <v>CAPAG Ano Base 2023</v>
          </cell>
          <cell r="O3586" t="str">
            <v>Não</v>
          </cell>
          <cell r="P3586" t="str">
            <v>n.d.</v>
          </cell>
          <cell r="Q3586" t="str">
            <v>Sim</v>
          </cell>
          <cell r="R3586" t="str">
            <v/>
          </cell>
          <cell r="S3586" t="str">
            <v>Sim</v>
          </cell>
          <cell r="T3586" t="str">
            <v/>
          </cell>
          <cell r="U3586" t="str">
            <v/>
          </cell>
          <cell r="V3586" t="str">
            <v>Sim</v>
          </cell>
          <cell r="W3586" t="str">
            <v>Não</v>
          </cell>
        </row>
        <row r="3587">
          <cell r="D3587" t="str">
            <v>Macedônia/SP</v>
          </cell>
          <cell r="E3587" t="str">
            <v>n.d.</v>
          </cell>
          <cell r="F3587">
            <v>3.2494241165074655E-2</v>
          </cell>
          <cell r="G3587" t="str">
            <v>A</v>
          </cell>
          <cell r="H3587">
            <v>0.97337579821146902</v>
          </cell>
          <cell r="I3587" t="str">
            <v>C</v>
          </cell>
          <cell r="J3587" t="str">
            <v>n.d.</v>
          </cell>
          <cell r="K3587" t="str">
            <v>n.d.</v>
          </cell>
          <cell r="L3587" t="str">
            <v>Aicf</v>
          </cell>
          <cell r="M358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87" t="str">
            <v>CAPAG Ano Base 2023</v>
          </cell>
          <cell r="O3587" t="str">
            <v>Não</v>
          </cell>
          <cell r="P3587" t="str">
            <v>n.d.</v>
          </cell>
          <cell r="Q3587" t="str">
            <v>Sim</v>
          </cell>
          <cell r="R3587" t="str">
            <v/>
          </cell>
          <cell r="S3587" t="str">
            <v/>
          </cell>
          <cell r="T3587" t="str">
            <v/>
          </cell>
          <cell r="U3587" t="str">
            <v>Sim</v>
          </cell>
          <cell r="V3587" t="str">
            <v>Sim</v>
          </cell>
          <cell r="W3587" t="str">
            <v>Sim</v>
          </cell>
        </row>
        <row r="3588">
          <cell r="D3588" t="str">
            <v>Magda/SP</v>
          </cell>
          <cell r="E3588" t="str">
            <v>C</v>
          </cell>
          <cell r="F3588">
            <v>7.2829769266577582E-2</v>
          </cell>
          <cell r="G3588" t="str">
            <v>A</v>
          </cell>
          <cell r="H3588">
            <v>0.96051271457583076</v>
          </cell>
          <cell r="I3588" t="str">
            <v>C</v>
          </cell>
          <cell r="J3588">
            <v>-8.1033730992490616E-2</v>
          </cell>
          <cell r="K3588" t="str">
            <v>C</v>
          </cell>
          <cell r="L3588" t="str">
            <v>Bicf</v>
          </cell>
          <cell r="M3588" t="str">
            <v/>
          </cell>
          <cell r="N3588" t="str">
            <v>CAPAG Ano Base 2023</v>
          </cell>
          <cell r="O3588" t="str">
            <v>Não</v>
          </cell>
          <cell r="P3588" t="str">
            <v/>
          </cell>
          <cell r="Q3588" t="str">
            <v>Sim</v>
          </cell>
          <cell r="R3588" t="str">
            <v/>
          </cell>
          <cell r="S3588" t="str">
            <v/>
          </cell>
          <cell r="T3588" t="str">
            <v/>
          </cell>
          <cell r="U3588" t="str">
            <v/>
          </cell>
          <cell r="V3588" t="str">
            <v>Sim</v>
          </cell>
          <cell r="W3588" t="str">
            <v>Sim</v>
          </cell>
        </row>
        <row r="3589">
          <cell r="D3589" t="str">
            <v>Mairinque/SP</v>
          </cell>
          <cell r="E3589" t="str">
            <v>C</v>
          </cell>
          <cell r="F3589">
            <v>0.1458506058066289</v>
          </cell>
          <cell r="G3589" t="str">
            <v>A</v>
          </cell>
          <cell r="H3589">
            <v>0.97330923037100336</v>
          </cell>
          <cell r="I3589" t="str">
            <v>C</v>
          </cell>
          <cell r="J3589">
            <v>0</v>
          </cell>
          <cell r="K3589" t="str">
            <v>C</v>
          </cell>
          <cell r="L3589" t="str">
            <v>Cicf</v>
          </cell>
          <cell r="M3589" t="str">
            <v/>
          </cell>
          <cell r="N3589" t="str">
            <v>CAPAG Ano Base 2023</v>
          </cell>
          <cell r="O3589" t="str">
            <v>Não</v>
          </cell>
          <cell r="P3589" t="str">
            <v>n.d.</v>
          </cell>
          <cell r="Q3589" t="str">
            <v>Sim</v>
          </cell>
          <cell r="R3589" t="str">
            <v/>
          </cell>
          <cell r="S3589" t="str">
            <v/>
          </cell>
          <cell r="T3589" t="str">
            <v/>
          </cell>
          <cell r="U3589" t="str">
            <v/>
          </cell>
          <cell r="V3589" t="str">
            <v>Sim</v>
          </cell>
          <cell r="W3589" t="str">
            <v>Não</v>
          </cell>
        </row>
        <row r="3590">
          <cell r="D3590" t="str">
            <v>Mairiporã/SP</v>
          </cell>
          <cell r="E3590" t="str">
            <v>C</v>
          </cell>
          <cell r="F3590">
            <v>0.14875428717170025</v>
          </cell>
          <cell r="G3590" t="str">
            <v>A</v>
          </cell>
          <cell r="H3590">
            <v>0.97762808276714463</v>
          </cell>
          <cell r="I3590" t="str">
            <v>C</v>
          </cell>
          <cell r="J3590">
            <v>-8.3988159564774775E-3</v>
          </cell>
          <cell r="K3590" t="str">
            <v>C</v>
          </cell>
          <cell r="L3590" t="str">
            <v>Bicf</v>
          </cell>
          <cell r="M3590" t="str">
            <v/>
          </cell>
          <cell r="N3590" t="str">
            <v>CAPAG Ano Base 2023</v>
          </cell>
          <cell r="O3590" t="str">
            <v>Não</v>
          </cell>
          <cell r="P3590">
            <v>2.0610612637757022</v>
          </cell>
          <cell r="Q3590" t="str">
            <v>Sim</v>
          </cell>
          <cell r="R3590" t="str">
            <v/>
          </cell>
          <cell r="S3590" t="str">
            <v/>
          </cell>
          <cell r="T3590" t="str">
            <v/>
          </cell>
          <cell r="U3590" t="str">
            <v/>
          </cell>
          <cell r="V3590" t="str">
            <v>Sim</v>
          </cell>
          <cell r="W3590" t="str">
            <v>Sim</v>
          </cell>
        </row>
        <row r="3591">
          <cell r="D3591" t="str">
            <v>Manduri/SP</v>
          </cell>
          <cell r="E3591" t="str">
            <v>C</v>
          </cell>
          <cell r="F3591">
            <v>9.429836482485672E-2</v>
          </cell>
          <cell r="G3591" t="str">
            <v>A</v>
          </cell>
          <cell r="H3591">
            <v>0.95003764695978199</v>
          </cell>
          <cell r="I3591" t="str">
            <v>C</v>
          </cell>
          <cell r="J3591">
            <v>-1.7192513228124623E-2</v>
          </cell>
          <cell r="K3591" t="str">
            <v>C</v>
          </cell>
          <cell r="L3591" t="str">
            <v>Bicf</v>
          </cell>
          <cell r="M3591" t="str">
            <v/>
          </cell>
          <cell r="N3591" t="str">
            <v>CAPAG Ano Base 2023</v>
          </cell>
          <cell r="O3591" t="str">
            <v>Não</v>
          </cell>
          <cell r="P3591">
            <v>10.984945325333626</v>
          </cell>
          <cell r="Q3591" t="str">
            <v>Sim</v>
          </cell>
          <cell r="R3591" t="str">
            <v/>
          </cell>
          <cell r="S3591" t="str">
            <v/>
          </cell>
          <cell r="T3591" t="str">
            <v/>
          </cell>
          <cell r="U3591" t="str">
            <v/>
          </cell>
          <cell r="V3591" t="str">
            <v>Sim</v>
          </cell>
          <cell r="W3591" t="str">
            <v>Sim</v>
          </cell>
        </row>
        <row r="3592">
          <cell r="D3592" t="str">
            <v>Marabá Paulista/SP</v>
          </cell>
          <cell r="E3592" t="str">
            <v>n.d.</v>
          </cell>
          <cell r="F3592" t="str">
            <v>n.d.</v>
          </cell>
          <cell r="G3592" t="str">
            <v>n.d.</v>
          </cell>
          <cell r="H3592" t="str">
            <v>n.d.</v>
          </cell>
          <cell r="I3592" t="str">
            <v>n.d.</v>
          </cell>
          <cell r="J3592" t="str">
            <v>n.d.</v>
          </cell>
          <cell r="K3592" t="str">
            <v>n.d.</v>
          </cell>
          <cell r="L3592" t="str">
            <v>Bicf</v>
          </cell>
          <cell r="M3592" t="str">
            <v xml:space="preserve">Ente não publicou último RGF de 2024
Ente não publicou último RREO de 2024
</v>
          </cell>
          <cell r="N3592" t="str">
            <v>CAPAG Ano Base 2023</v>
          </cell>
          <cell r="O3592" t="str">
            <v>Não</v>
          </cell>
          <cell r="P3592">
            <v>0.49587341278746017</v>
          </cell>
          <cell r="Q3592" t="str">
            <v>Sim</v>
          </cell>
          <cell r="R3592" t="str">
            <v>Sim</v>
          </cell>
          <cell r="S3592" t="str">
            <v/>
          </cell>
          <cell r="T3592" t="str">
            <v/>
          </cell>
          <cell r="U3592" t="str">
            <v/>
          </cell>
          <cell r="V3592" t="str">
            <v>Não</v>
          </cell>
          <cell r="W3592" t="str">
            <v>Não</v>
          </cell>
        </row>
        <row r="3593">
          <cell r="D3593" t="str">
            <v>Maracaí/SP</v>
          </cell>
          <cell r="E3593" t="str">
            <v>n.d.</v>
          </cell>
          <cell r="F3593">
            <v>4.2395473404334812E-2</v>
          </cell>
          <cell r="G3593" t="str">
            <v>A</v>
          </cell>
          <cell r="H3593">
            <v>0.94351633795385026</v>
          </cell>
          <cell r="I3593" t="str">
            <v>B</v>
          </cell>
          <cell r="J3593" t="str">
            <v>n.d.</v>
          </cell>
          <cell r="K3593" t="str">
            <v>n.d.</v>
          </cell>
          <cell r="L3593" t="str">
            <v>Cicf</v>
          </cell>
          <cell r="M359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93" t="str">
            <v>CAPAG Ano Base 2023</v>
          </cell>
          <cell r="O3593" t="str">
            <v>Não</v>
          </cell>
          <cell r="P3593" t="str">
            <v>n.d.</v>
          </cell>
          <cell r="Q3593" t="str">
            <v>Sim</v>
          </cell>
          <cell r="R3593" t="str">
            <v/>
          </cell>
          <cell r="S3593" t="str">
            <v/>
          </cell>
          <cell r="T3593" t="str">
            <v/>
          </cell>
          <cell r="U3593" t="str">
            <v>Sim</v>
          </cell>
          <cell r="V3593" t="str">
            <v>Sim</v>
          </cell>
          <cell r="W3593" t="str">
            <v>Não</v>
          </cell>
        </row>
        <row r="3594">
          <cell r="D3594" t="str">
            <v>Marapoama/SP</v>
          </cell>
          <cell r="E3594" t="str">
            <v>n.d.</v>
          </cell>
          <cell r="F3594">
            <v>0</v>
          </cell>
          <cell r="G3594" t="str">
            <v>A</v>
          </cell>
          <cell r="H3594">
            <v>0.93528681838261551</v>
          </cell>
          <cell r="I3594" t="str">
            <v>B</v>
          </cell>
          <cell r="J3594" t="str">
            <v>n.d.</v>
          </cell>
          <cell r="K3594" t="str">
            <v>n.d.</v>
          </cell>
          <cell r="L3594" t="str">
            <v>Bicf</v>
          </cell>
          <cell r="M35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94" t="str">
            <v>CAPAG Ano Base 2023</v>
          </cell>
          <cell r="O3594" t="str">
            <v>Não</v>
          </cell>
          <cell r="P3594" t="str">
            <v>n.d.</v>
          </cell>
          <cell r="Q3594" t="str">
            <v>Sim</v>
          </cell>
          <cell r="R3594" t="str">
            <v/>
          </cell>
          <cell r="S3594" t="str">
            <v/>
          </cell>
          <cell r="T3594" t="str">
            <v/>
          </cell>
          <cell r="U3594" t="str">
            <v>Sim</v>
          </cell>
          <cell r="V3594" t="str">
            <v>Sim</v>
          </cell>
          <cell r="W3594" t="str">
            <v>Sim</v>
          </cell>
        </row>
        <row r="3595">
          <cell r="D3595" t="str">
            <v>Mariápolis/SP</v>
          </cell>
          <cell r="E3595" t="str">
            <v>A</v>
          </cell>
          <cell r="F3595">
            <v>5.1109725005893808E-2</v>
          </cell>
          <cell r="G3595" t="str">
            <v>A</v>
          </cell>
          <cell r="H3595">
            <v>0.89648375387739154</v>
          </cell>
          <cell r="I3595" t="str">
            <v>B</v>
          </cell>
          <cell r="J3595">
            <v>0.29089576572643266</v>
          </cell>
          <cell r="K3595" t="str">
            <v>A</v>
          </cell>
          <cell r="L3595" t="str">
            <v>Bicf</v>
          </cell>
          <cell r="M3595" t="str">
            <v/>
          </cell>
          <cell r="N3595" t="str">
            <v>CAPAG Ano Base 2023</v>
          </cell>
          <cell r="O3595" t="str">
            <v>Não</v>
          </cell>
          <cell r="P3595">
            <v>2.6597271199989184E-2</v>
          </cell>
          <cell r="Q3595" t="str">
            <v>Sim</v>
          </cell>
          <cell r="R3595" t="str">
            <v/>
          </cell>
          <cell r="S3595" t="str">
            <v/>
          </cell>
          <cell r="T3595" t="str">
            <v/>
          </cell>
          <cell r="U3595" t="str">
            <v/>
          </cell>
          <cell r="V3595" t="str">
            <v>Sim</v>
          </cell>
          <cell r="W3595" t="str">
            <v>Sim</v>
          </cell>
        </row>
        <row r="3596">
          <cell r="D3596" t="str">
            <v>Marília/SP</v>
          </cell>
          <cell r="E3596" t="str">
            <v>C</v>
          </cell>
          <cell r="F3596">
            <v>0.61339508065753046</v>
          </cell>
          <cell r="G3596" t="str">
            <v>B</v>
          </cell>
          <cell r="H3596">
            <v>0.96192085830978336</v>
          </cell>
          <cell r="I3596" t="str">
            <v>C</v>
          </cell>
          <cell r="J3596">
            <v>-0.12627495512648024</v>
          </cell>
          <cell r="K3596" t="str">
            <v>C</v>
          </cell>
          <cell r="L3596" t="str">
            <v>Aicf</v>
          </cell>
          <cell r="M3596" t="str">
            <v/>
          </cell>
          <cell r="N3596" t="str">
            <v>CAPAG Ano Base 2023</v>
          </cell>
          <cell r="O3596" t="str">
            <v>Não</v>
          </cell>
          <cell r="P3596" t="str">
            <v/>
          </cell>
          <cell r="Q3596" t="str">
            <v>Sim</v>
          </cell>
          <cell r="R3596" t="str">
            <v/>
          </cell>
          <cell r="S3596" t="str">
            <v/>
          </cell>
          <cell r="T3596" t="str">
            <v/>
          </cell>
          <cell r="U3596" t="str">
            <v/>
          </cell>
          <cell r="V3596" t="str">
            <v>Sim</v>
          </cell>
          <cell r="W3596" t="str">
            <v>Sim</v>
          </cell>
        </row>
        <row r="3597">
          <cell r="D3597" t="str">
            <v>Marinópolis/SP</v>
          </cell>
          <cell r="E3597" t="str">
            <v>C</v>
          </cell>
          <cell r="F3597">
            <v>0</v>
          </cell>
          <cell r="G3597" t="str">
            <v>A</v>
          </cell>
          <cell r="H3597">
            <v>0.99257844183145227</v>
          </cell>
          <cell r="I3597" t="str">
            <v>C</v>
          </cell>
          <cell r="J3597">
            <v>4.7484250496251143E-2</v>
          </cell>
          <cell r="K3597" t="str">
            <v>B</v>
          </cell>
          <cell r="L3597" t="str">
            <v>Bicf</v>
          </cell>
          <cell r="M3597" t="str">
            <v/>
          </cell>
          <cell r="N3597" t="str">
            <v>CAPAG Ano Base 2023</v>
          </cell>
          <cell r="O3597" t="str">
            <v>Não</v>
          </cell>
          <cell r="P3597">
            <v>7.0823875536039552E-5</v>
          </cell>
          <cell r="Q3597" t="str">
            <v>Sim</v>
          </cell>
          <cell r="R3597" t="str">
            <v/>
          </cell>
          <cell r="S3597" t="str">
            <v/>
          </cell>
          <cell r="T3597" t="str">
            <v/>
          </cell>
          <cell r="U3597" t="str">
            <v/>
          </cell>
          <cell r="V3597" t="str">
            <v>Sim</v>
          </cell>
          <cell r="W3597" t="str">
            <v>Sim</v>
          </cell>
        </row>
        <row r="3598">
          <cell r="D3598" t="str">
            <v>Martinópolis/SP</v>
          </cell>
          <cell r="E3598" t="str">
            <v>n.d.</v>
          </cell>
          <cell r="F3598">
            <v>8.0277714962903368E-2</v>
          </cell>
          <cell r="G3598" t="str">
            <v>A</v>
          </cell>
          <cell r="H3598">
            <v>0.91455314031296209</v>
          </cell>
          <cell r="I3598" t="str">
            <v>B</v>
          </cell>
          <cell r="J3598" t="str">
            <v>n.d.</v>
          </cell>
          <cell r="K3598" t="str">
            <v>n.d.</v>
          </cell>
          <cell r="L3598" t="str">
            <v>Aicf</v>
          </cell>
          <cell r="M359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598" t="str">
            <v>CAPAG Ano Base 2023</v>
          </cell>
          <cell r="O3598" t="str">
            <v>Não</v>
          </cell>
          <cell r="P3598">
            <v>0.21430961108011884</v>
          </cell>
          <cell r="Q3598" t="str">
            <v>Sim</v>
          </cell>
          <cell r="R3598" t="str">
            <v>Sim</v>
          </cell>
          <cell r="S3598" t="str">
            <v/>
          </cell>
          <cell r="T3598" t="str">
            <v/>
          </cell>
          <cell r="U3598" t="str">
            <v>Sim</v>
          </cell>
          <cell r="V3598" t="str">
            <v>Sim</v>
          </cell>
          <cell r="W3598" t="str">
            <v>Sim</v>
          </cell>
        </row>
        <row r="3599">
          <cell r="D3599" t="str">
            <v>Matão/SP</v>
          </cell>
          <cell r="E3599" t="str">
            <v>C</v>
          </cell>
          <cell r="F3599">
            <v>0.5997587677984898</v>
          </cell>
          <cell r="G3599" t="str">
            <v>A</v>
          </cell>
          <cell r="H3599">
            <v>0.86585647059219961</v>
          </cell>
          <cell r="I3599" t="str">
            <v>B</v>
          </cell>
          <cell r="J3599">
            <v>-3.9552230879321588E-2</v>
          </cell>
          <cell r="K3599" t="str">
            <v>C</v>
          </cell>
          <cell r="L3599" t="str">
            <v>Bicf</v>
          </cell>
          <cell r="M3599" t="str">
            <v/>
          </cell>
          <cell r="N3599" t="str">
            <v>CAPAG Ano Base 2023</v>
          </cell>
          <cell r="O3599" t="str">
            <v>Não</v>
          </cell>
          <cell r="P3599" t="str">
            <v/>
          </cell>
          <cell r="Q3599" t="str">
            <v>Sim</v>
          </cell>
          <cell r="R3599" t="str">
            <v/>
          </cell>
          <cell r="S3599" t="str">
            <v/>
          </cell>
          <cell r="T3599" t="str">
            <v/>
          </cell>
          <cell r="U3599" t="str">
            <v/>
          </cell>
          <cell r="V3599" t="str">
            <v>Sim</v>
          </cell>
          <cell r="W3599" t="str">
            <v>Sim</v>
          </cell>
        </row>
        <row r="3600">
          <cell r="D3600" t="str">
            <v>Mauá/SP</v>
          </cell>
          <cell r="E3600" t="str">
            <v>B+</v>
          </cell>
          <cell r="F3600">
            <v>0.89339138286280995</v>
          </cell>
          <cell r="G3600" t="str">
            <v>B</v>
          </cell>
          <cell r="H3600">
            <v>0.92736273284457182</v>
          </cell>
          <cell r="I3600" t="str">
            <v>B</v>
          </cell>
          <cell r="J3600">
            <v>1.7147307521393714E-3</v>
          </cell>
          <cell r="K3600" t="str">
            <v>B</v>
          </cell>
          <cell r="L3600" t="str">
            <v>Aicf</v>
          </cell>
          <cell r="M3600" t="str">
            <v/>
          </cell>
          <cell r="N3600" t="str">
            <v>CAPAG Ano Base 2023</v>
          </cell>
          <cell r="O3600" t="str">
            <v>Não</v>
          </cell>
          <cell r="P3600">
            <v>0.92344956204835238</v>
          </cell>
          <cell r="Q3600" t="str">
            <v>Sim</v>
          </cell>
          <cell r="R3600" t="str">
            <v/>
          </cell>
          <cell r="S3600" t="str">
            <v/>
          </cell>
          <cell r="T3600" t="str">
            <v/>
          </cell>
          <cell r="U3600" t="str">
            <v/>
          </cell>
          <cell r="V3600" t="str">
            <v>Sim</v>
          </cell>
          <cell r="W3600" t="str">
            <v>Sim</v>
          </cell>
        </row>
        <row r="3601">
          <cell r="D3601" t="str">
            <v>Mendonça/SP</v>
          </cell>
          <cell r="E3601" t="str">
            <v>C</v>
          </cell>
          <cell r="F3601">
            <v>8.1041870437693776E-3</v>
          </cell>
          <cell r="G3601" t="str">
            <v>A</v>
          </cell>
          <cell r="H3601">
            <v>0.99127416746006003</v>
          </cell>
          <cell r="I3601" t="str">
            <v>C</v>
          </cell>
          <cell r="J3601">
            <v>1.2970509339046692E-2</v>
          </cell>
          <cell r="K3601" t="str">
            <v>B</v>
          </cell>
          <cell r="L3601" t="str">
            <v>Bicf</v>
          </cell>
          <cell r="M3601" t="str">
            <v/>
          </cell>
          <cell r="N3601" t="str">
            <v>CAPAG Ano Base 2023</v>
          </cell>
          <cell r="O3601" t="str">
            <v>Não</v>
          </cell>
          <cell r="P3601">
            <v>0.37659754681015856</v>
          </cell>
          <cell r="Q3601" t="str">
            <v>Sim</v>
          </cell>
          <cell r="R3601" t="str">
            <v/>
          </cell>
          <cell r="S3601" t="str">
            <v/>
          </cell>
          <cell r="T3601" t="str">
            <v/>
          </cell>
          <cell r="U3601" t="str">
            <v/>
          </cell>
          <cell r="V3601" t="str">
            <v>Sim</v>
          </cell>
          <cell r="W3601" t="str">
            <v>Sim</v>
          </cell>
        </row>
        <row r="3602">
          <cell r="D3602" t="str">
            <v>Meridiano/SP</v>
          </cell>
          <cell r="E3602" t="str">
            <v>B</v>
          </cell>
          <cell r="F3602">
            <v>1.4485125314632973E-3</v>
          </cell>
          <cell r="G3602" t="str">
            <v>A</v>
          </cell>
          <cell r="H3602">
            <v>0.89299330681512135</v>
          </cell>
          <cell r="I3602" t="str">
            <v>B</v>
          </cell>
          <cell r="J3602">
            <v>4.3780026883891536E-2</v>
          </cell>
          <cell r="K3602" t="str">
            <v>B</v>
          </cell>
          <cell r="L3602" t="str">
            <v>Bicf</v>
          </cell>
          <cell r="M3602" t="str">
            <v/>
          </cell>
          <cell r="N3602" t="str">
            <v>CAPAG Ano Base 2023</v>
          </cell>
          <cell r="O3602" t="str">
            <v>Não</v>
          </cell>
          <cell r="P3602">
            <v>0.51801339022656945</v>
          </cell>
          <cell r="Q3602" t="str">
            <v>Sim</v>
          </cell>
          <cell r="R3602" t="str">
            <v/>
          </cell>
          <cell r="S3602" t="str">
            <v/>
          </cell>
          <cell r="T3602" t="str">
            <v/>
          </cell>
          <cell r="U3602" t="str">
            <v/>
          </cell>
          <cell r="V3602" t="str">
            <v>Sim</v>
          </cell>
          <cell r="W3602" t="str">
            <v>Sim</v>
          </cell>
        </row>
        <row r="3603">
          <cell r="D3603" t="str">
            <v>Mesópolis/SP</v>
          </cell>
          <cell r="E3603" t="str">
            <v>n.d.</v>
          </cell>
          <cell r="F3603">
            <v>1.8672992797492464E-2</v>
          </cell>
          <cell r="G3603" t="str">
            <v>A</v>
          </cell>
          <cell r="H3603" t="str">
            <v>n.d.</v>
          </cell>
          <cell r="I3603" t="str">
            <v>n.d.</v>
          </cell>
          <cell r="J3603">
            <v>0</v>
          </cell>
          <cell r="K3603" t="str">
            <v>C</v>
          </cell>
          <cell r="L3603" t="str">
            <v>Dicf</v>
          </cell>
          <cell r="M360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03" t="str">
            <v>CAPAG Ano Base 2023</v>
          </cell>
          <cell r="O3603" t="str">
            <v>Não</v>
          </cell>
          <cell r="P3603" t="str">
            <v>n.d.</v>
          </cell>
          <cell r="Q3603" t="str">
            <v>Sim</v>
          </cell>
          <cell r="R3603" t="str">
            <v/>
          </cell>
          <cell r="S3603" t="str">
            <v>Sim</v>
          </cell>
          <cell r="T3603" t="str">
            <v/>
          </cell>
          <cell r="U3603" t="str">
            <v/>
          </cell>
          <cell r="V3603" t="str">
            <v>Sim</v>
          </cell>
          <cell r="W3603" t="str">
            <v>Não</v>
          </cell>
        </row>
        <row r="3604">
          <cell r="D3604" t="str">
            <v>Miguelópolis/SP</v>
          </cell>
          <cell r="E3604" t="str">
            <v>n.d.</v>
          </cell>
          <cell r="F3604">
            <v>0.74317671555809761</v>
          </cell>
          <cell r="G3604" t="str">
            <v>B</v>
          </cell>
          <cell r="H3604">
            <v>0.92855928821511124</v>
          </cell>
          <cell r="I3604" t="str">
            <v>B</v>
          </cell>
          <cell r="J3604" t="str">
            <v>n.d.</v>
          </cell>
          <cell r="K3604" t="str">
            <v>n.d.</v>
          </cell>
          <cell r="L3604" t="str">
            <v>Bicf</v>
          </cell>
          <cell r="M36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04" t="str">
            <v>CAPAG Ano Base 2023</v>
          </cell>
          <cell r="O3604" t="str">
            <v>Não</v>
          </cell>
          <cell r="P3604" t="str">
            <v>n.d.</v>
          </cell>
          <cell r="Q3604" t="str">
            <v>Sim</v>
          </cell>
          <cell r="R3604" t="str">
            <v/>
          </cell>
          <cell r="S3604" t="str">
            <v/>
          </cell>
          <cell r="T3604" t="str">
            <v/>
          </cell>
          <cell r="U3604" t="str">
            <v>Sim</v>
          </cell>
          <cell r="V3604" t="str">
            <v>Sim</v>
          </cell>
          <cell r="W3604" t="str">
            <v>Sim</v>
          </cell>
        </row>
        <row r="3605">
          <cell r="D3605" t="str">
            <v>Mineiros do Tietê/SP</v>
          </cell>
          <cell r="E3605" t="str">
            <v>C</v>
          </cell>
          <cell r="F3605">
            <v>0.13010299341787121</v>
          </cell>
          <cell r="G3605" t="str">
            <v>A</v>
          </cell>
          <cell r="H3605">
            <v>0.96178428699443486</v>
          </cell>
          <cell r="I3605" t="str">
            <v>C</v>
          </cell>
          <cell r="J3605">
            <v>-3.2793019232009842E-2</v>
          </cell>
          <cell r="K3605" t="str">
            <v>C</v>
          </cell>
          <cell r="L3605" t="str">
            <v>Bicf</v>
          </cell>
          <cell r="M3605" t="str">
            <v/>
          </cell>
          <cell r="N3605" t="str">
            <v>CAPAG Ano Base 2023</v>
          </cell>
          <cell r="O3605" t="str">
            <v>Não</v>
          </cell>
          <cell r="P3605">
            <v>0.89070594913316892</v>
          </cell>
          <cell r="Q3605" t="str">
            <v>Sim</v>
          </cell>
          <cell r="R3605" t="str">
            <v>Sim</v>
          </cell>
          <cell r="S3605" t="str">
            <v/>
          </cell>
          <cell r="T3605" t="str">
            <v/>
          </cell>
          <cell r="U3605" t="str">
            <v/>
          </cell>
          <cell r="V3605" t="str">
            <v>Sim</v>
          </cell>
          <cell r="W3605" t="str">
            <v>Sim</v>
          </cell>
        </row>
        <row r="3606">
          <cell r="D3606" t="str">
            <v>Miracatu/SP</v>
          </cell>
          <cell r="E3606" t="str">
            <v>B</v>
          </cell>
          <cell r="F3606">
            <v>8.3472382805960768E-2</v>
          </cell>
          <cell r="G3606" t="str">
            <v>A</v>
          </cell>
          <cell r="H3606">
            <v>0.93213007674782711</v>
          </cell>
          <cell r="I3606" t="str">
            <v>B</v>
          </cell>
          <cell r="J3606">
            <v>3.9408818419666015E-2</v>
          </cell>
          <cell r="K3606" t="str">
            <v>B</v>
          </cell>
          <cell r="L3606" t="str">
            <v>Cicf</v>
          </cell>
          <cell r="M3606" t="str">
            <v/>
          </cell>
          <cell r="N3606" t="str">
            <v>CAPAG Ano Base 2023</v>
          </cell>
          <cell r="O3606" t="str">
            <v>Não</v>
          </cell>
          <cell r="P3606">
            <v>0.17243621636209464</v>
          </cell>
          <cell r="Q3606" t="str">
            <v>Sim</v>
          </cell>
          <cell r="R3606" t="str">
            <v/>
          </cell>
          <cell r="S3606" t="str">
            <v/>
          </cell>
          <cell r="T3606" t="str">
            <v/>
          </cell>
          <cell r="U3606" t="str">
            <v/>
          </cell>
          <cell r="V3606" t="str">
            <v>Sim</v>
          </cell>
          <cell r="W3606" t="str">
            <v>Sim</v>
          </cell>
        </row>
        <row r="3607">
          <cell r="D3607" t="str">
            <v>Mira Estrela/SP</v>
          </cell>
          <cell r="E3607" t="str">
            <v>A</v>
          </cell>
          <cell r="F3607">
            <v>4.7452239203837961E-2</v>
          </cell>
          <cell r="G3607" t="str">
            <v>A</v>
          </cell>
          <cell r="H3607">
            <v>0.85033467284350106</v>
          </cell>
          <cell r="I3607" t="str">
            <v>B</v>
          </cell>
          <cell r="J3607">
            <v>0.1236676479629598</v>
          </cell>
          <cell r="K3607" t="str">
            <v>A</v>
          </cell>
          <cell r="L3607" t="str">
            <v>Bicf</v>
          </cell>
          <cell r="M3607" t="str">
            <v/>
          </cell>
          <cell r="N3607" t="str">
            <v>CAPAG Ano Base 2023</v>
          </cell>
          <cell r="O3607" t="str">
            <v>Não</v>
          </cell>
          <cell r="P3607">
            <v>5.9424594502872158E-2</v>
          </cell>
          <cell r="Q3607" t="str">
            <v>Sim</v>
          </cell>
          <cell r="R3607" t="str">
            <v/>
          </cell>
          <cell r="S3607" t="str">
            <v/>
          </cell>
          <cell r="T3607" t="str">
            <v/>
          </cell>
          <cell r="U3607" t="str">
            <v/>
          </cell>
          <cell r="V3607" t="str">
            <v>Sim</v>
          </cell>
          <cell r="W3607" t="str">
            <v>Sim</v>
          </cell>
        </row>
        <row r="3608">
          <cell r="D3608" t="str">
            <v>Mirandópolis/SP</v>
          </cell>
          <cell r="E3608" t="str">
            <v>n.d.</v>
          </cell>
          <cell r="F3608">
            <v>3.8032756762569543E-2</v>
          </cell>
          <cell r="G3608" t="str">
            <v>A</v>
          </cell>
          <cell r="H3608">
            <v>0.99744760128184695</v>
          </cell>
          <cell r="I3608" t="str">
            <v>C</v>
          </cell>
          <cell r="J3608" t="str">
            <v>n.d.</v>
          </cell>
          <cell r="K3608" t="str">
            <v>n.d.</v>
          </cell>
          <cell r="L3608" t="str">
            <v>Bicf</v>
          </cell>
          <cell r="M360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08" t="str">
            <v>CAPAG Ano Base 2023</v>
          </cell>
          <cell r="O3608" t="str">
            <v>Não</v>
          </cell>
          <cell r="P3608" t="str">
            <v>n.d.</v>
          </cell>
          <cell r="Q3608" t="str">
            <v>Sim</v>
          </cell>
          <cell r="R3608" t="str">
            <v/>
          </cell>
          <cell r="S3608" t="str">
            <v/>
          </cell>
          <cell r="T3608" t="str">
            <v/>
          </cell>
          <cell r="U3608" t="str">
            <v>Sim</v>
          </cell>
          <cell r="V3608" t="str">
            <v>Sim</v>
          </cell>
          <cell r="W3608" t="str">
            <v>Não</v>
          </cell>
        </row>
        <row r="3609">
          <cell r="D3609" t="str">
            <v>Mirante do Paranapanema/SP</v>
          </cell>
          <cell r="E3609" t="str">
            <v>n.d.</v>
          </cell>
          <cell r="F3609" t="str">
            <v>n.d.</v>
          </cell>
          <cell r="G3609" t="str">
            <v>n.d.</v>
          </cell>
          <cell r="H3609" t="str">
            <v>n.d.</v>
          </cell>
          <cell r="I3609" t="str">
            <v>n.d.</v>
          </cell>
          <cell r="J3609" t="str">
            <v>n.d.</v>
          </cell>
          <cell r="K3609" t="str">
            <v>n.d.</v>
          </cell>
          <cell r="L3609" t="str">
            <v>Bicf</v>
          </cell>
          <cell r="M3609" t="str">
            <v xml:space="preserve">Ente não publicou último RGF de 2024
Ente não publicou último RREO de 2024
</v>
          </cell>
          <cell r="N3609" t="str">
            <v>CAPAG Ano Base 2023</v>
          </cell>
          <cell r="O3609" t="str">
            <v>Não</v>
          </cell>
          <cell r="P3609">
            <v>0.26325733749110508</v>
          </cell>
          <cell r="Q3609" t="str">
            <v>Sim</v>
          </cell>
          <cell r="R3609" t="str">
            <v>Sim</v>
          </cell>
          <cell r="S3609" t="str">
            <v/>
          </cell>
          <cell r="T3609" t="str">
            <v/>
          </cell>
          <cell r="U3609" t="str">
            <v/>
          </cell>
          <cell r="V3609" t="str">
            <v>Não</v>
          </cell>
          <cell r="W3609" t="str">
            <v>Não</v>
          </cell>
        </row>
        <row r="3610">
          <cell r="D3610" t="str">
            <v>Mirassol/SP</v>
          </cell>
          <cell r="E3610" t="str">
            <v>n.d.</v>
          </cell>
          <cell r="F3610" t="str">
            <v>n.d.</v>
          </cell>
          <cell r="G3610" t="str">
            <v>n.d.</v>
          </cell>
          <cell r="H3610" t="str">
            <v>n.d.</v>
          </cell>
          <cell r="I3610" t="str">
            <v>n.d.</v>
          </cell>
          <cell r="J3610" t="str">
            <v>n.d.</v>
          </cell>
          <cell r="K3610" t="str">
            <v>n.d.</v>
          </cell>
          <cell r="L3610" t="str">
            <v>Bicf</v>
          </cell>
          <cell r="M3610" t="str">
            <v xml:space="preserve">Ente não publicou último RGF de 2024
Ente não publicou último RREO de 2024
</v>
          </cell>
          <cell r="N3610" t="str">
            <v>CAPAG Ano Base 2023</v>
          </cell>
          <cell r="O3610" t="str">
            <v>Não</v>
          </cell>
          <cell r="P3610">
            <v>0.45240579459453029</v>
          </cell>
          <cell r="Q3610" t="str">
            <v>Sim</v>
          </cell>
          <cell r="R3610" t="str">
            <v>Sim</v>
          </cell>
          <cell r="S3610" t="str">
            <v/>
          </cell>
          <cell r="T3610" t="str">
            <v/>
          </cell>
          <cell r="U3610" t="str">
            <v/>
          </cell>
          <cell r="V3610" t="str">
            <v>Não</v>
          </cell>
          <cell r="W3610" t="str">
            <v>Não</v>
          </cell>
        </row>
        <row r="3611">
          <cell r="D3611" t="str">
            <v>Mirassolândia/SP</v>
          </cell>
          <cell r="E3611" t="str">
            <v>n.d.</v>
          </cell>
          <cell r="F3611">
            <v>6.494343052124775E-2</v>
          </cell>
          <cell r="G3611" t="str">
            <v>A</v>
          </cell>
          <cell r="H3611">
            <v>0.9318575151249886</v>
          </cell>
          <cell r="I3611" t="str">
            <v>B</v>
          </cell>
          <cell r="J3611" t="str">
            <v>n.d.</v>
          </cell>
          <cell r="K3611" t="str">
            <v>n.d.</v>
          </cell>
          <cell r="L3611" t="str">
            <v>Bicf</v>
          </cell>
          <cell r="M361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11" t="str">
            <v>CAPAG Ano Base 2023</v>
          </cell>
          <cell r="O3611" t="str">
            <v>Não</v>
          </cell>
          <cell r="P3611" t="str">
            <v>n.d.</v>
          </cell>
          <cell r="Q3611" t="str">
            <v>Sim</v>
          </cell>
          <cell r="R3611" t="str">
            <v/>
          </cell>
          <cell r="S3611" t="str">
            <v/>
          </cell>
          <cell r="T3611" t="str">
            <v/>
          </cell>
          <cell r="U3611" t="str">
            <v>Sim</v>
          </cell>
          <cell r="V3611" t="str">
            <v>Sim</v>
          </cell>
          <cell r="W3611" t="str">
            <v>Sim</v>
          </cell>
        </row>
        <row r="3612">
          <cell r="D3612" t="str">
            <v>Mococa/SP</v>
          </cell>
          <cell r="E3612" t="str">
            <v>C</v>
          </cell>
          <cell r="F3612">
            <v>0.66152029397692891</v>
          </cell>
          <cell r="G3612" t="str">
            <v>B</v>
          </cell>
          <cell r="H3612">
            <v>1.0185685611175681</v>
          </cell>
          <cell r="I3612" t="str">
            <v>C</v>
          </cell>
          <cell r="J3612">
            <v>-9.0920437444077157E-2</v>
          </cell>
          <cell r="K3612" t="str">
            <v>C</v>
          </cell>
          <cell r="L3612" t="str">
            <v>Bicf</v>
          </cell>
          <cell r="M3612" t="str">
            <v/>
          </cell>
          <cell r="N3612" t="str">
            <v>CAPAG Ano Base 2023</v>
          </cell>
          <cell r="O3612" t="str">
            <v>Não</v>
          </cell>
          <cell r="P3612">
            <v>11.29275087061383</v>
          </cell>
          <cell r="Q3612" t="str">
            <v>Sim</v>
          </cell>
          <cell r="R3612" t="str">
            <v/>
          </cell>
          <cell r="S3612" t="str">
            <v/>
          </cell>
          <cell r="T3612" t="str">
            <v/>
          </cell>
          <cell r="U3612" t="str">
            <v/>
          </cell>
          <cell r="V3612" t="str">
            <v>Sim</v>
          </cell>
          <cell r="W3612" t="str">
            <v>Sim</v>
          </cell>
        </row>
        <row r="3613">
          <cell r="D3613" t="str">
            <v>Mogi das Cruzes/SP</v>
          </cell>
          <cell r="E3613" t="str">
            <v>C</v>
          </cell>
          <cell r="F3613">
            <v>0.24377230362215208</v>
          </cell>
          <cell r="G3613" t="str">
            <v>A</v>
          </cell>
          <cell r="H3613">
            <v>0.95841769317406356</v>
          </cell>
          <cell r="I3613" t="str">
            <v>C</v>
          </cell>
          <cell r="J3613">
            <v>9.7815707259935984E-3</v>
          </cell>
          <cell r="K3613" t="str">
            <v>B</v>
          </cell>
          <cell r="L3613" t="str">
            <v>Cicf</v>
          </cell>
          <cell r="M3613" t="str">
            <v/>
          </cell>
          <cell r="N3613" t="str">
            <v>CAPAG Ano Base 2023</v>
          </cell>
          <cell r="O3613" t="str">
            <v>Não</v>
          </cell>
          <cell r="P3613">
            <v>0.25818711312574122</v>
          </cell>
          <cell r="Q3613" t="str">
            <v>Sim</v>
          </cell>
          <cell r="R3613" t="str">
            <v>Sim</v>
          </cell>
          <cell r="S3613" t="str">
            <v/>
          </cell>
          <cell r="T3613" t="str">
            <v/>
          </cell>
          <cell r="U3613" t="str">
            <v/>
          </cell>
          <cell r="V3613" t="str">
            <v>Sim</v>
          </cell>
          <cell r="W3613" t="str">
            <v>Sim</v>
          </cell>
        </row>
        <row r="3614">
          <cell r="D3614" t="str">
            <v>Mogi Guaçu/SP</v>
          </cell>
          <cell r="E3614" t="str">
            <v>C</v>
          </cell>
          <cell r="F3614">
            <v>0.42759530283537717</v>
          </cell>
          <cell r="G3614" t="str">
            <v>A</v>
          </cell>
          <cell r="H3614">
            <v>1.0005128496546791</v>
          </cell>
          <cell r="I3614" t="str">
            <v>C</v>
          </cell>
          <cell r="J3614">
            <v>-8.1189884483204772E-2</v>
          </cell>
          <cell r="K3614" t="str">
            <v>C</v>
          </cell>
          <cell r="L3614" t="str">
            <v>Bicf</v>
          </cell>
          <cell r="M3614" t="str">
            <v/>
          </cell>
          <cell r="N3614" t="str">
            <v>CAPAG Ano Base 2023</v>
          </cell>
          <cell r="O3614" t="str">
            <v>Não</v>
          </cell>
          <cell r="P3614">
            <v>2.0263330462997811</v>
          </cell>
          <cell r="Q3614" t="str">
            <v>Sim</v>
          </cell>
          <cell r="R3614" t="str">
            <v/>
          </cell>
          <cell r="S3614" t="str">
            <v/>
          </cell>
          <cell r="T3614" t="str">
            <v/>
          </cell>
          <cell r="U3614" t="str">
            <v/>
          </cell>
          <cell r="V3614" t="str">
            <v>Sim</v>
          </cell>
          <cell r="W3614" t="str">
            <v>Não</v>
          </cell>
        </row>
        <row r="3615">
          <cell r="D3615" t="str">
            <v>Mogi Mirim/SP</v>
          </cell>
          <cell r="E3615" t="str">
            <v>A</v>
          </cell>
          <cell r="F3615">
            <v>0.30542319462702405</v>
          </cell>
          <cell r="G3615" t="str">
            <v>A</v>
          </cell>
          <cell r="H3615">
            <v>0.92060408389763859</v>
          </cell>
          <cell r="I3615" t="str">
            <v>B</v>
          </cell>
          <cell r="J3615">
            <v>0.13076393635244468</v>
          </cell>
          <cell r="K3615" t="str">
            <v>A</v>
          </cell>
          <cell r="L3615" t="str">
            <v>Bicf</v>
          </cell>
          <cell r="M3615" t="str">
            <v/>
          </cell>
          <cell r="N3615" t="str">
            <v>CAPAG Ano Base 2023</v>
          </cell>
          <cell r="O3615" t="str">
            <v>Não</v>
          </cell>
          <cell r="P3615">
            <v>0.11374954623503908</v>
          </cell>
          <cell r="Q3615" t="str">
            <v>Sim</v>
          </cell>
          <cell r="R3615" t="str">
            <v/>
          </cell>
          <cell r="S3615" t="str">
            <v/>
          </cell>
          <cell r="T3615" t="str">
            <v/>
          </cell>
          <cell r="U3615" t="str">
            <v/>
          </cell>
          <cell r="V3615" t="str">
            <v>Sim</v>
          </cell>
          <cell r="W3615" t="str">
            <v>Sim</v>
          </cell>
        </row>
        <row r="3616">
          <cell r="D3616" t="str">
            <v>Mombuca/SP</v>
          </cell>
          <cell r="E3616" t="str">
            <v>C</v>
          </cell>
          <cell r="F3616">
            <v>0.14044643952957306</v>
          </cell>
          <cell r="G3616" t="str">
            <v>A</v>
          </cell>
          <cell r="H3616">
            <v>0.97080083225205416</v>
          </cell>
          <cell r="I3616" t="str">
            <v>C</v>
          </cell>
          <cell r="J3616">
            <v>-1.364787267624043E-2</v>
          </cell>
          <cell r="K3616" t="str">
            <v>C</v>
          </cell>
          <cell r="L3616" t="str">
            <v>Aicf</v>
          </cell>
          <cell r="M3616" t="str">
            <v/>
          </cell>
          <cell r="N3616" t="str">
            <v>CAPAG Ano Base 2023</v>
          </cell>
          <cell r="O3616" t="str">
            <v>Não</v>
          </cell>
          <cell r="P3616">
            <v>1.9114877452433605</v>
          </cell>
          <cell r="Q3616" t="str">
            <v>Sim</v>
          </cell>
          <cell r="R3616" t="str">
            <v/>
          </cell>
          <cell r="S3616" t="str">
            <v/>
          </cell>
          <cell r="T3616" t="str">
            <v/>
          </cell>
          <cell r="U3616" t="str">
            <v/>
          </cell>
          <cell r="V3616" t="str">
            <v>Sim</v>
          </cell>
          <cell r="W3616" t="str">
            <v>Sim</v>
          </cell>
        </row>
        <row r="3617">
          <cell r="D3617" t="str">
            <v>Monções/SP</v>
          </cell>
          <cell r="E3617" t="str">
            <v>n.d.</v>
          </cell>
          <cell r="F3617">
            <v>0.10241300136339739</v>
          </cell>
          <cell r="G3617" t="str">
            <v>A</v>
          </cell>
          <cell r="H3617" t="str">
            <v>n.d.</v>
          </cell>
          <cell r="I3617" t="str">
            <v>n.d.</v>
          </cell>
          <cell r="J3617">
            <v>1.2855520073864236E-2</v>
          </cell>
          <cell r="K3617" t="str">
            <v>B</v>
          </cell>
          <cell r="L3617" t="str">
            <v>Dicf</v>
          </cell>
          <cell r="M361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17" t="str">
            <v>CAPAG Ano Base 2023</v>
          </cell>
          <cell r="O3617" t="str">
            <v>Não</v>
          </cell>
          <cell r="P3617">
            <v>0.1595416538817053</v>
          </cell>
          <cell r="Q3617" t="str">
            <v>Sim</v>
          </cell>
          <cell r="R3617" t="str">
            <v/>
          </cell>
          <cell r="S3617" t="str">
            <v>Sim</v>
          </cell>
          <cell r="T3617" t="str">
            <v/>
          </cell>
          <cell r="U3617" t="str">
            <v/>
          </cell>
          <cell r="V3617" t="str">
            <v>Sim</v>
          </cell>
          <cell r="W3617" t="str">
            <v>Sim</v>
          </cell>
        </row>
        <row r="3618">
          <cell r="D3618" t="str">
            <v>Mongaguá/SP</v>
          </cell>
          <cell r="E3618" t="str">
            <v>n.d.</v>
          </cell>
          <cell r="F3618">
            <v>0.30868263823273329</v>
          </cell>
          <cell r="G3618" t="str">
            <v>A</v>
          </cell>
          <cell r="H3618">
            <v>0.98183300960795328</v>
          </cell>
          <cell r="I3618" t="str">
            <v>C</v>
          </cell>
          <cell r="J3618" t="str">
            <v>n.d.</v>
          </cell>
          <cell r="K3618" t="str">
            <v>n.d.</v>
          </cell>
          <cell r="L3618" t="str">
            <v>Bicf</v>
          </cell>
          <cell r="M361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18" t="str">
            <v>CAPAG Ano Base 2023</v>
          </cell>
          <cell r="O3618" t="str">
            <v>Não</v>
          </cell>
          <cell r="P3618" t="str">
            <v>n.d.</v>
          </cell>
          <cell r="Q3618" t="str">
            <v>Sim</v>
          </cell>
          <cell r="R3618" t="str">
            <v/>
          </cell>
          <cell r="S3618" t="str">
            <v/>
          </cell>
          <cell r="T3618" t="str">
            <v/>
          </cell>
          <cell r="U3618" t="str">
            <v>Sim</v>
          </cell>
          <cell r="V3618" t="str">
            <v>Sim</v>
          </cell>
          <cell r="W3618" t="str">
            <v>Não</v>
          </cell>
        </row>
        <row r="3619">
          <cell r="D3619" t="str">
            <v>Monte Alegre do Sul/SP</v>
          </cell>
          <cell r="E3619" t="str">
            <v>C</v>
          </cell>
          <cell r="F3619">
            <v>0.23058518684641732</v>
          </cell>
          <cell r="G3619" t="str">
            <v>A</v>
          </cell>
          <cell r="H3619">
            <v>0.96853581073212047</v>
          </cell>
          <cell r="I3619" t="str">
            <v>C</v>
          </cell>
          <cell r="J3619">
            <v>-0.11289528250776606</v>
          </cell>
          <cell r="K3619" t="str">
            <v>C</v>
          </cell>
          <cell r="L3619" t="str">
            <v>Bicf</v>
          </cell>
          <cell r="M3619" t="str">
            <v/>
          </cell>
          <cell r="N3619" t="str">
            <v>CAPAG Ano Base 2023</v>
          </cell>
          <cell r="O3619" t="str">
            <v>Não</v>
          </cell>
          <cell r="P3619" t="str">
            <v/>
          </cell>
          <cell r="Q3619" t="str">
            <v>Sim</v>
          </cell>
          <cell r="R3619" t="str">
            <v/>
          </cell>
          <cell r="S3619" t="str">
            <v/>
          </cell>
          <cell r="T3619" t="str">
            <v/>
          </cell>
          <cell r="U3619" t="str">
            <v/>
          </cell>
          <cell r="V3619" t="str">
            <v>Sim</v>
          </cell>
          <cell r="W3619" t="str">
            <v>Sim</v>
          </cell>
        </row>
        <row r="3620">
          <cell r="D3620" t="str">
            <v>Monte Alto/SP</v>
          </cell>
          <cell r="E3620" t="str">
            <v>C</v>
          </cell>
          <cell r="F3620">
            <v>0.12075290419159945</v>
          </cell>
          <cell r="G3620" t="str">
            <v>A</v>
          </cell>
          <cell r="H3620">
            <v>0.98274237413636167</v>
          </cell>
          <cell r="I3620" t="str">
            <v>C</v>
          </cell>
          <cell r="J3620">
            <v>3.3103948225236414E-2</v>
          </cell>
          <cell r="K3620" t="str">
            <v>B</v>
          </cell>
          <cell r="L3620" t="str">
            <v>Cicf</v>
          </cell>
          <cell r="M3620" t="str">
            <v/>
          </cell>
          <cell r="N3620" t="str">
            <v>CAPAG Ano Base 2023</v>
          </cell>
          <cell r="O3620" t="str">
            <v>Não</v>
          </cell>
          <cell r="P3620">
            <v>0.23463133470197661</v>
          </cell>
          <cell r="Q3620" t="str">
            <v>Sim</v>
          </cell>
          <cell r="R3620" t="str">
            <v>Sim</v>
          </cell>
          <cell r="S3620" t="str">
            <v/>
          </cell>
          <cell r="T3620" t="str">
            <v/>
          </cell>
          <cell r="U3620" t="str">
            <v/>
          </cell>
          <cell r="V3620" t="str">
            <v>Sim</v>
          </cell>
          <cell r="W3620" t="str">
            <v>Sim</v>
          </cell>
        </row>
        <row r="3621">
          <cell r="D3621" t="str">
            <v>Monte Aprazível/SP</v>
          </cell>
          <cell r="E3621" t="str">
            <v>C</v>
          </cell>
          <cell r="F3621">
            <v>0.10245417437974158</v>
          </cell>
          <cell r="G3621" t="str">
            <v>A</v>
          </cell>
          <cell r="H3621">
            <v>0.97808433148287732</v>
          </cell>
          <cell r="I3621" t="str">
            <v>C</v>
          </cell>
          <cell r="J3621">
            <v>1.6246368402185896E-2</v>
          </cell>
          <cell r="K3621" t="str">
            <v>B</v>
          </cell>
          <cell r="L3621" t="str">
            <v>Bicf</v>
          </cell>
          <cell r="M3621" t="str">
            <v/>
          </cell>
          <cell r="N3621" t="str">
            <v>CAPAG Ano Base 2023</v>
          </cell>
          <cell r="O3621" t="str">
            <v>Não</v>
          </cell>
          <cell r="P3621">
            <v>0.34656798008640999</v>
          </cell>
          <cell r="Q3621" t="str">
            <v>Sim</v>
          </cell>
          <cell r="R3621" t="str">
            <v/>
          </cell>
          <cell r="S3621" t="str">
            <v/>
          </cell>
          <cell r="T3621" t="str">
            <v/>
          </cell>
          <cell r="U3621" t="str">
            <v/>
          </cell>
          <cell r="V3621" t="str">
            <v>Sim</v>
          </cell>
          <cell r="W3621" t="str">
            <v>Sim</v>
          </cell>
        </row>
        <row r="3622">
          <cell r="D3622" t="str">
            <v>Monte Azul Paulista/SP</v>
          </cell>
          <cell r="E3622" t="str">
            <v>C</v>
          </cell>
          <cell r="F3622">
            <v>0.45770645820757039</v>
          </cell>
          <cell r="G3622" t="str">
            <v>A</v>
          </cell>
          <cell r="H3622">
            <v>1.008167213828894</v>
          </cell>
          <cell r="I3622" t="str">
            <v>C</v>
          </cell>
          <cell r="J3622">
            <v>-8.1874551922220554E-2</v>
          </cell>
          <cell r="K3622" t="str">
            <v>C</v>
          </cell>
          <cell r="L3622" t="str">
            <v>Bicf</v>
          </cell>
          <cell r="M3622" t="str">
            <v/>
          </cell>
          <cell r="N3622" t="str">
            <v>CAPAG Ano Base 2023</v>
          </cell>
          <cell r="O3622" t="str">
            <v>Não</v>
          </cell>
          <cell r="P3622" t="str">
            <v/>
          </cell>
          <cell r="Q3622" t="str">
            <v>Sim</v>
          </cell>
          <cell r="R3622" t="str">
            <v/>
          </cell>
          <cell r="S3622" t="str">
            <v/>
          </cell>
          <cell r="T3622" t="str">
            <v/>
          </cell>
          <cell r="U3622" t="str">
            <v/>
          </cell>
          <cell r="V3622" t="str">
            <v>Sim</v>
          </cell>
          <cell r="W3622" t="str">
            <v>Sim</v>
          </cell>
        </row>
        <row r="3623">
          <cell r="D3623" t="str">
            <v>Monte Castelo/SP</v>
          </cell>
          <cell r="E3623" t="str">
            <v>C</v>
          </cell>
          <cell r="F3623">
            <v>8.8875681481352907E-3</v>
          </cell>
          <cell r="G3623" t="str">
            <v>A</v>
          </cell>
          <cell r="H3623">
            <v>0.95551171093998444</v>
          </cell>
          <cell r="I3623" t="str">
            <v>C</v>
          </cell>
          <cell r="J3623">
            <v>4.4837185418918304E-2</v>
          </cell>
          <cell r="K3623" t="str">
            <v>B</v>
          </cell>
          <cell r="L3623" t="str">
            <v>Bicf</v>
          </cell>
          <cell r="M3623" t="str">
            <v/>
          </cell>
          <cell r="N3623" t="str">
            <v>CAPAG Ano Base 2023</v>
          </cell>
          <cell r="O3623" t="str">
            <v>Não</v>
          </cell>
          <cell r="P3623">
            <v>0.37493342216935732</v>
          </cell>
          <cell r="Q3623" t="str">
            <v>Sim</v>
          </cell>
          <cell r="R3623" t="str">
            <v/>
          </cell>
          <cell r="S3623" t="str">
            <v/>
          </cell>
          <cell r="T3623" t="str">
            <v/>
          </cell>
          <cell r="U3623" t="str">
            <v/>
          </cell>
          <cell r="V3623" t="str">
            <v>Sim</v>
          </cell>
          <cell r="W3623" t="str">
            <v>Sim</v>
          </cell>
        </row>
        <row r="3624">
          <cell r="D3624" t="str">
            <v>Monteiro Lobato/SP</v>
          </cell>
          <cell r="E3624" t="str">
            <v>n.d.</v>
          </cell>
          <cell r="F3624">
            <v>0</v>
          </cell>
          <cell r="G3624" t="str">
            <v>A</v>
          </cell>
          <cell r="H3624">
            <v>0.89975763682963172</v>
          </cell>
          <cell r="I3624" t="str">
            <v>B</v>
          </cell>
          <cell r="J3624" t="str">
            <v>n.d.</v>
          </cell>
          <cell r="K3624" t="str">
            <v>n.d.</v>
          </cell>
          <cell r="L3624" t="str">
            <v>Bicf</v>
          </cell>
          <cell r="M362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24" t="str">
            <v>CAPAG Ano Base 2023</v>
          </cell>
          <cell r="O3624" t="str">
            <v>Não</v>
          </cell>
          <cell r="P3624" t="str">
            <v>n.d.</v>
          </cell>
          <cell r="Q3624" t="str">
            <v>Sim</v>
          </cell>
          <cell r="R3624" t="str">
            <v/>
          </cell>
          <cell r="S3624" t="str">
            <v/>
          </cell>
          <cell r="T3624" t="str">
            <v/>
          </cell>
          <cell r="U3624" t="str">
            <v>Sim</v>
          </cell>
          <cell r="V3624" t="str">
            <v>Sim</v>
          </cell>
          <cell r="W3624" t="str">
            <v>Sim</v>
          </cell>
        </row>
        <row r="3625">
          <cell r="D3625" t="str">
            <v>Monte Mor/SP</v>
          </cell>
          <cell r="E3625" t="str">
            <v>C</v>
          </cell>
          <cell r="F3625">
            <v>0.30151968409868002</v>
          </cell>
          <cell r="G3625" t="str">
            <v>A</v>
          </cell>
          <cell r="H3625">
            <v>0.86679155554150089</v>
          </cell>
          <cell r="I3625" t="str">
            <v>B</v>
          </cell>
          <cell r="J3625">
            <v>-1.9826175109474559E-2</v>
          </cell>
          <cell r="K3625" t="str">
            <v>C</v>
          </cell>
          <cell r="L3625" t="str">
            <v>Bicf</v>
          </cell>
          <cell r="M3625" t="str">
            <v/>
          </cell>
          <cell r="N3625" t="str">
            <v>CAPAG Ano Base 2023</v>
          </cell>
          <cell r="O3625" t="str">
            <v>Não</v>
          </cell>
          <cell r="P3625">
            <v>0.15112194626838876</v>
          </cell>
          <cell r="Q3625" t="str">
            <v>Sim</v>
          </cell>
          <cell r="R3625" t="str">
            <v>Sim</v>
          </cell>
          <cell r="S3625" t="str">
            <v/>
          </cell>
          <cell r="T3625" t="str">
            <v/>
          </cell>
          <cell r="U3625" t="str">
            <v/>
          </cell>
          <cell r="V3625" t="str">
            <v>Sim</v>
          </cell>
          <cell r="W3625" t="str">
            <v>Sim</v>
          </cell>
        </row>
        <row r="3626">
          <cell r="D3626" t="str">
            <v>Morro Agudo/SP</v>
          </cell>
          <cell r="E3626" t="str">
            <v>C</v>
          </cell>
          <cell r="F3626">
            <v>0.10964184370292615</v>
          </cell>
          <cell r="G3626" t="str">
            <v>A</v>
          </cell>
          <cell r="H3626">
            <v>0.95813402854300478</v>
          </cell>
          <cell r="I3626" t="str">
            <v>C</v>
          </cell>
          <cell r="J3626">
            <v>-0.11967091552109066</v>
          </cell>
          <cell r="K3626" t="str">
            <v>C</v>
          </cell>
          <cell r="L3626" t="str">
            <v>Bicf</v>
          </cell>
          <cell r="M3626" t="str">
            <v/>
          </cell>
          <cell r="N3626" t="str">
            <v>CAPAG Ano Base 2023</v>
          </cell>
          <cell r="O3626" t="str">
            <v>Não</v>
          </cell>
          <cell r="P3626">
            <v>6.4288298515180644</v>
          </cell>
          <cell r="Q3626" t="str">
            <v>Sim</v>
          </cell>
          <cell r="R3626" t="str">
            <v/>
          </cell>
          <cell r="S3626" t="str">
            <v/>
          </cell>
          <cell r="T3626" t="str">
            <v/>
          </cell>
          <cell r="U3626" t="str">
            <v/>
          </cell>
          <cell r="V3626" t="str">
            <v>Sim</v>
          </cell>
          <cell r="W3626" t="str">
            <v>Não</v>
          </cell>
        </row>
        <row r="3627">
          <cell r="D3627" t="str">
            <v>Morungaba/SP</v>
          </cell>
          <cell r="E3627" t="str">
            <v>n.d.</v>
          </cell>
          <cell r="F3627">
            <v>0.14207745560318416</v>
          </cell>
          <cell r="G3627" t="str">
            <v>A</v>
          </cell>
          <cell r="H3627">
            <v>0.95866524492562299</v>
          </cell>
          <cell r="I3627" t="str">
            <v>C</v>
          </cell>
          <cell r="J3627" t="str">
            <v>n.d.</v>
          </cell>
          <cell r="K3627" t="str">
            <v>n.d.</v>
          </cell>
          <cell r="L3627" t="str">
            <v>Bicf</v>
          </cell>
          <cell r="M362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27" t="str">
            <v>CAPAG Ano Base 2023</v>
          </cell>
          <cell r="O3627" t="str">
            <v>Não</v>
          </cell>
          <cell r="P3627" t="str">
            <v>n.d.</v>
          </cell>
          <cell r="Q3627" t="str">
            <v>Sim</v>
          </cell>
          <cell r="R3627" t="str">
            <v/>
          </cell>
          <cell r="S3627" t="str">
            <v/>
          </cell>
          <cell r="T3627" t="str">
            <v/>
          </cell>
          <cell r="U3627" t="str">
            <v>Sim</v>
          </cell>
          <cell r="V3627" t="str">
            <v>Sim</v>
          </cell>
          <cell r="W3627" t="str">
            <v>Sim</v>
          </cell>
        </row>
        <row r="3628">
          <cell r="D3628" t="str">
            <v>Motuca/SP</v>
          </cell>
          <cell r="E3628" t="str">
            <v>n.d.</v>
          </cell>
          <cell r="F3628">
            <v>2.7797488549169019E-3</v>
          </cell>
          <cell r="G3628" t="str">
            <v>A</v>
          </cell>
          <cell r="H3628">
            <v>0.9425300040547494</v>
          </cell>
          <cell r="I3628" t="str">
            <v>B</v>
          </cell>
          <cell r="J3628" t="str">
            <v>n.d.</v>
          </cell>
          <cell r="K3628" t="str">
            <v>n.d.</v>
          </cell>
          <cell r="L3628" t="str">
            <v>Bicf</v>
          </cell>
          <cell r="M362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28" t="str">
            <v>CAPAG Ano Base 2023</v>
          </cell>
          <cell r="O3628" t="str">
            <v>Não</v>
          </cell>
          <cell r="P3628" t="str">
            <v>n.d.</v>
          </cell>
          <cell r="Q3628" t="str">
            <v>Sim</v>
          </cell>
          <cell r="R3628" t="str">
            <v/>
          </cell>
          <cell r="S3628" t="str">
            <v/>
          </cell>
          <cell r="T3628" t="str">
            <v/>
          </cell>
          <cell r="U3628" t="str">
            <v>Sim</v>
          </cell>
          <cell r="V3628" t="str">
            <v>Sim</v>
          </cell>
          <cell r="W3628" t="str">
            <v>Não</v>
          </cell>
        </row>
        <row r="3629">
          <cell r="D3629" t="str">
            <v>Murutinga do Sul/SP</v>
          </cell>
          <cell r="E3629" t="str">
            <v>B</v>
          </cell>
          <cell r="F3629">
            <v>4.4685587236362428E-2</v>
          </cell>
          <cell r="G3629" t="str">
            <v>A</v>
          </cell>
          <cell r="H3629">
            <v>0.94011788865021972</v>
          </cell>
          <cell r="I3629" t="str">
            <v>B</v>
          </cell>
          <cell r="J3629">
            <v>1.3351466269824554E-2</v>
          </cell>
          <cell r="K3629" t="str">
            <v>B</v>
          </cell>
          <cell r="L3629" t="str">
            <v>Bicf</v>
          </cell>
          <cell r="M3629" t="str">
            <v/>
          </cell>
          <cell r="N3629" t="str">
            <v>CAPAG Ano Base 2023</v>
          </cell>
          <cell r="O3629" t="str">
            <v>Não</v>
          </cell>
          <cell r="P3629">
            <v>0.62843635737029335</v>
          </cell>
          <cell r="Q3629" t="str">
            <v>Sim</v>
          </cell>
          <cell r="R3629" t="str">
            <v/>
          </cell>
          <cell r="S3629" t="str">
            <v/>
          </cell>
          <cell r="T3629" t="str">
            <v/>
          </cell>
          <cell r="U3629" t="str">
            <v/>
          </cell>
          <cell r="V3629" t="str">
            <v>Sim</v>
          </cell>
          <cell r="W3629" t="str">
            <v>Sim</v>
          </cell>
        </row>
        <row r="3630">
          <cell r="D3630" t="str">
            <v>Nantes/SP</v>
          </cell>
          <cell r="E3630" t="str">
            <v>n.d.</v>
          </cell>
          <cell r="F3630" t="str">
            <v>n.d.</v>
          </cell>
          <cell r="G3630" t="str">
            <v>n.d.</v>
          </cell>
          <cell r="H3630" t="str">
            <v>n.d.</v>
          </cell>
          <cell r="I3630" t="str">
            <v>n.d.</v>
          </cell>
          <cell r="J3630" t="str">
            <v>n.d.</v>
          </cell>
          <cell r="K3630" t="str">
            <v>n.d.</v>
          </cell>
          <cell r="L3630" t="str">
            <v>Aicf</v>
          </cell>
          <cell r="M3630" t="str">
            <v xml:space="preserve">Ente não publicou último RGF de 2024
Ente não publicou último RREO de 2024
</v>
          </cell>
          <cell r="N3630" t="str">
            <v>CAPAG Ano Base 2023</v>
          </cell>
          <cell r="O3630" t="str">
            <v>Não</v>
          </cell>
          <cell r="P3630">
            <v>0.16126835382933635</v>
          </cell>
          <cell r="Q3630" t="str">
            <v>Sim</v>
          </cell>
          <cell r="R3630" t="str">
            <v>Sim</v>
          </cell>
          <cell r="S3630" t="str">
            <v/>
          </cell>
          <cell r="T3630" t="str">
            <v/>
          </cell>
          <cell r="U3630" t="str">
            <v/>
          </cell>
          <cell r="V3630" t="str">
            <v>Não</v>
          </cell>
          <cell r="W3630" t="str">
            <v>Não</v>
          </cell>
        </row>
        <row r="3631">
          <cell r="D3631" t="str">
            <v>Narandiba/SP</v>
          </cell>
          <cell r="E3631" t="str">
            <v>B</v>
          </cell>
          <cell r="F3631">
            <v>1.3464820008639347E-2</v>
          </cell>
          <cell r="G3631" t="str">
            <v>A</v>
          </cell>
          <cell r="H3631">
            <v>0.90629207124759659</v>
          </cell>
          <cell r="I3631" t="str">
            <v>B</v>
          </cell>
          <cell r="J3631">
            <v>2.7860537851430646E-2</v>
          </cell>
          <cell r="K3631" t="str">
            <v>B</v>
          </cell>
          <cell r="L3631" t="str">
            <v>Cicf</v>
          </cell>
          <cell r="M3631" t="str">
            <v/>
          </cell>
          <cell r="N3631" t="str">
            <v>CAPAG Ano Base 2023</v>
          </cell>
          <cell r="O3631" t="str">
            <v>Não</v>
          </cell>
          <cell r="P3631">
            <v>0.46900481021221302</v>
          </cell>
          <cell r="Q3631" t="str">
            <v>Sim</v>
          </cell>
          <cell r="R3631" t="str">
            <v/>
          </cell>
          <cell r="S3631" t="str">
            <v/>
          </cell>
          <cell r="T3631" t="str">
            <v/>
          </cell>
          <cell r="U3631" t="str">
            <v/>
          </cell>
          <cell r="V3631" t="str">
            <v>Sim</v>
          </cell>
          <cell r="W3631" t="str">
            <v>Sim</v>
          </cell>
        </row>
        <row r="3632">
          <cell r="D3632" t="str">
            <v>Natividade da Serra/SP</v>
          </cell>
          <cell r="E3632" t="str">
            <v>B</v>
          </cell>
          <cell r="F3632">
            <v>0.14690489564565348</v>
          </cell>
          <cell r="G3632" t="str">
            <v>A</v>
          </cell>
          <cell r="H3632">
            <v>0.91100690829898456</v>
          </cell>
          <cell r="I3632" t="str">
            <v>B</v>
          </cell>
          <cell r="J3632">
            <v>3.8310500858314063E-2</v>
          </cell>
          <cell r="K3632" t="str">
            <v>B</v>
          </cell>
          <cell r="L3632" t="str">
            <v>Cicf</v>
          </cell>
          <cell r="M3632" t="str">
            <v/>
          </cell>
          <cell r="N3632" t="str">
            <v>CAPAG Ano Base 2023</v>
          </cell>
          <cell r="O3632" t="str">
            <v>Não</v>
          </cell>
          <cell r="P3632">
            <v>0.10583371138201118</v>
          </cell>
          <cell r="Q3632" t="str">
            <v>Sim</v>
          </cell>
          <cell r="R3632" t="str">
            <v/>
          </cell>
          <cell r="S3632" t="str">
            <v/>
          </cell>
          <cell r="T3632" t="str">
            <v/>
          </cell>
          <cell r="U3632" t="str">
            <v/>
          </cell>
          <cell r="V3632" t="str">
            <v>Sim</v>
          </cell>
          <cell r="W3632" t="str">
            <v>Sim</v>
          </cell>
        </row>
        <row r="3633">
          <cell r="D3633" t="str">
            <v>Nazaré Paulista/SP</v>
          </cell>
          <cell r="E3633" t="str">
            <v>n.d.</v>
          </cell>
          <cell r="F3633" t="str">
            <v>n.d.</v>
          </cell>
          <cell r="G3633" t="str">
            <v>n.d.</v>
          </cell>
          <cell r="H3633" t="str">
            <v>n.d.</v>
          </cell>
          <cell r="I3633" t="str">
            <v>n.d.</v>
          </cell>
          <cell r="J3633" t="str">
            <v>n.d.</v>
          </cell>
          <cell r="K3633" t="str">
            <v>n.d.</v>
          </cell>
          <cell r="L3633" t="str">
            <v>Bicf</v>
          </cell>
          <cell r="M3633" t="str">
            <v xml:space="preserve">Ente não publicou último RGF de 2024
Ente não publicou último RREO de 2024
</v>
          </cell>
          <cell r="N3633" t="str">
            <v>CAPAG Ano Base 2023</v>
          </cell>
          <cell r="O3633" t="str">
            <v>Não</v>
          </cell>
          <cell r="P3633">
            <v>0.21437819561429253</v>
          </cell>
          <cell r="Q3633" t="str">
            <v>Sim</v>
          </cell>
          <cell r="R3633" t="str">
            <v>Sim</v>
          </cell>
          <cell r="S3633" t="str">
            <v/>
          </cell>
          <cell r="T3633" t="str">
            <v/>
          </cell>
          <cell r="U3633" t="str">
            <v/>
          </cell>
          <cell r="V3633" t="str">
            <v>Não</v>
          </cell>
          <cell r="W3633" t="str">
            <v>Não</v>
          </cell>
        </row>
        <row r="3634">
          <cell r="D3634" t="str">
            <v>Neves Paulista/SP</v>
          </cell>
          <cell r="E3634" t="str">
            <v>C</v>
          </cell>
          <cell r="F3634">
            <v>6.0617998444689788E-3</v>
          </cell>
          <cell r="G3634" t="str">
            <v>A</v>
          </cell>
          <cell r="H3634">
            <v>0.97034509892334297</v>
          </cell>
          <cell r="I3634" t="str">
            <v>C</v>
          </cell>
          <cell r="J3634">
            <v>-5.0379251353442289E-2</v>
          </cell>
          <cell r="K3634" t="str">
            <v>C</v>
          </cell>
          <cell r="L3634" t="str">
            <v>Bicf</v>
          </cell>
          <cell r="M3634" t="str">
            <v/>
          </cell>
          <cell r="N3634" t="str">
            <v>CAPAG Ano Base 2023</v>
          </cell>
          <cell r="O3634" t="str">
            <v>Não</v>
          </cell>
          <cell r="P3634" t="str">
            <v/>
          </cell>
          <cell r="Q3634" t="str">
            <v>Sim</v>
          </cell>
          <cell r="R3634" t="str">
            <v/>
          </cell>
          <cell r="S3634" t="str">
            <v/>
          </cell>
          <cell r="T3634" t="str">
            <v/>
          </cell>
          <cell r="U3634" t="str">
            <v/>
          </cell>
          <cell r="V3634" t="str">
            <v>Sim</v>
          </cell>
          <cell r="W3634" t="str">
            <v>Sim</v>
          </cell>
        </row>
        <row r="3635">
          <cell r="D3635" t="str">
            <v>Nhandeara/SP</v>
          </cell>
          <cell r="E3635" t="str">
            <v>C</v>
          </cell>
          <cell r="F3635">
            <v>9.198442040479278E-2</v>
          </cell>
          <cell r="G3635" t="str">
            <v>A</v>
          </cell>
          <cell r="H3635">
            <v>0.99493718521331942</v>
          </cell>
          <cell r="I3635" t="str">
            <v>C</v>
          </cell>
          <cell r="J3635">
            <v>-0.19425659157189612</v>
          </cell>
          <cell r="K3635" t="str">
            <v>C</v>
          </cell>
          <cell r="L3635" t="str">
            <v>Bicf</v>
          </cell>
          <cell r="M3635" t="str">
            <v/>
          </cell>
          <cell r="N3635" t="str">
            <v>CAPAG Ano Base 2023</v>
          </cell>
          <cell r="O3635" t="str">
            <v>Não</v>
          </cell>
          <cell r="P3635" t="str">
            <v/>
          </cell>
          <cell r="Q3635" t="str">
            <v>Sim</v>
          </cell>
          <cell r="R3635" t="str">
            <v/>
          </cell>
          <cell r="S3635" t="str">
            <v/>
          </cell>
          <cell r="T3635" t="str">
            <v/>
          </cell>
          <cell r="U3635" t="str">
            <v/>
          </cell>
          <cell r="V3635" t="str">
            <v>Sim</v>
          </cell>
          <cell r="W3635" t="str">
            <v>Sim</v>
          </cell>
        </row>
        <row r="3636">
          <cell r="D3636" t="str">
            <v>Nipoã/SP</v>
          </cell>
          <cell r="E3636" t="str">
            <v>n.d.</v>
          </cell>
          <cell r="F3636">
            <v>2.7339042686240857E-2</v>
          </cell>
          <cell r="G3636" t="str">
            <v>A</v>
          </cell>
          <cell r="H3636" t="str">
            <v>n.d.</v>
          </cell>
          <cell r="I3636" t="str">
            <v>n.d.</v>
          </cell>
          <cell r="J3636">
            <v>0</v>
          </cell>
          <cell r="K3636" t="str">
            <v>C</v>
          </cell>
          <cell r="L3636" t="str">
            <v>Cicf</v>
          </cell>
          <cell r="M363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36" t="str">
            <v>CAPAG Ano Base 2023</v>
          </cell>
          <cell r="O3636" t="str">
            <v>Não</v>
          </cell>
          <cell r="P3636" t="str">
            <v>n.d.</v>
          </cell>
          <cell r="Q3636" t="str">
            <v>Sim</v>
          </cell>
          <cell r="R3636" t="str">
            <v/>
          </cell>
          <cell r="S3636" t="str">
            <v>Sim</v>
          </cell>
          <cell r="T3636" t="str">
            <v/>
          </cell>
          <cell r="U3636" t="str">
            <v/>
          </cell>
          <cell r="V3636" t="str">
            <v>Sim</v>
          </cell>
          <cell r="W3636" t="str">
            <v>Sim</v>
          </cell>
        </row>
        <row r="3637">
          <cell r="D3637" t="str">
            <v>Nova Aliança/SP</v>
          </cell>
          <cell r="E3637" t="str">
            <v>C</v>
          </cell>
          <cell r="F3637">
            <v>8.3716708940102413E-2</v>
          </cell>
          <cell r="G3637" t="str">
            <v>A</v>
          </cell>
          <cell r="H3637">
            <v>0.90595094398826492</v>
          </cell>
          <cell r="I3637" t="str">
            <v>B</v>
          </cell>
          <cell r="J3637">
            <v>-5.8661883613240779E-3</v>
          </cell>
          <cell r="K3637" t="str">
            <v>C</v>
          </cell>
          <cell r="L3637" t="str">
            <v>Cicf</v>
          </cell>
          <cell r="M3637" t="str">
            <v/>
          </cell>
          <cell r="N3637" t="str">
            <v>CAPAG Ano Base 2023</v>
          </cell>
          <cell r="O3637" t="str">
            <v>Não</v>
          </cell>
          <cell r="P3637">
            <v>1.6108501963878514</v>
          </cell>
          <cell r="Q3637" t="str">
            <v>Sim</v>
          </cell>
          <cell r="R3637" t="str">
            <v/>
          </cell>
          <cell r="S3637" t="str">
            <v/>
          </cell>
          <cell r="T3637" t="str">
            <v/>
          </cell>
          <cell r="U3637" t="str">
            <v/>
          </cell>
          <cell r="V3637" t="str">
            <v>Sim</v>
          </cell>
          <cell r="W3637" t="str">
            <v>Sim</v>
          </cell>
        </row>
        <row r="3638">
          <cell r="D3638" t="str">
            <v>Nova Campina/SP</v>
          </cell>
          <cell r="E3638" t="str">
            <v>A</v>
          </cell>
          <cell r="F3638">
            <v>0</v>
          </cell>
          <cell r="G3638" t="str">
            <v>A</v>
          </cell>
          <cell r="H3638">
            <v>0.92824802287243002</v>
          </cell>
          <cell r="I3638" t="str">
            <v>B</v>
          </cell>
          <cell r="J3638">
            <v>0.10107305137385517</v>
          </cell>
          <cell r="K3638" t="str">
            <v>A</v>
          </cell>
          <cell r="L3638" t="str">
            <v>Bicf</v>
          </cell>
          <cell r="M3638" t="str">
            <v/>
          </cell>
          <cell r="N3638" t="str">
            <v>CAPAG Ano Base 2023</v>
          </cell>
          <cell r="O3638" t="str">
            <v>Não</v>
          </cell>
          <cell r="P3638">
            <v>5.9528380495060464E-2</v>
          </cell>
          <cell r="Q3638" t="str">
            <v>Sim</v>
          </cell>
          <cell r="R3638" t="str">
            <v/>
          </cell>
          <cell r="S3638" t="str">
            <v/>
          </cell>
          <cell r="T3638" t="str">
            <v/>
          </cell>
          <cell r="U3638" t="str">
            <v/>
          </cell>
          <cell r="V3638" t="str">
            <v>Sim</v>
          </cell>
          <cell r="W3638" t="str">
            <v>Sim</v>
          </cell>
        </row>
        <row r="3639">
          <cell r="D3639" t="str">
            <v>Nova Canaã Paulista/SP</v>
          </cell>
          <cell r="E3639" t="str">
            <v>B+</v>
          </cell>
          <cell r="F3639">
            <v>0</v>
          </cell>
          <cell r="G3639" t="str">
            <v>A</v>
          </cell>
          <cell r="H3639">
            <v>0.92769730109187154</v>
          </cell>
          <cell r="I3639" t="str">
            <v>B</v>
          </cell>
          <cell r="J3639">
            <v>3.5661231046112902E-3</v>
          </cell>
          <cell r="K3639" t="str">
            <v>B</v>
          </cell>
          <cell r="L3639" t="str">
            <v>Aicf</v>
          </cell>
          <cell r="M3639" t="str">
            <v/>
          </cell>
          <cell r="N3639" t="str">
            <v>CAPAG Ano Base 2023</v>
          </cell>
          <cell r="O3639" t="str">
            <v>Não</v>
          </cell>
          <cell r="P3639">
            <v>0.72288769424749488</v>
          </cell>
          <cell r="Q3639" t="str">
            <v>Sim</v>
          </cell>
          <cell r="R3639" t="str">
            <v/>
          </cell>
          <cell r="S3639" t="str">
            <v/>
          </cell>
          <cell r="T3639" t="str">
            <v/>
          </cell>
          <cell r="U3639" t="str">
            <v/>
          </cell>
          <cell r="V3639" t="str">
            <v>Sim</v>
          </cell>
          <cell r="W3639" t="str">
            <v>Sim</v>
          </cell>
        </row>
        <row r="3640">
          <cell r="D3640" t="str">
            <v>Nova Castilho/SP</v>
          </cell>
          <cell r="E3640" t="str">
            <v>n.d.</v>
          </cell>
          <cell r="F3640">
            <v>8.4620853608728952E-2</v>
          </cell>
          <cell r="G3640" t="str">
            <v>A</v>
          </cell>
          <cell r="H3640" t="str">
            <v>n.d.</v>
          </cell>
          <cell r="I3640" t="str">
            <v>n.d.</v>
          </cell>
          <cell r="J3640">
            <v>0</v>
          </cell>
          <cell r="K3640" t="str">
            <v>C</v>
          </cell>
          <cell r="L3640" t="str">
            <v>Cicf</v>
          </cell>
          <cell r="M364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40" t="str">
            <v>CAPAG Ano Base 2023</v>
          </cell>
          <cell r="O3640" t="str">
            <v>Não</v>
          </cell>
          <cell r="P3640" t="str">
            <v>n.d.</v>
          </cell>
          <cell r="Q3640" t="str">
            <v>Sim</v>
          </cell>
          <cell r="R3640" t="str">
            <v/>
          </cell>
          <cell r="S3640" t="str">
            <v>Sim</v>
          </cell>
          <cell r="T3640" t="str">
            <v/>
          </cell>
          <cell r="U3640" t="str">
            <v/>
          </cell>
          <cell r="V3640" t="str">
            <v>Sim</v>
          </cell>
          <cell r="W3640" t="str">
            <v>Não</v>
          </cell>
        </row>
        <row r="3641">
          <cell r="D3641" t="str">
            <v>Nova Europa/SP</v>
          </cell>
          <cell r="E3641" t="str">
            <v>n.d.</v>
          </cell>
          <cell r="F3641">
            <v>0</v>
          </cell>
          <cell r="G3641" t="str">
            <v>A</v>
          </cell>
          <cell r="H3641">
            <v>0.91896037928416097</v>
          </cell>
          <cell r="I3641" t="str">
            <v>B</v>
          </cell>
          <cell r="J3641" t="str">
            <v>n.d.</v>
          </cell>
          <cell r="K3641" t="str">
            <v>n.d.</v>
          </cell>
          <cell r="L3641" t="str">
            <v>Bicf</v>
          </cell>
          <cell r="M364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41" t="str">
            <v>CAPAG Ano Base 2023</v>
          </cell>
          <cell r="O3641" t="str">
            <v>Não</v>
          </cell>
          <cell r="P3641" t="str">
            <v>n.d.</v>
          </cell>
          <cell r="Q3641" t="str">
            <v>Sim</v>
          </cell>
          <cell r="R3641" t="str">
            <v/>
          </cell>
          <cell r="S3641" t="str">
            <v/>
          </cell>
          <cell r="T3641" t="str">
            <v/>
          </cell>
          <cell r="U3641" t="str">
            <v>Sim</v>
          </cell>
          <cell r="V3641" t="str">
            <v>Sim</v>
          </cell>
          <cell r="W3641" t="str">
            <v>Sim</v>
          </cell>
        </row>
        <row r="3642">
          <cell r="D3642" t="str">
            <v>Nova Granada/SP</v>
          </cell>
          <cell r="E3642" t="str">
            <v>n.d.</v>
          </cell>
          <cell r="F3642">
            <v>3.8742650745564582E-3</v>
          </cell>
          <cell r="G3642" t="str">
            <v>A</v>
          </cell>
          <cell r="H3642">
            <v>0.99324290968087658</v>
          </cell>
          <cell r="I3642" t="str">
            <v>C</v>
          </cell>
          <cell r="J3642" t="str">
            <v>n.d.</v>
          </cell>
          <cell r="K3642" t="str">
            <v>n.d.</v>
          </cell>
          <cell r="L3642" t="str">
            <v>Bicf</v>
          </cell>
          <cell r="M364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42" t="str">
            <v>CAPAG Ano Base 2023</v>
          </cell>
          <cell r="O3642" t="str">
            <v>Não</v>
          </cell>
          <cell r="P3642" t="str">
            <v>n.d.</v>
          </cell>
          <cell r="Q3642" t="str">
            <v>Sim</v>
          </cell>
          <cell r="R3642" t="str">
            <v/>
          </cell>
          <cell r="S3642" t="str">
            <v/>
          </cell>
          <cell r="T3642" t="str">
            <v/>
          </cell>
          <cell r="U3642" t="str">
            <v>Sim</v>
          </cell>
          <cell r="V3642" t="str">
            <v>Sim</v>
          </cell>
          <cell r="W3642" t="str">
            <v>Não</v>
          </cell>
        </row>
        <row r="3643">
          <cell r="D3643" t="str">
            <v>Nova Guataporanga/SP</v>
          </cell>
          <cell r="E3643" t="str">
            <v>A</v>
          </cell>
          <cell r="F3643">
            <v>6.1348427452242831E-2</v>
          </cell>
          <cell r="G3643" t="str">
            <v>A</v>
          </cell>
          <cell r="H3643">
            <v>0.8549096368946234</v>
          </cell>
          <cell r="I3643" t="str">
            <v>B</v>
          </cell>
          <cell r="J3643">
            <v>0.41448530546087614</v>
          </cell>
          <cell r="K3643" t="str">
            <v>A</v>
          </cell>
          <cell r="L3643" t="str">
            <v>Bicf</v>
          </cell>
          <cell r="M3643" t="str">
            <v/>
          </cell>
          <cell r="N3643" t="str">
            <v>CAPAG Ano Base 2023</v>
          </cell>
          <cell r="O3643" t="str">
            <v>Não</v>
          </cell>
          <cell r="P3643">
            <v>7.0652915473375044E-2</v>
          </cell>
          <cell r="Q3643" t="str">
            <v>Sim</v>
          </cell>
          <cell r="R3643" t="str">
            <v/>
          </cell>
          <cell r="S3643" t="str">
            <v/>
          </cell>
          <cell r="T3643" t="str">
            <v/>
          </cell>
          <cell r="U3643" t="str">
            <v/>
          </cell>
          <cell r="V3643" t="str">
            <v>Sim</v>
          </cell>
          <cell r="W3643" t="str">
            <v>Sim</v>
          </cell>
        </row>
        <row r="3644">
          <cell r="D3644" t="str">
            <v>Nova Independência/SP</v>
          </cell>
          <cell r="E3644" t="str">
            <v>C</v>
          </cell>
          <cell r="F3644">
            <v>9.1123300315529114E-3</v>
          </cell>
          <cell r="G3644" t="str">
            <v>A</v>
          </cell>
          <cell r="H3644">
            <v>0.92582013767296845</v>
          </cell>
          <cell r="I3644" t="str">
            <v>B</v>
          </cell>
          <cell r="J3644">
            <v>-2.290366617954339E-2</v>
          </cell>
          <cell r="K3644" t="str">
            <v>C</v>
          </cell>
          <cell r="L3644" t="str">
            <v>Bicf</v>
          </cell>
          <cell r="M3644" t="str">
            <v/>
          </cell>
          <cell r="N3644" t="str">
            <v>CAPAG Ano Base 2023</v>
          </cell>
          <cell r="O3644" t="str">
            <v>Não</v>
          </cell>
          <cell r="P3644" t="str">
            <v/>
          </cell>
          <cell r="Q3644" t="str">
            <v>Sim</v>
          </cell>
          <cell r="R3644" t="str">
            <v/>
          </cell>
          <cell r="S3644" t="str">
            <v/>
          </cell>
          <cell r="T3644" t="str">
            <v/>
          </cell>
          <cell r="U3644" t="str">
            <v/>
          </cell>
          <cell r="V3644" t="str">
            <v>Sim</v>
          </cell>
          <cell r="W3644" t="str">
            <v>Não</v>
          </cell>
        </row>
        <row r="3645">
          <cell r="D3645" t="str">
            <v>Novais/SP</v>
          </cell>
          <cell r="E3645" t="str">
            <v>C</v>
          </cell>
          <cell r="F3645">
            <v>3.3512767270086549E-2</v>
          </cell>
          <cell r="G3645" t="str">
            <v>A</v>
          </cell>
          <cell r="H3645">
            <v>0.9631276553828394</v>
          </cell>
          <cell r="I3645" t="str">
            <v>C</v>
          </cell>
          <cell r="J3645">
            <v>-4.6618052787851125E-2</v>
          </cell>
          <cell r="K3645" t="str">
            <v>C</v>
          </cell>
          <cell r="L3645" t="str">
            <v>Bicf</v>
          </cell>
          <cell r="M3645" t="str">
            <v/>
          </cell>
          <cell r="N3645" t="str">
            <v>CAPAG Ano Base 2023</v>
          </cell>
          <cell r="O3645" t="str">
            <v>Não</v>
          </cell>
          <cell r="P3645">
            <v>3.6050790425367789</v>
          </cell>
          <cell r="Q3645" t="str">
            <v>Sim</v>
          </cell>
          <cell r="R3645" t="str">
            <v/>
          </cell>
          <cell r="S3645" t="str">
            <v/>
          </cell>
          <cell r="T3645" t="str">
            <v/>
          </cell>
          <cell r="U3645" t="str">
            <v/>
          </cell>
          <cell r="V3645" t="str">
            <v>Sim</v>
          </cell>
          <cell r="W3645" t="str">
            <v>Sim</v>
          </cell>
        </row>
        <row r="3646">
          <cell r="D3646" t="str">
            <v>Nova Luzitânia/SP</v>
          </cell>
          <cell r="E3646" t="str">
            <v>C</v>
          </cell>
          <cell r="F3646">
            <v>0</v>
          </cell>
          <cell r="G3646" t="str">
            <v>A</v>
          </cell>
          <cell r="H3646">
            <v>0.98137280746671485</v>
          </cell>
          <cell r="I3646" t="str">
            <v>C</v>
          </cell>
          <cell r="J3646">
            <v>0</v>
          </cell>
          <cell r="K3646" t="str">
            <v>C</v>
          </cell>
          <cell r="L3646" t="str">
            <v>Cicf</v>
          </cell>
          <cell r="M3646" t="str">
            <v/>
          </cell>
          <cell r="N3646" t="str">
            <v>CAPAG Ano Base 2023</v>
          </cell>
          <cell r="O3646" t="str">
            <v>Não</v>
          </cell>
          <cell r="P3646" t="str">
            <v>n.d.</v>
          </cell>
          <cell r="Q3646" t="str">
            <v>Sim</v>
          </cell>
          <cell r="R3646" t="str">
            <v/>
          </cell>
          <cell r="S3646" t="str">
            <v/>
          </cell>
          <cell r="T3646" t="str">
            <v/>
          </cell>
          <cell r="U3646" t="str">
            <v/>
          </cell>
          <cell r="V3646" t="str">
            <v>Sim</v>
          </cell>
          <cell r="W3646" t="str">
            <v>Não</v>
          </cell>
        </row>
        <row r="3647">
          <cell r="D3647" t="str">
            <v>Nova Odessa/SP</v>
          </cell>
          <cell r="E3647" t="str">
            <v>C</v>
          </cell>
          <cell r="F3647">
            <v>5.0626375542579517E-2</v>
          </cell>
          <cell r="G3647" t="str">
            <v>A</v>
          </cell>
          <cell r="H3647">
            <v>0.98472035740683961</v>
          </cell>
          <cell r="I3647" t="str">
            <v>C</v>
          </cell>
          <cell r="J3647">
            <v>-7.2318249478712807E-2</v>
          </cell>
          <cell r="K3647" t="str">
            <v>C</v>
          </cell>
          <cell r="L3647" t="str">
            <v>Bicf</v>
          </cell>
          <cell r="M3647" t="str">
            <v/>
          </cell>
          <cell r="N3647" t="str">
            <v>CAPAG Ano Base 2023</v>
          </cell>
          <cell r="O3647" t="str">
            <v>Não</v>
          </cell>
          <cell r="P3647">
            <v>3.6007294876568858</v>
          </cell>
          <cell r="Q3647" t="str">
            <v>Sim</v>
          </cell>
          <cell r="R3647" t="str">
            <v/>
          </cell>
          <cell r="S3647" t="str">
            <v/>
          </cell>
          <cell r="T3647" t="str">
            <v/>
          </cell>
          <cell r="U3647" t="str">
            <v/>
          </cell>
          <cell r="V3647" t="str">
            <v>Sim</v>
          </cell>
          <cell r="W3647" t="str">
            <v>Sim</v>
          </cell>
        </row>
        <row r="3648">
          <cell r="D3648" t="str">
            <v>Novo Horizonte/SP</v>
          </cell>
          <cell r="E3648" t="str">
            <v>C</v>
          </cell>
          <cell r="F3648">
            <v>0.16937268162910685</v>
          </cell>
          <cell r="G3648" t="str">
            <v>A</v>
          </cell>
          <cell r="H3648">
            <v>0.95333153876480725</v>
          </cell>
          <cell r="I3648" t="str">
            <v>C</v>
          </cell>
          <cell r="J3648">
            <v>9.9938971936703896E-2</v>
          </cell>
          <cell r="K3648" t="str">
            <v>A</v>
          </cell>
          <cell r="L3648" t="str">
            <v>Cicf</v>
          </cell>
          <cell r="M3648" t="str">
            <v/>
          </cell>
          <cell r="N3648" t="str">
            <v>CAPAG Ano Base 2023</v>
          </cell>
          <cell r="O3648" t="str">
            <v>Não</v>
          </cell>
          <cell r="P3648">
            <v>0.11222284443855574</v>
          </cell>
          <cell r="Q3648" t="str">
            <v>Sim</v>
          </cell>
          <cell r="R3648" t="str">
            <v/>
          </cell>
          <cell r="S3648" t="str">
            <v/>
          </cell>
          <cell r="T3648" t="str">
            <v/>
          </cell>
          <cell r="U3648" t="str">
            <v/>
          </cell>
          <cell r="V3648" t="str">
            <v>Sim</v>
          </cell>
          <cell r="W3648" t="str">
            <v>Sim</v>
          </cell>
        </row>
        <row r="3649">
          <cell r="D3649" t="str">
            <v>Nuporanga/SP</v>
          </cell>
          <cell r="E3649" t="str">
            <v>n.d.</v>
          </cell>
          <cell r="F3649">
            <v>1.8831321595332955E-2</v>
          </cell>
          <cell r="G3649" t="str">
            <v>A</v>
          </cell>
          <cell r="H3649">
            <v>0.92505517552385408</v>
          </cell>
          <cell r="I3649" t="str">
            <v>B</v>
          </cell>
          <cell r="J3649" t="str">
            <v>n.d.</v>
          </cell>
          <cell r="K3649" t="str">
            <v>n.d.</v>
          </cell>
          <cell r="L3649" t="str">
            <v>Bicf</v>
          </cell>
          <cell r="M364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49" t="str">
            <v>CAPAG Ano Base 2023</v>
          </cell>
          <cell r="O3649" t="str">
            <v>Não</v>
          </cell>
          <cell r="P3649" t="str">
            <v>n.d.</v>
          </cell>
          <cell r="Q3649" t="str">
            <v>Sim</v>
          </cell>
          <cell r="R3649" t="str">
            <v/>
          </cell>
          <cell r="S3649" t="str">
            <v/>
          </cell>
          <cell r="T3649" t="str">
            <v/>
          </cell>
          <cell r="U3649" t="str">
            <v>Sim</v>
          </cell>
          <cell r="V3649" t="str">
            <v>Sim</v>
          </cell>
          <cell r="W3649" t="str">
            <v>Sim</v>
          </cell>
        </row>
        <row r="3650">
          <cell r="D3650" t="str">
            <v>Ocauçu/SP</v>
          </cell>
          <cell r="E3650" t="str">
            <v>n.d.</v>
          </cell>
          <cell r="F3650">
            <v>0</v>
          </cell>
          <cell r="G3650" t="str">
            <v>A</v>
          </cell>
          <cell r="H3650">
            <v>0.98462636082270827</v>
          </cell>
          <cell r="I3650" t="str">
            <v>C</v>
          </cell>
          <cell r="J3650" t="str">
            <v>n.d.</v>
          </cell>
          <cell r="K3650" t="str">
            <v>n.d.</v>
          </cell>
          <cell r="L3650" t="str">
            <v>Bicf</v>
          </cell>
          <cell r="M365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50" t="str">
            <v>CAPAG Ano Base 2023</v>
          </cell>
          <cell r="O3650" t="str">
            <v>Não</v>
          </cell>
          <cell r="P3650" t="str">
            <v>n.d.</v>
          </cell>
          <cell r="Q3650" t="str">
            <v>Sim</v>
          </cell>
          <cell r="R3650" t="str">
            <v/>
          </cell>
          <cell r="S3650" t="str">
            <v/>
          </cell>
          <cell r="T3650" t="str">
            <v/>
          </cell>
          <cell r="U3650" t="str">
            <v>Sim</v>
          </cell>
          <cell r="V3650" t="str">
            <v>Sim</v>
          </cell>
          <cell r="W3650" t="str">
            <v>Não</v>
          </cell>
        </row>
        <row r="3651">
          <cell r="D3651" t="str">
            <v>Óleo/SP</v>
          </cell>
          <cell r="E3651" t="str">
            <v>n.d.</v>
          </cell>
          <cell r="F3651" t="str">
            <v>n.d.</v>
          </cell>
          <cell r="G3651" t="str">
            <v>n.d.</v>
          </cell>
          <cell r="H3651" t="str">
            <v>n.d.</v>
          </cell>
          <cell r="I3651" t="str">
            <v>n.d.</v>
          </cell>
          <cell r="J3651" t="str">
            <v>n.d.</v>
          </cell>
          <cell r="K3651" t="str">
            <v>n.d.</v>
          </cell>
          <cell r="L3651" t="str">
            <v>Bicf</v>
          </cell>
          <cell r="M3651" t="str">
            <v xml:space="preserve">Ente não publicou último RGF de 2024
Ente não publicou último RREO de 2024
</v>
          </cell>
          <cell r="N3651" t="str">
            <v>CAPAG Ano Base 2023</v>
          </cell>
          <cell r="O3651" t="str">
            <v>Não</v>
          </cell>
          <cell r="P3651">
            <v>2.8184041254909691E-2</v>
          </cell>
          <cell r="Q3651" t="str">
            <v>Sim</v>
          </cell>
          <cell r="R3651" t="str">
            <v>Sim</v>
          </cell>
          <cell r="S3651" t="str">
            <v/>
          </cell>
          <cell r="T3651" t="str">
            <v/>
          </cell>
          <cell r="U3651" t="str">
            <v/>
          </cell>
          <cell r="V3651" t="str">
            <v>Não</v>
          </cell>
          <cell r="W3651" t="str">
            <v>Não</v>
          </cell>
        </row>
        <row r="3652">
          <cell r="D3652" t="str">
            <v>Olímpia/SP</v>
          </cell>
          <cell r="E3652" t="str">
            <v>A</v>
          </cell>
          <cell r="F3652">
            <v>0.19313888800866885</v>
          </cell>
          <cell r="G3652" t="str">
            <v>A</v>
          </cell>
          <cell r="H3652">
            <v>0.84991700539593062</v>
          </cell>
          <cell r="I3652" t="str">
            <v>A</v>
          </cell>
          <cell r="J3652">
            <v>0.2027177208984367</v>
          </cell>
          <cell r="K3652" t="str">
            <v>A</v>
          </cell>
          <cell r="L3652" t="str">
            <v>Bicf</v>
          </cell>
          <cell r="M3652" t="str">
            <v/>
          </cell>
          <cell r="N3652" t="str">
            <v>CAPAG Ano Base 2023</v>
          </cell>
          <cell r="O3652" t="str">
            <v>Não</v>
          </cell>
          <cell r="P3652">
            <v>4.9703347646388049E-2</v>
          </cell>
          <cell r="Q3652" t="str">
            <v>Sim</v>
          </cell>
          <cell r="R3652" t="str">
            <v/>
          </cell>
          <cell r="S3652" t="str">
            <v/>
          </cell>
          <cell r="T3652" t="str">
            <v/>
          </cell>
          <cell r="U3652" t="str">
            <v/>
          </cell>
          <cell r="V3652" t="str">
            <v>Sim</v>
          </cell>
          <cell r="W3652" t="str">
            <v>Sim</v>
          </cell>
        </row>
        <row r="3653">
          <cell r="D3653" t="str">
            <v>Onda Verde/SP</v>
          </cell>
          <cell r="E3653" t="str">
            <v>n.d.</v>
          </cell>
          <cell r="F3653">
            <v>0.10782159512284931</v>
          </cell>
          <cell r="G3653" t="str">
            <v>A</v>
          </cell>
          <cell r="H3653">
            <v>0.85192383658551774</v>
          </cell>
          <cell r="I3653" t="str">
            <v>B</v>
          </cell>
          <cell r="J3653" t="str">
            <v>n.d.</v>
          </cell>
          <cell r="K3653" t="str">
            <v>n.d.</v>
          </cell>
          <cell r="L3653" t="str">
            <v>Bicf</v>
          </cell>
          <cell r="M365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53" t="str">
            <v>CAPAG Ano Base 2023</v>
          </cell>
          <cell r="O3653" t="str">
            <v>Não</v>
          </cell>
          <cell r="P3653" t="str">
            <v>n.d.</v>
          </cell>
          <cell r="Q3653" t="str">
            <v>Sim</v>
          </cell>
          <cell r="R3653" t="str">
            <v/>
          </cell>
          <cell r="S3653" t="str">
            <v/>
          </cell>
          <cell r="T3653" t="str">
            <v/>
          </cell>
          <cell r="U3653" t="str">
            <v>Sim</v>
          </cell>
          <cell r="V3653" t="str">
            <v>Sim</v>
          </cell>
          <cell r="W3653" t="str">
            <v>Sim</v>
          </cell>
        </row>
        <row r="3654">
          <cell r="D3654" t="str">
            <v>Oriente/SP</v>
          </cell>
          <cell r="E3654" t="str">
            <v>n.d.</v>
          </cell>
          <cell r="F3654">
            <v>8.371827496413578E-2</v>
          </cell>
          <cell r="G3654" t="str">
            <v>A</v>
          </cell>
          <cell r="H3654">
            <v>0.93071217083745861</v>
          </cell>
          <cell r="I3654" t="str">
            <v>B</v>
          </cell>
          <cell r="J3654" t="str">
            <v>n.d.</v>
          </cell>
          <cell r="K3654" t="str">
            <v>n.d.</v>
          </cell>
          <cell r="L3654" t="str">
            <v>Aicf</v>
          </cell>
          <cell r="M36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54" t="str">
            <v>CAPAG Ano Base 2023</v>
          </cell>
          <cell r="O3654" t="str">
            <v>Não</v>
          </cell>
          <cell r="P3654" t="str">
            <v>n.d.</v>
          </cell>
          <cell r="Q3654" t="str">
            <v>Sim</v>
          </cell>
          <cell r="R3654" t="str">
            <v/>
          </cell>
          <cell r="S3654" t="str">
            <v/>
          </cell>
          <cell r="T3654" t="str">
            <v/>
          </cell>
          <cell r="U3654" t="str">
            <v>Sim</v>
          </cell>
          <cell r="V3654" t="str">
            <v>Sim</v>
          </cell>
          <cell r="W3654" t="str">
            <v>Sim</v>
          </cell>
        </row>
        <row r="3655">
          <cell r="D3655" t="str">
            <v>Orindiúva/SP</v>
          </cell>
          <cell r="E3655" t="str">
            <v>n.d.</v>
          </cell>
          <cell r="F3655" t="str">
            <v>n.d.</v>
          </cell>
          <cell r="G3655" t="str">
            <v>n.d.</v>
          </cell>
          <cell r="H3655" t="str">
            <v>n.d.</v>
          </cell>
          <cell r="I3655" t="str">
            <v>n.d.</v>
          </cell>
          <cell r="J3655" t="str">
            <v>n.d.</v>
          </cell>
          <cell r="K3655" t="str">
            <v>n.d.</v>
          </cell>
          <cell r="L3655" t="str">
            <v>Bicf</v>
          </cell>
          <cell r="M3655" t="str">
            <v xml:space="preserve">Ente não publicou último RGF de 2024
Ente não publicou último RREO de 2024
</v>
          </cell>
          <cell r="N3655" t="str">
            <v>CAPAG Ano Base 2023</v>
          </cell>
          <cell r="O3655" t="str">
            <v>Não</v>
          </cell>
          <cell r="P3655">
            <v>0.11680533610333449</v>
          </cell>
          <cell r="Q3655" t="str">
            <v>Sim</v>
          </cell>
          <cell r="R3655" t="str">
            <v>Sim</v>
          </cell>
          <cell r="S3655" t="str">
            <v/>
          </cell>
          <cell r="T3655" t="str">
            <v/>
          </cell>
          <cell r="U3655" t="str">
            <v/>
          </cell>
          <cell r="V3655" t="str">
            <v>Não</v>
          </cell>
          <cell r="W3655" t="str">
            <v>Não</v>
          </cell>
        </row>
        <row r="3656">
          <cell r="D3656" t="str">
            <v>Orlândia/SP</v>
          </cell>
          <cell r="E3656" t="str">
            <v>A</v>
          </cell>
          <cell r="F3656">
            <v>2.1903550716285976E-2</v>
          </cell>
          <cell r="G3656" t="str">
            <v>A</v>
          </cell>
          <cell r="H3656">
            <v>0.80598975295440267</v>
          </cell>
          <cell r="I3656" t="str">
            <v>A</v>
          </cell>
          <cell r="J3656">
            <v>0.41378686722430469</v>
          </cell>
          <cell r="K3656" t="str">
            <v>A</v>
          </cell>
          <cell r="L3656" t="str">
            <v>Cicf</v>
          </cell>
          <cell r="M3656" t="str">
            <v/>
          </cell>
          <cell r="N3656" t="str">
            <v>CAPAG Ano Base 2023</v>
          </cell>
          <cell r="O3656" t="str">
            <v>Não</v>
          </cell>
          <cell r="P3656">
            <v>3.7991281445772074E-2</v>
          </cell>
          <cell r="Q3656" t="str">
            <v>Sim</v>
          </cell>
          <cell r="R3656" t="str">
            <v/>
          </cell>
          <cell r="S3656" t="str">
            <v/>
          </cell>
          <cell r="T3656" t="str">
            <v/>
          </cell>
          <cell r="U3656" t="str">
            <v/>
          </cell>
          <cell r="V3656" t="str">
            <v>Sim</v>
          </cell>
          <cell r="W3656" t="str">
            <v>Sim</v>
          </cell>
        </row>
        <row r="3657">
          <cell r="D3657" t="str">
            <v>Osasco/SP</v>
          </cell>
          <cell r="E3657" t="str">
            <v>C</v>
          </cell>
          <cell r="F3657">
            <v>0.28107160873458498</v>
          </cell>
          <cell r="G3657" t="str">
            <v>A</v>
          </cell>
          <cell r="H3657">
            <v>0.92912604080458383</v>
          </cell>
          <cell r="I3657" t="str">
            <v>B</v>
          </cell>
          <cell r="J3657">
            <v>-2.509282862115219E-2</v>
          </cell>
          <cell r="K3657" t="str">
            <v>C</v>
          </cell>
          <cell r="L3657" t="str">
            <v>Bicf</v>
          </cell>
          <cell r="M3657" t="str">
            <v/>
          </cell>
          <cell r="N3657" t="str">
            <v>CAPAG Ano Base 2023</v>
          </cell>
          <cell r="O3657" t="str">
            <v>Não</v>
          </cell>
          <cell r="P3657">
            <v>0.80715566738766742</v>
          </cell>
          <cell r="Q3657" t="str">
            <v>Sim</v>
          </cell>
          <cell r="R3657" t="str">
            <v>Sim</v>
          </cell>
          <cell r="S3657" t="str">
            <v/>
          </cell>
          <cell r="T3657" t="str">
            <v/>
          </cell>
          <cell r="U3657" t="str">
            <v/>
          </cell>
          <cell r="V3657" t="str">
            <v>Sim</v>
          </cell>
          <cell r="W3657" t="str">
            <v>Sim</v>
          </cell>
        </row>
        <row r="3658">
          <cell r="D3658" t="str">
            <v>Oscar Bressane/SP</v>
          </cell>
          <cell r="E3658" t="str">
            <v>n.d.</v>
          </cell>
          <cell r="F3658">
            <v>2.3690064659147008E-2</v>
          </cell>
          <cell r="G3658" t="str">
            <v>A</v>
          </cell>
          <cell r="H3658">
            <v>1.1997743664522358</v>
          </cell>
          <cell r="I3658" t="str">
            <v>C</v>
          </cell>
          <cell r="J3658" t="str">
            <v>n.d.</v>
          </cell>
          <cell r="K3658" t="str">
            <v>n.d.</v>
          </cell>
          <cell r="L3658" t="str">
            <v>Bicf</v>
          </cell>
          <cell r="M36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58" t="str">
            <v>CAPAG Ano Base 2023</v>
          </cell>
          <cell r="O3658" t="str">
            <v>Não</v>
          </cell>
          <cell r="P3658" t="str">
            <v>n.d.</v>
          </cell>
          <cell r="Q3658" t="str">
            <v>Sim</v>
          </cell>
          <cell r="R3658" t="str">
            <v/>
          </cell>
          <cell r="S3658" t="str">
            <v/>
          </cell>
          <cell r="T3658" t="str">
            <v/>
          </cell>
          <cell r="U3658" t="str">
            <v>Sim</v>
          </cell>
          <cell r="V3658" t="str">
            <v>Sim</v>
          </cell>
          <cell r="W3658" t="str">
            <v>Não</v>
          </cell>
        </row>
        <row r="3659">
          <cell r="D3659" t="str">
            <v>Osvaldo Cruz/SP</v>
          </cell>
          <cell r="E3659" t="str">
            <v>B</v>
          </cell>
          <cell r="F3659">
            <v>2.0687813757347569E-2</v>
          </cell>
          <cell r="G3659" t="str">
            <v>A</v>
          </cell>
          <cell r="H3659">
            <v>0.94714660034082598</v>
          </cell>
          <cell r="I3659" t="str">
            <v>B</v>
          </cell>
          <cell r="J3659">
            <v>4.8747032716029851E-3</v>
          </cell>
          <cell r="K3659" t="str">
            <v>B</v>
          </cell>
          <cell r="L3659" t="str">
            <v>Bicf</v>
          </cell>
          <cell r="M3659" t="str">
            <v/>
          </cell>
          <cell r="N3659" t="str">
            <v>CAPAG Ano Base 2023</v>
          </cell>
          <cell r="O3659" t="str">
            <v>Não</v>
          </cell>
          <cell r="P3659">
            <v>1.3956969879928689E-2</v>
          </cell>
          <cell r="Q3659" t="str">
            <v>Sim</v>
          </cell>
          <cell r="R3659" t="str">
            <v/>
          </cell>
          <cell r="S3659" t="str">
            <v/>
          </cell>
          <cell r="T3659" t="str">
            <v/>
          </cell>
          <cell r="U3659" t="str">
            <v/>
          </cell>
          <cell r="V3659" t="str">
            <v>Sim</v>
          </cell>
          <cell r="W3659" t="str">
            <v>Sim</v>
          </cell>
        </row>
        <row r="3660">
          <cell r="D3660" t="str">
            <v>Ourinhos/SP</v>
          </cell>
          <cell r="E3660" t="str">
            <v>C</v>
          </cell>
          <cell r="F3660">
            <v>0.30276327359491001</v>
          </cell>
          <cell r="G3660" t="str">
            <v>A</v>
          </cell>
          <cell r="H3660">
            <v>0.98723382708641905</v>
          </cell>
          <cell r="I3660" t="str">
            <v>C</v>
          </cell>
          <cell r="J3660">
            <v>0.11097494311608501</v>
          </cell>
          <cell r="K3660" t="str">
            <v>A</v>
          </cell>
          <cell r="L3660" t="str">
            <v>Bicf</v>
          </cell>
          <cell r="M3660" t="str">
            <v/>
          </cell>
          <cell r="N3660" t="str">
            <v>CAPAG Ano Base 2023</v>
          </cell>
          <cell r="O3660" t="str">
            <v>Não</v>
          </cell>
          <cell r="P3660">
            <v>4.8076219395169109E-2</v>
          </cell>
          <cell r="Q3660" t="str">
            <v>Sim</v>
          </cell>
          <cell r="R3660" t="str">
            <v/>
          </cell>
          <cell r="S3660" t="str">
            <v/>
          </cell>
          <cell r="T3660" t="str">
            <v/>
          </cell>
          <cell r="U3660" t="str">
            <v/>
          </cell>
          <cell r="V3660" t="str">
            <v>Sim</v>
          </cell>
          <cell r="W3660" t="str">
            <v>Sim</v>
          </cell>
        </row>
        <row r="3661">
          <cell r="D3661" t="str">
            <v>Ouroeste/SP</v>
          </cell>
          <cell r="E3661" t="str">
            <v>n.d.</v>
          </cell>
          <cell r="F3661">
            <v>9.5448503258964881E-2</v>
          </cell>
          <cell r="G3661" t="str">
            <v>A</v>
          </cell>
          <cell r="H3661">
            <v>0.90322805020379071</v>
          </cell>
          <cell r="I3661" t="str">
            <v>B</v>
          </cell>
          <cell r="J3661" t="str">
            <v>n.d.</v>
          </cell>
          <cell r="K3661" t="str">
            <v>n.d.</v>
          </cell>
          <cell r="L3661" t="str">
            <v>Bicf</v>
          </cell>
          <cell r="M366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61" t="str">
            <v>CAPAG Ano Base 2023</v>
          </cell>
          <cell r="O3661" t="str">
            <v>Não</v>
          </cell>
          <cell r="P3661" t="str">
            <v>n.d.</v>
          </cell>
          <cell r="Q3661" t="str">
            <v>Sim</v>
          </cell>
          <cell r="R3661" t="str">
            <v/>
          </cell>
          <cell r="S3661" t="str">
            <v/>
          </cell>
          <cell r="T3661" t="str">
            <v/>
          </cell>
          <cell r="U3661" t="str">
            <v>Sim</v>
          </cell>
          <cell r="V3661" t="str">
            <v>Sim</v>
          </cell>
          <cell r="W3661" t="str">
            <v>Não</v>
          </cell>
        </row>
        <row r="3662">
          <cell r="D3662" t="str">
            <v>Ouro Verde/SP</v>
          </cell>
          <cell r="E3662" t="str">
            <v>n.d.</v>
          </cell>
          <cell r="F3662">
            <v>2.2109460619295911E-2</v>
          </cell>
          <cell r="G3662" t="str">
            <v>A</v>
          </cell>
          <cell r="H3662">
            <v>0.9929330087199566</v>
          </cell>
          <cell r="I3662" t="str">
            <v>C</v>
          </cell>
          <cell r="J3662" t="str">
            <v>n.d.</v>
          </cell>
          <cell r="K3662" t="str">
            <v>n.d.</v>
          </cell>
          <cell r="L3662" t="str">
            <v>Cicf</v>
          </cell>
          <cell r="M366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62" t="str">
            <v>CAPAG Ano Base 2023</v>
          </cell>
          <cell r="O3662" t="str">
            <v>Não</v>
          </cell>
          <cell r="P3662" t="str">
            <v>n.d.</v>
          </cell>
          <cell r="Q3662" t="str">
            <v>Sim</v>
          </cell>
          <cell r="R3662" t="str">
            <v/>
          </cell>
          <cell r="S3662" t="str">
            <v/>
          </cell>
          <cell r="T3662" t="str">
            <v/>
          </cell>
          <cell r="U3662" t="str">
            <v>Sim</v>
          </cell>
          <cell r="V3662" t="str">
            <v>Sim</v>
          </cell>
          <cell r="W3662" t="str">
            <v>Sim</v>
          </cell>
        </row>
        <row r="3663">
          <cell r="D3663" t="str">
            <v>Pacaembu/SP</v>
          </cell>
          <cell r="E3663" t="str">
            <v>n.d.</v>
          </cell>
          <cell r="F3663" t="str">
            <v>n.d.</v>
          </cell>
          <cell r="G3663" t="str">
            <v>n.d.</v>
          </cell>
          <cell r="H3663" t="str">
            <v>n.d.</v>
          </cell>
          <cell r="I3663" t="str">
            <v>n.d.</v>
          </cell>
          <cell r="J3663" t="str">
            <v>n.d.</v>
          </cell>
          <cell r="K3663" t="str">
            <v>n.d.</v>
          </cell>
          <cell r="L3663" t="str">
            <v>Bicf</v>
          </cell>
          <cell r="M3663" t="str">
            <v xml:space="preserve">Ente não publicou último RGF de 2024
Ente não publicou último RREO de 2024
</v>
          </cell>
          <cell r="N3663" t="str">
            <v>CAPAG Ano Base 2023</v>
          </cell>
          <cell r="O3663" t="str">
            <v>Não</v>
          </cell>
          <cell r="P3663">
            <v>0.62155058614818948</v>
          </cell>
          <cell r="Q3663" t="str">
            <v>Sim</v>
          </cell>
          <cell r="R3663" t="str">
            <v>Sim</v>
          </cell>
          <cell r="S3663" t="str">
            <v/>
          </cell>
          <cell r="T3663" t="str">
            <v/>
          </cell>
          <cell r="U3663" t="str">
            <v/>
          </cell>
          <cell r="V3663" t="str">
            <v>Não</v>
          </cell>
          <cell r="W3663" t="str">
            <v>Não</v>
          </cell>
        </row>
        <row r="3664">
          <cell r="D3664" t="str">
            <v>Palestina/SP</v>
          </cell>
          <cell r="E3664" t="str">
            <v>C</v>
          </cell>
          <cell r="F3664">
            <v>8.1074235719817325E-2</v>
          </cell>
          <cell r="G3664" t="str">
            <v>A</v>
          </cell>
          <cell r="H3664">
            <v>0.94613589448922242</v>
          </cell>
          <cell r="I3664" t="str">
            <v>B</v>
          </cell>
          <cell r="J3664">
            <v>-2.1729220650068385E-2</v>
          </cell>
          <cell r="K3664" t="str">
            <v>C</v>
          </cell>
          <cell r="L3664" t="str">
            <v>Cicf</v>
          </cell>
          <cell r="M3664" t="str">
            <v/>
          </cell>
          <cell r="N3664" t="str">
            <v>CAPAG Ano Base 2023</v>
          </cell>
          <cell r="O3664" t="str">
            <v>Não</v>
          </cell>
          <cell r="P3664">
            <v>1.365420846660871</v>
          </cell>
          <cell r="Q3664" t="str">
            <v>Sim</v>
          </cell>
          <cell r="R3664" t="str">
            <v/>
          </cell>
          <cell r="S3664" t="str">
            <v/>
          </cell>
          <cell r="T3664" t="str">
            <v/>
          </cell>
          <cell r="U3664" t="str">
            <v/>
          </cell>
          <cell r="V3664" t="str">
            <v>Sim</v>
          </cell>
          <cell r="W3664" t="str">
            <v>Não</v>
          </cell>
        </row>
        <row r="3665">
          <cell r="D3665" t="str">
            <v>Palmares Paulista/SP</v>
          </cell>
          <cell r="E3665" t="str">
            <v>n.d.</v>
          </cell>
          <cell r="F3665">
            <v>0.29903201047108574</v>
          </cell>
          <cell r="G3665" t="str">
            <v>A</v>
          </cell>
          <cell r="H3665">
            <v>0.96417760269819008</v>
          </cell>
          <cell r="I3665" t="str">
            <v>C</v>
          </cell>
          <cell r="J3665" t="str">
            <v>n.d.</v>
          </cell>
          <cell r="K3665" t="str">
            <v>n.d.</v>
          </cell>
          <cell r="L3665" t="str">
            <v>Bicf</v>
          </cell>
          <cell r="M36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65" t="str">
            <v>CAPAG Ano Base 2023</v>
          </cell>
          <cell r="O3665" t="str">
            <v>Não</v>
          </cell>
          <cell r="P3665">
            <v>0.30080289532896914</v>
          </cell>
          <cell r="Q3665" t="str">
            <v>Sim</v>
          </cell>
          <cell r="R3665" t="str">
            <v>Sim</v>
          </cell>
          <cell r="S3665" t="str">
            <v/>
          </cell>
          <cell r="T3665" t="str">
            <v/>
          </cell>
          <cell r="U3665" t="str">
            <v>Sim</v>
          </cell>
          <cell r="V3665" t="str">
            <v>Sim</v>
          </cell>
          <cell r="W3665" t="str">
            <v>Sim</v>
          </cell>
        </row>
        <row r="3666">
          <cell r="D3666" t="str">
            <v>Palmeira d'Oeste/SP</v>
          </cell>
          <cell r="E3666" t="str">
            <v>n.d.</v>
          </cell>
          <cell r="F3666">
            <v>0.10664725080177299</v>
          </cell>
          <cell r="G3666" t="str">
            <v>A</v>
          </cell>
          <cell r="H3666">
            <v>1.0313741260515805</v>
          </cell>
          <cell r="I3666" t="str">
            <v>C</v>
          </cell>
          <cell r="J3666" t="str">
            <v>n.d.</v>
          </cell>
          <cell r="K3666" t="str">
            <v>n.d.</v>
          </cell>
          <cell r="L3666" t="str">
            <v>Bicf</v>
          </cell>
          <cell r="M366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66" t="str">
            <v>CAPAG Ano Base 2023</v>
          </cell>
          <cell r="O3666" t="str">
            <v>Não</v>
          </cell>
          <cell r="P3666" t="str">
            <v>n.d.</v>
          </cell>
          <cell r="Q3666" t="str">
            <v>Sim</v>
          </cell>
          <cell r="R3666" t="str">
            <v/>
          </cell>
          <cell r="S3666" t="str">
            <v/>
          </cell>
          <cell r="T3666" t="str">
            <v/>
          </cell>
          <cell r="U3666" t="str">
            <v>Sim</v>
          </cell>
          <cell r="V3666" t="str">
            <v>Sim</v>
          </cell>
          <cell r="W3666" t="str">
            <v>Sim</v>
          </cell>
        </row>
        <row r="3667">
          <cell r="D3667" t="str">
            <v>Palmital/SP</v>
          </cell>
          <cell r="E3667" t="str">
            <v>n.d.</v>
          </cell>
          <cell r="F3667">
            <v>5.901969117744453E-4</v>
          </cell>
          <cell r="G3667" t="str">
            <v>A</v>
          </cell>
          <cell r="H3667">
            <v>0.93935531168529951</v>
          </cell>
          <cell r="I3667" t="str">
            <v>B</v>
          </cell>
          <cell r="J3667" t="str">
            <v>n.d.</v>
          </cell>
          <cell r="K3667" t="str">
            <v>n.d.</v>
          </cell>
          <cell r="L3667" t="str">
            <v>Bicf</v>
          </cell>
          <cell r="M366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67" t="str">
            <v>CAPAG Ano Base 2024</v>
          </cell>
          <cell r="O3667" t="str">
            <v>Sim</v>
          </cell>
          <cell r="P3667" t="str">
            <v>n.d.</v>
          </cell>
          <cell r="Q3667" t="str">
            <v>Sim</v>
          </cell>
          <cell r="R3667" t="str">
            <v/>
          </cell>
          <cell r="S3667" t="str">
            <v/>
          </cell>
          <cell r="T3667" t="str">
            <v/>
          </cell>
          <cell r="U3667" t="str">
            <v>Sim</v>
          </cell>
          <cell r="V3667" t="str">
            <v>Sim</v>
          </cell>
          <cell r="W3667" t="str">
            <v>Sim</v>
          </cell>
        </row>
        <row r="3668">
          <cell r="D3668" t="str">
            <v>Panorama/SP</v>
          </cell>
          <cell r="E3668" t="str">
            <v>n.d.</v>
          </cell>
          <cell r="F3668">
            <v>0.33835983608774889</v>
          </cell>
          <cell r="G3668" t="str">
            <v>A</v>
          </cell>
          <cell r="H3668">
            <v>0.96734968909673635</v>
          </cell>
          <cell r="I3668" t="str">
            <v>C</v>
          </cell>
          <cell r="J3668" t="str">
            <v>n.d.</v>
          </cell>
          <cell r="K3668" t="str">
            <v>n.d.</v>
          </cell>
          <cell r="L3668" t="str">
            <v>Bicf</v>
          </cell>
          <cell r="M36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68" t="str">
            <v>CAPAG Ano Base 2023</v>
          </cell>
          <cell r="O3668" t="str">
            <v>Não</v>
          </cell>
          <cell r="P3668" t="str">
            <v>n.d.</v>
          </cell>
          <cell r="Q3668" t="str">
            <v>Sim</v>
          </cell>
          <cell r="R3668" t="str">
            <v/>
          </cell>
          <cell r="S3668" t="str">
            <v/>
          </cell>
          <cell r="T3668" t="str">
            <v/>
          </cell>
          <cell r="U3668" t="str">
            <v>Sim</v>
          </cell>
          <cell r="V3668" t="str">
            <v>Sim</v>
          </cell>
          <cell r="W3668" t="str">
            <v>Não</v>
          </cell>
        </row>
        <row r="3669">
          <cell r="D3669" t="str">
            <v>Paraguaçu Paulista/SP</v>
          </cell>
          <cell r="E3669" t="str">
            <v>A</v>
          </cell>
          <cell r="F3669">
            <v>0.30017772393862724</v>
          </cell>
          <cell r="G3669" t="str">
            <v>A</v>
          </cell>
          <cell r="H3669">
            <v>0.79564112972903978</v>
          </cell>
          <cell r="I3669" t="str">
            <v>A</v>
          </cell>
          <cell r="J3669">
            <v>0.10262507043085044</v>
          </cell>
          <cell r="K3669" t="str">
            <v>A</v>
          </cell>
          <cell r="L3669" t="str">
            <v>Cicf</v>
          </cell>
          <cell r="M3669" t="str">
            <v/>
          </cell>
          <cell r="N3669" t="str">
            <v>CAPAG Ano Base 2023</v>
          </cell>
          <cell r="O3669" t="str">
            <v>Não</v>
          </cell>
          <cell r="P3669">
            <v>5.1442356319877147E-2</v>
          </cell>
          <cell r="Q3669" t="str">
            <v>Sim</v>
          </cell>
          <cell r="R3669" t="str">
            <v/>
          </cell>
          <cell r="S3669" t="str">
            <v/>
          </cell>
          <cell r="T3669" t="str">
            <v/>
          </cell>
          <cell r="U3669" t="str">
            <v/>
          </cell>
          <cell r="V3669" t="str">
            <v>Sim</v>
          </cell>
          <cell r="W3669" t="str">
            <v>Sim</v>
          </cell>
        </row>
        <row r="3670">
          <cell r="D3670" t="str">
            <v>Paraibuna/SP</v>
          </cell>
          <cell r="E3670" t="str">
            <v>A</v>
          </cell>
          <cell r="F3670">
            <v>3.6231895347781665E-2</v>
          </cell>
          <cell r="G3670" t="str">
            <v>A</v>
          </cell>
          <cell r="H3670">
            <v>0.8643991214160367</v>
          </cell>
          <cell r="I3670" t="str">
            <v>B</v>
          </cell>
          <cell r="J3670">
            <v>0.154646077207858</v>
          </cell>
          <cell r="K3670" t="str">
            <v>A</v>
          </cell>
          <cell r="L3670" t="str">
            <v>Bicf</v>
          </cell>
          <cell r="M3670" t="str">
            <v/>
          </cell>
          <cell r="N3670" t="str">
            <v>CAPAG Ano Base 2023</v>
          </cell>
          <cell r="O3670" t="str">
            <v>Não</v>
          </cell>
          <cell r="P3670">
            <v>0.24374181481504056</v>
          </cell>
          <cell r="Q3670" t="str">
            <v>Sim</v>
          </cell>
          <cell r="R3670" t="str">
            <v/>
          </cell>
          <cell r="S3670" t="str">
            <v/>
          </cell>
          <cell r="T3670" t="str">
            <v/>
          </cell>
          <cell r="U3670" t="str">
            <v/>
          </cell>
          <cell r="V3670" t="str">
            <v>Sim</v>
          </cell>
          <cell r="W3670" t="str">
            <v>Sim</v>
          </cell>
        </row>
        <row r="3671">
          <cell r="D3671" t="str">
            <v>Paraíso/SP</v>
          </cell>
          <cell r="E3671" t="str">
            <v>n.d.</v>
          </cell>
          <cell r="F3671">
            <v>6.6120245417900639E-2</v>
          </cell>
          <cell r="G3671" t="str">
            <v>A</v>
          </cell>
          <cell r="H3671">
            <v>0.88938888553354878</v>
          </cell>
          <cell r="I3671" t="str">
            <v>B</v>
          </cell>
          <cell r="J3671" t="str">
            <v>n.d.</v>
          </cell>
          <cell r="K3671" t="str">
            <v>n.d.</v>
          </cell>
          <cell r="L3671" t="str">
            <v>Bicf</v>
          </cell>
          <cell r="M36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71" t="str">
            <v>CAPAG Ano Base 2023</v>
          </cell>
          <cell r="O3671" t="str">
            <v>Não</v>
          </cell>
          <cell r="P3671" t="str">
            <v>n.d.</v>
          </cell>
          <cell r="Q3671" t="str">
            <v>Sim</v>
          </cell>
          <cell r="R3671" t="str">
            <v/>
          </cell>
          <cell r="S3671" t="str">
            <v/>
          </cell>
          <cell r="T3671" t="str">
            <v/>
          </cell>
          <cell r="U3671" t="str">
            <v>Sim</v>
          </cell>
          <cell r="V3671" t="str">
            <v>Sim</v>
          </cell>
          <cell r="W3671" t="str">
            <v>Sim</v>
          </cell>
        </row>
        <row r="3672">
          <cell r="D3672" t="str">
            <v>Paranapanema/SP</v>
          </cell>
          <cell r="E3672" t="str">
            <v>n.d.</v>
          </cell>
          <cell r="F3672" t="str">
            <v>n.d.</v>
          </cell>
          <cell r="G3672" t="str">
            <v>n.d.</v>
          </cell>
          <cell r="H3672" t="str">
            <v>n.d.</v>
          </cell>
          <cell r="I3672" t="str">
            <v>n.d.</v>
          </cell>
          <cell r="J3672" t="str">
            <v>n.d.</v>
          </cell>
          <cell r="K3672" t="str">
            <v>n.d.</v>
          </cell>
          <cell r="L3672" t="str">
            <v>Bicf</v>
          </cell>
          <cell r="M3672" t="str">
            <v xml:space="preserve">Ente não publicou último RGF de 2024
Ente não publicou último RREO de 2024
</v>
          </cell>
          <cell r="N3672" t="str">
            <v>CAPAG Ano Base 2023</v>
          </cell>
          <cell r="O3672" t="str">
            <v>Não</v>
          </cell>
          <cell r="P3672">
            <v>0.71898885619616382</v>
          </cell>
          <cell r="Q3672" t="str">
            <v>Sim</v>
          </cell>
          <cell r="R3672" t="str">
            <v>Sim</v>
          </cell>
          <cell r="S3672" t="str">
            <v/>
          </cell>
          <cell r="T3672" t="str">
            <v/>
          </cell>
          <cell r="U3672" t="str">
            <v/>
          </cell>
          <cell r="V3672" t="str">
            <v>Não</v>
          </cell>
          <cell r="W3672" t="str">
            <v>Não</v>
          </cell>
        </row>
        <row r="3673">
          <cell r="D3673" t="str">
            <v>Paranapuã/SP</v>
          </cell>
          <cell r="E3673" t="str">
            <v>n.d.</v>
          </cell>
          <cell r="F3673">
            <v>0</v>
          </cell>
          <cell r="G3673" t="str">
            <v>A</v>
          </cell>
          <cell r="H3673" t="str">
            <v>n.d.</v>
          </cell>
          <cell r="I3673" t="str">
            <v>n.d.</v>
          </cell>
          <cell r="J3673">
            <v>0</v>
          </cell>
          <cell r="K3673" t="str">
            <v>C</v>
          </cell>
          <cell r="L3673" t="str">
            <v>Dicf</v>
          </cell>
          <cell r="M367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73" t="str">
            <v>CAPAG Ano Base 2023</v>
          </cell>
          <cell r="O3673" t="str">
            <v>Não</v>
          </cell>
          <cell r="P3673" t="str">
            <v>n.d.</v>
          </cell>
          <cell r="Q3673" t="str">
            <v>Sim</v>
          </cell>
          <cell r="R3673" t="str">
            <v/>
          </cell>
          <cell r="S3673" t="str">
            <v>Sim</v>
          </cell>
          <cell r="T3673" t="str">
            <v/>
          </cell>
          <cell r="U3673" t="str">
            <v/>
          </cell>
          <cell r="V3673" t="str">
            <v>Sim</v>
          </cell>
          <cell r="W3673" t="str">
            <v>Não</v>
          </cell>
        </row>
        <row r="3674">
          <cell r="D3674" t="str">
            <v>Parapuã/SP</v>
          </cell>
          <cell r="E3674" t="str">
            <v>C</v>
          </cell>
          <cell r="F3674">
            <v>7.0801404317097832E-2</v>
          </cell>
          <cell r="G3674" t="str">
            <v>A</v>
          </cell>
          <cell r="H3674">
            <v>0.95955084988597772</v>
          </cell>
          <cell r="I3674" t="str">
            <v>C</v>
          </cell>
          <cell r="J3674">
            <v>-3.625712480247751E-2</v>
          </cell>
          <cell r="K3674" t="str">
            <v>C</v>
          </cell>
          <cell r="L3674" t="str">
            <v>Bicf</v>
          </cell>
          <cell r="M3674" t="str">
            <v/>
          </cell>
          <cell r="N3674" t="str">
            <v>CAPAG Ano Base 2023</v>
          </cell>
          <cell r="O3674" t="str">
            <v>Não</v>
          </cell>
          <cell r="P3674">
            <v>7.7479187054270158</v>
          </cell>
          <cell r="Q3674" t="str">
            <v>Sim</v>
          </cell>
          <cell r="R3674" t="str">
            <v/>
          </cell>
          <cell r="S3674" t="str">
            <v/>
          </cell>
          <cell r="T3674" t="str">
            <v/>
          </cell>
          <cell r="U3674" t="str">
            <v/>
          </cell>
          <cell r="V3674" t="str">
            <v>Sim</v>
          </cell>
          <cell r="W3674" t="str">
            <v>Sim</v>
          </cell>
        </row>
        <row r="3675">
          <cell r="D3675" t="str">
            <v>Pardinho/SP</v>
          </cell>
          <cell r="E3675" t="str">
            <v>C</v>
          </cell>
          <cell r="F3675">
            <v>0</v>
          </cell>
          <cell r="G3675" t="str">
            <v>A</v>
          </cell>
          <cell r="H3675">
            <v>0.9818594308954629</v>
          </cell>
          <cell r="I3675" t="str">
            <v>C</v>
          </cell>
          <cell r="J3675">
            <v>1.084479430346383E-2</v>
          </cell>
          <cell r="K3675" t="str">
            <v>B</v>
          </cell>
          <cell r="L3675" t="str">
            <v>Bicf</v>
          </cell>
          <cell r="M3675" t="str">
            <v/>
          </cell>
          <cell r="N3675" t="str">
            <v>CAPAG Ano Base 2023</v>
          </cell>
          <cell r="O3675" t="str">
            <v>Não</v>
          </cell>
          <cell r="P3675">
            <v>0.80775311421338047</v>
          </cell>
          <cell r="Q3675" t="str">
            <v>Sim</v>
          </cell>
          <cell r="R3675" t="str">
            <v/>
          </cell>
          <cell r="S3675" t="str">
            <v/>
          </cell>
          <cell r="T3675" t="str">
            <v/>
          </cell>
          <cell r="U3675" t="str">
            <v/>
          </cell>
          <cell r="V3675" t="str">
            <v>Sim</v>
          </cell>
          <cell r="W3675" t="str">
            <v>Não</v>
          </cell>
        </row>
        <row r="3676">
          <cell r="D3676" t="str">
            <v>Pariquera-Açu/SP</v>
          </cell>
          <cell r="E3676" t="str">
            <v>A</v>
          </cell>
          <cell r="F3676">
            <v>2.8057511517499412E-2</v>
          </cell>
          <cell r="G3676" t="str">
            <v>A</v>
          </cell>
          <cell r="H3676">
            <v>0.89043257596748859</v>
          </cell>
          <cell r="I3676" t="str">
            <v>B</v>
          </cell>
          <cell r="J3676">
            <v>0.22862920065441494</v>
          </cell>
          <cell r="K3676" t="str">
            <v>A</v>
          </cell>
          <cell r="L3676" t="str">
            <v>Bicf</v>
          </cell>
          <cell r="M3676" t="str">
            <v/>
          </cell>
          <cell r="N3676" t="str">
            <v>CAPAG Ano Base 2023</v>
          </cell>
          <cell r="O3676" t="str">
            <v>Não</v>
          </cell>
          <cell r="P3676">
            <v>9.7147584383681901E-2</v>
          </cell>
          <cell r="Q3676" t="str">
            <v>Sim</v>
          </cell>
          <cell r="R3676" t="str">
            <v/>
          </cell>
          <cell r="S3676" t="str">
            <v/>
          </cell>
          <cell r="T3676" t="str">
            <v/>
          </cell>
          <cell r="U3676" t="str">
            <v/>
          </cell>
          <cell r="V3676" t="str">
            <v>Sim</v>
          </cell>
          <cell r="W3676" t="str">
            <v>Sim</v>
          </cell>
        </row>
        <row r="3677">
          <cell r="D3677" t="str">
            <v>Parisi/SP</v>
          </cell>
          <cell r="E3677" t="str">
            <v>C</v>
          </cell>
          <cell r="F3677">
            <v>8.7820328897088018E-3</v>
          </cell>
          <cell r="G3677" t="str">
            <v>A</v>
          </cell>
          <cell r="H3677">
            <v>0.97002272059268047</v>
          </cell>
          <cell r="I3677" t="str">
            <v>C</v>
          </cell>
          <cell r="J3677">
            <v>-4.3912282733795979E-2</v>
          </cell>
          <cell r="K3677" t="str">
            <v>C</v>
          </cell>
          <cell r="L3677" t="str">
            <v>Bicf</v>
          </cell>
          <cell r="M3677" t="str">
            <v/>
          </cell>
          <cell r="N3677" t="str">
            <v>CAPAG Ano Base 2023</v>
          </cell>
          <cell r="O3677" t="str">
            <v>Não</v>
          </cell>
          <cell r="P3677">
            <v>3.0596127748828921</v>
          </cell>
          <cell r="Q3677" t="str">
            <v>Sim</v>
          </cell>
          <cell r="R3677" t="str">
            <v/>
          </cell>
          <cell r="S3677" t="str">
            <v/>
          </cell>
          <cell r="T3677" t="str">
            <v/>
          </cell>
          <cell r="U3677" t="str">
            <v/>
          </cell>
          <cell r="V3677" t="str">
            <v>Sim</v>
          </cell>
          <cell r="W3677" t="str">
            <v>Não</v>
          </cell>
        </row>
        <row r="3678">
          <cell r="D3678" t="str">
            <v>Patrocínio Paulista/SP</v>
          </cell>
          <cell r="E3678" t="str">
            <v>n.d.</v>
          </cell>
          <cell r="F3678">
            <v>2.4119502568937651E-2</v>
          </cell>
          <cell r="G3678" t="str">
            <v>A</v>
          </cell>
          <cell r="H3678">
            <v>0.89311925512827539</v>
          </cell>
          <cell r="I3678" t="str">
            <v>B</v>
          </cell>
          <cell r="J3678" t="str">
            <v>n.d.</v>
          </cell>
          <cell r="K3678" t="str">
            <v>n.d.</v>
          </cell>
          <cell r="L3678" t="str">
            <v>Bicf</v>
          </cell>
          <cell r="M36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78" t="str">
            <v>CAPAG Ano Base 2023</v>
          </cell>
          <cell r="O3678" t="str">
            <v>Não</v>
          </cell>
          <cell r="P3678" t="str">
            <v>n.d.</v>
          </cell>
          <cell r="Q3678" t="str">
            <v>Sim</v>
          </cell>
          <cell r="R3678" t="str">
            <v/>
          </cell>
          <cell r="S3678" t="str">
            <v/>
          </cell>
          <cell r="T3678" t="str">
            <v/>
          </cell>
          <cell r="U3678" t="str">
            <v>Sim</v>
          </cell>
          <cell r="V3678" t="str">
            <v>Sim</v>
          </cell>
          <cell r="W3678" t="str">
            <v>Não</v>
          </cell>
        </row>
        <row r="3679">
          <cell r="D3679" t="str">
            <v>Paulicéia/SP</v>
          </cell>
          <cell r="E3679" t="str">
            <v>n.d.</v>
          </cell>
          <cell r="F3679">
            <v>6.0380951905477883E-4</v>
          </cell>
          <cell r="G3679" t="str">
            <v>A</v>
          </cell>
          <cell r="H3679">
            <v>0.94196141758547847</v>
          </cell>
          <cell r="I3679" t="str">
            <v>B</v>
          </cell>
          <cell r="J3679" t="str">
            <v>n.d.</v>
          </cell>
          <cell r="K3679" t="str">
            <v>n.d.</v>
          </cell>
          <cell r="L3679" t="str">
            <v>Bicf</v>
          </cell>
          <cell r="M36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79" t="str">
            <v>CAPAG Ano Base 2023</v>
          </cell>
          <cell r="O3679" t="str">
            <v>Não</v>
          </cell>
          <cell r="P3679" t="str">
            <v>n.d.</v>
          </cell>
          <cell r="Q3679" t="str">
            <v>Sim</v>
          </cell>
          <cell r="R3679" t="str">
            <v/>
          </cell>
          <cell r="S3679" t="str">
            <v/>
          </cell>
          <cell r="T3679" t="str">
            <v/>
          </cell>
          <cell r="U3679" t="str">
            <v>Sim</v>
          </cell>
          <cell r="V3679" t="str">
            <v>Sim</v>
          </cell>
          <cell r="W3679" t="str">
            <v>Não</v>
          </cell>
        </row>
        <row r="3680">
          <cell r="D3680" t="str">
            <v>Paulínia/SP</v>
          </cell>
          <cell r="E3680" t="str">
            <v>A</v>
          </cell>
          <cell r="F3680">
            <v>0.14345563177626797</v>
          </cell>
          <cell r="G3680" t="str">
            <v>A</v>
          </cell>
          <cell r="H3680">
            <v>0.86802290436153395</v>
          </cell>
          <cell r="I3680" t="str">
            <v>B</v>
          </cell>
          <cell r="J3680">
            <v>0.19548352974470376</v>
          </cell>
          <cell r="K3680" t="str">
            <v>A</v>
          </cell>
          <cell r="L3680" t="str">
            <v>Bicf</v>
          </cell>
          <cell r="M3680" t="str">
            <v/>
          </cell>
          <cell r="N3680" t="str">
            <v>CAPAG Ano Base 2023</v>
          </cell>
          <cell r="O3680" t="str">
            <v>Não</v>
          </cell>
          <cell r="P3680">
            <v>0.27968434224406347</v>
          </cell>
          <cell r="Q3680" t="str">
            <v>Sim</v>
          </cell>
          <cell r="R3680" t="str">
            <v/>
          </cell>
          <cell r="S3680" t="str">
            <v/>
          </cell>
          <cell r="T3680" t="str">
            <v/>
          </cell>
          <cell r="U3680" t="str">
            <v/>
          </cell>
          <cell r="V3680" t="str">
            <v>Sim</v>
          </cell>
          <cell r="W3680" t="str">
            <v>Sim</v>
          </cell>
        </row>
        <row r="3681">
          <cell r="D3681" t="str">
            <v>Paulistânia/SP</v>
          </cell>
          <cell r="E3681" t="str">
            <v>n.d.</v>
          </cell>
          <cell r="F3681">
            <v>1.0871683267957E-2</v>
          </cell>
          <cell r="G3681" t="str">
            <v>A</v>
          </cell>
          <cell r="H3681">
            <v>0.92159453142177261</v>
          </cell>
          <cell r="I3681" t="str">
            <v>B</v>
          </cell>
          <cell r="J3681" t="str">
            <v>n.d.</v>
          </cell>
          <cell r="K3681" t="str">
            <v>n.d.</v>
          </cell>
          <cell r="L3681" t="str">
            <v>Aicf</v>
          </cell>
          <cell r="M36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81" t="str">
            <v>CAPAG Ano Base 2023</v>
          </cell>
          <cell r="O3681" t="str">
            <v>Não</v>
          </cell>
          <cell r="P3681" t="str">
            <v>n.d.</v>
          </cell>
          <cell r="Q3681" t="str">
            <v>Sim</v>
          </cell>
          <cell r="R3681" t="str">
            <v/>
          </cell>
          <cell r="S3681" t="str">
            <v/>
          </cell>
          <cell r="T3681" t="str">
            <v/>
          </cell>
          <cell r="U3681" t="str">
            <v>Sim</v>
          </cell>
          <cell r="V3681" t="str">
            <v>Sim</v>
          </cell>
          <cell r="W3681" t="str">
            <v>Sim</v>
          </cell>
        </row>
        <row r="3682">
          <cell r="D3682" t="str">
            <v>Paulo de Faria/SP</v>
          </cell>
          <cell r="E3682" t="str">
            <v>n.d.</v>
          </cell>
          <cell r="F3682">
            <v>0.16838589457802977</v>
          </cell>
          <cell r="G3682" t="str">
            <v>A</v>
          </cell>
          <cell r="H3682">
            <v>0.96596575690076603</v>
          </cell>
          <cell r="I3682" t="str">
            <v>C</v>
          </cell>
          <cell r="J3682" t="str">
            <v>n.d.</v>
          </cell>
          <cell r="K3682" t="str">
            <v>n.d.</v>
          </cell>
          <cell r="L3682" t="str">
            <v>Aicf</v>
          </cell>
          <cell r="M368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82" t="str">
            <v>CAPAG Ano Base 2023</v>
          </cell>
          <cell r="O3682" t="str">
            <v>Não</v>
          </cell>
          <cell r="P3682" t="str">
            <v>n.d.</v>
          </cell>
          <cell r="Q3682" t="str">
            <v>Sim</v>
          </cell>
          <cell r="R3682" t="str">
            <v/>
          </cell>
          <cell r="S3682" t="str">
            <v/>
          </cell>
          <cell r="T3682" t="str">
            <v/>
          </cell>
          <cell r="U3682" t="str">
            <v>Sim</v>
          </cell>
          <cell r="V3682" t="str">
            <v>Sim</v>
          </cell>
          <cell r="W3682" t="str">
            <v>Sim</v>
          </cell>
        </row>
        <row r="3683">
          <cell r="D3683" t="str">
            <v>Pederneiras/SP</v>
          </cell>
          <cell r="E3683" t="str">
            <v>C</v>
          </cell>
          <cell r="F3683">
            <v>7.095605106925662E-2</v>
          </cell>
          <cell r="G3683" t="str">
            <v>A</v>
          </cell>
          <cell r="H3683">
            <v>0.96301719544593167</v>
          </cell>
          <cell r="I3683" t="str">
            <v>C</v>
          </cell>
          <cell r="J3683">
            <v>0.11538413417962862</v>
          </cell>
          <cell r="K3683" t="str">
            <v>A</v>
          </cell>
          <cell r="L3683" t="str">
            <v>Bicf</v>
          </cell>
          <cell r="M3683" t="str">
            <v/>
          </cell>
          <cell r="N3683" t="str">
            <v>CAPAG Ano Base 2023</v>
          </cell>
          <cell r="O3683" t="str">
            <v>Não</v>
          </cell>
          <cell r="P3683">
            <v>0.17874640444225329</v>
          </cell>
          <cell r="Q3683" t="str">
            <v>Sim</v>
          </cell>
          <cell r="R3683" t="str">
            <v/>
          </cell>
          <cell r="S3683" t="str">
            <v/>
          </cell>
          <cell r="T3683" t="str">
            <v/>
          </cell>
          <cell r="U3683" t="str">
            <v/>
          </cell>
          <cell r="V3683" t="str">
            <v>Sim</v>
          </cell>
          <cell r="W3683" t="str">
            <v>Sim</v>
          </cell>
        </row>
        <row r="3684">
          <cell r="D3684" t="str">
            <v>Pedra Bela/SP</v>
          </cell>
          <cell r="E3684" t="str">
            <v>C</v>
          </cell>
          <cell r="F3684">
            <v>4.3052118421730859E-2</v>
          </cell>
          <cell r="G3684" t="str">
            <v>A</v>
          </cell>
          <cell r="H3684">
            <v>0.96944800584204005</v>
          </cell>
          <cell r="I3684" t="str">
            <v>C</v>
          </cell>
          <cell r="J3684">
            <v>5.3450168137591687E-2</v>
          </cell>
          <cell r="K3684" t="str">
            <v>A</v>
          </cell>
          <cell r="L3684" t="str">
            <v>Bicf</v>
          </cell>
          <cell r="M3684" t="str">
            <v/>
          </cell>
          <cell r="N3684" t="str">
            <v>CAPAG Ano Base 2023</v>
          </cell>
          <cell r="O3684" t="str">
            <v>Não</v>
          </cell>
          <cell r="P3684">
            <v>0.29567199335741717</v>
          </cell>
          <cell r="Q3684" t="str">
            <v>Sim</v>
          </cell>
          <cell r="R3684" t="str">
            <v/>
          </cell>
          <cell r="S3684" t="str">
            <v/>
          </cell>
          <cell r="T3684" t="str">
            <v/>
          </cell>
          <cell r="U3684" t="str">
            <v/>
          </cell>
          <cell r="V3684" t="str">
            <v>Sim</v>
          </cell>
          <cell r="W3684" t="str">
            <v>Sim</v>
          </cell>
        </row>
        <row r="3685">
          <cell r="D3685" t="str">
            <v>Pedranópolis/SP</v>
          </cell>
          <cell r="E3685" t="str">
            <v>C</v>
          </cell>
          <cell r="F3685">
            <v>3.5017539323198524E-2</v>
          </cell>
          <cell r="G3685" t="str">
            <v>A</v>
          </cell>
          <cell r="H3685">
            <v>1.0130902354712952</v>
          </cell>
          <cell r="I3685" t="str">
            <v>C</v>
          </cell>
          <cell r="J3685">
            <v>-0.10267766535269712</v>
          </cell>
          <cell r="K3685" t="str">
            <v>C</v>
          </cell>
          <cell r="L3685" t="str">
            <v>Bicf</v>
          </cell>
          <cell r="M3685" t="str">
            <v/>
          </cell>
          <cell r="N3685" t="str">
            <v>CAPAG Ano Base 2023</v>
          </cell>
          <cell r="O3685" t="str">
            <v>Não</v>
          </cell>
          <cell r="P3685">
            <v>15.560001912740612</v>
          </cell>
          <cell r="Q3685" t="str">
            <v>Sim</v>
          </cell>
          <cell r="R3685" t="str">
            <v/>
          </cell>
          <cell r="S3685" t="str">
            <v/>
          </cell>
          <cell r="T3685" t="str">
            <v/>
          </cell>
          <cell r="U3685" t="str">
            <v/>
          </cell>
          <cell r="V3685" t="str">
            <v>Sim</v>
          </cell>
          <cell r="W3685" t="str">
            <v>Sim</v>
          </cell>
        </row>
        <row r="3686">
          <cell r="D3686" t="str">
            <v>Pedregulho/SP</v>
          </cell>
          <cell r="E3686" t="str">
            <v>n.d.</v>
          </cell>
          <cell r="F3686" t="str">
            <v>n.d.</v>
          </cell>
          <cell r="G3686" t="str">
            <v>n.d.</v>
          </cell>
          <cell r="H3686" t="str">
            <v>n.d.</v>
          </cell>
          <cell r="I3686" t="str">
            <v>n.d.</v>
          </cell>
          <cell r="J3686" t="str">
            <v>n.d.</v>
          </cell>
          <cell r="K3686" t="str">
            <v>n.d.</v>
          </cell>
          <cell r="L3686" t="str">
            <v>Bicf</v>
          </cell>
          <cell r="M3686" t="str">
            <v xml:space="preserve">Ente não publicou último RGF de 2024
Ente não publicou último RREO de 2024
</v>
          </cell>
          <cell r="N3686" t="str">
            <v>CAPAG Ano Base 2023</v>
          </cell>
          <cell r="O3686" t="str">
            <v>Não</v>
          </cell>
          <cell r="P3686">
            <v>0.3823476460274689</v>
          </cell>
          <cell r="Q3686" t="str">
            <v>Sim</v>
          </cell>
          <cell r="R3686" t="str">
            <v>Sim</v>
          </cell>
          <cell r="S3686" t="str">
            <v/>
          </cell>
          <cell r="T3686" t="str">
            <v/>
          </cell>
          <cell r="U3686" t="str">
            <v/>
          </cell>
          <cell r="V3686" t="str">
            <v>Não</v>
          </cell>
          <cell r="W3686" t="str">
            <v>Não</v>
          </cell>
        </row>
        <row r="3687">
          <cell r="D3687" t="str">
            <v>Pedreira/SP</v>
          </cell>
          <cell r="E3687" t="str">
            <v>n.d.</v>
          </cell>
          <cell r="F3687">
            <v>0.3083624745432576</v>
          </cell>
          <cell r="G3687" t="str">
            <v>A</v>
          </cell>
          <cell r="H3687">
            <v>0.92477799609275668</v>
          </cell>
          <cell r="I3687" t="str">
            <v>B</v>
          </cell>
          <cell r="J3687" t="str">
            <v>n.d.</v>
          </cell>
          <cell r="K3687" t="str">
            <v>n.d.</v>
          </cell>
          <cell r="L3687" t="str">
            <v>Bicf</v>
          </cell>
          <cell r="M368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87" t="str">
            <v>CAPAG Ano Base 2023</v>
          </cell>
          <cell r="O3687" t="str">
            <v>Não</v>
          </cell>
          <cell r="P3687" t="str">
            <v>n.d.</v>
          </cell>
          <cell r="Q3687" t="str">
            <v>Sim</v>
          </cell>
          <cell r="R3687" t="str">
            <v/>
          </cell>
          <cell r="S3687" t="str">
            <v/>
          </cell>
          <cell r="T3687" t="str">
            <v/>
          </cell>
          <cell r="U3687" t="str">
            <v>Sim</v>
          </cell>
          <cell r="V3687" t="str">
            <v>Sim</v>
          </cell>
          <cell r="W3687" t="str">
            <v>Sim</v>
          </cell>
        </row>
        <row r="3688">
          <cell r="D3688" t="str">
            <v>Pedrinhas Paulista/SP</v>
          </cell>
          <cell r="E3688" t="str">
            <v>n.d.</v>
          </cell>
          <cell r="F3688" t="str">
            <v>n.d.</v>
          </cell>
          <cell r="G3688" t="str">
            <v>n.d.</v>
          </cell>
          <cell r="H3688" t="str">
            <v>n.d.</v>
          </cell>
          <cell r="I3688" t="str">
            <v>n.d.</v>
          </cell>
          <cell r="J3688" t="str">
            <v>n.d.</v>
          </cell>
          <cell r="K3688" t="str">
            <v>n.d.</v>
          </cell>
          <cell r="L3688" t="str">
            <v>Bicf</v>
          </cell>
          <cell r="M3688" t="str">
            <v xml:space="preserve">Ente não publicou último RGF de 2024
Ente não publicou último RREO de 2024
</v>
          </cell>
          <cell r="N3688" t="str">
            <v>CAPAG Ano Base 2023</v>
          </cell>
          <cell r="O3688" t="str">
            <v>Não</v>
          </cell>
          <cell r="P3688">
            <v>0.19998326694884591</v>
          </cell>
          <cell r="Q3688" t="str">
            <v>Sim</v>
          </cell>
          <cell r="R3688" t="str">
            <v>Sim</v>
          </cell>
          <cell r="S3688" t="str">
            <v/>
          </cell>
          <cell r="T3688" t="str">
            <v/>
          </cell>
          <cell r="U3688" t="str">
            <v/>
          </cell>
          <cell r="V3688" t="str">
            <v>Não</v>
          </cell>
          <cell r="W3688" t="str">
            <v>Não</v>
          </cell>
        </row>
        <row r="3689">
          <cell r="D3689" t="str">
            <v>Pedro de Toledo/SP</v>
          </cell>
          <cell r="E3689" t="str">
            <v>C</v>
          </cell>
          <cell r="F3689">
            <v>3.4811858480718057E-2</v>
          </cell>
          <cell r="G3689" t="str">
            <v>A</v>
          </cell>
          <cell r="H3689">
            <v>0.97829557444706094</v>
          </cell>
          <cell r="I3689" t="str">
            <v>C</v>
          </cell>
          <cell r="J3689">
            <v>1.5405065098311625E-2</v>
          </cell>
          <cell r="K3689" t="str">
            <v>B</v>
          </cell>
          <cell r="L3689" t="str">
            <v>Dicf</v>
          </cell>
          <cell r="M3689" t="str">
            <v/>
          </cell>
          <cell r="N3689" t="str">
            <v>CAPAG Ano Base 2023</v>
          </cell>
          <cell r="O3689" t="str">
            <v>Não</v>
          </cell>
          <cell r="P3689">
            <v>0.80254492875848427</v>
          </cell>
          <cell r="Q3689" t="str">
            <v>Sim</v>
          </cell>
          <cell r="R3689" t="str">
            <v/>
          </cell>
          <cell r="S3689" t="str">
            <v/>
          </cell>
          <cell r="T3689" t="str">
            <v/>
          </cell>
          <cell r="U3689" t="str">
            <v/>
          </cell>
          <cell r="V3689" t="str">
            <v>Sim</v>
          </cell>
          <cell r="W3689" t="str">
            <v>Não</v>
          </cell>
        </row>
        <row r="3690">
          <cell r="D3690" t="str">
            <v>Penápolis/SP</v>
          </cell>
          <cell r="E3690" t="str">
            <v>B</v>
          </cell>
          <cell r="F3690">
            <v>0.23870339437447158</v>
          </cell>
          <cell r="G3690" t="str">
            <v>A</v>
          </cell>
          <cell r="H3690">
            <v>0.94687233548164684</v>
          </cell>
          <cell r="I3690" t="str">
            <v>B</v>
          </cell>
          <cell r="J3690">
            <v>3.1967383440356829E-2</v>
          </cell>
          <cell r="K3690" t="str">
            <v>B</v>
          </cell>
          <cell r="L3690" t="str">
            <v>Bicf</v>
          </cell>
          <cell r="M3690" t="str">
            <v/>
          </cell>
          <cell r="N3690" t="str">
            <v>CAPAG Ano Base 2023</v>
          </cell>
          <cell r="O3690" t="str">
            <v>Não</v>
          </cell>
          <cell r="P3690">
            <v>0.45145131517625053</v>
          </cell>
          <cell r="Q3690" t="str">
            <v>Sim</v>
          </cell>
          <cell r="R3690" t="str">
            <v/>
          </cell>
          <cell r="S3690" t="str">
            <v/>
          </cell>
          <cell r="T3690" t="str">
            <v/>
          </cell>
          <cell r="U3690" t="str">
            <v/>
          </cell>
          <cell r="V3690" t="str">
            <v>Sim</v>
          </cell>
          <cell r="W3690" t="str">
            <v>Sim</v>
          </cell>
        </row>
        <row r="3691">
          <cell r="D3691" t="str">
            <v>Pereira Barreto/SP</v>
          </cell>
          <cell r="E3691" t="str">
            <v>n.d.</v>
          </cell>
          <cell r="F3691">
            <v>4.3474630889103624E-2</v>
          </cell>
          <cell r="G3691" t="str">
            <v>A</v>
          </cell>
          <cell r="H3691">
            <v>0.96029925231629165</v>
          </cell>
          <cell r="I3691" t="str">
            <v>C</v>
          </cell>
          <cell r="J3691" t="str">
            <v>n.d.</v>
          </cell>
          <cell r="K3691" t="str">
            <v>n.d.</v>
          </cell>
          <cell r="L3691" t="str">
            <v>Bicf</v>
          </cell>
          <cell r="M36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91" t="str">
            <v>CAPAG Ano Base 2023</v>
          </cell>
          <cell r="O3691" t="str">
            <v>Não</v>
          </cell>
          <cell r="P3691" t="str">
            <v>n.d.</v>
          </cell>
          <cell r="Q3691" t="str">
            <v>Sim</v>
          </cell>
          <cell r="R3691" t="str">
            <v/>
          </cell>
          <cell r="S3691" t="str">
            <v/>
          </cell>
          <cell r="T3691" t="str">
            <v/>
          </cell>
          <cell r="U3691" t="str">
            <v>Sim</v>
          </cell>
          <cell r="V3691" t="str">
            <v>Sim</v>
          </cell>
          <cell r="W3691" t="str">
            <v>Sim</v>
          </cell>
        </row>
        <row r="3692">
          <cell r="D3692" t="str">
            <v>Pereiras/SP</v>
          </cell>
          <cell r="E3692" t="str">
            <v>n.d.</v>
          </cell>
          <cell r="F3692">
            <v>0.18611998002523678</v>
          </cell>
          <cell r="G3692" t="str">
            <v>A</v>
          </cell>
          <cell r="H3692">
            <v>0.97170643780581956</v>
          </cell>
          <cell r="I3692" t="str">
            <v>C</v>
          </cell>
          <cell r="J3692" t="str">
            <v>n.d.</v>
          </cell>
          <cell r="K3692" t="str">
            <v>n.d.</v>
          </cell>
          <cell r="L3692" t="str">
            <v>Cicf</v>
          </cell>
          <cell r="M369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92" t="str">
            <v>CAPAG Ano Base 2023</v>
          </cell>
          <cell r="O3692" t="str">
            <v>Não</v>
          </cell>
          <cell r="P3692" t="str">
            <v>n.d.</v>
          </cell>
          <cell r="Q3692" t="str">
            <v>Sim</v>
          </cell>
          <cell r="R3692" t="str">
            <v/>
          </cell>
          <cell r="S3692" t="str">
            <v/>
          </cell>
          <cell r="T3692" t="str">
            <v/>
          </cell>
          <cell r="U3692" t="str">
            <v>Sim</v>
          </cell>
          <cell r="V3692" t="str">
            <v>Sim</v>
          </cell>
          <cell r="W3692" t="str">
            <v>Não</v>
          </cell>
        </row>
        <row r="3693">
          <cell r="D3693" t="str">
            <v>Peruíbe/SP</v>
          </cell>
          <cell r="E3693" t="str">
            <v>C</v>
          </cell>
          <cell r="F3693">
            <v>0.30339039661804995</v>
          </cell>
          <cell r="G3693" t="str">
            <v>A</v>
          </cell>
          <cell r="H3693">
            <v>0.95301464626104671</v>
          </cell>
          <cell r="I3693" t="str">
            <v>C</v>
          </cell>
          <cell r="J3693">
            <v>-9.8745174755298523E-2</v>
          </cell>
          <cell r="K3693" t="str">
            <v>C</v>
          </cell>
          <cell r="L3693" t="str">
            <v>Bicf</v>
          </cell>
          <cell r="M3693" t="str">
            <v/>
          </cell>
          <cell r="N3693" t="str">
            <v>CAPAG Ano Base 2023</v>
          </cell>
          <cell r="O3693" t="str">
            <v>Não</v>
          </cell>
          <cell r="P3693" t="str">
            <v/>
          </cell>
          <cell r="Q3693" t="str">
            <v>Sim</v>
          </cell>
          <cell r="R3693" t="str">
            <v/>
          </cell>
          <cell r="S3693" t="str">
            <v/>
          </cell>
          <cell r="T3693" t="str">
            <v/>
          </cell>
          <cell r="U3693" t="str">
            <v/>
          </cell>
          <cell r="V3693" t="str">
            <v>Sim</v>
          </cell>
          <cell r="W3693" t="str">
            <v>Sim</v>
          </cell>
        </row>
        <row r="3694">
          <cell r="D3694" t="str">
            <v>Piacatu/SP</v>
          </cell>
          <cell r="E3694" t="str">
            <v>n.d.</v>
          </cell>
          <cell r="F3694">
            <v>3.377864562980136E-2</v>
          </cell>
          <cell r="G3694" t="str">
            <v>A</v>
          </cell>
          <cell r="H3694">
            <v>0.90529021310465418</v>
          </cell>
          <cell r="I3694" t="str">
            <v>B</v>
          </cell>
          <cell r="J3694" t="str">
            <v>n.d.</v>
          </cell>
          <cell r="K3694" t="str">
            <v>n.d.</v>
          </cell>
          <cell r="L3694" t="str">
            <v>Aicf</v>
          </cell>
          <cell r="M369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94" t="str">
            <v>CAPAG Ano Base 2023</v>
          </cell>
          <cell r="O3694" t="str">
            <v>Não</v>
          </cell>
          <cell r="P3694" t="str">
            <v>n.d.</v>
          </cell>
          <cell r="Q3694" t="str">
            <v>Sim</v>
          </cell>
          <cell r="R3694" t="str">
            <v/>
          </cell>
          <cell r="S3694" t="str">
            <v/>
          </cell>
          <cell r="T3694" t="str">
            <v/>
          </cell>
          <cell r="U3694" t="str">
            <v>Sim</v>
          </cell>
          <cell r="V3694" t="str">
            <v>Sim</v>
          </cell>
          <cell r="W3694" t="str">
            <v>Sim</v>
          </cell>
        </row>
        <row r="3695">
          <cell r="D3695" t="str">
            <v>Piedade/SP</v>
          </cell>
          <cell r="E3695" t="str">
            <v>n.d.</v>
          </cell>
          <cell r="F3695">
            <v>0.1357742504071025</v>
          </cell>
          <cell r="G3695" t="str">
            <v>A</v>
          </cell>
          <cell r="H3695" t="str">
            <v>n.d.</v>
          </cell>
          <cell r="I3695" t="str">
            <v>n.d.</v>
          </cell>
          <cell r="J3695">
            <v>0</v>
          </cell>
          <cell r="K3695" t="str">
            <v>C</v>
          </cell>
          <cell r="L3695" t="str">
            <v>Bicf</v>
          </cell>
          <cell r="M369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695" t="str">
            <v>CAPAG Ano Base 2023</v>
          </cell>
          <cell r="O3695" t="str">
            <v>Não</v>
          </cell>
          <cell r="P3695" t="str">
            <v>n.d.</v>
          </cell>
          <cell r="Q3695" t="str">
            <v>Sim</v>
          </cell>
          <cell r="R3695" t="str">
            <v/>
          </cell>
          <cell r="S3695" t="str">
            <v>Sim</v>
          </cell>
          <cell r="T3695" t="str">
            <v/>
          </cell>
          <cell r="U3695" t="str">
            <v/>
          </cell>
          <cell r="V3695" t="str">
            <v>Sim</v>
          </cell>
          <cell r="W3695" t="str">
            <v>Sim</v>
          </cell>
        </row>
        <row r="3696">
          <cell r="D3696" t="str">
            <v>Pilar do Sul/SP</v>
          </cell>
          <cell r="E3696" t="str">
            <v>n.d.</v>
          </cell>
          <cell r="F3696">
            <v>0</v>
          </cell>
          <cell r="G3696" t="str">
            <v>A</v>
          </cell>
          <cell r="H3696">
            <v>0.90775190144670148</v>
          </cell>
          <cell r="I3696" t="str">
            <v>B</v>
          </cell>
          <cell r="J3696" t="str">
            <v>n.d.</v>
          </cell>
          <cell r="K3696" t="str">
            <v>n.d.</v>
          </cell>
          <cell r="L3696" t="str">
            <v>Aicf</v>
          </cell>
          <cell r="M369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696" t="str">
            <v>CAPAG Ano Base 2024</v>
          </cell>
          <cell r="O3696" t="str">
            <v>Sim</v>
          </cell>
          <cell r="P3696" t="str">
            <v>n.d.</v>
          </cell>
          <cell r="Q3696" t="str">
            <v>Sim</v>
          </cell>
          <cell r="R3696" t="str">
            <v/>
          </cell>
          <cell r="S3696" t="str">
            <v/>
          </cell>
          <cell r="T3696" t="str">
            <v/>
          </cell>
          <cell r="U3696" t="str">
            <v>Sim</v>
          </cell>
          <cell r="V3696" t="str">
            <v>Sim</v>
          </cell>
          <cell r="W3696" t="str">
            <v>Sim</v>
          </cell>
        </row>
        <row r="3697">
          <cell r="D3697" t="str">
            <v>Pindamonhangaba/SP</v>
          </cell>
          <cell r="E3697" t="str">
            <v>C</v>
          </cell>
          <cell r="F3697">
            <v>2.5062268361392664E-2</v>
          </cell>
          <cell r="G3697" t="str">
            <v>A</v>
          </cell>
          <cell r="H3697">
            <v>0.95296641674310434</v>
          </cell>
          <cell r="I3697" t="str">
            <v>C</v>
          </cell>
          <cell r="J3697">
            <v>4.0567875977862947E-2</v>
          </cell>
          <cell r="K3697" t="str">
            <v>B</v>
          </cell>
          <cell r="L3697" t="str">
            <v>Bicf</v>
          </cell>
          <cell r="M3697" t="str">
            <v/>
          </cell>
          <cell r="N3697" t="str">
            <v>CAPAG Ano Base 2023</v>
          </cell>
          <cell r="O3697" t="str">
            <v>Não</v>
          </cell>
          <cell r="P3697">
            <v>0.55551852682343983</v>
          </cell>
          <cell r="Q3697" t="str">
            <v>Sim</v>
          </cell>
          <cell r="R3697" t="str">
            <v/>
          </cell>
          <cell r="S3697" t="str">
            <v/>
          </cell>
          <cell r="T3697" t="str">
            <v/>
          </cell>
          <cell r="U3697" t="str">
            <v/>
          </cell>
          <cell r="V3697" t="str">
            <v>Sim</v>
          </cell>
          <cell r="W3697" t="str">
            <v>Sim</v>
          </cell>
        </row>
        <row r="3698">
          <cell r="D3698" t="str">
            <v>Pindorama/SP</v>
          </cell>
          <cell r="E3698" t="str">
            <v>A</v>
          </cell>
          <cell r="F3698">
            <v>2.9694018778621732E-2</v>
          </cell>
          <cell r="G3698" t="str">
            <v>A</v>
          </cell>
          <cell r="H3698">
            <v>0.88101783768756237</v>
          </cell>
          <cell r="I3698" t="str">
            <v>B</v>
          </cell>
          <cell r="J3698">
            <v>0.22822561012349524</v>
          </cell>
          <cell r="K3698" t="str">
            <v>A</v>
          </cell>
          <cell r="L3698" t="str">
            <v>Bicf</v>
          </cell>
          <cell r="M3698" t="str">
            <v/>
          </cell>
          <cell r="N3698" t="str">
            <v>CAPAG Ano Base 2023</v>
          </cell>
          <cell r="O3698" t="str">
            <v>Não</v>
          </cell>
          <cell r="P3698">
            <v>0.11927582724591007</v>
          </cell>
          <cell r="Q3698" t="str">
            <v>Sim</v>
          </cell>
          <cell r="R3698" t="str">
            <v/>
          </cell>
          <cell r="S3698" t="str">
            <v/>
          </cell>
          <cell r="T3698" t="str">
            <v/>
          </cell>
          <cell r="U3698" t="str">
            <v/>
          </cell>
          <cell r="V3698" t="str">
            <v>Sim</v>
          </cell>
          <cell r="W3698" t="str">
            <v>Sim</v>
          </cell>
        </row>
        <row r="3699">
          <cell r="D3699" t="str">
            <v>Pinhalzinho/SP</v>
          </cell>
          <cell r="E3699" t="str">
            <v>C</v>
          </cell>
          <cell r="F3699">
            <v>0.18681599355170025</v>
          </cell>
          <cell r="G3699" t="str">
            <v>A</v>
          </cell>
          <cell r="H3699">
            <v>0.7339197006302709</v>
          </cell>
          <cell r="I3699" t="str">
            <v>A</v>
          </cell>
          <cell r="J3699">
            <v>-0.14522306998496137</v>
          </cell>
          <cell r="K3699" t="str">
            <v>C</v>
          </cell>
          <cell r="L3699" t="str">
            <v>Cicf</v>
          </cell>
          <cell r="M3699" t="str">
            <v/>
          </cell>
          <cell r="N3699" t="str">
            <v>CAPAG Ano Base 2023</v>
          </cell>
          <cell r="O3699" t="str">
            <v>Não</v>
          </cell>
          <cell r="P3699">
            <v>29.358513972689327</v>
          </cell>
          <cell r="Q3699" t="str">
            <v>Sim</v>
          </cell>
          <cell r="R3699" t="str">
            <v/>
          </cell>
          <cell r="S3699" t="str">
            <v/>
          </cell>
          <cell r="T3699" t="str">
            <v/>
          </cell>
          <cell r="U3699" t="str">
            <v/>
          </cell>
          <cell r="V3699" t="str">
            <v>Sim</v>
          </cell>
          <cell r="W3699" t="str">
            <v>Sim</v>
          </cell>
        </row>
        <row r="3700">
          <cell r="D3700" t="str">
            <v>Piquerobi/SP</v>
          </cell>
          <cell r="E3700" t="str">
            <v>C</v>
          </cell>
          <cell r="F3700">
            <v>0</v>
          </cell>
          <cell r="G3700" t="str">
            <v>A</v>
          </cell>
          <cell r="H3700">
            <v>0.96712361580920581</v>
          </cell>
          <cell r="I3700" t="str">
            <v>C</v>
          </cell>
          <cell r="J3700">
            <v>1.5952973838184635E-2</v>
          </cell>
          <cell r="K3700" t="str">
            <v>B</v>
          </cell>
          <cell r="L3700" t="str">
            <v>Aicf</v>
          </cell>
          <cell r="M3700" t="str">
            <v/>
          </cell>
          <cell r="N3700" t="str">
            <v>CAPAG Ano Base 2023</v>
          </cell>
          <cell r="O3700" t="str">
            <v>Não</v>
          </cell>
          <cell r="P3700">
            <v>0.73214536127803753</v>
          </cell>
          <cell r="Q3700" t="str">
            <v>Sim</v>
          </cell>
          <cell r="R3700" t="str">
            <v/>
          </cell>
          <cell r="S3700" t="str">
            <v/>
          </cell>
          <cell r="T3700" t="str">
            <v/>
          </cell>
          <cell r="U3700" t="str">
            <v/>
          </cell>
          <cell r="V3700" t="str">
            <v>Sim</v>
          </cell>
          <cell r="W3700" t="str">
            <v>Sim</v>
          </cell>
        </row>
        <row r="3701">
          <cell r="D3701" t="str">
            <v>Piquete/SP</v>
          </cell>
          <cell r="E3701" t="str">
            <v>A</v>
          </cell>
          <cell r="F3701">
            <v>1.7454087681108475E-4</v>
          </cell>
          <cell r="G3701" t="str">
            <v>A</v>
          </cell>
          <cell r="H3701">
            <v>0.907295632674602</v>
          </cell>
          <cell r="I3701" t="str">
            <v>B</v>
          </cell>
          <cell r="J3701">
            <v>5.859240354380546E-2</v>
          </cell>
          <cell r="K3701" t="str">
            <v>A</v>
          </cell>
          <cell r="L3701" t="str">
            <v>Bicf</v>
          </cell>
          <cell r="M3701" t="str">
            <v/>
          </cell>
          <cell r="N3701" t="str">
            <v>CAPAG Ano Base 2023</v>
          </cell>
          <cell r="O3701" t="str">
            <v>Não</v>
          </cell>
          <cell r="P3701">
            <v>0.28598710441192338</v>
          </cell>
          <cell r="Q3701" t="str">
            <v>Sim</v>
          </cell>
          <cell r="R3701" t="str">
            <v/>
          </cell>
          <cell r="S3701" t="str">
            <v/>
          </cell>
          <cell r="T3701" t="str">
            <v/>
          </cell>
          <cell r="U3701" t="str">
            <v/>
          </cell>
          <cell r="V3701" t="str">
            <v>Sim</v>
          </cell>
          <cell r="W3701" t="str">
            <v>Sim</v>
          </cell>
        </row>
        <row r="3702">
          <cell r="D3702" t="str">
            <v>Piracaia/SP</v>
          </cell>
          <cell r="E3702" t="str">
            <v>n.d.</v>
          </cell>
          <cell r="F3702">
            <v>7.4028114463836683E-3</v>
          </cell>
          <cell r="G3702" t="str">
            <v>A</v>
          </cell>
          <cell r="H3702">
            <v>0.94128678006306266</v>
          </cell>
          <cell r="I3702" t="str">
            <v>B</v>
          </cell>
          <cell r="J3702" t="str">
            <v>n.d.</v>
          </cell>
          <cell r="K3702" t="str">
            <v>n.d.</v>
          </cell>
          <cell r="L3702" t="str">
            <v>Cicf</v>
          </cell>
          <cell r="M37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02" t="str">
            <v>CAPAG Ano Base 2023</v>
          </cell>
          <cell r="O3702" t="str">
            <v>Não</v>
          </cell>
          <cell r="P3702" t="str">
            <v>n.d.</v>
          </cell>
          <cell r="Q3702" t="str">
            <v>Sim</v>
          </cell>
          <cell r="R3702" t="str">
            <v/>
          </cell>
          <cell r="S3702" t="str">
            <v/>
          </cell>
          <cell r="T3702" t="str">
            <v/>
          </cell>
          <cell r="U3702" t="str">
            <v>Sim</v>
          </cell>
          <cell r="V3702" t="str">
            <v>Sim</v>
          </cell>
          <cell r="W3702" t="str">
            <v>Sim</v>
          </cell>
        </row>
        <row r="3703">
          <cell r="D3703" t="str">
            <v>Piracicaba/SP</v>
          </cell>
          <cell r="E3703" t="str">
            <v>A+</v>
          </cell>
          <cell r="F3703">
            <v>5.0914882731433068E-2</v>
          </cell>
          <cell r="G3703" t="str">
            <v>A</v>
          </cell>
          <cell r="H3703">
            <v>0.90345978385882453</v>
          </cell>
          <cell r="I3703" t="str">
            <v>B</v>
          </cell>
          <cell r="J3703">
            <v>0.17914277488255489</v>
          </cell>
          <cell r="K3703" t="str">
            <v>A</v>
          </cell>
          <cell r="L3703" t="str">
            <v>Aicf</v>
          </cell>
          <cell r="M3703" t="str">
            <v/>
          </cell>
          <cell r="N3703" t="str">
            <v>CAPAG Ano Base 2023</v>
          </cell>
          <cell r="O3703" t="str">
            <v>Não</v>
          </cell>
          <cell r="P3703">
            <v>9.1432564304847766E-2</v>
          </cell>
          <cell r="Q3703" t="str">
            <v>Sim</v>
          </cell>
          <cell r="R3703" t="str">
            <v/>
          </cell>
          <cell r="S3703" t="str">
            <v/>
          </cell>
          <cell r="T3703" t="str">
            <v/>
          </cell>
          <cell r="U3703" t="str">
            <v/>
          </cell>
          <cell r="V3703" t="str">
            <v>Sim</v>
          </cell>
          <cell r="W3703" t="str">
            <v>Sim</v>
          </cell>
        </row>
        <row r="3704">
          <cell r="D3704" t="str">
            <v>Piraju/SP</v>
          </cell>
          <cell r="E3704" t="str">
            <v>C</v>
          </cell>
          <cell r="F3704">
            <v>8.2431923105346319E-2</v>
          </cell>
          <cell r="G3704" t="str">
            <v>A</v>
          </cell>
          <cell r="H3704">
            <v>1.0052528839742325</v>
          </cell>
          <cell r="I3704" t="str">
            <v>C</v>
          </cell>
          <cell r="J3704">
            <v>-3.9170107568464951E-2</v>
          </cell>
          <cell r="K3704" t="str">
            <v>C</v>
          </cell>
          <cell r="L3704" t="str">
            <v>Bicf</v>
          </cell>
          <cell r="M3704" t="str">
            <v/>
          </cell>
          <cell r="N3704" t="str">
            <v>CAPAG Ano Base 2023</v>
          </cell>
          <cell r="O3704" t="str">
            <v>Não</v>
          </cell>
          <cell r="P3704" t="str">
            <v/>
          </cell>
          <cell r="Q3704" t="str">
            <v>Sim</v>
          </cell>
          <cell r="R3704" t="str">
            <v/>
          </cell>
          <cell r="S3704" t="str">
            <v/>
          </cell>
          <cell r="T3704" t="str">
            <v/>
          </cell>
          <cell r="U3704" t="str">
            <v/>
          </cell>
          <cell r="V3704" t="str">
            <v>Sim</v>
          </cell>
          <cell r="W3704" t="str">
            <v>Sim</v>
          </cell>
        </row>
        <row r="3705">
          <cell r="D3705" t="str">
            <v>Pirajuí/SP</v>
          </cell>
          <cell r="E3705" t="str">
            <v>n.d.</v>
          </cell>
          <cell r="F3705">
            <v>0.18541012791086531</v>
          </cell>
          <cell r="G3705" t="str">
            <v>A</v>
          </cell>
          <cell r="H3705">
            <v>0.92966526213709333</v>
          </cell>
          <cell r="I3705" t="str">
            <v>B</v>
          </cell>
          <cell r="J3705" t="str">
            <v>n.d.</v>
          </cell>
          <cell r="K3705" t="str">
            <v>n.d.</v>
          </cell>
          <cell r="L3705" t="str">
            <v>Aicf</v>
          </cell>
          <cell r="M370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05" t="str">
            <v>CAPAG Ano Base 2023</v>
          </cell>
          <cell r="O3705" t="str">
            <v>Não</v>
          </cell>
          <cell r="P3705" t="str">
            <v>n.d.</v>
          </cell>
          <cell r="Q3705" t="str">
            <v>Sim</v>
          </cell>
          <cell r="R3705" t="str">
            <v/>
          </cell>
          <cell r="S3705" t="str">
            <v/>
          </cell>
          <cell r="T3705" t="str">
            <v/>
          </cell>
          <cell r="U3705" t="str">
            <v>Sim</v>
          </cell>
          <cell r="V3705" t="str">
            <v>Sim</v>
          </cell>
          <cell r="W3705" t="str">
            <v>Sim</v>
          </cell>
        </row>
        <row r="3706">
          <cell r="D3706" t="str">
            <v>Pirangi/SP</v>
          </cell>
          <cell r="E3706" t="str">
            <v>C</v>
          </cell>
          <cell r="F3706">
            <v>9.8458861749729731E-2</v>
          </cell>
          <cell r="G3706" t="str">
            <v>A</v>
          </cell>
          <cell r="H3706">
            <v>1.0139775711956491</v>
          </cell>
          <cell r="I3706" t="str">
            <v>C</v>
          </cell>
          <cell r="J3706">
            <v>-3.5545200513994776E-2</v>
          </cell>
          <cell r="K3706" t="str">
            <v>C</v>
          </cell>
          <cell r="L3706" t="str">
            <v>Bicf</v>
          </cell>
          <cell r="M3706" t="str">
            <v/>
          </cell>
          <cell r="N3706" t="str">
            <v>CAPAG Ano Base 2023</v>
          </cell>
          <cell r="O3706" t="str">
            <v>Não</v>
          </cell>
          <cell r="P3706">
            <v>2.1185225551726723</v>
          </cell>
          <cell r="Q3706" t="str">
            <v>Sim</v>
          </cell>
          <cell r="R3706" t="str">
            <v/>
          </cell>
          <cell r="S3706" t="str">
            <v/>
          </cell>
          <cell r="T3706" t="str">
            <v/>
          </cell>
          <cell r="U3706" t="str">
            <v/>
          </cell>
          <cell r="V3706" t="str">
            <v>Sim</v>
          </cell>
          <cell r="W3706" t="str">
            <v>Sim</v>
          </cell>
        </row>
        <row r="3707">
          <cell r="D3707" t="str">
            <v>Pirapora do Bom Jesus/SP</v>
          </cell>
          <cell r="E3707" t="str">
            <v>C</v>
          </cell>
          <cell r="F3707">
            <v>0.21749257089123755</v>
          </cell>
          <cell r="G3707" t="str">
            <v>A</v>
          </cell>
          <cell r="H3707">
            <v>0.88249093092851227</v>
          </cell>
          <cell r="I3707" t="str">
            <v>B</v>
          </cell>
          <cell r="J3707">
            <v>-6.6344647116803393E-2</v>
          </cell>
          <cell r="K3707" t="str">
            <v>C</v>
          </cell>
          <cell r="L3707" t="str">
            <v>Bicf</v>
          </cell>
          <cell r="M3707" t="str">
            <v/>
          </cell>
          <cell r="N3707" t="str">
            <v>CAPAG Ano Base 2023</v>
          </cell>
          <cell r="O3707" t="str">
            <v>Não</v>
          </cell>
          <cell r="P3707">
            <v>2.7863963659530691</v>
          </cell>
          <cell r="Q3707" t="str">
            <v>Sim</v>
          </cell>
          <cell r="R3707" t="str">
            <v/>
          </cell>
          <cell r="S3707" t="str">
            <v/>
          </cell>
          <cell r="T3707" t="str">
            <v/>
          </cell>
          <cell r="U3707" t="str">
            <v/>
          </cell>
          <cell r="V3707" t="str">
            <v>Sim</v>
          </cell>
          <cell r="W3707" t="str">
            <v>Sim</v>
          </cell>
        </row>
        <row r="3708">
          <cell r="D3708" t="str">
            <v>Pirapozinho/SP</v>
          </cell>
          <cell r="E3708" t="str">
            <v>C</v>
          </cell>
          <cell r="F3708">
            <v>4.4684321273786524E-3</v>
          </cell>
          <cell r="G3708" t="str">
            <v>A</v>
          </cell>
          <cell r="H3708">
            <v>1.0021120103610754</v>
          </cell>
          <cell r="I3708" t="str">
            <v>C</v>
          </cell>
          <cell r="J3708">
            <v>6.2262821823651851E-2</v>
          </cell>
          <cell r="K3708" t="str">
            <v>A</v>
          </cell>
          <cell r="L3708" t="str">
            <v>Bicf</v>
          </cell>
          <cell r="M3708" t="str">
            <v/>
          </cell>
          <cell r="N3708" t="str">
            <v>CAPAG Ano Base 2023</v>
          </cell>
          <cell r="O3708" t="str">
            <v>Não</v>
          </cell>
          <cell r="P3708">
            <v>0.2278806873051207</v>
          </cell>
          <cell r="Q3708" t="str">
            <v>Sim</v>
          </cell>
          <cell r="R3708" t="str">
            <v/>
          </cell>
          <cell r="S3708" t="str">
            <v/>
          </cell>
          <cell r="T3708" t="str">
            <v/>
          </cell>
          <cell r="U3708" t="str">
            <v/>
          </cell>
          <cell r="V3708" t="str">
            <v>Sim</v>
          </cell>
          <cell r="W3708" t="str">
            <v>Não</v>
          </cell>
        </row>
        <row r="3709">
          <cell r="D3709" t="str">
            <v>Pirassununga/SP</v>
          </cell>
          <cell r="E3709" t="str">
            <v>C</v>
          </cell>
          <cell r="F3709">
            <v>5.4328047732268098E-2</v>
          </cell>
          <cell r="G3709" t="str">
            <v>A</v>
          </cell>
          <cell r="H3709">
            <v>0.98672484824814077</v>
          </cell>
          <cell r="I3709" t="str">
            <v>C</v>
          </cell>
          <cell r="J3709">
            <v>-3.0497109824871312E-2</v>
          </cell>
          <cell r="K3709" t="str">
            <v>C</v>
          </cell>
          <cell r="L3709" t="str">
            <v>Bicf</v>
          </cell>
          <cell r="M3709" t="str">
            <v/>
          </cell>
          <cell r="N3709" t="str">
            <v>CAPAG Ano Base 2023</v>
          </cell>
          <cell r="O3709" t="str">
            <v>Não</v>
          </cell>
          <cell r="P3709">
            <v>1.6949396070237324</v>
          </cell>
          <cell r="Q3709" t="str">
            <v>Sim</v>
          </cell>
          <cell r="R3709" t="str">
            <v/>
          </cell>
          <cell r="S3709" t="str">
            <v/>
          </cell>
          <cell r="T3709" t="str">
            <v/>
          </cell>
          <cell r="U3709" t="str">
            <v/>
          </cell>
          <cell r="V3709" t="str">
            <v>Sim</v>
          </cell>
          <cell r="W3709" t="str">
            <v>Não</v>
          </cell>
        </row>
        <row r="3710">
          <cell r="D3710" t="str">
            <v>Piratininga/SP</v>
          </cell>
          <cell r="E3710" t="str">
            <v>n.d.</v>
          </cell>
          <cell r="F3710">
            <v>0</v>
          </cell>
          <cell r="G3710" t="str">
            <v>A</v>
          </cell>
          <cell r="H3710">
            <v>0.89134437756814977</v>
          </cell>
          <cell r="I3710" t="str">
            <v>B</v>
          </cell>
          <cell r="J3710" t="str">
            <v>n.d.</v>
          </cell>
          <cell r="K3710" t="str">
            <v>n.d.</v>
          </cell>
          <cell r="L3710" t="str">
            <v>Bicf</v>
          </cell>
          <cell r="M371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10" t="str">
            <v>CAPAG Ano Base 2023</v>
          </cell>
          <cell r="O3710" t="str">
            <v>Não</v>
          </cell>
          <cell r="P3710" t="str">
            <v>n.d.</v>
          </cell>
          <cell r="Q3710" t="str">
            <v>Sim</v>
          </cell>
          <cell r="R3710" t="str">
            <v/>
          </cell>
          <cell r="S3710" t="str">
            <v/>
          </cell>
          <cell r="T3710" t="str">
            <v/>
          </cell>
          <cell r="U3710" t="str">
            <v>Sim</v>
          </cell>
          <cell r="V3710" t="str">
            <v>Sim</v>
          </cell>
          <cell r="W3710" t="str">
            <v>Sim</v>
          </cell>
        </row>
        <row r="3711">
          <cell r="D3711" t="str">
            <v>Pitangueiras/SP</v>
          </cell>
          <cell r="E3711" t="str">
            <v>C</v>
          </cell>
          <cell r="F3711">
            <v>0.18375194541448014</v>
          </cell>
          <cell r="G3711" t="str">
            <v>A</v>
          </cell>
          <cell r="H3711">
            <v>0.94195049922480278</v>
          </cell>
          <cell r="I3711" t="str">
            <v>B</v>
          </cell>
          <cell r="J3711">
            <v>-3.117093392263268E-2</v>
          </cell>
          <cell r="K3711" t="str">
            <v>C</v>
          </cell>
          <cell r="L3711" t="str">
            <v>Bicf</v>
          </cell>
          <cell r="M3711" t="str">
            <v/>
          </cell>
          <cell r="N3711" t="str">
            <v>CAPAG Ano Base 2023</v>
          </cell>
          <cell r="O3711" t="str">
            <v>Não</v>
          </cell>
          <cell r="P3711">
            <v>0.76679046969563847</v>
          </cell>
          <cell r="Q3711" t="str">
            <v>Sim</v>
          </cell>
          <cell r="R3711" t="str">
            <v>Sim</v>
          </cell>
          <cell r="S3711" t="str">
            <v/>
          </cell>
          <cell r="T3711" t="str">
            <v/>
          </cell>
          <cell r="U3711" t="str">
            <v/>
          </cell>
          <cell r="V3711" t="str">
            <v>Sim</v>
          </cell>
          <cell r="W3711" t="str">
            <v>Sim</v>
          </cell>
        </row>
        <row r="3712">
          <cell r="D3712" t="str">
            <v>Planalto/SP</v>
          </cell>
          <cell r="E3712" t="str">
            <v>n.d.</v>
          </cell>
          <cell r="F3712">
            <v>0.25921374940946545</v>
          </cell>
          <cell r="G3712" t="str">
            <v>A</v>
          </cell>
          <cell r="H3712" t="str">
            <v>n.d.</v>
          </cell>
          <cell r="I3712" t="str">
            <v>n.d.</v>
          </cell>
          <cell r="J3712">
            <v>9.4926215300521699E-2</v>
          </cell>
          <cell r="K3712" t="str">
            <v>A</v>
          </cell>
          <cell r="L3712" t="str">
            <v>Cicf</v>
          </cell>
          <cell r="M371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12" t="str">
            <v>CAPAG Ano Base 2023</v>
          </cell>
          <cell r="O3712" t="str">
            <v>Não</v>
          </cell>
          <cell r="P3712">
            <v>6.3015520951241561E-3</v>
          </cell>
          <cell r="Q3712" t="str">
            <v>Sim</v>
          </cell>
          <cell r="R3712" t="str">
            <v/>
          </cell>
          <cell r="S3712" t="str">
            <v>Sim</v>
          </cell>
          <cell r="T3712" t="str">
            <v/>
          </cell>
          <cell r="U3712" t="str">
            <v/>
          </cell>
          <cell r="V3712" t="str">
            <v>Sim</v>
          </cell>
          <cell r="W3712" t="str">
            <v>Sim</v>
          </cell>
        </row>
        <row r="3713">
          <cell r="D3713" t="str">
            <v>Platina/SP</v>
          </cell>
          <cell r="E3713" t="str">
            <v>n.d.</v>
          </cell>
          <cell r="F3713">
            <v>1.5771801766494822E-3</v>
          </cell>
          <cell r="G3713" t="str">
            <v>A</v>
          </cell>
          <cell r="H3713">
            <v>0.83869489445954359</v>
          </cell>
          <cell r="I3713" t="str">
            <v>A</v>
          </cell>
          <cell r="J3713" t="str">
            <v>n.d.</v>
          </cell>
          <cell r="K3713" t="str">
            <v>n.d.</v>
          </cell>
          <cell r="L3713" t="str">
            <v>Bicf</v>
          </cell>
          <cell r="M371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13" t="str">
            <v>CAPAG Ano Base 2023</v>
          </cell>
          <cell r="O3713" t="str">
            <v>Não</v>
          </cell>
          <cell r="P3713" t="str">
            <v>n.d.</v>
          </cell>
          <cell r="Q3713" t="str">
            <v>Sim</v>
          </cell>
          <cell r="R3713" t="str">
            <v/>
          </cell>
          <cell r="S3713" t="str">
            <v/>
          </cell>
          <cell r="T3713" t="str">
            <v/>
          </cell>
          <cell r="U3713" t="str">
            <v>Sim</v>
          </cell>
          <cell r="V3713" t="str">
            <v>Sim</v>
          </cell>
          <cell r="W3713" t="str">
            <v>Sim</v>
          </cell>
        </row>
        <row r="3714">
          <cell r="D3714" t="str">
            <v>Poá/SP</v>
          </cell>
          <cell r="E3714" t="str">
            <v>C</v>
          </cell>
          <cell r="F3714">
            <v>0</v>
          </cell>
          <cell r="G3714" t="str">
            <v>A</v>
          </cell>
          <cell r="H3714">
            <v>0.95012965878640498</v>
          </cell>
          <cell r="I3714" t="str">
            <v>C</v>
          </cell>
          <cell r="J3714">
            <v>6.9246906904238695E-2</v>
          </cell>
          <cell r="K3714" t="str">
            <v>A</v>
          </cell>
          <cell r="L3714" t="str">
            <v>Bicf</v>
          </cell>
          <cell r="M3714" t="str">
            <v/>
          </cell>
          <cell r="N3714" t="str">
            <v>CAPAG Ano Base 2023</v>
          </cell>
          <cell r="O3714" t="str">
            <v>Não</v>
          </cell>
          <cell r="P3714">
            <v>0.14655282396529068</v>
          </cell>
          <cell r="Q3714" t="str">
            <v>Sim</v>
          </cell>
          <cell r="R3714" t="str">
            <v/>
          </cell>
          <cell r="S3714" t="str">
            <v/>
          </cell>
          <cell r="T3714" t="str">
            <v/>
          </cell>
          <cell r="U3714" t="str">
            <v/>
          </cell>
          <cell r="V3714" t="str">
            <v>Sim</v>
          </cell>
          <cell r="W3714" t="str">
            <v>Sim</v>
          </cell>
        </row>
        <row r="3715">
          <cell r="D3715" t="str">
            <v>Poloni/SP</v>
          </cell>
          <cell r="E3715" t="str">
            <v>n.d.</v>
          </cell>
          <cell r="F3715">
            <v>9.2466933679926172E-2</v>
          </cell>
          <cell r="G3715" t="str">
            <v>A</v>
          </cell>
          <cell r="H3715">
            <v>1.0663366324257737</v>
          </cell>
          <cell r="I3715" t="str">
            <v>C</v>
          </cell>
          <cell r="J3715" t="str">
            <v>n.d.</v>
          </cell>
          <cell r="K3715" t="str">
            <v>n.d.</v>
          </cell>
          <cell r="L3715" t="str">
            <v>Bicf</v>
          </cell>
          <cell r="M371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15" t="str">
            <v>CAPAG Ano Base 2023</v>
          </cell>
          <cell r="O3715" t="str">
            <v>Não</v>
          </cell>
          <cell r="P3715" t="str">
            <v>n.d.</v>
          </cell>
          <cell r="Q3715" t="str">
            <v>Sim</v>
          </cell>
          <cell r="R3715" t="str">
            <v/>
          </cell>
          <cell r="S3715" t="str">
            <v/>
          </cell>
          <cell r="T3715" t="str">
            <v/>
          </cell>
          <cell r="U3715" t="str">
            <v>Sim</v>
          </cell>
          <cell r="V3715" t="str">
            <v>Sim</v>
          </cell>
          <cell r="W3715" t="str">
            <v>Não</v>
          </cell>
        </row>
        <row r="3716">
          <cell r="D3716" t="str">
            <v>Pompéia/SP</v>
          </cell>
          <cell r="E3716" t="str">
            <v>C</v>
          </cell>
          <cell r="F3716">
            <v>9.1438252456218561E-2</v>
          </cell>
          <cell r="G3716" t="str">
            <v>A</v>
          </cell>
          <cell r="H3716">
            <v>0.95234973168479919</v>
          </cell>
          <cell r="I3716" t="str">
            <v>C</v>
          </cell>
          <cell r="J3716">
            <v>1.338945185857803E-2</v>
          </cell>
          <cell r="K3716" t="str">
            <v>B</v>
          </cell>
          <cell r="L3716" t="str">
            <v>Bicf</v>
          </cell>
          <cell r="M3716" t="str">
            <v/>
          </cell>
          <cell r="N3716" t="str">
            <v>CAPAG Ano Base 2023</v>
          </cell>
          <cell r="O3716" t="str">
            <v>Não</v>
          </cell>
          <cell r="P3716">
            <v>0.50435746931200276</v>
          </cell>
          <cell r="Q3716" t="str">
            <v>Sim</v>
          </cell>
          <cell r="R3716" t="str">
            <v/>
          </cell>
          <cell r="S3716" t="str">
            <v/>
          </cell>
          <cell r="T3716" t="str">
            <v/>
          </cell>
          <cell r="U3716" t="str">
            <v/>
          </cell>
          <cell r="V3716" t="str">
            <v>Sim</v>
          </cell>
          <cell r="W3716" t="str">
            <v>Não</v>
          </cell>
        </row>
        <row r="3717">
          <cell r="D3717" t="str">
            <v>Pongaí/SP</v>
          </cell>
          <cell r="E3717" t="str">
            <v>n.d.</v>
          </cell>
          <cell r="F3717" t="str">
            <v>n.d.</v>
          </cell>
          <cell r="G3717" t="str">
            <v>n.d.</v>
          </cell>
          <cell r="H3717">
            <v>0.92742833703442251</v>
          </cell>
          <cell r="I3717" t="str">
            <v>B</v>
          </cell>
          <cell r="J3717" t="str">
            <v>n.d.</v>
          </cell>
          <cell r="K3717" t="str">
            <v>n.d.</v>
          </cell>
          <cell r="L3717" t="str">
            <v>Bicf</v>
          </cell>
          <cell r="M3717" t="str">
            <v xml:space="preserve">Ente não publicou último RGF de 2024
</v>
          </cell>
          <cell r="N3717" t="str">
            <v>CAPAG Ano Base 2023</v>
          </cell>
          <cell r="O3717" t="str">
            <v>Não</v>
          </cell>
          <cell r="P3717">
            <v>0.15112505387748759</v>
          </cell>
          <cell r="Q3717" t="str">
            <v>Sim</v>
          </cell>
          <cell r="R3717" t="str">
            <v>Sim</v>
          </cell>
          <cell r="S3717" t="str">
            <v/>
          </cell>
          <cell r="T3717" t="str">
            <v/>
          </cell>
          <cell r="U3717" t="str">
            <v/>
          </cell>
          <cell r="V3717" t="str">
            <v>Não</v>
          </cell>
          <cell r="W3717" t="str">
            <v>Sim</v>
          </cell>
        </row>
        <row r="3718">
          <cell r="D3718" t="str">
            <v>Pontal/SP</v>
          </cell>
          <cell r="E3718" t="str">
            <v>n.d.</v>
          </cell>
          <cell r="F3718">
            <v>0.32365755215171577</v>
          </cell>
          <cell r="G3718" t="str">
            <v>A</v>
          </cell>
          <cell r="H3718">
            <v>1.0160186099802586</v>
          </cell>
          <cell r="I3718" t="str">
            <v>C</v>
          </cell>
          <cell r="J3718" t="str">
            <v>n.d.</v>
          </cell>
          <cell r="K3718" t="str">
            <v>n.d.</v>
          </cell>
          <cell r="L3718" t="str">
            <v>Bicf</v>
          </cell>
          <cell r="M371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18" t="str">
            <v>CAPAG Ano Base 2023</v>
          </cell>
          <cell r="O3718" t="str">
            <v>Não</v>
          </cell>
          <cell r="P3718" t="str">
            <v>n.d.</v>
          </cell>
          <cell r="Q3718" t="str">
            <v>Sim</v>
          </cell>
          <cell r="R3718" t="str">
            <v/>
          </cell>
          <cell r="S3718" t="str">
            <v/>
          </cell>
          <cell r="T3718" t="str">
            <v/>
          </cell>
          <cell r="U3718" t="str">
            <v>Sim</v>
          </cell>
          <cell r="V3718" t="str">
            <v>Sim</v>
          </cell>
          <cell r="W3718" t="str">
            <v>Não</v>
          </cell>
        </row>
        <row r="3719">
          <cell r="D3719" t="str">
            <v>Pontalinda/SP</v>
          </cell>
          <cell r="E3719" t="str">
            <v>n.d.</v>
          </cell>
          <cell r="F3719">
            <v>0.1128111952375572</v>
          </cell>
          <cell r="G3719" t="str">
            <v>A</v>
          </cell>
          <cell r="H3719">
            <v>0.75493366898643011</v>
          </cell>
          <cell r="I3719" t="str">
            <v>A</v>
          </cell>
          <cell r="J3719" t="str">
            <v>n.d.</v>
          </cell>
          <cell r="K3719" t="str">
            <v>n.d.</v>
          </cell>
          <cell r="L3719" t="str">
            <v>Bicf</v>
          </cell>
          <cell r="M371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19" t="str">
            <v>CAPAG Ano Base 2023</v>
          </cell>
          <cell r="O3719" t="str">
            <v>Não</v>
          </cell>
          <cell r="P3719" t="str">
            <v>n.d.</v>
          </cell>
          <cell r="Q3719" t="str">
            <v>Sim</v>
          </cell>
          <cell r="R3719" t="str">
            <v/>
          </cell>
          <cell r="S3719" t="str">
            <v/>
          </cell>
          <cell r="T3719" t="str">
            <v/>
          </cell>
          <cell r="U3719" t="str">
            <v>Sim</v>
          </cell>
          <cell r="V3719" t="str">
            <v>Sim</v>
          </cell>
          <cell r="W3719" t="str">
            <v>Sim</v>
          </cell>
        </row>
        <row r="3720">
          <cell r="D3720" t="str">
            <v>Pontes Gestal/SP</v>
          </cell>
          <cell r="E3720" t="str">
            <v>C</v>
          </cell>
          <cell r="F3720">
            <v>0.67089208792293997</v>
          </cell>
          <cell r="G3720" t="str">
            <v>B</v>
          </cell>
          <cell r="H3720">
            <v>0.91852191746357548</v>
          </cell>
          <cell r="I3720" t="str">
            <v>B</v>
          </cell>
          <cell r="J3720">
            <v>-6.653951472665999E-2</v>
          </cell>
          <cell r="K3720" t="str">
            <v>C</v>
          </cell>
          <cell r="L3720" t="str">
            <v>Bicf</v>
          </cell>
          <cell r="M3720" t="str">
            <v/>
          </cell>
          <cell r="N3720" t="str">
            <v>CAPAG Ano Base 2023</v>
          </cell>
          <cell r="O3720" t="str">
            <v>Não</v>
          </cell>
          <cell r="P3720">
            <v>4.3209405558586482</v>
          </cell>
          <cell r="Q3720" t="str">
            <v>Sim</v>
          </cell>
          <cell r="R3720" t="str">
            <v/>
          </cell>
          <cell r="S3720" t="str">
            <v/>
          </cell>
          <cell r="T3720" t="str">
            <v/>
          </cell>
          <cell r="U3720" t="str">
            <v/>
          </cell>
          <cell r="V3720" t="str">
            <v>Sim</v>
          </cell>
          <cell r="W3720" t="str">
            <v>Sim</v>
          </cell>
        </row>
        <row r="3721">
          <cell r="D3721" t="str">
            <v>Populina/SP</v>
          </cell>
          <cell r="E3721" t="str">
            <v>n.d.</v>
          </cell>
          <cell r="F3721">
            <v>0.23250655817995247</v>
          </cell>
          <cell r="G3721" t="str">
            <v>A</v>
          </cell>
          <cell r="H3721" t="str">
            <v>n.d.</v>
          </cell>
          <cell r="I3721" t="str">
            <v>n.d.</v>
          </cell>
          <cell r="J3721">
            <v>0</v>
          </cell>
          <cell r="K3721" t="str">
            <v>C</v>
          </cell>
          <cell r="L3721" t="str">
            <v>Dicf</v>
          </cell>
          <cell r="M372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21" t="str">
            <v>CAPAG Ano Base 2023</v>
          </cell>
          <cell r="O3721" t="str">
            <v>Não</v>
          </cell>
          <cell r="P3721" t="str">
            <v>n.d.</v>
          </cell>
          <cell r="Q3721" t="str">
            <v>Sim</v>
          </cell>
          <cell r="R3721" t="str">
            <v/>
          </cell>
          <cell r="S3721" t="str">
            <v>Sim</v>
          </cell>
          <cell r="T3721" t="str">
            <v/>
          </cell>
          <cell r="U3721" t="str">
            <v/>
          </cell>
          <cell r="V3721" t="str">
            <v>Sim</v>
          </cell>
          <cell r="W3721" t="str">
            <v>Não</v>
          </cell>
        </row>
        <row r="3722">
          <cell r="D3722" t="str">
            <v>Porangaba/SP</v>
          </cell>
          <cell r="E3722" t="str">
            <v>n.d.</v>
          </cell>
          <cell r="F3722">
            <v>1.0017748365781676E-2</v>
          </cell>
          <cell r="G3722" t="str">
            <v>A</v>
          </cell>
          <cell r="H3722" t="str">
            <v>n.d.</v>
          </cell>
          <cell r="I3722" t="str">
            <v>n.d.</v>
          </cell>
          <cell r="J3722">
            <v>0.24229827076114488</v>
          </cell>
          <cell r="K3722" t="str">
            <v>A</v>
          </cell>
          <cell r="L3722" t="str">
            <v>Bicf</v>
          </cell>
          <cell r="M372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22" t="str">
            <v>CAPAG Ano Base 2023</v>
          </cell>
          <cell r="O3722" t="str">
            <v>Não</v>
          </cell>
          <cell r="P3722">
            <v>6.6875371935414374E-2</v>
          </cell>
          <cell r="Q3722" t="str">
            <v>Sim</v>
          </cell>
          <cell r="R3722" t="str">
            <v/>
          </cell>
          <cell r="S3722" t="str">
            <v>Sim</v>
          </cell>
          <cell r="T3722" t="str">
            <v/>
          </cell>
          <cell r="U3722" t="str">
            <v/>
          </cell>
          <cell r="V3722" t="str">
            <v>Sim</v>
          </cell>
          <cell r="W3722" t="str">
            <v>Sim</v>
          </cell>
        </row>
        <row r="3723">
          <cell r="D3723" t="str">
            <v>Porto Feliz/SP</v>
          </cell>
          <cell r="E3723" t="str">
            <v>A</v>
          </cell>
          <cell r="F3723">
            <v>2.8693961992448311E-2</v>
          </cell>
          <cell r="G3723" t="str">
            <v>A</v>
          </cell>
          <cell r="H3723">
            <v>0.78963848450398733</v>
          </cell>
          <cell r="I3723" t="str">
            <v>A</v>
          </cell>
          <cell r="J3723">
            <v>0.33968860601990652</v>
          </cell>
          <cell r="K3723" t="str">
            <v>A</v>
          </cell>
          <cell r="L3723" t="str">
            <v>Cicf</v>
          </cell>
          <cell r="M3723" t="str">
            <v/>
          </cell>
          <cell r="N3723" t="str">
            <v>CAPAG Ano Base 2023</v>
          </cell>
          <cell r="O3723" t="str">
            <v>Não</v>
          </cell>
          <cell r="P3723">
            <v>6.720103242683427E-2</v>
          </cell>
          <cell r="Q3723" t="str">
            <v>Sim</v>
          </cell>
          <cell r="R3723" t="str">
            <v/>
          </cell>
          <cell r="S3723" t="str">
            <v/>
          </cell>
          <cell r="T3723" t="str">
            <v/>
          </cell>
          <cell r="U3723" t="str">
            <v/>
          </cell>
          <cell r="V3723" t="str">
            <v>Sim</v>
          </cell>
          <cell r="W3723" t="str">
            <v>Sim</v>
          </cell>
        </row>
        <row r="3724">
          <cell r="D3724" t="str">
            <v>Porto Ferreira/SP</v>
          </cell>
          <cell r="E3724" t="str">
            <v>A</v>
          </cell>
          <cell r="F3724">
            <v>0.10073581431031227</v>
          </cell>
          <cell r="G3724" t="str">
            <v>A</v>
          </cell>
          <cell r="H3724">
            <v>0.82287920973333328</v>
          </cell>
          <cell r="I3724" t="str">
            <v>A</v>
          </cell>
          <cell r="J3724">
            <v>4.4260902885856053E-2</v>
          </cell>
          <cell r="K3724" t="str">
            <v>B</v>
          </cell>
          <cell r="L3724" t="str">
            <v>Bicf</v>
          </cell>
          <cell r="M3724" t="str">
            <v/>
          </cell>
          <cell r="N3724" t="str">
            <v>CAPAG Ano Base 2023</v>
          </cell>
          <cell r="O3724" t="str">
            <v>Não</v>
          </cell>
          <cell r="P3724">
            <v>0.69090378469747749</v>
          </cell>
          <cell r="Q3724" t="str">
            <v>Sim</v>
          </cell>
          <cell r="R3724" t="str">
            <v/>
          </cell>
          <cell r="S3724" t="str">
            <v/>
          </cell>
          <cell r="T3724" t="str">
            <v/>
          </cell>
          <cell r="U3724" t="str">
            <v/>
          </cell>
          <cell r="V3724" t="str">
            <v>Sim</v>
          </cell>
          <cell r="W3724" t="str">
            <v>Sim</v>
          </cell>
        </row>
        <row r="3725">
          <cell r="D3725" t="str">
            <v>Potim/SP</v>
          </cell>
          <cell r="E3725" t="str">
            <v>n.d.</v>
          </cell>
          <cell r="F3725">
            <v>0.20550732339420447</v>
          </cell>
          <cell r="G3725" t="str">
            <v>A</v>
          </cell>
          <cell r="H3725">
            <v>0.87094641549148</v>
          </cell>
          <cell r="I3725" t="str">
            <v>B</v>
          </cell>
          <cell r="J3725" t="str">
            <v>n.d.</v>
          </cell>
          <cell r="K3725" t="str">
            <v>n.d.</v>
          </cell>
          <cell r="L3725" t="str">
            <v>Bicf</v>
          </cell>
          <cell r="M372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25" t="str">
            <v>CAPAG Ano Base 2023</v>
          </cell>
          <cell r="O3725" t="str">
            <v>Não</v>
          </cell>
          <cell r="P3725">
            <v>0.15464358736829234</v>
          </cell>
          <cell r="Q3725" t="str">
            <v>Sim</v>
          </cell>
          <cell r="R3725" t="str">
            <v>Sim</v>
          </cell>
          <cell r="S3725" t="str">
            <v/>
          </cell>
          <cell r="T3725" t="str">
            <v/>
          </cell>
          <cell r="U3725" t="str">
            <v>Sim</v>
          </cell>
          <cell r="V3725" t="str">
            <v>Sim</v>
          </cell>
          <cell r="W3725" t="str">
            <v>Sim</v>
          </cell>
        </row>
        <row r="3726">
          <cell r="D3726" t="str">
            <v>Potirendaba/SP</v>
          </cell>
          <cell r="E3726" t="str">
            <v>B</v>
          </cell>
          <cell r="F3726">
            <v>5.5173920446556605E-2</v>
          </cell>
          <cell r="G3726" t="str">
            <v>A</v>
          </cell>
          <cell r="H3726">
            <v>0.88429881095538665</v>
          </cell>
          <cell r="I3726" t="str">
            <v>B</v>
          </cell>
          <cell r="J3726">
            <v>2.6572760790345689E-2</v>
          </cell>
          <cell r="K3726" t="str">
            <v>B</v>
          </cell>
          <cell r="L3726" t="str">
            <v>Bicf</v>
          </cell>
          <cell r="M3726" t="str">
            <v/>
          </cell>
          <cell r="N3726" t="str">
            <v>CAPAG Ano Base 2023</v>
          </cell>
          <cell r="O3726" t="str">
            <v>Não</v>
          </cell>
          <cell r="P3726">
            <v>0.47079057057492596</v>
          </cell>
          <cell r="Q3726" t="str">
            <v>Sim</v>
          </cell>
          <cell r="R3726" t="str">
            <v/>
          </cell>
          <cell r="S3726" t="str">
            <v/>
          </cell>
          <cell r="T3726" t="str">
            <v/>
          </cell>
          <cell r="U3726" t="str">
            <v/>
          </cell>
          <cell r="V3726" t="str">
            <v>Sim</v>
          </cell>
          <cell r="W3726" t="str">
            <v>Sim</v>
          </cell>
        </row>
        <row r="3727">
          <cell r="D3727" t="str">
            <v>Pracinha/SP</v>
          </cell>
          <cell r="E3727" t="str">
            <v>C</v>
          </cell>
          <cell r="F3727">
            <v>0.11573573709029268</v>
          </cell>
          <cell r="G3727" t="str">
            <v>A</v>
          </cell>
          <cell r="H3727">
            <v>0.95643703747299103</v>
          </cell>
          <cell r="I3727" t="str">
            <v>C</v>
          </cell>
          <cell r="J3727">
            <v>2.6821366530311527E-2</v>
          </cell>
          <cell r="K3727" t="str">
            <v>B</v>
          </cell>
          <cell r="L3727" t="str">
            <v>Bicf</v>
          </cell>
          <cell r="M3727" t="str">
            <v/>
          </cell>
          <cell r="N3727" t="str">
            <v>CAPAG Ano Base 2023</v>
          </cell>
          <cell r="O3727" t="str">
            <v>Não</v>
          </cell>
          <cell r="P3727">
            <v>0.42619318803666117</v>
          </cell>
          <cell r="Q3727" t="str">
            <v>Sim</v>
          </cell>
          <cell r="R3727" t="str">
            <v/>
          </cell>
          <cell r="S3727" t="str">
            <v/>
          </cell>
          <cell r="T3727" t="str">
            <v/>
          </cell>
          <cell r="U3727" t="str">
            <v/>
          </cell>
          <cell r="V3727" t="str">
            <v>Sim</v>
          </cell>
          <cell r="W3727" t="str">
            <v>Sim</v>
          </cell>
        </row>
        <row r="3728">
          <cell r="D3728" t="str">
            <v>Pradópolis/SP</v>
          </cell>
          <cell r="E3728" t="str">
            <v>n.d.</v>
          </cell>
          <cell r="F3728">
            <v>1.635286237752746E-2</v>
          </cell>
          <cell r="G3728" t="str">
            <v>A</v>
          </cell>
          <cell r="H3728">
            <v>1.0028972610484299</v>
          </cell>
          <cell r="I3728" t="str">
            <v>C</v>
          </cell>
          <cell r="J3728" t="str">
            <v>n.d.</v>
          </cell>
          <cell r="K3728" t="str">
            <v>n.d.</v>
          </cell>
          <cell r="L3728" t="str">
            <v>Cicf</v>
          </cell>
          <cell r="M372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28" t="str">
            <v>CAPAG Ano Base 2023</v>
          </cell>
          <cell r="O3728" t="str">
            <v>Não</v>
          </cell>
          <cell r="P3728" t="str">
            <v>n.d.</v>
          </cell>
          <cell r="Q3728" t="str">
            <v>Sim</v>
          </cell>
          <cell r="R3728" t="str">
            <v/>
          </cell>
          <cell r="S3728" t="str">
            <v/>
          </cell>
          <cell r="T3728" t="str">
            <v/>
          </cell>
          <cell r="U3728" t="str">
            <v>Sim</v>
          </cell>
          <cell r="V3728" t="str">
            <v>Sim</v>
          </cell>
          <cell r="W3728" t="str">
            <v>Não</v>
          </cell>
        </row>
        <row r="3729">
          <cell r="D3729" t="str">
            <v>Praia Grande/SP</v>
          </cell>
          <cell r="E3729" t="str">
            <v>C</v>
          </cell>
          <cell r="F3729">
            <v>0.12826865128614603</v>
          </cell>
          <cell r="G3729" t="str">
            <v>A</v>
          </cell>
          <cell r="H3729">
            <v>0.9547365472534578</v>
          </cell>
          <cell r="I3729" t="str">
            <v>C</v>
          </cell>
          <cell r="J3729">
            <v>6.1027022370939009E-2</v>
          </cell>
          <cell r="K3729" t="str">
            <v>A</v>
          </cell>
          <cell r="L3729" t="str">
            <v>Bicf</v>
          </cell>
          <cell r="M3729" t="str">
            <v/>
          </cell>
          <cell r="N3729" t="str">
            <v>CAPAG Ano Base 2023</v>
          </cell>
          <cell r="O3729" t="str">
            <v>Não</v>
          </cell>
          <cell r="P3729">
            <v>0.20862264463032232</v>
          </cell>
          <cell r="Q3729" t="str">
            <v>Sim</v>
          </cell>
          <cell r="R3729" t="str">
            <v/>
          </cell>
          <cell r="S3729" t="str">
            <v/>
          </cell>
          <cell r="T3729" t="str">
            <v/>
          </cell>
          <cell r="U3729" t="str">
            <v/>
          </cell>
          <cell r="V3729" t="str">
            <v>Sim</v>
          </cell>
          <cell r="W3729" t="str">
            <v>Sim</v>
          </cell>
        </row>
        <row r="3730">
          <cell r="D3730" t="str">
            <v>Pratânia/SP</v>
          </cell>
          <cell r="E3730" t="str">
            <v>C</v>
          </cell>
          <cell r="F3730">
            <v>3.4168641796778795E-2</v>
          </cell>
          <cell r="G3730" t="str">
            <v>A</v>
          </cell>
          <cell r="H3730">
            <v>0.95844658481068168</v>
          </cell>
          <cell r="I3730" t="str">
            <v>C</v>
          </cell>
          <cell r="J3730">
            <v>7.1229085510584747E-3</v>
          </cell>
          <cell r="K3730" t="str">
            <v>B</v>
          </cell>
          <cell r="L3730" t="str">
            <v>Bicf</v>
          </cell>
          <cell r="M3730" t="str">
            <v/>
          </cell>
          <cell r="N3730" t="str">
            <v>CAPAG Ano Base 2023</v>
          </cell>
          <cell r="O3730" t="str">
            <v>Não</v>
          </cell>
          <cell r="P3730">
            <v>0.33532782210956102</v>
          </cell>
          <cell r="Q3730" t="str">
            <v>Sim</v>
          </cell>
          <cell r="R3730" t="str">
            <v/>
          </cell>
          <cell r="S3730" t="str">
            <v/>
          </cell>
          <cell r="T3730" t="str">
            <v/>
          </cell>
          <cell r="U3730" t="str">
            <v/>
          </cell>
          <cell r="V3730" t="str">
            <v>Sim</v>
          </cell>
          <cell r="W3730" t="str">
            <v>Sim</v>
          </cell>
        </row>
        <row r="3731">
          <cell r="D3731" t="str">
            <v>Presidente Alves/SP</v>
          </cell>
          <cell r="E3731" t="str">
            <v>n.d.</v>
          </cell>
          <cell r="F3731">
            <v>3.5876078055506466E-2</v>
          </cell>
          <cell r="G3731" t="str">
            <v>A</v>
          </cell>
          <cell r="H3731">
            <v>0.89002799561216595</v>
          </cell>
          <cell r="I3731" t="str">
            <v>B</v>
          </cell>
          <cell r="J3731" t="str">
            <v>n.d.</v>
          </cell>
          <cell r="K3731" t="str">
            <v>n.d.</v>
          </cell>
          <cell r="L3731" t="str">
            <v>Bicf</v>
          </cell>
          <cell r="M373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31" t="str">
            <v>CAPAG Ano Base 2023</v>
          </cell>
          <cell r="O3731" t="str">
            <v>Não</v>
          </cell>
          <cell r="P3731">
            <v>9.9867957641074659E-2</v>
          </cell>
          <cell r="Q3731" t="str">
            <v>Sim</v>
          </cell>
          <cell r="R3731" t="str">
            <v>Sim</v>
          </cell>
          <cell r="S3731" t="str">
            <v/>
          </cell>
          <cell r="T3731" t="str">
            <v/>
          </cell>
          <cell r="U3731" t="str">
            <v>Sim</v>
          </cell>
          <cell r="V3731" t="str">
            <v>Sim</v>
          </cell>
          <cell r="W3731" t="str">
            <v>Sim</v>
          </cell>
        </row>
        <row r="3732">
          <cell r="D3732" t="str">
            <v>Presidente Bernardes/SP</v>
          </cell>
          <cell r="E3732" t="str">
            <v>n.d.</v>
          </cell>
          <cell r="F3732">
            <v>6.7986960664147833E-2</v>
          </cell>
          <cell r="G3732" t="str">
            <v>A</v>
          </cell>
          <cell r="H3732">
            <v>0.91106692775858944</v>
          </cell>
          <cell r="I3732" t="str">
            <v>B</v>
          </cell>
          <cell r="J3732" t="str">
            <v>n.d.</v>
          </cell>
          <cell r="K3732" t="str">
            <v>n.d.</v>
          </cell>
          <cell r="L3732" t="str">
            <v>Bicf</v>
          </cell>
          <cell r="M37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32" t="str">
            <v>CAPAG Ano Base 2024</v>
          </cell>
          <cell r="O3732" t="str">
            <v>Sim</v>
          </cell>
          <cell r="P3732" t="str">
            <v>n.d.</v>
          </cell>
          <cell r="Q3732" t="str">
            <v>Sim</v>
          </cell>
          <cell r="R3732" t="str">
            <v/>
          </cell>
          <cell r="S3732" t="str">
            <v/>
          </cell>
          <cell r="T3732" t="str">
            <v/>
          </cell>
          <cell r="U3732" t="str">
            <v>Sim</v>
          </cell>
          <cell r="V3732" t="str">
            <v>Sim</v>
          </cell>
          <cell r="W3732" t="str">
            <v>Sim</v>
          </cell>
        </row>
        <row r="3733">
          <cell r="D3733" t="str">
            <v>Presidente Epitácio/SP</v>
          </cell>
          <cell r="E3733" t="str">
            <v>n.d.</v>
          </cell>
          <cell r="F3733" t="str">
            <v>n.d.</v>
          </cell>
          <cell r="G3733" t="str">
            <v>n.d.</v>
          </cell>
          <cell r="H3733" t="str">
            <v>n.d.</v>
          </cell>
          <cell r="I3733" t="str">
            <v>n.d.</v>
          </cell>
          <cell r="J3733" t="str">
            <v>n.d.</v>
          </cell>
          <cell r="K3733" t="str">
            <v>n.d.</v>
          </cell>
          <cell r="L3733" t="str">
            <v>Cicf</v>
          </cell>
          <cell r="M3733" t="str">
            <v xml:space="preserve">Ente não publicou último RGF de 2024
Ente não publicou último RREO de 2024
</v>
          </cell>
          <cell r="N3733" t="str">
            <v>CAPAG Ano Base 2023</v>
          </cell>
          <cell r="O3733" t="str">
            <v>Não</v>
          </cell>
          <cell r="P3733">
            <v>0.62755254922736881</v>
          </cell>
          <cell r="Q3733" t="str">
            <v>Sim</v>
          </cell>
          <cell r="R3733" t="str">
            <v>Sim</v>
          </cell>
          <cell r="S3733" t="str">
            <v/>
          </cell>
          <cell r="T3733" t="str">
            <v/>
          </cell>
          <cell r="U3733" t="str">
            <v/>
          </cell>
          <cell r="V3733" t="str">
            <v>Não</v>
          </cell>
          <cell r="W3733" t="str">
            <v>Não</v>
          </cell>
        </row>
        <row r="3734">
          <cell r="D3734" t="str">
            <v>Presidente Prudente/SP</v>
          </cell>
          <cell r="E3734" t="str">
            <v>C</v>
          </cell>
          <cell r="F3734">
            <v>0.12509196631469177</v>
          </cell>
          <cell r="G3734" t="str">
            <v>A</v>
          </cell>
          <cell r="H3734">
            <v>0.91288344797364918</v>
          </cell>
          <cell r="I3734" t="str">
            <v>B</v>
          </cell>
          <cell r="J3734">
            <v>-5.2039901257175405E-2</v>
          </cell>
          <cell r="K3734" t="str">
            <v>C</v>
          </cell>
          <cell r="L3734" t="str">
            <v>Bicf</v>
          </cell>
          <cell r="M3734" t="str">
            <v/>
          </cell>
          <cell r="N3734" t="str">
            <v>CAPAG Ano Base 2023</v>
          </cell>
          <cell r="O3734" t="str">
            <v>Não</v>
          </cell>
          <cell r="P3734">
            <v>8.6870849717279022</v>
          </cell>
          <cell r="Q3734" t="str">
            <v>Sim</v>
          </cell>
          <cell r="R3734" t="str">
            <v/>
          </cell>
          <cell r="S3734" t="str">
            <v/>
          </cell>
          <cell r="T3734" t="str">
            <v/>
          </cell>
          <cell r="U3734" t="str">
            <v/>
          </cell>
          <cell r="V3734" t="str">
            <v>Sim</v>
          </cell>
          <cell r="W3734" t="str">
            <v>Sim</v>
          </cell>
        </row>
        <row r="3735">
          <cell r="D3735" t="str">
            <v>Presidente Venceslau/SP</v>
          </cell>
          <cell r="E3735" t="str">
            <v>C</v>
          </cell>
          <cell r="F3735">
            <v>0.13841528148704785</v>
          </cell>
          <cell r="G3735" t="str">
            <v>A</v>
          </cell>
          <cell r="H3735">
            <v>0.90129725819338335</v>
          </cell>
          <cell r="I3735" t="str">
            <v>B</v>
          </cell>
          <cell r="J3735">
            <v>-6.8580442437540773E-2</v>
          </cell>
          <cell r="K3735" t="str">
            <v>C</v>
          </cell>
          <cell r="L3735" t="str">
            <v>Cicf</v>
          </cell>
          <cell r="M3735" t="str">
            <v/>
          </cell>
          <cell r="N3735" t="str">
            <v>CAPAG Ano Base 2023</v>
          </cell>
          <cell r="O3735" t="str">
            <v>Não</v>
          </cell>
          <cell r="P3735">
            <v>0.13207030513712864</v>
          </cell>
          <cell r="Q3735" t="str">
            <v>Sim</v>
          </cell>
          <cell r="R3735" t="str">
            <v>Sim</v>
          </cell>
          <cell r="S3735" t="str">
            <v/>
          </cell>
          <cell r="T3735" t="str">
            <v/>
          </cell>
          <cell r="U3735" t="str">
            <v/>
          </cell>
          <cell r="V3735" t="str">
            <v>Sim</v>
          </cell>
          <cell r="W3735" t="str">
            <v>Sim</v>
          </cell>
        </row>
        <row r="3736">
          <cell r="D3736" t="str">
            <v>Promissão/SP</v>
          </cell>
          <cell r="E3736" t="str">
            <v>n.d.</v>
          </cell>
          <cell r="F3736">
            <v>0</v>
          </cell>
          <cell r="G3736" t="str">
            <v>A</v>
          </cell>
          <cell r="H3736">
            <v>0.94351376262539088</v>
          </cell>
          <cell r="I3736" t="str">
            <v>B</v>
          </cell>
          <cell r="J3736" t="str">
            <v>n.d.</v>
          </cell>
          <cell r="K3736" t="str">
            <v>n.d.</v>
          </cell>
          <cell r="L3736" t="str">
            <v>Cicf</v>
          </cell>
          <cell r="M373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36" t="str">
            <v>CAPAG Ano Base 2023</v>
          </cell>
          <cell r="O3736" t="str">
            <v>Não</v>
          </cell>
          <cell r="P3736" t="str">
            <v>n.d.</v>
          </cell>
          <cell r="Q3736" t="str">
            <v>Sim</v>
          </cell>
          <cell r="R3736" t="str">
            <v/>
          </cell>
          <cell r="S3736" t="str">
            <v/>
          </cell>
          <cell r="T3736" t="str">
            <v/>
          </cell>
          <cell r="U3736" t="str">
            <v>Sim</v>
          </cell>
          <cell r="V3736" t="str">
            <v>Sim</v>
          </cell>
          <cell r="W3736" t="str">
            <v>Sim</v>
          </cell>
        </row>
        <row r="3737">
          <cell r="D3737" t="str">
            <v>Quadra/SP</v>
          </cell>
          <cell r="E3737" t="str">
            <v>C</v>
          </cell>
          <cell r="F3737">
            <v>0</v>
          </cell>
          <cell r="G3737" t="str">
            <v>A</v>
          </cell>
          <cell r="H3737">
            <v>0.99478494047602495</v>
          </cell>
          <cell r="I3737" t="str">
            <v>C</v>
          </cell>
          <cell r="J3737">
            <v>7.2658933960729989E-3</v>
          </cell>
          <cell r="K3737" t="str">
            <v>B</v>
          </cell>
          <cell r="L3737" t="str">
            <v>Bicf</v>
          </cell>
          <cell r="M3737" t="str">
            <v/>
          </cell>
          <cell r="N3737" t="str">
            <v>CAPAG Ano Base 2023</v>
          </cell>
          <cell r="O3737" t="str">
            <v>Não</v>
          </cell>
          <cell r="P3737">
            <v>0.62365608807845796</v>
          </cell>
          <cell r="Q3737" t="str">
            <v>Sim</v>
          </cell>
          <cell r="R3737" t="str">
            <v/>
          </cell>
          <cell r="S3737" t="str">
            <v/>
          </cell>
          <cell r="T3737" t="str">
            <v/>
          </cell>
          <cell r="U3737" t="str">
            <v/>
          </cell>
          <cell r="V3737" t="str">
            <v>Sim</v>
          </cell>
          <cell r="W3737" t="str">
            <v>Sim</v>
          </cell>
        </row>
        <row r="3738">
          <cell r="D3738" t="str">
            <v>Quatá/SP</v>
          </cell>
          <cell r="E3738" t="str">
            <v>n.d.</v>
          </cell>
          <cell r="F3738">
            <v>5.7867402165053455E-2</v>
          </cell>
          <cell r="G3738" t="str">
            <v>A</v>
          </cell>
          <cell r="H3738">
            <v>0.9543248231603656</v>
          </cell>
          <cell r="I3738" t="str">
            <v>C</v>
          </cell>
          <cell r="J3738" t="str">
            <v>n.d.</v>
          </cell>
          <cell r="K3738" t="str">
            <v>n.d.</v>
          </cell>
          <cell r="L3738" t="str">
            <v>Bicf</v>
          </cell>
          <cell r="M373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38" t="str">
            <v>CAPAG Ano Base 2024</v>
          </cell>
          <cell r="O3738" t="str">
            <v>Sim</v>
          </cell>
          <cell r="P3738" t="str">
            <v>n.d.</v>
          </cell>
          <cell r="Q3738" t="str">
            <v>Sim</v>
          </cell>
          <cell r="R3738" t="str">
            <v/>
          </cell>
          <cell r="S3738" t="str">
            <v/>
          </cell>
          <cell r="T3738" t="str">
            <v/>
          </cell>
          <cell r="U3738" t="str">
            <v>Sim</v>
          </cell>
          <cell r="V3738" t="str">
            <v>Sim</v>
          </cell>
          <cell r="W3738" t="str">
            <v>Sim</v>
          </cell>
        </row>
        <row r="3739">
          <cell r="D3739" t="str">
            <v>Queiroz/SP</v>
          </cell>
          <cell r="E3739" t="str">
            <v>A</v>
          </cell>
          <cell r="F3739">
            <v>0</v>
          </cell>
          <cell r="G3739" t="str">
            <v>A</v>
          </cell>
          <cell r="H3739">
            <v>0.85115514893527533</v>
          </cell>
          <cell r="I3739" t="str">
            <v>B</v>
          </cell>
          <cell r="J3739">
            <v>9.5334021144650713E-2</v>
          </cell>
          <cell r="K3739" t="str">
            <v>A</v>
          </cell>
          <cell r="L3739" t="str">
            <v>Bicf</v>
          </cell>
          <cell r="M3739" t="str">
            <v/>
          </cell>
          <cell r="N3739" t="str">
            <v>CAPAG Ano Base 2023</v>
          </cell>
          <cell r="O3739" t="str">
            <v>Não</v>
          </cell>
          <cell r="P3739">
            <v>0.43063435238110198</v>
          </cell>
          <cell r="Q3739" t="str">
            <v>Sim</v>
          </cell>
          <cell r="R3739" t="str">
            <v/>
          </cell>
          <cell r="S3739" t="str">
            <v/>
          </cell>
          <cell r="T3739" t="str">
            <v/>
          </cell>
          <cell r="U3739" t="str">
            <v/>
          </cell>
          <cell r="V3739" t="str">
            <v>Sim</v>
          </cell>
          <cell r="W3739" t="str">
            <v>Sim</v>
          </cell>
        </row>
        <row r="3740">
          <cell r="D3740" t="str">
            <v>Queluz/SP</v>
          </cell>
          <cell r="E3740" t="str">
            <v>C</v>
          </cell>
          <cell r="F3740">
            <v>0.33772259058782511</v>
          </cell>
          <cell r="G3740" t="str">
            <v>A</v>
          </cell>
          <cell r="H3740">
            <v>0.99269590464595026</v>
          </cell>
          <cell r="I3740" t="str">
            <v>C</v>
          </cell>
          <cell r="J3740">
            <v>0</v>
          </cell>
          <cell r="K3740" t="str">
            <v>C</v>
          </cell>
          <cell r="L3740" t="str">
            <v>Bicf</v>
          </cell>
          <cell r="M3740" t="str">
            <v/>
          </cell>
          <cell r="N3740" t="str">
            <v>CAPAG Ano Base 2023</v>
          </cell>
          <cell r="O3740" t="str">
            <v>Não</v>
          </cell>
          <cell r="P3740" t="str">
            <v>n.d.</v>
          </cell>
          <cell r="Q3740" t="str">
            <v>Sim</v>
          </cell>
          <cell r="R3740" t="str">
            <v/>
          </cell>
          <cell r="S3740" t="str">
            <v/>
          </cell>
          <cell r="T3740" t="str">
            <v/>
          </cell>
          <cell r="U3740" t="str">
            <v/>
          </cell>
          <cell r="V3740" t="str">
            <v>Sim</v>
          </cell>
          <cell r="W3740" t="str">
            <v>Não</v>
          </cell>
        </row>
        <row r="3741">
          <cell r="D3741" t="str">
            <v>Quintana/SP</v>
          </cell>
          <cell r="E3741" t="str">
            <v>C</v>
          </cell>
          <cell r="F3741">
            <v>5.2356363030249861E-2</v>
          </cell>
          <cell r="G3741" t="str">
            <v>A</v>
          </cell>
          <cell r="H3741">
            <v>0.95924097397703589</v>
          </cell>
          <cell r="I3741" t="str">
            <v>C</v>
          </cell>
          <cell r="J3741">
            <v>-1.2376256817468094E-2</v>
          </cell>
          <cell r="K3741" t="str">
            <v>C</v>
          </cell>
          <cell r="L3741" t="str">
            <v>Bicf</v>
          </cell>
          <cell r="M3741" t="str">
            <v/>
          </cell>
          <cell r="N3741" t="str">
            <v>CAPAG Ano Base 2023</v>
          </cell>
          <cell r="O3741" t="str">
            <v>Não</v>
          </cell>
          <cell r="P3741">
            <v>5.0873411746291435</v>
          </cell>
          <cell r="Q3741" t="str">
            <v>Sim</v>
          </cell>
          <cell r="R3741" t="str">
            <v/>
          </cell>
          <cell r="S3741" t="str">
            <v/>
          </cell>
          <cell r="T3741" t="str">
            <v/>
          </cell>
          <cell r="U3741" t="str">
            <v/>
          </cell>
          <cell r="V3741" t="str">
            <v>Sim</v>
          </cell>
          <cell r="W3741" t="str">
            <v>Sim</v>
          </cell>
        </row>
        <row r="3742">
          <cell r="D3742" t="str">
            <v>Rafard/SP</v>
          </cell>
          <cell r="E3742" t="str">
            <v>C</v>
          </cell>
          <cell r="F3742">
            <v>0.11272435887479017</v>
          </cell>
          <cell r="G3742" t="str">
            <v>A</v>
          </cell>
          <cell r="H3742">
            <v>0.96275308401641857</v>
          </cell>
          <cell r="I3742" t="str">
            <v>C</v>
          </cell>
          <cell r="J3742">
            <v>-5.3804782985852749E-2</v>
          </cell>
          <cell r="K3742" t="str">
            <v>C</v>
          </cell>
          <cell r="L3742" t="str">
            <v>Bicf</v>
          </cell>
          <cell r="M3742" t="str">
            <v/>
          </cell>
          <cell r="N3742" t="str">
            <v>CAPAG Ano Base 2023</v>
          </cell>
          <cell r="O3742" t="str">
            <v>Não</v>
          </cell>
          <cell r="P3742">
            <v>0.36265400138078463</v>
          </cell>
          <cell r="Q3742" t="str">
            <v>Sim</v>
          </cell>
          <cell r="R3742" t="str">
            <v>Sim</v>
          </cell>
          <cell r="S3742" t="str">
            <v/>
          </cell>
          <cell r="T3742" t="str">
            <v/>
          </cell>
          <cell r="U3742" t="str">
            <v/>
          </cell>
          <cell r="V3742" t="str">
            <v>Sim</v>
          </cell>
          <cell r="W3742" t="str">
            <v>Sim</v>
          </cell>
        </row>
        <row r="3743">
          <cell r="D3743" t="str">
            <v>Rancharia/SP</v>
          </cell>
          <cell r="E3743" t="str">
            <v>n.d.</v>
          </cell>
          <cell r="F3743">
            <v>6.8272212563282503E-2</v>
          </cell>
          <cell r="G3743" t="str">
            <v>A</v>
          </cell>
          <cell r="H3743">
            <v>0.94079613713105781</v>
          </cell>
          <cell r="I3743" t="str">
            <v>B</v>
          </cell>
          <cell r="J3743" t="str">
            <v>n.d.</v>
          </cell>
          <cell r="K3743" t="str">
            <v>n.d.</v>
          </cell>
          <cell r="L3743" t="str">
            <v>Aicf</v>
          </cell>
          <cell r="M374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43" t="str">
            <v>CAPAG Ano Base 2023</v>
          </cell>
          <cell r="O3743" t="str">
            <v>Não</v>
          </cell>
          <cell r="P3743">
            <v>0.11544172418029323</v>
          </cell>
          <cell r="Q3743" t="str">
            <v>Sim</v>
          </cell>
          <cell r="R3743" t="str">
            <v>Sim</v>
          </cell>
          <cell r="S3743" t="str">
            <v/>
          </cell>
          <cell r="T3743" t="str">
            <v/>
          </cell>
          <cell r="U3743" t="str">
            <v>Sim</v>
          </cell>
          <cell r="V3743" t="str">
            <v>Sim</v>
          </cell>
          <cell r="W3743" t="str">
            <v>Sim</v>
          </cell>
        </row>
        <row r="3744">
          <cell r="D3744" t="str">
            <v>Redenção da Serra/SP</v>
          </cell>
          <cell r="E3744" t="str">
            <v>n.d.</v>
          </cell>
          <cell r="F3744" t="str">
            <v>n.d.</v>
          </cell>
          <cell r="G3744" t="str">
            <v>n.d.</v>
          </cell>
          <cell r="H3744" t="str">
            <v>n.d.</v>
          </cell>
          <cell r="I3744" t="str">
            <v>n.d.</v>
          </cell>
          <cell r="J3744" t="str">
            <v>n.d.</v>
          </cell>
          <cell r="K3744" t="str">
            <v>n.d.</v>
          </cell>
          <cell r="L3744" t="str">
            <v>Bicf</v>
          </cell>
          <cell r="M3744" t="str">
            <v xml:space="preserve">Ente não publicou último RGF de 2024
Ente não publicou último RREO de 2024
</v>
          </cell>
          <cell r="N3744" t="str">
            <v>CAPAG Ano Base 2023</v>
          </cell>
          <cell r="O3744" t="str">
            <v>Não</v>
          </cell>
          <cell r="P3744">
            <v>0.14670144869393081</v>
          </cell>
          <cell r="Q3744" t="str">
            <v>Sim</v>
          </cell>
          <cell r="R3744" t="str">
            <v>Sim</v>
          </cell>
          <cell r="S3744" t="str">
            <v/>
          </cell>
          <cell r="T3744" t="str">
            <v/>
          </cell>
          <cell r="U3744" t="str">
            <v/>
          </cell>
          <cell r="V3744" t="str">
            <v>Não</v>
          </cell>
          <cell r="W3744" t="str">
            <v>Não</v>
          </cell>
        </row>
        <row r="3745">
          <cell r="D3745" t="str">
            <v>Regente Feijó/SP</v>
          </cell>
          <cell r="E3745" t="str">
            <v>C</v>
          </cell>
          <cell r="F3745">
            <v>0.13251860617457334</v>
          </cell>
          <cell r="G3745" t="str">
            <v>A</v>
          </cell>
          <cell r="H3745">
            <v>0.96458723535872881</v>
          </cell>
          <cell r="I3745" t="str">
            <v>C</v>
          </cell>
          <cell r="J3745">
            <v>-3.3302974529983036E-2</v>
          </cell>
          <cell r="K3745" t="str">
            <v>C</v>
          </cell>
          <cell r="L3745" t="str">
            <v>Bicf</v>
          </cell>
          <cell r="M3745" t="str">
            <v/>
          </cell>
          <cell r="N3745" t="str">
            <v>CAPAG Ano Base 2023</v>
          </cell>
          <cell r="O3745" t="str">
            <v>Não</v>
          </cell>
          <cell r="P3745">
            <v>1.5878304415664337</v>
          </cell>
          <cell r="Q3745" t="str">
            <v>Sim</v>
          </cell>
          <cell r="R3745" t="str">
            <v/>
          </cell>
          <cell r="S3745" t="str">
            <v/>
          </cell>
          <cell r="T3745" t="str">
            <v/>
          </cell>
          <cell r="U3745" t="str">
            <v/>
          </cell>
          <cell r="V3745" t="str">
            <v>Sim</v>
          </cell>
          <cell r="W3745" t="str">
            <v>Sim</v>
          </cell>
        </row>
        <row r="3746">
          <cell r="D3746" t="str">
            <v>Reginópolis/SP</v>
          </cell>
          <cell r="E3746" t="str">
            <v>n.d.</v>
          </cell>
          <cell r="F3746">
            <v>3.0393382019319071E-2</v>
          </cell>
          <cell r="G3746" t="str">
            <v>A</v>
          </cell>
          <cell r="H3746">
            <v>0.97116103633834172</v>
          </cell>
          <cell r="I3746" t="str">
            <v>C</v>
          </cell>
          <cell r="J3746" t="str">
            <v>n.d.</v>
          </cell>
          <cell r="K3746" t="str">
            <v>n.d.</v>
          </cell>
          <cell r="L3746" t="str">
            <v>Aicf</v>
          </cell>
          <cell r="M374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46" t="str">
            <v>CAPAG Ano Base 2023</v>
          </cell>
          <cell r="O3746" t="str">
            <v>Não</v>
          </cell>
          <cell r="P3746" t="str">
            <v>n.d.</v>
          </cell>
          <cell r="Q3746" t="str">
            <v>Sim</v>
          </cell>
          <cell r="R3746" t="str">
            <v/>
          </cell>
          <cell r="S3746" t="str">
            <v/>
          </cell>
          <cell r="T3746" t="str">
            <v/>
          </cell>
          <cell r="U3746" t="str">
            <v>Sim</v>
          </cell>
          <cell r="V3746" t="str">
            <v>Sim</v>
          </cell>
          <cell r="W3746" t="str">
            <v>Sim</v>
          </cell>
        </row>
        <row r="3747">
          <cell r="D3747" t="str">
            <v>Registro/SP</v>
          </cell>
          <cell r="E3747" t="str">
            <v>A</v>
          </cell>
          <cell r="F3747">
            <v>5.8468844692398936E-2</v>
          </cell>
          <cell r="G3747" t="str">
            <v>A</v>
          </cell>
          <cell r="H3747">
            <v>0.92804682440876451</v>
          </cell>
          <cell r="I3747" t="str">
            <v>B</v>
          </cell>
          <cell r="J3747">
            <v>5.1599178590864846E-2</v>
          </cell>
          <cell r="K3747" t="str">
            <v>A</v>
          </cell>
          <cell r="L3747" t="str">
            <v>Bicf</v>
          </cell>
          <cell r="M3747" t="str">
            <v/>
          </cell>
          <cell r="N3747" t="str">
            <v>CAPAG Ano Base 2023</v>
          </cell>
          <cell r="O3747" t="str">
            <v>Não</v>
          </cell>
          <cell r="P3747">
            <v>0.16591823704298478</v>
          </cell>
          <cell r="Q3747" t="str">
            <v>Sim</v>
          </cell>
          <cell r="R3747" t="str">
            <v/>
          </cell>
          <cell r="S3747" t="str">
            <v/>
          </cell>
          <cell r="T3747" t="str">
            <v/>
          </cell>
          <cell r="U3747" t="str">
            <v/>
          </cell>
          <cell r="V3747" t="str">
            <v>Sim</v>
          </cell>
          <cell r="W3747" t="str">
            <v>Sim</v>
          </cell>
        </row>
        <row r="3748">
          <cell r="D3748" t="str">
            <v>Restinga/SP</v>
          </cell>
          <cell r="E3748" t="str">
            <v>D</v>
          </cell>
          <cell r="F3748">
            <v>1.2459138978514752</v>
          </cell>
          <cell r="G3748" t="str">
            <v>C</v>
          </cell>
          <cell r="H3748">
            <v>1.0455760781963779</v>
          </cell>
          <cell r="I3748" t="str">
            <v>C</v>
          </cell>
          <cell r="J3748">
            <v>-0.22581080277794463</v>
          </cell>
          <cell r="K3748" t="str">
            <v>C</v>
          </cell>
          <cell r="L3748" t="str">
            <v>Cicf</v>
          </cell>
          <cell r="M3748" t="str">
            <v/>
          </cell>
          <cell r="N3748" t="str">
            <v>CAPAG Ano Base 2023</v>
          </cell>
          <cell r="O3748" t="str">
            <v>Não</v>
          </cell>
          <cell r="P3748" t="str">
            <v>n.d.</v>
          </cell>
          <cell r="Q3748" t="str">
            <v>Sim</v>
          </cell>
          <cell r="R3748" t="str">
            <v/>
          </cell>
          <cell r="S3748" t="str">
            <v/>
          </cell>
          <cell r="T3748" t="str">
            <v/>
          </cell>
          <cell r="U3748" t="str">
            <v/>
          </cell>
          <cell r="V3748" t="str">
            <v>Sim</v>
          </cell>
          <cell r="W3748" t="str">
            <v>Não</v>
          </cell>
        </row>
        <row r="3749">
          <cell r="D3749" t="str">
            <v>Ribeira/SP</v>
          </cell>
          <cell r="E3749" t="str">
            <v>C</v>
          </cell>
          <cell r="F3749">
            <v>9.9918195160853901E-2</v>
          </cell>
          <cell r="G3749" t="str">
            <v>A</v>
          </cell>
          <cell r="H3749">
            <v>0.99180425257617355</v>
          </cell>
          <cell r="I3749" t="str">
            <v>C</v>
          </cell>
          <cell r="J3749">
            <v>-1.8249998718360166E-2</v>
          </cell>
          <cell r="K3749" t="str">
            <v>C</v>
          </cell>
          <cell r="L3749" t="str">
            <v>Bicf</v>
          </cell>
          <cell r="M3749" t="str">
            <v/>
          </cell>
          <cell r="N3749" t="str">
            <v>CAPAG Ano Base 2023</v>
          </cell>
          <cell r="O3749" t="str">
            <v>Não</v>
          </cell>
          <cell r="P3749">
            <v>15.870688374924091</v>
          </cell>
          <cell r="Q3749" t="str">
            <v>Sim</v>
          </cell>
          <cell r="R3749" t="str">
            <v/>
          </cell>
          <cell r="S3749" t="str">
            <v/>
          </cell>
          <cell r="T3749" t="str">
            <v/>
          </cell>
          <cell r="U3749" t="str">
            <v/>
          </cell>
          <cell r="V3749" t="str">
            <v>Sim</v>
          </cell>
          <cell r="W3749" t="str">
            <v>Não</v>
          </cell>
        </row>
        <row r="3750">
          <cell r="D3750" t="str">
            <v>Ribeirão Bonito/SP</v>
          </cell>
          <cell r="E3750" t="str">
            <v>n.d.</v>
          </cell>
          <cell r="F3750">
            <v>0</v>
          </cell>
          <cell r="G3750" t="str">
            <v>A</v>
          </cell>
          <cell r="H3750">
            <v>0.9795272804169971</v>
          </cell>
          <cell r="I3750" t="str">
            <v>C</v>
          </cell>
          <cell r="J3750" t="str">
            <v>n.d.</v>
          </cell>
          <cell r="K3750" t="str">
            <v>n.d.</v>
          </cell>
          <cell r="L3750" t="str">
            <v>Aicf</v>
          </cell>
          <cell r="M375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50" t="str">
            <v>CAPAG Ano Base 2023</v>
          </cell>
          <cell r="O3750" t="str">
            <v>Não</v>
          </cell>
          <cell r="P3750" t="str">
            <v>n.d.</v>
          </cell>
          <cell r="Q3750" t="str">
            <v>Sim</v>
          </cell>
          <cell r="R3750" t="str">
            <v/>
          </cell>
          <cell r="S3750" t="str">
            <v/>
          </cell>
          <cell r="T3750" t="str">
            <v/>
          </cell>
          <cell r="U3750" t="str">
            <v>Sim</v>
          </cell>
          <cell r="V3750" t="str">
            <v>Sim</v>
          </cell>
          <cell r="W3750" t="str">
            <v>Não</v>
          </cell>
        </row>
        <row r="3751">
          <cell r="D3751" t="str">
            <v>Ribeirão Branco/SP</v>
          </cell>
          <cell r="E3751" t="str">
            <v>C</v>
          </cell>
          <cell r="F3751">
            <v>0.26313231411875126</v>
          </cell>
          <cell r="G3751" t="str">
            <v>A</v>
          </cell>
          <cell r="H3751">
            <v>0.9586415798277842</v>
          </cell>
          <cell r="I3751" t="str">
            <v>C</v>
          </cell>
          <cell r="J3751">
            <v>-1.3334849541658832E-2</v>
          </cell>
          <cell r="K3751" t="str">
            <v>C</v>
          </cell>
          <cell r="L3751" t="str">
            <v>Aicf</v>
          </cell>
          <cell r="M3751" t="str">
            <v/>
          </cell>
          <cell r="N3751" t="str">
            <v>CAPAG Ano Base 2023</v>
          </cell>
          <cell r="O3751" t="str">
            <v>Não</v>
          </cell>
          <cell r="P3751">
            <v>1.9687600614117526</v>
          </cell>
          <cell r="Q3751" t="str">
            <v>Sim</v>
          </cell>
          <cell r="R3751" t="str">
            <v/>
          </cell>
          <cell r="S3751" t="str">
            <v/>
          </cell>
          <cell r="T3751" t="str">
            <v/>
          </cell>
          <cell r="U3751" t="str">
            <v/>
          </cell>
          <cell r="V3751" t="str">
            <v>Sim</v>
          </cell>
          <cell r="W3751" t="str">
            <v>Sim</v>
          </cell>
        </row>
        <row r="3752">
          <cell r="D3752" t="str">
            <v>Ribeirão Corrente/SP</v>
          </cell>
          <cell r="E3752" t="str">
            <v>n.d.</v>
          </cell>
          <cell r="F3752">
            <v>0.11754822628925599</v>
          </cell>
          <cell r="G3752" t="str">
            <v>A</v>
          </cell>
          <cell r="H3752">
            <v>0.90421788550295656</v>
          </cell>
          <cell r="I3752" t="str">
            <v>B</v>
          </cell>
          <cell r="J3752" t="str">
            <v>n.d.</v>
          </cell>
          <cell r="K3752" t="str">
            <v>n.d.</v>
          </cell>
          <cell r="L3752" t="str">
            <v>Bicf</v>
          </cell>
          <cell r="M375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52" t="str">
            <v>CAPAG Ano Base 2023</v>
          </cell>
          <cell r="O3752" t="str">
            <v>Não</v>
          </cell>
          <cell r="P3752" t="str">
            <v>n.d.</v>
          </cell>
          <cell r="Q3752" t="str">
            <v>Sim</v>
          </cell>
          <cell r="R3752" t="str">
            <v/>
          </cell>
          <cell r="S3752" t="str">
            <v/>
          </cell>
          <cell r="T3752" t="str">
            <v/>
          </cell>
          <cell r="U3752" t="str">
            <v>Sim</v>
          </cell>
          <cell r="V3752" t="str">
            <v>Sim</v>
          </cell>
          <cell r="W3752" t="str">
            <v>Sim</v>
          </cell>
        </row>
        <row r="3753">
          <cell r="D3753" t="str">
            <v>Ribeirão do Sul/SP</v>
          </cell>
          <cell r="E3753" t="str">
            <v>C</v>
          </cell>
          <cell r="F3753">
            <v>0</v>
          </cell>
          <cell r="G3753" t="str">
            <v>A</v>
          </cell>
          <cell r="H3753">
            <v>0.99004111994883104</v>
          </cell>
          <cell r="I3753" t="str">
            <v>C</v>
          </cell>
          <cell r="J3753">
            <v>7.7163869039589134E-2</v>
          </cell>
          <cell r="K3753" t="str">
            <v>A</v>
          </cell>
          <cell r="L3753" t="str">
            <v>Bicf</v>
          </cell>
          <cell r="M3753" t="str">
            <v/>
          </cell>
          <cell r="N3753" t="str">
            <v>CAPAG Ano Base 2023</v>
          </cell>
          <cell r="O3753" t="str">
            <v>Não</v>
          </cell>
          <cell r="P3753">
            <v>0</v>
          </cell>
          <cell r="Q3753" t="str">
            <v>Sim</v>
          </cell>
          <cell r="R3753" t="str">
            <v/>
          </cell>
          <cell r="S3753" t="str">
            <v/>
          </cell>
          <cell r="T3753" t="str">
            <v/>
          </cell>
          <cell r="U3753" t="str">
            <v/>
          </cell>
          <cell r="V3753" t="str">
            <v>Sim</v>
          </cell>
          <cell r="W3753" t="str">
            <v>Sim</v>
          </cell>
        </row>
        <row r="3754">
          <cell r="D3754" t="str">
            <v>Ribeirão dos Índios/SP</v>
          </cell>
          <cell r="E3754" t="str">
            <v>n.d.</v>
          </cell>
          <cell r="F3754" t="str">
            <v>n.d.</v>
          </cell>
          <cell r="G3754" t="str">
            <v>n.d.</v>
          </cell>
          <cell r="H3754">
            <v>0.91615898954717989</v>
          </cell>
          <cell r="I3754" t="str">
            <v>B</v>
          </cell>
          <cell r="J3754" t="str">
            <v>n.d.</v>
          </cell>
          <cell r="K3754" t="str">
            <v>n.d.</v>
          </cell>
          <cell r="L3754" t="str">
            <v>Bicf</v>
          </cell>
          <cell r="M3754" t="str">
            <v xml:space="preserve">Ente não publicou último RGF de 2024
</v>
          </cell>
          <cell r="N3754" t="str">
            <v>CAPAG Ano Base 2023</v>
          </cell>
          <cell r="O3754" t="str">
            <v>Não</v>
          </cell>
          <cell r="P3754">
            <v>0.92771886494669442</v>
          </cell>
          <cell r="Q3754" t="str">
            <v>Sim</v>
          </cell>
          <cell r="R3754" t="str">
            <v>Sim</v>
          </cell>
          <cell r="S3754" t="str">
            <v/>
          </cell>
          <cell r="T3754" t="str">
            <v/>
          </cell>
          <cell r="U3754" t="str">
            <v/>
          </cell>
          <cell r="V3754" t="str">
            <v>Não</v>
          </cell>
          <cell r="W3754" t="str">
            <v>Sim</v>
          </cell>
        </row>
        <row r="3755">
          <cell r="D3755" t="str">
            <v>Ribeirão Grande/SP</v>
          </cell>
          <cell r="E3755" t="str">
            <v>n.d.</v>
          </cell>
          <cell r="F3755">
            <v>3.8575036542088506E-2</v>
          </cell>
          <cell r="G3755" t="str">
            <v>A</v>
          </cell>
          <cell r="H3755" t="str">
            <v>n.d.</v>
          </cell>
          <cell r="I3755" t="str">
            <v>n.d.</v>
          </cell>
          <cell r="J3755">
            <v>1.1755024881553121E-3</v>
          </cell>
          <cell r="K3755" t="str">
            <v>B</v>
          </cell>
          <cell r="L3755" t="str">
            <v>Bicf</v>
          </cell>
          <cell r="M375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755" t="str">
            <v>CAPAG Ano Base 2023</v>
          </cell>
          <cell r="O3755" t="str">
            <v>Não</v>
          </cell>
          <cell r="P3755">
            <v>0.96337417750462251</v>
          </cell>
          <cell r="Q3755" t="str">
            <v>Sim</v>
          </cell>
          <cell r="R3755" t="str">
            <v/>
          </cell>
          <cell r="S3755" t="str">
            <v>Sim</v>
          </cell>
          <cell r="T3755" t="str">
            <v/>
          </cell>
          <cell r="U3755" t="str">
            <v/>
          </cell>
          <cell r="V3755" t="str">
            <v>Sim</v>
          </cell>
          <cell r="W3755" t="str">
            <v>Sim</v>
          </cell>
        </row>
        <row r="3756">
          <cell r="D3756" t="str">
            <v>Ribeirão Pires/SP</v>
          </cell>
          <cell r="E3756" t="str">
            <v>C</v>
          </cell>
          <cell r="F3756">
            <v>0.24252580656566611</v>
          </cell>
          <cell r="G3756" t="str">
            <v>A</v>
          </cell>
          <cell r="H3756">
            <v>0.93360837351764925</v>
          </cell>
          <cell r="I3756" t="str">
            <v>B</v>
          </cell>
          <cell r="J3756">
            <v>-4.2003635170110307E-3</v>
          </cell>
          <cell r="K3756" t="str">
            <v>C</v>
          </cell>
          <cell r="L3756" t="str">
            <v>Bicf</v>
          </cell>
          <cell r="M3756" t="str">
            <v/>
          </cell>
          <cell r="N3756" t="str">
            <v>CAPAG Ano Base 2023</v>
          </cell>
          <cell r="O3756" t="str">
            <v>Não</v>
          </cell>
          <cell r="P3756">
            <v>1.3721056132546925</v>
          </cell>
          <cell r="Q3756" t="str">
            <v>Sim</v>
          </cell>
          <cell r="R3756" t="str">
            <v/>
          </cell>
          <cell r="S3756" t="str">
            <v/>
          </cell>
          <cell r="T3756" t="str">
            <v/>
          </cell>
          <cell r="U3756" t="str">
            <v/>
          </cell>
          <cell r="V3756" t="str">
            <v>Sim</v>
          </cell>
          <cell r="W3756" t="str">
            <v>Sim</v>
          </cell>
        </row>
        <row r="3757">
          <cell r="D3757" t="str">
            <v>Ribeirão Preto/SP</v>
          </cell>
          <cell r="E3757" t="str">
            <v>A+</v>
          </cell>
          <cell r="F3757">
            <v>0.24785980029443733</v>
          </cell>
          <cell r="G3757" t="str">
            <v>A</v>
          </cell>
          <cell r="H3757">
            <v>0.93069582171543641</v>
          </cell>
          <cell r="I3757" t="str">
            <v>B</v>
          </cell>
          <cell r="J3757">
            <v>6.1306196010450717E-2</v>
          </cell>
          <cell r="K3757" t="str">
            <v>A</v>
          </cell>
          <cell r="L3757" t="str">
            <v>Aicf</v>
          </cell>
          <cell r="M3757" t="str">
            <v/>
          </cell>
          <cell r="N3757" t="str">
            <v>CAPAG Ano Base 2023</v>
          </cell>
          <cell r="O3757" t="str">
            <v>Não</v>
          </cell>
          <cell r="P3757">
            <v>0.18734285980963503</v>
          </cell>
          <cell r="Q3757" t="str">
            <v>Sim</v>
          </cell>
          <cell r="R3757" t="str">
            <v/>
          </cell>
          <cell r="S3757" t="str">
            <v/>
          </cell>
          <cell r="T3757" t="str">
            <v/>
          </cell>
          <cell r="U3757" t="str">
            <v/>
          </cell>
          <cell r="V3757" t="str">
            <v>Sim</v>
          </cell>
          <cell r="W3757" t="str">
            <v>Sim</v>
          </cell>
        </row>
        <row r="3758">
          <cell r="D3758" t="str">
            <v>Riversul/SP</v>
          </cell>
          <cell r="E3758" t="str">
            <v>C</v>
          </cell>
          <cell r="F3758">
            <v>0.13385002394704815</v>
          </cell>
          <cell r="G3758" t="str">
            <v>A</v>
          </cell>
          <cell r="H3758">
            <v>0.97944050714335562</v>
          </cell>
          <cell r="I3758" t="str">
            <v>C</v>
          </cell>
          <cell r="J3758">
            <v>2.7421569824727935E-2</v>
          </cell>
          <cell r="K3758" t="str">
            <v>B</v>
          </cell>
          <cell r="L3758" t="str">
            <v>Bicf</v>
          </cell>
          <cell r="M3758" t="str">
            <v/>
          </cell>
          <cell r="N3758" t="str">
            <v>CAPAG Ano Base 2023</v>
          </cell>
          <cell r="O3758" t="str">
            <v>Não</v>
          </cell>
          <cell r="P3758">
            <v>0.33711159243959532</v>
          </cell>
          <cell r="Q3758" t="str">
            <v>Sim</v>
          </cell>
          <cell r="R3758" t="str">
            <v/>
          </cell>
          <cell r="S3758" t="str">
            <v/>
          </cell>
          <cell r="T3758" t="str">
            <v/>
          </cell>
          <cell r="U3758" t="str">
            <v/>
          </cell>
          <cell r="V3758" t="str">
            <v>Sim</v>
          </cell>
          <cell r="W3758" t="str">
            <v>Sim</v>
          </cell>
        </row>
        <row r="3759">
          <cell r="D3759" t="str">
            <v>Rifaina/SP</v>
          </cell>
          <cell r="E3759" t="str">
            <v>A</v>
          </cell>
          <cell r="F3759">
            <v>0</v>
          </cell>
          <cell r="G3759" t="str">
            <v>A</v>
          </cell>
          <cell r="H3759">
            <v>0.84284859990694883</v>
          </cell>
          <cell r="I3759" t="str">
            <v>A</v>
          </cell>
          <cell r="J3759">
            <v>0.14799964729210838</v>
          </cell>
          <cell r="K3759" t="str">
            <v>A</v>
          </cell>
          <cell r="L3759" t="str">
            <v>Bicf</v>
          </cell>
          <cell r="M3759" t="str">
            <v/>
          </cell>
          <cell r="N3759" t="str">
            <v>CAPAG Ano Base 2023</v>
          </cell>
          <cell r="O3759" t="str">
            <v>Não</v>
          </cell>
          <cell r="P3759">
            <v>6.7085515421328951E-3</v>
          </cell>
          <cell r="Q3759" t="str">
            <v>Sim</v>
          </cell>
          <cell r="R3759" t="str">
            <v/>
          </cell>
          <cell r="S3759" t="str">
            <v/>
          </cell>
          <cell r="T3759" t="str">
            <v/>
          </cell>
          <cell r="U3759" t="str">
            <v/>
          </cell>
          <cell r="V3759" t="str">
            <v>Sim</v>
          </cell>
          <cell r="W3759" t="str">
            <v>Sim</v>
          </cell>
        </row>
        <row r="3760">
          <cell r="D3760" t="str">
            <v>Rincão/SP</v>
          </cell>
          <cell r="E3760" t="str">
            <v>C</v>
          </cell>
          <cell r="F3760">
            <v>0.2066608579438716</v>
          </cell>
          <cell r="G3760" t="str">
            <v>A</v>
          </cell>
          <cell r="H3760">
            <v>0.95125483480492479</v>
          </cell>
          <cell r="I3760" t="str">
            <v>C</v>
          </cell>
          <cell r="J3760">
            <v>-7.9737556456575223E-2</v>
          </cell>
          <cell r="K3760" t="str">
            <v>C</v>
          </cell>
          <cell r="L3760" t="str">
            <v>Bicf</v>
          </cell>
          <cell r="M3760" t="str">
            <v/>
          </cell>
          <cell r="N3760" t="str">
            <v>CAPAG Ano Base 2023</v>
          </cell>
          <cell r="O3760" t="str">
            <v>Não</v>
          </cell>
          <cell r="P3760">
            <v>3.3360054373068131</v>
          </cell>
          <cell r="Q3760" t="str">
            <v>Sim</v>
          </cell>
          <cell r="R3760" t="str">
            <v/>
          </cell>
          <cell r="S3760" t="str">
            <v/>
          </cell>
          <cell r="T3760" t="str">
            <v/>
          </cell>
          <cell r="U3760" t="str">
            <v/>
          </cell>
          <cell r="V3760" t="str">
            <v>Sim</v>
          </cell>
          <cell r="W3760" t="str">
            <v>Não</v>
          </cell>
        </row>
        <row r="3761">
          <cell r="D3761" t="str">
            <v>Rinópolis/SP</v>
          </cell>
          <cell r="E3761" t="str">
            <v>A</v>
          </cell>
          <cell r="F3761">
            <v>1.8022269159097829E-2</v>
          </cell>
          <cell r="G3761" t="str">
            <v>A</v>
          </cell>
          <cell r="H3761">
            <v>0.91067956306295827</v>
          </cell>
          <cell r="I3761" t="str">
            <v>B</v>
          </cell>
          <cell r="J3761">
            <v>0.10111536134936554</v>
          </cell>
          <cell r="K3761" t="str">
            <v>A</v>
          </cell>
          <cell r="L3761" t="str">
            <v>Bicf</v>
          </cell>
          <cell r="M3761" t="str">
            <v/>
          </cell>
          <cell r="N3761" t="str">
            <v>CAPAG Ano Base 2023</v>
          </cell>
          <cell r="O3761" t="str">
            <v>Não</v>
          </cell>
          <cell r="P3761">
            <v>3.639979450411221E-2</v>
          </cell>
          <cell r="Q3761" t="str">
            <v>Sim</v>
          </cell>
          <cell r="R3761" t="str">
            <v/>
          </cell>
          <cell r="S3761" t="str">
            <v/>
          </cell>
          <cell r="T3761" t="str">
            <v/>
          </cell>
          <cell r="U3761" t="str">
            <v/>
          </cell>
          <cell r="V3761" t="str">
            <v>Sim</v>
          </cell>
          <cell r="W3761" t="str">
            <v>Sim</v>
          </cell>
        </row>
        <row r="3762">
          <cell r="D3762" t="str">
            <v>Rio Claro/SP</v>
          </cell>
          <cell r="E3762" t="str">
            <v>C</v>
          </cell>
          <cell r="F3762">
            <v>0.63573591765968962</v>
          </cell>
          <cell r="G3762" t="str">
            <v>B</v>
          </cell>
          <cell r="H3762">
            <v>0.9749748153958856</v>
          </cell>
          <cell r="I3762" t="str">
            <v>C</v>
          </cell>
          <cell r="J3762">
            <v>-0.17645167491258662</v>
          </cell>
          <cell r="K3762" t="str">
            <v>C</v>
          </cell>
          <cell r="L3762" t="str">
            <v>Bicf</v>
          </cell>
          <cell r="M3762" t="str">
            <v/>
          </cell>
          <cell r="N3762" t="str">
            <v>CAPAG Ano Base 2023</v>
          </cell>
          <cell r="O3762" t="str">
            <v>Não</v>
          </cell>
          <cell r="P3762">
            <v>3.5382012427917227</v>
          </cell>
          <cell r="Q3762" t="str">
            <v>Sim</v>
          </cell>
          <cell r="R3762" t="str">
            <v/>
          </cell>
          <cell r="S3762" t="str">
            <v/>
          </cell>
          <cell r="T3762" t="str">
            <v/>
          </cell>
          <cell r="U3762" t="str">
            <v/>
          </cell>
          <cell r="V3762" t="str">
            <v>Sim</v>
          </cell>
          <cell r="W3762" t="str">
            <v>Sim</v>
          </cell>
        </row>
        <row r="3763">
          <cell r="D3763" t="str">
            <v>Rio das Pedras/SP</v>
          </cell>
          <cell r="E3763" t="str">
            <v>n.d.</v>
          </cell>
          <cell r="F3763">
            <v>0.45826487238030095</v>
          </cell>
          <cell r="G3763" t="str">
            <v>A</v>
          </cell>
          <cell r="H3763">
            <v>1.0267663217591716</v>
          </cell>
          <cell r="I3763" t="str">
            <v>C</v>
          </cell>
          <cell r="J3763" t="str">
            <v>n.d.</v>
          </cell>
          <cell r="K3763" t="str">
            <v>n.d.</v>
          </cell>
          <cell r="L3763" t="str">
            <v>Bicf</v>
          </cell>
          <cell r="M3763"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63" t="str">
            <v>CAPAG Ano Base 2023</v>
          </cell>
          <cell r="O3763" t="str">
            <v>Não</v>
          </cell>
          <cell r="P3763" t="str">
            <v>n.d.</v>
          </cell>
          <cell r="Q3763" t="str">
            <v>Sim</v>
          </cell>
          <cell r="R3763" t="str">
            <v/>
          </cell>
          <cell r="S3763" t="str">
            <v/>
          </cell>
          <cell r="T3763" t="str">
            <v>Negativa</v>
          </cell>
          <cell r="U3763" t="str">
            <v>Sim</v>
          </cell>
          <cell r="V3763" t="str">
            <v>Sim</v>
          </cell>
          <cell r="W3763" t="str">
            <v>Sim</v>
          </cell>
        </row>
        <row r="3764">
          <cell r="D3764" t="str">
            <v>Rio Grande da Serra/SP</v>
          </cell>
          <cell r="E3764" t="str">
            <v>A+</v>
          </cell>
          <cell r="F3764">
            <v>0.31599342062103036</v>
          </cell>
          <cell r="G3764" t="str">
            <v>A</v>
          </cell>
          <cell r="H3764">
            <v>0.8741426906985621</v>
          </cell>
          <cell r="I3764" t="str">
            <v>B</v>
          </cell>
          <cell r="J3764">
            <v>6.5290070599440919E-2</v>
          </cell>
          <cell r="K3764" t="str">
            <v>A</v>
          </cell>
          <cell r="L3764" t="str">
            <v>Aicf</v>
          </cell>
          <cell r="M3764" t="str">
            <v/>
          </cell>
          <cell r="N3764" t="str">
            <v>CAPAG Ano Base 2023</v>
          </cell>
          <cell r="O3764" t="str">
            <v>Não</v>
          </cell>
          <cell r="P3764">
            <v>0.45500194150594009</v>
          </cell>
          <cell r="Q3764" t="str">
            <v>Sim</v>
          </cell>
          <cell r="R3764" t="str">
            <v/>
          </cell>
          <cell r="S3764" t="str">
            <v/>
          </cell>
          <cell r="T3764" t="str">
            <v/>
          </cell>
          <cell r="U3764" t="str">
            <v/>
          </cell>
          <cell r="V3764" t="str">
            <v>Sim</v>
          </cell>
          <cell r="W3764" t="str">
            <v>Sim</v>
          </cell>
        </row>
        <row r="3765">
          <cell r="D3765" t="str">
            <v>Riolândia/SP</v>
          </cell>
          <cell r="E3765" t="str">
            <v>C</v>
          </cell>
          <cell r="F3765">
            <v>2.9281635082737817E-2</v>
          </cell>
          <cell r="G3765" t="str">
            <v>A</v>
          </cell>
          <cell r="H3765">
            <v>0.97959619537685738</v>
          </cell>
          <cell r="I3765" t="str">
            <v>C</v>
          </cell>
          <cell r="J3765">
            <v>0</v>
          </cell>
          <cell r="K3765" t="str">
            <v>C</v>
          </cell>
          <cell r="L3765" t="str">
            <v>Bicf</v>
          </cell>
          <cell r="M3765" t="str">
            <v/>
          </cell>
          <cell r="N3765" t="str">
            <v>CAPAG Ano Base 2023</v>
          </cell>
          <cell r="O3765" t="str">
            <v>Não</v>
          </cell>
          <cell r="P3765" t="str">
            <v>n.d.</v>
          </cell>
          <cell r="Q3765" t="str">
            <v>Sim</v>
          </cell>
          <cell r="R3765" t="str">
            <v/>
          </cell>
          <cell r="S3765" t="str">
            <v/>
          </cell>
          <cell r="T3765" t="str">
            <v/>
          </cell>
          <cell r="U3765" t="str">
            <v/>
          </cell>
          <cell r="V3765" t="str">
            <v>Sim</v>
          </cell>
          <cell r="W3765" t="str">
            <v>Sim</v>
          </cell>
        </row>
        <row r="3766">
          <cell r="D3766" t="str">
            <v>Rosana/SP</v>
          </cell>
          <cell r="E3766" t="str">
            <v>C</v>
          </cell>
          <cell r="F3766">
            <v>0.38410834051669085</v>
          </cell>
          <cell r="G3766" t="str">
            <v>A</v>
          </cell>
          <cell r="H3766">
            <v>1.0166687043320801</v>
          </cell>
          <cell r="I3766" t="str">
            <v>C</v>
          </cell>
          <cell r="J3766">
            <v>-2.8565800159878928E-2</v>
          </cell>
          <cell r="K3766" t="str">
            <v>C</v>
          </cell>
          <cell r="L3766" t="str">
            <v>Bicf</v>
          </cell>
          <cell r="M3766" t="str">
            <v/>
          </cell>
          <cell r="N3766" t="str">
            <v>CAPAG Ano Base 2023</v>
          </cell>
          <cell r="O3766" t="str">
            <v>Não</v>
          </cell>
          <cell r="P3766">
            <v>2.0890454693896174</v>
          </cell>
          <cell r="Q3766" t="str">
            <v>Sim</v>
          </cell>
          <cell r="R3766" t="str">
            <v/>
          </cell>
          <cell r="S3766" t="str">
            <v/>
          </cell>
          <cell r="T3766" t="str">
            <v/>
          </cell>
          <cell r="U3766" t="str">
            <v/>
          </cell>
          <cell r="V3766" t="str">
            <v>Sim</v>
          </cell>
          <cell r="W3766" t="str">
            <v>Não</v>
          </cell>
        </row>
        <row r="3767">
          <cell r="D3767" t="str">
            <v>Roseira/SP</v>
          </cell>
          <cell r="E3767" t="str">
            <v>A</v>
          </cell>
          <cell r="F3767">
            <v>0</v>
          </cell>
          <cell r="G3767" t="str">
            <v>A</v>
          </cell>
          <cell r="H3767">
            <v>0.8933314174625846</v>
          </cell>
          <cell r="I3767" t="str">
            <v>B</v>
          </cell>
          <cell r="J3767">
            <v>0.14598622820406626</v>
          </cell>
          <cell r="K3767" t="str">
            <v>A</v>
          </cell>
          <cell r="L3767" t="str">
            <v>Bicf</v>
          </cell>
          <cell r="M3767" t="str">
            <v/>
          </cell>
          <cell r="N3767" t="str">
            <v>CAPAG Ano Base 2023</v>
          </cell>
          <cell r="O3767" t="str">
            <v>Não</v>
          </cell>
          <cell r="P3767">
            <v>6.1682178834303561E-2</v>
          </cell>
          <cell r="Q3767" t="str">
            <v>Sim</v>
          </cell>
          <cell r="R3767" t="str">
            <v/>
          </cell>
          <cell r="S3767" t="str">
            <v/>
          </cell>
          <cell r="T3767" t="str">
            <v/>
          </cell>
          <cell r="U3767" t="str">
            <v/>
          </cell>
          <cell r="V3767" t="str">
            <v>Sim</v>
          </cell>
          <cell r="W3767" t="str">
            <v>Sim</v>
          </cell>
        </row>
        <row r="3768">
          <cell r="D3768" t="str">
            <v>Rubiácea/SP</v>
          </cell>
          <cell r="E3768" t="str">
            <v>n.d.</v>
          </cell>
          <cell r="F3768">
            <v>8.1818105928297261E-2</v>
          </cell>
          <cell r="G3768" t="str">
            <v>A</v>
          </cell>
          <cell r="H3768">
            <v>0.93641711514945047</v>
          </cell>
          <cell r="I3768" t="str">
            <v>B</v>
          </cell>
          <cell r="J3768" t="str">
            <v>n.d.</v>
          </cell>
          <cell r="K3768" t="str">
            <v>n.d.</v>
          </cell>
          <cell r="L3768" t="str">
            <v>Bicf</v>
          </cell>
          <cell r="M37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68" t="str">
            <v>CAPAG Ano Base 2023</v>
          </cell>
          <cell r="O3768" t="str">
            <v>Não</v>
          </cell>
          <cell r="P3768">
            <v>0.19712244893239519</v>
          </cell>
          <cell r="Q3768" t="str">
            <v>Sim</v>
          </cell>
          <cell r="R3768" t="str">
            <v>Sim</v>
          </cell>
          <cell r="S3768" t="str">
            <v/>
          </cell>
          <cell r="T3768" t="str">
            <v/>
          </cell>
          <cell r="U3768" t="str">
            <v>Sim</v>
          </cell>
          <cell r="V3768" t="str">
            <v>Sim</v>
          </cell>
          <cell r="W3768" t="str">
            <v>Sim</v>
          </cell>
        </row>
        <row r="3769">
          <cell r="D3769" t="str">
            <v>Rubinéia/SP</v>
          </cell>
          <cell r="E3769" t="str">
            <v>n.d.</v>
          </cell>
          <cell r="F3769" t="str">
            <v>n.d.</v>
          </cell>
          <cell r="G3769" t="str">
            <v>n.d.</v>
          </cell>
          <cell r="H3769">
            <v>0.95203049134385598</v>
          </cell>
          <cell r="I3769" t="str">
            <v>C</v>
          </cell>
          <cell r="J3769" t="str">
            <v>n.d.</v>
          </cell>
          <cell r="K3769" t="str">
            <v>n.d.</v>
          </cell>
          <cell r="L3769" t="str">
            <v>Cicf</v>
          </cell>
          <cell r="M3769" t="str">
            <v xml:space="preserve">Ente não publicou último RGF de 2024
</v>
          </cell>
          <cell r="N3769" t="str">
            <v>CAPAG Ano Base 2023</v>
          </cell>
          <cell r="O3769" t="str">
            <v>Não</v>
          </cell>
          <cell r="P3769">
            <v>5.6000510516209377E-2</v>
          </cell>
          <cell r="Q3769" t="str">
            <v>Sim</v>
          </cell>
          <cell r="R3769" t="str">
            <v>Sim</v>
          </cell>
          <cell r="S3769" t="str">
            <v/>
          </cell>
          <cell r="T3769" t="str">
            <v/>
          </cell>
          <cell r="U3769" t="str">
            <v/>
          </cell>
          <cell r="V3769" t="str">
            <v>Não</v>
          </cell>
          <cell r="W3769" t="str">
            <v>Sim</v>
          </cell>
        </row>
        <row r="3770">
          <cell r="D3770" t="str">
            <v>Sabino/SP</v>
          </cell>
          <cell r="E3770" t="str">
            <v>C</v>
          </cell>
          <cell r="F3770">
            <v>0.26483783109669584</v>
          </cell>
          <cell r="G3770" t="str">
            <v>A</v>
          </cell>
          <cell r="H3770">
            <v>0.97569214823989381</v>
          </cell>
          <cell r="I3770" t="str">
            <v>C</v>
          </cell>
          <cell r="J3770">
            <v>3.0169359179211446E-3</v>
          </cell>
          <cell r="K3770" t="str">
            <v>B</v>
          </cell>
          <cell r="L3770" t="str">
            <v>Aicf</v>
          </cell>
          <cell r="M3770" t="str">
            <v/>
          </cell>
          <cell r="N3770" t="str">
            <v>CAPAG Ano Base 2023</v>
          </cell>
          <cell r="O3770" t="str">
            <v>Não</v>
          </cell>
          <cell r="P3770">
            <v>0.91015468391288279</v>
          </cell>
          <cell r="Q3770" t="str">
            <v>Sim</v>
          </cell>
          <cell r="R3770" t="str">
            <v/>
          </cell>
          <cell r="S3770" t="str">
            <v/>
          </cell>
          <cell r="T3770" t="str">
            <v/>
          </cell>
          <cell r="U3770" t="str">
            <v/>
          </cell>
          <cell r="V3770" t="str">
            <v>Sim</v>
          </cell>
          <cell r="W3770" t="str">
            <v>Sim</v>
          </cell>
        </row>
        <row r="3771">
          <cell r="D3771" t="str">
            <v>Sagres/SP</v>
          </cell>
          <cell r="E3771" t="str">
            <v>B</v>
          </cell>
          <cell r="F3771">
            <v>1.1247796071786683E-2</v>
          </cell>
          <cell r="G3771" t="str">
            <v>A</v>
          </cell>
          <cell r="H3771">
            <v>0.94986763579950084</v>
          </cell>
          <cell r="I3771" t="str">
            <v>B</v>
          </cell>
          <cell r="J3771">
            <v>1.8023697671913572E-2</v>
          </cell>
          <cell r="K3771" t="str">
            <v>B</v>
          </cell>
          <cell r="L3771" t="str">
            <v>Bicf</v>
          </cell>
          <cell r="M3771" t="str">
            <v/>
          </cell>
          <cell r="N3771" t="str">
            <v>CAPAG Ano Base 2023</v>
          </cell>
          <cell r="O3771" t="str">
            <v>Não</v>
          </cell>
          <cell r="P3771">
            <v>0.49396809279236692</v>
          </cell>
          <cell r="Q3771" t="str">
            <v>Sim</v>
          </cell>
          <cell r="R3771" t="str">
            <v/>
          </cell>
          <cell r="S3771" t="str">
            <v/>
          </cell>
          <cell r="T3771" t="str">
            <v/>
          </cell>
          <cell r="U3771" t="str">
            <v/>
          </cell>
          <cell r="V3771" t="str">
            <v>Sim</v>
          </cell>
          <cell r="W3771" t="str">
            <v>Sim</v>
          </cell>
        </row>
        <row r="3772">
          <cell r="D3772" t="str">
            <v>Sales/SP</v>
          </cell>
          <cell r="E3772" t="str">
            <v>n.d.</v>
          </cell>
          <cell r="F3772">
            <v>0.10590969821240701</v>
          </cell>
          <cell r="G3772" t="str">
            <v>A</v>
          </cell>
          <cell r="H3772">
            <v>0.86764549110646594</v>
          </cell>
          <cell r="I3772" t="str">
            <v>B</v>
          </cell>
          <cell r="J3772" t="str">
            <v>n.d.</v>
          </cell>
          <cell r="K3772" t="str">
            <v>n.d.</v>
          </cell>
          <cell r="L3772" t="str">
            <v>Bicf</v>
          </cell>
          <cell r="M377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72" t="str">
            <v>CAPAG Ano Base 2023</v>
          </cell>
          <cell r="O3772" t="str">
            <v>Não</v>
          </cell>
          <cell r="P3772" t="str">
            <v>n.d.</v>
          </cell>
          <cell r="Q3772" t="str">
            <v>Sim</v>
          </cell>
          <cell r="R3772" t="str">
            <v/>
          </cell>
          <cell r="S3772" t="str">
            <v/>
          </cell>
          <cell r="T3772" t="str">
            <v/>
          </cell>
          <cell r="U3772" t="str">
            <v>Sim</v>
          </cell>
          <cell r="V3772" t="str">
            <v>Sim</v>
          </cell>
          <cell r="W3772" t="str">
            <v>Sim</v>
          </cell>
        </row>
        <row r="3773">
          <cell r="D3773" t="str">
            <v>Sales Oliveira/SP</v>
          </cell>
          <cell r="E3773" t="str">
            <v>n.d.</v>
          </cell>
          <cell r="F3773">
            <v>0</v>
          </cell>
          <cell r="G3773" t="str">
            <v>A</v>
          </cell>
          <cell r="H3773">
            <v>0.97845083059889626</v>
          </cell>
          <cell r="I3773" t="str">
            <v>C</v>
          </cell>
          <cell r="J3773" t="str">
            <v>n.d.</v>
          </cell>
          <cell r="K3773" t="str">
            <v>n.d.</v>
          </cell>
          <cell r="L3773" t="str">
            <v>Aicf</v>
          </cell>
          <cell r="M377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73" t="str">
            <v>CAPAG Ano Base 2023</v>
          </cell>
          <cell r="O3773" t="str">
            <v>Não</v>
          </cell>
          <cell r="P3773" t="str">
            <v>n.d.</v>
          </cell>
          <cell r="Q3773" t="str">
            <v>Sim</v>
          </cell>
          <cell r="R3773" t="str">
            <v/>
          </cell>
          <cell r="S3773" t="str">
            <v/>
          </cell>
          <cell r="T3773" t="str">
            <v/>
          </cell>
          <cell r="U3773" t="str">
            <v>Sim</v>
          </cell>
          <cell r="V3773" t="str">
            <v>Sim</v>
          </cell>
          <cell r="W3773" t="str">
            <v>Sim</v>
          </cell>
        </row>
        <row r="3774">
          <cell r="D3774" t="str">
            <v>Salesópolis/SP</v>
          </cell>
          <cell r="E3774" t="str">
            <v>n.d.</v>
          </cell>
          <cell r="F3774" t="str">
            <v>n.d.</v>
          </cell>
          <cell r="G3774" t="str">
            <v>n.d.</v>
          </cell>
          <cell r="H3774" t="str">
            <v>n.d.</v>
          </cell>
          <cell r="I3774" t="str">
            <v>n.d.</v>
          </cell>
          <cell r="J3774" t="str">
            <v>n.d.</v>
          </cell>
          <cell r="K3774" t="str">
            <v>n.d.</v>
          </cell>
          <cell r="L3774" t="str">
            <v>Bicf</v>
          </cell>
          <cell r="M3774" t="str">
            <v xml:space="preserve">Ente não publicou último RGF de 2024
Ente não publicou último RREO de 2024
</v>
          </cell>
          <cell r="N3774" t="str">
            <v>CAPAG Ano Base 2023</v>
          </cell>
          <cell r="O3774" t="str">
            <v>Não</v>
          </cell>
          <cell r="P3774">
            <v>5.3071887309300701E-2</v>
          </cell>
          <cell r="Q3774" t="str">
            <v>Sim</v>
          </cell>
          <cell r="R3774" t="str">
            <v>Sim</v>
          </cell>
          <cell r="S3774" t="str">
            <v/>
          </cell>
          <cell r="T3774" t="str">
            <v/>
          </cell>
          <cell r="U3774" t="str">
            <v/>
          </cell>
          <cell r="V3774" t="str">
            <v>Não</v>
          </cell>
          <cell r="W3774" t="str">
            <v>Não</v>
          </cell>
        </row>
        <row r="3775">
          <cell r="D3775" t="str">
            <v>Salmourão/SP</v>
          </cell>
          <cell r="E3775" t="str">
            <v>C</v>
          </cell>
          <cell r="F3775">
            <v>1.5430998934312504E-2</v>
          </cell>
          <cell r="G3775" t="str">
            <v>A</v>
          </cell>
          <cell r="H3775">
            <v>0.99441344753628713</v>
          </cell>
          <cell r="I3775" t="str">
            <v>C</v>
          </cell>
          <cell r="J3775">
            <v>-1.7266118070137348E-2</v>
          </cell>
          <cell r="K3775" t="str">
            <v>C</v>
          </cell>
          <cell r="L3775" t="str">
            <v>Bicf</v>
          </cell>
          <cell r="M3775" t="str">
            <v/>
          </cell>
          <cell r="N3775" t="str">
            <v>CAPAG Ano Base 2023</v>
          </cell>
          <cell r="O3775" t="str">
            <v>Não</v>
          </cell>
          <cell r="P3775">
            <v>2.371959574586358</v>
          </cell>
          <cell r="Q3775" t="str">
            <v>Sim</v>
          </cell>
          <cell r="R3775" t="str">
            <v/>
          </cell>
          <cell r="S3775" t="str">
            <v/>
          </cell>
          <cell r="T3775" t="str">
            <v/>
          </cell>
          <cell r="U3775" t="str">
            <v/>
          </cell>
          <cell r="V3775" t="str">
            <v>Sim</v>
          </cell>
          <cell r="W3775" t="str">
            <v>Não</v>
          </cell>
        </row>
        <row r="3776">
          <cell r="D3776" t="str">
            <v>Saltinho/SP</v>
          </cell>
          <cell r="E3776" t="str">
            <v>n.d.</v>
          </cell>
          <cell r="F3776">
            <v>1.3035446794148887E-3</v>
          </cell>
          <cell r="G3776" t="str">
            <v>A</v>
          </cell>
          <cell r="H3776">
            <v>0.95298687293475193</v>
          </cell>
          <cell r="I3776" t="str">
            <v>C</v>
          </cell>
          <cell r="J3776" t="str">
            <v>n.d.</v>
          </cell>
          <cell r="K3776" t="str">
            <v>n.d.</v>
          </cell>
          <cell r="L3776" t="str">
            <v>Bicf</v>
          </cell>
          <cell r="M377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76" t="str">
            <v>CAPAG Ano Base 2023</v>
          </cell>
          <cell r="O3776" t="str">
            <v>Não</v>
          </cell>
          <cell r="P3776" t="str">
            <v>n.d.</v>
          </cell>
          <cell r="Q3776" t="str">
            <v>Sim</v>
          </cell>
          <cell r="R3776" t="str">
            <v/>
          </cell>
          <cell r="S3776" t="str">
            <v/>
          </cell>
          <cell r="T3776" t="str">
            <v/>
          </cell>
          <cell r="U3776" t="str">
            <v>Sim</v>
          </cell>
          <cell r="V3776" t="str">
            <v>Sim</v>
          </cell>
          <cell r="W3776" t="str">
            <v>Sim</v>
          </cell>
        </row>
        <row r="3777">
          <cell r="D3777" t="str">
            <v>Salto/SP</v>
          </cell>
          <cell r="E3777" t="str">
            <v>C</v>
          </cell>
          <cell r="F3777">
            <v>6.1040934682786693E-2</v>
          </cell>
          <cell r="G3777" t="str">
            <v>A</v>
          </cell>
          <cell r="H3777">
            <v>0.98270112791581288</v>
          </cell>
          <cell r="I3777" t="str">
            <v>C</v>
          </cell>
          <cell r="J3777">
            <v>2.5558165636279804E-2</v>
          </cell>
          <cell r="K3777" t="str">
            <v>B</v>
          </cell>
          <cell r="L3777" t="str">
            <v>Cicf</v>
          </cell>
          <cell r="M3777" t="str">
            <v/>
          </cell>
          <cell r="N3777" t="str">
            <v>CAPAG Ano Base 2023</v>
          </cell>
          <cell r="O3777" t="str">
            <v>Não</v>
          </cell>
          <cell r="P3777">
            <v>5.2359379179041661E-2</v>
          </cell>
          <cell r="Q3777" t="str">
            <v>Sim</v>
          </cell>
          <cell r="R3777" t="str">
            <v/>
          </cell>
          <cell r="S3777" t="str">
            <v/>
          </cell>
          <cell r="T3777" t="str">
            <v/>
          </cell>
          <cell r="U3777" t="str">
            <v/>
          </cell>
          <cell r="V3777" t="str">
            <v>Sim</v>
          </cell>
          <cell r="W3777" t="str">
            <v>Sim</v>
          </cell>
        </row>
        <row r="3778">
          <cell r="D3778" t="str">
            <v>Salto de Pirapora/SP</v>
          </cell>
          <cell r="E3778" t="str">
            <v>C</v>
          </cell>
          <cell r="F3778">
            <v>0.11790670133290658</v>
          </cell>
          <cell r="G3778" t="str">
            <v>A</v>
          </cell>
          <cell r="H3778">
            <v>0.95160098858707909</v>
          </cell>
          <cell r="I3778" t="str">
            <v>C</v>
          </cell>
          <cell r="J3778">
            <v>5.9070234929959019E-2</v>
          </cell>
          <cell r="K3778" t="str">
            <v>A</v>
          </cell>
          <cell r="L3778" t="str">
            <v>Bicf</v>
          </cell>
          <cell r="M3778" t="str">
            <v/>
          </cell>
          <cell r="N3778" t="str">
            <v>CAPAG Ano Base 2023</v>
          </cell>
          <cell r="O3778" t="str">
            <v>Não</v>
          </cell>
          <cell r="P3778">
            <v>0.42264449986971292</v>
          </cell>
          <cell r="Q3778" t="str">
            <v>Sim</v>
          </cell>
          <cell r="R3778" t="str">
            <v>Sim</v>
          </cell>
          <cell r="S3778" t="str">
            <v/>
          </cell>
          <cell r="T3778" t="str">
            <v/>
          </cell>
          <cell r="U3778" t="str">
            <v/>
          </cell>
          <cell r="V3778" t="str">
            <v>Sim</v>
          </cell>
          <cell r="W3778" t="str">
            <v>Sim</v>
          </cell>
        </row>
        <row r="3779">
          <cell r="D3779" t="str">
            <v>Salto Grande/SP</v>
          </cell>
          <cell r="E3779" t="str">
            <v>C</v>
          </cell>
          <cell r="F3779">
            <v>0.18311781530293808</v>
          </cell>
          <cell r="G3779" t="str">
            <v>A</v>
          </cell>
          <cell r="H3779">
            <v>0.97175371027544266</v>
          </cell>
          <cell r="I3779" t="str">
            <v>C</v>
          </cell>
          <cell r="J3779">
            <v>-2.9712624670225479E-2</v>
          </cell>
          <cell r="K3779" t="str">
            <v>C</v>
          </cell>
          <cell r="L3779" t="str">
            <v>Bicf</v>
          </cell>
          <cell r="M3779" t="str">
            <v/>
          </cell>
          <cell r="N3779" t="str">
            <v>CAPAG Ano Base 2023</v>
          </cell>
          <cell r="O3779" t="str">
            <v>Não</v>
          </cell>
          <cell r="P3779">
            <v>2.8103496185329377</v>
          </cell>
          <cell r="Q3779" t="str">
            <v>Sim</v>
          </cell>
          <cell r="R3779" t="str">
            <v/>
          </cell>
          <cell r="S3779" t="str">
            <v/>
          </cell>
          <cell r="T3779" t="str">
            <v/>
          </cell>
          <cell r="U3779" t="str">
            <v/>
          </cell>
          <cell r="V3779" t="str">
            <v>Sim</v>
          </cell>
          <cell r="W3779" t="str">
            <v>Sim</v>
          </cell>
        </row>
        <row r="3780">
          <cell r="D3780" t="str">
            <v>Sandovalina/SP</v>
          </cell>
          <cell r="E3780" t="str">
            <v>n.d.</v>
          </cell>
          <cell r="F3780">
            <v>2.0899495068471021E-2</v>
          </cell>
          <cell r="G3780" t="str">
            <v>A</v>
          </cell>
          <cell r="H3780">
            <v>0.91786241490435527</v>
          </cell>
          <cell r="I3780" t="str">
            <v>B</v>
          </cell>
          <cell r="J3780" t="str">
            <v>n.d.</v>
          </cell>
          <cell r="K3780" t="str">
            <v>n.d.</v>
          </cell>
          <cell r="L3780" t="str">
            <v>Bicf</v>
          </cell>
          <cell r="M37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80" t="str">
            <v>CAPAG Ano Base 2024</v>
          </cell>
          <cell r="O3780" t="str">
            <v>Sim</v>
          </cell>
          <cell r="P3780" t="str">
            <v>n.d.</v>
          </cell>
          <cell r="Q3780" t="str">
            <v>Sim</v>
          </cell>
          <cell r="R3780" t="str">
            <v/>
          </cell>
          <cell r="S3780" t="str">
            <v/>
          </cell>
          <cell r="T3780" t="str">
            <v/>
          </cell>
          <cell r="U3780" t="str">
            <v>Sim</v>
          </cell>
          <cell r="V3780" t="str">
            <v>Sim</v>
          </cell>
          <cell r="W3780" t="str">
            <v>Sim</v>
          </cell>
        </row>
        <row r="3781">
          <cell r="D3781" t="str">
            <v>Santa Adélia/SP</v>
          </cell>
          <cell r="E3781" t="str">
            <v>C</v>
          </cell>
          <cell r="F3781">
            <v>0</v>
          </cell>
          <cell r="G3781" t="str">
            <v>A</v>
          </cell>
          <cell r="H3781">
            <v>0.98125827938976729</v>
          </cell>
          <cell r="I3781" t="str">
            <v>C</v>
          </cell>
          <cell r="J3781">
            <v>0.11332133732006228</v>
          </cell>
          <cell r="K3781" t="str">
            <v>A</v>
          </cell>
          <cell r="L3781" t="str">
            <v>Bicf</v>
          </cell>
          <cell r="M3781" t="str">
            <v/>
          </cell>
          <cell r="N3781" t="str">
            <v>CAPAG Ano Base 2023</v>
          </cell>
          <cell r="O3781" t="str">
            <v>Não</v>
          </cell>
          <cell r="P3781">
            <v>5.9163683546692554E-2</v>
          </cell>
          <cell r="Q3781" t="str">
            <v>Sim</v>
          </cell>
          <cell r="R3781" t="str">
            <v/>
          </cell>
          <cell r="S3781" t="str">
            <v/>
          </cell>
          <cell r="T3781" t="str">
            <v/>
          </cell>
          <cell r="U3781" t="str">
            <v/>
          </cell>
          <cell r="V3781" t="str">
            <v>Sim</v>
          </cell>
          <cell r="W3781" t="str">
            <v>Sim</v>
          </cell>
        </row>
        <row r="3782">
          <cell r="D3782" t="str">
            <v>Santa Albertina/SP</v>
          </cell>
          <cell r="E3782" t="str">
            <v>n.d.</v>
          </cell>
          <cell r="F3782">
            <v>2.9927649107096801E-2</v>
          </cell>
          <cell r="G3782" t="str">
            <v>A</v>
          </cell>
          <cell r="H3782">
            <v>0.92355163429152121</v>
          </cell>
          <cell r="I3782" t="str">
            <v>B</v>
          </cell>
          <cell r="J3782" t="str">
            <v>n.d.</v>
          </cell>
          <cell r="K3782" t="str">
            <v>n.d.</v>
          </cell>
          <cell r="L3782" t="str">
            <v>Bicf</v>
          </cell>
          <cell r="M378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82" t="str">
            <v>CAPAG Ano Base 2023</v>
          </cell>
          <cell r="O3782" t="str">
            <v>Não</v>
          </cell>
          <cell r="P3782" t="str">
            <v>n.d.</v>
          </cell>
          <cell r="Q3782" t="str">
            <v>Sim</v>
          </cell>
          <cell r="R3782" t="str">
            <v/>
          </cell>
          <cell r="S3782" t="str">
            <v/>
          </cell>
          <cell r="T3782" t="str">
            <v/>
          </cell>
          <cell r="U3782" t="str">
            <v>Sim</v>
          </cell>
          <cell r="V3782" t="str">
            <v>Sim</v>
          </cell>
          <cell r="W3782" t="str">
            <v>Sim</v>
          </cell>
        </row>
        <row r="3783">
          <cell r="D3783" t="str">
            <v>Santa Bárbara d'Oeste/SP</v>
          </cell>
          <cell r="E3783" t="str">
            <v>C</v>
          </cell>
          <cell r="F3783">
            <v>0.11113129865641683</v>
          </cell>
          <cell r="G3783" t="str">
            <v>A</v>
          </cell>
          <cell r="H3783">
            <v>0.99690349998135097</v>
          </cell>
          <cell r="I3783" t="str">
            <v>C</v>
          </cell>
          <cell r="J3783">
            <v>1.7075437842325698E-2</v>
          </cell>
          <cell r="K3783" t="str">
            <v>B</v>
          </cell>
          <cell r="L3783" t="str">
            <v>Bicf</v>
          </cell>
          <cell r="M3783" t="str">
            <v/>
          </cell>
          <cell r="N3783" t="str">
            <v>CAPAG Ano Base 2023</v>
          </cell>
          <cell r="O3783" t="str">
            <v>Não</v>
          </cell>
          <cell r="P3783">
            <v>0.65949307990714789</v>
          </cell>
          <cell r="Q3783" t="str">
            <v>Sim</v>
          </cell>
          <cell r="R3783" t="str">
            <v/>
          </cell>
          <cell r="S3783" t="str">
            <v/>
          </cell>
          <cell r="T3783" t="str">
            <v/>
          </cell>
          <cell r="U3783" t="str">
            <v/>
          </cell>
          <cell r="V3783" t="str">
            <v>Sim</v>
          </cell>
          <cell r="W3783" t="str">
            <v>Sim</v>
          </cell>
        </row>
        <row r="3784">
          <cell r="D3784" t="str">
            <v>Santa Branca/SP</v>
          </cell>
          <cell r="E3784" t="str">
            <v>A</v>
          </cell>
          <cell r="F3784">
            <v>9.7909929785219077E-2</v>
          </cell>
          <cell r="G3784" t="str">
            <v>A</v>
          </cell>
          <cell r="H3784">
            <v>0.84270811439725746</v>
          </cell>
          <cell r="I3784" t="str">
            <v>A</v>
          </cell>
          <cell r="J3784">
            <v>0.19469092585773701</v>
          </cell>
          <cell r="K3784" t="str">
            <v>A</v>
          </cell>
          <cell r="L3784" t="str">
            <v>Bicf</v>
          </cell>
          <cell r="M3784" t="str">
            <v/>
          </cell>
          <cell r="N3784" t="str">
            <v>CAPAG Ano Base 2023</v>
          </cell>
          <cell r="O3784" t="str">
            <v>Não</v>
          </cell>
          <cell r="P3784">
            <v>0.20326308179233257</v>
          </cell>
          <cell r="Q3784" t="str">
            <v>Sim</v>
          </cell>
          <cell r="R3784" t="str">
            <v/>
          </cell>
          <cell r="S3784" t="str">
            <v/>
          </cell>
          <cell r="T3784" t="str">
            <v/>
          </cell>
          <cell r="U3784" t="str">
            <v/>
          </cell>
          <cell r="V3784" t="str">
            <v>Sim</v>
          </cell>
          <cell r="W3784" t="str">
            <v>Sim</v>
          </cell>
        </row>
        <row r="3785">
          <cell r="D3785" t="str">
            <v>Santa Clara d'Oeste/SP</v>
          </cell>
          <cell r="E3785" t="str">
            <v>n.d.</v>
          </cell>
          <cell r="F3785">
            <v>4.657715374749611E-2</v>
          </cell>
          <cell r="G3785" t="str">
            <v>A</v>
          </cell>
          <cell r="H3785">
            <v>0.92929746612661557</v>
          </cell>
          <cell r="I3785" t="str">
            <v>B</v>
          </cell>
          <cell r="J3785" t="str">
            <v>n.d.</v>
          </cell>
          <cell r="K3785" t="str">
            <v>n.d.</v>
          </cell>
          <cell r="L3785" t="str">
            <v>Bicf</v>
          </cell>
          <cell r="M378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85" t="str">
            <v>CAPAG Ano Base 2023</v>
          </cell>
          <cell r="O3785" t="str">
            <v>Não</v>
          </cell>
          <cell r="P3785" t="str">
            <v>n.d.</v>
          </cell>
          <cell r="Q3785" t="str">
            <v>Sim</v>
          </cell>
          <cell r="R3785" t="str">
            <v/>
          </cell>
          <cell r="S3785" t="str">
            <v/>
          </cell>
          <cell r="T3785" t="str">
            <v/>
          </cell>
          <cell r="U3785" t="str">
            <v>Sim</v>
          </cell>
          <cell r="V3785" t="str">
            <v>Sim</v>
          </cell>
          <cell r="W3785" t="str">
            <v>Não</v>
          </cell>
        </row>
        <row r="3786">
          <cell r="D3786" t="str">
            <v>Santa Cruz da Conceição/SP</v>
          </cell>
          <cell r="E3786" t="str">
            <v>C</v>
          </cell>
          <cell r="F3786">
            <v>2.6519073538755322E-2</v>
          </cell>
          <cell r="G3786" t="str">
            <v>A</v>
          </cell>
          <cell r="H3786">
            <v>0.95634915562736267</v>
          </cell>
          <cell r="I3786" t="str">
            <v>C</v>
          </cell>
          <cell r="J3786">
            <v>1.6875963849952935E-2</v>
          </cell>
          <cell r="K3786" t="str">
            <v>B</v>
          </cell>
          <cell r="L3786" t="str">
            <v>Bicf</v>
          </cell>
          <cell r="M3786" t="str">
            <v/>
          </cell>
          <cell r="N3786" t="str">
            <v>CAPAG Ano Base 2023</v>
          </cell>
          <cell r="O3786" t="str">
            <v>Não</v>
          </cell>
          <cell r="P3786">
            <v>8.2776725638296789E-3</v>
          </cell>
          <cell r="Q3786" t="str">
            <v>Sim</v>
          </cell>
          <cell r="R3786" t="str">
            <v/>
          </cell>
          <cell r="S3786" t="str">
            <v/>
          </cell>
          <cell r="T3786" t="str">
            <v/>
          </cell>
          <cell r="U3786" t="str">
            <v/>
          </cell>
          <cell r="V3786" t="str">
            <v>Sim</v>
          </cell>
          <cell r="W3786" t="str">
            <v>Sim</v>
          </cell>
        </row>
        <row r="3787">
          <cell r="D3787" t="str">
            <v>Santa Cruz da Esperança/SP</v>
          </cell>
          <cell r="E3787" t="str">
            <v>C</v>
          </cell>
          <cell r="F3787">
            <v>0</v>
          </cell>
          <cell r="G3787" t="str">
            <v>A</v>
          </cell>
          <cell r="H3787">
            <v>0.98661411506302432</v>
          </cell>
          <cell r="I3787" t="str">
            <v>C</v>
          </cell>
          <cell r="J3787">
            <v>3.2505627555727425E-2</v>
          </cell>
          <cell r="K3787" t="str">
            <v>B</v>
          </cell>
          <cell r="L3787" t="str">
            <v>Aicf</v>
          </cell>
          <cell r="M3787" t="str">
            <v/>
          </cell>
          <cell r="N3787" t="str">
            <v>CAPAG Ano Base 2023</v>
          </cell>
          <cell r="O3787" t="str">
            <v>Não</v>
          </cell>
          <cell r="P3787">
            <v>0.23437569200749203</v>
          </cell>
          <cell r="Q3787" t="str">
            <v>Sim</v>
          </cell>
          <cell r="R3787" t="str">
            <v>Sim</v>
          </cell>
          <cell r="S3787" t="str">
            <v/>
          </cell>
          <cell r="T3787" t="str">
            <v/>
          </cell>
          <cell r="U3787" t="str">
            <v/>
          </cell>
          <cell r="V3787" t="str">
            <v>Sim</v>
          </cell>
          <cell r="W3787" t="str">
            <v>Sim</v>
          </cell>
        </row>
        <row r="3788">
          <cell r="D3788" t="str">
            <v>Santa Cruz das Palmeiras/SP</v>
          </cell>
          <cell r="E3788" t="str">
            <v>C</v>
          </cell>
          <cell r="F3788">
            <v>0</v>
          </cell>
          <cell r="G3788" t="str">
            <v>A</v>
          </cell>
          <cell r="H3788">
            <v>0.92881263678906922</v>
          </cell>
          <cell r="I3788" t="str">
            <v>B</v>
          </cell>
          <cell r="J3788">
            <v>-0.19088252239436676</v>
          </cell>
          <cell r="K3788" t="str">
            <v>C</v>
          </cell>
          <cell r="L3788" t="str">
            <v>Cicf</v>
          </cell>
          <cell r="M3788" t="str">
            <v/>
          </cell>
          <cell r="N3788" t="str">
            <v>CAPAG Ano Base 2023</v>
          </cell>
          <cell r="O3788" t="str">
            <v>Não</v>
          </cell>
          <cell r="P3788" t="str">
            <v/>
          </cell>
          <cell r="Q3788" t="str">
            <v>Sim</v>
          </cell>
          <cell r="R3788" t="str">
            <v/>
          </cell>
          <cell r="S3788" t="str">
            <v/>
          </cell>
          <cell r="T3788" t="str">
            <v/>
          </cell>
          <cell r="U3788" t="str">
            <v/>
          </cell>
          <cell r="V3788" t="str">
            <v>Sim</v>
          </cell>
          <cell r="W3788" t="str">
            <v>Sim</v>
          </cell>
        </row>
        <row r="3789">
          <cell r="D3789" t="str">
            <v>Santa Cruz do Rio Pardo/SP</v>
          </cell>
          <cell r="E3789" t="str">
            <v>C</v>
          </cell>
          <cell r="F3789">
            <v>4.1998696456958758E-2</v>
          </cell>
          <cell r="G3789" t="str">
            <v>A</v>
          </cell>
          <cell r="H3789">
            <v>0.98547793361120684</v>
          </cell>
          <cell r="I3789" t="str">
            <v>C</v>
          </cell>
          <cell r="J3789">
            <v>2.3274672447681284E-2</v>
          </cell>
          <cell r="K3789" t="str">
            <v>B</v>
          </cell>
          <cell r="L3789" t="str">
            <v>Bicf</v>
          </cell>
          <cell r="M3789" t="str">
            <v/>
          </cell>
          <cell r="N3789" t="str">
            <v>CAPAG Ano Base 2023</v>
          </cell>
          <cell r="O3789" t="str">
            <v>Não</v>
          </cell>
          <cell r="P3789">
            <v>0.22859887805150594</v>
          </cell>
          <cell r="Q3789" t="str">
            <v>Sim</v>
          </cell>
          <cell r="R3789" t="str">
            <v/>
          </cell>
          <cell r="S3789" t="str">
            <v/>
          </cell>
          <cell r="T3789" t="str">
            <v/>
          </cell>
          <cell r="U3789" t="str">
            <v/>
          </cell>
          <cell r="V3789" t="str">
            <v>Sim</v>
          </cell>
          <cell r="W3789" t="str">
            <v>Sim</v>
          </cell>
        </row>
        <row r="3790">
          <cell r="D3790" t="str">
            <v>Santa Ernestina/SP</v>
          </cell>
          <cell r="E3790" t="str">
            <v>n.d.</v>
          </cell>
          <cell r="F3790">
            <v>0</v>
          </cell>
          <cell r="G3790" t="str">
            <v>A</v>
          </cell>
          <cell r="H3790">
            <v>0.91093055812488322</v>
          </cell>
          <cell r="I3790" t="str">
            <v>B</v>
          </cell>
          <cell r="J3790" t="str">
            <v>n.d.</v>
          </cell>
          <cell r="K3790" t="str">
            <v>n.d.</v>
          </cell>
          <cell r="L3790" t="str">
            <v>Bicf</v>
          </cell>
          <cell r="M379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90" t="str">
            <v>CAPAG Ano Base 2024</v>
          </cell>
          <cell r="O3790" t="str">
            <v>Sim</v>
          </cell>
          <cell r="P3790" t="str">
            <v>n.d.</v>
          </cell>
          <cell r="Q3790" t="str">
            <v>Sim</v>
          </cell>
          <cell r="R3790" t="str">
            <v/>
          </cell>
          <cell r="S3790" t="str">
            <v/>
          </cell>
          <cell r="T3790" t="str">
            <v/>
          </cell>
          <cell r="U3790" t="str">
            <v>Sim</v>
          </cell>
          <cell r="V3790" t="str">
            <v>Sim</v>
          </cell>
          <cell r="W3790" t="str">
            <v>Sim</v>
          </cell>
        </row>
        <row r="3791">
          <cell r="D3791" t="str">
            <v>Santa Fé do Sul/SP</v>
          </cell>
          <cell r="E3791" t="str">
            <v>C</v>
          </cell>
          <cell r="F3791">
            <v>0.25285616780276998</v>
          </cell>
          <cell r="G3791" t="str">
            <v>A</v>
          </cell>
          <cell r="H3791">
            <v>0.81878895074688751</v>
          </cell>
          <cell r="I3791" t="str">
            <v>A</v>
          </cell>
          <cell r="J3791">
            <v>0</v>
          </cell>
          <cell r="K3791" t="str">
            <v>C</v>
          </cell>
          <cell r="L3791" t="str">
            <v>Dicf</v>
          </cell>
          <cell r="M3791" t="str">
            <v/>
          </cell>
          <cell r="N3791" t="str">
            <v>CAPAG Ano Base 2023</v>
          </cell>
          <cell r="O3791" t="str">
            <v>Não</v>
          </cell>
          <cell r="P3791">
            <v>0.38363071990487507</v>
          </cell>
          <cell r="Q3791" t="str">
            <v>Sim</v>
          </cell>
          <cell r="R3791" t="str">
            <v>Sim</v>
          </cell>
          <cell r="S3791" t="str">
            <v/>
          </cell>
          <cell r="T3791" t="str">
            <v/>
          </cell>
          <cell r="U3791" t="str">
            <v/>
          </cell>
          <cell r="V3791" t="str">
            <v>Sim</v>
          </cell>
          <cell r="W3791" t="str">
            <v>Sim</v>
          </cell>
        </row>
        <row r="3792">
          <cell r="D3792" t="str">
            <v>Santa Gertrudes/SP</v>
          </cell>
          <cell r="E3792" t="str">
            <v>A</v>
          </cell>
          <cell r="F3792">
            <v>2.1922889214235283E-2</v>
          </cell>
          <cell r="G3792" t="str">
            <v>A</v>
          </cell>
          <cell r="H3792">
            <v>0.7932489563597952</v>
          </cell>
          <cell r="I3792" t="str">
            <v>A</v>
          </cell>
          <cell r="J3792">
            <v>0.19329590415639167</v>
          </cell>
          <cell r="K3792" t="str">
            <v>A</v>
          </cell>
          <cell r="L3792" t="str">
            <v>Bicf</v>
          </cell>
          <cell r="M3792" t="str">
            <v/>
          </cell>
          <cell r="N3792" t="str">
            <v>CAPAG Ano Base 2023</v>
          </cell>
          <cell r="O3792" t="str">
            <v>Não</v>
          </cell>
          <cell r="P3792">
            <v>0.17401306436547292</v>
          </cell>
          <cell r="Q3792" t="str">
            <v>Sim</v>
          </cell>
          <cell r="R3792" t="str">
            <v/>
          </cell>
          <cell r="S3792" t="str">
            <v/>
          </cell>
          <cell r="T3792" t="str">
            <v/>
          </cell>
          <cell r="U3792" t="str">
            <v/>
          </cell>
          <cell r="V3792" t="str">
            <v>Sim</v>
          </cell>
          <cell r="W3792" t="str">
            <v>Sim</v>
          </cell>
        </row>
        <row r="3793">
          <cell r="D3793" t="str">
            <v>Santa Isabel/SP</v>
          </cell>
          <cell r="E3793" t="str">
            <v>C</v>
          </cell>
          <cell r="F3793">
            <v>2.4735111817283622E-3</v>
          </cell>
          <cell r="G3793" t="str">
            <v>A</v>
          </cell>
          <cell r="H3793">
            <v>0.95899793860764093</v>
          </cell>
          <cell r="I3793" t="str">
            <v>C</v>
          </cell>
          <cell r="J3793">
            <v>8.6388950891802277E-2</v>
          </cell>
          <cell r="K3793" t="str">
            <v>A</v>
          </cell>
          <cell r="L3793" t="str">
            <v>Bicf</v>
          </cell>
          <cell r="M3793" t="str">
            <v/>
          </cell>
          <cell r="N3793" t="str">
            <v>CAPAG Ano Base 2023</v>
          </cell>
          <cell r="O3793" t="str">
            <v>Não</v>
          </cell>
          <cell r="P3793">
            <v>0.29172719798385316</v>
          </cell>
          <cell r="Q3793" t="str">
            <v>Sim</v>
          </cell>
          <cell r="R3793" t="str">
            <v/>
          </cell>
          <cell r="S3793" t="str">
            <v/>
          </cell>
          <cell r="T3793" t="str">
            <v/>
          </cell>
          <cell r="U3793" t="str">
            <v/>
          </cell>
          <cell r="V3793" t="str">
            <v>Sim</v>
          </cell>
          <cell r="W3793" t="str">
            <v>Sim</v>
          </cell>
        </row>
        <row r="3794">
          <cell r="D3794" t="str">
            <v>Santa Lúcia/SP</v>
          </cell>
          <cell r="E3794" t="str">
            <v>C</v>
          </cell>
          <cell r="F3794">
            <v>0.10883336667603001</v>
          </cell>
          <cell r="G3794" t="str">
            <v>A</v>
          </cell>
          <cell r="H3794">
            <v>0.97446992770122665</v>
          </cell>
          <cell r="I3794" t="str">
            <v>C</v>
          </cell>
          <cell r="J3794">
            <v>-8.7484624367271356E-3</v>
          </cell>
          <cell r="K3794" t="str">
            <v>C</v>
          </cell>
          <cell r="L3794" t="str">
            <v>Bicf</v>
          </cell>
          <cell r="M3794" t="str">
            <v/>
          </cell>
          <cell r="N3794" t="str">
            <v>CAPAG Ano Base 2023</v>
          </cell>
          <cell r="O3794" t="str">
            <v>Não</v>
          </cell>
          <cell r="P3794" t="str">
            <v>n.d.</v>
          </cell>
          <cell r="Q3794" t="str">
            <v>Sim</v>
          </cell>
          <cell r="R3794" t="str">
            <v/>
          </cell>
          <cell r="S3794" t="str">
            <v/>
          </cell>
          <cell r="T3794" t="str">
            <v/>
          </cell>
          <cell r="U3794" t="str">
            <v/>
          </cell>
          <cell r="V3794" t="str">
            <v>Sim</v>
          </cell>
          <cell r="W3794" t="str">
            <v>Não</v>
          </cell>
        </row>
        <row r="3795">
          <cell r="D3795" t="str">
            <v>Santa Maria da Serra/SP</v>
          </cell>
          <cell r="E3795" t="str">
            <v>n.d.</v>
          </cell>
          <cell r="F3795">
            <v>7.2051563519860869E-3</v>
          </cell>
          <cell r="G3795" t="str">
            <v>A</v>
          </cell>
          <cell r="H3795">
            <v>0.97688015260928251</v>
          </cell>
          <cell r="I3795" t="str">
            <v>C</v>
          </cell>
          <cell r="J3795" t="str">
            <v>n.d.</v>
          </cell>
          <cell r="K3795" t="str">
            <v>n.d.</v>
          </cell>
          <cell r="L3795" t="str">
            <v>Bicf</v>
          </cell>
          <cell r="M379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95" t="str">
            <v>CAPAG Ano Base 2023</v>
          </cell>
          <cell r="O3795" t="str">
            <v>Não</v>
          </cell>
          <cell r="P3795" t="str">
            <v>n.d.</v>
          </cell>
          <cell r="Q3795" t="str">
            <v>Sim</v>
          </cell>
          <cell r="R3795" t="str">
            <v/>
          </cell>
          <cell r="S3795" t="str">
            <v/>
          </cell>
          <cell r="T3795" t="str">
            <v/>
          </cell>
          <cell r="U3795" t="str">
            <v>Sim</v>
          </cell>
          <cell r="V3795" t="str">
            <v>Sim</v>
          </cell>
          <cell r="W3795" t="str">
            <v>Não</v>
          </cell>
        </row>
        <row r="3796">
          <cell r="D3796" t="str">
            <v>Santa Mercedes/SP</v>
          </cell>
          <cell r="E3796" t="str">
            <v>n.d.</v>
          </cell>
          <cell r="F3796">
            <v>0</v>
          </cell>
          <cell r="G3796" t="str">
            <v>A</v>
          </cell>
          <cell r="H3796">
            <v>0.87639047475654241</v>
          </cell>
          <cell r="I3796" t="str">
            <v>B</v>
          </cell>
          <cell r="J3796" t="str">
            <v>n.d.</v>
          </cell>
          <cell r="K3796" t="str">
            <v>n.d.</v>
          </cell>
          <cell r="L3796" t="str">
            <v>Bicf</v>
          </cell>
          <cell r="M379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96" t="str">
            <v>CAPAG Ano Base 2024</v>
          </cell>
          <cell r="O3796" t="str">
            <v>Sim</v>
          </cell>
          <cell r="P3796" t="str">
            <v>n.d.</v>
          </cell>
          <cell r="Q3796" t="str">
            <v>Sim</v>
          </cell>
          <cell r="R3796" t="str">
            <v/>
          </cell>
          <cell r="S3796" t="str">
            <v/>
          </cell>
          <cell r="T3796" t="str">
            <v/>
          </cell>
          <cell r="U3796" t="str">
            <v>Sim</v>
          </cell>
          <cell r="V3796" t="str">
            <v>Sim</v>
          </cell>
          <cell r="W3796" t="str">
            <v>Sim</v>
          </cell>
        </row>
        <row r="3797">
          <cell r="D3797" t="str">
            <v>Santana da Ponte Pensa/SP</v>
          </cell>
          <cell r="E3797" t="str">
            <v>n.d.</v>
          </cell>
          <cell r="F3797">
            <v>0</v>
          </cell>
          <cell r="G3797" t="str">
            <v>A</v>
          </cell>
          <cell r="H3797">
            <v>0.89544027907810242</v>
          </cell>
          <cell r="I3797" t="str">
            <v>B</v>
          </cell>
          <cell r="J3797" t="str">
            <v>n.d.</v>
          </cell>
          <cell r="K3797" t="str">
            <v>n.d.</v>
          </cell>
          <cell r="L3797" t="str">
            <v>Bicf</v>
          </cell>
          <cell r="M379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97" t="str">
            <v>CAPAG Ano Base 2023</v>
          </cell>
          <cell r="O3797" t="str">
            <v>Não</v>
          </cell>
          <cell r="P3797" t="str">
            <v>n.d.</v>
          </cell>
          <cell r="Q3797" t="str">
            <v>Sim</v>
          </cell>
          <cell r="R3797" t="str">
            <v/>
          </cell>
          <cell r="S3797" t="str">
            <v/>
          </cell>
          <cell r="T3797" t="str">
            <v/>
          </cell>
          <cell r="U3797" t="str">
            <v>Sim</v>
          </cell>
          <cell r="V3797" t="str">
            <v>Sim</v>
          </cell>
          <cell r="W3797" t="str">
            <v>Não</v>
          </cell>
        </row>
        <row r="3798">
          <cell r="D3798" t="str">
            <v>Santana de Parnaíba/SP</v>
          </cell>
          <cell r="E3798" t="str">
            <v>A</v>
          </cell>
          <cell r="F3798">
            <v>2.0824182539692569E-2</v>
          </cell>
          <cell r="G3798" t="str">
            <v>A</v>
          </cell>
          <cell r="H3798">
            <v>0.77414729255693371</v>
          </cell>
          <cell r="I3798" t="str">
            <v>A</v>
          </cell>
          <cell r="J3798">
            <v>0.28715714199742026</v>
          </cell>
          <cell r="K3798" t="str">
            <v>A</v>
          </cell>
          <cell r="L3798" t="str">
            <v>Bicf</v>
          </cell>
          <cell r="M3798" t="str">
            <v/>
          </cell>
          <cell r="N3798" t="str">
            <v>CAPAG Ano Base 2023</v>
          </cell>
          <cell r="O3798" t="str">
            <v>Não</v>
          </cell>
          <cell r="P3798">
            <v>0.13943356856067909</v>
          </cell>
          <cell r="Q3798" t="str">
            <v>Sim</v>
          </cell>
          <cell r="R3798" t="str">
            <v/>
          </cell>
          <cell r="S3798" t="str">
            <v/>
          </cell>
          <cell r="T3798" t="str">
            <v/>
          </cell>
          <cell r="U3798" t="str">
            <v/>
          </cell>
          <cell r="V3798" t="str">
            <v>Sim</v>
          </cell>
          <cell r="W3798" t="str">
            <v>Sim</v>
          </cell>
        </row>
        <row r="3799">
          <cell r="D3799" t="str">
            <v>Santa Rita d'Oeste/SP</v>
          </cell>
          <cell r="E3799" t="str">
            <v>n.d.</v>
          </cell>
          <cell r="F3799">
            <v>4.4487446195576541E-2</v>
          </cell>
          <cell r="G3799" t="str">
            <v>A</v>
          </cell>
          <cell r="H3799">
            <v>0.93069856545532792</v>
          </cell>
          <cell r="I3799" t="str">
            <v>B</v>
          </cell>
          <cell r="J3799" t="str">
            <v>n.d.</v>
          </cell>
          <cell r="K3799" t="str">
            <v>n.d.</v>
          </cell>
          <cell r="L3799" t="str">
            <v>Cicf</v>
          </cell>
          <cell r="M379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799" t="str">
            <v>CAPAG Ano Base 2023</v>
          </cell>
          <cell r="O3799" t="str">
            <v>Não</v>
          </cell>
          <cell r="P3799" t="str">
            <v>n.d.</v>
          </cell>
          <cell r="Q3799" t="str">
            <v>Sim</v>
          </cell>
          <cell r="R3799" t="str">
            <v/>
          </cell>
          <cell r="S3799" t="str">
            <v/>
          </cell>
          <cell r="T3799" t="str">
            <v/>
          </cell>
          <cell r="U3799" t="str">
            <v>Sim</v>
          </cell>
          <cell r="V3799" t="str">
            <v>Sim</v>
          </cell>
          <cell r="W3799" t="str">
            <v>Não</v>
          </cell>
        </row>
        <row r="3800">
          <cell r="D3800" t="str">
            <v>Santa Rita do Passa Quatro/SP</v>
          </cell>
          <cell r="E3800" t="str">
            <v>n.d.</v>
          </cell>
          <cell r="F3800">
            <v>0.11096883616025248</v>
          </cell>
          <cell r="G3800" t="str">
            <v>A</v>
          </cell>
          <cell r="H3800">
            <v>0.91253424459642951</v>
          </cell>
          <cell r="I3800" t="str">
            <v>B</v>
          </cell>
          <cell r="J3800" t="str">
            <v>n.d.</v>
          </cell>
          <cell r="K3800" t="str">
            <v>n.d.</v>
          </cell>
          <cell r="L3800" t="str">
            <v>Bicf</v>
          </cell>
          <cell r="M380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00" t="str">
            <v>CAPAG Ano Base 2023</v>
          </cell>
          <cell r="O3800" t="str">
            <v>Não</v>
          </cell>
          <cell r="P3800" t="str">
            <v>n.d.</v>
          </cell>
          <cell r="Q3800" t="str">
            <v>Sim</v>
          </cell>
          <cell r="R3800" t="str">
            <v/>
          </cell>
          <cell r="S3800" t="str">
            <v/>
          </cell>
          <cell r="T3800" t="str">
            <v/>
          </cell>
          <cell r="U3800" t="str">
            <v>Sim</v>
          </cell>
          <cell r="V3800" t="str">
            <v>Sim</v>
          </cell>
          <cell r="W3800" t="str">
            <v>Sim</v>
          </cell>
        </row>
        <row r="3801">
          <cell r="D3801" t="str">
            <v>Santa Rosa de Viterbo/SP</v>
          </cell>
          <cell r="E3801" t="str">
            <v>C</v>
          </cell>
          <cell r="F3801">
            <v>0.1414358189192218</v>
          </cell>
          <cell r="G3801" t="str">
            <v>A</v>
          </cell>
          <cell r="H3801">
            <v>0.96906793537450997</v>
          </cell>
          <cell r="I3801" t="str">
            <v>C</v>
          </cell>
          <cell r="J3801">
            <v>3.9109131596894005E-2</v>
          </cell>
          <cell r="K3801" t="str">
            <v>B</v>
          </cell>
          <cell r="L3801" t="str">
            <v>Bicf</v>
          </cell>
          <cell r="M3801" t="str">
            <v/>
          </cell>
          <cell r="N3801" t="str">
            <v>CAPAG Ano Base 2023</v>
          </cell>
          <cell r="O3801" t="str">
            <v>Não</v>
          </cell>
          <cell r="P3801">
            <v>0.63505670031839589</v>
          </cell>
          <cell r="Q3801" t="str">
            <v>Sim</v>
          </cell>
          <cell r="R3801" t="str">
            <v/>
          </cell>
          <cell r="S3801" t="str">
            <v/>
          </cell>
          <cell r="T3801" t="str">
            <v/>
          </cell>
          <cell r="U3801" t="str">
            <v/>
          </cell>
          <cell r="V3801" t="str">
            <v>Sim</v>
          </cell>
          <cell r="W3801" t="str">
            <v>Sim</v>
          </cell>
        </row>
        <row r="3802">
          <cell r="D3802" t="str">
            <v>Santa Salete/SP</v>
          </cell>
          <cell r="E3802" t="str">
            <v>n.d.</v>
          </cell>
          <cell r="F3802">
            <v>0</v>
          </cell>
          <cell r="G3802" t="str">
            <v>A</v>
          </cell>
          <cell r="H3802">
            <v>0.93170141488637515</v>
          </cell>
          <cell r="I3802" t="str">
            <v>B</v>
          </cell>
          <cell r="J3802" t="str">
            <v>n.d.</v>
          </cell>
          <cell r="K3802" t="str">
            <v>n.d.</v>
          </cell>
          <cell r="L3802" t="str">
            <v>Bicf</v>
          </cell>
          <cell r="M38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02" t="str">
            <v>CAPAG Ano Base 2023</v>
          </cell>
          <cell r="O3802" t="str">
            <v>Não</v>
          </cell>
          <cell r="P3802" t="str">
            <v>n.d.</v>
          </cell>
          <cell r="Q3802" t="str">
            <v>Sim</v>
          </cell>
          <cell r="R3802" t="str">
            <v/>
          </cell>
          <cell r="S3802" t="str">
            <v/>
          </cell>
          <cell r="T3802" t="str">
            <v/>
          </cell>
          <cell r="U3802" t="str">
            <v>Sim</v>
          </cell>
          <cell r="V3802" t="str">
            <v>Sim</v>
          </cell>
          <cell r="W3802" t="str">
            <v>Não</v>
          </cell>
        </row>
        <row r="3803">
          <cell r="D3803" t="str">
            <v>Santo Anastácio/SP</v>
          </cell>
          <cell r="E3803" t="str">
            <v>C</v>
          </cell>
          <cell r="F3803">
            <v>1.8829189530881584E-3</v>
          </cell>
          <cell r="G3803" t="str">
            <v>A</v>
          </cell>
          <cell r="H3803">
            <v>0.9343853600521872</v>
          </cell>
          <cell r="I3803" t="str">
            <v>B</v>
          </cell>
          <cell r="J3803">
            <v>-2.2491877913362594E-2</v>
          </cell>
          <cell r="K3803" t="str">
            <v>C</v>
          </cell>
          <cell r="L3803" t="str">
            <v>Bicf</v>
          </cell>
          <cell r="M3803" t="str">
            <v/>
          </cell>
          <cell r="N3803" t="str">
            <v>CAPAG Ano Base 2023</v>
          </cell>
          <cell r="O3803" t="str">
            <v>Não</v>
          </cell>
          <cell r="P3803">
            <v>2.6354115128538238</v>
          </cell>
          <cell r="Q3803" t="str">
            <v>Sim</v>
          </cell>
          <cell r="R3803" t="str">
            <v/>
          </cell>
          <cell r="S3803" t="str">
            <v/>
          </cell>
          <cell r="T3803" t="str">
            <v/>
          </cell>
          <cell r="U3803" t="str">
            <v/>
          </cell>
          <cell r="V3803" t="str">
            <v>Sim</v>
          </cell>
          <cell r="W3803" t="str">
            <v>Não</v>
          </cell>
        </row>
        <row r="3804">
          <cell r="D3804" t="str">
            <v>Santo André/SP</v>
          </cell>
          <cell r="E3804" t="str">
            <v>C</v>
          </cell>
          <cell r="F3804">
            <v>0.52660597701839218</v>
          </cell>
          <cell r="G3804" t="str">
            <v>A</v>
          </cell>
          <cell r="H3804">
            <v>0.96554749550174712</v>
          </cell>
          <cell r="I3804" t="str">
            <v>C</v>
          </cell>
          <cell r="J3804">
            <v>-4.9173843004280508E-2</v>
          </cell>
          <cell r="K3804" t="str">
            <v>C</v>
          </cell>
          <cell r="L3804" t="str">
            <v>Bicf</v>
          </cell>
          <cell r="M3804" t="str">
            <v/>
          </cell>
          <cell r="N3804" t="str">
            <v>CAPAG Ano Base 2023</v>
          </cell>
          <cell r="O3804" t="str">
            <v>Não</v>
          </cell>
          <cell r="P3804" t="str">
            <v/>
          </cell>
          <cell r="Q3804" t="str">
            <v>Sim</v>
          </cell>
          <cell r="R3804" t="str">
            <v/>
          </cell>
          <cell r="S3804" t="str">
            <v/>
          </cell>
          <cell r="T3804" t="str">
            <v/>
          </cell>
          <cell r="U3804" t="str">
            <v/>
          </cell>
          <cell r="V3804" t="str">
            <v>Sim</v>
          </cell>
          <cell r="W3804" t="str">
            <v>Sim</v>
          </cell>
        </row>
        <row r="3805">
          <cell r="D3805" t="str">
            <v>Santo Antônio da Alegria/SP</v>
          </cell>
          <cell r="E3805" t="str">
            <v>C</v>
          </cell>
          <cell r="F3805">
            <v>0.10562503025045397</v>
          </cell>
          <cell r="G3805" t="str">
            <v>A</v>
          </cell>
          <cell r="H3805">
            <v>0.98504091336430188</v>
          </cell>
          <cell r="I3805" t="str">
            <v>C</v>
          </cell>
          <cell r="J3805">
            <v>-0.1043598204971891</v>
          </cell>
          <cell r="K3805" t="str">
            <v>C</v>
          </cell>
          <cell r="L3805" t="str">
            <v>Bicf</v>
          </cell>
          <cell r="M3805" t="str">
            <v/>
          </cell>
          <cell r="N3805" t="str">
            <v>CAPAG Ano Base 2023</v>
          </cell>
          <cell r="O3805" t="str">
            <v>Não</v>
          </cell>
          <cell r="P3805" t="str">
            <v/>
          </cell>
          <cell r="Q3805" t="str">
            <v>Sim</v>
          </cell>
          <cell r="R3805" t="str">
            <v/>
          </cell>
          <cell r="S3805" t="str">
            <v/>
          </cell>
          <cell r="T3805" t="str">
            <v/>
          </cell>
          <cell r="U3805" t="str">
            <v/>
          </cell>
          <cell r="V3805" t="str">
            <v>Sim</v>
          </cell>
          <cell r="W3805" t="str">
            <v>Sim</v>
          </cell>
        </row>
        <row r="3806">
          <cell r="D3806" t="str">
            <v>Santo Antônio de Posse/SP</v>
          </cell>
          <cell r="E3806" t="str">
            <v>C</v>
          </cell>
          <cell r="F3806">
            <v>6.1074803458606476E-2</v>
          </cell>
          <cell r="G3806" t="str">
            <v>A</v>
          </cell>
          <cell r="H3806">
            <v>0.94073442021056974</v>
          </cell>
          <cell r="I3806" t="str">
            <v>B</v>
          </cell>
          <cell r="J3806">
            <v>-8.8941532353113056E-2</v>
          </cell>
          <cell r="K3806" t="str">
            <v>C</v>
          </cell>
          <cell r="L3806" t="str">
            <v>Cicf</v>
          </cell>
          <cell r="M3806" t="str">
            <v/>
          </cell>
          <cell r="N3806" t="str">
            <v>CAPAG Ano Base 2023</v>
          </cell>
          <cell r="O3806" t="str">
            <v>Não</v>
          </cell>
          <cell r="P3806" t="str">
            <v/>
          </cell>
          <cell r="Q3806" t="str">
            <v>Sim</v>
          </cell>
          <cell r="R3806" t="str">
            <v/>
          </cell>
          <cell r="S3806" t="str">
            <v/>
          </cell>
          <cell r="T3806" t="str">
            <v/>
          </cell>
          <cell r="U3806" t="str">
            <v/>
          </cell>
          <cell r="V3806" t="str">
            <v>Sim</v>
          </cell>
          <cell r="W3806" t="str">
            <v>Sim</v>
          </cell>
        </row>
        <row r="3807">
          <cell r="D3807" t="str">
            <v>Santo Antônio do Aracanguá/SP</v>
          </cell>
          <cell r="E3807" t="str">
            <v>C</v>
          </cell>
          <cell r="F3807">
            <v>2.400666130195911E-3</v>
          </cell>
          <cell r="G3807" t="str">
            <v>A</v>
          </cell>
          <cell r="H3807">
            <v>1.011091245989209</v>
          </cell>
          <cell r="I3807" t="str">
            <v>C</v>
          </cell>
          <cell r="J3807">
            <v>-7.6520486166407733E-2</v>
          </cell>
          <cell r="K3807" t="str">
            <v>C</v>
          </cell>
          <cell r="L3807" t="str">
            <v>Dicf</v>
          </cell>
          <cell r="M3807" t="str">
            <v/>
          </cell>
          <cell r="N3807" t="str">
            <v>CAPAG Ano Base 2023</v>
          </cell>
          <cell r="O3807" t="str">
            <v>Não</v>
          </cell>
          <cell r="P3807" t="str">
            <v/>
          </cell>
          <cell r="Q3807" t="str">
            <v>Sim</v>
          </cell>
          <cell r="R3807" t="str">
            <v/>
          </cell>
          <cell r="S3807" t="str">
            <v/>
          </cell>
          <cell r="T3807" t="str">
            <v/>
          </cell>
          <cell r="U3807" t="str">
            <v/>
          </cell>
          <cell r="V3807" t="str">
            <v>Sim</v>
          </cell>
          <cell r="W3807" t="str">
            <v>Não</v>
          </cell>
        </row>
        <row r="3808">
          <cell r="D3808" t="str">
            <v>Santo Antônio do Jardim/SP</v>
          </cell>
          <cell r="E3808" t="str">
            <v>C</v>
          </cell>
          <cell r="F3808">
            <v>0</v>
          </cell>
          <cell r="G3808" t="str">
            <v>A</v>
          </cell>
          <cell r="H3808">
            <v>0.97951574356858007</v>
          </cell>
          <cell r="I3808" t="str">
            <v>C</v>
          </cell>
          <cell r="J3808">
            <v>4.7725254384960746E-2</v>
          </cell>
          <cell r="K3808" t="str">
            <v>B</v>
          </cell>
          <cell r="L3808" t="str">
            <v>Bicf</v>
          </cell>
          <cell r="M3808" t="str">
            <v/>
          </cell>
          <cell r="N3808" t="str">
            <v>CAPAG Ano Base 2023</v>
          </cell>
          <cell r="O3808" t="str">
            <v>Não</v>
          </cell>
          <cell r="P3808">
            <v>0.40511876471843827</v>
          </cell>
          <cell r="Q3808" t="str">
            <v>Sim</v>
          </cell>
          <cell r="R3808" t="str">
            <v/>
          </cell>
          <cell r="S3808" t="str">
            <v/>
          </cell>
          <cell r="T3808" t="str">
            <v/>
          </cell>
          <cell r="U3808" t="str">
            <v/>
          </cell>
          <cell r="V3808" t="str">
            <v>Sim</v>
          </cell>
          <cell r="W3808" t="str">
            <v>Sim</v>
          </cell>
        </row>
        <row r="3809">
          <cell r="D3809" t="str">
            <v>Santo Antônio do Pinhal/SP</v>
          </cell>
          <cell r="E3809" t="str">
            <v>C</v>
          </cell>
          <cell r="F3809">
            <v>1.1306597605357571E-2</v>
          </cell>
          <cell r="G3809" t="str">
            <v>A</v>
          </cell>
          <cell r="H3809">
            <v>0.95351878785766819</v>
          </cell>
          <cell r="I3809" t="str">
            <v>C</v>
          </cell>
          <cell r="J3809">
            <v>5.234224555912842E-2</v>
          </cell>
          <cell r="K3809" t="str">
            <v>A</v>
          </cell>
          <cell r="L3809" t="str">
            <v>Bicf</v>
          </cell>
          <cell r="M3809" t="str">
            <v/>
          </cell>
          <cell r="N3809" t="str">
            <v>CAPAG Ano Base 2023</v>
          </cell>
          <cell r="O3809" t="str">
            <v>Não</v>
          </cell>
          <cell r="P3809">
            <v>0.60747513604039483</v>
          </cell>
          <cell r="Q3809" t="str">
            <v>Sim</v>
          </cell>
          <cell r="R3809" t="str">
            <v>Sim</v>
          </cell>
          <cell r="S3809" t="str">
            <v/>
          </cell>
          <cell r="T3809" t="str">
            <v/>
          </cell>
          <cell r="U3809" t="str">
            <v/>
          </cell>
          <cell r="V3809" t="str">
            <v>Sim</v>
          </cell>
          <cell r="W3809" t="str">
            <v>Sim</v>
          </cell>
        </row>
        <row r="3810">
          <cell r="D3810" t="str">
            <v>Santo Expedito/SP</v>
          </cell>
          <cell r="E3810" t="str">
            <v>A</v>
          </cell>
          <cell r="F3810">
            <v>0</v>
          </cell>
          <cell r="G3810" t="str">
            <v>A</v>
          </cell>
          <cell r="H3810">
            <v>0.86898048456068655</v>
          </cell>
          <cell r="I3810" t="str">
            <v>B</v>
          </cell>
          <cell r="J3810">
            <v>0.15182258671909446</v>
          </cell>
          <cell r="K3810" t="str">
            <v>A</v>
          </cell>
          <cell r="L3810" t="str">
            <v>Bicf</v>
          </cell>
          <cell r="M3810" t="str">
            <v/>
          </cell>
          <cell r="N3810" t="str">
            <v>CAPAG Ano Base 2023</v>
          </cell>
          <cell r="O3810" t="str">
            <v>Não</v>
          </cell>
          <cell r="P3810">
            <v>0.3360595807113389</v>
          </cell>
          <cell r="Q3810" t="str">
            <v>Sim</v>
          </cell>
          <cell r="R3810" t="str">
            <v/>
          </cell>
          <cell r="S3810" t="str">
            <v/>
          </cell>
          <cell r="T3810" t="str">
            <v/>
          </cell>
          <cell r="U3810" t="str">
            <v/>
          </cell>
          <cell r="V3810" t="str">
            <v>Sim</v>
          </cell>
          <cell r="W3810" t="str">
            <v>Sim</v>
          </cell>
        </row>
        <row r="3811">
          <cell r="D3811" t="str">
            <v>Santópolis do Aguapeí/SP</v>
          </cell>
          <cell r="E3811" t="str">
            <v>C</v>
          </cell>
          <cell r="F3811">
            <v>6.6557099118914166E-3</v>
          </cell>
          <cell r="G3811" t="str">
            <v>A</v>
          </cell>
          <cell r="H3811">
            <v>0.95086353454042605</v>
          </cell>
          <cell r="I3811" t="str">
            <v>C</v>
          </cell>
          <cell r="J3811">
            <v>5.1665974675656944E-2</v>
          </cell>
          <cell r="K3811" t="str">
            <v>A</v>
          </cell>
          <cell r="L3811" t="str">
            <v>Bicf</v>
          </cell>
          <cell r="M3811" t="str">
            <v/>
          </cell>
          <cell r="N3811" t="str">
            <v>CAPAG Ano Base 2023</v>
          </cell>
          <cell r="O3811" t="str">
            <v>Não</v>
          </cell>
          <cell r="P3811">
            <v>3.3731946027728277E-2</v>
          </cell>
          <cell r="Q3811" t="str">
            <v>Sim</v>
          </cell>
          <cell r="R3811" t="str">
            <v>Sim</v>
          </cell>
          <cell r="S3811" t="str">
            <v/>
          </cell>
          <cell r="T3811" t="str">
            <v/>
          </cell>
          <cell r="U3811" t="str">
            <v/>
          </cell>
          <cell r="V3811" t="str">
            <v>Sim</v>
          </cell>
          <cell r="W3811" t="str">
            <v>Sim</v>
          </cell>
        </row>
        <row r="3812">
          <cell r="D3812" t="str">
            <v>Santos/SP</v>
          </cell>
          <cell r="E3812" t="str">
            <v>B</v>
          </cell>
          <cell r="F3812">
            <v>0.24743893232653413</v>
          </cell>
          <cell r="G3812" t="str">
            <v>A</v>
          </cell>
          <cell r="H3812">
            <v>0.92476386390265231</v>
          </cell>
          <cell r="I3812" t="str">
            <v>B</v>
          </cell>
          <cell r="J3812">
            <v>2.9924445616518202E-2</v>
          </cell>
          <cell r="K3812" t="str">
            <v>B</v>
          </cell>
          <cell r="L3812" t="str">
            <v>Bicf</v>
          </cell>
          <cell r="M3812" t="str">
            <v/>
          </cell>
          <cell r="N3812" t="str">
            <v>CAPAG Ano Base 2023</v>
          </cell>
          <cell r="O3812" t="str">
            <v>Não</v>
          </cell>
          <cell r="P3812">
            <v>0.51352746527965343</v>
          </cell>
          <cell r="Q3812" t="str">
            <v>Sim</v>
          </cell>
          <cell r="R3812" t="str">
            <v/>
          </cell>
          <cell r="S3812" t="str">
            <v/>
          </cell>
          <cell r="T3812" t="str">
            <v/>
          </cell>
          <cell r="U3812" t="str">
            <v/>
          </cell>
          <cell r="V3812" t="str">
            <v>Sim</v>
          </cell>
          <cell r="W3812" t="str">
            <v>Sim</v>
          </cell>
        </row>
        <row r="3813">
          <cell r="D3813" t="str">
            <v>São Bento do Sapucaí/SP</v>
          </cell>
          <cell r="E3813" t="str">
            <v>A</v>
          </cell>
          <cell r="F3813">
            <v>3.7534314127110439E-2</v>
          </cell>
          <cell r="G3813" t="str">
            <v>A</v>
          </cell>
          <cell r="H3813">
            <v>0.87530527234552746</v>
          </cell>
          <cell r="I3813" t="str">
            <v>B</v>
          </cell>
          <cell r="J3813">
            <v>9.9286606080231127E-2</v>
          </cell>
          <cell r="K3813" t="str">
            <v>A</v>
          </cell>
          <cell r="L3813" t="str">
            <v>Bicf</v>
          </cell>
          <cell r="M3813" t="str">
            <v/>
          </cell>
          <cell r="N3813" t="str">
            <v>CAPAG Ano Base 2023</v>
          </cell>
          <cell r="O3813" t="str">
            <v>Não</v>
          </cell>
          <cell r="P3813">
            <v>0.65456369310184326</v>
          </cell>
          <cell r="Q3813" t="str">
            <v>Sim</v>
          </cell>
          <cell r="R3813" t="str">
            <v/>
          </cell>
          <cell r="S3813" t="str">
            <v/>
          </cell>
          <cell r="T3813" t="str">
            <v/>
          </cell>
          <cell r="U3813" t="str">
            <v/>
          </cell>
          <cell r="V3813" t="str">
            <v>Sim</v>
          </cell>
          <cell r="W3813" t="str">
            <v>Sim</v>
          </cell>
        </row>
        <row r="3814">
          <cell r="D3814" t="str">
            <v>São Bernardo do Campo/SP</v>
          </cell>
          <cell r="E3814" t="str">
            <v>C</v>
          </cell>
          <cell r="F3814">
            <v>0.72113604506621798</v>
          </cell>
          <cell r="G3814" t="str">
            <v>B</v>
          </cell>
          <cell r="H3814">
            <v>0.91380161297702422</v>
          </cell>
          <cell r="I3814" t="str">
            <v>B</v>
          </cell>
          <cell r="J3814">
            <v>-5.5465234106763413E-3</v>
          </cell>
          <cell r="K3814" t="str">
            <v>C</v>
          </cell>
          <cell r="L3814" t="str">
            <v>Bicf</v>
          </cell>
          <cell r="M3814" t="str">
            <v/>
          </cell>
          <cell r="N3814" t="str">
            <v>CAPAG Ano Base 2023</v>
          </cell>
          <cell r="O3814" t="str">
            <v>Não</v>
          </cell>
          <cell r="P3814">
            <v>0.33907105067553567</v>
          </cell>
          <cell r="Q3814" t="str">
            <v>Sim</v>
          </cell>
          <cell r="R3814" t="str">
            <v>Sim</v>
          </cell>
          <cell r="S3814" t="str">
            <v/>
          </cell>
          <cell r="T3814" t="str">
            <v/>
          </cell>
          <cell r="U3814" t="str">
            <v/>
          </cell>
          <cell r="V3814" t="str">
            <v>Sim</v>
          </cell>
          <cell r="W3814" t="str">
            <v>Sim</v>
          </cell>
        </row>
        <row r="3815">
          <cell r="D3815" t="str">
            <v>São Caetano do Sul/SP</v>
          </cell>
          <cell r="E3815" t="str">
            <v>C</v>
          </cell>
          <cell r="F3815">
            <v>0.37665004175017813</v>
          </cell>
          <cell r="G3815" t="str">
            <v>A</v>
          </cell>
          <cell r="H3815">
            <v>0.97320977544527998</v>
          </cell>
          <cell r="I3815" t="str">
            <v>C</v>
          </cell>
          <cell r="J3815">
            <v>2.8571639194736702E-3</v>
          </cell>
          <cell r="K3815" t="str">
            <v>B</v>
          </cell>
          <cell r="L3815" t="str">
            <v>Bicf</v>
          </cell>
          <cell r="M3815" t="str">
            <v/>
          </cell>
          <cell r="N3815" t="str">
            <v>CAPAG Ano Base 2023</v>
          </cell>
          <cell r="O3815" t="str">
            <v>Não</v>
          </cell>
          <cell r="P3815">
            <v>7.4227044000454052E-3</v>
          </cell>
          <cell r="Q3815" t="str">
            <v>Sim</v>
          </cell>
          <cell r="R3815" t="str">
            <v>Sim</v>
          </cell>
          <cell r="S3815" t="str">
            <v/>
          </cell>
          <cell r="T3815" t="str">
            <v/>
          </cell>
          <cell r="U3815" t="str">
            <v/>
          </cell>
          <cell r="V3815" t="str">
            <v>Sim</v>
          </cell>
          <cell r="W3815" t="str">
            <v>Sim</v>
          </cell>
        </row>
        <row r="3816">
          <cell r="D3816" t="str">
            <v>São Carlos/SP</v>
          </cell>
          <cell r="E3816" t="str">
            <v>n.d.</v>
          </cell>
          <cell r="F3816" t="str">
            <v>n.d.</v>
          </cell>
          <cell r="G3816" t="str">
            <v>n.d.</v>
          </cell>
          <cell r="H3816" t="str">
            <v>n.d.</v>
          </cell>
          <cell r="I3816" t="str">
            <v>n.d.</v>
          </cell>
          <cell r="J3816" t="str">
            <v>n.d.</v>
          </cell>
          <cell r="K3816" t="str">
            <v>n.d.</v>
          </cell>
          <cell r="L3816" t="str">
            <v>Cicf</v>
          </cell>
          <cell r="M3816" t="str">
            <v xml:space="preserve">Ente não publicou último RGF de 2024
Ente não publicou último RREO de 2024
</v>
          </cell>
          <cell r="N3816" t="str">
            <v>CAPAG Ano Base 2023</v>
          </cell>
          <cell r="O3816" t="str">
            <v>Não</v>
          </cell>
          <cell r="P3816">
            <v>6.0724022190988547E-2</v>
          </cell>
          <cell r="Q3816" t="str">
            <v>Sim</v>
          </cell>
          <cell r="R3816" t="str">
            <v>Sim</v>
          </cell>
          <cell r="S3816" t="str">
            <v/>
          </cell>
          <cell r="T3816" t="str">
            <v/>
          </cell>
          <cell r="U3816" t="str">
            <v/>
          </cell>
          <cell r="V3816" t="str">
            <v>Não</v>
          </cell>
          <cell r="W3816" t="str">
            <v>Não</v>
          </cell>
        </row>
        <row r="3817">
          <cell r="D3817" t="str">
            <v>São Francisco/SP</v>
          </cell>
          <cell r="E3817" t="str">
            <v>C</v>
          </cell>
          <cell r="F3817">
            <v>8.4365916134442592E-3</v>
          </cell>
          <cell r="G3817" t="str">
            <v>A</v>
          </cell>
          <cell r="H3817">
            <v>0.97263052337611855</v>
          </cell>
          <cell r="I3817" t="str">
            <v>C</v>
          </cell>
          <cell r="J3817">
            <v>7.2899290170949593E-2</v>
          </cell>
          <cell r="K3817" t="str">
            <v>A</v>
          </cell>
          <cell r="L3817" t="str">
            <v>Bicf</v>
          </cell>
          <cell r="M3817" t="str">
            <v/>
          </cell>
          <cell r="N3817" t="str">
            <v>CAPAG Ano Base 2023</v>
          </cell>
          <cell r="O3817" t="str">
            <v>Não</v>
          </cell>
          <cell r="P3817">
            <v>5.6767927559508019E-2</v>
          </cell>
          <cell r="Q3817" t="str">
            <v>Sim</v>
          </cell>
          <cell r="R3817" t="str">
            <v>Sim</v>
          </cell>
          <cell r="S3817" t="str">
            <v/>
          </cell>
          <cell r="T3817" t="str">
            <v/>
          </cell>
          <cell r="U3817" t="str">
            <v/>
          </cell>
          <cell r="V3817" t="str">
            <v>Sim</v>
          </cell>
          <cell r="W3817" t="str">
            <v>Sim</v>
          </cell>
        </row>
        <row r="3818">
          <cell r="D3818" t="str">
            <v>São João da Boa Vista/SP</v>
          </cell>
          <cell r="E3818" t="str">
            <v>C</v>
          </cell>
          <cell r="F3818">
            <v>5.9299874399853104E-2</v>
          </cell>
          <cell r="G3818" t="str">
            <v>A</v>
          </cell>
          <cell r="H3818">
            <v>0.97831704315431289</v>
          </cell>
          <cell r="I3818" t="str">
            <v>C</v>
          </cell>
          <cell r="J3818">
            <v>8.5608392412229797E-2</v>
          </cell>
          <cell r="K3818" t="str">
            <v>A</v>
          </cell>
          <cell r="L3818" t="str">
            <v>Bicf</v>
          </cell>
          <cell r="M3818" t="str">
            <v/>
          </cell>
          <cell r="N3818" t="str">
            <v>CAPAG Ano Base 2023</v>
          </cell>
          <cell r="O3818" t="str">
            <v>Não</v>
          </cell>
          <cell r="P3818">
            <v>0.15898510691655429</v>
          </cell>
          <cell r="Q3818" t="str">
            <v>Sim</v>
          </cell>
          <cell r="R3818" t="str">
            <v/>
          </cell>
          <cell r="S3818" t="str">
            <v/>
          </cell>
          <cell r="T3818" t="str">
            <v/>
          </cell>
          <cell r="U3818" t="str">
            <v/>
          </cell>
          <cell r="V3818" t="str">
            <v>Sim</v>
          </cell>
          <cell r="W3818" t="str">
            <v>Não</v>
          </cell>
        </row>
        <row r="3819">
          <cell r="D3819" t="str">
            <v>São João das Duas Pontes/SP</v>
          </cell>
          <cell r="E3819" t="str">
            <v>n.d.</v>
          </cell>
          <cell r="F3819">
            <v>0</v>
          </cell>
          <cell r="G3819" t="str">
            <v>A</v>
          </cell>
          <cell r="H3819">
            <v>0.91177688682800717</v>
          </cell>
          <cell r="I3819" t="str">
            <v>B</v>
          </cell>
          <cell r="J3819" t="str">
            <v>n.d.</v>
          </cell>
          <cell r="K3819" t="str">
            <v>n.d.</v>
          </cell>
          <cell r="L3819" t="str">
            <v>Bicf</v>
          </cell>
          <cell r="M381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19" t="str">
            <v>CAPAG Ano Base 2023</v>
          </cell>
          <cell r="O3819" t="str">
            <v>Não</v>
          </cell>
          <cell r="P3819" t="str">
            <v>n.d.</v>
          </cell>
          <cell r="Q3819" t="str">
            <v>Sim</v>
          </cell>
          <cell r="R3819" t="str">
            <v/>
          </cell>
          <cell r="S3819" t="str">
            <v/>
          </cell>
          <cell r="T3819" t="str">
            <v/>
          </cell>
          <cell r="U3819" t="str">
            <v>Sim</v>
          </cell>
          <cell r="V3819" t="str">
            <v>Sim</v>
          </cell>
          <cell r="W3819" t="str">
            <v>Sim</v>
          </cell>
        </row>
        <row r="3820">
          <cell r="D3820" t="str">
            <v>São João de Iracema/SP</v>
          </cell>
          <cell r="E3820" t="str">
            <v>n.d.</v>
          </cell>
          <cell r="F3820">
            <v>1.4442932712507853E-2</v>
          </cell>
          <cell r="G3820" t="str">
            <v>A</v>
          </cell>
          <cell r="H3820" t="str">
            <v>n.d.</v>
          </cell>
          <cell r="I3820" t="str">
            <v>n.d.</v>
          </cell>
          <cell r="J3820">
            <v>0.17010127977842232</v>
          </cell>
          <cell r="K3820" t="str">
            <v>A</v>
          </cell>
          <cell r="L3820" t="str">
            <v>Dicf</v>
          </cell>
          <cell r="M382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20" t="str">
            <v>CAPAG Ano Base 2023</v>
          </cell>
          <cell r="O3820" t="str">
            <v>Não</v>
          </cell>
          <cell r="P3820">
            <v>4.9375455586826537E-2</v>
          </cell>
          <cell r="Q3820" t="str">
            <v>Sim</v>
          </cell>
          <cell r="R3820" t="str">
            <v/>
          </cell>
          <cell r="S3820" t="str">
            <v>Sim</v>
          </cell>
          <cell r="T3820" t="str">
            <v/>
          </cell>
          <cell r="U3820" t="str">
            <v/>
          </cell>
          <cell r="V3820" t="str">
            <v>Sim</v>
          </cell>
          <cell r="W3820" t="str">
            <v>Sim</v>
          </cell>
        </row>
        <row r="3821">
          <cell r="D3821" t="str">
            <v>São João do Pau d'Alho/SP</v>
          </cell>
          <cell r="E3821" t="str">
            <v>C</v>
          </cell>
          <cell r="F3821">
            <v>0</v>
          </cell>
          <cell r="G3821" t="str">
            <v>A</v>
          </cell>
          <cell r="H3821">
            <v>0.99916766968710236</v>
          </cell>
          <cell r="I3821" t="str">
            <v>C</v>
          </cell>
          <cell r="J3821">
            <v>-2.547974284861838E-2</v>
          </cell>
          <cell r="K3821" t="str">
            <v>C</v>
          </cell>
          <cell r="L3821" t="str">
            <v>Bicf</v>
          </cell>
          <cell r="M3821" t="str">
            <v/>
          </cell>
          <cell r="N3821" t="str">
            <v>CAPAG Ano Base 2023</v>
          </cell>
          <cell r="O3821" t="str">
            <v>Não</v>
          </cell>
          <cell r="P3821">
            <v>2.7385128904783724</v>
          </cell>
          <cell r="Q3821" t="str">
            <v>Sim</v>
          </cell>
          <cell r="R3821" t="str">
            <v/>
          </cell>
          <cell r="S3821" t="str">
            <v/>
          </cell>
          <cell r="T3821" t="str">
            <v/>
          </cell>
          <cell r="U3821" t="str">
            <v/>
          </cell>
          <cell r="V3821" t="str">
            <v>Sim</v>
          </cell>
          <cell r="W3821" t="str">
            <v>Sim</v>
          </cell>
        </row>
        <row r="3822">
          <cell r="D3822" t="str">
            <v>São Joaquim da Barra/SP</v>
          </cell>
          <cell r="E3822" t="str">
            <v>A</v>
          </cell>
          <cell r="F3822">
            <v>0.15766315897336519</v>
          </cell>
          <cell r="G3822" t="str">
            <v>A</v>
          </cell>
          <cell r="H3822">
            <v>0.8387223292202961</v>
          </cell>
          <cell r="I3822" t="str">
            <v>A</v>
          </cell>
          <cell r="J3822">
            <v>0.1633411313658869</v>
          </cell>
          <cell r="K3822" t="str">
            <v>A</v>
          </cell>
          <cell r="L3822" t="str">
            <v>Bicf</v>
          </cell>
          <cell r="M3822" t="str">
            <v/>
          </cell>
          <cell r="N3822" t="str">
            <v>CAPAG Ano Base 2023</v>
          </cell>
          <cell r="O3822" t="str">
            <v>Não</v>
          </cell>
          <cell r="P3822">
            <v>0.12948050601753655</v>
          </cell>
          <cell r="Q3822" t="str">
            <v>Sim</v>
          </cell>
          <cell r="R3822" t="str">
            <v/>
          </cell>
          <cell r="S3822" t="str">
            <v/>
          </cell>
          <cell r="T3822" t="str">
            <v/>
          </cell>
          <cell r="U3822" t="str">
            <v/>
          </cell>
          <cell r="V3822" t="str">
            <v>Sim</v>
          </cell>
          <cell r="W3822" t="str">
            <v>Sim</v>
          </cell>
        </row>
        <row r="3823">
          <cell r="D3823" t="str">
            <v>São José da Bela Vista/SP</v>
          </cell>
          <cell r="E3823" t="str">
            <v>C</v>
          </cell>
          <cell r="F3823">
            <v>0.35872588877869349</v>
          </cell>
          <cell r="G3823" t="str">
            <v>A</v>
          </cell>
          <cell r="H3823">
            <v>0.98519571622879276</v>
          </cell>
          <cell r="I3823" t="str">
            <v>C</v>
          </cell>
          <cell r="J3823">
            <v>-8.7771214301155628E-2</v>
          </cell>
          <cell r="K3823" t="str">
            <v>C</v>
          </cell>
          <cell r="L3823" t="str">
            <v>Bicf</v>
          </cell>
          <cell r="M3823" t="str">
            <v/>
          </cell>
          <cell r="N3823" t="str">
            <v>CAPAG Ano Base 2023</v>
          </cell>
          <cell r="O3823" t="str">
            <v>Não</v>
          </cell>
          <cell r="P3823" t="str">
            <v/>
          </cell>
          <cell r="Q3823" t="str">
            <v>Sim</v>
          </cell>
          <cell r="R3823" t="str">
            <v/>
          </cell>
          <cell r="S3823" t="str">
            <v/>
          </cell>
          <cell r="T3823" t="str">
            <v/>
          </cell>
          <cell r="U3823" t="str">
            <v/>
          </cell>
          <cell r="V3823" t="str">
            <v>Sim</v>
          </cell>
          <cell r="W3823" t="str">
            <v>Não</v>
          </cell>
        </row>
        <row r="3824">
          <cell r="D3824" t="str">
            <v>São José do Barreiro/SP</v>
          </cell>
          <cell r="E3824" t="str">
            <v>n.d.</v>
          </cell>
          <cell r="F3824">
            <v>5.0928296943179421E-2</v>
          </cell>
          <cell r="G3824" t="str">
            <v>A</v>
          </cell>
          <cell r="H3824">
            <v>0.90042431947297774</v>
          </cell>
          <cell r="I3824" t="str">
            <v>B</v>
          </cell>
          <cell r="J3824" t="str">
            <v>n.d.</v>
          </cell>
          <cell r="K3824" t="str">
            <v>n.d.</v>
          </cell>
          <cell r="L3824" t="str">
            <v>Cicf</v>
          </cell>
          <cell r="M382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24" t="str">
            <v>CAPAG Ano Base 2023</v>
          </cell>
          <cell r="O3824" t="str">
            <v>Não</v>
          </cell>
          <cell r="P3824" t="str">
            <v>n.d.</v>
          </cell>
          <cell r="Q3824" t="str">
            <v>Sim</v>
          </cell>
          <cell r="R3824" t="str">
            <v/>
          </cell>
          <cell r="S3824" t="str">
            <v/>
          </cell>
          <cell r="T3824" t="str">
            <v/>
          </cell>
          <cell r="U3824" t="str">
            <v>Sim</v>
          </cell>
          <cell r="V3824" t="str">
            <v>Sim</v>
          </cell>
          <cell r="W3824" t="str">
            <v>Não</v>
          </cell>
        </row>
        <row r="3825">
          <cell r="D3825" t="str">
            <v>São José do Rio Pardo/SP</v>
          </cell>
          <cell r="E3825" t="str">
            <v>C</v>
          </cell>
          <cell r="F3825">
            <v>0.19479659909869534</v>
          </cell>
          <cell r="G3825" t="str">
            <v>A</v>
          </cell>
          <cell r="H3825">
            <v>0.96644163468815836</v>
          </cell>
          <cell r="I3825" t="str">
            <v>C</v>
          </cell>
          <cell r="J3825">
            <v>2.3849956362574806E-2</v>
          </cell>
          <cell r="K3825" t="str">
            <v>B</v>
          </cell>
          <cell r="L3825" t="str">
            <v>Cicf</v>
          </cell>
          <cell r="M3825" t="str">
            <v/>
          </cell>
          <cell r="N3825" t="str">
            <v>CAPAG Ano Base 2023</v>
          </cell>
          <cell r="O3825" t="str">
            <v>Não</v>
          </cell>
          <cell r="P3825">
            <v>0.57786691024510417</v>
          </cell>
          <cell r="Q3825" t="str">
            <v>Sim</v>
          </cell>
          <cell r="R3825" t="str">
            <v/>
          </cell>
          <cell r="S3825" t="str">
            <v/>
          </cell>
          <cell r="T3825" t="str">
            <v/>
          </cell>
          <cell r="U3825" t="str">
            <v/>
          </cell>
          <cell r="V3825" t="str">
            <v>Sim</v>
          </cell>
          <cell r="W3825" t="str">
            <v>Não</v>
          </cell>
        </row>
        <row r="3826">
          <cell r="D3826" t="str">
            <v>São José do Rio Preto/SP</v>
          </cell>
          <cell r="E3826" t="str">
            <v>A</v>
          </cell>
          <cell r="F3826">
            <v>0.25152893303039719</v>
          </cell>
          <cell r="G3826" t="str">
            <v>A</v>
          </cell>
          <cell r="H3826">
            <v>0.91492598850857765</v>
          </cell>
          <cell r="I3826" t="str">
            <v>B</v>
          </cell>
          <cell r="J3826">
            <v>0.19299705136485812</v>
          </cell>
          <cell r="K3826" t="str">
            <v>A</v>
          </cell>
          <cell r="L3826" t="str">
            <v>Bicf</v>
          </cell>
          <cell r="M3826" t="str">
            <v/>
          </cell>
          <cell r="N3826" t="str">
            <v>CAPAG Ano Base 2023</v>
          </cell>
          <cell r="O3826" t="str">
            <v>Não</v>
          </cell>
          <cell r="P3826">
            <v>9.9877717089866647E-2</v>
          </cell>
          <cell r="Q3826" t="str">
            <v>Sim</v>
          </cell>
          <cell r="R3826" t="str">
            <v/>
          </cell>
          <cell r="S3826" t="str">
            <v/>
          </cell>
          <cell r="T3826" t="str">
            <v/>
          </cell>
          <cell r="U3826" t="str">
            <v/>
          </cell>
          <cell r="V3826" t="str">
            <v>Sim</v>
          </cell>
          <cell r="W3826" t="str">
            <v>Sim</v>
          </cell>
        </row>
        <row r="3827">
          <cell r="D3827" t="str">
            <v>São José dos Campos/SP</v>
          </cell>
          <cell r="E3827" t="str">
            <v>C</v>
          </cell>
          <cell r="F3827">
            <v>0.17612439605668745</v>
          </cell>
          <cell r="G3827" t="str">
            <v>A</v>
          </cell>
          <cell r="H3827">
            <v>0.95521283270893154</v>
          </cell>
          <cell r="I3827" t="str">
            <v>C</v>
          </cell>
          <cell r="J3827">
            <v>3.1053862142865762E-2</v>
          </cell>
          <cell r="K3827" t="str">
            <v>B</v>
          </cell>
          <cell r="L3827" t="str">
            <v>Aicf</v>
          </cell>
          <cell r="M3827" t="str">
            <v/>
          </cell>
          <cell r="N3827" t="str">
            <v>CAPAG Ano Base 2023</v>
          </cell>
          <cell r="O3827" t="str">
            <v>Não</v>
          </cell>
          <cell r="P3827">
            <v>0.35944778918370718</v>
          </cell>
          <cell r="Q3827" t="str">
            <v>Sim</v>
          </cell>
          <cell r="R3827" t="str">
            <v/>
          </cell>
          <cell r="S3827" t="str">
            <v/>
          </cell>
          <cell r="T3827" t="str">
            <v/>
          </cell>
          <cell r="U3827" t="str">
            <v/>
          </cell>
          <cell r="V3827" t="str">
            <v>Sim</v>
          </cell>
          <cell r="W3827" t="str">
            <v>Sim</v>
          </cell>
        </row>
        <row r="3828">
          <cell r="D3828" t="str">
            <v>São Lourenço da Serra/SP</v>
          </cell>
          <cell r="E3828" t="str">
            <v>C</v>
          </cell>
          <cell r="F3828">
            <v>0.15507076317398855</v>
          </cell>
          <cell r="G3828" t="str">
            <v>A</v>
          </cell>
          <cell r="H3828">
            <v>0.89330797684014707</v>
          </cell>
          <cell r="I3828" t="str">
            <v>B</v>
          </cell>
          <cell r="J3828">
            <v>-0.10647998954528637</v>
          </cell>
          <cell r="K3828" t="str">
            <v>C</v>
          </cell>
          <cell r="L3828" t="str">
            <v>Bicf</v>
          </cell>
          <cell r="M3828" t="str">
            <v/>
          </cell>
          <cell r="N3828" t="str">
            <v>CAPAG Ano Base 2023</v>
          </cell>
          <cell r="O3828" t="str">
            <v>Não</v>
          </cell>
          <cell r="P3828" t="str">
            <v/>
          </cell>
          <cell r="Q3828" t="str">
            <v>Sim</v>
          </cell>
          <cell r="R3828" t="str">
            <v/>
          </cell>
          <cell r="S3828" t="str">
            <v/>
          </cell>
          <cell r="T3828" t="str">
            <v/>
          </cell>
          <cell r="U3828" t="str">
            <v/>
          </cell>
          <cell r="V3828" t="str">
            <v>Sim</v>
          </cell>
          <cell r="W3828" t="str">
            <v>Sim</v>
          </cell>
        </row>
        <row r="3829">
          <cell r="D3829" t="str">
            <v>São Luiz do Paraitinga/SP</v>
          </cell>
          <cell r="E3829" t="str">
            <v>C</v>
          </cell>
          <cell r="F3829">
            <v>2.3665304387487502E-2</v>
          </cell>
          <cell r="G3829" t="str">
            <v>A</v>
          </cell>
          <cell r="H3829">
            <v>0.99296155550589882</v>
          </cell>
          <cell r="I3829" t="str">
            <v>C</v>
          </cell>
          <cell r="J3829">
            <v>2.4796721731028572E-2</v>
          </cell>
          <cell r="K3829" t="str">
            <v>B</v>
          </cell>
          <cell r="L3829" t="str">
            <v>Bicf</v>
          </cell>
          <cell r="M3829" t="str">
            <v/>
          </cell>
          <cell r="N3829" t="str">
            <v>CAPAG Ano Base 2023</v>
          </cell>
          <cell r="O3829" t="str">
            <v>Não</v>
          </cell>
          <cell r="P3829">
            <v>0.25728051665551604</v>
          </cell>
          <cell r="Q3829" t="str">
            <v>Sim</v>
          </cell>
          <cell r="R3829" t="str">
            <v/>
          </cell>
          <cell r="S3829" t="str">
            <v/>
          </cell>
          <cell r="T3829" t="str">
            <v/>
          </cell>
          <cell r="U3829" t="str">
            <v/>
          </cell>
          <cell r="V3829" t="str">
            <v>Sim</v>
          </cell>
          <cell r="W3829" t="str">
            <v>Sim</v>
          </cell>
        </row>
        <row r="3830">
          <cell r="D3830" t="str">
            <v>São Manuel/SP</v>
          </cell>
          <cell r="E3830" t="str">
            <v>C</v>
          </cell>
          <cell r="F3830">
            <v>0.13661624255719901</v>
          </cell>
          <cell r="G3830" t="str">
            <v>A</v>
          </cell>
          <cell r="H3830">
            <v>0.92310605454802352</v>
          </cell>
          <cell r="I3830" t="str">
            <v>B</v>
          </cell>
          <cell r="J3830">
            <v>-1.4073341313961629E-2</v>
          </cell>
          <cell r="K3830" t="str">
            <v>C</v>
          </cell>
          <cell r="L3830" t="str">
            <v>Bicf</v>
          </cell>
          <cell r="M3830" t="str">
            <v/>
          </cell>
          <cell r="N3830" t="str">
            <v>CAPAG Ano Base 2023</v>
          </cell>
          <cell r="O3830" t="str">
            <v>Não</v>
          </cell>
          <cell r="P3830">
            <v>0.24392464024052321</v>
          </cell>
          <cell r="Q3830" t="str">
            <v>Sim</v>
          </cell>
          <cell r="R3830" t="str">
            <v>Sim</v>
          </cell>
          <cell r="S3830" t="str">
            <v/>
          </cell>
          <cell r="T3830" t="str">
            <v/>
          </cell>
          <cell r="U3830" t="str">
            <v/>
          </cell>
          <cell r="V3830" t="str">
            <v>Sim</v>
          </cell>
          <cell r="W3830" t="str">
            <v>Sim</v>
          </cell>
        </row>
        <row r="3831">
          <cell r="D3831" t="str">
            <v>São Miguel Arcanjo/SP</v>
          </cell>
          <cell r="E3831" t="str">
            <v>n.d.</v>
          </cell>
          <cell r="F3831" t="str">
            <v>n.d.</v>
          </cell>
          <cell r="G3831" t="str">
            <v>n.d.</v>
          </cell>
          <cell r="H3831" t="str">
            <v>n.d.</v>
          </cell>
          <cell r="I3831" t="str">
            <v>n.d.</v>
          </cell>
          <cell r="J3831" t="str">
            <v>n.d.</v>
          </cell>
          <cell r="K3831" t="str">
            <v>n.d.</v>
          </cell>
          <cell r="L3831" t="str">
            <v>Bicf</v>
          </cell>
          <cell r="M3831" t="str">
            <v xml:space="preserve">Ente não publicou último RGF de 2024
Ente não publicou último RREO de 2024
</v>
          </cell>
          <cell r="N3831" t="str">
            <v>CAPAG Ano Base 2023</v>
          </cell>
          <cell r="O3831" t="str">
            <v>Não</v>
          </cell>
          <cell r="P3831">
            <v>0.17169712011395416</v>
          </cell>
          <cell r="Q3831" t="str">
            <v>Sim</v>
          </cell>
          <cell r="R3831" t="str">
            <v>Sim</v>
          </cell>
          <cell r="S3831" t="str">
            <v/>
          </cell>
          <cell r="T3831" t="str">
            <v/>
          </cell>
          <cell r="U3831" t="str">
            <v/>
          </cell>
          <cell r="V3831" t="str">
            <v>Não</v>
          </cell>
          <cell r="W3831" t="str">
            <v>Não</v>
          </cell>
        </row>
        <row r="3832">
          <cell r="D3832" t="str">
            <v>São Paulo/SP</v>
          </cell>
          <cell r="E3832" t="str">
            <v>A</v>
          </cell>
          <cell r="F3832">
            <v>0.26818100275312806</v>
          </cell>
          <cell r="G3832" t="str">
            <v>A</v>
          </cell>
          <cell r="H3832">
            <v>0.92802332847334745</v>
          </cell>
          <cell r="I3832" t="str">
            <v>B</v>
          </cell>
          <cell r="J3832">
            <v>0.11736713150741609</v>
          </cell>
          <cell r="K3832" t="str">
            <v>A</v>
          </cell>
          <cell r="L3832" t="str">
            <v>Bicf</v>
          </cell>
          <cell r="M3832" t="str">
            <v/>
          </cell>
          <cell r="N3832" t="str">
            <v>CAPAG Ano Base 2023</v>
          </cell>
          <cell r="O3832" t="str">
            <v>Não</v>
          </cell>
          <cell r="P3832">
            <v>0.22794857898322821</v>
          </cell>
          <cell r="Q3832" t="str">
            <v>Sim</v>
          </cell>
          <cell r="R3832" t="str">
            <v/>
          </cell>
          <cell r="S3832" t="str">
            <v/>
          </cell>
          <cell r="T3832" t="str">
            <v/>
          </cell>
          <cell r="U3832" t="str">
            <v/>
          </cell>
          <cell r="V3832" t="str">
            <v>Sim</v>
          </cell>
          <cell r="W3832" t="str">
            <v>Sim</v>
          </cell>
        </row>
        <row r="3833">
          <cell r="D3833" t="str">
            <v>São Pedro/SP</v>
          </cell>
          <cell r="E3833" t="str">
            <v>C</v>
          </cell>
          <cell r="F3833">
            <v>6.3876580855481719E-3</v>
          </cell>
          <cell r="G3833" t="str">
            <v>A</v>
          </cell>
          <cell r="H3833">
            <v>0.96784488505342192</v>
          </cell>
          <cell r="I3833" t="str">
            <v>C</v>
          </cell>
          <cell r="J3833">
            <v>0.10532499272657715</v>
          </cell>
          <cell r="K3833" t="str">
            <v>A</v>
          </cell>
          <cell r="L3833" t="str">
            <v>Bicf</v>
          </cell>
          <cell r="M3833" t="str">
            <v/>
          </cell>
          <cell r="N3833" t="str">
            <v>CAPAG Ano Base 2023</v>
          </cell>
          <cell r="O3833" t="str">
            <v>Não</v>
          </cell>
          <cell r="P3833">
            <v>0.15024152424927206</v>
          </cell>
          <cell r="Q3833" t="str">
            <v>Sim</v>
          </cell>
          <cell r="R3833" t="str">
            <v/>
          </cell>
          <cell r="S3833" t="str">
            <v/>
          </cell>
          <cell r="T3833" t="str">
            <v/>
          </cell>
          <cell r="U3833" t="str">
            <v/>
          </cell>
          <cell r="V3833" t="str">
            <v>Sim</v>
          </cell>
          <cell r="W3833" t="str">
            <v>Sim</v>
          </cell>
        </row>
        <row r="3834">
          <cell r="D3834" t="str">
            <v>São Pedro do Turvo/SP</v>
          </cell>
          <cell r="E3834" t="str">
            <v>C</v>
          </cell>
          <cell r="F3834">
            <v>7.5027522872061117E-2</v>
          </cell>
          <cell r="G3834" t="str">
            <v>A</v>
          </cell>
          <cell r="H3834">
            <v>0.95821052406369445</v>
          </cell>
          <cell r="I3834" t="str">
            <v>C</v>
          </cell>
          <cell r="J3834">
            <v>6.7815875532407699E-2</v>
          </cell>
          <cell r="K3834" t="str">
            <v>A</v>
          </cell>
          <cell r="L3834" t="str">
            <v>Cicf</v>
          </cell>
          <cell r="M3834" t="str">
            <v/>
          </cell>
          <cell r="N3834" t="str">
            <v>CAPAG Ano Base 2023</v>
          </cell>
          <cell r="O3834" t="str">
            <v>Não</v>
          </cell>
          <cell r="P3834">
            <v>0.21044790646904279</v>
          </cell>
          <cell r="Q3834" t="str">
            <v>Sim</v>
          </cell>
          <cell r="R3834" t="str">
            <v>Sim</v>
          </cell>
          <cell r="S3834" t="str">
            <v/>
          </cell>
          <cell r="T3834" t="str">
            <v/>
          </cell>
          <cell r="U3834" t="str">
            <v/>
          </cell>
          <cell r="V3834" t="str">
            <v>Sim</v>
          </cell>
          <cell r="W3834" t="str">
            <v>Sim</v>
          </cell>
        </row>
        <row r="3835">
          <cell r="D3835" t="str">
            <v>São Roque/SP</v>
          </cell>
          <cell r="E3835" t="str">
            <v>C</v>
          </cell>
          <cell r="F3835">
            <v>0</v>
          </cell>
          <cell r="G3835" t="str">
            <v>A</v>
          </cell>
          <cell r="H3835">
            <v>0.9608438350381916</v>
          </cell>
          <cell r="I3835" t="str">
            <v>C</v>
          </cell>
          <cell r="J3835">
            <v>1.3566445963481163E-2</v>
          </cell>
          <cell r="K3835" t="str">
            <v>B</v>
          </cell>
          <cell r="L3835" t="str">
            <v>Bicf</v>
          </cell>
          <cell r="M3835" t="str">
            <v/>
          </cell>
          <cell r="N3835" t="str">
            <v>CAPAG Ano Base 2023</v>
          </cell>
          <cell r="O3835" t="str">
            <v>Não</v>
          </cell>
          <cell r="P3835">
            <v>0.88971245551283851</v>
          </cell>
          <cell r="Q3835" t="str">
            <v>Sim</v>
          </cell>
          <cell r="R3835" t="str">
            <v/>
          </cell>
          <cell r="S3835" t="str">
            <v/>
          </cell>
          <cell r="T3835" t="str">
            <v/>
          </cell>
          <cell r="U3835" t="str">
            <v/>
          </cell>
          <cell r="V3835" t="str">
            <v>Sim</v>
          </cell>
          <cell r="W3835" t="str">
            <v>Sim</v>
          </cell>
        </row>
        <row r="3836">
          <cell r="D3836" t="str">
            <v>São Sebastião/SP</v>
          </cell>
          <cell r="E3836" t="str">
            <v>C</v>
          </cell>
          <cell r="F3836">
            <v>0.11656944707030664</v>
          </cell>
          <cell r="G3836" t="str">
            <v>A</v>
          </cell>
          <cell r="H3836">
            <v>0.91065904834623923</v>
          </cell>
          <cell r="I3836" t="str">
            <v>B</v>
          </cell>
          <cell r="J3836">
            <v>-4.2744619215618868E-2</v>
          </cell>
          <cell r="K3836" t="str">
            <v>C</v>
          </cell>
          <cell r="L3836" t="str">
            <v>Cicf</v>
          </cell>
          <cell r="M3836" t="str">
            <v/>
          </cell>
          <cell r="N3836" t="str">
            <v>CAPAG Ano Base 2023</v>
          </cell>
          <cell r="O3836" t="str">
            <v>Não</v>
          </cell>
          <cell r="P3836">
            <v>0.49770850476568329</v>
          </cell>
          <cell r="Q3836" t="str">
            <v>Sim</v>
          </cell>
          <cell r="R3836" t="str">
            <v>Sim</v>
          </cell>
          <cell r="S3836" t="str">
            <v/>
          </cell>
          <cell r="T3836" t="str">
            <v/>
          </cell>
          <cell r="U3836" t="str">
            <v/>
          </cell>
          <cell r="V3836" t="str">
            <v>Sim</v>
          </cell>
          <cell r="W3836" t="str">
            <v>Sim</v>
          </cell>
        </row>
        <row r="3837">
          <cell r="D3837" t="str">
            <v>São Sebastião da Grama/SP</v>
          </cell>
          <cell r="E3837" t="str">
            <v>n.d.</v>
          </cell>
          <cell r="F3837">
            <v>0</v>
          </cell>
          <cell r="G3837" t="str">
            <v>A</v>
          </cell>
          <cell r="H3837">
            <v>0.97715061096923561</v>
          </cell>
          <cell r="I3837" t="str">
            <v>C</v>
          </cell>
          <cell r="J3837" t="str">
            <v>n.d.</v>
          </cell>
          <cell r="K3837" t="str">
            <v>n.d.</v>
          </cell>
          <cell r="L3837" t="str">
            <v>Bicf</v>
          </cell>
          <cell r="M38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37" t="str">
            <v>CAPAG Ano Base 2023</v>
          </cell>
          <cell r="O3837" t="str">
            <v>Não</v>
          </cell>
          <cell r="P3837" t="str">
            <v>n.d.</v>
          </cell>
          <cell r="Q3837" t="str">
            <v>Sim</v>
          </cell>
          <cell r="R3837" t="str">
            <v/>
          </cell>
          <cell r="S3837" t="str">
            <v/>
          </cell>
          <cell r="T3837" t="str">
            <v/>
          </cell>
          <cell r="U3837" t="str">
            <v>Sim</v>
          </cell>
          <cell r="V3837" t="str">
            <v>Sim</v>
          </cell>
          <cell r="W3837" t="str">
            <v>Sim</v>
          </cell>
        </row>
        <row r="3838">
          <cell r="D3838" t="str">
            <v>São Simão/SP</v>
          </cell>
          <cell r="E3838" t="str">
            <v>C</v>
          </cell>
          <cell r="F3838">
            <v>0.35134978457561028</v>
          </cell>
          <cell r="G3838" t="str">
            <v>A</v>
          </cell>
          <cell r="H3838">
            <v>0.97182734549977035</v>
          </cell>
          <cell r="I3838" t="str">
            <v>C</v>
          </cell>
          <cell r="J3838">
            <v>-6.9866471023902393E-2</v>
          </cell>
          <cell r="K3838" t="str">
            <v>C</v>
          </cell>
          <cell r="L3838" t="str">
            <v>Bicf</v>
          </cell>
          <cell r="M3838" t="str">
            <v/>
          </cell>
          <cell r="N3838" t="str">
            <v>CAPAG Ano Base 2023</v>
          </cell>
          <cell r="O3838" t="str">
            <v>Não</v>
          </cell>
          <cell r="P3838">
            <v>3.2976902695586023</v>
          </cell>
          <cell r="Q3838" t="str">
            <v>Sim</v>
          </cell>
          <cell r="R3838" t="str">
            <v/>
          </cell>
          <cell r="S3838" t="str">
            <v/>
          </cell>
          <cell r="T3838" t="str">
            <v/>
          </cell>
          <cell r="U3838" t="str">
            <v/>
          </cell>
          <cell r="V3838" t="str">
            <v>Sim</v>
          </cell>
          <cell r="W3838" t="str">
            <v>Não</v>
          </cell>
        </row>
        <row r="3839">
          <cell r="D3839" t="str">
            <v>São Vicente/SP</v>
          </cell>
          <cell r="E3839" t="str">
            <v>C</v>
          </cell>
          <cell r="F3839">
            <v>0.30642061381025104</v>
          </cell>
          <cell r="G3839" t="str">
            <v>A</v>
          </cell>
          <cell r="H3839">
            <v>0.93663053327602408</v>
          </cell>
          <cell r="I3839" t="str">
            <v>B</v>
          </cell>
          <cell r="J3839">
            <v>-1.4735208663043677E-2</v>
          </cell>
          <cell r="K3839" t="str">
            <v>C</v>
          </cell>
          <cell r="L3839" t="str">
            <v>Cicf</v>
          </cell>
          <cell r="M3839" t="str">
            <v/>
          </cell>
          <cell r="N3839" t="str">
            <v>CAPAG Ano Base 2023</v>
          </cell>
          <cell r="O3839" t="str">
            <v>Não</v>
          </cell>
          <cell r="P3839">
            <v>1.5010934011792321</v>
          </cell>
          <cell r="Q3839" t="str">
            <v>Sim</v>
          </cell>
          <cell r="R3839" t="str">
            <v/>
          </cell>
          <cell r="S3839" t="str">
            <v/>
          </cell>
          <cell r="T3839" t="str">
            <v/>
          </cell>
          <cell r="U3839" t="str">
            <v/>
          </cell>
          <cell r="V3839" t="str">
            <v>Sim</v>
          </cell>
          <cell r="W3839" t="str">
            <v>Sim</v>
          </cell>
        </row>
        <row r="3840">
          <cell r="D3840" t="str">
            <v>Sarapuí/SP</v>
          </cell>
          <cell r="E3840" t="str">
            <v>C</v>
          </cell>
          <cell r="F3840">
            <v>0.30615553706396637</v>
          </cell>
          <cell r="G3840" t="str">
            <v>A</v>
          </cell>
          <cell r="H3840">
            <v>0.92584019633771164</v>
          </cell>
          <cell r="I3840" t="str">
            <v>B</v>
          </cell>
          <cell r="J3840">
            <v>-8.4969637694792249E-3</v>
          </cell>
          <cell r="K3840" t="str">
            <v>C</v>
          </cell>
          <cell r="L3840" t="str">
            <v>Bicf</v>
          </cell>
          <cell r="M3840" t="str">
            <v/>
          </cell>
          <cell r="N3840" t="str">
            <v>CAPAG Ano Base 2023</v>
          </cell>
          <cell r="O3840" t="str">
            <v>Não</v>
          </cell>
          <cell r="P3840">
            <v>7.266795147881151</v>
          </cell>
          <cell r="Q3840" t="str">
            <v>Sim</v>
          </cell>
          <cell r="R3840" t="str">
            <v/>
          </cell>
          <cell r="S3840" t="str">
            <v/>
          </cell>
          <cell r="T3840" t="str">
            <v/>
          </cell>
          <cell r="U3840" t="str">
            <v/>
          </cell>
          <cell r="V3840" t="str">
            <v>Sim</v>
          </cell>
          <cell r="W3840" t="str">
            <v>Sim</v>
          </cell>
        </row>
        <row r="3841">
          <cell r="D3841" t="str">
            <v>Sarutaiá/SP</v>
          </cell>
          <cell r="E3841" t="str">
            <v>C</v>
          </cell>
          <cell r="F3841">
            <v>0.13825448100443993</v>
          </cell>
          <cell r="G3841" t="str">
            <v>A</v>
          </cell>
          <cell r="H3841">
            <v>0.95828611563010135</v>
          </cell>
          <cell r="I3841" t="str">
            <v>C</v>
          </cell>
          <cell r="J3841">
            <v>0.11002752582542746</v>
          </cell>
          <cell r="K3841" t="str">
            <v>A</v>
          </cell>
          <cell r="L3841" t="str">
            <v>Cicf</v>
          </cell>
          <cell r="M3841" t="str">
            <v/>
          </cell>
          <cell r="N3841" t="str">
            <v>CAPAG Ano Base 2023</v>
          </cell>
          <cell r="O3841" t="str">
            <v>Não</v>
          </cell>
          <cell r="P3841">
            <v>0.16747758615826222</v>
          </cell>
          <cell r="Q3841" t="str">
            <v>Sim</v>
          </cell>
          <cell r="R3841" t="str">
            <v/>
          </cell>
          <cell r="S3841" t="str">
            <v/>
          </cell>
          <cell r="T3841" t="str">
            <v/>
          </cell>
          <cell r="U3841" t="str">
            <v/>
          </cell>
          <cell r="V3841" t="str">
            <v>Sim</v>
          </cell>
          <cell r="W3841" t="str">
            <v>Sim</v>
          </cell>
        </row>
        <row r="3842">
          <cell r="D3842" t="str">
            <v>Sebastianópolis do Sul/SP</v>
          </cell>
          <cell r="E3842" t="str">
            <v>n.d.</v>
          </cell>
          <cell r="F3842">
            <v>1.2885608599638725E-3</v>
          </cell>
          <cell r="G3842" t="str">
            <v>A</v>
          </cell>
          <cell r="H3842" t="str">
            <v>n.d.</v>
          </cell>
          <cell r="I3842" t="str">
            <v>n.d.</v>
          </cell>
          <cell r="J3842">
            <v>0</v>
          </cell>
          <cell r="K3842" t="str">
            <v>C</v>
          </cell>
          <cell r="L3842" t="str">
            <v>Dicf</v>
          </cell>
          <cell r="M384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42" t="str">
            <v>CAPAG Ano Base 2023</v>
          </cell>
          <cell r="O3842" t="str">
            <v>Não</v>
          </cell>
          <cell r="P3842" t="str">
            <v>n.d.</v>
          </cell>
          <cell r="Q3842" t="str">
            <v>Sim</v>
          </cell>
          <cell r="R3842" t="str">
            <v/>
          </cell>
          <cell r="S3842" t="str">
            <v>Sim</v>
          </cell>
          <cell r="T3842" t="str">
            <v/>
          </cell>
          <cell r="U3842" t="str">
            <v/>
          </cell>
          <cell r="V3842" t="str">
            <v>Sim</v>
          </cell>
          <cell r="W3842" t="str">
            <v>Sim</v>
          </cell>
        </row>
        <row r="3843">
          <cell r="D3843" t="str">
            <v>Serra Azul/SP</v>
          </cell>
          <cell r="E3843" t="str">
            <v>n.d.</v>
          </cell>
          <cell r="F3843">
            <v>3.4642515600731422E-2</v>
          </cell>
          <cell r="G3843" t="str">
            <v>A</v>
          </cell>
          <cell r="H3843">
            <v>0.94477493177990679</v>
          </cell>
          <cell r="I3843" t="str">
            <v>B</v>
          </cell>
          <cell r="J3843" t="str">
            <v>n.d.</v>
          </cell>
          <cell r="K3843" t="str">
            <v>n.d.</v>
          </cell>
          <cell r="L3843" t="str">
            <v>Bicf</v>
          </cell>
          <cell r="M384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43" t="str">
            <v>CAPAG Ano Base 2023</v>
          </cell>
          <cell r="O3843" t="str">
            <v>Não</v>
          </cell>
          <cell r="P3843" t="str">
            <v>n.d.</v>
          </cell>
          <cell r="Q3843" t="str">
            <v>Sim</v>
          </cell>
          <cell r="R3843" t="str">
            <v/>
          </cell>
          <cell r="S3843" t="str">
            <v/>
          </cell>
          <cell r="T3843" t="str">
            <v/>
          </cell>
          <cell r="U3843" t="str">
            <v>Sim</v>
          </cell>
          <cell r="V3843" t="str">
            <v>Sim</v>
          </cell>
          <cell r="W3843" t="str">
            <v>Sim</v>
          </cell>
        </row>
        <row r="3844">
          <cell r="D3844" t="str">
            <v>Serrana/SP</v>
          </cell>
          <cell r="E3844" t="str">
            <v>C</v>
          </cell>
          <cell r="F3844">
            <v>0.73348137679826897</v>
          </cell>
          <cell r="G3844" t="str">
            <v>B</v>
          </cell>
          <cell r="H3844">
            <v>0.85909121684892376</v>
          </cell>
          <cell r="I3844" t="str">
            <v>B</v>
          </cell>
          <cell r="J3844">
            <v>-0.11113261947749374</v>
          </cell>
          <cell r="K3844" t="str">
            <v>C</v>
          </cell>
          <cell r="L3844" t="str">
            <v>Bicf</v>
          </cell>
          <cell r="M3844" t="str">
            <v/>
          </cell>
          <cell r="N3844" t="str">
            <v>CAPAG Ano Base 2023</v>
          </cell>
          <cell r="O3844" t="str">
            <v>Não</v>
          </cell>
          <cell r="P3844">
            <v>4.0154669146279236</v>
          </cell>
          <cell r="Q3844" t="str">
            <v>Sim</v>
          </cell>
          <cell r="R3844" t="str">
            <v/>
          </cell>
          <cell r="S3844" t="str">
            <v/>
          </cell>
          <cell r="T3844" t="str">
            <v/>
          </cell>
          <cell r="U3844" t="str">
            <v/>
          </cell>
          <cell r="V3844" t="str">
            <v>Sim</v>
          </cell>
          <cell r="W3844" t="str">
            <v>Não</v>
          </cell>
        </row>
        <row r="3845">
          <cell r="D3845" t="str">
            <v>Serra Negra/SP</v>
          </cell>
          <cell r="E3845" t="str">
            <v>n.d.</v>
          </cell>
          <cell r="F3845">
            <v>0.20979891160152994</v>
          </cell>
          <cell r="G3845" t="str">
            <v>A</v>
          </cell>
          <cell r="H3845">
            <v>0.86973306363967273</v>
          </cell>
          <cell r="I3845" t="str">
            <v>B</v>
          </cell>
          <cell r="J3845" t="str">
            <v>n.d.</v>
          </cell>
          <cell r="K3845" t="str">
            <v>n.d.</v>
          </cell>
          <cell r="L3845" t="str">
            <v>Cicf</v>
          </cell>
          <cell r="M384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45" t="str">
            <v>CAPAG Ano Base 2023</v>
          </cell>
          <cell r="O3845" t="str">
            <v>Não</v>
          </cell>
          <cell r="P3845" t="str">
            <v>n.d.</v>
          </cell>
          <cell r="Q3845" t="str">
            <v>Sim</v>
          </cell>
          <cell r="R3845" t="str">
            <v/>
          </cell>
          <cell r="S3845" t="str">
            <v/>
          </cell>
          <cell r="T3845" t="str">
            <v/>
          </cell>
          <cell r="U3845" t="str">
            <v>Sim</v>
          </cell>
          <cell r="V3845" t="str">
            <v>Sim</v>
          </cell>
          <cell r="W3845" t="str">
            <v>Sim</v>
          </cell>
        </row>
        <row r="3846">
          <cell r="D3846" t="str">
            <v>Sertãozinho/SP</v>
          </cell>
          <cell r="E3846" t="str">
            <v>A</v>
          </cell>
          <cell r="F3846">
            <v>2.8333268201713124E-2</v>
          </cell>
          <cell r="G3846" t="str">
            <v>A</v>
          </cell>
          <cell r="H3846">
            <v>0.87717183310838964</v>
          </cell>
          <cell r="I3846" t="str">
            <v>B</v>
          </cell>
          <cell r="J3846">
            <v>0.10610581527450556</v>
          </cell>
          <cell r="K3846" t="str">
            <v>A</v>
          </cell>
          <cell r="L3846" t="str">
            <v>Bicf</v>
          </cell>
          <cell r="M3846" t="str">
            <v/>
          </cell>
          <cell r="N3846" t="str">
            <v>CAPAG Ano Base 2023</v>
          </cell>
          <cell r="O3846" t="str">
            <v>Não</v>
          </cell>
          <cell r="P3846">
            <v>0.10730943797442007</v>
          </cell>
          <cell r="Q3846" t="str">
            <v>Sim</v>
          </cell>
          <cell r="R3846" t="str">
            <v/>
          </cell>
          <cell r="S3846" t="str">
            <v/>
          </cell>
          <cell r="T3846" t="str">
            <v/>
          </cell>
          <cell r="U3846" t="str">
            <v/>
          </cell>
          <cell r="V3846" t="str">
            <v>Sim</v>
          </cell>
          <cell r="W3846" t="str">
            <v>Sim</v>
          </cell>
        </row>
        <row r="3847">
          <cell r="D3847" t="str">
            <v>Sete Barras/SP</v>
          </cell>
          <cell r="E3847" t="str">
            <v>C</v>
          </cell>
          <cell r="F3847">
            <v>0.12759009106282815</v>
          </cell>
          <cell r="G3847" t="str">
            <v>A</v>
          </cell>
          <cell r="H3847">
            <v>1.0177804749215107</v>
          </cell>
          <cell r="I3847" t="str">
            <v>C</v>
          </cell>
          <cell r="J3847">
            <v>-0.20916011988505606</v>
          </cell>
          <cell r="K3847" t="str">
            <v>C</v>
          </cell>
          <cell r="L3847" t="str">
            <v>Bicf</v>
          </cell>
          <cell r="M3847" t="str">
            <v/>
          </cell>
          <cell r="N3847" t="str">
            <v>CAPAG Ano Base 2023</v>
          </cell>
          <cell r="O3847" t="str">
            <v>Não</v>
          </cell>
          <cell r="P3847" t="str">
            <v/>
          </cell>
          <cell r="Q3847" t="str">
            <v>Sim</v>
          </cell>
          <cell r="R3847" t="str">
            <v/>
          </cell>
          <cell r="S3847" t="str">
            <v/>
          </cell>
          <cell r="T3847" t="str">
            <v/>
          </cell>
          <cell r="U3847" t="str">
            <v/>
          </cell>
          <cell r="V3847" t="str">
            <v>Sim</v>
          </cell>
          <cell r="W3847" t="str">
            <v>Não</v>
          </cell>
        </row>
        <row r="3848">
          <cell r="D3848" t="str">
            <v>Severínia/SP</v>
          </cell>
          <cell r="E3848" t="str">
            <v>A</v>
          </cell>
          <cell r="F3848">
            <v>9.184263773565586E-2</v>
          </cell>
          <cell r="G3848" t="str">
            <v>A</v>
          </cell>
          <cell r="H3848">
            <v>0.80837425140407193</v>
          </cell>
          <cell r="I3848" t="str">
            <v>A</v>
          </cell>
          <cell r="J3848">
            <v>7.0235279612489016E-2</v>
          </cell>
          <cell r="K3848" t="str">
            <v>A</v>
          </cell>
          <cell r="L3848" t="str">
            <v>Bicf</v>
          </cell>
          <cell r="M3848" t="str">
            <v/>
          </cell>
          <cell r="N3848" t="str">
            <v>CAPAG Ano Base 2023</v>
          </cell>
          <cell r="O3848" t="str">
            <v>Não</v>
          </cell>
          <cell r="P3848">
            <v>0.53013530789851404</v>
          </cell>
          <cell r="Q3848" t="str">
            <v>Sim</v>
          </cell>
          <cell r="R3848" t="str">
            <v/>
          </cell>
          <cell r="S3848" t="str">
            <v/>
          </cell>
          <cell r="T3848" t="str">
            <v/>
          </cell>
          <cell r="U3848" t="str">
            <v/>
          </cell>
          <cell r="V3848" t="str">
            <v>Sim</v>
          </cell>
          <cell r="W3848" t="str">
            <v>Sim</v>
          </cell>
        </row>
        <row r="3849">
          <cell r="D3849" t="str">
            <v>Silveiras/SP</v>
          </cell>
          <cell r="E3849" t="str">
            <v>C</v>
          </cell>
          <cell r="F3849">
            <v>0.19365017979754348</v>
          </cell>
          <cell r="G3849" t="str">
            <v>A</v>
          </cell>
          <cell r="H3849">
            <v>1.0119635460266445</v>
          </cell>
          <cell r="I3849" t="str">
            <v>C</v>
          </cell>
          <cell r="J3849">
            <v>-8.0286789586778918E-5</v>
          </cell>
          <cell r="K3849" t="str">
            <v>C</v>
          </cell>
          <cell r="L3849" t="str">
            <v>Bicf</v>
          </cell>
          <cell r="M3849" t="str">
            <v/>
          </cell>
          <cell r="N3849" t="str">
            <v>CAPAG Ano Base 2023</v>
          </cell>
          <cell r="O3849" t="str">
            <v>Não</v>
          </cell>
          <cell r="P3849">
            <v>1.0151921307612313</v>
          </cell>
          <cell r="Q3849" t="str">
            <v>Sim</v>
          </cell>
          <cell r="R3849" t="str">
            <v/>
          </cell>
          <cell r="S3849" t="str">
            <v/>
          </cell>
          <cell r="T3849" t="str">
            <v/>
          </cell>
          <cell r="U3849" t="str">
            <v/>
          </cell>
          <cell r="V3849" t="str">
            <v>Sim</v>
          </cell>
          <cell r="W3849" t="str">
            <v>Não</v>
          </cell>
        </row>
        <row r="3850">
          <cell r="D3850" t="str">
            <v>Socorro/SP</v>
          </cell>
          <cell r="E3850" t="str">
            <v>C</v>
          </cell>
          <cell r="F3850">
            <v>7.9577393098819692E-3</v>
          </cell>
          <cell r="G3850" t="str">
            <v>A</v>
          </cell>
          <cell r="H3850">
            <v>0.9751405455920904</v>
          </cell>
          <cell r="I3850" t="str">
            <v>C</v>
          </cell>
          <cell r="J3850">
            <v>3.7568686789958817E-3</v>
          </cell>
          <cell r="K3850" t="str">
            <v>B</v>
          </cell>
          <cell r="L3850" t="str">
            <v>Cicf</v>
          </cell>
          <cell r="M3850" t="str">
            <v/>
          </cell>
          <cell r="N3850" t="str">
            <v>CAPAG Ano Base 2023</v>
          </cell>
          <cell r="O3850" t="str">
            <v>Não</v>
          </cell>
          <cell r="P3850">
            <v>0.90116954151838535</v>
          </cell>
          <cell r="Q3850" t="str">
            <v>Sim</v>
          </cell>
          <cell r="R3850" t="str">
            <v/>
          </cell>
          <cell r="S3850" t="str">
            <v/>
          </cell>
          <cell r="T3850" t="str">
            <v/>
          </cell>
          <cell r="U3850" t="str">
            <v/>
          </cell>
          <cell r="V3850" t="str">
            <v>Sim</v>
          </cell>
          <cell r="W3850" t="str">
            <v>Não</v>
          </cell>
        </row>
        <row r="3851">
          <cell r="D3851" t="str">
            <v>Sorocaba/SP</v>
          </cell>
          <cell r="E3851" t="str">
            <v>C</v>
          </cell>
          <cell r="F3851">
            <v>0.16432176894046546</v>
          </cell>
          <cell r="G3851" t="str">
            <v>A</v>
          </cell>
          <cell r="H3851">
            <v>0.9665953944398521</v>
          </cell>
          <cell r="I3851" t="str">
            <v>C</v>
          </cell>
          <cell r="J3851">
            <v>5.3317388229479649E-3</v>
          </cell>
          <cell r="K3851" t="str">
            <v>B</v>
          </cell>
          <cell r="L3851" t="str">
            <v>Bicf</v>
          </cell>
          <cell r="M3851" t="str">
            <v/>
          </cell>
          <cell r="N3851" t="str">
            <v>CAPAG Ano Base 2023</v>
          </cell>
          <cell r="O3851" t="str">
            <v>Não</v>
          </cell>
          <cell r="P3851">
            <v>0.57205371733915689</v>
          </cell>
          <cell r="Q3851" t="str">
            <v>Sim</v>
          </cell>
          <cell r="R3851" t="str">
            <v>Sim</v>
          </cell>
          <cell r="S3851" t="str">
            <v/>
          </cell>
          <cell r="T3851" t="str">
            <v/>
          </cell>
          <cell r="U3851" t="str">
            <v/>
          </cell>
          <cell r="V3851" t="str">
            <v>Sim</v>
          </cell>
          <cell r="W3851" t="str">
            <v>Sim</v>
          </cell>
        </row>
        <row r="3852">
          <cell r="D3852" t="str">
            <v>Sud Mennucci/SP</v>
          </cell>
          <cell r="E3852" t="str">
            <v>n.d.</v>
          </cell>
          <cell r="F3852">
            <v>3.7195591664144476E-2</v>
          </cell>
          <cell r="G3852" t="str">
            <v>A</v>
          </cell>
          <cell r="H3852">
            <v>0.94018168170674543</v>
          </cell>
          <cell r="I3852" t="str">
            <v>B</v>
          </cell>
          <cell r="J3852" t="str">
            <v>n.d.</v>
          </cell>
          <cell r="K3852" t="str">
            <v>n.d.</v>
          </cell>
          <cell r="L3852" t="str">
            <v>Cicf</v>
          </cell>
          <cell r="M385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52" t="str">
            <v>CAPAG Ano Base 2023</v>
          </cell>
          <cell r="O3852" t="str">
            <v>Não</v>
          </cell>
          <cell r="P3852" t="str">
            <v>n.d.</v>
          </cell>
          <cell r="Q3852" t="str">
            <v>Sim</v>
          </cell>
          <cell r="R3852" t="str">
            <v/>
          </cell>
          <cell r="S3852" t="str">
            <v/>
          </cell>
          <cell r="T3852" t="str">
            <v/>
          </cell>
          <cell r="U3852" t="str">
            <v>Sim</v>
          </cell>
          <cell r="V3852" t="str">
            <v>Sim</v>
          </cell>
          <cell r="W3852" t="str">
            <v>Não</v>
          </cell>
        </row>
        <row r="3853">
          <cell r="D3853" t="str">
            <v>Sumaré/SP</v>
          </cell>
          <cell r="E3853" t="str">
            <v>C</v>
          </cell>
          <cell r="F3853">
            <v>0.6812750118721761</v>
          </cell>
          <cell r="G3853" t="str">
            <v>B</v>
          </cell>
          <cell r="H3853">
            <v>0.82576617732721136</v>
          </cell>
          <cell r="I3853" t="str">
            <v>A</v>
          </cell>
          <cell r="J3853">
            <v>-2.7496489190932363E-2</v>
          </cell>
          <cell r="K3853" t="str">
            <v>C</v>
          </cell>
          <cell r="L3853" t="str">
            <v>Bicf</v>
          </cell>
          <cell r="M3853" t="str">
            <v/>
          </cell>
          <cell r="N3853" t="str">
            <v>CAPAG Ano Base 2023</v>
          </cell>
          <cell r="O3853" t="str">
            <v>Não</v>
          </cell>
          <cell r="P3853">
            <v>1.613641128656492</v>
          </cell>
          <cell r="Q3853" t="str">
            <v>Sim</v>
          </cell>
          <cell r="R3853" t="str">
            <v/>
          </cell>
          <cell r="S3853" t="str">
            <v/>
          </cell>
          <cell r="T3853" t="str">
            <v/>
          </cell>
          <cell r="U3853" t="str">
            <v/>
          </cell>
          <cell r="V3853" t="str">
            <v>Sim</v>
          </cell>
          <cell r="W3853" t="str">
            <v>Sim</v>
          </cell>
        </row>
        <row r="3854">
          <cell r="D3854" t="str">
            <v>Suzano/SP</v>
          </cell>
          <cell r="E3854" t="str">
            <v>n.d.</v>
          </cell>
          <cell r="F3854">
            <v>0.14039112955568642</v>
          </cell>
          <cell r="G3854" t="str">
            <v>A</v>
          </cell>
          <cell r="H3854">
            <v>0.85031574340786054</v>
          </cell>
          <cell r="I3854" t="str">
            <v>B</v>
          </cell>
          <cell r="J3854" t="str">
            <v>n.d.</v>
          </cell>
          <cell r="K3854" t="str">
            <v>n.d.</v>
          </cell>
          <cell r="L3854" t="str">
            <v>Cicf</v>
          </cell>
          <cell r="M38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54" t="str">
            <v>CAPAG Ano Base 2023</v>
          </cell>
          <cell r="O3854" t="str">
            <v>Não</v>
          </cell>
          <cell r="P3854">
            <v>0.2047299784515289</v>
          </cell>
          <cell r="Q3854" t="str">
            <v>Sim</v>
          </cell>
          <cell r="R3854" t="str">
            <v>Sim</v>
          </cell>
          <cell r="S3854" t="str">
            <v/>
          </cell>
          <cell r="T3854" t="str">
            <v/>
          </cell>
          <cell r="U3854" t="str">
            <v>Sim</v>
          </cell>
          <cell r="V3854" t="str">
            <v>Sim</v>
          </cell>
          <cell r="W3854" t="str">
            <v>Sim</v>
          </cell>
        </row>
        <row r="3855">
          <cell r="D3855" t="str">
            <v>Suzanápolis/SP</v>
          </cell>
          <cell r="E3855" t="str">
            <v>n.d.</v>
          </cell>
          <cell r="F3855">
            <v>5.3639580449571678E-2</v>
          </cell>
          <cell r="G3855" t="str">
            <v>A</v>
          </cell>
          <cell r="H3855">
            <v>0.89609877727793141</v>
          </cell>
          <cell r="I3855" t="str">
            <v>B</v>
          </cell>
          <cell r="J3855" t="str">
            <v>n.d.</v>
          </cell>
          <cell r="K3855" t="str">
            <v>n.d.</v>
          </cell>
          <cell r="L3855" t="str">
            <v>Bicf</v>
          </cell>
          <cell r="M385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55" t="str">
            <v>CAPAG Ano Base 2024</v>
          </cell>
          <cell r="O3855" t="str">
            <v>Sim</v>
          </cell>
          <cell r="P3855" t="str">
            <v>n.d.</v>
          </cell>
          <cell r="Q3855" t="str">
            <v>Sim</v>
          </cell>
          <cell r="R3855" t="str">
            <v/>
          </cell>
          <cell r="S3855" t="str">
            <v/>
          </cell>
          <cell r="T3855" t="str">
            <v/>
          </cell>
          <cell r="U3855" t="str">
            <v>Sim</v>
          </cell>
          <cell r="V3855" t="str">
            <v>Sim</v>
          </cell>
          <cell r="W3855" t="str">
            <v>Sim</v>
          </cell>
        </row>
        <row r="3856">
          <cell r="D3856" t="str">
            <v>Tabapuã/SP</v>
          </cell>
          <cell r="E3856" t="str">
            <v>C</v>
          </cell>
          <cell r="F3856">
            <v>0.18700652403593973</v>
          </cell>
          <cell r="G3856" t="str">
            <v>A</v>
          </cell>
          <cell r="H3856">
            <v>0.97360274321836715</v>
          </cell>
          <cell r="I3856" t="str">
            <v>C</v>
          </cell>
          <cell r="J3856">
            <v>8.1316115888944978E-3</v>
          </cell>
          <cell r="K3856" t="str">
            <v>B</v>
          </cell>
          <cell r="L3856" t="str">
            <v>Bicf</v>
          </cell>
          <cell r="M3856" t="str">
            <v/>
          </cell>
          <cell r="N3856" t="str">
            <v>CAPAG Ano Base 2023</v>
          </cell>
          <cell r="O3856" t="str">
            <v>Não</v>
          </cell>
          <cell r="P3856">
            <v>0.4007033719930097</v>
          </cell>
          <cell r="Q3856" t="str">
            <v>Sim</v>
          </cell>
          <cell r="R3856" t="str">
            <v/>
          </cell>
          <cell r="S3856" t="str">
            <v/>
          </cell>
          <cell r="T3856" t="str">
            <v/>
          </cell>
          <cell r="U3856" t="str">
            <v/>
          </cell>
          <cell r="V3856" t="str">
            <v>Sim</v>
          </cell>
          <cell r="W3856" t="str">
            <v>Sim</v>
          </cell>
        </row>
        <row r="3857">
          <cell r="D3857" t="str">
            <v>Tabatinga/SP</v>
          </cell>
          <cell r="E3857" t="str">
            <v>C</v>
          </cell>
          <cell r="F3857">
            <v>0.1277156402491805</v>
          </cell>
          <cell r="G3857" t="str">
            <v>A</v>
          </cell>
          <cell r="H3857">
            <v>0.95417948667445873</v>
          </cell>
          <cell r="I3857" t="str">
            <v>C</v>
          </cell>
          <cell r="J3857">
            <v>0.20713470614236001</v>
          </cell>
          <cell r="K3857" t="str">
            <v>A</v>
          </cell>
          <cell r="L3857" t="str">
            <v>Bicf</v>
          </cell>
          <cell r="M3857" t="str">
            <v/>
          </cell>
          <cell r="N3857" t="str">
            <v>CAPAG Ano Base 2023</v>
          </cell>
          <cell r="O3857" t="str">
            <v>Não</v>
          </cell>
          <cell r="P3857">
            <v>5.2637781470218255E-2</v>
          </cell>
          <cell r="Q3857" t="str">
            <v>Sim</v>
          </cell>
          <cell r="R3857" t="str">
            <v/>
          </cell>
          <cell r="S3857" t="str">
            <v/>
          </cell>
          <cell r="T3857" t="str">
            <v/>
          </cell>
          <cell r="U3857" t="str">
            <v/>
          </cell>
          <cell r="V3857" t="str">
            <v>Sim</v>
          </cell>
          <cell r="W3857" t="str">
            <v>Sim</v>
          </cell>
        </row>
        <row r="3858">
          <cell r="D3858" t="str">
            <v>Taboão da Serra/SP</v>
          </cell>
          <cell r="E3858" t="str">
            <v>C</v>
          </cell>
          <cell r="F3858">
            <v>0.16839742942358715</v>
          </cell>
          <cell r="G3858" t="str">
            <v>A</v>
          </cell>
          <cell r="H3858">
            <v>0.94030797076576711</v>
          </cell>
          <cell r="I3858" t="str">
            <v>B</v>
          </cell>
          <cell r="J3858">
            <v>-9.5081448447401247E-3</v>
          </cell>
          <cell r="K3858" t="str">
            <v>C</v>
          </cell>
          <cell r="L3858" t="str">
            <v>Bicf</v>
          </cell>
          <cell r="M3858" t="str">
            <v/>
          </cell>
          <cell r="N3858" t="str">
            <v>CAPAG Ano Base 2023</v>
          </cell>
          <cell r="O3858" t="str">
            <v>Não</v>
          </cell>
          <cell r="P3858">
            <v>1.4598917285164981</v>
          </cell>
          <cell r="Q3858" t="str">
            <v>Sim</v>
          </cell>
          <cell r="R3858" t="str">
            <v/>
          </cell>
          <cell r="S3858" t="str">
            <v/>
          </cell>
          <cell r="T3858" t="str">
            <v/>
          </cell>
          <cell r="U3858" t="str">
            <v/>
          </cell>
          <cell r="V3858" t="str">
            <v>Sim</v>
          </cell>
          <cell r="W3858" t="str">
            <v>Sim</v>
          </cell>
        </row>
        <row r="3859">
          <cell r="D3859" t="str">
            <v>Taciba/SP</v>
          </cell>
          <cell r="E3859" t="str">
            <v>C</v>
          </cell>
          <cell r="F3859">
            <v>3.5201901191533144E-2</v>
          </cell>
          <cell r="G3859" t="str">
            <v>A</v>
          </cell>
          <cell r="H3859">
            <v>0.99881390397918479</v>
          </cell>
          <cell r="I3859" t="str">
            <v>C</v>
          </cell>
          <cell r="J3859">
            <v>-4.5861397703932882E-2</v>
          </cell>
          <cell r="K3859" t="str">
            <v>C</v>
          </cell>
          <cell r="L3859" t="str">
            <v>Bicf</v>
          </cell>
          <cell r="M3859" t="str">
            <v/>
          </cell>
          <cell r="N3859" t="str">
            <v>CAPAG Ano Base 2023</v>
          </cell>
          <cell r="O3859" t="str">
            <v>Não</v>
          </cell>
          <cell r="P3859" t="str">
            <v/>
          </cell>
          <cell r="Q3859" t="str">
            <v>Sim</v>
          </cell>
          <cell r="R3859" t="str">
            <v/>
          </cell>
          <cell r="S3859" t="str">
            <v/>
          </cell>
          <cell r="T3859" t="str">
            <v/>
          </cell>
          <cell r="U3859" t="str">
            <v/>
          </cell>
          <cell r="V3859" t="str">
            <v>Sim</v>
          </cell>
          <cell r="W3859" t="str">
            <v>Sim</v>
          </cell>
        </row>
        <row r="3860">
          <cell r="D3860" t="str">
            <v>Taguaí/SP</v>
          </cell>
          <cell r="E3860" t="str">
            <v>C</v>
          </cell>
          <cell r="F3860">
            <v>4.2403669412631906E-2</v>
          </cell>
          <cell r="G3860" t="str">
            <v>A</v>
          </cell>
          <cell r="H3860">
            <v>0.95485552482524116</v>
          </cell>
          <cell r="I3860" t="str">
            <v>C</v>
          </cell>
          <cell r="J3860">
            <v>1.7252251316446036E-3</v>
          </cell>
          <cell r="K3860" t="str">
            <v>B</v>
          </cell>
          <cell r="L3860" t="str">
            <v>Bicf</v>
          </cell>
          <cell r="M3860" t="str">
            <v/>
          </cell>
          <cell r="N3860" t="str">
            <v>CAPAG Ano Base 2023</v>
          </cell>
          <cell r="O3860" t="str">
            <v>Não</v>
          </cell>
          <cell r="P3860">
            <v>0.97145426059408346</v>
          </cell>
          <cell r="Q3860" t="str">
            <v>Sim</v>
          </cell>
          <cell r="R3860" t="str">
            <v/>
          </cell>
          <cell r="S3860" t="str">
            <v/>
          </cell>
          <cell r="T3860" t="str">
            <v/>
          </cell>
          <cell r="U3860" t="str">
            <v/>
          </cell>
          <cell r="V3860" t="str">
            <v>Sim</v>
          </cell>
          <cell r="W3860" t="str">
            <v>Sim</v>
          </cell>
        </row>
        <row r="3861">
          <cell r="D3861" t="str">
            <v>Taiaçu/SP</v>
          </cell>
          <cell r="E3861" t="str">
            <v>n.d.</v>
          </cell>
          <cell r="F3861" t="str">
            <v>n.d.</v>
          </cell>
          <cell r="G3861" t="str">
            <v>n.d.</v>
          </cell>
          <cell r="H3861" t="str">
            <v>n.d.</v>
          </cell>
          <cell r="I3861" t="str">
            <v>n.d.</v>
          </cell>
          <cell r="J3861" t="str">
            <v>n.d.</v>
          </cell>
          <cell r="K3861" t="str">
            <v>n.d.</v>
          </cell>
          <cell r="L3861" t="str">
            <v>Bicf</v>
          </cell>
          <cell r="M3861" t="str">
            <v xml:space="preserve">Ente não publicou último RGF de 2024
Ente não publicou último RREO de 2024
</v>
          </cell>
          <cell r="N3861" t="str">
            <v>CAPAG Ano Base 2023</v>
          </cell>
          <cell r="O3861" t="str">
            <v>Não</v>
          </cell>
          <cell r="P3861">
            <v>0.64424606381151228</v>
          </cell>
          <cell r="Q3861" t="str">
            <v>Sim</v>
          </cell>
          <cell r="R3861" t="str">
            <v>Sim</v>
          </cell>
          <cell r="S3861" t="str">
            <v/>
          </cell>
          <cell r="T3861" t="str">
            <v/>
          </cell>
          <cell r="U3861" t="str">
            <v/>
          </cell>
          <cell r="V3861" t="str">
            <v>Não</v>
          </cell>
          <cell r="W3861" t="str">
            <v>Não</v>
          </cell>
        </row>
        <row r="3862">
          <cell r="D3862" t="str">
            <v>Taiúva/SP</v>
          </cell>
          <cell r="E3862" t="str">
            <v>C</v>
          </cell>
          <cell r="F3862">
            <v>5.4247587409154703E-4</v>
          </cell>
          <cell r="G3862" t="str">
            <v>A</v>
          </cell>
          <cell r="H3862">
            <v>0.97748007423144911</v>
          </cell>
          <cell r="I3862" t="str">
            <v>C</v>
          </cell>
          <cell r="J3862">
            <v>-5.4422348652876547E-3</v>
          </cell>
          <cell r="K3862" t="str">
            <v>C</v>
          </cell>
          <cell r="L3862" t="str">
            <v>Bicf</v>
          </cell>
          <cell r="M3862" t="str">
            <v/>
          </cell>
          <cell r="N3862" t="str">
            <v>CAPAG Ano Base 2023</v>
          </cell>
          <cell r="O3862" t="str">
            <v>Não</v>
          </cell>
          <cell r="P3862">
            <v>1.2464213896054266</v>
          </cell>
          <cell r="Q3862" t="str">
            <v>Sim</v>
          </cell>
          <cell r="R3862" t="str">
            <v/>
          </cell>
          <cell r="S3862" t="str">
            <v/>
          </cell>
          <cell r="T3862" t="str">
            <v/>
          </cell>
          <cell r="U3862" t="str">
            <v/>
          </cell>
          <cell r="V3862" t="str">
            <v>Sim</v>
          </cell>
          <cell r="W3862" t="str">
            <v>Não</v>
          </cell>
        </row>
        <row r="3863">
          <cell r="D3863" t="str">
            <v>Tambaú/SP</v>
          </cell>
          <cell r="E3863" t="str">
            <v>B</v>
          </cell>
          <cell r="F3863">
            <v>0.23482928225973509</v>
          </cell>
          <cell r="G3863" t="str">
            <v>A</v>
          </cell>
          <cell r="H3863">
            <v>0.94157746779687623</v>
          </cell>
          <cell r="I3863" t="str">
            <v>B</v>
          </cell>
          <cell r="J3863">
            <v>4.3710440067224014E-2</v>
          </cell>
          <cell r="K3863" t="str">
            <v>B</v>
          </cell>
          <cell r="L3863" t="str">
            <v>Cicf</v>
          </cell>
          <cell r="M3863" t="str">
            <v/>
          </cell>
          <cell r="N3863" t="str">
            <v>CAPAG Ano Base 2023</v>
          </cell>
          <cell r="O3863" t="str">
            <v>Não</v>
          </cell>
          <cell r="P3863">
            <v>0.18030695051213544</v>
          </cell>
          <cell r="Q3863" t="str">
            <v>Sim</v>
          </cell>
          <cell r="R3863" t="str">
            <v/>
          </cell>
          <cell r="S3863" t="str">
            <v/>
          </cell>
          <cell r="T3863" t="str">
            <v/>
          </cell>
          <cell r="U3863" t="str">
            <v/>
          </cell>
          <cell r="V3863" t="str">
            <v>Sim</v>
          </cell>
          <cell r="W3863" t="str">
            <v>Sim</v>
          </cell>
        </row>
        <row r="3864">
          <cell r="D3864" t="str">
            <v>Tanabi/SP</v>
          </cell>
          <cell r="E3864" t="str">
            <v>n.d.</v>
          </cell>
          <cell r="F3864">
            <v>6.9156502969078331E-3</v>
          </cell>
          <cell r="G3864" t="str">
            <v>A</v>
          </cell>
          <cell r="H3864">
            <v>0.92073570689399298</v>
          </cell>
          <cell r="I3864" t="str">
            <v>B</v>
          </cell>
          <cell r="J3864" t="str">
            <v>n.d.</v>
          </cell>
          <cell r="K3864" t="str">
            <v>n.d.</v>
          </cell>
          <cell r="L3864" t="str">
            <v>Bicf</v>
          </cell>
          <cell r="M386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64" t="str">
            <v>CAPAG Ano Base 2023</v>
          </cell>
          <cell r="O3864" t="str">
            <v>Não</v>
          </cell>
          <cell r="P3864" t="str">
            <v>n.d.</v>
          </cell>
          <cell r="Q3864" t="str">
            <v>Sim</v>
          </cell>
          <cell r="R3864" t="str">
            <v/>
          </cell>
          <cell r="S3864" t="str">
            <v/>
          </cell>
          <cell r="T3864" t="str">
            <v/>
          </cell>
          <cell r="U3864" t="str">
            <v>Sim</v>
          </cell>
          <cell r="V3864" t="str">
            <v>Sim</v>
          </cell>
          <cell r="W3864" t="str">
            <v>Não</v>
          </cell>
        </row>
        <row r="3865">
          <cell r="D3865" t="str">
            <v>Tapiraí/SP</v>
          </cell>
          <cell r="E3865" t="str">
            <v>n.d.</v>
          </cell>
          <cell r="F3865">
            <v>0</v>
          </cell>
          <cell r="G3865" t="str">
            <v>A</v>
          </cell>
          <cell r="H3865">
            <v>0.90129361066826075</v>
          </cell>
          <cell r="I3865" t="str">
            <v>B</v>
          </cell>
          <cell r="J3865" t="str">
            <v>n.d.</v>
          </cell>
          <cell r="K3865" t="str">
            <v>n.d.</v>
          </cell>
          <cell r="L3865" t="str">
            <v>Bicf</v>
          </cell>
          <cell r="M38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65" t="str">
            <v>CAPAG Ano Base 2023</v>
          </cell>
          <cell r="O3865" t="str">
            <v>Não</v>
          </cell>
          <cell r="P3865" t="str">
            <v>n.d.</v>
          </cell>
          <cell r="Q3865" t="str">
            <v>Sim</v>
          </cell>
          <cell r="R3865" t="str">
            <v/>
          </cell>
          <cell r="S3865" t="str">
            <v/>
          </cell>
          <cell r="T3865" t="str">
            <v/>
          </cell>
          <cell r="U3865" t="str">
            <v>Sim</v>
          </cell>
          <cell r="V3865" t="str">
            <v>Sim</v>
          </cell>
          <cell r="W3865" t="str">
            <v>Sim</v>
          </cell>
        </row>
        <row r="3866">
          <cell r="D3866" t="str">
            <v>Tapiratiba/SP</v>
          </cell>
          <cell r="E3866" t="str">
            <v>C</v>
          </cell>
          <cell r="F3866">
            <v>3.3407008470359226E-2</v>
          </cell>
          <cell r="G3866" t="str">
            <v>A</v>
          </cell>
          <cell r="H3866">
            <v>0.97849640368429291</v>
          </cell>
          <cell r="I3866" t="str">
            <v>C</v>
          </cell>
          <cell r="J3866">
            <v>-1.2272391305750543E-2</v>
          </cell>
          <cell r="K3866" t="str">
            <v>C</v>
          </cell>
          <cell r="L3866" t="str">
            <v>Cicf</v>
          </cell>
          <cell r="M3866" t="str">
            <v/>
          </cell>
          <cell r="N3866" t="str">
            <v>CAPAG Ano Base 2023</v>
          </cell>
          <cell r="O3866" t="str">
            <v>Não</v>
          </cell>
          <cell r="P3866">
            <v>1.1993044300164406</v>
          </cell>
          <cell r="Q3866" t="str">
            <v>Sim</v>
          </cell>
          <cell r="R3866" t="str">
            <v/>
          </cell>
          <cell r="S3866" t="str">
            <v/>
          </cell>
          <cell r="T3866" t="str">
            <v/>
          </cell>
          <cell r="U3866" t="str">
            <v/>
          </cell>
          <cell r="V3866" t="str">
            <v>Sim</v>
          </cell>
          <cell r="W3866" t="str">
            <v>Não</v>
          </cell>
        </row>
        <row r="3867">
          <cell r="D3867" t="str">
            <v>Taquaral/SP</v>
          </cell>
          <cell r="E3867" t="str">
            <v>C</v>
          </cell>
          <cell r="F3867">
            <v>0</v>
          </cell>
          <cell r="G3867" t="str">
            <v>A</v>
          </cell>
          <cell r="H3867">
            <v>0.99493666506618084</v>
          </cell>
          <cell r="I3867" t="str">
            <v>C</v>
          </cell>
          <cell r="J3867">
            <v>8.710218278236051E-2</v>
          </cell>
          <cell r="K3867" t="str">
            <v>A</v>
          </cell>
          <cell r="L3867" t="str">
            <v>Cicf</v>
          </cell>
          <cell r="M3867" t="str">
            <v/>
          </cell>
          <cell r="N3867" t="str">
            <v>CAPAG Ano Base 2023</v>
          </cell>
          <cell r="O3867" t="str">
            <v>Não</v>
          </cell>
          <cell r="P3867">
            <v>0.25788245258235581</v>
          </cell>
          <cell r="Q3867" t="str">
            <v>Sim</v>
          </cell>
          <cell r="R3867" t="str">
            <v/>
          </cell>
          <cell r="S3867" t="str">
            <v/>
          </cell>
          <cell r="T3867" t="str">
            <v/>
          </cell>
          <cell r="U3867" t="str">
            <v/>
          </cell>
          <cell r="V3867" t="str">
            <v>Sim</v>
          </cell>
          <cell r="W3867" t="str">
            <v>Sim</v>
          </cell>
        </row>
        <row r="3868">
          <cell r="D3868" t="str">
            <v>Taquaritinga/SP</v>
          </cell>
          <cell r="E3868" t="str">
            <v>C</v>
          </cell>
          <cell r="F3868">
            <v>0.39376820559370923</v>
          </cell>
          <cell r="G3868" t="str">
            <v>A</v>
          </cell>
          <cell r="H3868">
            <v>1.0082296600180634</v>
          </cell>
          <cell r="I3868" t="str">
            <v>C</v>
          </cell>
          <cell r="J3868">
            <v>-0.14888696556894776</v>
          </cell>
          <cell r="K3868" t="str">
            <v>C</v>
          </cell>
          <cell r="L3868" t="str">
            <v>Bicf</v>
          </cell>
          <cell r="M3868" t="str">
            <v/>
          </cell>
          <cell r="N3868" t="str">
            <v>CAPAG Ano Base 2023</v>
          </cell>
          <cell r="O3868" t="str">
            <v>Não</v>
          </cell>
          <cell r="P3868">
            <v>1.8587661343575517</v>
          </cell>
          <cell r="Q3868" t="str">
            <v>Sim</v>
          </cell>
          <cell r="R3868" t="str">
            <v/>
          </cell>
          <cell r="S3868" t="str">
            <v/>
          </cell>
          <cell r="T3868" t="str">
            <v/>
          </cell>
          <cell r="U3868" t="str">
            <v/>
          </cell>
          <cell r="V3868" t="str">
            <v>Sim</v>
          </cell>
          <cell r="W3868" t="str">
            <v>Não</v>
          </cell>
        </row>
        <row r="3869">
          <cell r="D3869" t="str">
            <v>Taquarituba/SP</v>
          </cell>
          <cell r="E3869" t="str">
            <v>n.d.</v>
          </cell>
          <cell r="F3869">
            <v>3.5857982884491879E-2</v>
          </cell>
          <cell r="G3869" t="str">
            <v>A</v>
          </cell>
          <cell r="H3869">
            <v>0.9136085144401791</v>
          </cell>
          <cell r="I3869" t="str">
            <v>B</v>
          </cell>
          <cell r="J3869" t="str">
            <v>n.d.</v>
          </cell>
          <cell r="K3869" t="str">
            <v>n.d.</v>
          </cell>
          <cell r="L3869" t="str">
            <v>Bicf</v>
          </cell>
          <cell r="M38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69" t="str">
            <v>CAPAG Ano Base 2023</v>
          </cell>
          <cell r="O3869" t="str">
            <v>Não</v>
          </cell>
          <cell r="P3869" t="str">
            <v>n.d.</v>
          </cell>
          <cell r="Q3869" t="str">
            <v>Sim</v>
          </cell>
          <cell r="R3869" t="str">
            <v/>
          </cell>
          <cell r="S3869" t="str">
            <v/>
          </cell>
          <cell r="T3869" t="str">
            <v/>
          </cell>
          <cell r="U3869" t="str">
            <v>Sim</v>
          </cell>
          <cell r="V3869" t="str">
            <v>Sim</v>
          </cell>
          <cell r="W3869" t="str">
            <v>Sim</v>
          </cell>
        </row>
        <row r="3870">
          <cell r="D3870" t="str">
            <v>Taquarivaí/SP</v>
          </cell>
          <cell r="E3870" t="str">
            <v>n.d.</v>
          </cell>
          <cell r="F3870" t="str">
            <v>n.d.</v>
          </cell>
          <cell r="G3870" t="str">
            <v>n.d.</v>
          </cell>
          <cell r="H3870" t="str">
            <v>n.d.</v>
          </cell>
          <cell r="I3870" t="str">
            <v>n.d.</v>
          </cell>
          <cell r="J3870" t="str">
            <v>n.d.</v>
          </cell>
          <cell r="K3870" t="str">
            <v>n.d.</v>
          </cell>
          <cell r="L3870" t="str">
            <v>Bicf</v>
          </cell>
          <cell r="M3870" t="str">
            <v xml:space="preserve">Ente não publicou último RGF de 2024
Ente não publicou último RREO de 2024
</v>
          </cell>
          <cell r="N3870" t="str">
            <v>CAPAG Ano Base 2023</v>
          </cell>
          <cell r="O3870" t="str">
            <v>Não</v>
          </cell>
          <cell r="P3870">
            <v>0.1457202009862377</v>
          </cell>
          <cell r="Q3870" t="str">
            <v>Sim</v>
          </cell>
          <cell r="R3870" t="str">
            <v>Sim</v>
          </cell>
          <cell r="S3870" t="str">
            <v/>
          </cell>
          <cell r="T3870" t="str">
            <v/>
          </cell>
          <cell r="U3870" t="str">
            <v/>
          </cell>
          <cell r="V3870" t="str">
            <v>Não</v>
          </cell>
          <cell r="W3870" t="str">
            <v>Não</v>
          </cell>
        </row>
        <row r="3871">
          <cell r="D3871" t="str">
            <v>Tarabai/SP</v>
          </cell>
          <cell r="E3871" t="str">
            <v>n.d.</v>
          </cell>
          <cell r="F3871">
            <v>0</v>
          </cell>
          <cell r="G3871" t="str">
            <v>A</v>
          </cell>
          <cell r="H3871">
            <v>0.97404589150398035</v>
          </cell>
          <cell r="I3871" t="str">
            <v>C</v>
          </cell>
          <cell r="J3871" t="str">
            <v>n.d.</v>
          </cell>
          <cell r="K3871" t="str">
            <v>n.d.</v>
          </cell>
          <cell r="L3871" t="str">
            <v>Bicf</v>
          </cell>
          <cell r="M38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71" t="str">
            <v>CAPAG Ano Base 2023</v>
          </cell>
          <cell r="O3871" t="str">
            <v>Não</v>
          </cell>
          <cell r="P3871" t="str">
            <v>n.d.</v>
          </cell>
          <cell r="Q3871" t="str">
            <v>Sim</v>
          </cell>
          <cell r="R3871" t="str">
            <v/>
          </cell>
          <cell r="S3871" t="str">
            <v/>
          </cell>
          <cell r="T3871" t="str">
            <v/>
          </cell>
          <cell r="U3871" t="str">
            <v>Sim</v>
          </cell>
          <cell r="V3871" t="str">
            <v>Sim</v>
          </cell>
          <cell r="W3871" t="str">
            <v>Não</v>
          </cell>
        </row>
        <row r="3872">
          <cell r="D3872" t="str">
            <v>Tarumã/SP</v>
          </cell>
          <cell r="E3872" t="str">
            <v>A</v>
          </cell>
          <cell r="F3872">
            <v>0.11574539658301906</v>
          </cell>
          <cell r="G3872" t="str">
            <v>A</v>
          </cell>
          <cell r="H3872">
            <v>0.88982493701701382</v>
          </cell>
          <cell r="I3872" t="str">
            <v>B</v>
          </cell>
          <cell r="J3872">
            <v>8.6800657351297036E-2</v>
          </cell>
          <cell r="K3872" t="str">
            <v>A</v>
          </cell>
          <cell r="L3872" t="str">
            <v>Bicf</v>
          </cell>
          <cell r="M3872" t="str">
            <v/>
          </cell>
          <cell r="N3872" t="str">
            <v>CAPAG Ano Base 2023</v>
          </cell>
          <cell r="O3872" t="str">
            <v>Não</v>
          </cell>
          <cell r="P3872">
            <v>6.9621051293573807E-2</v>
          </cell>
          <cell r="Q3872" t="str">
            <v>Sim</v>
          </cell>
          <cell r="R3872" t="str">
            <v/>
          </cell>
          <cell r="S3872" t="str">
            <v/>
          </cell>
          <cell r="T3872" t="str">
            <v/>
          </cell>
          <cell r="U3872" t="str">
            <v/>
          </cell>
          <cell r="V3872" t="str">
            <v>Sim</v>
          </cell>
          <cell r="W3872" t="str">
            <v>Sim</v>
          </cell>
        </row>
        <row r="3873">
          <cell r="D3873" t="str">
            <v>Tatuí/SP</v>
          </cell>
          <cell r="E3873" t="str">
            <v>C</v>
          </cell>
          <cell r="F3873">
            <v>0.19692831933955823</v>
          </cell>
          <cell r="G3873" t="str">
            <v>A</v>
          </cell>
          <cell r="H3873">
            <v>0.95711283793962099</v>
          </cell>
          <cell r="I3873" t="str">
            <v>C</v>
          </cell>
          <cell r="J3873">
            <v>-4.5329850512868322E-2</v>
          </cell>
          <cell r="K3873" t="str">
            <v>C</v>
          </cell>
          <cell r="L3873" t="str">
            <v>Bicf</v>
          </cell>
          <cell r="M3873" t="str">
            <v/>
          </cell>
          <cell r="N3873" t="str">
            <v>CAPAG Ano Base 2023</v>
          </cell>
          <cell r="O3873" t="str">
            <v>Não</v>
          </cell>
          <cell r="P3873">
            <v>13.086818974767757</v>
          </cell>
          <cell r="Q3873" t="str">
            <v>Sim</v>
          </cell>
          <cell r="R3873" t="str">
            <v/>
          </cell>
          <cell r="S3873" t="str">
            <v/>
          </cell>
          <cell r="T3873" t="str">
            <v/>
          </cell>
          <cell r="U3873" t="str">
            <v/>
          </cell>
          <cell r="V3873" t="str">
            <v>Sim</v>
          </cell>
          <cell r="W3873" t="str">
            <v>Sim</v>
          </cell>
        </row>
        <row r="3874">
          <cell r="D3874" t="str">
            <v>Taubaté/SP</v>
          </cell>
          <cell r="E3874" t="str">
            <v>C</v>
          </cell>
          <cell r="F3874">
            <v>0.33212223497457827</v>
          </cell>
          <cell r="G3874" t="str">
            <v>A</v>
          </cell>
          <cell r="H3874">
            <v>1.0209633954862531</v>
          </cell>
          <cell r="I3874" t="str">
            <v>C</v>
          </cell>
          <cell r="J3874">
            <v>-8.1836362891680739E-2</v>
          </cell>
          <cell r="K3874" t="str">
            <v>C</v>
          </cell>
          <cell r="L3874" t="str">
            <v>Dicf</v>
          </cell>
          <cell r="M3874" t="str">
            <v/>
          </cell>
          <cell r="N3874" t="str">
            <v>CAPAG Ano Base 2023</v>
          </cell>
          <cell r="O3874" t="str">
            <v>Não</v>
          </cell>
          <cell r="P3874" t="str">
            <v/>
          </cell>
          <cell r="Q3874" t="str">
            <v>Sim</v>
          </cell>
          <cell r="R3874" t="str">
            <v/>
          </cell>
          <cell r="S3874" t="str">
            <v/>
          </cell>
          <cell r="T3874" t="str">
            <v/>
          </cell>
          <cell r="U3874" t="str">
            <v/>
          </cell>
          <cell r="V3874" t="str">
            <v>Sim</v>
          </cell>
          <cell r="W3874" t="str">
            <v>Sim</v>
          </cell>
        </row>
        <row r="3875">
          <cell r="D3875" t="str">
            <v>Tejupá/SP</v>
          </cell>
          <cell r="E3875" t="str">
            <v>n.d.</v>
          </cell>
          <cell r="F3875" t="str">
            <v>n.d.</v>
          </cell>
          <cell r="G3875" t="str">
            <v>n.d.</v>
          </cell>
          <cell r="H3875" t="str">
            <v>n.d.</v>
          </cell>
          <cell r="I3875" t="str">
            <v>n.d.</v>
          </cell>
          <cell r="J3875" t="str">
            <v>n.d.</v>
          </cell>
          <cell r="K3875" t="str">
            <v>n.d.</v>
          </cell>
          <cell r="L3875" t="str">
            <v>Cicf</v>
          </cell>
          <cell r="M3875" t="str">
            <v xml:space="preserve">Ente não publicou último RGF de 2024
Ente não publicou último RREO de 2024
</v>
          </cell>
          <cell r="N3875" t="str">
            <v>CAPAG Ano Base 2023</v>
          </cell>
          <cell r="O3875" t="str">
            <v>Não</v>
          </cell>
          <cell r="P3875">
            <v>0.22122905122368564</v>
          </cell>
          <cell r="Q3875" t="str">
            <v>Sim</v>
          </cell>
          <cell r="R3875" t="str">
            <v>Sim</v>
          </cell>
          <cell r="S3875" t="str">
            <v/>
          </cell>
          <cell r="T3875" t="str">
            <v/>
          </cell>
          <cell r="U3875" t="str">
            <v/>
          </cell>
          <cell r="V3875" t="str">
            <v>Não</v>
          </cell>
          <cell r="W3875" t="str">
            <v>Não</v>
          </cell>
        </row>
        <row r="3876">
          <cell r="D3876" t="str">
            <v>Teodoro Sampaio/SP</v>
          </cell>
          <cell r="E3876" t="str">
            <v>n.d.</v>
          </cell>
          <cell r="F3876">
            <v>5.8084480527678777E-2</v>
          </cell>
          <cell r="G3876" t="str">
            <v>A</v>
          </cell>
          <cell r="H3876">
            <v>0.96073982693480164</v>
          </cell>
          <cell r="I3876" t="str">
            <v>C</v>
          </cell>
          <cell r="J3876" t="str">
            <v>n.d.</v>
          </cell>
          <cell r="K3876" t="str">
            <v>n.d.</v>
          </cell>
          <cell r="L3876" t="str">
            <v>Bicf</v>
          </cell>
          <cell r="M387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76" t="str">
            <v>CAPAG Ano Base 2024</v>
          </cell>
          <cell r="O3876" t="str">
            <v>Sim</v>
          </cell>
          <cell r="P3876" t="str">
            <v>n.d.</v>
          </cell>
          <cell r="Q3876" t="str">
            <v>Sim</v>
          </cell>
          <cell r="R3876" t="str">
            <v/>
          </cell>
          <cell r="S3876" t="str">
            <v/>
          </cell>
          <cell r="T3876" t="str">
            <v/>
          </cell>
          <cell r="U3876" t="str">
            <v>Sim</v>
          </cell>
          <cell r="V3876" t="str">
            <v>Sim</v>
          </cell>
          <cell r="W3876" t="str">
            <v>Sim</v>
          </cell>
        </row>
        <row r="3877">
          <cell r="D3877" t="str">
            <v>Terra Roxa/SP</v>
          </cell>
          <cell r="E3877" t="str">
            <v>C</v>
          </cell>
          <cell r="F3877">
            <v>0.21114216604661071</v>
          </cell>
          <cell r="G3877" t="str">
            <v>A</v>
          </cell>
          <cell r="H3877">
            <v>0.96528413892697085</v>
          </cell>
          <cell r="I3877" t="str">
            <v>C</v>
          </cell>
          <cell r="J3877">
            <v>-0.17270133776635155</v>
          </cell>
          <cell r="K3877" t="str">
            <v>C</v>
          </cell>
          <cell r="L3877" t="str">
            <v>Bicf</v>
          </cell>
          <cell r="M3877" t="str">
            <v/>
          </cell>
          <cell r="N3877" t="str">
            <v>CAPAG Ano Base 2023</v>
          </cell>
          <cell r="O3877" t="str">
            <v>Não</v>
          </cell>
          <cell r="P3877" t="str">
            <v/>
          </cell>
          <cell r="Q3877" t="str">
            <v>Sim</v>
          </cell>
          <cell r="R3877" t="str">
            <v/>
          </cell>
          <cell r="S3877" t="str">
            <v/>
          </cell>
          <cell r="T3877" t="str">
            <v/>
          </cell>
          <cell r="U3877" t="str">
            <v/>
          </cell>
          <cell r="V3877" t="str">
            <v>Sim</v>
          </cell>
          <cell r="W3877" t="str">
            <v>Sim</v>
          </cell>
        </row>
        <row r="3878">
          <cell r="D3878" t="str">
            <v>Tietê/SP</v>
          </cell>
          <cell r="E3878" t="str">
            <v>C</v>
          </cell>
          <cell r="F3878">
            <v>3.57373649262177E-2</v>
          </cell>
          <cell r="G3878" t="str">
            <v>A</v>
          </cell>
          <cell r="H3878">
            <v>0.95756318023024578</v>
          </cell>
          <cell r="I3878" t="str">
            <v>C</v>
          </cell>
          <cell r="J3878">
            <v>5.7206029883736881E-2</v>
          </cell>
          <cell r="K3878" t="str">
            <v>A</v>
          </cell>
          <cell r="L3878" t="str">
            <v>Bicf</v>
          </cell>
          <cell r="M3878" t="str">
            <v/>
          </cell>
          <cell r="N3878" t="str">
            <v>CAPAG Ano Base 2023</v>
          </cell>
          <cell r="O3878" t="str">
            <v>Não</v>
          </cell>
          <cell r="P3878">
            <v>0.34812615719521994</v>
          </cell>
          <cell r="Q3878" t="str">
            <v>Sim</v>
          </cell>
          <cell r="R3878" t="str">
            <v/>
          </cell>
          <cell r="S3878" t="str">
            <v/>
          </cell>
          <cell r="T3878" t="str">
            <v/>
          </cell>
          <cell r="U3878" t="str">
            <v/>
          </cell>
          <cell r="V3878" t="str">
            <v>Sim</v>
          </cell>
          <cell r="W3878" t="str">
            <v>Sim</v>
          </cell>
        </row>
        <row r="3879">
          <cell r="D3879" t="str">
            <v>Timburi/SP</v>
          </cell>
          <cell r="E3879" t="str">
            <v>C</v>
          </cell>
          <cell r="F3879">
            <v>0.1218149248038696</v>
          </cell>
          <cell r="G3879" t="str">
            <v>A</v>
          </cell>
          <cell r="H3879">
            <v>0.98494939532466219</v>
          </cell>
          <cell r="I3879" t="str">
            <v>C</v>
          </cell>
          <cell r="J3879">
            <v>-1.9772314745464931E-3</v>
          </cell>
          <cell r="K3879" t="str">
            <v>C</v>
          </cell>
          <cell r="L3879" t="str">
            <v>Bicf</v>
          </cell>
          <cell r="M3879" t="str">
            <v/>
          </cell>
          <cell r="N3879" t="str">
            <v>CAPAG Ano Base 2023</v>
          </cell>
          <cell r="O3879" t="str">
            <v>Não</v>
          </cell>
          <cell r="P3879">
            <v>2.8211013544496542</v>
          </cell>
          <cell r="Q3879" t="str">
            <v>Sim</v>
          </cell>
          <cell r="R3879" t="str">
            <v/>
          </cell>
          <cell r="S3879" t="str">
            <v/>
          </cell>
          <cell r="T3879" t="str">
            <v/>
          </cell>
          <cell r="U3879" t="str">
            <v/>
          </cell>
          <cell r="V3879" t="str">
            <v>Sim</v>
          </cell>
          <cell r="W3879" t="str">
            <v>Não</v>
          </cell>
        </row>
        <row r="3880">
          <cell r="D3880" t="str">
            <v>Torre de Pedra/SP</v>
          </cell>
          <cell r="E3880" t="str">
            <v>n.d.</v>
          </cell>
          <cell r="F3880">
            <v>0</v>
          </cell>
          <cell r="G3880" t="str">
            <v>A</v>
          </cell>
          <cell r="H3880" t="str">
            <v>n.d.</v>
          </cell>
          <cell r="I3880" t="str">
            <v>n.d.</v>
          </cell>
          <cell r="J3880">
            <v>0.13642085580853031</v>
          </cell>
          <cell r="K3880" t="str">
            <v>A</v>
          </cell>
          <cell r="L3880" t="str">
            <v>Bicf</v>
          </cell>
          <cell r="M388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80" t="str">
            <v>CAPAG Ano Base 2024</v>
          </cell>
          <cell r="O3880" t="str">
            <v>Sim</v>
          </cell>
          <cell r="P3880">
            <v>7.4238525655790033E-2</v>
          </cell>
          <cell r="Q3880" t="str">
            <v>Sim</v>
          </cell>
          <cell r="R3880" t="str">
            <v/>
          </cell>
          <cell r="S3880" t="str">
            <v>Sim</v>
          </cell>
          <cell r="T3880" t="str">
            <v/>
          </cell>
          <cell r="U3880" t="str">
            <v/>
          </cell>
          <cell r="V3880" t="str">
            <v>Sim</v>
          </cell>
          <cell r="W3880" t="str">
            <v>Sim</v>
          </cell>
        </row>
        <row r="3881">
          <cell r="D3881" t="str">
            <v>Torrinha/SP</v>
          </cell>
          <cell r="E3881" t="str">
            <v>C</v>
          </cell>
          <cell r="F3881">
            <v>8.5820573451561216E-2</v>
          </cell>
          <cell r="G3881" t="str">
            <v>A</v>
          </cell>
          <cell r="H3881">
            <v>1.0020684024750408</v>
          </cell>
          <cell r="I3881" t="str">
            <v>C</v>
          </cell>
          <cell r="J3881">
            <v>-4.0676887627290471E-2</v>
          </cell>
          <cell r="K3881" t="str">
            <v>C</v>
          </cell>
          <cell r="L3881" t="str">
            <v>Bicf</v>
          </cell>
          <cell r="M3881" t="str">
            <v/>
          </cell>
          <cell r="N3881" t="str">
            <v>CAPAG Ano Base 2023</v>
          </cell>
          <cell r="O3881" t="str">
            <v>Não</v>
          </cell>
          <cell r="P3881">
            <v>1.6247865993586734</v>
          </cell>
          <cell r="Q3881" t="str">
            <v>Sim</v>
          </cell>
          <cell r="R3881" t="str">
            <v/>
          </cell>
          <cell r="S3881" t="str">
            <v/>
          </cell>
          <cell r="T3881" t="str">
            <v/>
          </cell>
          <cell r="U3881" t="str">
            <v/>
          </cell>
          <cell r="V3881" t="str">
            <v>Sim</v>
          </cell>
          <cell r="W3881" t="str">
            <v>Sim</v>
          </cell>
        </row>
        <row r="3882">
          <cell r="D3882" t="str">
            <v>Trabiju/SP</v>
          </cell>
          <cell r="E3882" t="str">
            <v>n.d.</v>
          </cell>
          <cell r="F3882">
            <v>0</v>
          </cell>
          <cell r="G3882" t="str">
            <v>A</v>
          </cell>
          <cell r="H3882">
            <v>0.97252544393845275</v>
          </cell>
          <cell r="I3882" t="str">
            <v>C</v>
          </cell>
          <cell r="J3882" t="str">
            <v>n.d.</v>
          </cell>
          <cell r="K3882" t="str">
            <v>n.d.</v>
          </cell>
          <cell r="L3882" t="str">
            <v>Aicf</v>
          </cell>
          <cell r="M388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82" t="str">
            <v>CAPAG Ano Base 2023</v>
          </cell>
          <cell r="O3882" t="str">
            <v>Não</v>
          </cell>
          <cell r="P3882" t="str">
            <v>n.d.</v>
          </cell>
          <cell r="Q3882" t="str">
            <v>Sim</v>
          </cell>
          <cell r="R3882" t="str">
            <v/>
          </cell>
          <cell r="S3882" t="str">
            <v/>
          </cell>
          <cell r="T3882" t="str">
            <v/>
          </cell>
          <cell r="U3882" t="str">
            <v>Sim</v>
          </cell>
          <cell r="V3882" t="str">
            <v>Sim</v>
          </cell>
          <cell r="W3882" t="str">
            <v>Sim</v>
          </cell>
        </row>
        <row r="3883">
          <cell r="D3883" t="str">
            <v>Tremembé/SP</v>
          </cell>
          <cell r="E3883" t="str">
            <v>n.d.</v>
          </cell>
          <cell r="F3883" t="str">
            <v>n.d.</v>
          </cell>
          <cell r="G3883" t="str">
            <v>n.d.</v>
          </cell>
          <cell r="H3883" t="str">
            <v>n.d.</v>
          </cell>
          <cell r="I3883" t="str">
            <v>n.d.</v>
          </cell>
          <cell r="J3883" t="str">
            <v>n.d.</v>
          </cell>
          <cell r="K3883" t="str">
            <v>n.d.</v>
          </cell>
          <cell r="L3883" t="str">
            <v>Bicf</v>
          </cell>
          <cell r="M3883" t="str">
            <v xml:space="preserve">Ente não publicou último RGF de 2024
Ente não publicou último RREO de 2024
</v>
          </cell>
          <cell r="N3883" t="str">
            <v>CAPAG Ano Base 2023</v>
          </cell>
          <cell r="O3883" t="str">
            <v>Não</v>
          </cell>
          <cell r="P3883">
            <v>0.25763803029278742</v>
          </cell>
          <cell r="Q3883" t="str">
            <v>Sim</v>
          </cell>
          <cell r="R3883" t="str">
            <v>Sim</v>
          </cell>
          <cell r="S3883" t="str">
            <v/>
          </cell>
          <cell r="T3883" t="str">
            <v/>
          </cell>
          <cell r="U3883" t="str">
            <v/>
          </cell>
          <cell r="V3883" t="str">
            <v>Não</v>
          </cell>
          <cell r="W3883" t="str">
            <v>Não</v>
          </cell>
        </row>
        <row r="3884">
          <cell r="D3884" t="str">
            <v>Três Fronteiras/SP</v>
          </cell>
          <cell r="E3884" t="str">
            <v>n.d.</v>
          </cell>
          <cell r="F3884">
            <v>8.2665059662242024E-2</v>
          </cell>
          <cell r="G3884" t="str">
            <v>A</v>
          </cell>
          <cell r="H3884" t="str">
            <v>n.d.</v>
          </cell>
          <cell r="I3884" t="str">
            <v>n.d.</v>
          </cell>
          <cell r="J3884">
            <v>0</v>
          </cell>
          <cell r="K3884" t="str">
            <v>C</v>
          </cell>
          <cell r="L3884" t="str">
            <v>Cicf</v>
          </cell>
          <cell r="M388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84" t="str">
            <v>CAPAG Ano Base 2023</v>
          </cell>
          <cell r="O3884" t="str">
            <v>Não</v>
          </cell>
          <cell r="P3884" t="str">
            <v>n.d.</v>
          </cell>
          <cell r="Q3884" t="str">
            <v>Sim</v>
          </cell>
          <cell r="R3884" t="str">
            <v/>
          </cell>
          <cell r="S3884" t="str">
            <v>Sim</v>
          </cell>
          <cell r="T3884" t="str">
            <v/>
          </cell>
          <cell r="U3884" t="str">
            <v/>
          </cell>
          <cell r="V3884" t="str">
            <v>Sim</v>
          </cell>
          <cell r="W3884" t="str">
            <v>Não</v>
          </cell>
        </row>
        <row r="3885">
          <cell r="D3885" t="str">
            <v>Tuiuti/SP</v>
          </cell>
          <cell r="E3885" t="str">
            <v>n.d.</v>
          </cell>
          <cell r="F3885">
            <v>0.18459445521366044</v>
          </cell>
          <cell r="G3885" t="str">
            <v>A</v>
          </cell>
          <cell r="H3885">
            <v>0.98265958390790975</v>
          </cell>
          <cell r="I3885" t="str">
            <v>C</v>
          </cell>
          <cell r="J3885" t="str">
            <v>n.d.</v>
          </cell>
          <cell r="K3885" t="str">
            <v>n.d.</v>
          </cell>
          <cell r="L3885" t="str">
            <v>Bicf</v>
          </cell>
          <cell r="M388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85" t="str">
            <v>CAPAG Ano Base 2023</v>
          </cell>
          <cell r="O3885" t="str">
            <v>Não</v>
          </cell>
          <cell r="P3885" t="str">
            <v>n.d.</v>
          </cell>
          <cell r="Q3885" t="str">
            <v>Sim</v>
          </cell>
          <cell r="R3885" t="str">
            <v/>
          </cell>
          <cell r="S3885" t="str">
            <v/>
          </cell>
          <cell r="T3885" t="str">
            <v/>
          </cell>
          <cell r="U3885" t="str">
            <v>Sim</v>
          </cell>
          <cell r="V3885" t="str">
            <v>Sim</v>
          </cell>
          <cell r="W3885" t="str">
            <v>Sim</v>
          </cell>
        </row>
        <row r="3886">
          <cell r="D3886" t="str">
            <v>Tupã/SP</v>
          </cell>
          <cell r="E3886" t="str">
            <v>C</v>
          </cell>
          <cell r="F3886">
            <v>8.4330991187779439E-2</v>
          </cell>
          <cell r="G3886" t="str">
            <v>A</v>
          </cell>
          <cell r="H3886">
            <v>0.95064710261967456</v>
          </cell>
          <cell r="I3886" t="str">
            <v>C</v>
          </cell>
          <cell r="J3886">
            <v>1.2743900790022917E-3</v>
          </cell>
          <cell r="K3886" t="str">
            <v>B</v>
          </cell>
          <cell r="L3886" t="str">
            <v>Bicf</v>
          </cell>
          <cell r="M3886" t="str">
            <v/>
          </cell>
          <cell r="N3886" t="str">
            <v>CAPAG Ano Base 2023</v>
          </cell>
          <cell r="O3886" t="str">
            <v>Não</v>
          </cell>
          <cell r="P3886">
            <v>0.98588718417953702</v>
          </cell>
          <cell r="Q3886" t="str">
            <v>Sim</v>
          </cell>
          <cell r="R3886" t="str">
            <v/>
          </cell>
          <cell r="S3886" t="str">
            <v/>
          </cell>
          <cell r="T3886" t="str">
            <v/>
          </cell>
          <cell r="U3886" t="str">
            <v/>
          </cell>
          <cell r="V3886" t="str">
            <v>Sim</v>
          </cell>
          <cell r="W3886" t="str">
            <v>Sim</v>
          </cell>
        </row>
        <row r="3887">
          <cell r="D3887" t="str">
            <v>Tupi Paulista/SP</v>
          </cell>
          <cell r="E3887" t="str">
            <v>C</v>
          </cell>
          <cell r="F3887">
            <v>1.6042790847978289E-2</v>
          </cell>
          <cell r="G3887" t="str">
            <v>A</v>
          </cell>
          <cell r="H3887">
            <v>0.96344423052875627</v>
          </cell>
          <cell r="I3887" t="str">
            <v>C</v>
          </cell>
          <cell r="J3887">
            <v>1.5017712853167418E-2</v>
          </cell>
          <cell r="K3887" t="str">
            <v>B</v>
          </cell>
          <cell r="L3887" t="str">
            <v>Bicf</v>
          </cell>
          <cell r="M3887" t="str">
            <v/>
          </cell>
          <cell r="N3887" t="str">
            <v>CAPAG Ano Base 2023</v>
          </cell>
          <cell r="O3887" t="str">
            <v>Não</v>
          </cell>
          <cell r="P3887">
            <v>8.2669123576157591E-2</v>
          </cell>
          <cell r="Q3887" t="str">
            <v>Sim</v>
          </cell>
          <cell r="R3887" t="str">
            <v>Sim</v>
          </cell>
          <cell r="S3887" t="str">
            <v/>
          </cell>
          <cell r="T3887" t="str">
            <v/>
          </cell>
          <cell r="U3887" t="str">
            <v/>
          </cell>
          <cell r="V3887" t="str">
            <v>Sim</v>
          </cell>
          <cell r="W3887" t="str">
            <v>Sim</v>
          </cell>
        </row>
        <row r="3888">
          <cell r="D3888" t="str">
            <v>Turiúba/SP</v>
          </cell>
          <cell r="E3888" t="str">
            <v>n.d.</v>
          </cell>
          <cell r="F3888">
            <v>0.22430234498121912</v>
          </cell>
          <cell r="G3888" t="str">
            <v>A</v>
          </cell>
          <cell r="H3888" t="str">
            <v>n.d.</v>
          </cell>
          <cell r="I3888" t="str">
            <v>n.d.</v>
          </cell>
          <cell r="J3888">
            <v>0</v>
          </cell>
          <cell r="K3888" t="str">
            <v>C</v>
          </cell>
          <cell r="L3888" t="str">
            <v>Dicf</v>
          </cell>
          <cell r="M388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88" t="str">
            <v>CAPAG Ano Base 2023</v>
          </cell>
          <cell r="O3888" t="str">
            <v>Não</v>
          </cell>
          <cell r="P3888" t="str">
            <v>n.d.</v>
          </cell>
          <cell r="Q3888" t="str">
            <v>Sim</v>
          </cell>
          <cell r="R3888" t="str">
            <v/>
          </cell>
          <cell r="S3888" t="str">
            <v>Sim</v>
          </cell>
          <cell r="T3888" t="str">
            <v/>
          </cell>
          <cell r="U3888" t="str">
            <v/>
          </cell>
          <cell r="V3888" t="str">
            <v>Sim</v>
          </cell>
          <cell r="W3888" t="str">
            <v>Sim</v>
          </cell>
        </row>
        <row r="3889">
          <cell r="D3889" t="str">
            <v>Turmalina/SP</v>
          </cell>
          <cell r="E3889" t="str">
            <v>n.d.</v>
          </cell>
          <cell r="F3889">
            <v>0.19447102177884781</v>
          </cell>
          <cell r="G3889" t="str">
            <v>A</v>
          </cell>
          <cell r="H3889" t="str">
            <v>n.d.</v>
          </cell>
          <cell r="I3889" t="str">
            <v>n.d.</v>
          </cell>
          <cell r="J3889">
            <v>0</v>
          </cell>
          <cell r="K3889" t="str">
            <v>C</v>
          </cell>
          <cell r="L3889" t="str">
            <v>Dicf</v>
          </cell>
          <cell r="M388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89" t="str">
            <v>CAPAG Ano Base 2023</v>
          </cell>
          <cell r="O3889" t="str">
            <v>Não</v>
          </cell>
          <cell r="P3889" t="str">
            <v>n.d.</v>
          </cell>
          <cell r="Q3889" t="str">
            <v>Sim</v>
          </cell>
          <cell r="R3889" t="str">
            <v/>
          </cell>
          <cell r="S3889" t="str">
            <v>Sim</v>
          </cell>
          <cell r="T3889" t="str">
            <v/>
          </cell>
          <cell r="U3889" t="str">
            <v/>
          </cell>
          <cell r="V3889" t="str">
            <v>Sim</v>
          </cell>
          <cell r="W3889" t="str">
            <v>Sim</v>
          </cell>
        </row>
        <row r="3890">
          <cell r="D3890" t="str">
            <v>Ubarana/SP</v>
          </cell>
          <cell r="E3890" t="str">
            <v>A+</v>
          </cell>
          <cell r="F3890">
            <v>3.1426539234086039E-2</v>
          </cell>
          <cell r="G3890" t="str">
            <v>A</v>
          </cell>
          <cell r="H3890">
            <v>0.86165610328025688</v>
          </cell>
          <cell r="I3890" t="str">
            <v>B</v>
          </cell>
          <cell r="J3890">
            <v>5.1245810888937919E-2</v>
          </cell>
          <cell r="K3890" t="str">
            <v>A</v>
          </cell>
          <cell r="L3890" t="str">
            <v>Aicf</v>
          </cell>
          <cell r="M3890" t="str">
            <v/>
          </cell>
          <cell r="N3890" t="str">
            <v>CAPAG Ano Base 2023</v>
          </cell>
          <cell r="O3890" t="str">
            <v>Não</v>
          </cell>
          <cell r="P3890">
            <v>0.51457411908629469</v>
          </cell>
          <cell r="Q3890" t="str">
            <v>Sim</v>
          </cell>
          <cell r="R3890" t="str">
            <v/>
          </cell>
          <cell r="S3890" t="str">
            <v/>
          </cell>
          <cell r="T3890" t="str">
            <v/>
          </cell>
          <cell r="U3890" t="str">
            <v/>
          </cell>
          <cell r="V3890" t="str">
            <v>Sim</v>
          </cell>
          <cell r="W3890" t="str">
            <v>Sim</v>
          </cell>
        </row>
        <row r="3891">
          <cell r="D3891" t="str">
            <v>Ubatuba/SP</v>
          </cell>
          <cell r="E3891" t="str">
            <v>A</v>
          </cell>
          <cell r="F3891">
            <v>4.0865585201715418E-2</v>
          </cell>
          <cell r="G3891" t="str">
            <v>A</v>
          </cell>
          <cell r="H3891">
            <v>0.87394529794145104</v>
          </cell>
          <cell r="I3891" t="str">
            <v>B</v>
          </cell>
          <cell r="J3891">
            <v>5.1142496117928059E-2</v>
          </cell>
          <cell r="K3891" t="str">
            <v>A</v>
          </cell>
          <cell r="L3891" t="str">
            <v>Bicf</v>
          </cell>
          <cell r="M3891" t="str">
            <v/>
          </cell>
          <cell r="N3891" t="str">
            <v>CAPAG Ano Base 2023</v>
          </cell>
          <cell r="O3891" t="str">
            <v>Não</v>
          </cell>
          <cell r="P3891">
            <v>0.57171132309228967</v>
          </cell>
          <cell r="Q3891" t="str">
            <v>Sim</v>
          </cell>
          <cell r="R3891" t="str">
            <v/>
          </cell>
          <cell r="S3891" t="str">
            <v/>
          </cell>
          <cell r="T3891" t="str">
            <v/>
          </cell>
          <cell r="U3891" t="str">
            <v/>
          </cell>
          <cell r="V3891" t="str">
            <v>Sim</v>
          </cell>
          <cell r="W3891" t="str">
            <v>Sim</v>
          </cell>
        </row>
        <row r="3892">
          <cell r="D3892" t="str">
            <v>Ubirajara/SP</v>
          </cell>
          <cell r="E3892" t="str">
            <v>C</v>
          </cell>
          <cell r="F3892">
            <v>5.0437012082408831E-3</v>
          </cell>
          <cell r="G3892" t="str">
            <v>A</v>
          </cell>
          <cell r="H3892">
            <v>0.99821397485180108</v>
          </cell>
          <cell r="I3892" t="str">
            <v>C</v>
          </cell>
          <cell r="J3892">
            <v>-2.6716682926825008E-2</v>
          </cell>
          <cell r="K3892" t="str">
            <v>C</v>
          </cell>
          <cell r="L3892" t="str">
            <v>Bicf</v>
          </cell>
          <cell r="M3892" t="str">
            <v/>
          </cell>
          <cell r="N3892" t="str">
            <v>CAPAG Ano Base 2023</v>
          </cell>
          <cell r="O3892" t="str">
            <v>Não</v>
          </cell>
          <cell r="P3892" t="str">
            <v/>
          </cell>
          <cell r="Q3892" t="str">
            <v>Sim</v>
          </cell>
          <cell r="R3892" t="str">
            <v/>
          </cell>
          <cell r="S3892" t="str">
            <v/>
          </cell>
          <cell r="T3892" t="str">
            <v/>
          </cell>
          <cell r="U3892" t="str">
            <v/>
          </cell>
          <cell r="V3892" t="str">
            <v>Sim</v>
          </cell>
          <cell r="W3892" t="str">
            <v>Sim</v>
          </cell>
        </row>
        <row r="3893">
          <cell r="D3893" t="str">
            <v>Uchoa/SP</v>
          </cell>
          <cell r="E3893" t="str">
            <v>C</v>
          </cell>
          <cell r="F3893">
            <v>0.1075618846109164</v>
          </cell>
          <cell r="G3893" t="str">
            <v>A</v>
          </cell>
          <cell r="H3893">
            <v>0.97728786952864399</v>
          </cell>
          <cell r="I3893" t="str">
            <v>C</v>
          </cell>
          <cell r="J3893">
            <v>-1.3721385666078105E-2</v>
          </cell>
          <cell r="K3893" t="str">
            <v>C</v>
          </cell>
          <cell r="L3893" t="str">
            <v>Bicf</v>
          </cell>
          <cell r="M3893" t="str">
            <v/>
          </cell>
          <cell r="N3893" t="str">
            <v>CAPAG Ano Base 2024</v>
          </cell>
          <cell r="O3893" t="str">
            <v>Sim</v>
          </cell>
          <cell r="P3893" t="str">
            <v/>
          </cell>
          <cell r="Q3893" t="str">
            <v>Sim</v>
          </cell>
          <cell r="R3893" t="str">
            <v/>
          </cell>
          <cell r="S3893" t="str">
            <v/>
          </cell>
          <cell r="T3893" t="str">
            <v/>
          </cell>
          <cell r="U3893" t="str">
            <v/>
          </cell>
          <cell r="V3893" t="str">
            <v>Sim</v>
          </cell>
          <cell r="W3893" t="str">
            <v>Sim</v>
          </cell>
        </row>
        <row r="3894">
          <cell r="D3894" t="str">
            <v>União Paulista/SP</v>
          </cell>
          <cell r="E3894" t="str">
            <v>n.d.</v>
          </cell>
          <cell r="F3894">
            <v>0.11714181989790035</v>
          </cell>
          <cell r="G3894" t="str">
            <v>A</v>
          </cell>
          <cell r="H3894" t="str">
            <v>n.d.</v>
          </cell>
          <cell r="I3894" t="str">
            <v>n.d.</v>
          </cell>
          <cell r="J3894">
            <v>0</v>
          </cell>
          <cell r="K3894" t="str">
            <v>C</v>
          </cell>
          <cell r="L3894" t="str">
            <v>Dicf</v>
          </cell>
          <cell r="M389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894" t="str">
            <v>CAPAG Ano Base 2023</v>
          </cell>
          <cell r="O3894" t="str">
            <v>Não</v>
          </cell>
          <cell r="P3894" t="str">
            <v>n.d.</v>
          </cell>
          <cell r="Q3894" t="str">
            <v>Sim</v>
          </cell>
          <cell r="R3894" t="str">
            <v/>
          </cell>
          <cell r="S3894" t="str">
            <v>Sim</v>
          </cell>
          <cell r="T3894" t="str">
            <v/>
          </cell>
          <cell r="U3894" t="str">
            <v/>
          </cell>
          <cell r="V3894" t="str">
            <v>Sim</v>
          </cell>
          <cell r="W3894" t="str">
            <v>Não</v>
          </cell>
        </row>
        <row r="3895">
          <cell r="D3895" t="str">
            <v>Urânia/SP</v>
          </cell>
          <cell r="E3895" t="str">
            <v>n.d.</v>
          </cell>
          <cell r="F3895">
            <v>2.0213924116294878E-2</v>
          </cell>
          <cell r="G3895" t="str">
            <v>A</v>
          </cell>
          <cell r="H3895">
            <v>1.0058662070915627</v>
          </cell>
          <cell r="I3895" t="str">
            <v>C</v>
          </cell>
          <cell r="J3895" t="str">
            <v>n.d.</v>
          </cell>
          <cell r="K3895" t="str">
            <v>n.d.</v>
          </cell>
          <cell r="L3895" t="str">
            <v>Bicf</v>
          </cell>
          <cell r="M389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95" t="str">
            <v>CAPAG Ano Base 2023</v>
          </cell>
          <cell r="O3895" t="str">
            <v>Não</v>
          </cell>
          <cell r="P3895" t="str">
            <v>n.d.</v>
          </cell>
          <cell r="Q3895" t="str">
            <v>Sim</v>
          </cell>
          <cell r="R3895" t="str">
            <v/>
          </cell>
          <cell r="S3895" t="str">
            <v/>
          </cell>
          <cell r="T3895" t="str">
            <v/>
          </cell>
          <cell r="U3895" t="str">
            <v>Sim</v>
          </cell>
          <cell r="V3895" t="str">
            <v>Sim</v>
          </cell>
          <cell r="W3895" t="str">
            <v>Não</v>
          </cell>
        </row>
        <row r="3896">
          <cell r="D3896" t="str">
            <v>Uru/SP</v>
          </cell>
          <cell r="E3896" t="str">
            <v>C</v>
          </cell>
          <cell r="F3896">
            <v>0</v>
          </cell>
          <cell r="G3896" t="str">
            <v>A</v>
          </cell>
          <cell r="H3896">
            <v>0.93657823197418555</v>
          </cell>
          <cell r="I3896" t="str">
            <v>B</v>
          </cell>
          <cell r="J3896">
            <v>-7.5168452337458615E-3</v>
          </cell>
          <cell r="K3896" t="str">
            <v>C</v>
          </cell>
          <cell r="L3896" t="str">
            <v>Bicf</v>
          </cell>
          <cell r="M3896" t="str">
            <v/>
          </cell>
          <cell r="N3896" t="str">
            <v>CAPAG Ano Base 2023</v>
          </cell>
          <cell r="O3896" t="str">
            <v>Não</v>
          </cell>
          <cell r="P3896">
            <v>1.2208236261563212</v>
          </cell>
          <cell r="Q3896" t="str">
            <v>Sim</v>
          </cell>
          <cell r="R3896" t="str">
            <v/>
          </cell>
          <cell r="S3896" t="str">
            <v/>
          </cell>
          <cell r="T3896" t="str">
            <v/>
          </cell>
          <cell r="U3896" t="str">
            <v/>
          </cell>
          <cell r="V3896" t="str">
            <v>Sim</v>
          </cell>
          <cell r="W3896" t="str">
            <v>Sim</v>
          </cell>
        </row>
        <row r="3897">
          <cell r="D3897" t="str">
            <v>Urupês/SP</v>
          </cell>
          <cell r="E3897" t="str">
            <v>C</v>
          </cell>
          <cell r="F3897">
            <v>1.4758002343155167E-2</v>
          </cell>
          <cell r="G3897" t="str">
            <v>A</v>
          </cell>
          <cell r="H3897">
            <v>0.95937179068146627</v>
          </cell>
          <cell r="I3897" t="str">
            <v>C</v>
          </cell>
          <cell r="J3897">
            <v>1.937270137060064E-2</v>
          </cell>
          <cell r="K3897" t="str">
            <v>B</v>
          </cell>
          <cell r="L3897" t="str">
            <v>Bicf</v>
          </cell>
          <cell r="M3897" t="str">
            <v/>
          </cell>
          <cell r="N3897" t="str">
            <v>CAPAG Ano Base 2023</v>
          </cell>
          <cell r="O3897" t="str">
            <v>Não</v>
          </cell>
          <cell r="P3897">
            <v>0.42683745140402185</v>
          </cell>
          <cell r="Q3897" t="str">
            <v>Sim</v>
          </cell>
          <cell r="R3897" t="str">
            <v/>
          </cell>
          <cell r="S3897" t="str">
            <v/>
          </cell>
          <cell r="T3897" t="str">
            <v/>
          </cell>
          <cell r="U3897" t="str">
            <v/>
          </cell>
          <cell r="V3897" t="str">
            <v>Sim</v>
          </cell>
          <cell r="W3897" t="str">
            <v>Sim</v>
          </cell>
        </row>
        <row r="3898">
          <cell r="D3898" t="str">
            <v>Valentim Gentil/SP</v>
          </cell>
          <cell r="E3898" t="str">
            <v>n.d.</v>
          </cell>
          <cell r="F3898">
            <v>0.15745503208617098</v>
          </cell>
          <cell r="G3898" t="str">
            <v>A</v>
          </cell>
          <cell r="H3898">
            <v>0.94765528149262934</v>
          </cell>
          <cell r="I3898" t="str">
            <v>B</v>
          </cell>
          <cell r="J3898" t="str">
            <v>n.d.</v>
          </cell>
          <cell r="K3898" t="str">
            <v>n.d.</v>
          </cell>
          <cell r="L3898" t="str">
            <v>Aicf</v>
          </cell>
          <cell r="M389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898" t="str">
            <v>CAPAG Ano Base 2023</v>
          </cell>
          <cell r="O3898" t="str">
            <v>Não</v>
          </cell>
          <cell r="P3898" t="str">
            <v>n.d.</v>
          </cell>
          <cell r="Q3898" t="str">
            <v>Sim</v>
          </cell>
          <cell r="R3898" t="str">
            <v/>
          </cell>
          <cell r="S3898" t="str">
            <v/>
          </cell>
          <cell r="T3898" t="str">
            <v/>
          </cell>
          <cell r="U3898" t="str">
            <v>Sim</v>
          </cell>
          <cell r="V3898" t="str">
            <v>Sim</v>
          </cell>
          <cell r="W3898" t="str">
            <v>Sim</v>
          </cell>
        </row>
        <row r="3899">
          <cell r="D3899" t="str">
            <v>Valinhos/SP</v>
          </cell>
          <cell r="E3899" t="str">
            <v>A</v>
          </cell>
          <cell r="F3899">
            <v>0.3297075529631146</v>
          </cell>
          <cell r="G3899" t="str">
            <v>A</v>
          </cell>
          <cell r="H3899">
            <v>0.85796536426132808</v>
          </cell>
          <cell r="I3899" t="str">
            <v>B</v>
          </cell>
          <cell r="J3899">
            <v>0.20943216551568589</v>
          </cell>
          <cell r="K3899" t="str">
            <v>A</v>
          </cell>
          <cell r="L3899" t="str">
            <v>Bicf</v>
          </cell>
          <cell r="M3899" t="str">
            <v/>
          </cell>
          <cell r="N3899" t="str">
            <v>CAPAG Ano Base 2023</v>
          </cell>
          <cell r="O3899" t="str">
            <v>Não</v>
          </cell>
          <cell r="P3899">
            <v>1.5537433915397247E-2</v>
          </cell>
          <cell r="Q3899" t="str">
            <v>Sim</v>
          </cell>
          <cell r="R3899" t="str">
            <v/>
          </cell>
          <cell r="S3899" t="str">
            <v/>
          </cell>
          <cell r="T3899" t="str">
            <v/>
          </cell>
          <cell r="U3899" t="str">
            <v/>
          </cell>
          <cell r="V3899" t="str">
            <v>Sim</v>
          </cell>
          <cell r="W3899" t="str">
            <v>Sim</v>
          </cell>
        </row>
        <row r="3900">
          <cell r="D3900" t="str">
            <v>Valparaíso/SP</v>
          </cell>
          <cell r="E3900" t="str">
            <v>C</v>
          </cell>
          <cell r="F3900">
            <v>5.7022094478263513E-3</v>
          </cell>
          <cell r="G3900" t="str">
            <v>A</v>
          </cell>
          <cell r="H3900">
            <v>0.96350419029840073</v>
          </cell>
          <cell r="I3900" t="str">
            <v>C</v>
          </cell>
          <cell r="J3900">
            <v>-1.3337546043195989E-2</v>
          </cell>
          <cell r="K3900" t="str">
            <v>C</v>
          </cell>
          <cell r="L3900" t="str">
            <v>Bicf</v>
          </cell>
          <cell r="M3900" t="str">
            <v/>
          </cell>
          <cell r="N3900" t="str">
            <v>CAPAG Ano Base 2023</v>
          </cell>
          <cell r="O3900" t="str">
            <v>Não</v>
          </cell>
          <cell r="P3900">
            <v>1.1451034239742333</v>
          </cell>
          <cell r="Q3900" t="str">
            <v>Sim</v>
          </cell>
          <cell r="R3900" t="str">
            <v/>
          </cell>
          <cell r="S3900" t="str">
            <v/>
          </cell>
          <cell r="T3900" t="str">
            <v/>
          </cell>
          <cell r="U3900" t="str">
            <v/>
          </cell>
          <cell r="V3900" t="str">
            <v>Sim</v>
          </cell>
          <cell r="W3900" t="str">
            <v>Sim</v>
          </cell>
        </row>
        <row r="3901">
          <cell r="D3901" t="str">
            <v>Vargem/SP</v>
          </cell>
          <cell r="E3901" t="str">
            <v>C</v>
          </cell>
          <cell r="F3901">
            <v>0</v>
          </cell>
          <cell r="G3901" t="str">
            <v>A</v>
          </cell>
          <cell r="H3901">
            <v>0.96176953150434208</v>
          </cell>
          <cell r="I3901" t="str">
            <v>C</v>
          </cell>
          <cell r="J3901">
            <v>9.0078913637877872E-2</v>
          </cell>
          <cell r="K3901" t="str">
            <v>A</v>
          </cell>
          <cell r="L3901" t="str">
            <v>Aicf</v>
          </cell>
          <cell r="M3901" t="str">
            <v/>
          </cell>
          <cell r="N3901" t="str">
            <v>CAPAG Ano Base 2023</v>
          </cell>
          <cell r="O3901" t="str">
            <v>Não</v>
          </cell>
          <cell r="P3901">
            <v>0.13085554675234304</v>
          </cell>
          <cell r="Q3901" t="str">
            <v>Sim</v>
          </cell>
          <cell r="R3901" t="str">
            <v/>
          </cell>
          <cell r="S3901" t="str">
            <v/>
          </cell>
          <cell r="T3901" t="str">
            <v/>
          </cell>
          <cell r="U3901" t="str">
            <v/>
          </cell>
          <cell r="V3901" t="str">
            <v>Sim</v>
          </cell>
          <cell r="W3901" t="str">
            <v>Sim</v>
          </cell>
        </row>
        <row r="3902">
          <cell r="D3902" t="str">
            <v>Vargem Grande do Sul/SP</v>
          </cell>
          <cell r="E3902" t="str">
            <v>C</v>
          </cell>
          <cell r="F3902">
            <v>0.12795431920331685</v>
          </cell>
          <cell r="G3902" t="str">
            <v>A</v>
          </cell>
          <cell r="H3902">
            <v>0.92723288697761097</v>
          </cell>
          <cell r="I3902" t="str">
            <v>B</v>
          </cell>
          <cell r="J3902">
            <v>-8.9763248022436716E-3</v>
          </cell>
          <cell r="K3902" t="str">
            <v>C</v>
          </cell>
          <cell r="L3902" t="str">
            <v>Cicf</v>
          </cell>
          <cell r="M3902" t="str">
            <v/>
          </cell>
          <cell r="N3902" t="str">
            <v>CAPAG Ano Base 2023</v>
          </cell>
          <cell r="O3902" t="str">
            <v>Não</v>
          </cell>
          <cell r="P3902">
            <v>1.1400725151530482</v>
          </cell>
          <cell r="Q3902" t="str">
            <v>Sim</v>
          </cell>
          <cell r="R3902" t="str">
            <v/>
          </cell>
          <cell r="S3902" t="str">
            <v/>
          </cell>
          <cell r="T3902" t="str">
            <v/>
          </cell>
          <cell r="U3902" t="str">
            <v/>
          </cell>
          <cell r="V3902" t="str">
            <v>Sim</v>
          </cell>
          <cell r="W3902" t="str">
            <v>Não</v>
          </cell>
        </row>
        <row r="3903">
          <cell r="D3903" t="str">
            <v>Vargem Grande Paulista/SP</v>
          </cell>
          <cell r="E3903" t="str">
            <v>C</v>
          </cell>
          <cell r="F3903">
            <v>5.1250074160064614E-2</v>
          </cell>
          <cell r="G3903" t="str">
            <v>A</v>
          </cell>
          <cell r="H3903">
            <v>0.99681461840948749</v>
          </cell>
          <cell r="I3903" t="str">
            <v>C</v>
          </cell>
          <cell r="J3903">
            <v>-9.6994213595249068E-2</v>
          </cell>
          <cell r="K3903" t="str">
            <v>C</v>
          </cell>
          <cell r="L3903" t="str">
            <v>Bicf</v>
          </cell>
          <cell r="M3903" t="str">
            <v/>
          </cell>
          <cell r="N3903" t="str">
            <v>CAPAG Ano Base 2023</v>
          </cell>
          <cell r="O3903" t="str">
            <v>Não</v>
          </cell>
          <cell r="P3903">
            <v>2.8714217859338587</v>
          </cell>
          <cell r="Q3903" t="str">
            <v>Sim</v>
          </cell>
          <cell r="R3903" t="str">
            <v/>
          </cell>
          <cell r="S3903" t="str">
            <v/>
          </cell>
          <cell r="T3903" t="str">
            <v/>
          </cell>
          <cell r="U3903" t="str">
            <v/>
          </cell>
          <cell r="V3903" t="str">
            <v>Sim</v>
          </cell>
          <cell r="W3903" t="str">
            <v>Não</v>
          </cell>
        </row>
        <row r="3904">
          <cell r="D3904" t="str">
            <v>Várzea Paulista/SP</v>
          </cell>
          <cell r="E3904" t="str">
            <v>B</v>
          </cell>
          <cell r="F3904">
            <v>0.22389262754508515</v>
          </cell>
          <cell r="G3904" t="str">
            <v>A</v>
          </cell>
          <cell r="H3904">
            <v>0.85638777784817144</v>
          </cell>
          <cell r="I3904" t="str">
            <v>B</v>
          </cell>
          <cell r="J3904">
            <v>4.8567756665509861E-3</v>
          </cell>
          <cell r="K3904" t="str">
            <v>B</v>
          </cell>
          <cell r="L3904" t="str">
            <v>Bicf</v>
          </cell>
          <cell r="M3904" t="str">
            <v/>
          </cell>
          <cell r="N3904" t="str">
            <v>CAPAG Ano Base 2023</v>
          </cell>
          <cell r="O3904" t="str">
            <v>Não</v>
          </cell>
          <cell r="P3904">
            <v>0.77828082960321121</v>
          </cell>
          <cell r="Q3904" t="str">
            <v>Sim</v>
          </cell>
          <cell r="R3904" t="str">
            <v/>
          </cell>
          <cell r="S3904" t="str">
            <v/>
          </cell>
          <cell r="T3904" t="str">
            <v/>
          </cell>
          <cell r="U3904" t="str">
            <v/>
          </cell>
          <cell r="V3904" t="str">
            <v>Sim</v>
          </cell>
          <cell r="W3904" t="str">
            <v>Sim</v>
          </cell>
        </row>
        <row r="3905">
          <cell r="D3905" t="str">
            <v>Vera Cruz/SP</v>
          </cell>
          <cell r="E3905" t="str">
            <v>n.d.</v>
          </cell>
          <cell r="F3905">
            <v>2.791142244205342E-2</v>
          </cell>
          <cell r="G3905" t="str">
            <v>A</v>
          </cell>
          <cell r="H3905">
            <v>0.8593295250721299</v>
          </cell>
          <cell r="I3905" t="str">
            <v>B</v>
          </cell>
          <cell r="J3905" t="str">
            <v>n.d.</v>
          </cell>
          <cell r="K3905" t="str">
            <v>n.d.</v>
          </cell>
          <cell r="L3905" t="str">
            <v>Bicf</v>
          </cell>
          <cell r="M390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05" t="str">
            <v>CAPAG Ano Base 2023</v>
          </cell>
          <cell r="O3905" t="str">
            <v>Não</v>
          </cell>
          <cell r="P3905" t="str">
            <v>n.d.</v>
          </cell>
          <cell r="Q3905" t="str">
            <v>Sim</v>
          </cell>
          <cell r="R3905" t="str">
            <v/>
          </cell>
          <cell r="S3905" t="str">
            <v/>
          </cell>
          <cell r="T3905" t="str">
            <v/>
          </cell>
          <cell r="U3905" t="str">
            <v>Sim</v>
          </cell>
          <cell r="V3905" t="str">
            <v>Sim</v>
          </cell>
          <cell r="W3905" t="str">
            <v>Sim</v>
          </cell>
        </row>
        <row r="3906">
          <cell r="D3906" t="str">
            <v>Vinhedo/SP</v>
          </cell>
          <cell r="E3906" t="str">
            <v>C</v>
          </cell>
          <cell r="F3906">
            <v>0.37205579803075139</v>
          </cell>
          <cell r="G3906" t="str">
            <v>A</v>
          </cell>
          <cell r="H3906">
            <v>0.95590048868852229</v>
          </cell>
          <cell r="I3906" t="str">
            <v>C</v>
          </cell>
          <cell r="J3906">
            <v>3.2392932751047175E-2</v>
          </cell>
          <cell r="K3906" t="str">
            <v>B</v>
          </cell>
          <cell r="L3906" t="str">
            <v>Bicf</v>
          </cell>
          <cell r="M3906" t="str">
            <v/>
          </cell>
          <cell r="N3906" t="str">
            <v>CAPAG Ano Base 2023</v>
          </cell>
          <cell r="O3906" t="str">
            <v>Não</v>
          </cell>
          <cell r="P3906">
            <v>0.22745460289655411</v>
          </cell>
          <cell r="Q3906" t="str">
            <v>Sim</v>
          </cell>
          <cell r="R3906" t="str">
            <v>Sim</v>
          </cell>
          <cell r="S3906" t="str">
            <v/>
          </cell>
          <cell r="T3906" t="str">
            <v/>
          </cell>
          <cell r="U3906" t="str">
            <v/>
          </cell>
          <cell r="V3906" t="str">
            <v>Sim</v>
          </cell>
          <cell r="W3906" t="str">
            <v>Sim</v>
          </cell>
        </row>
        <row r="3907">
          <cell r="D3907" t="str">
            <v>Viradouro/SP</v>
          </cell>
          <cell r="E3907" t="str">
            <v>C</v>
          </cell>
          <cell r="F3907">
            <v>3.1193763441410359E-2</v>
          </cell>
          <cell r="G3907" t="str">
            <v>A</v>
          </cell>
          <cell r="H3907">
            <v>0.97272356231712953</v>
          </cell>
          <cell r="I3907" t="str">
            <v>C</v>
          </cell>
          <cell r="J3907">
            <v>-7.4264479801957509E-2</v>
          </cell>
          <cell r="K3907" t="str">
            <v>C</v>
          </cell>
          <cell r="L3907" t="str">
            <v>Bicf</v>
          </cell>
          <cell r="M3907" t="str">
            <v/>
          </cell>
          <cell r="N3907" t="str">
            <v>CAPAG Ano Base 2023</v>
          </cell>
          <cell r="O3907" t="str">
            <v>Não</v>
          </cell>
          <cell r="P3907" t="str">
            <v/>
          </cell>
          <cell r="Q3907" t="str">
            <v>Sim</v>
          </cell>
          <cell r="R3907" t="str">
            <v/>
          </cell>
          <cell r="S3907" t="str">
            <v/>
          </cell>
          <cell r="T3907" t="str">
            <v/>
          </cell>
          <cell r="U3907" t="str">
            <v/>
          </cell>
          <cell r="V3907" t="str">
            <v>Sim</v>
          </cell>
          <cell r="W3907" t="str">
            <v>Sim</v>
          </cell>
        </row>
        <row r="3908">
          <cell r="D3908" t="str">
            <v>Vista Alegre do Alto/SP</v>
          </cell>
          <cell r="E3908" t="str">
            <v>n.d.</v>
          </cell>
          <cell r="F3908">
            <v>0</v>
          </cell>
          <cell r="G3908" t="str">
            <v>A</v>
          </cell>
          <cell r="H3908">
            <v>0.90499570210834812</v>
          </cell>
          <cell r="I3908" t="str">
            <v>B</v>
          </cell>
          <cell r="J3908" t="str">
            <v>n.d.</v>
          </cell>
          <cell r="K3908" t="str">
            <v>n.d.</v>
          </cell>
          <cell r="L3908" t="str">
            <v>Aicf</v>
          </cell>
          <cell r="M390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08" t="str">
            <v>CAPAG Ano Base 2024</v>
          </cell>
          <cell r="O3908" t="str">
            <v>Sim</v>
          </cell>
          <cell r="P3908" t="str">
            <v>n.d.</v>
          </cell>
          <cell r="Q3908" t="str">
            <v>Sim</v>
          </cell>
          <cell r="R3908" t="str">
            <v/>
          </cell>
          <cell r="S3908" t="str">
            <v/>
          </cell>
          <cell r="T3908" t="str">
            <v/>
          </cell>
          <cell r="U3908" t="str">
            <v>Sim</v>
          </cell>
          <cell r="V3908" t="str">
            <v>Sim</v>
          </cell>
          <cell r="W3908" t="str">
            <v>Sim</v>
          </cell>
        </row>
        <row r="3909">
          <cell r="D3909" t="str">
            <v>Vitória Brasil/SP</v>
          </cell>
          <cell r="E3909" t="str">
            <v>n.d.</v>
          </cell>
          <cell r="F3909">
            <v>9.0168341837175113E-3</v>
          </cell>
          <cell r="G3909" t="str">
            <v>A</v>
          </cell>
          <cell r="H3909">
            <v>0.85312194049800161</v>
          </cell>
          <cell r="I3909" t="str">
            <v>B</v>
          </cell>
          <cell r="J3909" t="str">
            <v>n.d.</v>
          </cell>
          <cell r="K3909" t="str">
            <v>n.d.</v>
          </cell>
          <cell r="L3909" t="str">
            <v>Bicf</v>
          </cell>
          <cell r="M390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09" t="str">
            <v>CAPAG Ano Base 2023</v>
          </cell>
          <cell r="O3909" t="str">
            <v>Não</v>
          </cell>
          <cell r="P3909" t="str">
            <v>n.d.</v>
          </cell>
          <cell r="Q3909" t="str">
            <v>Sim</v>
          </cell>
          <cell r="R3909" t="str">
            <v/>
          </cell>
          <cell r="S3909" t="str">
            <v/>
          </cell>
          <cell r="T3909" t="str">
            <v/>
          </cell>
          <cell r="U3909" t="str">
            <v>Sim</v>
          </cell>
          <cell r="V3909" t="str">
            <v>Sim</v>
          </cell>
          <cell r="W3909" t="str">
            <v>Sim</v>
          </cell>
        </row>
        <row r="3910">
          <cell r="D3910" t="str">
            <v>Votorantim/SP</v>
          </cell>
          <cell r="E3910" t="str">
            <v>C</v>
          </cell>
          <cell r="F3910">
            <v>5.1063822703429615E-2</v>
          </cell>
          <cell r="G3910" t="str">
            <v>A</v>
          </cell>
          <cell r="H3910">
            <v>0.986476795184144</v>
          </cell>
          <cell r="I3910" t="str">
            <v>C</v>
          </cell>
          <cell r="J3910">
            <v>4.6199001044123715E-2</v>
          </cell>
          <cell r="K3910" t="str">
            <v>B</v>
          </cell>
          <cell r="L3910" t="str">
            <v>Cicf</v>
          </cell>
          <cell r="M3910" t="str">
            <v/>
          </cell>
          <cell r="N3910" t="str">
            <v>CAPAG Ano Base 2023</v>
          </cell>
          <cell r="O3910" t="str">
            <v>Não</v>
          </cell>
          <cell r="P3910">
            <v>0.79113335431277498</v>
          </cell>
          <cell r="Q3910" t="str">
            <v>Sim</v>
          </cell>
          <cell r="R3910" t="str">
            <v/>
          </cell>
          <cell r="S3910" t="str">
            <v/>
          </cell>
          <cell r="T3910" t="str">
            <v/>
          </cell>
          <cell r="U3910" t="str">
            <v/>
          </cell>
          <cell r="V3910" t="str">
            <v>Sim</v>
          </cell>
          <cell r="W3910" t="str">
            <v>Sim</v>
          </cell>
        </row>
        <row r="3911">
          <cell r="D3911" t="str">
            <v>Votuporanga/SP</v>
          </cell>
          <cell r="E3911" t="str">
            <v>A+</v>
          </cell>
          <cell r="F3911">
            <v>9.9220662777969065E-2</v>
          </cell>
          <cell r="G3911" t="str">
            <v>A</v>
          </cell>
          <cell r="H3911">
            <v>0.84511565708920999</v>
          </cell>
          <cell r="I3911" t="str">
            <v>A</v>
          </cell>
          <cell r="J3911">
            <v>0.1413285379882441</v>
          </cell>
          <cell r="K3911" t="str">
            <v>A</v>
          </cell>
          <cell r="L3911" t="str">
            <v>Aicf</v>
          </cell>
          <cell r="M3911" t="str">
            <v/>
          </cell>
          <cell r="N3911" t="str">
            <v>CAPAG Ano Base 2023</v>
          </cell>
          <cell r="O3911" t="str">
            <v>Não</v>
          </cell>
          <cell r="P3911">
            <v>9.1511290227593356E-2</v>
          </cell>
          <cell r="Q3911" t="str">
            <v>Sim</v>
          </cell>
          <cell r="R3911" t="str">
            <v/>
          </cell>
          <cell r="S3911" t="str">
            <v/>
          </cell>
          <cell r="T3911" t="str">
            <v/>
          </cell>
          <cell r="U3911" t="str">
            <v/>
          </cell>
          <cell r="V3911" t="str">
            <v>Sim</v>
          </cell>
          <cell r="W3911" t="str">
            <v>Sim</v>
          </cell>
        </row>
        <row r="3912">
          <cell r="D3912" t="str">
            <v>Zacarias/SP</v>
          </cell>
          <cell r="E3912" t="str">
            <v>n.d.</v>
          </cell>
          <cell r="F3912">
            <v>2.4888711757930712E-3</v>
          </cell>
          <cell r="G3912" t="str">
            <v>A</v>
          </cell>
          <cell r="H3912">
            <v>0.78483121062568872</v>
          </cell>
          <cell r="I3912" t="str">
            <v>A</v>
          </cell>
          <cell r="J3912" t="str">
            <v>n.d.</v>
          </cell>
          <cell r="K3912" t="str">
            <v>n.d.</v>
          </cell>
          <cell r="L3912" t="str">
            <v>Bicf</v>
          </cell>
          <cell r="M391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12" t="str">
            <v>CAPAG Ano Base 2023</v>
          </cell>
          <cell r="O3912" t="str">
            <v>Não</v>
          </cell>
          <cell r="P3912">
            <v>3.4438309943054426E-2</v>
          </cell>
          <cell r="Q3912" t="str">
            <v>Sim</v>
          </cell>
          <cell r="R3912" t="str">
            <v>Sim</v>
          </cell>
          <cell r="S3912" t="str">
            <v/>
          </cell>
          <cell r="T3912" t="str">
            <v/>
          </cell>
          <cell r="U3912" t="str">
            <v>Sim</v>
          </cell>
          <cell r="V3912" t="str">
            <v>Sim</v>
          </cell>
          <cell r="W3912" t="str">
            <v>Sim</v>
          </cell>
        </row>
        <row r="3913">
          <cell r="D3913" t="str">
            <v>Chavantes/SP</v>
          </cell>
          <cell r="E3913" t="str">
            <v>C</v>
          </cell>
          <cell r="F3913">
            <v>0.1661201342712926</v>
          </cell>
          <cell r="G3913" t="str">
            <v>A</v>
          </cell>
          <cell r="H3913">
            <v>0.97535117116191539</v>
          </cell>
          <cell r="I3913" t="str">
            <v>C</v>
          </cell>
          <cell r="J3913">
            <v>-9.769753642000191E-2</v>
          </cell>
          <cell r="K3913" t="str">
            <v>C</v>
          </cell>
          <cell r="L3913" t="str">
            <v>Bicf</v>
          </cell>
          <cell r="M3913" t="str">
            <v/>
          </cell>
          <cell r="N3913" t="str">
            <v>CAPAG Ano Base 2023</v>
          </cell>
          <cell r="O3913" t="str">
            <v>Não</v>
          </cell>
          <cell r="P3913" t="str">
            <v/>
          </cell>
          <cell r="Q3913" t="str">
            <v>Sim</v>
          </cell>
          <cell r="R3913" t="str">
            <v/>
          </cell>
          <cell r="S3913" t="str">
            <v/>
          </cell>
          <cell r="T3913" t="str">
            <v/>
          </cell>
          <cell r="U3913" t="str">
            <v/>
          </cell>
          <cell r="V3913" t="str">
            <v>Sim</v>
          </cell>
          <cell r="W3913" t="str">
            <v>Não</v>
          </cell>
        </row>
        <row r="3914">
          <cell r="D3914" t="str">
            <v>Estiva Gerbi/SP</v>
          </cell>
          <cell r="E3914" t="str">
            <v>n.d.</v>
          </cell>
          <cell r="F3914">
            <v>0.30669335389213254</v>
          </cell>
          <cell r="G3914" t="str">
            <v>A</v>
          </cell>
          <cell r="H3914">
            <v>0.91443708844298155</v>
          </cell>
          <cell r="I3914" t="str">
            <v>B</v>
          </cell>
          <cell r="J3914" t="str">
            <v>n.d.</v>
          </cell>
          <cell r="K3914" t="str">
            <v>n.d.</v>
          </cell>
          <cell r="L3914" t="str">
            <v>Bicf</v>
          </cell>
          <cell r="M391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14" t="str">
            <v>CAPAG Ano Base 2023</v>
          </cell>
          <cell r="O3914" t="str">
            <v>Não</v>
          </cell>
          <cell r="P3914" t="str">
            <v>n.d.</v>
          </cell>
          <cell r="Q3914" t="str">
            <v>Sim</v>
          </cell>
          <cell r="R3914" t="str">
            <v/>
          </cell>
          <cell r="S3914" t="str">
            <v/>
          </cell>
          <cell r="T3914" t="str">
            <v/>
          </cell>
          <cell r="U3914" t="str">
            <v>Sim</v>
          </cell>
          <cell r="V3914" t="str">
            <v>Sim</v>
          </cell>
          <cell r="W3914" t="str">
            <v>Não</v>
          </cell>
        </row>
        <row r="3915">
          <cell r="D3915" t="str">
            <v>Abatiá/PR</v>
          </cell>
          <cell r="E3915" t="str">
            <v>A</v>
          </cell>
          <cell r="F3915">
            <v>0.4181935032603773</v>
          </cell>
          <cell r="G3915" t="str">
            <v>A</v>
          </cell>
          <cell r="H3915">
            <v>0.88973842295507866</v>
          </cell>
          <cell r="I3915" t="str">
            <v>B</v>
          </cell>
          <cell r="J3915">
            <v>0.16972831794094884</v>
          </cell>
          <cell r="K3915" t="str">
            <v>A</v>
          </cell>
          <cell r="L3915" t="str">
            <v>Dicf</v>
          </cell>
          <cell r="M3915" t="str">
            <v/>
          </cell>
          <cell r="N3915" t="str">
            <v>CAPAG Ano Base 2023</v>
          </cell>
          <cell r="O3915" t="str">
            <v>Não</v>
          </cell>
          <cell r="P3915">
            <v>0.13560911366173808</v>
          </cell>
          <cell r="Q3915" t="str">
            <v>Sim</v>
          </cell>
          <cell r="R3915" t="str">
            <v/>
          </cell>
          <cell r="S3915" t="str">
            <v/>
          </cell>
          <cell r="T3915" t="str">
            <v/>
          </cell>
          <cell r="U3915" t="str">
            <v/>
          </cell>
          <cell r="V3915" t="str">
            <v>Sim</v>
          </cell>
          <cell r="W3915" t="str">
            <v>Sim</v>
          </cell>
        </row>
        <row r="3916">
          <cell r="D3916" t="str">
            <v>Adrianópolis/PR</v>
          </cell>
          <cell r="E3916" t="str">
            <v>n.e.</v>
          </cell>
          <cell r="F3916">
            <v>3.3286359913651607E-2</v>
          </cell>
          <cell r="G3916" t="str">
            <v>A</v>
          </cell>
          <cell r="H3916">
            <v>0.91975782619137925</v>
          </cell>
          <cell r="I3916" t="str">
            <v>B</v>
          </cell>
          <cell r="J3916">
            <v>-4.1676500610432439E-2</v>
          </cell>
          <cell r="K3916" t="str">
            <v>C</v>
          </cell>
          <cell r="L3916" t="str">
            <v>Eicf</v>
          </cell>
          <cell r="M3916" t="str">
            <v>Ente possui ranking da informação contábil Eicf</v>
          </cell>
          <cell r="N3916" t="str">
            <v>CAPAG Ano Base 2023</v>
          </cell>
          <cell r="O3916" t="str">
            <v>Não</v>
          </cell>
          <cell r="P3916" t="str">
            <v>n.d.</v>
          </cell>
          <cell r="Q3916" t="str">
            <v>Sim</v>
          </cell>
          <cell r="R3916" t="str">
            <v/>
          </cell>
          <cell r="S3916" t="str">
            <v/>
          </cell>
          <cell r="T3916" t="str">
            <v/>
          </cell>
          <cell r="U3916" t="str">
            <v/>
          </cell>
          <cell r="V3916" t="str">
            <v>Sim</v>
          </cell>
          <cell r="W3916" t="str">
            <v>Não</v>
          </cell>
        </row>
        <row r="3917">
          <cell r="D3917" t="str">
            <v>Agudos do Sul/PR</v>
          </cell>
          <cell r="E3917" t="str">
            <v>n.d.</v>
          </cell>
          <cell r="F3917" t="str">
            <v>n.d.</v>
          </cell>
          <cell r="G3917" t="str">
            <v>n.d.</v>
          </cell>
          <cell r="H3917" t="str">
            <v>n.d.</v>
          </cell>
          <cell r="I3917" t="str">
            <v>n.d.</v>
          </cell>
          <cell r="J3917" t="str">
            <v>n.d.</v>
          </cell>
          <cell r="K3917" t="str">
            <v>n.d.</v>
          </cell>
          <cell r="L3917" t="str">
            <v>Cicf</v>
          </cell>
          <cell r="M3917" t="str">
            <v xml:space="preserve">Ente não publicou último RGF de 2024
Ente não publicou último RREO de 2024
</v>
          </cell>
          <cell r="N3917" t="str">
            <v>CAPAG Ano Base 2023</v>
          </cell>
          <cell r="O3917" t="str">
            <v>Não</v>
          </cell>
          <cell r="P3917">
            <v>0.22175505941206616</v>
          </cell>
          <cell r="Q3917" t="str">
            <v>Sim</v>
          </cell>
          <cell r="R3917" t="str">
            <v>Sim</v>
          </cell>
          <cell r="S3917" t="str">
            <v/>
          </cell>
          <cell r="T3917" t="str">
            <v/>
          </cell>
          <cell r="U3917" t="str">
            <v/>
          </cell>
          <cell r="V3917" t="str">
            <v>Não</v>
          </cell>
          <cell r="W3917" t="str">
            <v>Não</v>
          </cell>
        </row>
        <row r="3918">
          <cell r="D3918" t="str">
            <v>Almirante Tamandaré/PR</v>
          </cell>
          <cell r="E3918" t="str">
            <v>n.d.</v>
          </cell>
          <cell r="F3918">
            <v>0.34208965234258915</v>
          </cell>
          <cell r="G3918" t="str">
            <v>A</v>
          </cell>
          <cell r="H3918">
            <v>0.86470582962333764</v>
          </cell>
          <cell r="I3918" t="str">
            <v>B</v>
          </cell>
          <cell r="J3918" t="str">
            <v>n.d.</v>
          </cell>
          <cell r="K3918" t="str">
            <v>n.d.</v>
          </cell>
          <cell r="L3918" t="str">
            <v>Dicf</v>
          </cell>
          <cell r="M391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918" t="str">
            <v>CAPAG Ano Base 2023</v>
          </cell>
          <cell r="O3918" t="str">
            <v>Não</v>
          </cell>
          <cell r="P3918" t="str">
            <v>n.d.</v>
          </cell>
          <cell r="Q3918" t="str">
            <v>Sim</v>
          </cell>
          <cell r="R3918" t="str">
            <v/>
          </cell>
          <cell r="S3918" t="str">
            <v/>
          </cell>
          <cell r="T3918" t="str">
            <v>Negativa</v>
          </cell>
          <cell r="U3918" t="str">
            <v/>
          </cell>
          <cell r="V3918" t="str">
            <v>Sim</v>
          </cell>
          <cell r="W3918" t="str">
            <v>Sim</v>
          </cell>
        </row>
        <row r="3919">
          <cell r="D3919" t="str">
            <v>Altamira do Paraná/PR</v>
          </cell>
          <cell r="E3919" t="str">
            <v>n.d.</v>
          </cell>
          <cell r="F3919" t="str">
            <v>n.d.</v>
          </cell>
          <cell r="G3919" t="str">
            <v>n.d.</v>
          </cell>
          <cell r="H3919" t="str">
            <v>n.d.</v>
          </cell>
          <cell r="I3919" t="str">
            <v>n.d.</v>
          </cell>
          <cell r="J3919" t="str">
            <v>n.d.</v>
          </cell>
          <cell r="K3919" t="str">
            <v>n.d.</v>
          </cell>
          <cell r="L3919" t="str">
            <v>Dicf</v>
          </cell>
          <cell r="M3919" t="str">
            <v xml:space="preserve">Ente não publicou último RGF de 2024
Ente não publicou último RREO de 2024
</v>
          </cell>
          <cell r="N3919" t="str">
            <v>CAPAG Ano Base 2023</v>
          </cell>
          <cell r="O3919" t="str">
            <v>Não</v>
          </cell>
          <cell r="P3919">
            <v>0.41407470473024449</v>
          </cell>
          <cell r="Q3919" t="str">
            <v>Sim</v>
          </cell>
          <cell r="R3919" t="str">
            <v>Sim</v>
          </cell>
          <cell r="S3919" t="str">
            <v/>
          </cell>
          <cell r="T3919" t="str">
            <v/>
          </cell>
          <cell r="U3919" t="str">
            <v/>
          </cell>
          <cell r="V3919" t="str">
            <v>Não</v>
          </cell>
          <cell r="W3919" t="str">
            <v>Não</v>
          </cell>
        </row>
        <row r="3920">
          <cell r="D3920" t="str">
            <v>Altônia/PR</v>
          </cell>
          <cell r="E3920" t="str">
            <v>n.d.</v>
          </cell>
          <cell r="F3920">
            <v>2.8482817920365982E-2</v>
          </cell>
          <cell r="G3920" t="str">
            <v>A</v>
          </cell>
          <cell r="H3920">
            <v>0.90428602996251661</v>
          </cell>
          <cell r="I3920" t="str">
            <v>B</v>
          </cell>
          <cell r="J3920" t="str">
            <v>n.d.</v>
          </cell>
          <cell r="K3920" t="str">
            <v>n.d.</v>
          </cell>
          <cell r="L3920" t="str">
            <v>Bicf</v>
          </cell>
          <cell r="M392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20" t="str">
            <v>CAPAG Ano Base 2023</v>
          </cell>
          <cell r="O3920" t="str">
            <v>Não</v>
          </cell>
          <cell r="P3920" t="str">
            <v>n.d.</v>
          </cell>
          <cell r="Q3920" t="str">
            <v>Sim</v>
          </cell>
          <cell r="R3920" t="str">
            <v/>
          </cell>
          <cell r="S3920" t="str">
            <v/>
          </cell>
          <cell r="T3920" t="str">
            <v/>
          </cell>
          <cell r="U3920" t="str">
            <v>Sim</v>
          </cell>
          <cell r="V3920" t="str">
            <v>Sim</v>
          </cell>
          <cell r="W3920" t="str">
            <v>Não</v>
          </cell>
        </row>
        <row r="3921">
          <cell r="D3921" t="str">
            <v>Alto Paraná/PR</v>
          </cell>
          <cell r="E3921" t="str">
            <v>n.d.</v>
          </cell>
          <cell r="F3921" t="str">
            <v>n.d.</v>
          </cell>
          <cell r="G3921" t="str">
            <v>n.d.</v>
          </cell>
          <cell r="H3921" t="str">
            <v>n.d.</v>
          </cell>
          <cell r="I3921" t="str">
            <v>n.d.</v>
          </cell>
          <cell r="J3921" t="str">
            <v>n.d.</v>
          </cell>
          <cell r="K3921" t="str">
            <v>n.d.</v>
          </cell>
          <cell r="L3921" t="str">
            <v>Cicf</v>
          </cell>
          <cell r="M3921" t="str">
            <v xml:space="preserve">Ente não publicou último RGF de 2024
Ente não publicou último RREO de 2024
</v>
          </cell>
          <cell r="N3921" t="str">
            <v>CAPAG Ano Base 2023</v>
          </cell>
          <cell r="O3921" t="str">
            <v>Não</v>
          </cell>
          <cell r="P3921">
            <v>3.7672867918475454E-2</v>
          </cell>
          <cell r="Q3921" t="str">
            <v>Sim</v>
          </cell>
          <cell r="R3921" t="str">
            <v>Sim</v>
          </cell>
          <cell r="S3921" t="str">
            <v/>
          </cell>
          <cell r="T3921" t="str">
            <v/>
          </cell>
          <cell r="U3921" t="str">
            <v/>
          </cell>
          <cell r="V3921" t="str">
            <v>Não</v>
          </cell>
          <cell r="W3921" t="str">
            <v>Não</v>
          </cell>
        </row>
        <row r="3922">
          <cell r="D3922" t="str">
            <v>Alto Piquiri/PR</v>
          </cell>
          <cell r="E3922" t="str">
            <v>C</v>
          </cell>
          <cell r="F3922">
            <v>8.7066920761906766E-2</v>
          </cell>
          <cell r="G3922" t="str">
            <v>A</v>
          </cell>
          <cell r="H3922">
            <v>1.0188102111968342</v>
          </cell>
          <cell r="I3922" t="str">
            <v>C</v>
          </cell>
          <cell r="J3922">
            <v>4.3796651400933972E-2</v>
          </cell>
          <cell r="K3922" t="str">
            <v>B</v>
          </cell>
          <cell r="L3922" t="str">
            <v>Cicf</v>
          </cell>
          <cell r="M3922" t="str">
            <v/>
          </cell>
          <cell r="N3922" t="str">
            <v>CAPAG Ano Base 2023</v>
          </cell>
          <cell r="O3922" t="str">
            <v>Não</v>
          </cell>
          <cell r="P3922">
            <v>0.18995435340302028</v>
          </cell>
          <cell r="Q3922" t="str">
            <v>Sim</v>
          </cell>
          <cell r="R3922" t="str">
            <v/>
          </cell>
          <cell r="S3922" t="str">
            <v/>
          </cell>
          <cell r="T3922" t="str">
            <v/>
          </cell>
          <cell r="U3922" t="str">
            <v/>
          </cell>
          <cell r="V3922" t="str">
            <v>Sim</v>
          </cell>
          <cell r="W3922" t="str">
            <v>Não</v>
          </cell>
        </row>
        <row r="3923">
          <cell r="D3923" t="str">
            <v>Alvorada do Sul/PR</v>
          </cell>
          <cell r="E3923" t="str">
            <v>C</v>
          </cell>
          <cell r="F3923">
            <v>0.35518494575336845</v>
          </cell>
          <cell r="G3923" t="str">
            <v>A</v>
          </cell>
          <cell r="H3923">
            <v>0.895103210138811</v>
          </cell>
          <cell r="I3923" t="str">
            <v>B</v>
          </cell>
          <cell r="J3923">
            <v>0</v>
          </cell>
          <cell r="K3923" t="str">
            <v>C</v>
          </cell>
          <cell r="L3923" t="str">
            <v>Cicf</v>
          </cell>
          <cell r="M3923" t="str">
            <v/>
          </cell>
          <cell r="N3923" t="str">
            <v>CAPAG Ano Base 2023</v>
          </cell>
          <cell r="O3923" t="str">
            <v>Não</v>
          </cell>
          <cell r="P3923">
            <v>1.0440847604069625E-3</v>
          </cell>
          <cell r="Q3923" t="str">
            <v>Sim</v>
          </cell>
          <cell r="R3923" t="str">
            <v>Sim</v>
          </cell>
          <cell r="S3923" t="str">
            <v/>
          </cell>
          <cell r="T3923" t="str">
            <v/>
          </cell>
          <cell r="U3923" t="str">
            <v/>
          </cell>
          <cell r="V3923" t="str">
            <v>Sim</v>
          </cell>
          <cell r="W3923" t="str">
            <v>Sim</v>
          </cell>
        </row>
        <row r="3924">
          <cell r="D3924" t="str">
            <v>Amaporã/PR</v>
          </cell>
          <cell r="E3924" t="str">
            <v>A</v>
          </cell>
          <cell r="F3924">
            <v>4.6378908001824259E-2</v>
          </cell>
          <cell r="G3924" t="str">
            <v>A</v>
          </cell>
          <cell r="H3924">
            <v>0.87360581784634805</v>
          </cell>
          <cell r="I3924" t="str">
            <v>B</v>
          </cell>
          <cell r="J3924">
            <v>0.13977787939998904</v>
          </cell>
          <cell r="K3924" t="str">
            <v>A</v>
          </cell>
          <cell r="L3924" t="str">
            <v>Dicf</v>
          </cell>
          <cell r="M3924" t="str">
            <v/>
          </cell>
          <cell r="N3924" t="str">
            <v>CAPAG Ano Base 2023</v>
          </cell>
          <cell r="O3924" t="str">
            <v>Não</v>
          </cell>
          <cell r="P3924">
            <v>4.1286133126929251E-3</v>
          </cell>
          <cell r="Q3924" t="str">
            <v>Sim</v>
          </cell>
          <cell r="R3924" t="str">
            <v/>
          </cell>
          <cell r="S3924" t="str">
            <v/>
          </cell>
          <cell r="T3924" t="str">
            <v/>
          </cell>
          <cell r="U3924" t="str">
            <v/>
          </cell>
          <cell r="V3924" t="str">
            <v>Sim</v>
          </cell>
          <cell r="W3924" t="str">
            <v>Sim</v>
          </cell>
        </row>
        <row r="3925">
          <cell r="D3925" t="str">
            <v>Ampére/PR</v>
          </cell>
          <cell r="E3925" t="str">
            <v>C</v>
          </cell>
          <cell r="F3925">
            <v>5.0040157731268291E-2</v>
          </cell>
          <cell r="G3925" t="str">
            <v>A</v>
          </cell>
          <cell r="H3925">
            <v>0.85158390120352423</v>
          </cell>
          <cell r="I3925" t="str">
            <v>B</v>
          </cell>
          <cell r="J3925">
            <v>-5.6149627663841135E-3</v>
          </cell>
          <cell r="K3925" t="str">
            <v>C</v>
          </cell>
          <cell r="L3925" t="str">
            <v>Cicf</v>
          </cell>
          <cell r="M3925" t="str">
            <v/>
          </cell>
          <cell r="N3925" t="str">
            <v>CAPAG Ano Base 2023</v>
          </cell>
          <cell r="O3925" t="str">
            <v>Não</v>
          </cell>
          <cell r="P3925">
            <v>2.5690167319312494</v>
          </cell>
          <cell r="Q3925" t="str">
            <v>Sim</v>
          </cell>
          <cell r="R3925" t="str">
            <v/>
          </cell>
          <cell r="S3925" t="str">
            <v/>
          </cell>
          <cell r="T3925" t="str">
            <v/>
          </cell>
          <cell r="U3925" t="str">
            <v/>
          </cell>
          <cell r="V3925" t="str">
            <v>Sim</v>
          </cell>
          <cell r="W3925" t="str">
            <v>Não</v>
          </cell>
        </row>
        <row r="3926">
          <cell r="D3926" t="str">
            <v>Anahy/PR</v>
          </cell>
          <cell r="E3926" t="str">
            <v>B</v>
          </cell>
          <cell r="F3926">
            <v>0.3206908665051012</v>
          </cell>
          <cell r="G3926" t="str">
            <v>A</v>
          </cell>
          <cell r="H3926">
            <v>0.91045688628257238</v>
          </cell>
          <cell r="I3926" t="str">
            <v>B</v>
          </cell>
          <cell r="J3926">
            <v>1.5091518922996204E-2</v>
          </cell>
          <cell r="K3926" t="str">
            <v>B</v>
          </cell>
          <cell r="L3926" t="str">
            <v>Cicf</v>
          </cell>
          <cell r="M3926" t="str">
            <v/>
          </cell>
          <cell r="N3926" t="str">
            <v>CAPAG Ano Base 2023</v>
          </cell>
          <cell r="O3926" t="str">
            <v>Não</v>
          </cell>
          <cell r="P3926">
            <v>0.2870190067215509</v>
          </cell>
          <cell r="Q3926" t="str">
            <v>Sim</v>
          </cell>
          <cell r="R3926" t="str">
            <v/>
          </cell>
          <cell r="S3926" t="str">
            <v/>
          </cell>
          <cell r="T3926" t="str">
            <v/>
          </cell>
          <cell r="U3926" t="str">
            <v/>
          </cell>
          <cell r="V3926" t="str">
            <v>Sim</v>
          </cell>
          <cell r="W3926" t="str">
            <v>Sim</v>
          </cell>
        </row>
        <row r="3927">
          <cell r="D3927" t="str">
            <v>Andirá/PR</v>
          </cell>
          <cell r="E3927" t="str">
            <v>n.d.</v>
          </cell>
          <cell r="F3927" t="str">
            <v>n.d.</v>
          </cell>
          <cell r="G3927" t="str">
            <v>n.d.</v>
          </cell>
          <cell r="H3927" t="str">
            <v>n.d.</v>
          </cell>
          <cell r="I3927" t="str">
            <v>n.d.</v>
          </cell>
          <cell r="J3927" t="str">
            <v>n.d.</v>
          </cell>
          <cell r="K3927" t="str">
            <v>n.d.</v>
          </cell>
          <cell r="L3927" t="str">
            <v>Bicf</v>
          </cell>
          <cell r="M3927" t="str">
            <v xml:space="preserve">Ente não publicou último RGF de 2024
Ente não publicou último RREO de 2024
</v>
          </cell>
          <cell r="N3927" t="str">
            <v>CAPAG Ano Base 2023</v>
          </cell>
          <cell r="O3927" t="str">
            <v>Não</v>
          </cell>
          <cell r="P3927">
            <v>0.27818570941020609</v>
          </cell>
          <cell r="Q3927" t="str">
            <v>Sim</v>
          </cell>
          <cell r="R3927" t="str">
            <v>Sim</v>
          </cell>
          <cell r="S3927" t="str">
            <v/>
          </cell>
          <cell r="T3927" t="str">
            <v/>
          </cell>
          <cell r="U3927" t="str">
            <v/>
          </cell>
          <cell r="V3927" t="str">
            <v>Não</v>
          </cell>
          <cell r="W3927" t="str">
            <v>Não</v>
          </cell>
        </row>
        <row r="3928">
          <cell r="D3928" t="str">
            <v>Ângulo/PR</v>
          </cell>
          <cell r="E3928" t="str">
            <v>n.d.</v>
          </cell>
          <cell r="F3928">
            <v>8.4933634832182872E-2</v>
          </cell>
          <cell r="G3928" t="str">
            <v>A</v>
          </cell>
          <cell r="H3928" t="str">
            <v>n.d.</v>
          </cell>
          <cell r="I3928" t="str">
            <v>n.d.</v>
          </cell>
          <cell r="J3928">
            <v>2.4439563249830275E-2</v>
          </cell>
          <cell r="K3928" t="str">
            <v>B</v>
          </cell>
          <cell r="L3928" t="str">
            <v>Cicf</v>
          </cell>
          <cell r="M392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928" t="str">
            <v>CAPAG Ano Base 2023</v>
          </cell>
          <cell r="O3928" t="str">
            <v>Não</v>
          </cell>
          <cell r="P3928">
            <v>0.34446843662920279</v>
          </cell>
          <cell r="Q3928" t="str">
            <v>Sim</v>
          </cell>
          <cell r="R3928" t="str">
            <v/>
          </cell>
          <cell r="S3928" t="str">
            <v>Sim</v>
          </cell>
          <cell r="T3928" t="str">
            <v/>
          </cell>
          <cell r="U3928" t="str">
            <v/>
          </cell>
          <cell r="V3928" t="str">
            <v>Sim</v>
          </cell>
          <cell r="W3928" t="str">
            <v>Não</v>
          </cell>
        </row>
        <row r="3929">
          <cell r="D3929" t="str">
            <v>Antonina/PR</v>
          </cell>
          <cell r="E3929" t="str">
            <v>C</v>
          </cell>
          <cell r="F3929">
            <v>0.37231298449927919</v>
          </cell>
          <cell r="G3929" t="str">
            <v>A</v>
          </cell>
          <cell r="H3929">
            <v>0.94813600192092062</v>
          </cell>
          <cell r="I3929" t="str">
            <v>B</v>
          </cell>
          <cell r="J3929">
            <v>-8.4550181490741269E-2</v>
          </cell>
          <cell r="K3929" t="str">
            <v>C</v>
          </cell>
          <cell r="L3929" t="str">
            <v>Cicf</v>
          </cell>
          <cell r="M3929" t="str">
            <v/>
          </cell>
          <cell r="N3929" t="str">
            <v>CAPAG Ano Base 2023</v>
          </cell>
          <cell r="O3929" t="str">
            <v>Não</v>
          </cell>
          <cell r="P3929">
            <v>661.47727700468977</v>
          </cell>
          <cell r="Q3929" t="str">
            <v>Sim</v>
          </cell>
          <cell r="R3929" t="str">
            <v/>
          </cell>
          <cell r="S3929" t="str">
            <v/>
          </cell>
          <cell r="T3929" t="str">
            <v/>
          </cell>
          <cell r="U3929" t="str">
            <v/>
          </cell>
          <cell r="V3929" t="str">
            <v>Sim</v>
          </cell>
          <cell r="W3929" t="str">
            <v>Sim</v>
          </cell>
        </row>
        <row r="3930">
          <cell r="D3930" t="str">
            <v>Antônio Olinto/PR</v>
          </cell>
          <cell r="E3930" t="str">
            <v>n.d.</v>
          </cell>
          <cell r="F3930" t="str">
            <v>n.d.</v>
          </cell>
          <cell r="G3930" t="str">
            <v>n.d.</v>
          </cell>
          <cell r="H3930" t="str">
            <v>n.d.</v>
          </cell>
          <cell r="I3930" t="str">
            <v>n.d.</v>
          </cell>
          <cell r="J3930" t="str">
            <v>n.d.</v>
          </cell>
          <cell r="K3930" t="str">
            <v>n.d.</v>
          </cell>
          <cell r="L3930" t="str">
            <v>Bicf</v>
          </cell>
          <cell r="M3930" t="str">
            <v xml:space="preserve">Ente não publicou último RGF de 2024
Ente não publicou último RREO de 2024
</v>
          </cell>
          <cell r="N3930" t="str">
            <v>CAPAG Ano Base 2023</v>
          </cell>
          <cell r="O3930" t="str">
            <v>Não</v>
          </cell>
          <cell r="P3930">
            <v>1.2240191605276503E-2</v>
          </cell>
          <cell r="Q3930" t="str">
            <v>Sim</v>
          </cell>
          <cell r="R3930" t="str">
            <v>Sim</v>
          </cell>
          <cell r="S3930" t="str">
            <v/>
          </cell>
          <cell r="T3930" t="str">
            <v/>
          </cell>
          <cell r="U3930" t="str">
            <v/>
          </cell>
          <cell r="V3930" t="str">
            <v>Não</v>
          </cell>
          <cell r="W3930" t="str">
            <v>Não</v>
          </cell>
        </row>
        <row r="3931">
          <cell r="D3931" t="str">
            <v>Apucarana/PR</v>
          </cell>
          <cell r="E3931" t="str">
            <v>B</v>
          </cell>
          <cell r="F3931">
            <v>0.18192874618326824</v>
          </cell>
          <cell r="G3931" t="str">
            <v>A</v>
          </cell>
          <cell r="H3931">
            <v>0.93648998218837654</v>
          </cell>
          <cell r="I3931" t="str">
            <v>B</v>
          </cell>
          <cell r="J3931">
            <v>4.1487693911415657E-2</v>
          </cell>
          <cell r="K3931" t="str">
            <v>B</v>
          </cell>
          <cell r="L3931" t="str">
            <v>Bicf</v>
          </cell>
          <cell r="M3931" t="str">
            <v/>
          </cell>
          <cell r="N3931" t="str">
            <v>CAPAG Ano Base 2023</v>
          </cell>
          <cell r="O3931" t="str">
            <v>Não</v>
          </cell>
          <cell r="P3931">
            <v>0.158266216697873</v>
          </cell>
          <cell r="Q3931" t="str">
            <v>Sim</v>
          </cell>
          <cell r="R3931" t="str">
            <v/>
          </cell>
          <cell r="S3931" t="str">
            <v/>
          </cell>
          <cell r="T3931" t="str">
            <v/>
          </cell>
          <cell r="U3931" t="str">
            <v/>
          </cell>
          <cell r="V3931" t="str">
            <v>Sim</v>
          </cell>
          <cell r="W3931" t="str">
            <v>Sim</v>
          </cell>
        </row>
        <row r="3932">
          <cell r="D3932" t="str">
            <v>Arapongas/PR</v>
          </cell>
          <cell r="E3932" t="str">
            <v>n.e.</v>
          </cell>
          <cell r="F3932">
            <v>5.1182167185068336E-2</v>
          </cell>
          <cell r="G3932" t="str">
            <v>A</v>
          </cell>
          <cell r="H3932">
            <v>0.8685521971009611</v>
          </cell>
          <cell r="I3932" t="str">
            <v>B</v>
          </cell>
          <cell r="J3932">
            <v>3.1559029683072067E-2</v>
          </cell>
          <cell r="K3932" t="str">
            <v>B</v>
          </cell>
          <cell r="L3932" t="str">
            <v>Eicf</v>
          </cell>
          <cell r="M3932" t="str">
            <v>Ente possui ranking da informação contábil Eicf</v>
          </cell>
          <cell r="N3932" t="str">
            <v>CAPAG Ano Base 2023</v>
          </cell>
          <cell r="O3932" t="str">
            <v>Não</v>
          </cell>
          <cell r="P3932">
            <v>5.5780070495861318E-2</v>
          </cell>
          <cell r="Q3932" t="str">
            <v>Sim</v>
          </cell>
          <cell r="R3932" t="str">
            <v/>
          </cell>
          <cell r="S3932" t="str">
            <v/>
          </cell>
          <cell r="T3932" t="str">
            <v/>
          </cell>
          <cell r="U3932" t="str">
            <v/>
          </cell>
          <cell r="V3932" t="str">
            <v>Sim</v>
          </cell>
          <cell r="W3932" t="str">
            <v>Sim</v>
          </cell>
        </row>
        <row r="3933">
          <cell r="D3933" t="str">
            <v>Arapoti/PR</v>
          </cell>
          <cell r="E3933" t="str">
            <v>A</v>
          </cell>
          <cell r="F3933">
            <v>0.10257470484967959</v>
          </cell>
          <cell r="G3933" t="str">
            <v>A</v>
          </cell>
          <cell r="H3933">
            <v>0.88211863400682611</v>
          </cell>
          <cell r="I3933" t="str">
            <v>B</v>
          </cell>
          <cell r="J3933">
            <v>0.10562507631440873</v>
          </cell>
          <cell r="K3933" t="str">
            <v>A</v>
          </cell>
          <cell r="L3933" t="str">
            <v>Cicf</v>
          </cell>
          <cell r="M3933" t="str">
            <v/>
          </cell>
          <cell r="N3933" t="str">
            <v>CAPAG Ano Base 2023</v>
          </cell>
          <cell r="O3933" t="str">
            <v>Não</v>
          </cell>
          <cell r="P3933">
            <v>9.4206314398386518E-2</v>
          </cell>
          <cell r="Q3933" t="str">
            <v>Sim</v>
          </cell>
          <cell r="R3933" t="str">
            <v/>
          </cell>
          <cell r="S3933" t="str">
            <v/>
          </cell>
          <cell r="T3933" t="str">
            <v/>
          </cell>
          <cell r="U3933" t="str">
            <v/>
          </cell>
          <cell r="V3933" t="str">
            <v>Sim</v>
          </cell>
          <cell r="W3933" t="str">
            <v>Sim</v>
          </cell>
        </row>
        <row r="3934">
          <cell r="D3934" t="str">
            <v>Arapuã/PR</v>
          </cell>
          <cell r="E3934" t="str">
            <v>A</v>
          </cell>
          <cell r="F3934">
            <v>2.2174308786958113E-2</v>
          </cell>
          <cell r="G3934" t="str">
            <v>A</v>
          </cell>
          <cell r="H3934">
            <v>0.8892341510894024</v>
          </cell>
          <cell r="I3934" t="str">
            <v>B</v>
          </cell>
          <cell r="J3934">
            <v>6.8531000379445761E-2</v>
          </cell>
          <cell r="K3934" t="str">
            <v>A</v>
          </cell>
          <cell r="L3934" t="str">
            <v>Bicf</v>
          </cell>
          <cell r="M3934" t="str">
            <v/>
          </cell>
          <cell r="N3934" t="str">
            <v>CAPAG Ano Base 2023</v>
          </cell>
          <cell r="O3934" t="str">
            <v>Não</v>
          </cell>
          <cell r="P3934">
            <v>5.5746917586178349E-2</v>
          </cell>
          <cell r="Q3934" t="str">
            <v>Sim</v>
          </cell>
          <cell r="R3934" t="str">
            <v/>
          </cell>
          <cell r="S3934" t="str">
            <v/>
          </cell>
          <cell r="T3934" t="str">
            <v/>
          </cell>
          <cell r="U3934" t="str">
            <v/>
          </cell>
          <cell r="V3934" t="str">
            <v>Sim</v>
          </cell>
          <cell r="W3934" t="str">
            <v>Sim</v>
          </cell>
        </row>
        <row r="3935">
          <cell r="D3935" t="str">
            <v>Araruna/PR</v>
          </cell>
          <cell r="E3935" t="str">
            <v>n.d.</v>
          </cell>
          <cell r="F3935" t="str">
            <v>n.d.</v>
          </cell>
          <cell r="G3935" t="str">
            <v>n.d.</v>
          </cell>
          <cell r="H3935" t="str">
            <v>n.d.</v>
          </cell>
          <cell r="I3935" t="str">
            <v>n.d.</v>
          </cell>
          <cell r="J3935" t="str">
            <v>n.d.</v>
          </cell>
          <cell r="K3935" t="str">
            <v>n.d.</v>
          </cell>
          <cell r="L3935" t="str">
            <v>Cicf</v>
          </cell>
          <cell r="M3935" t="str">
            <v xml:space="preserve">Ente não publicou último RGF de 2024
Ente não publicou último RREO de 2024
</v>
          </cell>
          <cell r="N3935" t="str">
            <v>CAPAG Ano Base 2023</v>
          </cell>
          <cell r="O3935" t="str">
            <v>Não</v>
          </cell>
          <cell r="P3935">
            <v>4.4731532104958734E-2</v>
          </cell>
          <cell r="Q3935" t="str">
            <v>Sim</v>
          </cell>
          <cell r="R3935" t="str">
            <v>Sim</v>
          </cell>
          <cell r="S3935" t="str">
            <v/>
          </cell>
          <cell r="T3935" t="str">
            <v/>
          </cell>
          <cell r="U3935" t="str">
            <v/>
          </cell>
          <cell r="V3935" t="str">
            <v>Não</v>
          </cell>
          <cell r="W3935" t="str">
            <v>Não</v>
          </cell>
        </row>
        <row r="3936">
          <cell r="D3936" t="str">
            <v>Araucária/PR</v>
          </cell>
          <cell r="E3936" t="str">
            <v>A</v>
          </cell>
          <cell r="F3936">
            <v>0.19119052113864643</v>
          </cell>
          <cell r="G3936" t="str">
            <v>A</v>
          </cell>
          <cell r="H3936">
            <v>0.82494990720625783</v>
          </cell>
          <cell r="I3936" t="str">
            <v>A</v>
          </cell>
          <cell r="J3936">
            <v>3.8695525107240052E-2</v>
          </cell>
          <cell r="K3936" t="str">
            <v>B</v>
          </cell>
          <cell r="L3936" t="str">
            <v>Cicf</v>
          </cell>
          <cell r="M3936" t="str">
            <v/>
          </cell>
          <cell r="N3936" t="str">
            <v>CAPAG Ano Base 2023</v>
          </cell>
          <cell r="O3936" t="str">
            <v>Não</v>
          </cell>
          <cell r="P3936">
            <v>0.36769507923699291</v>
          </cell>
          <cell r="Q3936" t="str">
            <v>Sim</v>
          </cell>
          <cell r="R3936" t="str">
            <v/>
          </cell>
          <cell r="S3936" t="str">
            <v/>
          </cell>
          <cell r="T3936" t="str">
            <v/>
          </cell>
          <cell r="U3936" t="str">
            <v/>
          </cell>
          <cell r="V3936" t="str">
            <v>Sim</v>
          </cell>
          <cell r="W3936" t="str">
            <v>Sim</v>
          </cell>
        </row>
        <row r="3937">
          <cell r="D3937" t="str">
            <v>Ariranha do Ivaí/PR</v>
          </cell>
          <cell r="E3937" t="str">
            <v>C</v>
          </cell>
          <cell r="F3937">
            <v>3.4317537160639892E-2</v>
          </cell>
          <cell r="G3937" t="str">
            <v>A</v>
          </cell>
          <cell r="H3937">
            <v>0.95094492719616963</v>
          </cell>
          <cell r="I3937" t="str">
            <v>C</v>
          </cell>
          <cell r="J3937">
            <v>4.3461076353472156E-2</v>
          </cell>
          <cell r="K3937" t="str">
            <v>B</v>
          </cell>
          <cell r="L3937" t="str">
            <v>Bicf</v>
          </cell>
          <cell r="M3937" t="str">
            <v/>
          </cell>
          <cell r="N3937" t="str">
            <v>CAPAG Ano Base 2023</v>
          </cell>
          <cell r="O3937" t="str">
            <v>Não</v>
          </cell>
          <cell r="P3937">
            <v>0.4756634561681643</v>
          </cell>
          <cell r="Q3937" t="str">
            <v>Sim</v>
          </cell>
          <cell r="R3937" t="str">
            <v>Sim</v>
          </cell>
          <cell r="S3937" t="str">
            <v/>
          </cell>
          <cell r="T3937" t="str">
            <v/>
          </cell>
          <cell r="U3937" t="str">
            <v/>
          </cell>
          <cell r="V3937" t="str">
            <v>Sim</v>
          </cell>
          <cell r="W3937" t="str">
            <v>Sim</v>
          </cell>
        </row>
        <row r="3938">
          <cell r="D3938" t="str">
            <v>Assaí/PR</v>
          </cell>
          <cell r="E3938" t="str">
            <v>n.d.</v>
          </cell>
          <cell r="F3938" t="str">
            <v>n.d.</v>
          </cell>
          <cell r="G3938" t="str">
            <v>n.d.</v>
          </cell>
          <cell r="H3938" t="str">
            <v>n.d.</v>
          </cell>
          <cell r="I3938" t="str">
            <v>n.d.</v>
          </cell>
          <cell r="J3938" t="str">
            <v>n.d.</v>
          </cell>
          <cell r="K3938" t="str">
            <v>n.d.</v>
          </cell>
          <cell r="L3938" t="str">
            <v>Bicf</v>
          </cell>
          <cell r="M3938" t="str">
            <v xml:space="preserve">Ente não publicou último RGF de 2024
Ente não publicou último RREO de 2024
</v>
          </cell>
          <cell r="N3938" t="str">
            <v>CAPAG Ano Base 2023</v>
          </cell>
          <cell r="O3938" t="str">
            <v>Não</v>
          </cell>
          <cell r="P3938">
            <v>1.146567843219146E-2</v>
          </cell>
          <cell r="Q3938" t="str">
            <v>Sim</v>
          </cell>
          <cell r="R3938" t="str">
            <v>Sim</v>
          </cell>
          <cell r="S3938" t="str">
            <v/>
          </cell>
          <cell r="T3938" t="str">
            <v/>
          </cell>
          <cell r="U3938" t="str">
            <v/>
          </cell>
          <cell r="V3938" t="str">
            <v>Não</v>
          </cell>
          <cell r="W3938" t="str">
            <v>Não</v>
          </cell>
        </row>
        <row r="3939">
          <cell r="D3939" t="str">
            <v>Assis Chateaubriand/PR</v>
          </cell>
          <cell r="E3939" t="str">
            <v>A</v>
          </cell>
          <cell r="F3939">
            <v>0.15431823055486382</v>
          </cell>
          <cell r="G3939" t="str">
            <v>A</v>
          </cell>
          <cell r="H3939">
            <v>0.91653662905412636</v>
          </cell>
          <cell r="I3939" t="str">
            <v>B</v>
          </cell>
          <cell r="J3939">
            <v>0.15161735973268828</v>
          </cell>
          <cell r="K3939" t="str">
            <v>A</v>
          </cell>
          <cell r="L3939" t="str">
            <v>Bicf</v>
          </cell>
          <cell r="M3939" t="str">
            <v/>
          </cell>
          <cell r="N3939" t="str">
            <v>CAPAG Ano Base 2023</v>
          </cell>
          <cell r="O3939" t="str">
            <v>Não</v>
          </cell>
          <cell r="P3939">
            <v>0.19517577058038729</v>
          </cell>
          <cell r="Q3939" t="str">
            <v>Sim</v>
          </cell>
          <cell r="R3939" t="str">
            <v/>
          </cell>
          <cell r="S3939" t="str">
            <v/>
          </cell>
          <cell r="T3939" t="str">
            <v/>
          </cell>
          <cell r="U3939" t="str">
            <v/>
          </cell>
          <cell r="V3939" t="str">
            <v>Sim</v>
          </cell>
          <cell r="W3939" t="str">
            <v>Sim</v>
          </cell>
        </row>
        <row r="3940">
          <cell r="D3940" t="str">
            <v>Astorga/PR</v>
          </cell>
          <cell r="E3940" t="str">
            <v>n.d.</v>
          </cell>
          <cell r="F3940" t="str">
            <v>n.d.</v>
          </cell>
          <cell r="G3940" t="str">
            <v>n.d.</v>
          </cell>
          <cell r="H3940" t="str">
            <v>n.d.</v>
          </cell>
          <cell r="I3940" t="str">
            <v>n.d.</v>
          </cell>
          <cell r="J3940" t="str">
            <v>n.d.</v>
          </cell>
          <cell r="K3940" t="str">
            <v>n.d.</v>
          </cell>
          <cell r="L3940" t="str">
            <v>Cicf</v>
          </cell>
          <cell r="M3940" t="str">
            <v xml:space="preserve">Ente não publicou último RGF de 2024
Ente não publicou último RREO de 2024
</v>
          </cell>
          <cell r="N3940" t="str">
            <v>CAPAG Ano Base 2023</v>
          </cell>
          <cell r="O3940" t="str">
            <v>Não</v>
          </cell>
          <cell r="P3940">
            <v>2.2297428405852996E-3</v>
          </cell>
          <cell r="Q3940" t="str">
            <v>Sim</v>
          </cell>
          <cell r="R3940" t="str">
            <v>Sim</v>
          </cell>
          <cell r="S3940" t="str">
            <v/>
          </cell>
          <cell r="T3940" t="str">
            <v/>
          </cell>
          <cell r="U3940" t="str">
            <v/>
          </cell>
          <cell r="V3940" t="str">
            <v>Não</v>
          </cell>
          <cell r="W3940" t="str">
            <v>Não</v>
          </cell>
        </row>
        <row r="3941">
          <cell r="D3941" t="str">
            <v>Atalaia/PR</v>
          </cell>
          <cell r="E3941" t="str">
            <v>n.d.</v>
          </cell>
          <cell r="F3941" t="str">
            <v>n.d.</v>
          </cell>
          <cell r="G3941" t="str">
            <v>n.d.</v>
          </cell>
          <cell r="H3941" t="str">
            <v>n.d.</v>
          </cell>
          <cell r="I3941" t="str">
            <v>n.d.</v>
          </cell>
          <cell r="J3941" t="str">
            <v>n.d.</v>
          </cell>
          <cell r="K3941" t="str">
            <v>n.d.</v>
          </cell>
          <cell r="L3941" t="str">
            <v>Dicf</v>
          </cell>
          <cell r="M3941" t="str">
            <v xml:space="preserve">Ente não publicou último RGF de 2024
Ente não publicou último RREO de 2024
</v>
          </cell>
          <cell r="N3941" t="str">
            <v>CAPAG Ano Base 2023</v>
          </cell>
          <cell r="O3941" t="str">
            <v>Não</v>
          </cell>
          <cell r="P3941">
            <v>6.0664058475787208E-2</v>
          </cell>
          <cell r="Q3941" t="str">
            <v>Sim</v>
          </cell>
          <cell r="R3941" t="str">
            <v>Sim</v>
          </cell>
          <cell r="S3941" t="str">
            <v/>
          </cell>
          <cell r="T3941" t="str">
            <v/>
          </cell>
          <cell r="U3941" t="str">
            <v/>
          </cell>
          <cell r="V3941" t="str">
            <v>Não</v>
          </cell>
          <cell r="W3941" t="str">
            <v>Não</v>
          </cell>
        </row>
        <row r="3942">
          <cell r="D3942" t="str">
            <v>Balsa Nova/PR</v>
          </cell>
          <cell r="E3942" t="str">
            <v>C</v>
          </cell>
          <cell r="F3942">
            <v>2.7674942902298317E-2</v>
          </cell>
          <cell r="G3942" t="str">
            <v>A</v>
          </cell>
          <cell r="H3942">
            <v>0.95013331604717854</v>
          </cell>
          <cell r="I3942" t="str">
            <v>C</v>
          </cell>
          <cell r="J3942">
            <v>0.27363857162536909</v>
          </cell>
          <cell r="K3942" t="str">
            <v>A</v>
          </cell>
          <cell r="L3942" t="str">
            <v>Dicf</v>
          </cell>
          <cell r="M3942" t="str">
            <v/>
          </cell>
          <cell r="N3942" t="str">
            <v>CAPAG Ano Base 2023</v>
          </cell>
          <cell r="O3942" t="str">
            <v>Não</v>
          </cell>
          <cell r="P3942">
            <v>2.5939264937076111E-2</v>
          </cell>
          <cell r="Q3942" t="str">
            <v>Sim</v>
          </cell>
          <cell r="R3942" t="str">
            <v/>
          </cell>
          <cell r="S3942" t="str">
            <v/>
          </cell>
          <cell r="T3942" t="str">
            <v/>
          </cell>
          <cell r="U3942" t="str">
            <v/>
          </cell>
          <cell r="V3942" t="str">
            <v>Sim</v>
          </cell>
          <cell r="W3942" t="str">
            <v>Não</v>
          </cell>
        </row>
        <row r="3943">
          <cell r="D3943" t="str">
            <v>Bandeirantes/PR</v>
          </cell>
          <cell r="E3943" t="str">
            <v>n.d.</v>
          </cell>
          <cell r="F3943" t="str">
            <v>n.d.</v>
          </cell>
          <cell r="G3943" t="str">
            <v>n.d.</v>
          </cell>
          <cell r="H3943" t="str">
            <v>n.d.</v>
          </cell>
          <cell r="I3943" t="str">
            <v>n.d.</v>
          </cell>
          <cell r="J3943" t="str">
            <v>n.d.</v>
          </cell>
          <cell r="K3943" t="str">
            <v>n.d.</v>
          </cell>
          <cell r="L3943" t="str">
            <v>Bicf</v>
          </cell>
          <cell r="M3943" t="str">
            <v xml:space="preserve">Ente não publicou último RGF de 2024
Ente não publicou último RREO de 2024
</v>
          </cell>
          <cell r="N3943" t="str">
            <v>CAPAG Ano Base 2023</v>
          </cell>
          <cell r="O3943" t="str">
            <v>Não</v>
          </cell>
          <cell r="P3943">
            <v>9.174017900339651E-2</v>
          </cell>
          <cell r="Q3943" t="str">
            <v>Sim</v>
          </cell>
          <cell r="R3943" t="str">
            <v>Sim</v>
          </cell>
          <cell r="S3943" t="str">
            <v/>
          </cell>
          <cell r="T3943" t="str">
            <v/>
          </cell>
          <cell r="U3943" t="str">
            <v/>
          </cell>
          <cell r="V3943" t="str">
            <v>Não</v>
          </cell>
          <cell r="W3943" t="str">
            <v>Não</v>
          </cell>
        </row>
        <row r="3944">
          <cell r="D3944" t="str">
            <v>Barbosa Ferraz/PR</v>
          </cell>
          <cell r="E3944" t="str">
            <v>C</v>
          </cell>
          <cell r="F3944">
            <v>7.7305489189027063E-2</v>
          </cell>
          <cell r="G3944" t="str">
            <v>A</v>
          </cell>
          <cell r="H3944">
            <v>0.95899627807237142</v>
          </cell>
          <cell r="I3944" t="str">
            <v>C</v>
          </cell>
          <cell r="J3944">
            <v>1.7515215149587968E-2</v>
          </cell>
          <cell r="K3944" t="str">
            <v>B</v>
          </cell>
          <cell r="L3944" t="str">
            <v>Cicf</v>
          </cell>
          <cell r="M3944" t="str">
            <v/>
          </cell>
          <cell r="N3944" t="str">
            <v>CAPAG Ano Base 2023</v>
          </cell>
          <cell r="O3944" t="str">
            <v>Não</v>
          </cell>
          <cell r="P3944">
            <v>0.31816156816156815</v>
          </cell>
          <cell r="Q3944" t="str">
            <v>Sim</v>
          </cell>
          <cell r="R3944" t="str">
            <v/>
          </cell>
          <cell r="S3944" t="str">
            <v/>
          </cell>
          <cell r="T3944" t="str">
            <v/>
          </cell>
          <cell r="U3944" t="str">
            <v/>
          </cell>
          <cell r="V3944" t="str">
            <v>Sim</v>
          </cell>
          <cell r="W3944" t="str">
            <v>Sim</v>
          </cell>
        </row>
        <row r="3945">
          <cell r="D3945" t="str">
            <v>Barracão/PR</v>
          </cell>
          <cell r="E3945" t="str">
            <v>n.d.</v>
          </cell>
          <cell r="F3945">
            <v>5.864237805541625E-2</v>
          </cell>
          <cell r="G3945" t="str">
            <v>A</v>
          </cell>
          <cell r="H3945">
            <v>0.90871639205081622</v>
          </cell>
          <cell r="I3945" t="str">
            <v>B</v>
          </cell>
          <cell r="J3945" t="str">
            <v>n.d.</v>
          </cell>
          <cell r="K3945" t="str">
            <v>n.d.</v>
          </cell>
          <cell r="L3945" t="str">
            <v>Cicf</v>
          </cell>
          <cell r="M3945"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45" t="str">
            <v>CAPAG Ano Base 2023</v>
          </cell>
          <cell r="O3945" t="str">
            <v>Não</v>
          </cell>
          <cell r="P3945" t="str">
            <v>n.d.</v>
          </cell>
          <cell r="Q3945" t="str">
            <v>Sim</v>
          </cell>
          <cell r="R3945" t="str">
            <v/>
          </cell>
          <cell r="S3945" t="str">
            <v/>
          </cell>
          <cell r="T3945" t="str">
            <v>Negativa</v>
          </cell>
          <cell r="U3945" t="str">
            <v>Sim</v>
          </cell>
          <cell r="V3945" t="str">
            <v>Sim</v>
          </cell>
          <cell r="W3945" t="str">
            <v>Não</v>
          </cell>
        </row>
        <row r="3946">
          <cell r="D3946" t="str">
            <v>Barra do Jacaré/PR</v>
          </cell>
          <cell r="E3946" t="str">
            <v>A</v>
          </cell>
          <cell r="F3946">
            <v>2.5637426674728563E-2</v>
          </cell>
          <cell r="G3946" t="str">
            <v>A</v>
          </cell>
          <cell r="H3946">
            <v>0.87613870068638744</v>
          </cell>
          <cell r="I3946" t="str">
            <v>B</v>
          </cell>
          <cell r="J3946">
            <v>0.19241250159149689</v>
          </cell>
          <cell r="K3946" t="str">
            <v>A</v>
          </cell>
          <cell r="L3946" t="str">
            <v>Cicf</v>
          </cell>
          <cell r="M3946" t="str">
            <v/>
          </cell>
          <cell r="N3946" t="str">
            <v>CAPAG Ano Base 2023</v>
          </cell>
          <cell r="O3946" t="str">
            <v>Não</v>
          </cell>
          <cell r="P3946">
            <v>5.2401435758386633E-3</v>
          </cell>
          <cell r="Q3946" t="str">
            <v>Sim</v>
          </cell>
          <cell r="R3946" t="str">
            <v/>
          </cell>
          <cell r="S3946" t="str">
            <v/>
          </cell>
          <cell r="T3946" t="str">
            <v/>
          </cell>
          <cell r="U3946" t="str">
            <v/>
          </cell>
          <cell r="V3946" t="str">
            <v>Sim</v>
          </cell>
          <cell r="W3946" t="str">
            <v>Sim</v>
          </cell>
        </row>
        <row r="3947">
          <cell r="D3947" t="str">
            <v>Bela Vista da Caroba/PR</v>
          </cell>
          <cell r="E3947" t="str">
            <v>A</v>
          </cell>
          <cell r="F3947">
            <v>4.7022236529352989E-3</v>
          </cell>
          <cell r="G3947" t="str">
            <v>A</v>
          </cell>
          <cell r="H3947">
            <v>0.88641836783539496</v>
          </cell>
          <cell r="I3947" t="str">
            <v>B</v>
          </cell>
          <cell r="J3947">
            <v>0.14425973435568915</v>
          </cell>
          <cell r="K3947" t="str">
            <v>A</v>
          </cell>
          <cell r="L3947" t="str">
            <v>Cicf</v>
          </cell>
          <cell r="M3947" t="str">
            <v/>
          </cell>
          <cell r="N3947" t="str">
            <v>CAPAG Ano Base 2023</v>
          </cell>
          <cell r="O3947" t="str">
            <v>Não</v>
          </cell>
          <cell r="P3947">
            <v>2.6494982149774132E-3</v>
          </cell>
          <cell r="Q3947" t="str">
            <v>Sim</v>
          </cell>
          <cell r="R3947" t="str">
            <v/>
          </cell>
          <cell r="S3947" t="str">
            <v/>
          </cell>
          <cell r="T3947" t="str">
            <v/>
          </cell>
          <cell r="U3947" t="str">
            <v/>
          </cell>
          <cell r="V3947" t="str">
            <v>Sim</v>
          </cell>
          <cell r="W3947" t="str">
            <v>Sim</v>
          </cell>
        </row>
        <row r="3948">
          <cell r="D3948" t="str">
            <v>Bela Vista do Paraíso/PR</v>
          </cell>
          <cell r="E3948" t="str">
            <v>n.d.</v>
          </cell>
          <cell r="F3948">
            <v>0.25703462974740787</v>
          </cell>
          <cell r="G3948" t="str">
            <v>A</v>
          </cell>
          <cell r="H3948">
            <v>0.79065029073848203</v>
          </cell>
          <cell r="I3948" t="str">
            <v>A</v>
          </cell>
          <cell r="J3948" t="str">
            <v>n.d.</v>
          </cell>
          <cell r="K3948" t="str">
            <v>n.d.</v>
          </cell>
          <cell r="L3948" t="str">
            <v>Cicf</v>
          </cell>
          <cell r="M394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48" t="str">
            <v>CAPAG Ano Base 2023</v>
          </cell>
          <cell r="O3948" t="str">
            <v>Não</v>
          </cell>
          <cell r="P3948" t="str">
            <v>n.d.</v>
          </cell>
          <cell r="Q3948" t="str">
            <v>Sim</v>
          </cell>
          <cell r="R3948" t="str">
            <v/>
          </cell>
          <cell r="S3948" t="str">
            <v/>
          </cell>
          <cell r="T3948" t="str">
            <v/>
          </cell>
          <cell r="U3948" t="str">
            <v>Sim</v>
          </cell>
          <cell r="V3948" t="str">
            <v>Sim</v>
          </cell>
          <cell r="W3948" t="str">
            <v>Não</v>
          </cell>
        </row>
        <row r="3949">
          <cell r="D3949" t="str">
            <v>Bituruna/PR</v>
          </cell>
          <cell r="E3949" t="str">
            <v>A</v>
          </cell>
          <cell r="F3949">
            <v>0.1568271535131745</v>
          </cell>
          <cell r="G3949" t="str">
            <v>A</v>
          </cell>
          <cell r="H3949">
            <v>0.77174901895021808</v>
          </cell>
          <cell r="I3949" t="str">
            <v>A</v>
          </cell>
          <cell r="J3949">
            <v>0.13240556226457795</v>
          </cell>
          <cell r="K3949" t="str">
            <v>A</v>
          </cell>
          <cell r="L3949" t="str">
            <v>Dicf</v>
          </cell>
          <cell r="M3949" t="str">
            <v/>
          </cell>
          <cell r="N3949" t="str">
            <v>CAPAG Ano Base 2023</v>
          </cell>
          <cell r="O3949" t="str">
            <v>Não</v>
          </cell>
          <cell r="P3949">
            <v>5.4860798729556008E-2</v>
          </cell>
          <cell r="Q3949" t="str">
            <v>Sim</v>
          </cell>
          <cell r="R3949" t="str">
            <v/>
          </cell>
          <cell r="S3949" t="str">
            <v/>
          </cell>
          <cell r="T3949" t="str">
            <v/>
          </cell>
          <cell r="U3949" t="str">
            <v/>
          </cell>
          <cell r="V3949" t="str">
            <v>Sim</v>
          </cell>
          <cell r="W3949" t="str">
            <v>Sim</v>
          </cell>
        </row>
        <row r="3950">
          <cell r="D3950" t="str">
            <v>Boa Esperança/PR</v>
          </cell>
          <cell r="E3950" t="str">
            <v>n.d.</v>
          </cell>
          <cell r="F3950" t="str">
            <v>n.d.</v>
          </cell>
          <cell r="G3950" t="str">
            <v>n.d.</v>
          </cell>
          <cell r="H3950" t="str">
            <v>n.d.</v>
          </cell>
          <cell r="I3950" t="str">
            <v>n.d.</v>
          </cell>
          <cell r="J3950" t="str">
            <v>n.d.</v>
          </cell>
          <cell r="K3950" t="str">
            <v>n.d.</v>
          </cell>
          <cell r="L3950" t="str">
            <v>Cicf</v>
          </cell>
          <cell r="M3950" t="str">
            <v xml:space="preserve">Ente não publicou último RGF de 2024
Ente não publicou último RREO de 2024
</v>
          </cell>
          <cell r="N3950" t="str">
            <v>CAPAG Ano Base 2023</v>
          </cell>
          <cell r="O3950" t="str">
            <v>Não</v>
          </cell>
          <cell r="P3950">
            <v>0.31751830273528248</v>
          </cell>
          <cell r="Q3950" t="str">
            <v>Sim</v>
          </cell>
          <cell r="R3950" t="str">
            <v>Sim</v>
          </cell>
          <cell r="S3950" t="str">
            <v/>
          </cell>
          <cell r="T3950" t="str">
            <v/>
          </cell>
          <cell r="U3950" t="str">
            <v/>
          </cell>
          <cell r="V3950" t="str">
            <v>Não</v>
          </cell>
          <cell r="W3950" t="str">
            <v>Não</v>
          </cell>
        </row>
        <row r="3951">
          <cell r="D3951" t="str">
            <v>Boa Esperança do Iguaçu/PR</v>
          </cell>
          <cell r="E3951" t="str">
            <v>A</v>
          </cell>
          <cell r="F3951">
            <v>1.1800344803735548E-2</v>
          </cell>
          <cell r="G3951" t="str">
            <v>A</v>
          </cell>
          <cell r="H3951">
            <v>0.84733572145134439</v>
          </cell>
          <cell r="I3951" t="str">
            <v>A</v>
          </cell>
          <cell r="J3951">
            <v>9.1326713473508805E-2</v>
          </cell>
          <cell r="K3951" t="str">
            <v>A</v>
          </cell>
          <cell r="L3951" t="str">
            <v>Bicf</v>
          </cell>
          <cell r="M3951" t="str">
            <v/>
          </cell>
          <cell r="N3951" t="str">
            <v>CAPAG Ano Base 2024</v>
          </cell>
          <cell r="O3951" t="str">
            <v>Sim</v>
          </cell>
          <cell r="P3951">
            <v>2.3794557131671883E-2</v>
          </cell>
          <cell r="Q3951" t="str">
            <v>Sim</v>
          </cell>
          <cell r="R3951" t="str">
            <v/>
          </cell>
          <cell r="S3951" t="str">
            <v/>
          </cell>
          <cell r="T3951" t="str">
            <v/>
          </cell>
          <cell r="U3951" t="str">
            <v/>
          </cell>
          <cell r="V3951" t="str">
            <v>Sim</v>
          </cell>
          <cell r="W3951" t="str">
            <v>Sim</v>
          </cell>
        </row>
        <row r="3952">
          <cell r="D3952" t="str">
            <v>Boa Ventura de São Roque/PR</v>
          </cell>
          <cell r="E3952" t="str">
            <v>n.d.</v>
          </cell>
          <cell r="F3952" t="str">
            <v>n.d.</v>
          </cell>
          <cell r="G3952" t="str">
            <v>n.d.</v>
          </cell>
          <cell r="H3952" t="str">
            <v>n.d.</v>
          </cell>
          <cell r="I3952" t="str">
            <v>n.d.</v>
          </cell>
          <cell r="J3952" t="str">
            <v>n.d.</v>
          </cell>
          <cell r="K3952" t="str">
            <v>n.d.</v>
          </cell>
          <cell r="L3952" t="str">
            <v>Cicf</v>
          </cell>
          <cell r="M3952" t="str">
            <v xml:space="preserve">Ente não publicou último RGF de 2024
Ente não publicou último RREO de 2024
</v>
          </cell>
          <cell r="N3952" t="str">
            <v>CAPAG Ano Base 2023</v>
          </cell>
          <cell r="O3952" t="str">
            <v>Não</v>
          </cell>
          <cell r="P3952">
            <v>2.8594545603892327E-2</v>
          </cell>
          <cell r="Q3952" t="str">
            <v>Sim</v>
          </cell>
          <cell r="R3952" t="str">
            <v>Sim</v>
          </cell>
          <cell r="S3952" t="str">
            <v/>
          </cell>
          <cell r="T3952" t="str">
            <v/>
          </cell>
          <cell r="U3952" t="str">
            <v/>
          </cell>
          <cell r="V3952" t="str">
            <v>Não</v>
          </cell>
          <cell r="W3952" t="str">
            <v>Não</v>
          </cell>
        </row>
        <row r="3953">
          <cell r="D3953" t="str">
            <v>Boa Vista da Aparecida/PR</v>
          </cell>
          <cell r="E3953" t="str">
            <v>n.d.</v>
          </cell>
          <cell r="F3953" t="str">
            <v>n.d.</v>
          </cell>
          <cell r="G3953" t="str">
            <v>n.d.</v>
          </cell>
          <cell r="H3953" t="str">
            <v>n.d.</v>
          </cell>
          <cell r="I3953" t="str">
            <v>n.d.</v>
          </cell>
          <cell r="J3953" t="str">
            <v>n.d.</v>
          </cell>
          <cell r="K3953" t="str">
            <v>n.d.</v>
          </cell>
          <cell r="L3953" t="str">
            <v>Cicf</v>
          </cell>
          <cell r="M3953" t="str">
            <v xml:space="preserve">Ente não publicou último RGF de 2024
Ente não publicou último RREO de 2024
</v>
          </cell>
          <cell r="N3953" t="str">
            <v>CAPAG Ano Base 2023</v>
          </cell>
          <cell r="O3953" t="str">
            <v>Não</v>
          </cell>
          <cell r="P3953">
            <v>0.56077089827747972</v>
          </cell>
          <cell r="Q3953" t="str">
            <v>Sim</v>
          </cell>
          <cell r="R3953" t="str">
            <v>Sim</v>
          </cell>
          <cell r="S3953" t="str">
            <v/>
          </cell>
          <cell r="T3953" t="str">
            <v/>
          </cell>
          <cell r="U3953" t="str">
            <v/>
          </cell>
          <cell r="V3953" t="str">
            <v>Não</v>
          </cell>
          <cell r="W3953" t="str">
            <v>Não</v>
          </cell>
        </row>
        <row r="3954">
          <cell r="D3954" t="str">
            <v>Bocaiúva do Sul/PR</v>
          </cell>
          <cell r="E3954" t="str">
            <v>C</v>
          </cell>
          <cell r="F3954">
            <v>1.9059896279135066E-2</v>
          </cell>
          <cell r="G3954" t="str">
            <v>A</v>
          </cell>
          <cell r="H3954">
            <v>0.9697889998499265</v>
          </cell>
          <cell r="I3954" t="str">
            <v>C</v>
          </cell>
          <cell r="J3954">
            <v>0.16604647549064688</v>
          </cell>
          <cell r="K3954" t="str">
            <v>A</v>
          </cell>
          <cell r="L3954" t="str">
            <v>Cicf</v>
          </cell>
          <cell r="M3954" t="str">
            <v/>
          </cell>
          <cell r="N3954" t="str">
            <v>CAPAG Ano Base 2023</v>
          </cell>
          <cell r="O3954" t="str">
            <v>Não</v>
          </cell>
          <cell r="P3954">
            <v>4.9591127708842088E-2</v>
          </cell>
          <cell r="Q3954" t="str">
            <v>Sim</v>
          </cell>
          <cell r="R3954" t="str">
            <v/>
          </cell>
          <cell r="S3954" t="str">
            <v/>
          </cell>
          <cell r="T3954" t="str">
            <v/>
          </cell>
          <cell r="U3954" t="str">
            <v/>
          </cell>
          <cell r="V3954" t="str">
            <v>Sim</v>
          </cell>
          <cell r="W3954" t="str">
            <v>Não</v>
          </cell>
        </row>
        <row r="3955">
          <cell r="D3955" t="str">
            <v>Bom Jesus do Sul/PR</v>
          </cell>
          <cell r="E3955" t="str">
            <v>B</v>
          </cell>
          <cell r="F3955">
            <v>0</v>
          </cell>
          <cell r="G3955" t="str">
            <v>A</v>
          </cell>
          <cell r="H3955">
            <v>0.93059730053217715</v>
          </cell>
          <cell r="I3955" t="str">
            <v>B</v>
          </cell>
          <cell r="J3955">
            <v>3.7692762987940283E-2</v>
          </cell>
          <cell r="K3955" t="str">
            <v>B</v>
          </cell>
          <cell r="L3955" t="str">
            <v>Bicf</v>
          </cell>
          <cell r="M3955" t="str">
            <v/>
          </cell>
          <cell r="N3955" t="str">
            <v>CAPAG Ano Base 2023</v>
          </cell>
          <cell r="O3955" t="str">
            <v>Não</v>
          </cell>
          <cell r="P3955">
            <v>1.1558219305421521E-2</v>
          </cell>
          <cell r="Q3955" t="str">
            <v>Sim</v>
          </cell>
          <cell r="R3955" t="str">
            <v/>
          </cell>
          <cell r="S3955" t="str">
            <v/>
          </cell>
          <cell r="T3955" t="str">
            <v/>
          </cell>
          <cell r="U3955" t="str">
            <v/>
          </cell>
          <cell r="V3955" t="str">
            <v>Sim</v>
          </cell>
          <cell r="W3955" t="str">
            <v>Sim</v>
          </cell>
        </row>
        <row r="3956">
          <cell r="D3956" t="str">
            <v>Bom Sucesso/PR</v>
          </cell>
          <cell r="E3956" t="str">
            <v>n.d.</v>
          </cell>
          <cell r="F3956">
            <v>0.13353825659406826</v>
          </cell>
          <cell r="G3956" t="str">
            <v>A</v>
          </cell>
          <cell r="H3956">
            <v>1.0531387984207607</v>
          </cell>
          <cell r="I3956" t="str">
            <v>C</v>
          </cell>
          <cell r="J3956" t="str">
            <v>n.d.</v>
          </cell>
          <cell r="K3956" t="str">
            <v>n.d.</v>
          </cell>
          <cell r="L3956" t="str">
            <v>Cicf</v>
          </cell>
          <cell r="M395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956" t="str">
            <v>CAPAG Ano Base 2023</v>
          </cell>
          <cell r="O3956" t="str">
            <v>Não</v>
          </cell>
          <cell r="P3956" t="str">
            <v>n.d.</v>
          </cell>
          <cell r="Q3956" t="str">
            <v>Sim</v>
          </cell>
          <cell r="R3956" t="str">
            <v/>
          </cell>
          <cell r="S3956" t="str">
            <v/>
          </cell>
          <cell r="T3956" t="str">
            <v>Negativa</v>
          </cell>
          <cell r="U3956" t="str">
            <v/>
          </cell>
          <cell r="V3956" t="str">
            <v>Sim</v>
          </cell>
          <cell r="W3956" t="str">
            <v>Não</v>
          </cell>
        </row>
        <row r="3957">
          <cell r="D3957" t="str">
            <v>Bom Sucesso do Sul/PR</v>
          </cell>
          <cell r="E3957" t="str">
            <v>n.d.</v>
          </cell>
          <cell r="F3957" t="str">
            <v>n.d.</v>
          </cell>
          <cell r="G3957" t="str">
            <v>n.d.</v>
          </cell>
          <cell r="H3957" t="str">
            <v>n.d.</v>
          </cell>
          <cell r="I3957" t="str">
            <v>n.d.</v>
          </cell>
          <cell r="J3957" t="str">
            <v>n.d.</v>
          </cell>
          <cell r="K3957" t="str">
            <v>n.d.</v>
          </cell>
          <cell r="L3957" t="str">
            <v>Cicf</v>
          </cell>
          <cell r="M3957" t="str">
            <v xml:space="preserve">Ente não publicou último RGF de 2024
Ente não publicou último RREO de 2024
</v>
          </cell>
          <cell r="N3957" t="str">
            <v>CAPAG Ano Base 2023</v>
          </cell>
          <cell r="O3957" t="str">
            <v>Não</v>
          </cell>
          <cell r="P3957">
            <v>2.3693542894791909E-2</v>
          </cell>
          <cell r="Q3957" t="str">
            <v>Sim</v>
          </cell>
          <cell r="R3957" t="str">
            <v>Sim</v>
          </cell>
          <cell r="S3957" t="str">
            <v/>
          </cell>
          <cell r="T3957" t="str">
            <v/>
          </cell>
          <cell r="U3957" t="str">
            <v/>
          </cell>
          <cell r="V3957" t="str">
            <v>Não</v>
          </cell>
          <cell r="W3957" t="str">
            <v>Não</v>
          </cell>
        </row>
        <row r="3958">
          <cell r="D3958" t="str">
            <v>Borrazópolis/PR</v>
          </cell>
          <cell r="E3958" t="str">
            <v>C</v>
          </cell>
          <cell r="F3958">
            <v>0.23899683143658768</v>
          </cell>
          <cell r="G3958" t="str">
            <v>A</v>
          </cell>
          <cell r="H3958">
            <v>0.97088014915346688</v>
          </cell>
          <cell r="I3958" t="str">
            <v>C</v>
          </cell>
          <cell r="J3958">
            <v>1.4988045241813295E-2</v>
          </cell>
          <cell r="K3958" t="str">
            <v>B</v>
          </cell>
          <cell r="L3958" t="str">
            <v>Cicf</v>
          </cell>
          <cell r="M3958" t="str">
            <v/>
          </cell>
          <cell r="N3958" t="str">
            <v>CAPAG Ano Base 2023</v>
          </cell>
          <cell r="O3958" t="str">
            <v>Não</v>
          </cell>
          <cell r="P3958">
            <v>0.61045908318932041</v>
          </cell>
          <cell r="Q3958" t="str">
            <v>Sim</v>
          </cell>
          <cell r="R3958" t="str">
            <v/>
          </cell>
          <cell r="S3958" t="str">
            <v/>
          </cell>
          <cell r="T3958" t="str">
            <v/>
          </cell>
          <cell r="U3958" t="str">
            <v/>
          </cell>
          <cell r="V3958" t="str">
            <v>Sim</v>
          </cell>
          <cell r="W3958" t="str">
            <v>Não</v>
          </cell>
        </row>
        <row r="3959">
          <cell r="D3959" t="str">
            <v>Braganey/PR</v>
          </cell>
          <cell r="E3959" t="str">
            <v>n.d.</v>
          </cell>
          <cell r="F3959" t="str">
            <v>n.d.</v>
          </cell>
          <cell r="G3959" t="str">
            <v>n.d.</v>
          </cell>
          <cell r="H3959" t="str">
            <v>n.d.</v>
          </cell>
          <cell r="I3959" t="str">
            <v>n.d.</v>
          </cell>
          <cell r="J3959" t="str">
            <v>n.d.</v>
          </cell>
          <cell r="K3959" t="str">
            <v>n.d.</v>
          </cell>
          <cell r="L3959" t="str">
            <v>Bicf</v>
          </cell>
          <cell r="M3959" t="str">
            <v xml:space="preserve">Ente não publicou último RGF de 2024
Ente não publicou último RREO de 2024
</v>
          </cell>
          <cell r="N3959" t="str">
            <v>CAPAG Ano Base 2023</v>
          </cell>
          <cell r="O3959" t="str">
            <v>Não</v>
          </cell>
          <cell r="P3959">
            <v>4.3146421550951199E-2</v>
          </cell>
          <cell r="Q3959" t="str">
            <v>Sim</v>
          </cell>
          <cell r="R3959" t="str">
            <v>Sim</v>
          </cell>
          <cell r="S3959" t="str">
            <v/>
          </cell>
          <cell r="T3959" t="str">
            <v/>
          </cell>
          <cell r="U3959" t="str">
            <v/>
          </cell>
          <cell r="V3959" t="str">
            <v>Não</v>
          </cell>
          <cell r="W3959" t="str">
            <v>Não</v>
          </cell>
        </row>
        <row r="3960">
          <cell r="D3960" t="str">
            <v>Brasilândia do Sul/PR</v>
          </cell>
          <cell r="E3960" t="str">
            <v>C</v>
          </cell>
          <cell r="F3960">
            <v>0.18249687839671574</v>
          </cell>
          <cell r="G3960" t="str">
            <v>A</v>
          </cell>
          <cell r="H3960">
            <v>0.88125447597640194</v>
          </cell>
          <cell r="I3960" t="str">
            <v>B</v>
          </cell>
          <cell r="J3960">
            <v>-1.1641512960170542E-2</v>
          </cell>
          <cell r="K3960" t="str">
            <v>C</v>
          </cell>
          <cell r="L3960" t="str">
            <v>Bicf</v>
          </cell>
          <cell r="M3960" t="str">
            <v/>
          </cell>
          <cell r="N3960" t="str">
            <v>CAPAG Ano Base 2023</v>
          </cell>
          <cell r="O3960" t="str">
            <v>Não</v>
          </cell>
          <cell r="P3960">
            <v>1.4589012438765463</v>
          </cell>
          <cell r="Q3960" t="str">
            <v>Sim</v>
          </cell>
          <cell r="R3960" t="str">
            <v/>
          </cell>
          <cell r="S3960" t="str">
            <v/>
          </cell>
          <cell r="T3960" t="str">
            <v/>
          </cell>
          <cell r="U3960" t="str">
            <v/>
          </cell>
          <cell r="V3960" t="str">
            <v>Sim</v>
          </cell>
          <cell r="W3960" t="str">
            <v>Não</v>
          </cell>
        </row>
        <row r="3961">
          <cell r="D3961" t="str">
            <v>Cafeara/PR</v>
          </cell>
          <cell r="E3961" t="str">
            <v>n.d.</v>
          </cell>
          <cell r="F3961">
            <v>3.2982470452355167E-2</v>
          </cell>
          <cell r="G3961" t="str">
            <v>A</v>
          </cell>
          <cell r="H3961" t="str">
            <v>n.d.</v>
          </cell>
          <cell r="I3961" t="str">
            <v>n.d.</v>
          </cell>
          <cell r="J3961">
            <v>6.7993855778158863E-2</v>
          </cell>
          <cell r="K3961" t="str">
            <v>A</v>
          </cell>
          <cell r="L3961" t="str">
            <v>Bicf</v>
          </cell>
          <cell r="M3961" t="str">
            <v/>
          </cell>
          <cell r="N3961" t="str">
            <v>CAPAG Ano Base 2023</v>
          </cell>
          <cell r="O3961" t="str">
            <v>Não</v>
          </cell>
          <cell r="P3961">
            <v>4.4408554060447678E-2</v>
          </cell>
          <cell r="Q3961" t="str">
            <v>Sim</v>
          </cell>
          <cell r="R3961" t="str">
            <v/>
          </cell>
          <cell r="S3961" t="str">
            <v/>
          </cell>
          <cell r="T3961" t="str">
            <v/>
          </cell>
          <cell r="U3961" t="str">
            <v/>
          </cell>
          <cell r="V3961" t="str">
            <v>Sim</v>
          </cell>
          <cell r="W3961" t="str">
            <v>Sim</v>
          </cell>
        </row>
        <row r="3962">
          <cell r="D3962" t="str">
            <v>Cafelândia/PR</v>
          </cell>
          <cell r="E3962" t="str">
            <v>A</v>
          </cell>
          <cell r="F3962">
            <v>4.2377918932252595E-2</v>
          </cell>
          <cell r="G3962" t="str">
            <v>A</v>
          </cell>
          <cell r="H3962">
            <v>0.80326187883277389</v>
          </cell>
          <cell r="I3962" t="str">
            <v>A</v>
          </cell>
          <cell r="J3962">
            <v>8.3881844054238486E-2</v>
          </cell>
          <cell r="K3962" t="str">
            <v>A</v>
          </cell>
          <cell r="L3962" t="str">
            <v>Bicf</v>
          </cell>
          <cell r="M3962" t="str">
            <v/>
          </cell>
          <cell r="N3962" t="str">
            <v>CAPAG Ano Base 2023</v>
          </cell>
          <cell r="O3962" t="str">
            <v>Não</v>
          </cell>
          <cell r="P3962">
            <v>6.692232591741698E-2</v>
          </cell>
          <cell r="Q3962" t="str">
            <v>Sim</v>
          </cell>
          <cell r="R3962" t="str">
            <v/>
          </cell>
          <cell r="S3962" t="str">
            <v/>
          </cell>
          <cell r="T3962" t="str">
            <v/>
          </cell>
          <cell r="U3962" t="str">
            <v/>
          </cell>
          <cell r="V3962" t="str">
            <v>Sim</v>
          </cell>
          <cell r="W3962" t="str">
            <v>Sim</v>
          </cell>
        </row>
        <row r="3963">
          <cell r="D3963" t="str">
            <v>Cafezal do Sul/PR</v>
          </cell>
          <cell r="E3963" t="str">
            <v>n.d.</v>
          </cell>
          <cell r="F3963" t="str">
            <v>n.d.</v>
          </cell>
          <cell r="G3963" t="str">
            <v>n.d.</v>
          </cell>
          <cell r="H3963" t="str">
            <v>n.d.</v>
          </cell>
          <cell r="I3963" t="str">
            <v>n.d.</v>
          </cell>
          <cell r="J3963" t="str">
            <v>n.d.</v>
          </cell>
          <cell r="K3963" t="str">
            <v>n.d.</v>
          </cell>
          <cell r="L3963" t="str">
            <v>Bicf</v>
          </cell>
          <cell r="M3963" t="str">
            <v xml:space="preserve">Ente não publicou último RGF de 2024
Ente não publicou último RREO de 2024
</v>
          </cell>
          <cell r="N3963" t="str">
            <v>CAPAG Ano Base 2023</v>
          </cell>
          <cell r="O3963" t="str">
            <v>Não</v>
          </cell>
          <cell r="P3963">
            <v>0.37624839730059695</v>
          </cell>
          <cell r="Q3963" t="str">
            <v>Sim</v>
          </cell>
          <cell r="R3963" t="str">
            <v>Sim</v>
          </cell>
          <cell r="S3963" t="str">
            <v/>
          </cell>
          <cell r="T3963" t="str">
            <v/>
          </cell>
          <cell r="U3963" t="str">
            <v/>
          </cell>
          <cell r="V3963" t="str">
            <v>Não</v>
          </cell>
          <cell r="W3963" t="str">
            <v>Não</v>
          </cell>
        </row>
        <row r="3964">
          <cell r="D3964" t="str">
            <v>Califórnia/PR</v>
          </cell>
          <cell r="E3964" t="str">
            <v>n.d.</v>
          </cell>
          <cell r="F3964">
            <v>8.471208731645534E-2</v>
          </cell>
          <cell r="G3964" t="str">
            <v>A</v>
          </cell>
          <cell r="H3964">
            <v>0.89892850955583525</v>
          </cell>
          <cell r="I3964" t="str">
            <v>B</v>
          </cell>
          <cell r="J3964" t="str">
            <v>n.d.</v>
          </cell>
          <cell r="K3964" t="str">
            <v>n.d.</v>
          </cell>
          <cell r="L3964" t="str">
            <v>Dicf</v>
          </cell>
          <cell r="M396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64" t="str">
            <v>CAPAG Ano Base 2023</v>
          </cell>
          <cell r="O3964" t="str">
            <v>Não</v>
          </cell>
          <cell r="P3964" t="str">
            <v>n.d.</v>
          </cell>
          <cell r="Q3964" t="str">
            <v>Sim</v>
          </cell>
          <cell r="R3964" t="str">
            <v/>
          </cell>
          <cell r="S3964" t="str">
            <v/>
          </cell>
          <cell r="T3964" t="str">
            <v/>
          </cell>
          <cell r="U3964" t="str">
            <v>Sim</v>
          </cell>
          <cell r="V3964" t="str">
            <v>Sim</v>
          </cell>
          <cell r="W3964" t="str">
            <v>Sim</v>
          </cell>
        </row>
        <row r="3965">
          <cell r="D3965" t="str">
            <v>Cambará/PR</v>
          </cell>
          <cell r="E3965" t="str">
            <v>A</v>
          </cell>
          <cell r="F3965">
            <v>7.9670834130574339E-2</v>
          </cell>
          <cell r="G3965" t="str">
            <v>A</v>
          </cell>
          <cell r="H3965">
            <v>0.84641984318916319</v>
          </cell>
          <cell r="I3965" t="str">
            <v>A</v>
          </cell>
          <cell r="J3965">
            <v>6.4426720039247723E-2</v>
          </cell>
          <cell r="K3965" t="str">
            <v>A</v>
          </cell>
          <cell r="L3965" t="str">
            <v>Bicf</v>
          </cell>
          <cell r="M3965" t="str">
            <v/>
          </cell>
          <cell r="N3965" t="str">
            <v>CAPAG Ano Base 2024</v>
          </cell>
          <cell r="O3965" t="str">
            <v>Sim</v>
          </cell>
          <cell r="P3965">
            <v>8.9877706884759434E-2</v>
          </cell>
          <cell r="Q3965" t="str">
            <v>Sim</v>
          </cell>
          <cell r="R3965" t="str">
            <v/>
          </cell>
          <cell r="S3965" t="str">
            <v/>
          </cell>
          <cell r="T3965" t="str">
            <v/>
          </cell>
          <cell r="U3965" t="str">
            <v/>
          </cell>
          <cell r="V3965" t="str">
            <v>Sim</v>
          </cell>
          <cell r="W3965" t="str">
            <v>Sim</v>
          </cell>
        </row>
        <row r="3966">
          <cell r="D3966" t="str">
            <v>Cambé/PR</v>
          </cell>
          <cell r="E3966" t="str">
            <v>A</v>
          </cell>
          <cell r="F3966">
            <v>0.12837479468673704</v>
          </cell>
          <cell r="G3966" t="str">
            <v>A</v>
          </cell>
          <cell r="H3966">
            <v>0.88463921697238668</v>
          </cell>
          <cell r="I3966" t="str">
            <v>B</v>
          </cell>
          <cell r="J3966">
            <v>9.575989837899157E-2</v>
          </cell>
          <cell r="K3966" t="str">
            <v>A</v>
          </cell>
          <cell r="L3966" t="str">
            <v>Bicf</v>
          </cell>
          <cell r="M3966" t="str">
            <v/>
          </cell>
          <cell r="N3966" t="str">
            <v>CAPAG Ano Base 2023</v>
          </cell>
          <cell r="O3966" t="str">
            <v>Não</v>
          </cell>
          <cell r="P3966">
            <v>0.17204384173181278</v>
          </cell>
          <cell r="Q3966" t="str">
            <v>Sim</v>
          </cell>
          <cell r="R3966" t="str">
            <v/>
          </cell>
          <cell r="S3966" t="str">
            <v/>
          </cell>
          <cell r="T3966" t="str">
            <v/>
          </cell>
          <cell r="U3966" t="str">
            <v/>
          </cell>
          <cell r="V3966" t="str">
            <v>Sim</v>
          </cell>
          <cell r="W3966" t="str">
            <v>Sim</v>
          </cell>
        </row>
        <row r="3967">
          <cell r="D3967" t="str">
            <v>Cambira/PR</v>
          </cell>
          <cell r="E3967" t="str">
            <v>n.d.</v>
          </cell>
          <cell r="F3967" t="str">
            <v>n.d.</v>
          </cell>
          <cell r="G3967" t="str">
            <v>n.d.</v>
          </cell>
          <cell r="H3967" t="str">
            <v>n.d.</v>
          </cell>
          <cell r="I3967" t="str">
            <v>n.d.</v>
          </cell>
          <cell r="J3967" t="str">
            <v>n.d.</v>
          </cell>
          <cell r="K3967" t="str">
            <v>n.d.</v>
          </cell>
          <cell r="L3967" t="str">
            <v>Bicf</v>
          </cell>
          <cell r="M3967" t="str">
            <v xml:space="preserve">Ente não publicou último RGF de 2024
Ente não publicou último RREO de 2024
</v>
          </cell>
          <cell r="N3967" t="str">
            <v>CAPAG Ano Base 2023</v>
          </cell>
          <cell r="O3967" t="str">
            <v>Não</v>
          </cell>
          <cell r="P3967">
            <v>0.28327721698420166</v>
          </cell>
          <cell r="Q3967" t="str">
            <v>Sim</v>
          </cell>
          <cell r="R3967" t="str">
            <v>Sim</v>
          </cell>
          <cell r="S3967" t="str">
            <v/>
          </cell>
          <cell r="T3967" t="str">
            <v/>
          </cell>
          <cell r="U3967" t="str">
            <v/>
          </cell>
          <cell r="V3967" t="str">
            <v>Não</v>
          </cell>
          <cell r="W3967" t="str">
            <v>Não</v>
          </cell>
        </row>
        <row r="3968">
          <cell r="D3968" t="str">
            <v>Campina da Lagoa/PR</v>
          </cell>
          <cell r="E3968" t="str">
            <v>n.d.</v>
          </cell>
          <cell r="F3968" t="str">
            <v>n.d.</v>
          </cell>
          <cell r="G3968" t="str">
            <v>n.d.</v>
          </cell>
          <cell r="H3968" t="str">
            <v>n.d.</v>
          </cell>
          <cell r="I3968" t="str">
            <v>n.d.</v>
          </cell>
          <cell r="J3968" t="str">
            <v>n.d.</v>
          </cell>
          <cell r="K3968" t="str">
            <v>n.d.</v>
          </cell>
          <cell r="L3968" t="str">
            <v>Bicf</v>
          </cell>
          <cell r="M3968" t="str">
            <v xml:space="preserve">Ente não publicou último RGF de 2024
Ente não publicou último RREO de 2024
</v>
          </cell>
          <cell r="N3968" t="str">
            <v>CAPAG Ano Base 2023</v>
          </cell>
          <cell r="O3968" t="str">
            <v>Não</v>
          </cell>
          <cell r="P3968">
            <v>3.2346458314125255E-2</v>
          </cell>
          <cell r="Q3968" t="str">
            <v>Sim</v>
          </cell>
          <cell r="R3968" t="str">
            <v>Sim</v>
          </cell>
          <cell r="S3968" t="str">
            <v/>
          </cell>
          <cell r="T3968" t="str">
            <v/>
          </cell>
          <cell r="U3968" t="str">
            <v/>
          </cell>
          <cell r="V3968" t="str">
            <v>Não</v>
          </cell>
          <cell r="W3968" t="str">
            <v>Não</v>
          </cell>
        </row>
        <row r="3969">
          <cell r="D3969" t="str">
            <v>Campina do Simão/PR</v>
          </cell>
          <cell r="E3969" t="str">
            <v>A</v>
          </cell>
          <cell r="F3969">
            <v>6.1407088123651338E-2</v>
          </cell>
          <cell r="G3969" t="str">
            <v>A</v>
          </cell>
          <cell r="H3969">
            <v>0.79701587748269564</v>
          </cell>
          <cell r="I3969" t="str">
            <v>A</v>
          </cell>
          <cell r="J3969">
            <v>2.8687348860532178E-2</v>
          </cell>
          <cell r="K3969" t="str">
            <v>B</v>
          </cell>
          <cell r="L3969" t="str">
            <v>Bicf</v>
          </cell>
          <cell r="M3969" t="str">
            <v/>
          </cell>
          <cell r="N3969" t="str">
            <v>CAPAG Ano Base 2023</v>
          </cell>
          <cell r="O3969" t="str">
            <v>Não</v>
          </cell>
          <cell r="P3969">
            <v>0.48393814668709145</v>
          </cell>
          <cell r="Q3969" t="str">
            <v>Sim</v>
          </cell>
          <cell r="R3969" t="str">
            <v/>
          </cell>
          <cell r="S3969" t="str">
            <v/>
          </cell>
          <cell r="T3969" t="str">
            <v/>
          </cell>
          <cell r="U3969" t="str">
            <v/>
          </cell>
          <cell r="V3969" t="str">
            <v>Sim</v>
          </cell>
          <cell r="W3969" t="str">
            <v>Sim</v>
          </cell>
        </row>
        <row r="3970">
          <cell r="D3970" t="str">
            <v>Campina Grande do Sul/PR</v>
          </cell>
          <cell r="E3970" t="str">
            <v>n.d.</v>
          </cell>
          <cell r="F3970">
            <v>7.8205493865692269E-2</v>
          </cell>
          <cell r="G3970" t="str">
            <v>A</v>
          </cell>
          <cell r="H3970" t="str">
            <v>n.d.</v>
          </cell>
          <cell r="I3970" t="str">
            <v>n.d.</v>
          </cell>
          <cell r="J3970">
            <v>1.5168512972580241E-2</v>
          </cell>
          <cell r="K3970" t="str">
            <v>B</v>
          </cell>
          <cell r="L3970" t="str">
            <v>Cicf</v>
          </cell>
          <cell r="M397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3970" t="str">
            <v>CAPAG Ano Base 2023</v>
          </cell>
          <cell r="O3970" t="str">
            <v>Não</v>
          </cell>
          <cell r="P3970">
            <v>0.15541294749273307</v>
          </cell>
          <cell r="Q3970" t="str">
            <v>Sim</v>
          </cell>
          <cell r="R3970" t="str">
            <v/>
          </cell>
          <cell r="S3970" t="str">
            <v>Sim</v>
          </cell>
          <cell r="T3970" t="str">
            <v/>
          </cell>
          <cell r="U3970" t="str">
            <v/>
          </cell>
          <cell r="V3970" t="str">
            <v>Sim</v>
          </cell>
          <cell r="W3970" t="str">
            <v>Não</v>
          </cell>
        </row>
        <row r="3971">
          <cell r="D3971" t="str">
            <v>Campo Bonito/PR</v>
          </cell>
          <cell r="E3971" t="str">
            <v>n.d.</v>
          </cell>
          <cell r="F3971" t="str">
            <v>n.d.</v>
          </cell>
          <cell r="G3971" t="str">
            <v>n.d.</v>
          </cell>
          <cell r="H3971" t="str">
            <v>n.d.</v>
          </cell>
          <cell r="I3971" t="str">
            <v>n.d.</v>
          </cell>
          <cell r="J3971" t="str">
            <v>n.d.</v>
          </cell>
          <cell r="K3971" t="str">
            <v>n.d.</v>
          </cell>
          <cell r="L3971" t="str">
            <v>Cicf</v>
          </cell>
          <cell r="M3971" t="str">
            <v xml:space="preserve">Ente não publicou último RGF de 2024
Ente não publicou último RREO de 2024
</v>
          </cell>
          <cell r="N3971" t="str">
            <v>CAPAG Ano Base 2023</v>
          </cell>
          <cell r="O3971" t="str">
            <v>Não</v>
          </cell>
          <cell r="P3971">
            <v>4.1106638032798203E-2</v>
          </cell>
          <cell r="Q3971" t="str">
            <v>Sim</v>
          </cell>
          <cell r="R3971" t="str">
            <v>Sim</v>
          </cell>
          <cell r="S3971" t="str">
            <v/>
          </cell>
          <cell r="T3971" t="str">
            <v/>
          </cell>
          <cell r="U3971" t="str">
            <v/>
          </cell>
          <cell r="V3971" t="str">
            <v>Não</v>
          </cell>
          <cell r="W3971" t="str">
            <v>Não</v>
          </cell>
        </row>
        <row r="3972">
          <cell r="D3972" t="str">
            <v>Campo do Tenente/PR</v>
          </cell>
          <cell r="E3972" t="str">
            <v>n.d.</v>
          </cell>
          <cell r="F3972">
            <v>0.12707405327632912</v>
          </cell>
          <cell r="G3972" t="str">
            <v>A</v>
          </cell>
          <cell r="H3972">
            <v>0.77920632898049469</v>
          </cell>
          <cell r="I3972" t="str">
            <v>A</v>
          </cell>
          <cell r="J3972" t="str">
            <v>n.d.</v>
          </cell>
          <cell r="K3972" t="str">
            <v>n.d.</v>
          </cell>
          <cell r="L3972" t="str">
            <v>Cicf</v>
          </cell>
          <cell r="M397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72" t="str">
            <v>CAPAG Ano Base 2023</v>
          </cell>
          <cell r="O3972" t="str">
            <v>Não</v>
          </cell>
          <cell r="P3972" t="str">
            <v>n.d.</v>
          </cell>
          <cell r="Q3972" t="str">
            <v>Sim</v>
          </cell>
          <cell r="R3972" t="str">
            <v/>
          </cell>
          <cell r="S3972" t="str">
            <v/>
          </cell>
          <cell r="T3972" t="str">
            <v/>
          </cell>
          <cell r="U3972" t="str">
            <v>Sim</v>
          </cell>
          <cell r="V3972" t="str">
            <v>Sim</v>
          </cell>
          <cell r="W3972" t="str">
            <v>Não</v>
          </cell>
        </row>
        <row r="3973">
          <cell r="D3973" t="str">
            <v>Campo Largo/PR</v>
          </cell>
          <cell r="E3973" t="str">
            <v>n.d.</v>
          </cell>
          <cell r="F3973">
            <v>0.23292194473427699</v>
          </cell>
          <cell r="G3973" t="str">
            <v>A</v>
          </cell>
          <cell r="H3973">
            <v>0.86825199125107932</v>
          </cell>
          <cell r="I3973" t="str">
            <v>B</v>
          </cell>
          <cell r="J3973" t="str">
            <v>n.d.</v>
          </cell>
          <cell r="K3973" t="str">
            <v>n.d.</v>
          </cell>
          <cell r="L3973" t="str">
            <v>Bicf</v>
          </cell>
          <cell r="M397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73" t="str">
            <v>CAPAG Ano Base 2023</v>
          </cell>
          <cell r="O3973" t="str">
            <v>Não</v>
          </cell>
          <cell r="P3973">
            <v>0.14361285800850426</v>
          </cell>
          <cell r="Q3973" t="str">
            <v>Sim</v>
          </cell>
          <cell r="R3973" t="str">
            <v>Sim</v>
          </cell>
          <cell r="S3973" t="str">
            <v/>
          </cell>
          <cell r="T3973" t="str">
            <v/>
          </cell>
          <cell r="U3973" t="str">
            <v>Sim</v>
          </cell>
          <cell r="V3973" t="str">
            <v>Sim</v>
          </cell>
          <cell r="W3973" t="str">
            <v>Sim</v>
          </cell>
        </row>
        <row r="3974">
          <cell r="D3974" t="str">
            <v>Campo Magro/PR</v>
          </cell>
          <cell r="E3974" t="str">
            <v>C</v>
          </cell>
          <cell r="F3974">
            <v>0.24777847224026198</v>
          </cell>
          <cell r="G3974" t="str">
            <v>A</v>
          </cell>
          <cell r="H3974">
            <v>0.95740720174960725</v>
          </cell>
          <cell r="I3974" t="str">
            <v>C</v>
          </cell>
          <cell r="J3974">
            <v>-0.10655443156587974</v>
          </cell>
          <cell r="K3974" t="str">
            <v>C</v>
          </cell>
          <cell r="L3974" t="str">
            <v>Cicf</v>
          </cell>
          <cell r="M3974" t="str">
            <v/>
          </cell>
          <cell r="N3974" t="str">
            <v>CAPAG Ano Base 2023</v>
          </cell>
          <cell r="O3974" t="str">
            <v>Não</v>
          </cell>
          <cell r="P3974">
            <v>2.0717748691162026</v>
          </cell>
          <cell r="Q3974" t="str">
            <v>Sim</v>
          </cell>
          <cell r="R3974" t="str">
            <v/>
          </cell>
          <cell r="S3974" t="str">
            <v/>
          </cell>
          <cell r="T3974" t="str">
            <v/>
          </cell>
          <cell r="U3974" t="str">
            <v/>
          </cell>
          <cell r="V3974" t="str">
            <v>Sim</v>
          </cell>
          <cell r="W3974" t="str">
            <v>Sim</v>
          </cell>
        </row>
        <row r="3975">
          <cell r="D3975" t="str">
            <v>Campo Mourão/PR</v>
          </cell>
          <cell r="E3975" t="str">
            <v>A</v>
          </cell>
          <cell r="F3975">
            <v>0.11193936887280802</v>
          </cell>
          <cell r="G3975" t="str">
            <v>A</v>
          </cell>
          <cell r="H3975">
            <v>0.86046995473535692</v>
          </cell>
          <cell r="I3975" t="str">
            <v>B</v>
          </cell>
          <cell r="J3975">
            <v>0.11738093402701701</v>
          </cell>
          <cell r="K3975" t="str">
            <v>A</v>
          </cell>
          <cell r="L3975" t="str">
            <v>Bicf</v>
          </cell>
          <cell r="M3975" t="str">
            <v/>
          </cell>
          <cell r="N3975" t="str">
            <v>CAPAG Ano Base 2023</v>
          </cell>
          <cell r="O3975" t="str">
            <v>Não</v>
          </cell>
          <cell r="P3975">
            <v>9.2232804997329776E-2</v>
          </cell>
          <cell r="Q3975" t="str">
            <v>Sim</v>
          </cell>
          <cell r="R3975" t="str">
            <v/>
          </cell>
          <cell r="S3975" t="str">
            <v/>
          </cell>
          <cell r="T3975" t="str">
            <v/>
          </cell>
          <cell r="U3975" t="str">
            <v/>
          </cell>
          <cell r="V3975" t="str">
            <v>Sim</v>
          </cell>
          <cell r="W3975" t="str">
            <v>Sim</v>
          </cell>
        </row>
        <row r="3976">
          <cell r="D3976" t="str">
            <v>Cândido de Abreu/PR</v>
          </cell>
          <cell r="E3976" t="str">
            <v>A</v>
          </cell>
          <cell r="F3976">
            <v>7.6070370061257095E-2</v>
          </cell>
          <cell r="G3976" t="str">
            <v>A</v>
          </cell>
          <cell r="H3976">
            <v>0.88047463159970918</v>
          </cell>
          <cell r="I3976" t="str">
            <v>B</v>
          </cell>
          <cell r="J3976">
            <v>6.9492322401412926E-2</v>
          </cell>
          <cell r="K3976" t="str">
            <v>A</v>
          </cell>
          <cell r="L3976" t="str">
            <v>Cicf</v>
          </cell>
          <cell r="M3976" t="str">
            <v/>
          </cell>
          <cell r="N3976" t="str">
            <v>CAPAG Ano Base 2023</v>
          </cell>
          <cell r="O3976" t="str">
            <v>Não</v>
          </cell>
          <cell r="P3976">
            <v>0.12445851006202147</v>
          </cell>
          <cell r="Q3976" t="str">
            <v>Sim</v>
          </cell>
          <cell r="R3976" t="str">
            <v/>
          </cell>
          <cell r="S3976" t="str">
            <v/>
          </cell>
          <cell r="T3976" t="str">
            <v/>
          </cell>
          <cell r="U3976" t="str">
            <v/>
          </cell>
          <cell r="V3976" t="str">
            <v>Sim</v>
          </cell>
          <cell r="W3976" t="str">
            <v>Sim</v>
          </cell>
        </row>
        <row r="3977">
          <cell r="D3977" t="str">
            <v>Candói/PR</v>
          </cell>
          <cell r="E3977" t="str">
            <v>n.d.</v>
          </cell>
          <cell r="F3977" t="str">
            <v>n.d.</v>
          </cell>
          <cell r="G3977" t="str">
            <v>n.d.</v>
          </cell>
          <cell r="H3977">
            <v>0.88460280542056435</v>
          </cell>
          <cell r="I3977" t="str">
            <v>B</v>
          </cell>
          <cell r="J3977" t="str">
            <v>n.d.</v>
          </cell>
          <cell r="K3977" t="str">
            <v>n.d.</v>
          </cell>
          <cell r="L3977" t="str">
            <v>Cicf</v>
          </cell>
          <cell r="M3977" t="str">
            <v xml:space="preserve">Ente não publicou último RGF de 2024
</v>
          </cell>
          <cell r="N3977" t="str">
            <v>CAPAG Ano Base 2023</v>
          </cell>
          <cell r="O3977" t="str">
            <v>Não</v>
          </cell>
          <cell r="P3977">
            <v>4.79751041029556E-2</v>
          </cell>
          <cell r="Q3977" t="str">
            <v>Sim</v>
          </cell>
          <cell r="R3977" t="str">
            <v>Sim</v>
          </cell>
          <cell r="S3977" t="str">
            <v/>
          </cell>
          <cell r="T3977" t="str">
            <v/>
          </cell>
          <cell r="U3977" t="str">
            <v/>
          </cell>
          <cell r="V3977" t="str">
            <v>Não</v>
          </cell>
          <cell r="W3977" t="str">
            <v>Sim</v>
          </cell>
        </row>
        <row r="3978">
          <cell r="D3978" t="str">
            <v>Cantagalo/PR</v>
          </cell>
          <cell r="E3978" t="str">
            <v>n.e.</v>
          </cell>
          <cell r="F3978">
            <v>0.19972709424603563</v>
          </cell>
          <cell r="G3978" t="str">
            <v>A</v>
          </cell>
          <cell r="H3978" t="str">
            <v>n.d.</v>
          </cell>
          <cell r="I3978" t="str">
            <v>n.d.</v>
          </cell>
          <cell r="J3978">
            <v>3.3223829962183871E-2</v>
          </cell>
          <cell r="K3978" t="str">
            <v>B</v>
          </cell>
          <cell r="L3978" t="str">
            <v>Eicf</v>
          </cell>
          <cell r="M3978" t="str">
            <v>Ente possui ranking da informação contábil Eicf</v>
          </cell>
          <cell r="N3978" t="str">
            <v>CAPAG Ano Base 2023</v>
          </cell>
          <cell r="O3978" t="str">
            <v>Não</v>
          </cell>
          <cell r="P3978">
            <v>0.14483442946046993</v>
          </cell>
          <cell r="Q3978" t="str">
            <v>Não</v>
          </cell>
          <cell r="R3978" t="str">
            <v/>
          </cell>
          <cell r="S3978" t="str">
            <v/>
          </cell>
          <cell r="T3978" t="str">
            <v/>
          </cell>
          <cell r="U3978" t="str">
            <v/>
          </cell>
          <cell r="V3978" t="str">
            <v>Sim</v>
          </cell>
          <cell r="W3978" t="str">
            <v>Não</v>
          </cell>
        </row>
        <row r="3979">
          <cell r="D3979" t="str">
            <v>Capanema/PR</v>
          </cell>
          <cell r="E3979" t="str">
            <v>n.d.</v>
          </cell>
          <cell r="F3979" t="str">
            <v>n.d.</v>
          </cell>
          <cell r="G3979" t="str">
            <v>n.d.</v>
          </cell>
          <cell r="H3979" t="str">
            <v>n.d.</v>
          </cell>
          <cell r="I3979" t="str">
            <v>n.d.</v>
          </cell>
          <cell r="J3979" t="str">
            <v>n.d.</v>
          </cell>
          <cell r="K3979" t="str">
            <v>n.d.</v>
          </cell>
          <cell r="L3979" t="str">
            <v>Bicf</v>
          </cell>
          <cell r="M3979" t="str">
            <v xml:space="preserve">Ente não publicou último RGF de 2024
Ente não publicou último RREO de 2024
</v>
          </cell>
          <cell r="N3979" t="str">
            <v>CAPAG Ano Base 2023</v>
          </cell>
          <cell r="O3979" t="str">
            <v>Não</v>
          </cell>
          <cell r="P3979">
            <v>0.19078296645982551</v>
          </cell>
          <cell r="Q3979" t="str">
            <v>Sim</v>
          </cell>
          <cell r="R3979" t="str">
            <v>Sim</v>
          </cell>
          <cell r="S3979" t="str">
            <v/>
          </cell>
          <cell r="T3979" t="str">
            <v/>
          </cell>
          <cell r="U3979" t="str">
            <v/>
          </cell>
          <cell r="V3979" t="str">
            <v>Não</v>
          </cell>
          <cell r="W3979" t="str">
            <v>Não</v>
          </cell>
        </row>
        <row r="3980">
          <cell r="D3980" t="str">
            <v>Capitão Leônidas Marques/PR</v>
          </cell>
          <cell r="E3980" t="str">
            <v>n.d.</v>
          </cell>
          <cell r="F3980" t="str">
            <v>n.d.</v>
          </cell>
          <cell r="G3980" t="str">
            <v>n.d.</v>
          </cell>
          <cell r="H3980" t="str">
            <v>n.d.</v>
          </cell>
          <cell r="I3980" t="str">
            <v>n.d.</v>
          </cell>
          <cell r="J3980" t="str">
            <v>n.d.</v>
          </cell>
          <cell r="K3980" t="str">
            <v>n.d.</v>
          </cell>
          <cell r="L3980" t="str">
            <v>Bicf</v>
          </cell>
          <cell r="M3980" t="str">
            <v xml:space="preserve">Ente não publicou último RGF de 2024
Ente não publicou último RREO de 2024
</v>
          </cell>
          <cell r="N3980" t="str">
            <v>CAPAG Ano Base 2023</v>
          </cell>
          <cell r="O3980" t="str">
            <v>Não</v>
          </cell>
          <cell r="P3980">
            <v>0.13885857135531074</v>
          </cell>
          <cell r="Q3980" t="str">
            <v>Sim</v>
          </cell>
          <cell r="R3980" t="str">
            <v>Sim</v>
          </cell>
          <cell r="S3980" t="str">
            <v/>
          </cell>
          <cell r="T3980" t="str">
            <v/>
          </cell>
          <cell r="U3980" t="str">
            <v/>
          </cell>
          <cell r="V3980" t="str">
            <v>Não</v>
          </cell>
          <cell r="W3980" t="str">
            <v>Não</v>
          </cell>
        </row>
        <row r="3981">
          <cell r="D3981" t="str">
            <v>Carambeí/PR</v>
          </cell>
          <cell r="E3981" t="str">
            <v>A</v>
          </cell>
          <cell r="F3981">
            <v>0.10765429019102664</v>
          </cell>
          <cell r="G3981" t="str">
            <v>A</v>
          </cell>
          <cell r="H3981">
            <v>0.87286890206832446</v>
          </cell>
          <cell r="I3981" t="str">
            <v>B</v>
          </cell>
          <cell r="J3981">
            <v>0.19534087281762422</v>
          </cell>
          <cell r="K3981" t="str">
            <v>A</v>
          </cell>
          <cell r="L3981" t="str">
            <v>Bicf</v>
          </cell>
          <cell r="M3981" t="str">
            <v/>
          </cell>
          <cell r="N3981" t="str">
            <v>CAPAG Ano Base 2023</v>
          </cell>
          <cell r="O3981" t="str">
            <v>Não</v>
          </cell>
          <cell r="P3981">
            <v>6.0384711554710736E-2</v>
          </cell>
          <cell r="Q3981" t="str">
            <v>Sim</v>
          </cell>
          <cell r="R3981" t="str">
            <v/>
          </cell>
          <cell r="S3981" t="str">
            <v/>
          </cell>
          <cell r="T3981" t="str">
            <v/>
          </cell>
          <cell r="U3981" t="str">
            <v/>
          </cell>
          <cell r="V3981" t="str">
            <v>Sim</v>
          </cell>
          <cell r="W3981" t="str">
            <v>Sim</v>
          </cell>
        </row>
        <row r="3982">
          <cell r="D3982" t="str">
            <v>Carlópolis/PR</v>
          </cell>
          <cell r="E3982" t="str">
            <v>n.e.</v>
          </cell>
          <cell r="F3982">
            <v>0.11447953431691167</v>
          </cell>
          <cell r="G3982" t="str">
            <v>A</v>
          </cell>
          <cell r="H3982" t="str">
            <v>n.d.</v>
          </cell>
          <cell r="I3982" t="str">
            <v>n.d.</v>
          </cell>
          <cell r="J3982">
            <v>0.2901054571548366</v>
          </cell>
          <cell r="K3982" t="str">
            <v>A</v>
          </cell>
          <cell r="L3982" t="str">
            <v>Eicf</v>
          </cell>
          <cell r="M3982" t="str">
            <v>Ente possui ranking da informação contábil Eicf</v>
          </cell>
          <cell r="N3982" t="str">
            <v>CAPAG Ano Base 2023</v>
          </cell>
          <cell r="O3982" t="str">
            <v>Não</v>
          </cell>
          <cell r="P3982">
            <v>0.54203230370343547</v>
          </cell>
          <cell r="Q3982" t="str">
            <v>Sim</v>
          </cell>
          <cell r="R3982" t="str">
            <v/>
          </cell>
          <cell r="S3982" t="str">
            <v/>
          </cell>
          <cell r="T3982" t="str">
            <v/>
          </cell>
          <cell r="U3982" t="str">
            <v/>
          </cell>
          <cell r="V3982" t="str">
            <v>Sim</v>
          </cell>
          <cell r="W3982" t="str">
            <v>Não</v>
          </cell>
        </row>
        <row r="3983">
          <cell r="D3983" t="str">
            <v>Cascavel/PR</v>
          </cell>
          <cell r="E3983" t="str">
            <v>n.d.</v>
          </cell>
          <cell r="F3983">
            <v>0.3402377922582</v>
          </cell>
          <cell r="G3983" t="str">
            <v>A</v>
          </cell>
          <cell r="H3983">
            <v>0.86126042446033035</v>
          </cell>
          <cell r="I3983" t="str">
            <v>B</v>
          </cell>
          <cell r="J3983" t="str">
            <v>n.d.</v>
          </cell>
          <cell r="K3983" t="str">
            <v>n.d.</v>
          </cell>
          <cell r="L3983" t="str">
            <v>Cicf</v>
          </cell>
          <cell r="M398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83" t="str">
            <v>CAPAG Ano Base 2023</v>
          </cell>
          <cell r="O3983" t="str">
            <v>Não</v>
          </cell>
          <cell r="P3983">
            <v>7.1920239381909265E-2</v>
          </cell>
          <cell r="Q3983" t="str">
            <v>Sim</v>
          </cell>
          <cell r="R3983" t="str">
            <v>Sim</v>
          </cell>
          <cell r="S3983" t="str">
            <v/>
          </cell>
          <cell r="T3983" t="str">
            <v/>
          </cell>
          <cell r="U3983" t="str">
            <v>Sim</v>
          </cell>
          <cell r="V3983" t="str">
            <v>Sim</v>
          </cell>
          <cell r="W3983" t="str">
            <v>Sim</v>
          </cell>
        </row>
        <row r="3984">
          <cell r="D3984" t="str">
            <v>Castro/PR</v>
          </cell>
          <cell r="E3984" t="str">
            <v>A</v>
          </cell>
          <cell r="F3984">
            <v>8.1343267681376286E-2</v>
          </cell>
          <cell r="G3984" t="str">
            <v>A</v>
          </cell>
          <cell r="H3984">
            <v>0.92856456365933204</v>
          </cell>
          <cell r="I3984" t="str">
            <v>B</v>
          </cell>
          <cell r="J3984">
            <v>0.18155311358881185</v>
          </cell>
          <cell r="K3984" t="str">
            <v>A</v>
          </cell>
          <cell r="L3984" t="str">
            <v>Bicf</v>
          </cell>
          <cell r="M3984" t="str">
            <v/>
          </cell>
          <cell r="N3984" t="str">
            <v>CAPAG Ano Base 2023</v>
          </cell>
          <cell r="O3984" t="str">
            <v>Não</v>
          </cell>
          <cell r="P3984">
            <v>0.11365511573769342</v>
          </cell>
          <cell r="Q3984" t="str">
            <v>Sim</v>
          </cell>
          <cell r="R3984" t="str">
            <v/>
          </cell>
          <cell r="S3984" t="str">
            <v/>
          </cell>
          <cell r="T3984" t="str">
            <v/>
          </cell>
          <cell r="U3984" t="str">
            <v/>
          </cell>
          <cell r="V3984" t="str">
            <v>Sim</v>
          </cell>
          <cell r="W3984" t="str">
            <v>Sim</v>
          </cell>
        </row>
        <row r="3985">
          <cell r="D3985" t="str">
            <v>Catanduvas/PR</v>
          </cell>
          <cell r="E3985" t="str">
            <v>A+</v>
          </cell>
          <cell r="F3985">
            <v>7.2143011607745555E-2</v>
          </cell>
          <cell r="G3985" t="str">
            <v>A</v>
          </cell>
          <cell r="H3985">
            <v>0.90514851616353487</v>
          </cell>
          <cell r="I3985" t="str">
            <v>B</v>
          </cell>
          <cell r="J3985">
            <v>8.2521406856708807E-2</v>
          </cell>
          <cell r="K3985" t="str">
            <v>A</v>
          </cell>
          <cell r="L3985" t="str">
            <v>Aicf</v>
          </cell>
          <cell r="M3985" t="str">
            <v/>
          </cell>
          <cell r="N3985" t="str">
            <v>CAPAG Ano Base 2023</v>
          </cell>
          <cell r="O3985" t="str">
            <v>Não</v>
          </cell>
          <cell r="P3985">
            <v>0.13872696555389061</v>
          </cell>
          <cell r="Q3985" t="str">
            <v>Sim</v>
          </cell>
          <cell r="R3985" t="str">
            <v/>
          </cell>
          <cell r="S3985" t="str">
            <v/>
          </cell>
          <cell r="T3985" t="str">
            <v/>
          </cell>
          <cell r="U3985" t="str">
            <v/>
          </cell>
          <cell r="V3985" t="str">
            <v>Sim</v>
          </cell>
          <cell r="W3985" t="str">
            <v>Sim</v>
          </cell>
        </row>
        <row r="3986">
          <cell r="D3986" t="str">
            <v>Centenário do Sul/PR</v>
          </cell>
          <cell r="E3986" t="str">
            <v>n.d.</v>
          </cell>
          <cell r="F3986">
            <v>9.0794822793375154E-2</v>
          </cell>
          <cell r="G3986" t="str">
            <v>A</v>
          </cell>
          <cell r="H3986">
            <v>0.92308924923654678</v>
          </cell>
          <cell r="I3986" t="str">
            <v>B</v>
          </cell>
          <cell r="J3986" t="str">
            <v>n.d.</v>
          </cell>
          <cell r="K3986" t="str">
            <v>n.d.</v>
          </cell>
          <cell r="L3986" t="str">
            <v>Cicf</v>
          </cell>
          <cell r="M398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3986" t="str">
            <v>CAPAG Ano Base 2023</v>
          </cell>
          <cell r="O3986" t="str">
            <v>Não</v>
          </cell>
          <cell r="P3986" t="str">
            <v>n.d.</v>
          </cell>
          <cell r="Q3986" t="str">
            <v>Sim</v>
          </cell>
          <cell r="R3986" t="str">
            <v/>
          </cell>
          <cell r="S3986" t="str">
            <v/>
          </cell>
          <cell r="T3986" t="str">
            <v>Negativa</v>
          </cell>
          <cell r="U3986" t="str">
            <v/>
          </cell>
          <cell r="V3986" t="str">
            <v>Sim</v>
          </cell>
          <cell r="W3986" t="str">
            <v>Não</v>
          </cell>
        </row>
        <row r="3987">
          <cell r="D3987" t="str">
            <v>Cerro Azul/PR</v>
          </cell>
          <cell r="E3987" t="str">
            <v>n.d.</v>
          </cell>
          <cell r="F3987">
            <v>0.13814719689934044</v>
          </cell>
          <cell r="G3987" t="str">
            <v>A</v>
          </cell>
          <cell r="H3987">
            <v>0.88256017050634117</v>
          </cell>
          <cell r="I3987" t="str">
            <v>B</v>
          </cell>
          <cell r="J3987" t="str">
            <v>n.d.</v>
          </cell>
          <cell r="K3987" t="str">
            <v>n.d.</v>
          </cell>
          <cell r="L3987" t="str">
            <v>Dicf</v>
          </cell>
          <cell r="M398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87" t="str">
            <v>CAPAG Ano Base 2023</v>
          </cell>
          <cell r="O3987" t="str">
            <v>Não</v>
          </cell>
          <cell r="P3987" t="str">
            <v>n.d.</v>
          </cell>
          <cell r="Q3987" t="str">
            <v>Sim</v>
          </cell>
          <cell r="R3987" t="str">
            <v/>
          </cell>
          <cell r="S3987" t="str">
            <v/>
          </cell>
          <cell r="T3987" t="str">
            <v/>
          </cell>
          <cell r="U3987" t="str">
            <v>Sim</v>
          </cell>
          <cell r="V3987" t="str">
            <v>Sim</v>
          </cell>
          <cell r="W3987" t="str">
            <v>Não</v>
          </cell>
        </row>
        <row r="3988">
          <cell r="D3988" t="str">
            <v>Céu Azul/PR</v>
          </cell>
          <cell r="E3988" t="str">
            <v>n.d.</v>
          </cell>
          <cell r="F3988">
            <v>0.1412830963404712</v>
          </cell>
          <cell r="G3988" t="str">
            <v>A</v>
          </cell>
          <cell r="H3988">
            <v>0.9153388995443682</v>
          </cell>
          <cell r="I3988" t="str">
            <v>B</v>
          </cell>
          <cell r="J3988" t="str">
            <v>n.d.</v>
          </cell>
          <cell r="K3988" t="str">
            <v>n.d.</v>
          </cell>
          <cell r="L3988" t="str">
            <v>Bicf</v>
          </cell>
          <cell r="M398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88" t="str">
            <v>CAPAG Ano Base 2023</v>
          </cell>
          <cell r="O3988" t="str">
            <v>Não</v>
          </cell>
          <cell r="P3988" t="str">
            <v>n.d.</v>
          </cell>
          <cell r="Q3988" t="str">
            <v>Sim</v>
          </cell>
          <cell r="R3988" t="str">
            <v/>
          </cell>
          <cell r="S3988" t="str">
            <v/>
          </cell>
          <cell r="T3988" t="str">
            <v/>
          </cell>
          <cell r="U3988" t="str">
            <v>Sim</v>
          </cell>
          <cell r="V3988" t="str">
            <v>Sim</v>
          </cell>
          <cell r="W3988" t="str">
            <v>Não</v>
          </cell>
        </row>
        <row r="3989">
          <cell r="D3989" t="str">
            <v>Chopinzinho/PR</v>
          </cell>
          <cell r="E3989" t="str">
            <v>n.d.</v>
          </cell>
          <cell r="F3989">
            <v>3.090511578630193E-2</v>
          </cell>
          <cell r="G3989" t="str">
            <v>A</v>
          </cell>
          <cell r="H3989">
            <v>0.85860087716895639</v>
          </cell>
          <cell r="I3989" t="str">
            <v>B</v>
          </cell>
          <cell r="J3989" t="str">
            <v>n.d.</v>
          </cell>
          <cell r="K3989" t="str">
            <v>n.d.</v>
          </cell>
          <cell r="L3989" t="str">
            <v>Bicf</v>
          </cell>
          <cell r="M398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89" t="str">
            <v>CAPAG Ano Base 2023</v>
          </cell>
          <cell r="O3989" t="str">
            <v>Não</v>
          </cell>
          <cell r="P3989" t="str">
            <v>n.d.</v>
          </cell>
          <cell r="Q3989" t="str">
            <v>Sim</v>
          </cell>
          <cell r="R3989" t="str">
            <v/>
          </cell>
          <cell r="S3989" t="str">
            <v/>
          </cell>
          <cell r="T3989" t="str">
            <v/>
          </cell>
          <cell r="U3989" t="str">
            <v>Sim</v>
          </cell>
          <cell r="V3989" t="str">
            <v>Sim</v>
          </cell>
          <cell r="W3989" t="str">
            <v>Sim</v>
          </cell>
        </row>
        <row r="3990">
          <cell r="D3990" t="str">
            <v>Cianorte/PR</v>
          </cell>
          <cell r="E3990" t="str">
            <v>n.d.</v>
          </cell>
          <cell r="F3990" t="str">
            <v>n.d.</v>
          </cell>
          <cell r="G3990" t="str">
            <v>n.d.</v>
          </cell>
          <cell r="H3990" t="str">
            <v>n.d.</v>
          </cell>
          <cell r="I3990" t="str">
            <v>n.d.</v>
          </cell>
          <cell r="J3990" t="str">
            <v>n.d.</v>
          </cell>
          <cell r="K3990" t="str">
            <v>n.d.</v>
          </cell>
          <cell r="L3990" t="str">
            <v>Bicf</v>
          </cell>
          <cell r="M3990" t="str">
            <v xml:space="preserve">Ente não publicou último RGF de 2024
Ente não publicou último RREO de 2024
</v>
          </cell>
          <cell r="N3990" t="str">
            <v>CAPAG Ano Base 2023</v>
          </cell>
          <cell r="O3990" t="str">
            <v>Não</v>
          </cell>
          <cell r="P3990">
            <v>0.34276168751329894</v>
          </cell>
          <cell r="Q3990" t="str">
            <v>Sim</v>
          </cell>
          <cell r="R3990" t="str">
            <v>Sim</v>
          </cell>
          <cell r="S3990" t="str">
            <v/>
          </cell>
          <cell r="T3990" t="str">
            <v/>
          </cell>
          <cell r="U3990" t="str">
            <v/>
          </cell>
          <cell r="V3990" t="str">
            <v>Não</v>
          </cell>
          <cell r="W3990" t="str">
            <v>Não</v>
          </cell>
        </row>
        <row r="3991">
          <cell r="D3991" t="str">
            <v>Cidade Gaúcha/PR</v>
          </cell>
          <cell r="E3991" t="str">
            <v>C</v>
          </cell>
          <cell r="F3991">
            <v>5.1356549164219091E-2</v>
          </cell>
          <cell r="G3991" t="str">
            <v>A</v>
          </cell>
          <cell r="H3991">
            <v>0.9237828095293894</v>
          </cell>
          <cell r="I3991" t="str">
            <v>B</v>
          </cell>
          <cell r="J3991">
            <v>-0.18493554524384928</v>
          </cell>
          <cell r="K3991" t="str">
            <v>C</v>
          </cell>
          <cell r="L3991" t="str">
            <v>Cicf</v>
          </cell>
          <cell r="M3991" t="str">
            <v/>
          </cell>
          <cell r="N3991" t="str">
            <v>CAPAG Ano Base 2023</v>
          </cell>
          <cell r="O3991" t="str">
            <v>Não</v>
          </cell>
          <cell r="P3991" t="str">
            <v/>
          </cell>
          <cell r="Q3991" t="str">
            <v>Sim</v>
          </cell>
          <cell r="R3991" t="str">
            <v/>
          </cell>
          <cell r="S3991" t="str">
            <v/>
          </cell>
          <cell r="T3991" t="str">
            <v/>
          </cell>
          <cell r="U3991" t="str">
            <v/>
          </cell>
          <cell r="V3991" t="str">
            <v>Sim</v>
          </cell>
          <cell r="W3991" t="str">
            <v>Não</v>
          </cell>
        </row>
        <row r="3992">
          <cell r="D3992" t="str">
            <v>Clevelândia/PR</v>
          </cell>
          <cell r="E3992" t="str">
            <v>C</v>
          </cell>
          <cell r="F3992">
            <v>8.0670417781483039E-2</v>
          </cell>
          <cell r="G3992" t="str">
            <v>A</v>
          </cell>
          <cell r="H3992">
            <v>0.9111476594114476</v>
          </cell>
          <cell r="I3992" t="str">
            <v>B</v>
          </cell>
          <cell r="J3992">
            <v>-2.6294921093410053E-2</v>
          </cell>
          <cell r="K3992" t="str">
            <v>C</v>
          </cell>
          <cell r="L3992" t="str">
            <v>Bicf</v>
          </cell>
          <cell r="M3992" t="str">
            <v/>
          </cell>
          <cell r="N3992" t="str">
            <v>CAPAG Ano Base 2023</v>
          </cell>
          <cell r="O3992" t="str">
            <v>Não</v>
          </cell>
          <cell r="P3992">
            <v>19.105427550902288</v>
          </cell>
          <cell r="Q3992" t="str">
            <v>Sim</v>
          </cell>
          <cell r="R3992" t="str">
            <v/>
          </cell>
          <cell r="S3992" t="str">
            <v/>
          </cell>
          <cell r="T3992" t="str">
            <v/>
          </cell>
          <cell r="U3992" t="str">
            <v/>
          </cell>
          <cell r="V3992" t="str">
            <v>Sim</v>
          </cell>
          <cell r="W3992" t="str">
            <v>Não</v>
          </cell>
        </row>
        <row r="3993">
          <cell r="D3993" t="str">
            <v>Colombo/PR</v>
          </cell>
          <cell r="E3993" t="str">
            <v>n.d.</v>
          </cell>
          <cell r="F3993">
            <v>1.1273676535679018E-2</v>
          </cell>
          <cell r="G3993" t="str">
            <v>A</v>
          </cell>
          <cell r="H3993">
            <v>0.85409513033957141</v>
          </cell>
          <cell r="I3993" t="str">
            <v>B</v>
          </cell>
          <cell r="J3993" t="str">
            <v>n.d.</v>
          </cell>
          <cell r="K3993" t="str">
            <v>n.d.</v>
          </cell>
          <cell r="L3993" t="str">
            <v>Dicf</v>
          </cell>
          <cell r="M399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3993" t="str">
            <v>CAPAG Ano Base 2023</v>
          </cell>
          <cell r="O3993" t="str">
            <v>Não</v>
          </cell>
          <cell r="P3993" t="str">
            <v>n.d.</v>
          </cell>
          <cell r="Q3993" t="str">
            <v>Sim</v>
          </cell>
          <cell r="R3993" t="str">
            <v/>
          </cell>
          <cell r="S3993" t="str">
            <v/>
          </cell>
          <cell r="T3993" t="str">
            <v/>
          </cell>
          <cell r="U3993" t="str">
            <v>Sim</v>
          </cell>
          <cell r="V3993" t="str">
            <v>Sim</v>
          </cell>
          <cell r="W3993" t="str">
            <v>Não</v>
          </cell>
        </row>
        <row r="3994">
          <cell r="D3994" t="str">
            <v>Colorado/PR</v>
          </cell>
          <cell r="E3994" t="str">
            <v>C</v>
          </cell>
          <cell r="F3994">
            <v>2.6687774158956668E-2</v>
          </cell>
          <cell r="G3994" t="str">
            <v>A</v>
          </cell>
          <cell r="H3994">
            <v>0.9526812572451071</v>
          </cell>
          <cell r="I3994" t="str">
            <v>C</v>
          </cell>
          <cell r="J3994">
            <v>-4.9328855957804832E-4</v>
          </cell>
          <cell r="K3994" t="str">
            <v>C</v>
          </cell>
          <cell r="L3994" t="str">
            <v>Cicf</v>
          </cell>
          <cell r="M3994" t="str">
            <v/>
          </cell>
          <cell r="N3994" t="str">
            <v>CAPAG Ano Base 2023</v>
          </cell>
          <cell r="O3994" t="str">
            <v>Não</v>
          </cell>
          <cell r="P3994">
            <v>1.0156329261350574</v>
          </cell>
          <cell r="Q3994" t="str">
            <v>Sim</v>
          </cell>
          <cell r="R3994" t="str">
            <v/>
          </cell>
          <cell r="S3994" t="str">
            <v/>
          </cell>
          <cell r="T3994" t="str">
            <v/>
          </cell>
          <cell r="U3994" t="str">
            <v/>
          </cell>
          <cell r="V3994" t="str">
            <v>Sim</v>
          </cell>
          <cell r="W3994" t="str">
            <v>Não</v>
          </cell>
        </row>
        <row r="3995">
          <cell r="D3995" t="str">
            <v>Congonhinhas/PR</v>
          </cell>
          <cell r="E3995" t="str">
            <v>C</v>
          </cell>
          <cell r="F3995">
            <v>0.26879526153653716</v>
          </cell>
          <cell r="G3995" t="str">
            <v>A</v>
          </cell>
          <cell r="H3995">
            <v>0.88026690839249211</v>
          </cell>
          <cell r="I3995" t="str">
            <v>B</v>
          </cell>
          <cell r="J3995">
            <v>0</v>
          </cell>
          <cell r="K3995" t="str">
            <v>C</v>
          </cell>
          <cell r="L3995" t="str">
            <v>Dicf</v>
          </cell>
          <cell r="M3995" t="str">
            <v/>
          </cell>
          <cell r="N3995" t="str">
            <v>CAPAG Ano Base 2023</v>
          </cell>
          <cell r="O3995" t="str">
            <v>Não</v>
          </cell>
          <cell r="P3995" t="str">
            <v>n.d.</v>
          </cell>
          <cell r="Q3995" t="str">
            <v>Sim</v>
          </cell>
          <cell r="R3995" t="str">
            <v/>
          </cell>
          <cell r="S3995" t="str">
            <v/>
          </cell>
          <cell r="T3995" t="str">
            <v/>
          </cell>
          <cell r="U3995" t="str">
            <v/>
          </cell>
          <cell r="V3995" t="str">
            <v>Sim</v>
          </cell>
          <cell r="W3995" t="str">
            <v>Não</v>
          </cell>
        </row>
        <row r="3996">
          <cell r="D3996" t="str">
            <v>Conselheiro Mairinck/PR</v>
          </cell>
          <cell r="E3996" t="str">
            <v>n.d.</v>
          </cell>
          <cell r="F3996" t="str">
            <v>n.d.</v>
          </cell>
          <cell r="G3996" t="str">
            <v>n.d.</v>
          </cell>
          <cell r="H3996" t="str">
            <v>n.d.</v>
          </cell>
          <cell r="I3996" t="str">
            <v>n.d.</v>
          </cell>
          <cell r="J3996" t="str">
            <v>n.d.</v>
          </cell>
          <cell r="K3996" t="str">
            <v>n.d.</v>
          </cell>
          <cell r="L3996" t="str">
            <v>Dicf</v>
          </cell>
          <cell r="M3996" t="str">
            <v xml:space="preserve">Ente não publicou último RGF de 2024
Ente não publicou último RREO de 2024
</v>
          </cell>
          <cell r="N3996" t="str">
            <v>CAPAG Ano Base 2023</v>
          </cell>
          <cell r="O3996" t="str">
            <v>Não</v>
          </cell>
          <cell r="P3996">
            <v>0.21279235998238555</v>
          </cell>
          <cell r="Q3996" t="str">
            <v>Sim</v>
          </cell>
          <cell r="R3996" t="str">
            <v>Sim</v>
          </cell>
          <cell r="S3996" t="str">
            <v/>
          </cell>
          <cell r="T3996" t="str">
            <v/>
          </cell>
          <cell r="U3996" t="str">
            <v/>
          </cell>
          <cell r="V3996" t="str">
            <v>Não</v>
          </cell>
          <cell r="W3996" t="str">
            <v>Não</v>
          </cell>
        </row>
        <row r="3997">
          <cell r="D3997" t="str">
            <v>Contenda/PR</v>
          </cell>
          <cell r="E3997" t="str">
            <v>n.d.</v>
          </cell>
          <cell r="F3997" t="str">
            <v>n.d.</v>
          </cell>
          <cell r="G3997" t="str">
            <v>n.d.</v>
          </cell>
          <cell r="H3997" t="str">
            <v>n.d.</v>
          </cell>
          <cell r="I3997" t="str">
            <v>n.d.</v>
          </cell>
          <cell r="J3997" t="str">
            <v>n.d.</v>
          </cell>
          <cell r="K3997" t="str">
            <v>n.d.</v>
          </cell>
          <cell r="L3997" t="str">
            <v>Bicf</v>
          </cell>
          <cell r="M3997" t="str">
            <v xml:space="preserve">Ente não publicou último RGF de 2024
Ente não publicou último RREO de 2024
</v>
          </cell>
          <cell r="N3997" t="str">
            <v>CAPAG Ano Base 2023</v>
          </cell>
          <cell r="O3997" t="str">
            <v>Não</v>
          </cell>
          <cell r="P3997">
            <v>7.260834759874138E-2</v>
          </cell>
          <cell r="Q3997" t="str">
            <v>Sim</v>
          </cell>
          <cell r="R3997" t="str">
            <v>Sim</v>
          </cell>
          <cell r="S3997" t="str">
            <v/>
          </cell>
          <cell r="T3997" t="str">
            <v/>
          </cell>
          <cell r="U3997" t="str">
            <v/>
          </cell>
          <cell r="V3997" t="str">
            <v>Não</v>
          </cell>
          <cell r="W3997" t="str">
            <v>Não</v>
          </cell>
        </row>
        <row r="3998">
          <cell r="D3998" t="str">
            <v>Corbélia/PR</v>
          </cell>
          <cell r="E3998" t="str">
            <v>C</v>
          </cell>
          <cell r="F3998">
            <v>0.15941772151094816</v>
          </cell>
          <cell r="G3998" t="str">
            <v>A</v>
          </cell>
          <cell r="H3998">
            <v>0.91293794483136814</v>
          </cell>
          <cell r="I3998" t="str">
            <v>B</v>
          </cell>
          <cell r="J3998">
            <v>-3.2978168162440077E-2</v>
          </cell>
          <cell r="K3998" t="str">
            <v>C</v>
          </cell>
          <cell r="L3998" t="str">
            <v>Cicf</v>
          </cell>
          <cell r="M3998" t="str">
            <v/>
          </cell>
          <cell r="N3998" t="str">
            <v>CAPAG Ano Base 2023</v>
          </cell>
          <cell r="O3998" t="str">
            <v>Não</v>
          </cell>
          <cell r="P3998">
            <v>2.9090917767859921</v>
          </cell>
          <cell r="Q3998" t="str">
            <v>Sim</v>
          </cell>
          <cell r="R3998" t="str">
            <v/>
          </cell>
          <cell r="S3998" t="str">
            <v/>
          </cell>
          <cell r="T3998" t="str">
            <v/>
          </cell>
          <cell r="U3998" t="str">
            <v/>
          </cell>
          <cell r="V3998" t="str">
            <v>Sim</v>
          </cell>
          <cell r="W3998" t="str">
            <v>Sim</v>
          </cell>
        </row>
        <row r="3999">
          <cell r="D3999" t="str">
            <v>Cornélio Procópio/PR</v>
          </cell>
          <cell r="E3999" t="str">
            <v>C</v>
          </cell>
          <cell r="F3999">
            <v>0.17416288958627094</v>
          </cell>
          <cell r="G3999" t="str">
            <v>A</v>
          </cell>
          <cell r="H3999">
            <v>0.94781144013061347</v>
          </cell>
          <cell r="I3999" t="str">
            <v>B</v>
          </cell>
          <cell r="J3999">
            <v>-1.0383353267686953E-5</v>
          </cell>
          <cell r="K3999" t="str">
            <v>C</v>
          </cell>
          <cell r="L3999" t="str">
            <v>Dicf</v>
          </cell>
          <cell r="M3999" t="str">
            <v/>
          </cell>
          <cell r="N3999" t="str">
            <v>CAPAG Ano Base 2023</v>
          </cell>
          <cell r="O3999" t="str">
            <v>Não</v>
          </cell>
          <cell r="P3999" t="str">
            <v>n.d.</v>
          </cell>
          <cell r="Q3999" t="str">
            <v>Sim</v>
          </cell>
          <cell r="R3999" t="str">
            <v/>
          </cell>
          <cell r="S3999" t="str">
            <v/>
          </cell>
          <cell r="T3999" t="str">
            <v/>
          </cell>
          <cell r="U3999" t="str">
            <v/>
          </cell>
          <cell r="V3999" t="str">
            <v>Sim</v>
          </cell>
          <cell r="W3999" t="str">
            <v>Não</v>
          </cell>
        </row>
        <row r="4000">
          <cell r="D4000" t="str">
            <v>Coronel Domingos Soares/PR</v>
          </cell>
          <cell r="E4000" t="str">
            <v>n.d.</v>
          </cell>
          <cell r="F4000">
            <v>1.2822117531549227E-2</v>
          </cell>
          <cell r="G4000" t="str">
            <v>A</v>
          </cell>
          <cell r="H4000">
            <v>0.97064530528471715</v>
          </cell>
          <cell r="I4000" t="str">
            <v>C</v>
          </cell>
          <cell r="J4000" t="str">
            <v>n.d.</v>
          </cell>
          <cell r="K4000" t="str">
            <v>n.d.</v>
          </cell>
          <cell r="L4000" t="str">
            <v>Cicf</v>
          </cell>
          <cell r="M400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000" t="str">
            <v>CAPAG Ano Base 2023</v>
          </cell>
          <cell r="O4000" t="str">
            <v>Não</v>
          </cell>
          <cell r="P4000" t="str">
            <v>n.d.</v>
          </cell>
          <cell r="Q4000" t="str">
            <v>Sim</v>
          </cell>
          <cell r="R4000" t="str">
            <v/>
          </cell>
          <cell r="S4000" t="str">
            <v/>
          </cell>
          <cell r="T4000" t="str">
            <v/>
          </cell>
          <cell r="U4000" t="str">
            <v>Sim</v>
          </cell>
          <cell r="V4000" t="str">
            <v>Sim</v>
          </cell>
          <cell r="W4000" t="str">
            <v>Não</v>
          </cell>
        </row>
        <row r="4001">
          <cell r="D4001" t="str">
            <v>Coronel Vivida/PR</v>
          </cell>
          <cell r="E4001" t="str">
            <v>n.d.</v>
          </cell>
          <cell r="F4001" t="str">
            <v>n.d.</v>
          </cell>
          <cell r="G4001" t="str">
            <v>n.d.</v>
          </cell>
          <cell r="H4001" t="str">
            <v>n.d.</v>
          </cell>
          <cell r="I4001" t="str">
            <v>n.d.</v>
          </cell>
          <cell r="J4001" t="str">
            <v>n.d.</v>
          </cell>
          <cell r="K4001" t="str">
            <v>n.d.</v>
          </cell>
          <cell r="L4001" t="str">
            <v>Bicf</v>
          </cell>
          <cell r="M4001" t="str">
            <v xml:space="preserve">Ente não publicou último RGF de 2024
Ente não publicou último RREO de 2024
</v>
          </cell>
          <cell r="N4001" t="str">
            <v>CAPAG Ano Base 2023</v>
          </cell>
          <cell r="O4001" t="str">
            <v>Não</v>
          </cell>
          <cell r="P4001">
            <v>0.14993069741437751</v>
          </cell>
          <cell r="Q4001" t="str">
            <v>Sim</v>
          </cell>
          <cell r="R4001" t="str">
            <v>Sim</v>
          </cell>
          <cell r="S4001" t="str">
            <v/>
          </cell>
          <cell r="T4001" t="str">
            <v/>
          </cell>
          <cell r="U4001" t="str">
            <v/>
          </cell>
          <cell r="V4001" t="str">
            <v>Não</v>
          </cell>
          <cell r="W4001" t="str">
            <v>Não</v>
          </cell>
        </row>
        <row r="4002">
          <cell r="D4002" t="str">
            <v>Corumbataí do Sul/PR</v>
          </cell>
          <cell r="E4002" t="str">
            <v>C</v>
          </cell>
          <cell r="F4002">
            <v>2.2037356263439899E-2</v>
          </cell>
          <cell r="G4002" t="str">
            <v>A</v>
          </cell>
          <cell r="H4002">
            <v>0.98400204113616951</v>
          </cell>
          <cell r="I4002" t="str">
            <v>C</v>
          </cell>
          <cell r="J4002">
            <v>-5.0799872433782214E-2</v>
          </cell>
          <cell r="K4002" t="str">
            <v>C</v>
          </cell>
          <cell r="L4002" t="str">
            <v>Bicf</v>
          </cell>
          <cell r="M4002" t="str">
            <v/>
          </cell>
          <cell r="N4002" t="str">
            <v>CAPAG Ano Base 2023</v>
          </cell>
          <cell r="O4002" t="str">
            <v>Não</v>
          </cell>
          <cell r="P4002">
            <v>7.1212246003702484</v>
          </cell>
          <cell r="Q4002" t="str">
            <v>Sim</v>
          </cell>
          <cell r="R4002" t="str">
            <v/>
          </cell>
          <cell r="S4002" t="str">
            <v/>
          </cell>
          <cell r="T4002" t="str">
            <v/>
          </cell>
          <cell r="U4002" t="str">
            <v/>
          </cell>
          <cell r="V4002" t="str">
            <v>Sim</v>
          </cell>
          <cell r="W4002" t="str">
            <v>Não</v>
          </cell>
        </row>
        <row r="4003">
          <cell r="D4003" t="str">
            <v>Cruzeiro do Iguaçu/PR</v>
          </cell>
          <cell r="E4003" t="str">
            <v>A</v>
          </cell>
          <cell r="F4003">
            <v>5.6523547594187262E-2</v>
          </cell>
          <cell r="G4003" t="str">
            <v>A</v>
          </cell>
          <cell r="H4003">
            <v>0.89261975722038356</v>
          </cell>
          <cell r="I4003" t="str">
            <v>B</v>
          </cell>
          <cell r="J4003">
            <v>7.744344907930889E-2</v>
          </cell>
          <cell r="K4003" t="str">
            <v>A</v>
          </cell>
          <cell r="L4003" t="str">
            <v>Bicf</v>
          </cell>
          <cell r="M4003" t="str">
            <v/>
          </cell>
          <cell r="N4003" t="str">
            <v>CAPAG Ano Base 2023</v>
          </cell>
          <cell r="O4003" t="str">
            <v>Não</v>
          </cell>
          <cell r="P4003">
            <v>9.759807301596285E-2</v>
          </cell>
          <cell r="Q4003" t="str">
            <v>Sim</v>
          </cell>
          <cell r="R4003" t="str">
            <v/>
          </cell>
          <cell r="S4003" t="str">
            <v/>
          </cell>
          <cell r="T4003" t="str">
            <v/>
          </cell>
          <cell r="U4003" t="str">
            <v/>
          </cell>
          <cell r="V4003" t="str">
            <v>Sim</v>
          </cell>
          <cell r="W4003" t="str">
            <v>Sim</v>
          </cell>
        </row>
        <row r="4004">
          <cell r="D4004" t="str">
            <v>Cruzeiro do Oeste/PR</v>
          </cell>
          <cell r="E4004" t="str">
            <v>n.d.</v>
          </cell>
          <cell r="F4004">
            <v>7.0829079630826963E-2</v>
          </cell>
          <cell r="G4004" t="str">
            <v>A</v>
          </cell>
          <cell r="H4004">
            <v>0.90703042536690881</v>
          </cell>
          <cell r="I4004" t="str">
            <v>B</v>
          </cell>
          <cell r="J4004" t="str">
            <v>n.d.</v>
          </cell>
          <cell r="K4004" t="str">
            <v>n.d.</v>
          </cell>
          <cell r="L4004" t="str">
            <v>Dicf</v>
          </cell>
          <cell r="M40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004" t="str">
            <v>CAPAG Ano Base 2023</v>
          </cell>
          <cell r="O4004" t="str">
            <v>Não</v>
          </cell>
          <cell r="P4004" t="str">
            <v>n.d.</v>
          </cell>
          <cell r="Q4004" t="str">
            <v>Sim</v>
          </cell>
          <cell r="R4004" t="str">
            <v/>
          </cell>
          <cell r="S4004" t="str">
            <v/>
          </cell>
          <cell r="T4004" t="str">
            <v/>
          </cell>
          <cell r="U4004" t="str">
            <v>Sim</v>
          </cell>
          <cell r="V4004" t="str">
            <v>Sim</v>
          </cell>
          <cell r="W4004" t="str">
            <v>Não</v>
          </cell>
        </row>
        <row r="4005">
          <cell r="D4005" t="str">
            <v>Cruzeiro do Sul/PR</v>
          </cell>
          <cell r="E4005" t="str">
            <v>n.d.</v>
          </cell>
          <cell r="F4005">
            <v>9.3767677622582785E-2</v>
          </cell>
          <cell r="G4005" t="str">
            <v>A</v>
          </cell>
          <cell r="H4005">
            <v>0.90988361446198063</v>
          </cell>
          <cell r="I4005" t="str">
            <v>B</v>
          </cell>
          <cell r="J4005" t="str">
            <v>n.d.</v>
          </cell>
          <cell r="K4005" t="str">
            <v>n.d.</v>
          </cell>
          <cell r="L4005" t="str">
            <v>Dicf</v>
          </cell>
          <cell r="M4005"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005" t="str">
            <v>CAPAG Ano Base 2023</v>
          </cell>
          <cell r="O4005" t="str">
            <v>Não</v>
          </cell>
          <cell r="P4005" t="str">
            <v>n.d.</v>
          </cell>
          <cell r="Q4005" t="str">
            <v>Sim</v>
          </cell>
          <cell r="R4005" t="str">
            <v/>
          </cell>
          <cell r="S4005" t="str">
            <v/>
          </cell>
          <cell r="T4005" t="str">
            <v>Negativa</v>
          </cell>
          <cell r="U4005" t="str">
            <v/>
          </cell>
          <cell r="V4005" t="str">
            <v>Sim</v>
          </cell>
          <cell r="W4005" t="str">
            <v>Não</v>
          </cell>
        </row>
        <row r="4006">
          <cell r="D4006" t="str">
            <v>Cruz Machado/PR</v>
          </cell>
          <cell r="E4006" t="str">
            <v>C</v>
          </cell>
          <cell r="F4006">
            <v>0.17645748149245524</v>
          </cell>
          <cell r="G4006" t="str">
            <v>A</v>
          </cell>
          <cell r="H4006">
            <v>0.87599807376582262</v>
          </cell>
          <cell r="I4006" t="str">
            <v>B</v>
          </cell>
          <cell r="J4006">
            <v>-7.0253197888882372E-3</v>
          </cell>
          <cell r="K4006" t="str">
            <v>C</v>
          </cell>
          <cell r="L4006" t="str">
            <v>Bicf</v>
          </cell>
          <cell r="M4006" t="str">
            <v/>
          </cell>
          <cell r="N4006" t="str">
            <v>CAPAG Ano Base 2023</v>
          </cell>
          <cell r="O4006" t="str">
            <v>Não</v>
          </cell>
          <cell r="P4006">
            <v>5.4201506946640974</v>
          </cell>
          <cell r="Q4006" t="str">
            <v>Sim</v>
          </cell>
          <cell r="R4006" t="str">
            <v/>
          </cell>
          <cell r="S4006" t="str">
            <v/>
          </cell>
          <cell r="T4006" t="str">
            <v/>
          </cell>
          <cell r="U4006" t="str">
            <v/>
          </cell>
          <cell r="V4006" t="str">
            <v>Sim</v>
          </cell>
          <cell r="W4006" t="str">
            <v>Sim</v>
          </cell>
        </row>
        <row r="4007">
          <cell r="D4007" t="str">
            <v>Cruzmaltina/PR</v>
          </cell>
          <cell r="E4007" t="str">
            <v>n.d.</v>
          </cell>
          <cell r="F4007" t="str">
            <v>n.d.</v>
          </cell>
          <cell r="G4007" t="str">
            <v>n.d.</v>
          </cell>
          <cell r="H4007" t="str">
            <v>n.d.</v>
          </cell>
          <cell r="I4007" t="str">
            <v>n.d.</v>
          </cell>
          <cell r="J4007" t="str">
            <v>n.d.</v>
          </cell>
          <cell r="K4007" t="str">
            <v>n.d.</v>
          </cell>
          <cell r="L4007" t="str">
            <v>Bicf</v>
          </cell>
          <cell r="M4007" t="str">
            <v xml:space="preserve">Ente não publicou último RGF de 2024
Ente não publicou último RREO de 2024
</v>
          </cell>
          <cell r="N4007" t="str">
            <v>CAPAG Ano Base 2023</v>
          </cell>
          <cell r="O4007" t="str">
            <v>Não</v>
          </cell>
          <cell r="P4007">
            <v>1.0922304784403805E-2</v>
          </cell>
          <cell r="Q4007" t="str">
            <v>Sim</v>
          </cell>
          <cell r="R4007" t="str">
            <v>Sim</v>
          </cell>
          <cell r="S4007" t="str">
            <v/>
          </cell>
          <cell r="T4007" t="str">
            <v/>
          </cell>
          <cell r="U4007" t="str">
            <v/>
          </cell>
          <cell r="V4007" t="str">
            <v>Não</v>
          </cell>
          <cell r="W4007" t="str">
            <v>Não</v>
          </cell>
        </row>
        <row r="4008">
          <cell r="D4008" t="str">
            <v>Curitiba/PR</v>
          </cell>
          <cell r="E4008" t="str">
            <v>A</v>
          </cell>
          <cell r="F4008">
            <v>0.13728603581669796</v>
          </cell>
          <cell r="G4008" t="str">
            <v>A</v>
          </cell>
          <cell r="H4008">
            <v>0.89754630480026409</v>
          </cell>
          <cell r="I4008" t="str">
            <v>B</v>
          </cell>
          <cell r="J4008">
            <v>0.27667872677255551</v>
          </cell>
          <cell r="K4008" t="str">
            <v>A</v>
          </cell>
          <cell r="L4008" t="str">
            <v>Bicf</v>
          </cell>
          <cell r="M4008" t="str">
            <v/>
          </cell>
          <cell r="N4008" t="str">
            <v>CAPAG Ano Base 2023</v>
          </cell>
          <cell r="O4008" t="str">
            <v>Não</v>
          </cell>
          <cell r="P4008">
            <v>5.5900392973506408E-2</v>
          </cell>
          <cell r="Q4008" t="str">
            <v>Sim</v>
          </cell>
          <cell r="R4008" t="str">
            <v/>
          </cell>
          <cell r="S4008" t="str">
            <v/>
          </cell>
          <cell r="T4008" t="str">
            <v/>
          </cell>
          <cell r="U4008" t="str">
            <v/>
          </cell>
          <cell r="V4008" t="str">
            <v>Sim</v>
          </cell>
          <cell r="W4008" t="str">
            <v>Sim</v>
          </cell>
        </row>
        <row r="4009">
          <cell r="D4009" t="str">
            <v>Curiúva/PR</v>
          </cell>
          <cell r="E4009" t="str">
            <v>n.d.</v>
          </cell>
          <cell r="F4009" t="str">
            <v>n.d.</v>
          </cell>
          <cell r="G4009" t="str">
            <v>n.d.</v>
          </cell>
          <cell r="H4009" t="str">
            <v>n.d.</v>
          </cell>
          <cell r="I4009" t="str">
            <v>n.d.</v>
          </cell>
          <cell r="J4009" t="str">
            <v>n.d.</v>
          </cell>
          <cell r="K4009" t="str">
            <v>n.d.</v>
          </cell>
          <cell r="L4009" t="str">
            <v>Dicf</v>
          </cell>
          <cell r="M4009" t="str">
            <v xml:space="preserve">Ente não publicou último RGF de 2024
Ente não publicou último RREO de 2024
</v>
          </cell>
          <cell r="N4009" t="str">
            <v>CAPAG Ano Base 2023</v>
          </cell>
          <cell r="O4009" t="str">
            <v>Não</v>
          </cell>
          <cell r="P4009">
            <v>0.27658518348323874</v>
          </cell>
          <cell r="Q4009" t="str">
            <v>Sim</v>
          </cell>
          <cell r="R4009" t="str">
            <v>Sim</v>
          </cell>
          <cell r="S4009" t="str">
            <v/>
          </cell>
          <cell r="T4009" t="str">
            <v/>
          </cell>
          <cell r="U4009" t="str">
            <v/>
          </cell>
          <cell r="V4009" t="str">
            <v>Não</v>
          </cell>
          <cell r="W4009" t="str">
            <v>Não</v>
          </cell>
        </row>
        <row r="4010">
          <cell r="D4010" t="str">
            <v>Diamante do Norte/PR</v>
          </cell>
          <cell r="E4010" t="str">
            <v>C</v>
          </cell>
          <cell r="F4010">
            <v>0.17489849326955295</v>
          </cell>
          <cell r="G4010" t="str">
            <v>A</v>
          </cell>
          <cell r="H4010">
            <v>0.94923234940117096</v>
          </cell>
          <cell r="I4010" t="str">
            <v>B</v>
          </cell>
          <cell r="J4010">
            <v>-7.9392585650333355E-3</v>
          </cell>
          <cell r="K4010" t="str">
            <v>C</v>
          </cell>
          <cell r="L4010" t="str">
            <v>Cicf</v>
          </cell>
          <cell r="M4010" t="str">
            <v/>
          </cell>
          <cell r="N4010" t="str">
            <v>CAPAG Ano Base 2023</v>
          </cell>
          <cell r="O4010" t="str">
            <v>Não</v>
          </cell>
          <cell r="P4010">
            <v>1.112057289265868</v>
          </cell>
          <cell r="Q4010" t="str">
            <v>Sim</v>
          </cell>
          <cell r="R4010" t="str">
            <v/>
          </cell>
          <cell r="S4010" t="str">
            <v/>
          </cell>
          <cell r="T4010" t="str">
            <v/>
          </cell>
          <cell r="U4010" t="str">
            <v/>
          </cell>
          <cell r="V4010" t="str">
            <v>Sim</v>
          </cell>
          <cell r="W4010" t="str">
            <v>Não</v>
          </cell>
        </row>
        <row r="4011">
          <cell r="D4011" t="str">
            <v>Diamante do Sul/PR</v>
          </cell>
          <cell r="E4011" t="str">
            <v>n.d.</v>
          </cell>
          <cell r="F4011" t="str">
            <v>n.d.</v>
          </cell>
          <cell r="G4011" t="str">
            <v>n.d.</v>
          </cell>
          <cell r="H4011" t="str">
            <v>n.d.</v>
          </cell>
          <cell r="I4011" t="str">
            <v>n.d.</v>
          </cell>
          <cell r="J4011" t="str">
            <v>n.d.</v>
          </cell>
          <cell r="K4011" t="str">
            <v>n.d.</v>
          </cell>
          <cell r="L4011" t="str">
            <v>Cicf</v>
          </cell>
          <cell r="M4011" t="str">
            <v xml:space="preserve">Ente não publicou último RGF de 2024
Ente não publicou último RREO de 2024
</v>
          </cell>
          <cell r="N4011" t="str">
            <v>CAPAG Ano Base 2023</v>
          </cell>
          <cell r="O4011" t="str">
            <v>Não</v>
          </cell>
          <cell r="P4011">
            <v>1.3548337116829479E-2</v>
          </cell>
          <cell r="Q4011" t="str">
            <v>Sim</v>
          </cell>
          <cell r="R4011" t="str">
            <v>Sim</v>
          </cell>
          <cell r="S4011" t="str">
            <v/>
          </cell>
          <cell r="T4011" t="str">
            <v/>
          </cell>
          <cell r="U4011" t="str">
            <v/>
          </cell>
          <cell r="V4011" t="str">
            <v>Não</v>
          </cell>
          <cell r="W4011" t="str">
            <v>Não</v>
          </cell>
        </row>
        <row r="4012">
          <cell r="D4012" t="str">
            <v>Diamante D'Oeste/PR</v>
          </cell>
          <cell r="E4012" t="str">
            <v>C</v>
          </cell>
          <cell r="F4012">
            <v>0</v>
          </cell>
          <cell r="G4012" t="str">
            <v>A</v>
          </cell>
          <cell r="H4012">
            <v>0.9972335664711538</v>
          </cell>
          <cell r="I4012" t="str">
            <v>C</v>
          </cell>
          <cell r="J4012">
            <v>2.7467254250505019E-2</v>
          </cell>
          <cell r="K4012" t="str">
            <v>B</v>
          </cell>
          <cell r="L4012" t="str">
            <v>Bicf</v>
          </cell>
          <cell r="M4012" t="str">
            <v/>
          </cell>
          <cell r="N4012" t="str">
            <v>CAPAG Ano Base 2023</v>
          </cell>
          <cell r="O4012" t="str">
            <v>Não</v>
          </cell>
          <cell r="P4012">
            <v>0.10419267606275655</v>
          </cell>
          <cell r="Q4012" t="str">
            <v>Sim</v>
          </cell>
          <cell r="R4012" t="str">
            <v/>
          </cell>
          <cell r="S4012" t="str">
            <v/>
          </cell>
          <cell r="T4012" t="str">
            <v/>
          </cell>
          <cell r="U4012" t="str">
            <v/>
          </cell>
          <cell r="V4012" t="str">
            <v>Sim</v>
          </cell>
          <cell r="W4012" t="str">
            <v>Não</v>
          </cell>
        </row>
        <row r="4013">
          <cell r="D4013" t="str">
            <v>Dois Vizinhos/PR</v>
          </cell>
          <cell r="E4013" t="str">
            <v>B</v>
          </cell>
          <cell r="F4013">
            <v>0.11861410581336718</v>
          </cell>
          <cell r="G4013" t="str">
            <v>A</v>
          </cell>
          <cell r="H4013">
            <v>0.94059731598717922</v>
          </cell>
          <cell r="I4013" t="str">
            <v>B</v>
          </cell>
          <cell r="J4013">
            <v>4.4047033500430752E-2</v>
          </cell>
          <cell r="K4013" t="str">
            <v>B</v>
          </cell>
          <cell r="L4013" t="str">
            <v>Bicf</v>
          </cell>
          <cell r="M4013" t="str">
            <v/>
          </cell>
          <cell r="N4013" t="str">
            <v>CAPAG Ano Base 2023</v>
          </cell>
          <cell r="O4013" t="str">
            <v>Não</v>
          </cell>
          <cell r="P4013">
            <v>0.15974368554508339</v>
          </cell>
          <cell r="Q4013" t="str">
            <v>Sim</v>
          </cell>
          <cell r="R4013" t="str">
            <v/>
          </cell>
          <cell r="S4013" t="str">
            <v/>
          </cell>
          <cell r="T4013" t="str">
            <v/>
          </cell>
          <cell r="U4013" t="str">
            <v/>
          </cell>
          <cell r="V4013" t="str">
            <v>Sim</v>
          </cell>
          <cell r="W4013" t="str">
            <v>Sim</v>
          </cell>
        </row>
        <row r="4014">
          <cell r="D4014" t="str">
            <v>Douradina/PR</v>
          </cell>
          <cell r="E4014" t="str">
            <v>C</v>
          </cell>
          <cell r="F4014">
            <v>7.2506684603559982E-2</v>
          </cell>
          <cell r="G4014" t="str">
            <v>A</v>
          </cell>
          <cell r="H4014">
            <v>0.98376194637666858</v>
          </cell>
          <cell r="I4014" t="str">
            <v>C</v>
          </cell>
          <cell r="J4014">
            <v>6.9806771413397648E-3</v>
          </cell>
          <cell r="K4014" t="str">
            <v>B</v>
          </cell>
          <cell r="L4014" t="str">
            <v>Bicf</v>
          </cell>
          <cell r="M4014" t="str">
            <v/>
          </cell>
          <cell r="N4014" t="str">
            <v>CAPAG Ano Base 2024</v>
          </cell>
          <cell r="O4014" t="str">
            <v>Sim</v>
          </cell>
          <cell r="P4014">
            <v>0.13140420208833048</v>
          </cell>
          <cell r="Q4014" t="str">
            <v>Sim</v>
          </cell>
          <cell r="R4014" t="str">
            <v/>
          </cell>
          <cell r="S4014" t="str">
            <v/>
          </cell>
          <cell r="T4014" t="str">
            <v/>
          </cell>
          <cell r="U4014" t="str">
            <v/>
          </cell>
          <cell r="V4014" t="str">
            <v>Sim</v>
          </cell>
          <cell r="W4014" t="str">
            <v>Sim</v>
          </cell>
        </row>
        <row r="4015">
          <cell r="D4015" t="str">
            <v>Doutor Camargo/PR</v>
          </cell>
          <cell r="E4015" t="str">
            <v>n.d.</v>
          </cell>
          <cell r="F4015" t="str">
            <v>n.d.</v>
          </cell>
          <cell r="G4015" t="str">
            <v>n.d.</v>
          </cell>
          <cell r="H4015" t="str">
            <v>n.d.</v>
          </cell>
          <cell r="I4015" t="str">
            <v>n.d.</v>
          </cell>
          <cell r="J4015" t="str">
            <v>n.d.</v>
          </cell>
          <cell r="K4015" t="str">
            <v>n.d.</v>
          </cell>
          <cell r="L4015" t="str">
            <v>Cicf</v>
          </cell>
          <cell r="M4015" t="str">
            <v xml:space="preserve">Ente não publicou último RGF de 2024
Ente não publicou último RREO de 2024
</v>
          </cell>
          <cell r="N4015" t="str">
            <v>CAPAG Ano Base 2023</v>
          </cell>
          <cell r="O4015" t="str">
            <v>Não</v>
          </cell>
          <cell r="P4015">
            <v>0.11049993421720657</v>
          </cell>
          <cell r="Q4015" t="str">
            <v>Sim</v>
          </cell>
          <cell r="R4015" t="str">
            <v>Sim</v>
          </cell>
          <cell r="S4015" t="str">
            <v/>
          </cell>
          <cell r="T4015" t="str">
            <v/>
          </cell>
          <cell r="U4015" t="str">
            <v/>
          </cell>
          <cell r="V4015" t="str">
            <v>Não</v>
          </cell>
          <cell r="W4015" t="str">
            <v>Não</v>
          </cell>
        </row>
        <row r="4016">
          <cell r="D4016" t="str">
            <v>Enéas Marques/PR</v>
          </cell>
          <cell r="E4016" t="str">
            <v>A</v>
          </cell>
          <cell r="F4016">
            <v>0</v>
          </cell>
          <cell r="G4016" t="str">
            <v>A</v>
          </cell>
          <cell r="H4016">
            <v>0.93148023433578686</v>
          </cell>
          <cell r="I4016" t="str">
            <v>B</v>
          </cell>
          <cell r="J4016">
            <v>7.3052031544991305E-2</v>
          </cell>
          <cell r="K4016" t="str">
            <v>A</v>
          </cell>
          <cell r="L4016" t="str">
            <v>Dicf</v>
          </cell>
          <cell r="M4016" t="str">
            <v/>
          </cell>
          <cell r="N4016" t="str">
            <v>CAPAG Ano Base 2023</v>
          </cell>
          <cell r="O4016" t="str">
            <v>Não</v>
          </cell>
          <cell r="P4016">
            <v>6.1223408541833647E-2</v>
          </cell>
          <cell r="Q4016" t="str">
            <v>Sim</v>
          </cell>
          <cell r="R4016" t="str">
            <v/>
          </cell>
          <cell r="S4016" t="str">
            <v/>
          </cell>
          <cell r="T4016" t="str">
            <v/>
          </cell>
          <cell r="U4016" t="str">
            <v/>
          </cell>
          <cell r="V4016" t="str">
            <v>Sim</v>
          </cell>
          <cell r="W4016" t="str">
            <v>Sim</v>
          </cell>
        </row>
        <row r="4017">
          <cell r="D4017" t="str">
            <v>Engenheiro Beltrão/PR</v>
          </cell>
          <cell r="E4017" t="str">
            <v>n.d.</v>
          </cell>
          <cell r="F4017">
            <v>0.37969136126761438</v>
          </cell>
          <cell r="G4017" t="str">
            <v>A</v>
          </cell>
          <cell r="H4017" t="str">
            <v>n.d.</v>
          </cell>
          <cell r="I4017" t="str">
            <v>n.d.</v>
          </cell>
          <cell r="J4017">
            <v>0</v>
          </cell>
          <cell r="K4017" t="str">
            <v>C</v>
          </cell>
          <cell r="L4017" t="str">
            <v>Cicf</v>
          </cell>
          <cell r="M401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017" t="str">
            <v>CAPAG Ano Base 2023</v>
          </cell>
          <cell r="O4017" t="str">
            <v>Não</v>
          </cell>
          <cell r="P4017" t="str">
            <v>n.d.</v>
          </cell>
          <cell r="Q4017" t="str">
            <v>Sim</v>
          </cell>
          <cell r="R4017" t="str">
            <v/>
          </cell>
          <cell r="S4017" t="str">
            <v>Sim</v>
          </cell>
          <cell r="T4017" t="str">
            <v/>
          </cell>
          <cell r="U4017" t="str">
            <v/>
          </cell>
          <cell r="V4017" t="str">
            <v>Sim</v>
          </cell>
          <cell r="W4017" t="str">
            <v>Não</v>
          </cell>
        </row>
        <row r="4018">
          <cell r="D4018" t="str">
            <v>Esperança Nova/PR</v>
          </cell>
          <cell r="E4018" t="str">
            <v>A</v>
          </cell>
          <cell r="F4018">
            <v>0</v>
          </cell>
          <cell r="G4018" t="str">
            <v>A</v>
          </cell>
          <cell r="H4018">
            <v>0.73529831948089242</v>
          </cell>
          <cell r="I4018" t="str">
            <v>A</v>
          </cell>
          <cell r="J4018">
            <v>0.2039214879285759</v>
          </cell>
          <cell r="K4018" t="str">
            <v>A</v>
          </cell>
          <cell r="L4018" t="str">
            <v>Bicf</v>
          </cell>
          <cell r="M4018" t="str">
            <v/>
          </cell>
          <cell r="N4018" t="str">
            <v>CAPAG Ano Base 2023</v>
          </cell>
          <cell r="O4018" t="str">
            <v>Não</v>
          </cell>
          <cell r="P4018">
            <v>6.7007334585895409E-3</v>
          </cell>
          <cell r="Q4018" t="str">
            <v>Sim</v>
          </cell>
          <cell r="R4018" t="str">
            <v/>
          </cell>
          <cell r="S4018" t="str">
            <v/>
          </cell>
          <cell r="T4018" t="str">
            <v/>
          </cell>
          <cell r="U4018" t="str">
            <v/>
          </cell>
          <cell r="V4018" t="str">
            <v>Sim</v>
          </cell>
          <cell r="W4018" t="str">
            <v>Sim</v>
          </cell>
        </row>
        <row r="4019">
          <cell r="D4019" t="str">
            <v>Entre Rios do Oeste/PR</v>
          </cell>
          <cell r="E4019" t="str">
            <v>A</v>
          </cell>
          <cell r="F4019">
            <v>2.285967440477928E-2</v>
          </cell>
          <cell r="G4019" t="str">
            <v>A</v>
          </cell>
          <cell r="H4019">
            <v>0.80464729278371339</v>
          </cell>
          <cell r="I4019" t="str">
            <v>A</v>
          </cell>
          <cell r="J4019">
            <v>0.17011432529321946</v>
          </cell>
          <cell r="K4019" t="str">
            <v>A</v>
          </cell>
          <cell r="L4019" t="str">
            <v>Cicf</v>
          </cell>
          <cell r="M4019" t="str">
            <v/>
          </cell>
          <cell r="N4019" t="str">
            <v>CAPAG Ano Base 2023</v>
          </cell>
          <cell r="O4019" t="str">
            <v>Não</v>
          </cell>
          <cell r="P4019">
            <v>0.17503563251843171</v>
          </cell>
          <cell r="Q4019" t="str">
            <v>Sim</v>
          </cell>
          <cell r="R4019" t="str">
            <v/>
          </cell>
          <cell r="S4019" t="str">
            <v/>
          </cell>
          <cell r="T4019" t="str">
            <v/>
          </cell>
          <cell r="U4019" t="str">
            <v/>
          </cell>
          <cell r="V4019" t="str">
            <v>Sim</v>
          </cell>
          <cell r="W4019" t="str">
            <v>Sim</v>
          </cell>
        </row>
        <row r="4020">
          <cell r="D4020" t="str">
            <v>Espigão Alto do Iguaçu/PR</v>
          </cell>
          <cell r="E4020" t="str">
            <v>A</v>
          </cell>
          <cell r="F4020">
            <v>8.2477919673998853E-2</v>
          </cell>
          <cell r="G4020" t="str">
            <v>A</v>
          </cell>
          <cell r="H4020">
            <v>0.86025892391617287</v>
          </cell>
          <cell r="I4020" t="str">
            <v>B</v>
          </cell>
          <cell r="J4020">
            <v>0.12417915514706629</v>
          </cell>
          <cell r="K4020" t="str">
            <v>A</v>
          </cell>
          <cell r="L4020" t="str">
            <v>Bicf</v>
          </cell>
          <cell r="M4020" t="str">
            <v/>
          </cell>
          <cell r="N4020" t="str">
            <v>CAPAG Ano Base 2023</v>
          </cell>
          <cell r="O4020" t="str">
            <v>Não</v>
          </cell>
          <cell r="P4020">
            <v>9.0274809813590678E-2</v>
          </cell>
          <cell r="Q4020" t="str">
            <v>Sim</v>
          </cell>
          <cell r="R4020" t="str">
            <v/>
          </cell>
          <cell r="S4020" t="str">
            <v/>
          </cell>
          <cell r="T4020" t="str">
            <v/>
          </cell>
          <cell r="U4020" t="str">
            <v/>
          </cell>
          <cell r="V4020" t="str">
            <v>Sim</v>
          </cell>
          <cell r="W4020" t="str">
            <v>Sim</v>
          </cell>
        </row>
        <row r="4021">
          <cell r="D4021" t="str">
            <v>Farol/PR</v>
          </cell>
          <cell r="E4021" t="str">
            <v>A</v>
          </cell>
          <cell r="F4021">
            <v>7.879381818465285E-2</v>
          </cell>
          <cell r="G4021" t="str">
            <v>A</v>
          </cell>
          <cell r="H4021">
            <v>0.86556019104321269</v>
          </cell>
          <cell r="I4021" t="str">
            <v>B</v>
          </cell>
          <cell r="J4021">
            <v>0.16104881804249671</v>
          </cell>
          <cell r="K4021" t="str">
            <v>A</v>
          </cell>
          <cell r="L4021" t="str">
            <v>Cicf</v>
          </cell>
          <cell r="M4021" t="str">
            <v/>
          </cell>
          <cell r="N4021" t="str">
            <v>CAPAG Ano Base 2023</v>
          </cell>
          <cell r="O4021" t="str">
            <v>Não</v>
          </cell>
          <cell r="P4021">
            <v>5.065994806744907E-2</v>
          </cell>
          <cell r="Q4021" t="str">
            <v>Sim</v>
          </cell>
          <cell r="R4021" t="str">
            <v/>
          </cell>
          <cell r="S4021" t="str">
            <v/>
          </cell>
          <cell r="T4021" t="str">
            <v/>
          </cell>
          <cell r="U4021" t="str">
            <v/>
          </cell>
          <cell r="V4021" t="str">
            <v>Sim</v>
          </cell>
          <cell r="W4021" t="str">
            <v>Sim</v>
          </cell>
        </row>
        <row r="4022">
          <cell r="D4022" t="str">
            <v>Faxinal/PR</v>
          </cell>
          <cell r="E4022" t="str">
            <v>C</v>
          </cell>
          <cell r="F4022">
            <v>6.2768229949333038E-2</v>
          </cell>
          <cell r="G4022" t="str">
            <v>A</v>
          </cell>
          <cell r="H4022">
            <v>0.97334898799541758</v>
          </cell>
          <cell r="I4022" t="str">
            <v>C</v>
          </cell>
          <cell r="J4022">
            <v>1.7269850485551422E-2</v>
          </cell>
          <cell r="K4022" t="str">
            <v>B</v>
          </cell>
          <cell r="L4022" t="str">
            <v>Dicf</v>
          </cell>
          <cell r="M4022" t="str">
            <v/>
          </cell>
          <cell r="N4022" t="str">
            <v>CAPAG Ano Base 2023</v>
          </cell>
          <cell r="O4022" t="str">
            <v>Não</v>
          </cell>
          <cell r="P4022">
            <v>0.5905998949935688</v>
          </cell>
          <cell r="Q4022" t="str">
            <v>Sim</v>
          </cell>
          <cell r="R4022" t="str">
            <v/>
          </cell>
          <cell r="S4022" t="str">
            <v/>
          </cell>
          <cell r="T4022" t="str">
            <v/>
          </cell>
          <cell r="U4022" t="str">
            <v/>
          </cell>
          <cell r="V4022" t="str">
            <v>Sim</v>
          </cell>
          <cell r="W4022" t="str">
            <v>Não</v>
          </cell>
        </row>
        <row r="4023">
          <cell r="D4023" t="str">
            <v>Fazenda Rio Grande/PR</v>
          </cell>
          <cell r="E4023" t="str">
            <v>n.d.</v>
          </cell>
          <cell r="F4023" t="str">
            <v>n.d.</v>
          </cell>
          <cell r="G4023" t="str">
            <v>n.d.</v>
          </cell>
          <cell r="H4023" t="str">
            <v>n.d.</v>
          </cell>
          <cell r="I4023" t="str">
            <v>n.d.</v>
          </cell>
          <cell r="J4023" t="str">
            <v>n.d.</v>
          </cell>
          <cell r="K4023" t="str">
            <v>n.d.</v>
          </cell>
          <cell r="L4023" t="str">
            <v>Dicf</v>
          </cell>
          <cell r="M4023" t="str">
            <v xml:space="preserve">Ente não publicou último RGF de 2024
Ente não publicou último RREO de 2024
</v>
          </cell>
          <cell r="N4023" t="str">
            <v>CAPAG Ano Base 2023</v>
          </cell>
          <cell r="O4023" t="str">
            <v>Não</v>
          </cell>
          <cell r="P4023">
            <v>2.6578747831646148E-2</v>
          </cell>
          <cell r="Q4023" t="str">
            <v>Sim</v>
          </cell>
          <cell r="R4023" t="str">
            <v>Sim</v>
          </cell>
          <cell r="S4023" t="str">
            <v/>
          </cell>
          <cell r="T4023" t="str">
            <v/>
          </cell>
          <cell r="U4023" t="str">
            <v/>
          </cell>
          <cell r="V4023" t="str">
            <v>Não</v>
          </cell>
          <cell r="W4023" t="str">
            <v>Não</v>
          </cell>
        </row>
        <row r="4024">
          <cell r="D4024" t="str">
            <v>Fênix/PR</v>
          </cell>
          <cell r="E4024" t="str">
            <v>n.d.</v>
          </cell>
          <cell r="F4024" t="str">
            <v>n.d.</v>
          </cell>
          <cell r="G4024" t="str">
            <v>n.d.</v>
          </cell>
          <cell r="H4024" t="str">
            <v>n.d.</v>
          </cell>
          <cell r="I4024" t="str">
            <v>n.d.</v>
          </cell>
          <cell r="J4024" t="str">
            <v>n.d.</v>
          </cell>
          <cell r="K4024" t="str">
            <v>n.d.</v>
          </cell>
          <cell r="L4024" t="str">
            <v>Cicf</v>
          </cell>
          <cell r="M4024" t="str">
            <v xml:space="preserve">Ente não publicou último RGF de 2024
Ente não publicou último RREO de 2024
</v>
          </cell>
          <cell r="N4024" t="str">
            <v>CAPAG Ano Base 2023</v>
          </cell>
          <cell r="O4024" t="str">
            <v>Não</v>
          </cell>
          <cell r="P4024">
            <v>0.10586955985859857</v>
          </cell>
          <cell r="Q4024" t="str">
            <v>Sim</v>
          </cell>
          <cell r="R4024" t="str">
            <v>Sim</v>
          </cell>
          <cell r="S4024" t="str">
            <v/>
          </cell>
          <cell r="T4024" t="str">
            <v/>
          </cell>
          <cell r="U4024" t="str">
            <v/>
          </cell>
          <cell r="V4024" t="str">
            <v>Não</v>
          </cell>
          <cell r="W4024" t="str">
            <v>Não</v>
          </cell>
        </row>
        <row r="4025">
          <cell r="D4025" t="str">
            <v>Fernandes Pinheiro/PR</v>
          </cell>
          <cell r="E4025" t="str">
            <v>n.d.</v>
          </cell>
          <cell r="F4025" t="str">
            <v>n.d.</v>
          </cell>
          <cell r="G4025" t="str">
            <v>n.d.</v>
          </cell>
          <cell r="H4025" t="str">
            <v>n.d.</v>
          </cell>
          <cell r="I4025" t="str">
            <v>n.d.</v>
          </cell>
          <cell r="J4025" t="str">
            <v>n.d.</v>
          </cell>
          <cell r="K4025" t="str">
            <v>n.d.</v>
          </cell>
          <cell r="L4025" t="str">
            <v>Cicf</v>
          </cell>
          <cell r="M4025" t="str">
            <v xml:space="preserve">Ente não publicou último RGF de 2024
Ente não publicou último RREO de 2024
</v>
          </cell>
          <cell r="N4025" t="str">
            <v>CAPAG Ano Base 2023</v>
          </cell>
          <cell r="O4025" t="str">
            <v>Não</v>
          </cell>
          <cell r="P4025">
            <v>0.16843504824379421</v>
          </cell>
          <cell r="Q4025" t="str">
            <v>Sim</v>
          </cell>
          <cell r="R4025" t="str">
            <v>Sim</v>
          </cell>
          <cell r="S4025" t="str">
            <v/>
          </cell>
          <cell r="T4025" t="str">
            <v/>
          </cell>
          <cell r="U4025" t="str">
            <v/>
          </cell>
          <cell r="V4025" t="str">
            <v>Não</v>
          </cell>
          <cell r="W4025" t="str">
            <v>Não</v>
          </cell>
        </row>
        <row r="4026">
          <cell r="D4026" t="str">
            <v>Figueira/PR</v>
          </cell>
          <cell r="E4026" t="str">
            <v>n.d.</v>
          </cell>
          <cell r="F4026" t="str">
            <v>n.d.</v>
          </cell>
          <cell r="G4026" t="str">
            <v>n.d.</v>
          </cell>
          <cell r="H4026" t="str">
            <v>n.d.</v>
          </cell>
          <cell r="I4026" t="str">
            <v>n.d.</v>
          </cell>
          <cell r="J4026" t="str">
            <v>n.d.</v>
          </cell>
          <cell r="K4026" t="str">
            <v>n.d.</v>
          </cell>
          <cell r="L4026" t="str">
            <v>Cicf</v>
          </cell>
          <cell r="M4026" t="str">
            <v xml:space="preserve">Ente não publicou último RGF de 2024
Ente não publicou último RREO de 2024
</v>
          </cell>
          <cell r="N4026" t="str">
            <v>CAPAG Ano Base 2023</v>
          </cell>
          <cell r="O4026" t="str">
            <v>Não</v>
          </cell>
          <cell r="P4026">
            <v>0.14977004861702453</v>
          </cell>
          <cell r="Q4026" t="str">
            <v>Sim</v>
          </cell>
          <cell r="R4026" t="str">
            <v>Sim</v>
          </cell>
          <cell r="S4026" t="str">
            <v/>
          </cell>
          <cell r="T4026" t="str">
            <v/>
          </cell>
          <cell r="U4026" t="str">
            <v/>
          </cell>
          <cell r="V4026" t="str">
            <v>Não</v>
          </cell>
          <cell r="W4026" t="str">
            <v>Não</v>
          </cell>
        </row>
        <row r="4027">
          <cell r="D4027" t="str">
            <v>Floraí/PR</v>
          </cell>
          <cell r="E4027" t="str">
            <v>n.d.</v>
          </cell>
          <cell r="F4027">
            <v>4.3600224120936958E-3</v>
          </cell>
          <cell r="G4027" t="str">
            <v>A</v>
          </cell>
          <cell r="H4027">
            <v>0.87743107571048196</v>
          </cell>
          <cell r="I4027" t="str">
            <v>B</v>
          </cell>
          <cell r="J4027" t="str">
            <v>n.d.</v>
          </cell>
          <cell r="K4027" t="str">
            <v>n.d.</v>
          </cell>
          <cell r="L4027" t="str">
            <v>Dicf</v>
          </cell>
          <cell r="M402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027" t="str">
            <v>CAPAG Ano Base 2023</v>
          </cell>
          <cell r="O4027" t="str">
            <v>Não</v>
          </cell>
          <cell r="P4027">
            <v>0.14227618553074556</v>
          </cell>
          <cell r="Q4027" t="str">
            <v>Sim</v>
          </cell>
          <cell r="R4027" t="str">
            <v>Sim</v>
          </cell>
          <cell r="S4027" t="str">
            <v/>
          </cell>
          <cell r="T4027" t="str">
            <v/>
          </cell>
          <cell r="U4027" t="str">
            <v>Sim</v>
          </cell>
          <cell r="V4027" t="str">
            <v>Sim</v>
          </cell>
          <cell r="W4027" t="str">
            <v>Sim</v>
          </cell>
        </row>
        <row r="4028">
          <cell r="D4028" t="str">
            <v>Flor da Serra do Sul/PR</v>
          </cell>
          <cell r="E4028" t="str">
            <v>n.d.</v>
          </cell>
          <cell r="F4028" t="str">
            <v>n.d.</v>
          </cell>
          <cell r="G4028" t="str">
            <v>n.d.</v>
          </cell>
          <cell r="H4028" t="str">
            <v>n.d.</v>
          </cell>
          <cell r="I4028" t="str">
            <v>n.d.</v>
          </cell>
          <cell r="J4028" t="str">
            <v>n.d.</v>
          </cell>
          <cell r="K4028" t="str">
            <v>n.d.</v>
          </cell>
          <cell r="L4028" t="str">
            <v>Cicf</v>
          </cell>
          <cell r="M4028" t="str">
            <v xml:space="preserve">Ente não publicou último RGF de 2024
Ente não publicou último RREO de 2024
</v>
          </cell>
          <cell r="N4028" t="str">
            <v>CAPAG Ano Base 2023</v>
          </cell>
          <cell r="O4028" t="str">
            <v>Não</v>
          </cell>
          <cell r="P4028">
            <v>1.9686446123269686E-2</v>
          </cell>
          <cell r="Q4028" t="str">
            <v>Sim</v>
          </cell>
          <cell r="R4028" t="str">
            <v>Sim</v>
          </cell>
          <cell r="S4028" t="str">
            <v/>
          </cell>
          <cell r="T4028" t="str">
            <v/>
          </cell>
          <cell r="U4028" t="str">
            <v/>
          </cell>
          <cell r="V4028" t="str">
            <v>Não</v>
          </cell>
          <cell r="W4028" t="str">
            <v>Não</v>
          </cell>
        </row>
        <row r="4029">
          <cell r="D4029" t="str">
            <v>Floresta/PR</v>
          </cell>
          <cell r="E4029" t="str">
            <v>n.d.</v>
          </cell>
          <cell r="F4029">
            <v>3.8446816156865245E-2</v>
          </cell>
          <cell r="G4029" t="str">
            <v>A</v>
          </cell>
          <cell r="H4029">
            <v>0.91658060660683216</v>
          </cell>
          <cell r="I4029" t="str">
            <v>B</v>
          </cell>
          <cell r="J4029" t="str">
            <v>n.d.</v>
          </cell>
          <cell r="K4029" t="str">
            <v>n.d.</v>
          </cell>
          <cell r="L4029" t="str">
            <v>Bicf</v>
          </cell>
          <cell r="M4029"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029" t="str">
            <v>CAPAG Ano Base 2023</v>
          </cell>
          <cell r="O4029" t="str">
            <v>Não</v>
          </cell>
          <cell r="P4029" t="str">
            <v>n.d.</v>
          </cell>
          <cell r="Q4029" t="str">
            <v>Sim</v>
          </cell>
          <cell r="R4029" t="str">
            <v/>
          </cell>
          <cell r="S4029" t="str">
            <v/>
          </cell>
          <cell r="T4029" t="str">
            <v>Negativa</v>
          </cell>
          <cell r="U4029" t="str">
            <v/>
          </cell>
          <cell r="V4029" t="str">
            <v>Sim</v>
          </cell>
          <cell r="W4029" t="str">
            <v>Não</v>
          </cell>
        </row>
        <row r="4030">
          <cell r="D4030" t="str">
            <v>Florestópolis/PR</v>
          </cell>
          <cell r="E4030" t="str">
            <v>C</v>
          </cell>
          <cell r="F4030">
            <v>0.50368314988963336</v>
          </cell>
          <cell r="G4030" t="str">
            <v>A</v>
          </cell>
          <cell r="H4030">
            <v>0.93128351639456608</v>
          </cell>
          <cell r="I4030" t="str">
            <v>B</v>
          </cell>
          <cell r="J4030">
            <v>-3.5267097194774721E-2</v>
          </cell>
          <cell r="K4030" t="str">
            <v>C</v>
          </cell>
          <cell r="L4030" t="str">
            <v>Bicf</v>
          </cell>
          <cell r="M4030" t="str">
            <v/>
          </cell>
          <cell r="N4030" t="str">
            <v>CAPAG Ano Base 2023</v>
          </cell>
          <cell r="O4030" t="str">
            <v>Não</v>
          </cell>
          <cell r="P4030">
            <v>9.0772322679521817</v>
          </cell>
          <cell r="Q4030" t="str">
            <v>Sim</v>
          </cell>
          <cell r="R4030" t="str">
            <v/>
          </cell>
          <cell r="S4030" t="str">
            <v/>
          </cell>
          <cell r="T4030" t="str">
            <v/>
          </cell>
          <cell r="U4030" t="str">
            <v/>
          </cell>
          <cell r="V4030" t="str">
            <v>Sim</v>
          </cell>
          <cell r="W4030" t="str">
            <v>Não</v>
          </cell>
        </row>
        <row r="4031">
          <cell r="D4031" t="str">
            <v>Flórida/PR</v>
          </cell>
          <cell r="E4031" t="str">
            <v>n.d.</v>
          </cell>
          <cell r="F4031" t="str">
            <v>n.d.</v>
          </cell>
          <cell r="G4031" t="str">
            <v>n.d.</v>
          </cell>
          <cell r="H4031" t="str">
            <v>n.d.</v>
          </cell>
          <cell r="I4031" t="str">
            <v>n.d.</v>
          </cell>
          <cell r="J4031" t="str">
            <v>n.d.</v>
          </cell>
          <cell r="K4031" t="str">
            <v>n.d.</v>
          </cell>
          <cell r="L4031" t="str">
            <v>Bicf</v>
          </cell>
          <cell r="M4031" t="str">
            <v xml:space="preserve">Ente não publicou último RGF de 2024
Ente não publicou último RREO de 2024
</v>
          </cell>
          <cell r="N4031" t="str">
            <v>CAPAG Ano Base 2023</v>
          </cell>
          <cell r="O4031" t="str">
            <v>Não</v>
          </cell>
          <cell r="P4031">
            <v>0.13582027564892438</v>
          </cell>
          <cell r="Q4031" t="str">
            <v>Sim</v>
          </cell>
          <cell r="R4031" t="str">
            <v>Sim</v>
          </cell>
          <cell r="S4031" t="str">
            <v/>
          </cell>
          <cell r="T4031" t="str">
            <v/>
          </cell>
          <cell r="U4031" t="str">
            <v/>
          </cell>
          <cell r="V4031" t="str">
            <v>Não</v>
          </cell>
          <cell r="W4031" t="str">
            <v>Não</v>
          </cell>
        </row>
        <row r="4032">
          <cell r="D4032" t="str">
            <v>Formosa do Oeste/PR</v>
          </cell>
          <cell r="E4032" t="str">
            <v>A</v>
          </cell>
          <cell r="F4032">
            <v>6.6948879294168928E-2</v>
          </cell>
          <cell r="G4032" t="str">
            <v>A</v>
          </cell>
          <cell r="H4032">
            <v>0.78038059068369159</v>
          </cell>
          <cell r="I4032" t="str">
            <v>A</v>
          </cell>
          <cell r="J4032">
            <v>0.40054295368874698</v>
          </cell>
          <cell r="K4032" t="str">
            <v>A</v>
          </cell>
          <cell r="L4032" t="str">
            <v>Bicf</v>
          </cell>
          <cell r="M4032" t="str">
            <v/>
          </cell>
          <cell r="N4032" t="str">
            <v>CAPAG Ano Base 2023</v>
          </cell>
          <cell r="O4032" t="str">
            <v>Não</v>
          </cell>
          <cell r="P4032">
            <v>5.4060319114014127E-2</v>
          </cell>
          <cell r="Q4032" t="str">
            <v>Sim</v>
          </cell>
          <cell r="R4032" t="str">
            <v/>
          </cell>
          <cell r="S4032" t="str">
            <v/>
          </cell>
          <cell r="T4032" t="str">
            <v/>
          </cell>
          <cell r="U4032" t="str">
            <v/>
          </cell>
          <cell r="V4032" t="str">
            <v>Sim</v>
          </cell>
          <cell r="W4032" t="str">
            <v>Sim</v>
          </cell>
        </row>
        <row r="4033">
          <cell r="D4033" t="str">
            <v>Foz do Iguaçu/PR</v>
          </cell>
          <cell r="E4033" t="str">
            <v>n.d.</v>
          </cell>
          <cell r="F4033">
            <v>0.16235041269914982</v>
          </cell>
          <cell r="G4033" t="str">
            <v>A</v>
          </cell>
          <cell r="H4033">
            <v>0.91710709687136693</v>
          </cell>
          <cell r="I4033" t="str">
            <v>B</v>
          </cell>
          <cell r="J4033" t="str">
            <v>n.d.</v>
          </cell>
          <cell r="K4033" t="str">
            <v>n.d.</v>
          </cell>
          <cell r="L4033" t="str">
            <v>Cicf</v>
          </cell>
          <cell r="M403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033" t="str">
            <v>CAPAG Ano Base 2023</v>
          </cell>
          <cell r="O4033" t="str">
            <v>Não</v>
          </cell>
          <cell r="P4033">
            <v>0.76722521754031681</v>
          </cell>
          <cell r="Q4033" t="str">
            <v>Sim</v>
          </cell>
          <cell r="R4033" t="str">
            <v>Sim</v>
          </cell>
          <cell r="S4033" t="str">
            <v/>
          </cell>
          <cell r="T4033" t="str">
            <v/>
          </cell>
          <cell r="U4033" t="str">
            <v>Sim</v>
          </cell>
          <cell r="V4033" t="str">
            <v>Sim</v>
          </cell>
          <cell r="W4033" t="str">
            <v>Sim</v>
          </cell>
        </row>
        <row r="4034">
          <cell r="D4034" t="str">
            <v>Francisco Alves/PR</v>
          </cell>
          <cell r="E4034" t="str">
            <v>n.d.</v>
          </cell>
          <cell r="F4034" t="str">
            <v>n.d.</v>
          </cell>
          <cell r="G4034" t="str">
            <v>n.d.</v>
          </cell>
          <cell r="H4034" t="str">
            <v>n.d.</v>
          </cell>
          <cell r="I4034" t="str">
            <v>n.d.</v>
          </cell>
          <cell r="J4034" t="str">
            <v>n.d.</v>
          </cell>
          <cell r="K4034" t="str">
            <v>n.d.</v>
          </cell>
          <cell r="L4034" t="str">
            <v>Bicf</v>
          </cell>
          <cell r="M4034" t="str">
            <v xml:space="preserve">Ente não publicou último RGF de 2024
Ente não publicou último RREO de 2024
</v>
          </cell>
          <cell r="N4034" t="str">
            <v>CAPAG Ano Base 2023</v>
          </cell>
          <cell r="O4034" t="str">
            <v>Não</v>
          </cell>
          <cell r="P4034">
            <v>3.6829367596853083E-2</v>
          </cell>
          <cell r="Q4034" t="str">
            <v>Sim</v>
          </cell>
          <cell r="R4034" t="str">
            <v>Sim</v>
          </cell>
          <cell r="S4034" t="str">
            <v/>
          </cell>
          <cell r="T4034" t="str">
            <v/>
          </cell>
          <cell r="U4034" t="str">
            <v/>
          </cell>
          <cell r="V4034" t="str">
            <v>Não</v>
          </cell>
          <cell r="W4034" t="str">
            <v>Não</v>
          </cell>
        </row>
        <row r="4035">
          <cell r="D4035" t="str">
            <v>Francisco Beltrão/PR</v>
          </cell>
          <cell r="E4035" t="str">
            <v>C</v>
          </cell>
          <cell r="F4035">
            <v>0.12328925454906653</v>
          </cell>
          <cell r="G4035" t="str">
            <v>A</v>
          </cell>
          <cell r="H4035">
            <v>0.9514031369860062</v>
          </cell>
          <cell r="I4035" t="str">
            <v>C</v>
          </cell>
          <cell r="J4035">
            <v>2.3012934481534689E-2</v>
          </cell>
          <cell r="K4035" t="str">
            <v>B</v>
          </cell>
          <cell r="L4035" t="str">
            <v>Cicf</v>
          </cell>
          <cell r="M4035" t="str">
            <v/>
          </cell>
          <cell r="N4035" t="str">
            <v>CAPAG Ano Base 2023</v>
          </cell>
          <cell r="O4035" t="str">
            <v>Não</v>
          </cell>
          <cell r="P4035">
            <v>8.3000255106584847E-2</v>
          </cell>
          <cell r="Q4035" t="str">
            <v>Sim</v>
          </cell>
          <cell r="R4035" t="str">
            <v/>
          </cell>
          <cell r="S4035" t="str">
            <v/>
          </cell>
          <cell r="T4035" t="str">
            <v/>
          </cell>
          <cell r="U4035" t="str">
            <v/>
          </cell>
          <cell r="V4035" t="str">
            <v>Sim</v>
          </cell>
          <cell r="W4035" t="str">
            <v>Sim</v>
          </cell>
        </row>
        <row r="4036">
          <cell r="D4036" t="str">
            <v>Foz do Jordão/PR</v>
          </cell>
          <cell r="E4036" t="str">
            <v>A</v>
          </cell>
          <cell r="F4036">
            <v>8.0360333946528792E-2</v>
          </cell>
          <cell r="G4036" t="str">
            <v>A</v>
          </cell>
          <cell r="H4036">
            <v>0.80652002134456668</v>
          </cell>
          <cell r="I4036" t="str">
            <v>A</v>
          </cell>
          <cell r="J4036">
            <v>8.1973717465127924E-2</v>
          </cell>
          <cell r="K4036" t="str">
            <v>A</v>
          </cell>
          <cell r="L4036" t="str">
            <v>Cicf</v>
          </cell>
          <cell r="M4036" t="str">
            <v/>
          </cell>
          <cell r="N4036" t="str">
            <v>CAPAG Ano Base 2023</v>
          </cell>
          <cell r="O4036" t="str">
            <v>Não</v>
          </cell>
          <cell r="P4036">
            <v>0.18504061075188441</v>
          </cell>
          <cell r="Q4036" t="str">
            <v>Sim</v>
          </cell>
          <cell r="R4036" t="str">
            <v/>
          </cell>
          <cell r="S4036" t="str">
            <v/>
          </cell>
          <cell r="T4036" t="str">
            <v/>
          </cell>
          <cell r="U4036" t="str">
            <v/>
          </cell>
          <cell r="V4036" t="str">
            <v>Sim</v>
          </cell>
          <cell r="W4036" t="str">
            <v>Sim</v>
          </cell>
        </row>
        <row r="4037">
          <cell r="D4037" t="str">
            <v>General Carneiro/PR</v>
          </cell>
          <cell r="E4037" t="str">
            <v>B</v>
          </cell>
          <cell r="F4037">
            <v>0.16818102143566918</v>
          </cell>
          <cell r="G4037" t="str">
            <v>A</v>
          </cell>
          <cell r="H4037">
            <v>0.89784398468228144</v>
          </cell>
          <cell r="I4037" t="str">
            <v>B</v>
          </cell>
          <cell r="J4037">
            <v>2.1827845928829224E-2</v>
          </cell>
          <cell r="K4037" t="str">
            <v>B</v>
          </cell>
          <cell r="L4037" t="str">
            <v>Cicf</v>
          </cell>
          <cell r="M4037" t="str">
            <v/>
          </cell>
          <cell r="N4037" t="str">
            <v>CAPAG Ano Base 2023</v>
          </cell>
          <cell r="O4037" t="str">
            <v>Não</v>
          </cell>
          <cell r="P4037">
            <v>0.55253237476390848</v>
          </cell>
          <cell r="Q4037" t="str">
            <v>Sim</v>
          </cell>
          <cell r="R4037" t="str">
            <v/>
          </cell>
          <cell r="S4037" t="str">
            <v/>
          </cell>
          <cell r="T4037" t="str">
            <v/>
          </cell>
          <cell r="U4037" t="str">
            <v/>
          </cell>
          <cell r="V4037" t="str">
            <v>Sim</v>
          </cell>
          <cell r="W4037" t="str">
            <v>Sim</v>
          </cell>
        </row>
        <row r="4038">
          <cell r="D4038" t="str">
            <v>Godoy Moreira/PR</v>
          </cell>
          <cell r="E4038" t="str">
            <v>n.d.</v>
          </cell>
          <cell r="F4038" t="str">
            <v>n.d.</v>
          </cell>
          <cell r="G4038" t="str">
            <v>n.d.</v>
          </cell>
          <cell r="H4038" t="str">
            <v>n.d.</v>
          </cell>
          <cell r="I4038" t="str">
            <v>n.d.</v>
          </cell>
          <cell r="J4038" t="str">
            <v>n.d.</v>
          </cell>
          <cell r="K4038" t="str">
            <v>n.d.</v>
          </cell>
          <cell r="L4038" t="str">
            <v>Cicf</v>
          </cell>
          <cell r="M4038" t="str">
            <v xml:space="preserve">Ente não publicou último RGF de 2024
Ente não publicou último RREO de 2024
</v>
          </cell>
          <cell r="N4038" t="str">
            <v>CAPAG Ano Base 2023</v>
          </cell>
          <cell r="O4038" t="str">
            <v>Não</v>
          </cell>
          <cell r="P4038">
            <v>0.10118685759358828</v>
          </cell>
          <cell r="Q4038" t="str">
            <v>Sim</v>
          </cell>
          <cell r="R4038" t="str">
            <v>Sim</v>
          </cell>
          <cell r="S4038" t="str">
            <v/>
          </cell>
          <cell r="T4038" t="str">
            <v/>
          </cell>
          <cell r="U4038" t="str">
            <v/>
          </cell>
          <cell r="V4038" t="str">
            <v>Não</v>
          </cell>
          <cell r="W4038" t="str">
            <v>Não</v>
          </cell>
        </row>
        <row r="4039">
          <cell r="D4039" t="str">
            <v>Goioerê/PR</v>
          </cell>
          <cell r="E4039" t="str">
            <v>n.d.</v>
          </cell>
          <cell r="F4039" t="str">
            <v>n.d.</v>
          </cell>
          <cell r="G4039" t="str">
            <v>n.d.</v>
          </cell>
          <cell r="H4039" t="str">
            <v>n.d.</v>
          </cell>
          <cell r="I4039" t="str">
            <v>n.d.</v>
          </cell>
          <cell r="J4039" t="str">
            <v>n.d.</v>
          </cell>
          <cell r="K4039" t="str">
            <v>n.d.</v>
          </cell>
          <cell r="L4039" t="str">
            <v>Bicf</v>
          </cell>
          <cell r="M4039" t="str">
            <v xml:space="preserve">Ente não publicou último RGF de 2024
Ente não publicou último RREO de 2024
</v>
          </cell>
          <cell r="N4039" t="str">
            <v>CAPAG Ano Base 2023</v>
          </cell>
          <cell r="O4039" t="str">
            <v>Não</v>
          </cell>
          <cell r="P4039">
            <v>0.16414944395371223</v>
          </cell>
          <cell r="Q4039" t="str">
            <v>Sim</v>
          </cell>
          <cell r="R4039" t="str">
            <v>Sim</v>
          </cell>
          <cell r="S4039" t="str">
            <v/>
          </cell>
          <cell r="T4039" t="str">
            <v/>
          </cell>
          <cell r="U4039" t="str">
            <v/>
          </cell>
          <cell r="V4039" t="str">
            <v>Não</v>
          </cell>
          <cell r="W4039" t="str">
            <v>Não</v>
          </cell>
        </row>
        <row r="4040">
          <cell r="D4040" t="str">
            <v>Goioxim/PR</v>
          </cell>
          <cell r="E4040" t="str">
            <v>C</v>
          </cell>
          <cell r="F4040">
            <v>5.8081835103934144E-2</v>
          </cell>
          <cell r="G4040" t="str">
            <v>A</v>
          </cell>
          <cell r="H4040">
            <v>0.95017060728108493</v>
          </cell>
          <cell r="I4040" t="str">
            <v>C</v>
          </cell>
          <cell r="J4040">
            <v>6.7940560718387707E-2</v>
          </cell>
          <cell r="K4040" t="str">
            <v>A</v>
          </cell>
          <cell r="L4040" t="str">
            <v>Dicf</v>
          </cell>
          <cell r="M4040" t="str">
            <v/>
          </cell>
          <cell r="N4040" t="str">
            <v>CAPAG Ano Base 2023</v>
          </cell>
          <cell r="O4040" t="str">
            <v>Não</v>
          </cell>
          <cell r="P4040">
            <v>7.9806076366033957E-4</v>
          </cell>
          <cell r="Q4040" t="str">
            <v>Sim</v>
          </cell>
          <cell r="R4040" t="str">
            <v/>
          </cell>
          <cell r="S4040" t="str">
            <v/>
          </cell>
          <cell r="T4040" t="str">
            <v/>
          </cell>
          <cell r="U4040" t="str">
            <v/>
          </cell>
          <cell r="V4040" t="str">
            <v>Sim</v>
          </cell>
          <cell r="W4040" t="str">
            <v>Não</v>
          </cell>
        </row>
        <row r="4041">
          <cell r="D4041" t="str">
            <v>Grandes Rios/PR</v>
          </cell>
          <cell r="E4041" t="str">
            <v>A</v>
          </cell>
          <cell r="F4041">
            <v>0.159396565224731</v>
          </cell>
          <cell r="G4041" t="str">
            <v>A</v>
          </cell>
          <cell r="H4041">
            <v>0.92381644342266511</v>
          </cell>
          <cell r="I4041" t="str">
            <v>B</v>
          </cell>
          <cell r="J4041">
            <v>5.9878724446961587E-2</v>
          </cell>
          <cell r="K4041" t="str">
            <v>A</v>
          </cell>
          <cell r="L4041" t="str">
            <v>Dicf</v>
          </cell>
          <cell r="M4041" t="str">
            <v/>
          </cell>
          <cell r="N4041" t="str">
            <v>CAPAG Ano Base 2023</v>
          </cell>
          <cell r="O4041" t="str">
            <v>Não</v>
          </cell>
          <cell r="P4041">
            <v>0.1007902556293597</v>
          </cell>
          <cell r="Q4041" t="str">
            <v>Sim</v>
          </cell>
          <cell r="R4041" t="str">
            <v/>
          </cell>
          <cell r="S4041" t="str">
            <v/>
          </cell>
          <cell r="T4041" t="str">
            <v/>
          </cell>
          <cell r="U4041" t="str">
            <v/>
          </cell>
          <cell r="V4041" t="str">
            <v>Sim</v>
          </cell>
          <cell r="W4041" t="str">
            <v>Sim</v>
          </cell>
        </row>
        <row r="4042">
          <cell r="D4042" t="str">
            <v>Guaíra/PR</v>
          </cell>
          <cell r="E4042" t="str">
            <v>A</v>
          </cell>
          <cell r="F4042">
            <v>6.4270803323362907E-2</v>
          </cell>
          <cell r="G4042" t="str">
            <v>A</v>
          </cell>
          <cell r="H4042">
            <v>0.86957796408764465</v>
          </cell>
          <cell r="I4042" t="str">
            <v>B</v>
          </cell>
          <cell r="J4042">
            <v>7.9093204868239536E-2</v>
          </cell>
          <cell r="K4042" t="str">
            <v>A</v>
          </cell>
          <cell r="L4042" t="str">
            <v>Bicf</v>
          </cell>
          <cell r="M4042" t="str">
            <v/>
          </cell>
          <cell r="N4042" t="str">
            <v>CAPAG Ano Base 2023</v>
          </cell>
          <cell r="O4042" t="str">
            <v>Não</v>
          </cell>
          <cell r="P4042">
            <v>0.15382842717316772</v>
          </cell>
          <cell r="Q4042" t="str">
            <v>Sim</v>
          </cell>
          <cell r="R4042" t="str">
            <v/>
          </cell>
          <cell r="S4042" t="str">
            <v/>
          </cell>
          <cell r="T4042" t="str">
            <v/>
          </cell>
          <cell r="U4042" t="str">
            <v/>
          </cell>
          <cell r="V4042" t="str">
            <v>Sim</v>
          </cell>
          <cell r="W4042" t="str">
            <v>Sim</v>
          </cell>
        </row>
        <row r="4043">
          <cell r="D4043" t="str">
            <v>Guairaçá/PR</v>
          </cell>
          <cell r="E4043" t="str">
            <v>C</v>
          </cell>
          <cell r="F4043">
            <v>0.11644257577228165</v>
          </cell>
          <cell r="G4043" t="str">
            <v>A</v>
          </cell>
          <cell r="H4043">
            <v>0.90894558636344025</v>
          </cell>
          <cell r="I4043" t="str">
            <v>B</v>
          </cell>
          <cell r="J4043">
            <v>-1.8326349384458009E-2</v>
          </cell>
          <cell r="K4043" t="str">
            <v>C</v>
          </cell>
          <cell r="L4043" t="str">
            <v>Dicf</v>
          </cell>
          <cell r="M4043" t="str">
            <v/>
          </cell>
          <cell r="N4043" t="str">
            <v>CAPAG Ano Base 2023</v>
          </cell>
          <cell r="O4043" t="str">
            <v>Não</v>
          </cell>
          <cell r="P4043">
            <v>1.1731693071138991</v>
          </cell>
          <cell r="Q4043" t="str">
            <v>Sim</v>
          </cell>
          <cell r="R4043" t="str">
            <v/>
          </cell>
          <cell r="S4043" t="str">
            <v/>
          </cell>
          <cell r="T4043" t="str">
            <v/>
          </cell>
          <cell r="U4043" t="str">
            <v/>
          </cell>
          <cell r="V4043" t="str">
            <v>Sim</v>
          </cell>
          <cell r="W4043" t="str">
            <v>Não</v>
          </cell>
        </row>
        <row r="4044">
          <cell r="D4044" t="str">
            <v>Guamiranga/PR</v>
          </cell>
          <cell r="E4044" t="str">
            <v>C</v>
          </cell>
          <cell r="F4044">
            <v>0.15724065642075907</v>
          </cell>
          <cell r="G4044" t="str">
            <v>A</v>
          </cell>
          <cell r="H4044">
            <v>0.84071422592151368</v>
          </cell>
          <cell r="I4044" t="str">
            <v>A</v>
          </cell>
          <cell r="J4044">
            <v>-5.0199207765819362E-2</v>
          </cell>
          <cell r="K4044" t="str">
            <v>C</v>
          </cell>
          <cell r="L4044" t="str">
            <v>Dicf</v>
          </cell>
          <cell r="M4044" t="str">
            <v/>
          </cell>
          <cell r="N4044" t="str">
            <v>CAPAG Ano Base 2023</v>
          </cell>
          <cell r="O4044" t="str">
            <v>Não</v>
          </cell>
          <cell r="P4044" t="str">
            <v/>
          </cell>
          <cell r="Q4044" t="str">
            <v>Sim</v>
          </cell>
          <cell r="R4044" t="str">
            <v/>
          </cell>
          <cell r="S4044" t="str">
            <v/>
          </cell>
          <cell r="T4044" t="str">
            <v/>
          </cell>
          <cell r="U4044" t="str">
            <v/>
          </cell>
          <cell r="V4044" t="str">
            <v>Sim</v>
          </cell>
          <cell r="W4044" t="str">
            <v>Não</v>
          </cell>
        </row>
        <row r="4045">
          <cell r="D4045" t="str">
            <v>Guapirama/PR</v>
          </cell>
          <cell r="E4045" t="str">
            <v>n.d.</v>
          </cell>
          <cell r="F4045" t="str">
            <v>n.d.</v>
          </cell>
          <cell r="G4045" t="str">
            <v>n.d.</v>
          </cell>
          <cell r="H4045" t="str">
            <v>n.d.</v>
          </cell>
          <cell r="I4045" t="str">
            <v>n.d.</v>
          </cell>
          <cell r="J4045" t="str">
            <v>n.d.</v>
          </cell>
          <cell r="K4045" t="str">
            <v>n.d.</v>
          </cell>
          <cell r="L4045" t="str">
            <v>Bicf</v>
          </cell>
          <cell r="M4045" t="str">
            <v xml:space="preserve">Ente não publicou último RGF de 2024
Ente não publicou último RREO de 2024
</v>
          </cell>
          <cell r="N4045" t="str">
            <v>CAPAG Ano Base 2023</v>
          </cell>
          <cell r="O4045" t="str">
            <v>Não</v>
          </cell>
          <cell r="P4045">
            <v>0.15239672777208305</v>
          </cell>
          <cell r="Q4045" t="str">
            <v>Sim</v>
          </cell>
          <cell r="R4045" t="str">
            <v>Sim</v>
          </cell>
          <cell r="S4045" t="str">
            <v/>
          </cell>
          <cell r="T4045" t="str">
            <v/>
          </cell>
          <cell r="U4045" t="str">
            <v/>
          </cell>
          <cell r="V4045" t="str">
            <v>Não</v>
          </cell>
          <cell r="W4045" t="str">
            <v>Não</v>
          </cell>
        </row>
        <row r="4046">
          <cell r="D4046" t="str">
            <v>Guaporema/PR</v>
          </cell>
          <cell r="E4046" t="str">
            <v>A</v>
          </cell>
          <cell r="F4046">
            <v>0</v>
          </cell>
          <cell r="G4046" t="str">
            <v>A</v>
          </cell>
          <cell r="H4046">
            <v>0.94899477534452603</v>
          </cell>
          <cell r="I4046" t="str">
            <v>B</v>
          </cell>
          <cell r="J4046">
            <v>6.9939499530012467E-2</v>
          </cell>
          <cell r="K4046" t="str">
            <v>A</v>
          </cell>
          <cell r="L4046" t="str">
            <v>Bicf</v>
          </cell>
          <cell r="M4046" t="str">
            <v/>
          </cell>
          <cell r="N4046" t="str">
            <v>CAPAG Ano Base 2024</v>
          </cell>
          <cell r="O4046" t="str">
            <v>Sim</v>
          </cell>
          <cell r="P4046">
            <v>1.6784903806764388E-2</v>
          </cell>
          <cell r="Q4046" t="str">
            <v>Sim</v>
          </cell>
          <cell r="R4046" t="str">
            <v/>
          </cell>
          <cell r="S4046" t="str">
            <v/>
          </cell>
          <cell r="T4046" t="str">
            <v/>
          </cell>
          <cell r="U4046" t="str">
            <v/>
          </cell>
          <cell r="V4046" t="str">
            <v>Sim</v>
          </cell>
          <cell r="W4046" t="str">
            <v>Sim</v>
          </cell>
        </row>
        <row r="4047">
          <cell r="D4047" t="str">
            <v>Guaraci/PR</v>
          </cell>
          <cell r="E4047" t="str">
            <v>C</v>
          </cell>
          <cell r="F4047">
            <v>2.8155473116569475E-3</v>
          </cell>
          <cell r="G4047" t="str">
            <v>A</v>
          </cell>
          <cell r="H4047">
            <v>1.3943269831489988</v>
          </cell>
          <cell r="I4047" t="str">
            <v>C</v>
          </cell>
          <cell r="J4047">
            <v>5.4893516643362408E-2</v>
          </cell>
          <cell r="K4047" t="str">
            <v>A</v>
          </cell>
          <cell r="L4047" t="str">
            <v>Cicf</v>
          </cell>
          <cell r="M4047" t="str">
            <v/>
          </cell>
          <cell r="N4047" t="str">
            <v>CAPAG Ano Base 2023</v>
          </cell>
          <cell r="O4047" t="str">
            <v>Não</v>
          </cell>
          <cell r="P4047">
            <v>0.12232492477582861</v>
          </cell>
          <cell r="Q4047" t="str">
            <v>Sim</v>
          </cell>
          <cell r="R4047" t="str">
            <v/>
          </cell>
          <cell r="S4047" t="str">
            <v/>
          </cell>
          <cell r="T4047" t="str">
            <v/>
          </cell>
          <cell r="U4047" t="str">
            <v/>
          </cell>
          <cell r="V4047" t="str">
            <v>Sim</v>
          </cell>
          <cell r="W4047" t="str">
            <v>Não</v>
          </cell>
        </row>
        <row r="4048">
          <cell r="D4048" t="str">
            <v>Guaraniaçu/PR</v>
          </cell>
          <cell r="E4048" t="str">
            <v>A</v>
          </cell>
          <cell r="F4048">
            <v>5.8986516203111655E-2</v>
          </cell>
          <cell r="G4048" t="str">
            <v>A</v>
          </cell>
          <cell r="H4048">
            <v>0.88447454466759745</v>
          </cell>
          <cell r="I4048" t="str">
            <v>B</v>
          </cell>
          <cell r="J4048">
            <v>0.25944279469608228</v>
          </cell>
          <cell r="K4048" t="str">
            <v>A</v>
          </cell>
          <cell r="L4048" t="str">
            <v>Bicf</v>
          </cell>
          <cell r="M4048" t="str">
            <v/>
          </cell>
          <cell r="N4048" t="str">
            <v>CAPAG Ano Base 2023</v>
          </cell>
          <cell r="O4048" t="str">
            <v>Não</v>
          </cell>
          <cell r="P4048">
            <v>2.4390301571912559E-2</v>
          </cell>
          <cell r="Q4048" t="str">
            <v>Sim</v>
          </cell>
          <cell r="R4048" t="str">
            <v/>
          </cell>
          <cell r="S4048" t="str">
            <v/>
          </cell>
          <cell r="T4048" t="str">
            <v/>
          </cell>
          <cell r="U4048" t="str">
            <v/>
          </cell>
          <cell r="V4048" t="str">
            <v>Sim</v>
          </cell>
          <cell r="W4048" t="str">
            <v>Sim</v>
          </cell>
        </row>
        <row r="4049">
          <cell r="D4049" t="str">
            <v>Guarapuava/PR</v>
          </cell>
          <cell r="E4049" t="str">
            <v>B</v>
          </cell>
          <cell r="F4049">
            <v>9.1853743371408406E-2</v>
          </cell>
          <cell r="G4049" t="str">
            <v>A</v>
          </cell>
          <cell r="H4049">
            <v>0.8712810306013582</v>
          </cell>
          <cell r="I4049" t="str">
            <v>B</v>
          </cell>
          <cell r="J4049">
            <v>2.780645824845283E-2</v>
          </cell>
          <cell r="K4049" t="str">
            <v>B</v>
          </cell>
          <cell r="L4049" t="str">
            <v>Cicf</v>
          </cell>
          <cell r="M4049" t="str">
            <v/>
          </cell>
          <cell r="N4049" t="str">
            <v>CAPAG Ano Base 2023</v>
          </cell>
          <cell r="O4049" t="str">
            <v>Não</v>
          </cell>
          <cell r="P4049">
            <v>0.33973343226107877</v>
          </cell>
          <cell r="Q4049" t="str">
            <v>Sim</v>
          </cell>
          <cell r="R4049" t="str">
            <v/>
          </cell>
          <cell r="S4049" t="str">
            <v/>
          </cell>
          <cell r="T4049" t="str">
            <v/>
          </cell>
          <cell r="U4049" t="str">
            <v/>
          </cell>
          <cell r="V4049" t="str">
            <v>Sim</v>
          </cell>
          <cell r="W4049" t="str">
            <v>Sim</v>
          </cell>
        </row>
        <row r="4050">
          <cell r="D4050" t="str">
            <v>Guaraqueçaba/PR</v>
          </cell>
          <cell r="E4050" t="str">
            <v>A</v>
          </cell>
          <cell r="F4050">
            <v>0</v>
          </cell>
          <cell r="G4050" t="str">
            <v>A</v>
          </cell>
          <cell r="H4050">
            <v>0.88406186075132775</v>
          </cell>
          <cell r="I4050" t="str">
            <v>B</v>
          </cell>
          <cell r="J4050">
            <v>6.3643384608187345E-2</v>
          </cell>
          <cell r="K4050" t="str">
            <v>A</v>
          </cell>
          <cell r="L4050" t="str">
            <v>Cicf</v>
          </cell>
          <cell r="M4050" t="str">
            <v/>
          </cell>
          <cell r="N4050" t="str">
            <v>CAPAG Ano Base 2023</v>
          </cell>
          <cell r="O4050" t="str">
            <v>Não</v>
          </cell>
          <cell r="P4050">
            <v>4.9685544448792411E-2</v>
          </cell>
          <cell r="Q4050" t="str">
            <v>Sim</v>
          </cell>
          <cell r="R4050" t="str">
            <v/>
          </cell>
          <cell r="S4050" t="str">
            <v/>
          </cell>
          <cell r="T4050" t="str">
            <v/>
          </cell>
          <cell r="U4050" t="str">
            <v/>
          </cell>
          <cell r="V4050" t="str">
            <v>Sim</v>
          </cell>
          <cell r="W4050" t="str">
            <v>Sim</v>
          </cell>
        </row>
        <row r="4051">
          <cell r="D4051" t="str">
            <v>Guaratuba/PR</v>
          </cell>
          <cell r="E4051" t="str">
            <v>n.e.</v>
          </cell>
          <cell r="F4051">
            <v>0.21746492906138412</v>
          </cell>
          <cell r="G4051" t="str">
            <v>A</v>
          </cell>
          <cell r="H4051">
            <v>1.0217319214109994</v>
          </cell>
          <cell r="I4051" t="str">
            <v>C</v>
          </cell>
          <cell r="J4051" t="str">
            <v>n.d.</v>
          </cell>
          <cell r="K4051" t="str">
            <v>n.d.</v>
          </cell>
          <cell r="L4051" t="str">
            <v>Eicf</v>
          </cell>
          <cell r="M4051" t="str">
            <v>Ente possui ranking da informação contábil Eicf</v>
          </cell>
          <cell r="N4051" t="str">
            <v>CAPAG Ano Base 2023</v>
          </cell>
          <cell r="O4051" t="str">
            <v>Não</v>
          </cell>
          <cell r="P4051" t="str">
            <v>n.d.</v>
          </cell>
          <cell r="Q4051" t="str">
            <v>Sim</v>
          </cell>
          <cell r="R4051" t="str">
            <v/>
          </cell>
          <cell r="S4051" t="str">
            <v/>
          </cell>
          <cell r="T4051" t="str">
            <v>Negativa</v>
          </cell>
          <cell r="U4051" t="str">
            <v>Sim</v>
          </cell>
          <cell r="V4051" t="str">
            <v>Sim</v>
          </cell>
          <cell r="W4051" t="str">
            <v>Não</v>
          </cell>
        </row>
        <row r="4052">
          <cell r="D4052" t="str">
            <v>Honório Serpa/PR</v>
          </cell>
          <cell r="E4052" t="str">
            <v>A</v>
          </cell>
          <cell r="F4052">
            <v>9.1961216564570347E-2</v>
          </cell>
          <cell r="G4052" t="str">
            <v>A</v>
          </cell>
          <cell r="H4052">
            <v>0.84099955103245916</v>
          </cell>
          <cell r="I4052" t="str">
            <v>A</v>
          </cell>
          <cell r="J4052">
            <v>0.11835167349762357</v>
          </cell>
          <cell r="K4052" t="str">
            <v>A</v>
          </cell>
          <cell r="L4052" t="str">
            <v>Bicf</v>
          </cell>
          <cell r="M4052" t="str">
            <v/>
          </cell>
          <cell r="N4052" t="str">
            <v>CAPAG Ano Base 2023</v>
          </cell>
          <cell r="O4052" t="str">
            <v>Não</v>
          </cell>
          <cell r="P4052">
            <v>5.4347439950686383E-3</v>
          </cell>
          <cell r="Q4052" t="str">
            <v>Sim</v>
          </cell>
          <cell r="R4052" t="str">
            <v/>
          </cell>
          <cell r="S4052" t="str">
            <v/>
          </cell>
          <cell r="T4052" t="str">
            <v/>
          </cell>
          <cell r="U4052" t="str">
            <v/>
          </cell>
          <cell r="V4052" t="str">
            <v>Sim</v>
          </cell>
          <cell r="W4052" t="str">
            <v>Sim</v>
          </cell>
        </row>
        <row r="4053">
          <cell r="D4053" t="str">
            <v>Ibaiti/PR</v>
          </cell>
          <cell r="E4053" t="str">
            <v>n.d.</v>
          </cell>
          <cell r="F4053">
            <v>0.1604036920227887</v>
          </cell>
          <cell r="G4053" t="str">
            <v>A</v>
          </cell>
          <cell r="H4053" t="str">
            <v>n.d.</v>
          </cell>
          <cell r="I4053" t="str">
            <v>n.d.</v>
          </cell>
          <cell r="J4053">
            <v>6.3178913939185765E-3</v>
          </cell>
          <cell r="K4053" t="str">
            <v>B</v>
          </cell>
          <cell r="L4053" t="str">
            <v>Cicf</v>
          </cell>
          <cell r="M405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053" t="str">
            <v>CAPAG Ano Base 2023</v>
          </cell>
          <cell r="O4053" t="str">
            <v>Não</v>
          </cell>
          <cell r="P4053">
            <v>0.34342982360299057</v>
          </cell>
          <cell r="Q4053" t="str">
            <v>Sim</v>
          </cell>
          <cell r="R4053" t="str">
            <v/>
          </cell>
          <cell r="S4053" t="str">
            <v>Sim</v>
          </cell>
          <cell r="T4053" t="str">
            <v/>
          </cell>
          <cell r="U4053" t="str">
            <v/>
          </cell>
          <cell r="V4053" t="str">
            <v>Sim</v>
          </cell>
          <cell r="W4053" t="str">
            <v>Não</v>
          </cell>
        </row>
        <row r="4054">
          <cell r="D4054" t="str">
            <v>Ibema/PR</v>
          </cell>
          <cell r="E4054" t="str">
            <v>n.d.</v>
          </cell>
          <cell r="F4054" t="str">
            <v>n.d.</v>
          </cell>
          <cell r="G4054" t="str">
            <v>n.d.</v>
          </cell>
          <cell r="H4054" t="str">
            <v>n.d.</v>
          </cell>
          <cell r="I4054" t="str">
            <v>n.d.</v>
          </cell>
          <cell r="J4054" t="str">
            <v>n.d.</v>
          </cell>
          <cell r="K4054" t="str">
            <v>n.d.</v>
          </cell>
          <cell r="L4054" t="str">
            <v>Bicf</v>
          </cell>
          <cell r="M4054" t="str">
            <v xml:space="preserve">Ente não publicou último RGF de 2024
Ente não publicou último RREO de 2024
</v>
          </cell>
          <cell r="N4054" t="str">
            <v>CAPAG Ano Base 2023</v>
          </cell>
          <cell r="O4054" t="str">
            <v>Não</v>
          </cell>
          <cell r="P4054">
            <v>1.4876301122553077E-2</v>
          </cell>
          <cell r="Q4054" t="str">
            <v>Sim</v>
          </cell>
          <cell r="R4054" t="str">
            <v>Sim</v>
          </cell>
          <cell r="S4054" t="str">
            <v/>
          </cell>
          <cell r="T4054" t="str">
            <v/>
          </cell>
          <cell r="U4054" t="str">
            <v/>
          </cell>
          <cell r="V4054" t="str">
            <v>Não</v>
          </cell>
          <cell r="W4054" t="str">
            <v>Não</v>
          </cell>
        </row>
        <row r="4055">
          <cell r="D4055" t="str">
            <v>Ibiporã/PR</v>
          </cell>
          <cell r="E4055" t="str">
            <v>n.d.</v>
          </cell>
          <cell r="F4055" t="str">
            <v>n.d.</v>
          </cell>
          <cell r="G4055" t="str">
            <v>n.d.</v>
          </cell>
          <cell r="H4055" t="str">
            <v>n.d.</v>
          </cell>
          <cell r="I4055" t="str">
            <v>n.d.</v>
          </cell>
          <cell r="J4055" t="str">
            <v>n.d.</v>
          </cell>
          <cell r="K4055" t="str">
            <v>n.d.</v>
          </cell>
          <cell r="L4055" t="str">
            <v>Bicf</v>
          </cell>
          <cell r="M4055" t="str">
            <v xml:space="preserve">Ente não publicou último RGF de 2024
Ente não publicou último RREO de 2024
</v>
          </cell>
          <cell r="N4055" t="str">
            <v>CAPAG Ano Base 2023</v>
          </cell>
          <cell r="O4055" t="str">
            <v>Não</v>
          </cell>
          <cell r="P4055">
            <v>0.24675822857791654</v>
          </cell>
          <cell r="Q4055" t="str">
            <v>Sim</v>
          </cell>
          <cell r="R4055" t="str">
            <v>Sim</v>
          </cell>
          <cell r="S4055" t="str">
            <v/>
          </cell>
          <cell r="T4055" t="str">
            <v/>
          </cell>
          <cell r="U4055" t="str">
            <v/>
          </cell>
          <cell r="V4055" t="str">
            <v>Não</v>
          </cell>
          <cell r="W4055" t="str">
            <v>Não</v>
          </cell>
        </row>
        <row r="4056">
          <cell r="D4056" t="str">
            <v>Icaraíma/PR</v>
          </cell>
          <cell r="E4056" t="str">
            <v>C</v>
          </cell>
          <cell r="F4056">
            <v>0.21777185966757967</v>
          </cell>
          <cell r="G4056" t="str">
            <v>A</v>
          </cell>
          <cell r="H4056">
            <v>1.012782568883684</v>
          </cell>
          <cell r="I4056" t="str">
            <v>C</v>
          </cell>
          <cell r="J4056">
            <v>5.0138271327241262E-3</v>
          </cell>
          <cell r="K4056" t="str">
            <v>B</v>
          </cell>
          <cell r="L4056" t="str">
            <v>Dicf</v>
          </cell>
          <cell r="M4056" t="str">
            <v/>
          </cell>
          <cell r="N4056" t="str">
            <v>CAPAG Ano Base 2023</v>
          </cell>
          <cell r="O4056" t="str">
            <v>Não</v>
          </cell>
          <cell r="P4056">
            <v>0.74032506505119133</v>
          </cell>
          <cell r="Q4056" t="str">
            <v>Sim</v>
          </cell>
          <cell r="R4056" t="str">
            <v/>
          </cell>
          <cell r="S4056" t="str">
            <v/>
          </cell>
          <cell r="T4056" t="str">
            <v/>
          </cell>
          <cell r="U4056" t="str">
            <v/>
          </cell>
          <cell r="V4056" t="str">
            <v>Sim</v>
          </cell>
          <cell r="W4056" t="str">
            <v>Não</v>
          </cell>
        </row>
        <row r="4057">
          <cell r="D4057" t="str">
            <v>Iguaraçu/PR</v>
          </cell>
          <cell r="E4057" t="str">
            <v>n.d.</v>
          </cell>
          <cell r="F4057">
            <v>8.0951079565730333E-3</v>
          </cell>
          <cell r="G4057" t="str">
            <v>A</v>
          </cell>
          <cell r="H4057">
            <v>0.8212971587967971</v>
          </cell>
          <cell r="I4057" t="str">
            <v>A</v>
          </cell>
          <cell r="J4057" t="str">
            <v>n.d.</v>
          </cell>
          <cell r="K4057" t="str">
            <v>n.d.</v>
          </cell>
          <cell r="L4057" t="str">
            <v>Cicf</v>
          </cell>
          <cell r="M4057"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057" t="str">
            <v>CAPAG Ano Base 2023</v>
          </cell>
          <cell r="O4057" t="str">
            <v>Não</v>
          </cell>
          <cell r="P4057" t="str">
            <v>n.d.</v>
          </cell>
          <cell r="Q4057" t="str">
            <v>Sim</v>
          </cell>
          <cell r="R4057" t="str">
            <v/>
          </cell>
          <cell r="S4057" t="str">
            <v/>
          </cell>
          <cell r="T4057" t="str">
            <v>Negativa</v>
          </cell>
          <cell r="U4057" t="str">
            <v>Sim</v>
          </cell>
          <cell r="V4057" t="str">
            <v>Sim</v>
          </cell>
          <cell r="W4057" t="str">
            <v>Não</v>
          </cell>
        </row>
        <row r="4058">
          <cell r="D4058" t="str">
            <v>Iguatu/PR</v>
          </cell>
          <cell r="E4058" t="str">
            <v>n.d.</v>
          </cell>
          <cell r="F4058" t="str">
            <v>n.d.</v>
          </cell>
          <cell r="G4058" t="str">
            <v>n.d.</v>
          </cell>
          <cell r="H4058" t="str">
            <v>n.d.</v>
          </cell>
          <cell r="I4058" t="str">
            <v>n.d.</v>
          </cell>
          <cell r="J4058" t="str">
            <v>n.d.</v>
          </cell>
          <cell r="K4058" t="str">
            <v>n.d.</v>
          </cell>
          <cell r="L4058" t="str">
            <v>Bicf</v>
          </cell>
          <cell r="M4058" t="str">
            <v xml:space="preserve">Ente não publicou último RGF de 2024
Ente não publicou último RREO de 2024
</v>
          </cell>
          <cell r="N4058" t="str">
            <v>CAPAG Ano Base 2023</v>
          </cell>
          <cell r="O4058" t="str">
            <v>Não</v>
          </cell>
          <cell r="P4058">
            <v>4.1245473289355516E-2</v>
          </cell>
          <cell r="Q4058" t="str">
            <v>Sim</v>
          </cell>
          <cell r="R4058" t="str">
            <v>Sim</v>
          </cell>
          <cell r="S4058" t="str">
            <v/>
          </cell>
          <cell r="T4058" t="str">
            <v/>
          </cell>
          <cell r="U4058" t="str">
            <v/>
          </cell>
          <cell r="V4058" t="str">
            <v>Não</v>
          </cell>
          <cell r="W4058" t="str">
            <v>Não</v>
          </cell>
        </row>
        <row r="4059">
          <cell r="D4059" t="str">
            <v>Imbaú/PR</v>
          </cell>
          <cell r="E4059" t="str">
            <v>C</v>
          </cell>
          <cell r="F4059">
            <v>9.4618055249489477E-2</v>
          </cell>
          <cell r="G4059" t="str">
            <v>A</v>
          </cell>
          <cell r="H4059">
            <v>0.96004160237793201</v>
          </cell>
          <cell r="I4059" t="str">
            <v>C</v>
          </cell>
          <cell r="J4059">
            <v>-2.4738315551103427E-2</v>
          </cell>
          <cell r="K4059" t="str">
            <v>C</v>
          </cell>
          <cell r="L4059" t="str">
            <v>Cicf</v>
          </cell>
          <cell r="M4059" t="str">
            <v/>
          </cell>
          <cell r="N4059" t="str">
            <v>CAPAG Ano Base 2023</v>
          </cell>
          <cell r="O4059" t="str">
            <v>Não</v>
          </cell>
          <cell r="P4059">
            <v>1.6866348064814003</v>
          </cell>
          <cell r="Q4059" t="str">
            <v>Sim</v>
          </cell>
          <cell r="R4059" t="str">
            <v/>
          </cell>
          <cell r="S4059" t="str">
            <v/>
          </cell>
          <cell r="T4059" t="str">
            <v/>
          </cell>
          <cell r="U4059" t="str">
            <v/>
          </cell>
          <cell r="V4059" t="str">
            <v>Sim</v>
          </cell>
          <cell r="W4059" t="str">
            <v>Não</v>
          </cell>
        </row>
        <row r="4060">
          <cell r="D4060" t="str">
            <v>Imbituva/PR</v>
          </cell>
          <cell r="E4060" t="str">
            <v>n.d.</v>
          </cell>
          <cell r="F4060" t="str">
            <v>n.d.</v>
          </cell>
          <cell r="G4060" t="str">
            <v>n.d.</v>
          </cell>
          <cell r="H4060" t="str">
            <v>n.d.</v>
          </cell>
          <cell r="I4060" t="str">
            <v>n.d.</v>
          </cell>
          <cell r="J4060" t="str">
            <v>n.d.</v>
          </cell>
          <cell r="K4060" t="str">
            <v>n.d.</v>
          </cell>
          <cell r="L4060" t="str">
            <v>Cicf</v>
          </cell>
          <cell r="M4060" t="str">
            <v xml:space="preserve">Ente não publicou último RGF de 2024
Ente não publicou último RREO de 2024
</v>
          </cell>
          <cell r="N4060" t="str">
            <v>CAPAG Ano Base 2023</v>
          </cell>
          <cell r="O4060" t="str">
            <v>Não</v>
          </cell>
          <cell r="P4060">
            <v>0.38262550049757232</v>
          </cell>
          <cell r="Q4060" t="str">
            <v>Sim</v>
          </cell>
          <cell r="R4060" t="str">
            <v>Sim</v>
          </cell>
          <cell r="S4060" t="str">
            <v/>
          </cell>
          <cell r="T4060" t="str">
            <v/>
          </cell>
          <cell r="U4060" t="str">
            <v/>
          </cell>
          <cell r="V4060" t="str">
            <v>Não</v>
          </cell>
          <cell r="W4060" t="str">
            <v>Não</v>
          </cell>
        </row>
        <row r="4061">
          <cell r="D4061" t="str">
            <v>Inácio Martins/PR</v>
          </cell>
          <cell r="E4061" t="str">
            <v>A</v>
          </cell>
          <cell r="F4061">
            <v>0.23579261288407802</v>
          </cell>
          <cell r="G4061" t="str">
            <v>A</v>
          </cell>
          <cell r="H4061">
            <v>0.80531266030199988</v>
          </cell>
          <cell r="I4061" t="str">
            <v>A</v>
          </cell>
          <cell r="J4061">
            <v>6.1707351708751726E-3</v>
          </cell>
          <cell r="K4061" t="str">
            <v>B</v>
          </cell>
          <cell r="L4061" t="str">
            <v>Bicf</v>
          </cell>
          <cell r="M4061" t="str">
            <v/>
          </cell>
          <cell r="N4061" t="str">
            <v>CAPAG Ano Base 2023</v>
          </cell>
          <cell r="O4061" t="str">
            <v>Não</v>
          </cell>
          <cell r="P4061">
            <v>0.26889869595838439</v>
          </cell>
          <cell r="Q4061" t="str">
            <v>Sim</v>
          </cell>
          <cell r="R4061" t="str">
            <v/>
          </cell>
          <cell r="S4061" t="str">
            <v/>
          </cell>
          <cell r="T4061" t="str">
            <v/>
          </cell>
          <cell r="U4061" t="str">
            <v/>
          </cell>
          <cell r="V4061" t="str">
            <v>Sim</v>
          </cell>
          <cell r="W4061" t="str">
            <v>Sim</v>
          </cell>
        </row>
        <row r="4062">
          <cell r="D4062" t="str">
            <v>Inajá/PR</v>
          </cell>
          <cell r="E4062" t="str">
            <v>n.e.</v>
          </cell>
          <cell r="F4062">
            <v>0.17796078778239105</v>
          </cell>
          <cell r="G4062" t="str">
            <v>A</v>
          </cell>
          <cell r="H4062">
            <v>0.97204374211408118</v>
          </cell>
          <cell r="I4062" t="str">
            <v>C</v>
          </cell>
          <cell r="J4062">
            <v>2.0874546091892366E-2</v>
          </cell>
          <cell r="K4062" t="str">
            <v>B</v>
          </cell>
          <cell r="L4062" t="str">
            <v>Eicf</v>
          </cell>
          <cell r="M4062" t="str">
            <v>Ente possui ranking da informação contábil Eicf</v>
          </cell>
          <cell r="N4062" t="str">
            <v>CAPAG Ano Base 2023</v>
          </cell>
          <cell r="O4062" t="str">
            <v>Não</v>
          </cell>
          <cell r="P4062">
            <v>0.93747684770580686</v>
          </cell>
          <cell r="Q4062" t="str">
            <v>Sim</v>
          </cell>
          <cell r="R4062" t="str">
            <v/>
          </cell>
          <cell r="S4062" t="str">
            <v/>
          </cell>
          <cell r="T4062" t="str">
            <v/>
          </cell>
          <cell r="U4062" t="str">
            <v/>
          </cell>
          <cell r="V4062" t="str">
            <v>Sim</v>
          </cell>
          <cell r="W4062" t="str">
            <v>Não</v>
          </cell>
        </row>
        <row r="4063">
          <cell r="D4063" t="str">
            <v>Indianópolis/PR</v>
          </cell>
          <cell r="E4063" t="str">
            <v>A</v>
          </cell>
          <cell r="F4063">
            <v>4.0558391148625812E-2</v>
          </cell>
          <cell r="G4063" t="str">
            <v>A</v>
          </cell>
          <cell r="H4063">
            <v>0.86402445902935465</v>
          </cell>
          <cell r="I4063" t="str">
            <v>B</v>
          </cell>
          <cell r="J4063">
            <v>0.10519426522606767</v>
          </cell>
          <cell r="K4063" t="str">
            <v>A</v>
          </cell>
          <cell r="L4063" t="str">
            <v>Cicf</v>
          </cell>
          <cell r="M4063" t="str">
            <v/>
          </cell>
          <cell r="N4063" t="str">
            <v>CAPAG Ano Base 2023</v>
          </cell>
          <cell r="O4063" t="str">
            <v>Não</v>
          </cell>
          <cell r="P4063">
            <v>9.1273135594036135E-3</v>
          </cell>
          <cell r="Q4063" t="str">
            <v>Sim</v>
          </cell>
          <cell r="R4063" t="str">
            <v/>
          </cell>
          <cell r="S4063" t="str">
            <v/>
          </cell>
          <cell r="T4063" t="str">
            <v/>
          </cell>
          <cell r="U4063" t="str">
            <v/>
          </cell>
          <cell r="V4063" t="str">
            <v>Sim</v>
          </cell>
          <cell r="W4063" t="str">
            <v>Sim</v>
          </cell>
        </row>
        <row r="4064">
          <cell r="D4064" t="str">
            <v>Ipiranga/PR</v>
          </cell>
          <cell r="E4064" t="str">
            <v>A</v>
          </cell>
          <cell r="F4064">
            <v>0.18010159564753436</v>
          </cell>
          <cell r="G4064" t="str">
            <v>A</v>
          </cell>
          <cell r="H4064">
            <v>0.85995928885756723</v>
          </cell>
          <cell r="I4064" t="str">
            <v>B</v>
          </cell>
          <cell r="J4064">
            <v>0.14614564925866758</v>
          </cell>
          <cell r="K4064" t="str">
            <v>A</v>
          </cell>
          <cell r="L4064" t="str">
            <v>Bicf</v>
          </cell>
          <cell r="M4064" t="str">
            <v/>
          </cell>
          <cell r="N4064" t="str">
            <v>CAPAG Ano Base 2023</v>
          </cell>
          <cell r="O4064" t="str">
            <v>Não</v>
          </cell>
          <cell r="P4064">
            <v>1.9049404117670983E-2</v>
          </cell>
          <cell r="Q4064" t="str">
            <v>Sim</v>
          </cell>
          <cell r="R4064" t="str">
            <v/>
          </cell>
          <cell r="S4064" t="str">
            <v/>
          </cell>
          <cell r="T4064" t="str">
            <v/>
          </cell>
          <cell r="U4064" t="str">
            <v/>
          </cell>
          <cell r="V4064" t="str">
            <v>Sim</v>
          </cell>
          <cell r="W4064" t="str">
            <v>Sim</v>
          </cell>
        </row>
        <row r="4065">
          <cell r="D4065" t="str">
            <v>Iporã/PR</v>
          </cell>
          <cell r="E4065" t="str">
            <v>n.d.</v>
          </cell>
          <cell r="F4065">
            <v>6.6411572863459653E-2</v>
          </cell>
          <cell r="G4065" t="str">
            <v>A</v>
          </cell>
          <cell r="H4065">
            <v>1.0052373879486836</v>
          </cell>
          <cell r="I4065" t="str">
            <v>C</v>
          </cell>
          <cell r="J4065" t="str">
            <v>n.d.</v>
          </cell>
          <cell r="K4065" t="str">
            <v>n.d.</v>
          </cell>
          <cell r="L4065" t="str">
            <v>Cicf</v>
          </cell>
          <cell r="M40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065" t="str">
            <v>CAPAG Ano Base 2023</v>
          </cell>
          <cell r="O4065" t="str">
            <v>Não</v>
          </cell>
          <cell r="P4065" t="str">
            <v>n.d.</v>
          </cell>
          <cell r="Q4065" t="str">
            <v>Sim</v>
          </cell>
          <cell r="R4065" t="str">
            <v/>
          </cell>
          <cell r="S4065" t="str">
            <v/>
          </cell>
          <cell r="T4065" t="str">
            <v/>
          </cell>
          <cell r="U4065" t="str">
            <v>Sim</v>
          </cell>
          <cell r="V4065" t="str">
            <v>Sim</v>
          </cell>
          <cell r="W4065" t="str">
            <v>Não</v>
          </cell>
        </row>
        <row r="4066">
          <cell r="D4066" t="str">
            <v>Iracema do Oeste/PR</v>
          </cell>
          <cell r="E4066" t="str">
            <v>C</v>
          </cell>
          <cell r="F4066">
            <v>0</v>
          </cell>
          <cell r="G4066" t="str">
            <v>A</v>
          </cell>
          <cell r="H4066">
            <v>0.89798479302434164</v>
          </cell>
          <cell r="I4066" t="str">
            <v>B</v>
          </cell>
          <cell r="J4066">
            <v>-0.19654751824553141</v>
          </cell>
          <cell r="K4066" t="str">
            <v>C</v>
          </cell>
          <cell r="L4066" t="str">
            <v>Bicf</v>
          </cell>
          <cell r="M4066" t="str">
            <v/>
          </cell>
          <cell r="N4066" t="str">
            <v>CAPAG Ano Base 2023</v>
          </cell>
          <cell r="O4066" t="str">
            <v>Não</v>
          </cell>
          <cell r="P4066" t="str">
            <v/>
          </cell>
          <cell r="Q4066" t="str">
            <v>Sim</v>
          </cell>
          <cell r="R4066" t="str">
            <v/>
          </cell>
          <cell r="S4066" t="str">
            <v/>
          </cell>
          <cell r="T4066" t="str">
            <v/>
          </cell>
          <cell r="U4066" t="str">
            <v/>
          </cell>
          <cell r="V4066" t="str">
            <v>Sim</v>
          </cell>
          <cell r="W4066" t="str">
            <v>Não</v>
          </cell>
        </row>
        <row r="4067">
          <cell r="D4067" t="str">
            <v>Irati/PR</v>
          </cell>
          <cell r="E4067" t="str">
            <v>B</v>
          </cell>
          <cell r="F4067">
            <v>0.22720780355230805</v>
          </cell>
          <cell r="G4067" t="str">
            <v>A</v>
          </cell>
          <cell r="H4067">
            <v>0.87922040287332859</v>
          </cell>
          <cell r="I4067" t="str">
            <v>B</v>
          </cell>
          <cell r="J4067">
            <v>1.8931146060216638E-3</v>
          </cell>
          <cell r="K4067" t="str">
            <v>B</v>
          </cell>
          <cell r="L4067" t="str">
            <v>Dicf</v>
          </cell>
          <cell r="M4067" t="str">
            <v/>
          </cell>
          <cell r="N4067" t="str">
            <v>CAPAG Ano Base 2023</v>
          </cell>
          <cell r="O4067" t="str">
            <v>Não</v>
          </cell>
          <cell r="P4067">
            <v>0.93110422311324936</v>
          </cell>
          <cell r="Q4067" t="str">
            <v>Sim</v>
          </cell>
          <cell r="R4067" t="str">
            <v/>
          </cell>
          <cell r="S4067" t="str">
            <v/>
          </cell>
          <cell r="T4067" t="str">
            <v/>
          </cell>
          <cell r="U4067" t="str">
            <v/>
          </cell>
          <cell r="V4067" t="str">
            <v>Sim</v>
          </cell>
          <cell r="W4067" t="str">
            <v>Sim</v>
          </cell>
        </row>
        <row r="4068">
          <cell r="D4068" t="str">
            <v>Iretama/PR</v>
          </cell>
          <cell r="E4068" t="str">
            <v>C</v>
          </cell>
          <cell r="F4068">
            <v>0.11829572762708518</v>
          </cell>
          <cell r="G4068" t="str">
            <v>A</v>
          </cell>
          <cell r="H4068">
            <v>0.85778499338260128</v>
          </cell>
          <cell r="I4068" t="str">
            <v>B</v>
          </cell>
          <cell r="J4068">
            <v>-1.7522828161680281E-2</v>
          </cell>
          <cell r="K4068" t="str">
            <v>C</v>
          </cell>
          <cell r="L4068" t="str">
            <v>Cicf</v>
          </cell>
          <cell r="M4068" t="str">
            <v/>
          </cell>
          <cell r="N4068" t="str">
            <v>CAPAG Ano Base 2023</v>
          </cell>
          <cell r="O4068" t="str">
            <v>Não</v>
          </cell>
          <cell r="P4068">
            <v>3.2317370957986684</v>
          </cell>
          <cell r="Q4068" t="str">
            <v>Sim</v>
          </cell>
          <cell r="R4068" t="str">
            <v/>
          </cell>
          <cell r="S4068" t="str">
            <v/>
          </cell>
          <cell r="T4068" t="str">
            <v/>
          </cell>
          <cell r="U4068" t="str">
            <v/>
          </cell>
          <cell r="V4068" t="str">
            <v>Sim</v>
          </cell>
          <cell r="W4068" t="str">
            <v>Não</v>
          </cell>
        </row>
        <row r="4069">
          <cell r="D4069" t="str">
            <v>Itaguajé/PR</v>
          </cell>
          <cell r="E4069" t="str">
            <v>C</v>
          </cell>
          <cell r="F4069">
            <v>0.14118134737028601</v>
          </cell>
          <cell r="G4069" t="str">
            <v>A</v>
          </cell>
          <cell r="H4069">
            <v>0.89280831182681775</v>
          </cell>
          <cell r="I4069" t="str">
            <v>B</v>
          </cell>
          <cell r="J4069">
            <v>-6.3220157116808812E-2</v>
          </cell>
          <cell r="K4069" t="str">
            <v>C</v>
          </cell>
          <cell r="L4069" t="str">
            <v>Cicf</v>
          </cell>
          <cell r="M4069" t="str">
            <v/>
          </cell>
          <cell r="N4069" t="str">
            <v>CAPAG Ano Base 2023</v>
          </cell>
          <cell r="O4069" t="str">
            <v>Não</v>
          </cell>
          <cell r="P4069">
            <v>3.232703836537139</v>
          </cell>
          <cell r="Q4069" t="str">
            <v>Sim</v>
          </cell>
          <cell r="R4069" t="str">
            <v/>
          </cell>
          <cell r="S4069" t="str">
            <v/>
          </cell>
          <cell r="T4069" t="str">
            <v/>
          </cell>
          <cell r="U4069" t="str">
            <v/>
          </cell>
          <cell r="V4069" t="str">
            <v>Sim</v>
          </cell>
          <cell r="W4069" t="str">
            <v>Não</v>
          </cell>
        </row>
        <row r="4070">
          <cell r="D4070" t="str">
            <v>Itaipulândia/PR</v>
          </cell>
          <cell r="E4070" t="str">
            <v>n.d.</v>
          </cell>
          <cell r="F4070" t="str">
            <v>n.d.</v>
          </cell>
          <cell r="G4070" t="str">
            <v>n.d.</v>
          </cell>
          <cell r="H4070" t="str">
            <v>n.d.</v>
          </cell>
          <cell r="I4070" t="str">
            <v>n.d.</v>
          </cell>
          <cell r="J4070" t="str">
            <v>n.d.</v>
          </cell>
          <cell r="K4070" t="str">
            <v>n.d.</v>
          </cell>
          <cell r="L4070" t="str">
            <v>Cicf</v>
          </cell>
          <cell r="M4070" t="str">
            <v xml:space="preserve">Ente não publicou último RGF de 2024
Ente não publicou último RREO de 2024
</v>
          </cell>
          <cell r="N4070" t="str">
            <v>CAPAG Ano Base 2023</v>
          </cell>
          <cell r="O4070" t="str">
            <v>Não</v>
          </cell>
          <cell r="P4070">
            <v>1.2258924154696451E-5</v>
          </cell>
          <cell r="Q4070" t="str">
            <v>Sim</v>
          </cell>
          <cell r="R4070" t="str">
            <v>Sim</v>
          </cell>
          <cell r="S4070" t="str">
            <v/>
          </cell>
          <cell r="T4070" t="str">
            <v/>
          </cell>
          <cell r="U4070" t="str">
            <v/>
          </cell>
          <cell r="V4070" t="str">
            <v>Não</v>
          </cell>
          <cell r="W4070" t="str">
            <v>Não</v>
          </cell>
        </row>
        <row r="4071">
          <cell r="D4071" t="str">
            <v>Itambaracá/PR</v>
          </cell>
          <cell r="E4071" t="str">
            <v>n.d.</v>
          </cell>
          <cell r="F4071" t="str">
            <v>n.d.</v>
          </cell>
          <cell r="G4071" t="str">
            <v>n.d.</v>
          </cell>
          <cell r="H4071" t="str">
            <v>n.d.</v>
          </cell>
          <cell r="I4071" t="str">
            <v>n.d.</v>
          </cell>
          <cell r="J4071" t="str">
            <v>n.d.</v>
          </cell>
          <cell r="K4071" t="str">
            <v>n.d.</v>
          </cell>
          <cell r="L4071" t="str">
            <v>Dicf</v>
          </cell>
          <cell r="M4071" t="str">
            <v xml:space="preserve">Ente não publicou último RGF de 2024
Ente não publicou último RREO de 2024
</v>
          </cell>
          <cell r="N4071" t="str">
            <v>CAPAG Ano Base 2023</v>
          </cell>
          <cell r="O4071" t="str">
            <v>Não</v>
          </cell>
          <cell r="P4071">
            <v>0.14629346634390816</v>
          </cell>
          <cell r="Q4071" t="str">
            <v>Sim</v>
          </cell>
          <cell r="R4071" t="str">
            <v>Sim</v>
          </cell>
          <cell r="S4071" t="str">
            <v/>
          </cell>
          <cell r="T4071" t="str">
            <v/>
          </cell>
          <cell r="U4071" t="str">
            <v/>
          </cell>
          <cell r="V4071" t="str">
            <v>Não</v>
          </cell>
          <cell r="W4071" t="str">
            <v>Não</v>
          </cell>
        </row>
        <row r="4072">
          <cell r="D4072" t="str">
            <v>Itambé/PR</v>
          </cell>
          <cell r="E4072" t="str">
            <v>C</v>
          </cell>
          <cell r="F4072">
            <v>1.0535439337144839E-2</v>
          </cell>
          <cell r="G4072" t="str">
            <v>A</v>
          </cell>
          <cell r="H4072">
            <v>0.96477227599378068</v>
          </cell>
          <cell r="I4072" t="str">
            <v>C</v>
          </cell>
          <cell r="J4072">
            <v>4.0252971633212453E-2</v>
          </cell>
          <cell r="K4072" t="str">
            <v>B</v>
          </cell>
          <cell r="L4072" t="str">
            <v>Bicf</v>
          </cell>
          <cell r="M4072" t="str">
            <v/>
          </cell>
          <cell r="N4072" t="str">
            <v>CAPAG Ano Base 2023</v>
          </cell>
          <cell r="O4072" t="str">
            <v>Não</v>
          </cell>
          <cell r="P4072">
            <v>0.18340850893058519</v>
          </cell>
          <cell r="Q4072" t="str">
            <v>Sim</v>
          </cell>
          <cell r="R4072" t="str">
            <v/>
          </cell>
          <cell r="S4072" t="str">
            <v/>
          </cell>
          <cell r="T4072" t="str">
            <v/>
          </cell>
          <cell r="U4072" t="str">
            <v/>
          </cell>
          <cell r="V4072" t="str">
            <v>Sim</v>
          </cell>
          <cell r="W4072" t="str">
            <v>Não</v>
          </cell>
        </row>
        <row r="4073">
          <cell r="D4073" t="str">
            <v>Itapejara d'Oeste/PR</v>
          </cell>
          <cell r="E4073" t="str">
            <v>A</v>
          </cell>
          <cell r="F4073">
            <v>6.8911565683902581E-2</v>
          </cell>
          <cell r="G4073" t="str">
            <v>A</v>
          </cell>
          <cell r="H4073">
            <v>0.8601462781778364</v>
          </cell>
          <cell r="I4073" t="str">
            <v>B</v>
          </cell>
          <cell r="J4073">
            <v>0.10439629916691709</v>
          </cell>
          <cell r="K4073" t="str">
            <v>A</v>
          </cell>
          <cell r="L4073" t="str">
            <v>Bicf</v>
          </cell>
          <cell r="M4073" t="str">
            <v/>
          </cell>
          <cell r="N4073" t="str">
            <v>CAPAG Ano Base 2023</v>
          </cell>
          <cell r="O4073" t="str">
            <v>Não</v>
          </cell>
          <cell r="P4073">
            <v>5.2298711534419076E-2</v>
          </cell>
          <cell r="Q4073" t="str">
            <v>Sim</v>
          </cell>
          <cell r="R4073" t="str">
            <v/>
          </cell>
          <cell r="S4073" t="str">
            <v/>
          </cell>
          <cell r="T4073" t="str">
            <v/>
          </cell>
          <cell r="U4073" t="str">
            <v/>
          </cell>
          <cell r="V4073" t="str">
            <v>Sim</v>
          </cell>
          <cell r="W4073" t="str">
            <v>Sim</v>
          </cell>
        </row>
        <row r="4074">
          <cell r="D4074" t="str">
            <v>Itaperuçu/PR</v>
          </cell>
          <cell r="E4074" t="str">
            <v>n.d.</v>
          </cell>
          <cell r="F4074" t="str">
            <v>n.d.</v>
          </cell>
          <cell r="G4074" t="str">
            <v>n.d.</v>
          </cell>
          <cell r="H4074" t="str">
            <v>n.d.</v>
          </cell>
          <cell r="I4074" t="str">
            <v>n.d.</v>
          </cell>
          <cell r="J4074" t="str">
            <v>n.d.</v>
          </cell>
          <cell r="K4074" t="str">
            <v>n.d.</v>
          </cell>
          <cell r="L4074" t="str">
            <v>Cicf</v>
          </cell>
          <cell r="M4074" t="str">
            <v xml:space="preserve">Ente não publicou último RGF de 2024
Ente não publicou último RREO de 2024
</v>
          </cell>
          <cell r="N4074" t="str">
            <v>CAPAG Ano Base 2023</v>
          </cell>
          <cell r="O4074" t="str">
            <v>Não</v>
          </cell>
          <cell r="P4074">
            <v>3.4007126434392604E-2</v>
          </cell>
          <cell r="Q4074" t="str">
            <v>Sim</v>
          </cell>
          <cell r="R4074" t="str">
            <v>Sim</v>
          </cell>
          <cell r="S4074" t="str">
            <v/>
          </cell>
          <cell r="T4074" t="str">
            <v/>
          </cell>
          <cell r="U4074" t="str">
            <v/>
          </cell>
          <cell r="V4074" t="str">
            <v>Não</v>
          </cell>
          <cell r="W4074" t="str">
            <v>Não</v>
          </cell>
        </row>
        <row r="4075">
          <cell r="D4075" t="str">
            <v>Itaúna do Sul/PR</v>
          </cell>
          <cell r="E4075" t="str">
            <v>B</v>
          </cell>
          <cell r="F4075">
            <v>0.47437296574001192</v>
          </cell>
          <cell r="G4075" t="str">
            <v>A</v>
          </cell>
          <cell r="H4075">
            <v>0.87417870766327366</v>
          </cell>
          <cell r="I4075" t="str">
            <v>B</v>
          </cell>
          <cell r="J4075">
            <v>3.7386929984781471E-2</v>
          </cell>
          <cell r="K4075" t="str">
            <v>B</v>
          </cell>
          <cell r="L4075" t="str">
            <v>Cicf</v>
          </cell>
          <cell r="M4075" t="str">
            <v/>
          </cell>
          <cell r="N4075" t="str">
            <v>CAPAG Ano Base 2023</v>
          </cell>
          <cell r="O4075" t="str">
            <v>Não</v>
          </cell>
          <cell r="P4075">
            <v>0.15371331783744405</v>
          </cell>
          <cell r="Q4075" t="str">
            <v>Sim</v>
          </cell>
          <cell r="R4075" t="str">
            <v/>
          </cell>
          <cell r="S4075" t="str">
            <v/>
          </cell>
          <cell r="T4075" t="str">
            <v/>
          </cell>
          <cell r="U4075" t="str">
            <v/>
          </cell>
          <cell r="V4075" t="str">
            <v>Sim</v>
          </cell>
          <cell r="W4075" t="str">
            <v>Sim</v>
          </cell>
        </row>
        <row r="4076">
          <cell r="D4076" t="str">
            <v>Ivaí/PR</v>
          </cell>
          <cell r="E4076" t="str">
            <v>n.d.</v>
          </cell>
          <cell r="F4076" t="str">
            <v>n.d.</v>
          </cell>
          <cell r="G4076" t="str">
            <v>n.d.</v>
          </cell>
          <cell r="H4076" t="str">
            <v>n.d.</v>
          </cell>
          <cell r="I4076" t="str">
            <v>n.d.</v>
          </cell>
          <cell r="J4076" t="str">
            <v>n.d.</v>
          </cell>
          <cell r="K4076" t="str">
            <v>n.d.</v>
          </cell>
          <cell r="L4076" t="str">
            <v>Bicf</v>
          </cell>
          <cell r="M4076" t="str">
            <v xml:space="preserve">Ente não publicou último RGF de 2024
Ente não publicou último RREO de 2024
</v>
          </cell>
          <cell r="N4076" t="str">
            <v>CAPAG Ano Base 2023</v>
          </cell>
          <cell r="O4076" t="str">
            <v>Não</v>
          </cell>
          <cell r="P4076">
            <v>1.9258188836051363E-3</v>
          </cell>
          <cell r="Q4076" t="str">
            <v>Sim</v>
          </cell>
          <cell r="R4076" t="str">
            <v>Sim</v>
          </cell>
          <cell r="S4076" t="str">
            <v/>
          </cell>
          <cell r="T4076" t="str">
            <v/>
          </cell>
          <cell r="U4076" t="str">
            <v/>
          </cell>
          <cell r="V4076" t="str">
            <v>Não</v>
          </cell>
          <cell r="W4076" t="str">
            <v>Não</v>
          </cell>
        </row>
        <row r="4077">
          <cell r="D4077" t="str">
            <v>Ivaiporã/PR</v>
          </cell>
          <cell r="E4077" t="str">
            <v>B</v>
          </cell>
          <cell r="F4077">
            <v>9.5205323031984895E-2</v>
          </cell>
          <cell r="G4077" t="str">
            <v>A</v>
          </cell>
          <cell r="H4077">
            <v>0.85803100731289184</v>
          </cell>
          <cell r="I4077" t="str">
            <v>B</v>
          </cell>
          <cell r="J4077">
            <v>2.3465427627920265E-2</v>
          </cell>
          <cell r="K4077" t="str">
            <v>B</v>
          </cell>
          <cell r="L4077" t="str">
            <v>Cicf</v>
          </cell>
          <cell r="M4077" t="str">
            <v/>
          </cell>
          <cell r="N4077" t="str">
            <v>CAPAG Ano Base 2023</v>
          </cell>
          <cell r="O4077" t="str">
            <v>Não</v>
          </cell>
          <cell r="P4077">
            <v>0.44334569085816233</v>
          </cell>
          <cell r="Q4077" t="str">
            <v>Sim</v>
          </cell>
          <cell r="R4077" t="str">
            <v/>
          </cell>
          <cell r="S4077" t="str">
            <v/>
          </cell>
          <cell r="T4077" t="str">
            <v/>
          </cell>
          <cell r="U4077" t="str">
            <v/>
          </cell>
          <cell r="V4077" t="str">
            <v>Sim</v>
          </cell>
          <cell r="W4077" t="str">
            <v>Sim</v>
          </cell>
        </row>
        <row r="4078">
          <cell r="D4078" t="str">
            <v>Ivaté/PR</v>
          </cell>
          <cell r="E4078" t="str">
            <v>C</v>
          </cell>
          <cell r="F4078">
            <v>0.14567858143635001</v>
          </cell>
          <cell r="G4078" t="str">
            <v>A</v>
          </cell>
          <cell r="H4078">
            <v>0.97038655054299972</v>
          </cell>
          <cell r="I4078" t="str">
            <v>C</v>
          </cell>
          <cell r="J4078">
            <v>1.9765569034612778E-2</v>
          </cell>
          <cell r="K4078" t="str">
            <v>B</v>
          </cell>
          <cell r="L4078" t="str">
            <v>Bicf</v>
          </cell>
          <cell r="M4078" t="str">
            <v/>
          </cell>
          <cell r="N4078" t="str">
            <v>CAPAG Ano Base 2023</v>
          </cell>
          <cell r="O4078" t="str">
            <v>Não</v>
          </cell>
          <cell r="P4078">
            <v>6.3939261986586059E-4</v>
          </cell>
          <cell r="Q4078" t="str">
            <v>Sim</v>
          </cell>
          <cell r="R4078" t="str">
            <v/>
          </cell>
          <cell r="S4078" t="str">
            <v/>
          </cell>
          <cell r="T4078" t="str">
            <v/>
          </cell>
          <cell r="U4078" t="str">
            <v/>
          </cell>
          <cell r="V4078" t="str">
            <v>Sim</v>
          </cell>
          <cell r="W4078" t="str">
            <v>Não</v>
          </cell>
        </row>
        <row r="4079">
          <cell r="D4079" t="str">
            <v>Ivatuba/PR</v>
          </cell>
          <cell r="E4079" t="str">
            <v>n.d.</v>
          </cell>
          <cell r="F4079" t="str">
            <v>n.d.</v>
          </cell>
          <cell r="G4079" t="str">
            <v>n.d.</v>
          </cell>
          <cell r="H4079" t="str">
            <v>n.d.</v>
          </cell>
          <cell r="I4079" t="str">
            <v>n.d.</v>
          </cell>
          <cell r="J4079" t="str">
            <v>n.d.</v>
          </cell>
          <cell r="K4079" t="str">
            <v>n.d.</v>
          </cell>
          <cell r="L4079" t="str">
            <v>Bicf</v>
          </cell>
          <cell r="M4079" t="str">
            <v xml:space="preserve">Ente não publicou último RGF de 2024
Ente não publicou último RREO de 2024
</v>
          </cell>
          <cell r="N4079" t="str">
            <v>CAPAG Ano Base 2023</v>
          </cell>
          <cell r="O4079" t="str">
            <v>Não</v>
          </cell>
          <cell r="P4079">
            <v>0</v>
          </cell>
          <cell r="Q4079" t="str">
            <v>Sim</v>
          </cell>
          <cell r="R4079" t="str">
            <v>Sim</v>
          </cell>
          <cell r="S4079" t="str">
            <v/>
          </cell>
          <cell r="T4079" t="str">
            <v/>
          </cell>
          <cell r="U4079" t="str">
            <v/>
          </cell>
          <cell r="V4079" t="str">
            <v>Não</v>
          </cell>
          <cell r="W4079" t="str">
            <v>Não</v>
          </cell>
        </row>
        <row r="4080">
          <cell r="D4080" t="str">
            <v>Jaboti/PR</v>
          </cell>
          <cell r="E4080" t="str">
            <v>n.d.</v>
          </cell>
          <cell r="F4080" t="str">
            <v>n.d.</v>
          </cell>
          <cell r="G4080" t="str">
            <v>n.d.</v>
          </cell>
          <cell r="H4080" t="str">
            <v>n.d.</v>
          </cell>
          <cell r="I4080" t="str">
            <v>n.d.</v>
          </cell>
          <cell r="J4080" t="str">
            <v>n.d.</v>
          </cell>
          <cell r="K4080" t="str">
            <v>n.d.</v>
          </cell>
          <cell r="L4080" t="str">
            <v>Cicf</v>
          </cell>
          <cell r="M4080" t="str">
            <v xml:space="preserve">Ente não publicou último RGF de 2024
Ente não publicou último RREO de 2024
</v>
          </cell>
          <cell r="N4080" t="str">
            <v>CAPAG Ano Base 2023</v>
          </cell>
          <cell r="O4080" t="str">
            <v>Não</v>
          </cell>
          <cell r="P4080">
            <v>0.86997108069587603</v>
          </cell>
          <cell r="Q4080" t="str">
            <v>Sim</v>
          </cell>
          <cell r="R4080" t="str">
            <v>Sim</v>
          </cell>
          <cell r="S4080" t="str">
            <v/>
          </cell>
          <cell r="T4080" t="str">
            <v/>
          </cell>
          <cell r="U4080" t="str">
            <v/>
          </cell>
          <cell r="V4080" t="str">
            <v>Não</v>
          </cell>
          <cell r="W4080" t="str">
            <v>Não</v>
          </cell>
        </row>
        <row r="4081">
          <cell r="D4081" t="str">
            <v>Jacarezinho/PR</v>
          </cell>
          <cell r="E4081" t="str">
            <v>C</v>
          </cell>
          <cell r="F4081">
            <v>4.8213304700598515E-2</v>
          </cell>
          <cell r="G4081" t="str">
            <v>A</v>
          </cell>
          <cell r="H4081">
            <v>0.92151028628076281</v>
          </cell>
          <cell r="I4081" t="str">
            <v>B</v>
          </cell>
          <cell r="J4081">
            <v>-0.17221300383761695</v>
          </cell>
          <cell r="K4081" t="str">
            <v>C</v>
          </cell>
          <cell r="L4081" t="str">
            <v>Bicf</v>
          </cell>
          <cell r="M4081" t="str">
            <v/>
          </cell>
          <cell r="N4081" t="str">
            <v>CAPAG Ano Base 2023</v>
          </cell>
          <cell r="O4081" t="str">
            <v>Não</v>
          </cell>
          <cell r="P4081">
            <v>4.6710754092129054</v>
          </cell>
          <cell r="Q4081" t="str">
            <v>Sim</v>
          </cell>
          <cell r="R4081" t="str">
            <v/>
          </cell>
          <cell r="S4081" t="str">
            <v/>
          </cell>
          <cell r="T4081" t="str">
            <v/>
          </cell>
          <cell r="U4081" t="str">
            <v/>
          </cell>
          <cell r="V4081" t="str">
            <v>Sim</v>
          </cell>
          <cell r="W4081" t="str">
            <v>Não</v>
          </cell>
        </row>
        <row r="4082">
          <cell r="D4082" t="str">
            <v>Jaguapitã/PR</v>
          </cell>
          <cell r="E4082" t="str">
            <v>C</v>
          </cell>
          <cell r="F4082">
            <v>3.1548907039778439E-2</v>
          </cell>
          <cell r="G4082" t="str">
            <v>A</v>
          </cell>
          <cell r="H4082">
            <v>0.95945782847188532</v>
          </cell>
          <cell r="I4082" t="str">
            <v>C</v>
          </cell>
          <cell r="J4082">
            <v>1.8983312795857335E-3</v>
          </cell>
          <cell r="K4082" t="str">
            <v>B</v>
          </cell>
          <cell r="L4082" t="str">
            <v>Bicf</v>
          </cell>
          <cell r="M4082" t="str">
            <v/>
          </cell>
          <cell r="N4082" t="str">
            <v>CAPAG Ano Base 2023</v>
          </cell>
          <cell r="O4082" t="str">
            <v>Não</v>
          </cell>
          <cell r="P4082">
            <v>0.96387783657616599</v>
          </cell>
          <cell r="Q4082" t="str">
            <v>Sim</v>
          </cell>
          <cell r="R4082" t="str">
            <v/>
          </cell>
          <cell r="S4082" t="str">
            <v/>
          </cell>
          <cell r="T4082" t="str">
            <v/>
          </cell>
          <cell r="U4082" t="str">
            <v/>
          </cell>
          <cell r="V4082" t="str">
            <v>Sim</v>
          </cell>
          <cell r="W4082" t="str">
            <v>Não</v>
          </cell>
        </row>
        <row r="4083">
          <cell r="D4083" t="str">
            <v>Jaguariaíva/PR</v>
          </cell>
          <cell r="E4083" t="str">
            <v>n.d.</v>
          </cell>
          <cell r="F4083" t="str">
            <v>n.d.</v>
          </cell>
          <cell r="G4083" t="str">
            <v>n.d.</v>
          </cell>
          <cell r="H4083" t="str">
            <v>n.d.</v>
          </cell>
          <cell r="I4083" t="str">
            <v>n.d.</v>
          </cell>
          <cell r="J4083" t="str">
            <v>n.d.</v>
          </cell>
          <cell r="K4083" t="str">
            <v>n.d.</v>
          </cell>
          <cell r="L4083" t="str">
            <v>Cicf</v>
          </cell>
          <cell r="M4083" t="str">
            <v xml:space="preserve">Ente não publicou último RGF de 2024
Ente não publicou último RREO de 2024
</v>
          </cell>
          <cell r="N4083" t="str">
            <v>CAPAG Ano Base 2023</v>
          </cell>
          <cell r="O4083" t="str">
            <v>Não</v>
          </cell>
          <cell r="P4083">
            <v>0.16249870066849789</v>
          </cell>
          <cell r="Q4083" t="str">
            <v>Sim</v>
          </cell>
          <cell r="R4083" t="str">
            <v>Sim</v>
          </cell>
          <cell r="S4083" t="str">
            <v/>
          </cell>
          <cell r="T4083" t="str">
            <v/>
          </cell>
          <cell r="U4083" t="str">
            <v/>
          </cell>
          <cell r="V4083" t="str">
            <v>Não</v>
          </cell>
          <cell r="W4083" t="str">
            <v>Não</v>
          </cell>
        </row>
        <row r="4084">
          <cell r="D4084" t="str">
            <v>Jandaia do Sul/PR</v>
          </cell>
          <cell r="E4084" t="str">
            <v>C</v>
          </cell>
          <cell r="F4084">
            <v>9.8718677055434897E-2</v>
          </cell>
          <cell r="G4084" t="str">
            <v>A</v>
          </cell>
          <cell r="H4084">
            <v>1.0141092265299374</v>
          </cell>
          <cell r="I4084" t="str">
            <v>C</v>
          </cell>
          <cell r="J4084">
            <v>2.9466952676834288E-2</v>
          </cell>
          <cell r="K4084" t="str">
            <v>B</v>
          </cell>
          <cell r="L4084" t="str">
            <v>Cicf</v>
          </cell>
          <cell r="M4084" t="str">
            <v/>
          </cell>
          <cell r="N4084" t="str">
            <v>CAPAG Ano Base 2023</v>
          </cell>
          <cell r="O4084" t="str">
            <v>Não</v>
          </cell>
          <cell r="P4084">
            <v>0.33513145163949165</v>
          </cell>
          <cell r="Q4084" t="str">
            <v>Sim</v>
          </cell>
          <cell r="R4084" t="str">
            <v/>
          </cell>
          <cell r="S4084" t="str">
            <v/>
          </cell>
          <cell r="T4084" t="str">
            <v/>
          </cell>
          <cell r="U4084" t="str">
            <v/>
          </cell>
          <cell r="V4084" t="str">
            <v>Sim</v>
          </cell>
          <cell r="W4084" t="str">
            <v>Sim</v>
          </cell>
        </row>
        <row r="4085">
          <cell r="D4085" t="str">
            <v>Janiópolis/PR</v>
          </cell>
          <cell r="E4085" t="str">
            <v>n.d.</v>
          </cell>
          <cell r="F4085" t="str">
            <v>n.d.</v>
          </cell>
          <cell r="G4085" t="str">
            <v>n.d.</v>
          </cell>
          <cell r="H4085" t="str">
            <v>n.d.</v>
          </cell>
          <cell r="I4085" t="str">
            <v>n.d.</v>
          </cell>
          <cell r="J4085" t="str">
            <v>n.d.</v>
          </cell>
          <cell r="K4085" t="str">
            <v>n.d.</v>
          </cell>
          <cell r="L4085" t="str">
            <v>Bicf</v>
          </cell>
          <cell r="M4085" t="str">
            <v xml:space="preserve">Ente não publicou último RGF de 2024
Ente não publicou último RREO de 2024
</v>
          </cell>
          <cell r="N4085" t="str">
            <v>CAPAG Ano Base 2023</v>
          </cell>
          <cell r="O4085" t="str">
            <v>Não</v>
          </cell>
          <cell r="P4085">
            <v>0.31178031804398143</v>
          </cell>
          <cell r="Q4085" t="str">
            <v>Sim</v>
          </cell>
          <cell r="R4085" t="str">
            <v>Sim</v>
          </cell>
          <cell r="S4085" t="str">
            <v/>
          </cell>
          <cell r="T4085" t="str">
            <v/>
          </cell>
          <cell r="U4085" t="str">
            <v/>
          </cell>
          <cell r="V4085" t="str">
            <v>Não</v>
          </cell>
          <cell r="W4085" t="str">
            <v>Não</v>
          </cell>
        </row>
        <row r="4086">
          <cell r="D4086" t="str">
            <v>Japira/PR</v>
          </cell>
          <cell r="E4086" t="str">
            <v>B</v>
          </cell>
          <cell r="F4086">
            <v>0.15444791279597281</v>
          </cell>
          <cell r="G4086" t="str">
            <v>A</v>
          </cell>
          <cell r="H4086">
            <v>0.88983613161443342</v>
          </cell>
          <cell r="I4086" t="str">
            <v>B</v>
          </cell>
          <cell r="J4086">
            <v>3.3106926004128213E-2</v>
          </cell>
          <cell r="K4086" t="str">
            <v>B</v>
          </cell>
          <cell r="L4086" t="str">
            <v>Cicf</v>
          </cell>
          <cell r="M4086" t="str">
            <v/>
          </cell>
          <cell r="N4086" t="str">
            <v>CAPAG Ano Base 2023</v>
          </cell>
          <cell r="O4086" t="str">
            <v>Não</v>
          </cell>
          <cell r="P4086">
            <v>0.22976236464257424</v>
          </cell>
          <cell r="Q4086" t="str">
            <v>Sim</v>
          </cell>
          <cell r="R4086" t="str">
            <v/>
          </cell>
          <cell r="S4086" t="str">
            <v/>
          </cell>
          <cell r="T4086" t="str">
            <v/>
          </cell>
          <cell r="U4086" t="str">
            <v/>
          </cell>
          <cell r="V4086" t="str">
            <v>Sim</v>
          </cell>
          <cell r="W4086" t="str">
            <v>Sim</v>
          </cell>
        </row>
        <row r="4087">
          <cell r="D4087" t="str">
            <v>Japurá/PR</v>
          </cell>
          <cell r="E4087" t="str">
            <v>B</v>
          </cell>
          <cell r="F4087">
            <v>4.8205132153910313E-2</v>
          </cell>
          <cell r="G4087" t="str">
            <v>A</v>
          </cell>
          <cell r="H4087">
            <v>0.87032596492202519</v>
          </cell>
          <cell r="I4087" t="str">
            <v>B</v>
          </cell>
          <cell r="J4087">
            <v>3.0674454250619286E-2</v>
          </cell>
          <cell r="K4087" t="str">
            <v>B</v>
          </cell>
          <cell r="L4087" t="str">
            <v>Bicf</v>
          </cell>
          <cell r="M4087" t="str">
            <v/>
          </cell>
          <cell r="N4087" t="str">
            <v>CAPAG Ano Base 2023</v>
          </cell>
          <cell r="O4087" t="str">
            <v>Não</v>
          </cell>
          <cell r="P4087">
            <v>8.3390548768181277E-2</v>
          </cell>
          <cell r="Q4087" t="str">
            <v>Sim</v>
          </cell>
          <cell r="R4087" t="str">
            <v/>
          </cell>
          <cell r="S4087" t="str">
            <v/>
          </cell>
          <cell r="T4087" t="str">
            <v/>
          </cell>
          <cell r="U4087" t="str">
            <v/>
          </cell>
          <cell r="V4087" t="str">
            <v>Sim</v>
          </cell>
          <cell r="W4087" t="str">
            <v>Sim</v>
          </cell>
        </row>
        <row r="4088">
          <cell r="D4088" t="str">
            <v>Jardim Alegre/PR</v>
          </cell>
          <cell r="E4088" t="str">
            <v>n.d.</v>
          </cell>
          <cell r="F4088" t="str">
            <v>n.d.</v>
          </cell>
          <cell r="G4088" t="str">
            <v>n.d.</v>
          </cell>
          <cell r="H4088" t="str">
            <v>n.d.</v>
          </cell>
          <cell r="I4088" t="str">
            <v>n.d.</v>
          </cell>
          <cell r="J4088" t="str">
            <v>n.d.</v>
          </cell>
          <cell r="K4088" t="str">
            <v>n.d.</v>
          </cell>
          <cell r="L4088" t="str">
            <v>Cicf</v>
          </cell>
          <cell r="M4088" t="str">
            <v xml:space="preserve">Ente não publicou último RGF de 2024
Ente não publicou último RREO de 2024
</v>
          </cell>
          <cell r="N4088" t="str">
            <v>CAPAG Ano Base 2023</v>
          </cell>
          <cell r="O4088" t="str">
            <v>Não</v>
          </cell>
          <cell r="P4088">
            <v>0.12872473147383226</v>
          </cell>
          <cell r="Q4088" t="str">
            <v>Sim</v>
          </cell>
          <cell r="R4088" t="str">
            <v>Sim</v>
          </cell>
          <cell r="S4088" t="str">
            <v/>
          </cell>
          <cell r="T4088" t="str">
            <v/>
          </cell>
          <cell r="U4088" t="str">
            <v/>
          </cell>
          <cell r="V4088" t="str">
            <v>Não</v>
          </cell>
          <cell r="W4088" t="str">
            <v>Não</v>
          </cell>
        </row>
        <row r="4089">
          <cell r="D4089" t="str">
            <v>Jardim Olinda/PR</v>
          </cell>
          <cell r="E4089" t="str">
            <v>n.d.</v>
          </cell>
          <cell r="F4089" t="str">
            <v>n.d.</v>
          </cell>
          <cell r="G4089" t="str">
            <v>n.d.</v>
          </cell>
          <cell r="H4089" t="str">
            <v>n.d.</v>
          </cell>
          <cell r="I4089" t="str">
            <v>n.d.</v>
          </cell>
          <cell r="J4089" t="str">
            <v>n.d.</v>
          </cell>
          <cell r="K4089" t="str">
            <v>n.d.</v>
          </cell>
          <cell r="L4089" t="str">
            <v>Dicf</v>
          </cell>
          <cell r="M4089" t="str">
            <v xml:space="preserve">Ente não publicou último RGF de 2024
Ente não publicou último RREO de 2024
</v>
          </cell>
          <cell r="N4089" t="str">
            <v>CAPAG Ano Base 2023</v>
          </cell>
          <cell r="O4089" t="str">
            <v>Não</v>
          </cell>
          <cell r="P4089">
            <v>0</v>
          </cell>
          <cell r="Q4089" t="str">
            <v>Sim</v>
          </cell>
          <cell r="R4089" t="str">
            <v>Sim</v>
          </cell>
          <cell r="S4089" t="str">
            <v/>
          </cell>
          <cell r="T4089" t="str">
            <v/>
          </cell>
          <cell r="U4089" t="str">
            <v/>
          </cell>
          <cell r="V4089" t="str">
            <v>Não</v>
          </cell>
          <cell r="W4089" t="str">
            <v>Não</v>
          </cell>
        </row>
        <row r="4090">
          <cell r="D4090" t="str">
            <v>Jataizinho/PR</v>
          </cell>
          <cell r="E4090" t="str">
            <v>C</v>
          </cell>
          <cell r="F4090">
            <v>3.0626112608714031E-2</v>
          </cell>
          <cell r="G4090" t="str">
            <v>A</v>
          </cell>
          <cell r="H4090">
            <v>0.97601301266559848</v>
          </cell>
          <cell r="I4090" t="str">
            <v>C</v>
          </cell>
          <cell r="J4090">
            <v>0</v>
          </cell>
          <cell r="K4090" t="str">
            <v>C</v>
          </cell>
          <cell r="L4090" t="str">
            <v>Cicf</v>
          </cell>
          <cell r="M4090" t="str">
            <v/>
          </cell>
          <cell r="N4090" t="str">
            <v>CAPAG Ano Base 2023</v>
          </cell>
          <cell r="O4090" t="str">
            <v>Não</v>
          </cell>
          <cell r="P4090" t="str">
            <v>n.d.</v>
          </cell>
          <cell r="Q4090" t="str">
            <v>Sim</v>
          </cell>
          <cell r="R4090" t="str">
            <v/>
          </cell>
          <cell r="S4090" t="str">
            <v/>
          </cell>
          <cell r="T4090" t="str">
            <v/>
          </cell>
          <cell r="U4090" t="str">
            <v/>
          </cell>
          <cell r="V4090" t="str">
            <v>Sim</v>
          </cell>
          <cell r="W4090" t="str">
            <v>Não</v>
          </cell>
        </row>
        <row r="4091">
          <cell r="D4091" t="str">
            <v>Jesuítas/PR</v>
          </cell>
          <cell r="E4091" t="str">
            <v>A</v>
          </cell>
          <cell r="F4091">
            <v>0.2669056390914758</v>
          </cell>
          <cell r="G4091" t="str">
            <v>A</v>
          </cell>
          <cell r="H4091">
            <v>0.87619466574423721</v>
          </cell>
          <cell r="I4091" t="str">
            <v>B</v>
          </cell>
          <cell r="J4091">
            <v>9.207144412577728E-2</v>
          </cell>
          <cell r="K4091" t="str">
            <v>A</v>
          </cell>
          <cell r="L4091" t="str">
            <v>Bicf</v>
          </cell>
          <cell r="M4091" t="str">
            <v/>
          </cell>
          <cell r="N4091" t="str">
            <v>CAPAG Ano Base 2023</v>
          </cell>
          <cell r="O4091" t="str">
            <v>Não</v>
          </cell>
          <cell r="P4091">
            <v>1.4317336341116097E-3</v>
          </cell>
          <cell r="Q4091" t="str">
            <v>Sim</v>
          </cell>
          <cell r="R4091" t="str">
            <v/>
          </cell>
          <cell r="S4091" t="str">
            <v/>
          </cell>
          <cell r="T4091" t="str">
            <v/>
          </cell>
          <cell r="U4091" t="str">
            <v/>
          </cell>
          <cell r="V4091" t="str">
            <v>Sim</v>
          </cell>
          <cell r="W4091" t="str">
            <v>Sim</v>
          </cell>
        </row>
        <row r="4092">
          <cell r="D4092" t="str">
            <v>Joaquim Távora/PR</v>
          </cell>
          <cell r="E4092" t="str">
            <v>n.d.</v>
          </cell>
          <cell r="F4092">
            <v>0.11107138559083372</v>
          </cell>
          <cell r="G4092" t="str">
            <v>A</v>
          </cell>
          <cell r="H4092">
            <v>0.80513173040075514</v>
          </cell>
          <cell r="I4092" t="str">
            <v>A</v>
          </cell>
          <cell r="J4092" t="str">
            <v>n.d.</v>
          </cell>
          <cell r="K4092" t="str">
            <v>n.d.</v>
          </cell>
          <cell r="L4092" t="str">
            <v>Bicf</v>
          </cell>
          <cell r="M4092"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092" t="str">
            <v>CAPAG Ano Base 2023</v>
          </cell>
          <cell r="O4092" t="str">
            <v>Não</v>
          </cell>
          <cell r="P4092" t="str">
            <v>n.d.</v>
          </cell>
          <cell r="Q4092" t="str">
            <v>Sim</v>
          </cell>
          <cell r="R4092" t="str">
            <v/>
          </cell>
          <cell r="S4092" t="str">
            <v/>
          </cell>
          <cell r="T4092" t="str">
            <v>Negativa</v>
          </cell>
          <cell r="U4092" t="str">
            <v/>
          </cell>
          <cell r="V4092" t="str">
            <v>Sim</v>
          </cell>
          <cell r="W4092" t="str">
            <v>Não</v>
          </cell>
        </row>
        <row r="4093">
          <cell r="D4093" t="str">
            <v>Jundiaí do Sul/PR</v>
          </cell>
          <cell r="E4093" t="str">
            <v>n.d.</v>
          </cell>
          <cell r="F4093" t="str">
            <v>n.d.</v>
          </cell>
          <cell r="G4093" t="str">
            <v>n.d.</v>
          </cell>
          <cell r="H4093" t="str">
            <v>n.d.</v>
          </cell>
          <cell r="I4093" t="str">
            <v>n.d.</v>
          </cell>
          <cell r="J4093" t="str">
            <v>n.d.</v>
          </cell>
          <cell r="K4093" t="str">
            <v>n.d.</v>
          </cell>
          <cell r="L4093" t="str">
            <v>Bicf</v>
          </cell>
          <cell r="M4093" t="str">
            <v xml:space="preserve">Ente não publicou último RGF de 2024
Ente não publicou último RREO de 2024
</v>
          </cell>
          <cell r="N4093" t="str">
            <v>CAPAG Ano Base 2023</v>
          </cell>
          <cell r="O4093" t="str">
            <v>Não</v>
          </cell>
          <cell r="P4093">
            <v>6.0335023203324421E-2</v>
          </cell>
          <cell r="Q4093" t="str">
            <v>Sim</v>
          </cell>
          <cell r="R4093" t="str">
            <v>Sim</v>
          </cell>
          <cell r="S4093" t="str">
            <v/>
          </cell>
          <cell r="T4093" t="str">
            <v/>
          </cell>
          <cell r="U4093" t="str">
            <v/>
          </cell>
          <cell r="V4093" t="str">
            <v>Não</v>
          </cell>
          <cell r="W4093" t="str">
            <v>Não</v>
          </cell>
        </row>
        <row r="4094">
          <cell r="D4094" t="str">
            <v>Juranda/PR</v>
          </cell>
          <cell r="E4094" t="str">
            <v>n.d.</v>
          </cell>
          <cell r="F4094" t="str">
            <v>n.d.</v>
          </cell>
          <cell r="G4094" t="str">
            <v>n.d.</v>
          </cell>
          <cell r="H4094" t="str">
            <v>n.d.</v>
          </cell>
          <cell r="I4094" t="str">
            <v>n.d.</v>
          </cell>
          <cell r="J4094" t="str">
            <v>n.d.</v>
          </cell>
          <cell r="K4094" t="str">
            <v>n.d.</v>
          </cell>
          <cell r="L4094" t="str">
            <v>Bicf</v>
          </cell>
          <cell r="M4094" t="str">
            <v xml:space="preserve">Ente não publicou último RGF de 2024
Ente não publicou último RREO de 2024
</v>
          </cell>
          <cell r="N4094" t="str">
            <v>CAPAG Ano Base 2023</v>
          </cell>
          <cell r="O4094" t="str">
            <v>Não</v>
          </cell>
          <cell r="P4094">
            <v>0.2063510256424467</v>
          </cell>
          <cell r="Q4094" t="str">
            <v>Sim</v>
          </cell>
          <cell r="R4094" t="str">
            <v>Sim</v>
          </cell>
          <cell r="S4094" t="str">
            <v/>
          </cell>
          <cell r="T4094" t="str">
            <v/>
          </cell>
          <cell r="U4094" t="str">
            <v/>
          </cell>
          <cell r="V4094" t="str">
            <v>Não</v>
          </cell>
          <cell r="W4094" t="str">
            <v>Não</v>
          </cell>
        </row>
        <row r="4095">
          <cell r="D4095" t="str">
            <v>Jussara/PR</v>
          </cell>
          <cell r="E4095" t="str">
            <v>n.d.</v>
          </cell>
          <cell r="F4095" t="str">
            <v>n.d.</v>
          </cell>
          <cell r="G4095" t="str">
            <v>n.d.</v>
          </cell>
          <cell r="H4095" t="str">
            <v>n.d.</v>
          </cell>
          <cell r="I4095" t="str">
            <v>n.d.</v>
          </cell>
          <cell r="J4095" t="str">
            <v>n.d.</v>
          </cell>
          <cell r="K4095" t="str">
            <v>n.d.</v>
          </cell>
          <cell r="L4095" t="str">
            <v>Cicf</v>
          </cell>
          <cell r="M4095" t="str">
            <v xml:space="preserve">Ente não publicou último RGF de 2024
Ente não publicou último RREO de 2024
</v>
          </cell>
          <cell r="N4095" t="str">
            <v>CAPAG Ano Base 2023</v>
          </cell>
          <cell r="O4095" t="str">
            <v>Não</v>
          </cell>
          <cell r="P4095">
            <v>0.60636791160809023</v>
          </cell>
          <cell r="Q4095" t="str">
            <v>Sim</v>
          </cell>
          <cell r="R4095" t="str">
            <v>Sim</v>
          </cell>
          <cell r="S4095" t="str">
            <v/>
          </cell>
          <cell r="T4095" t="str">
            <v/>
          </cell>
          <cell r="U4095" t="str">
            <v/>
          </cell>
          <cell r="V4095" t="str">
            <v>Não</v>
          </cell>
          <cell r="W4095" t="str">
            <v>Não</v>
          </cell>
        </row>
        <row r="4096">
          <cell r="D4096" t="str">
            <v>Kaloré/PR</v>
          </cell>
          <cell r="E4096" t="str">
            <v>n.d.</v>
          </cell>
          <cell r="F4096">
            <v>3.6294723592059729E-2</v>
          </cell>
          <cell r="G4096" t="str">
            <v>A</v>
          </cell>
          <cell r="H4096">
            <v>0.96808719959338474</v>
          </cell>
          <cell r="I4096" t="str">
            <v>C</v>
          </cell>
          <cell r="J4096" t="str">
            <v>n.d.</v>
          </cell>
          <cell r="K4096" t="str">
            <v>n.d.</v>
          </cell>
          <cell r="L4096" t="str">
            <v>Bicf</v>
          </cell>
          <cell r="M409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096" t="str">
            <v>CAPAG Ano Base 2023</v>
          </cell>
          <cell r="O4096" t="str">
            <v>Não</v>
          </cell>
          <cell r="P4096" t="str">
            <v>n.d.</v>
          </cell>
          <cell r="Q4096" t="str">
            <v>Sim</v>
          </cell>
          <cell r="R4096" t="str">
            <v/>
          </cell>
          <cell r="S4096" t="str">
            <v/>
          </cell>
          <cell r="T4096" t="str">
            <v/>
          </cell>
          <cell r="U4096" t="str">
            <v>Sim</v>
          </cell>
          <cell r="V4096" t="str">
            <v>Sim</v>
          </cell>
          <cell r="W4096" t="str">
            <v>Não</v>
          </cell>
        </row>
        <row r="4097">
          <cell r="D4097" t="str">
            <v>Lapa/PR</v>
          </cell>
          <cell r="E4097" t="str">
            <v>C</v>
          </cell>
          <cell r="F4097">
            <v>0.24956139309163106</v>
          </cell>
          <cell r="G4097" t="str">
            <v>A</v>
          </cell>
          <cell r="H4097">
            <v>0.88033481214901022</v>
          </cell>
          <cell r="I4097" t="str">
            <v>B</v>
          </cell>
          <cell r="J4097">
            <v>-3.1422514874825259E-2</v>
          </cell>
          <cell r="K4097" t="str">
            <v>C</v>
          </cell>
          <cell r="L4097" t="str">
            <v>Bicf</v>
          </cell>
          <cell r="M4097" t="str">
            <v/>
          </cell>
          <cell r="N4097" t="str">
            <v>CAPAG Ano Base 2023</v>
          </cell>
          <cell r="O4097" t="str">
            <v>Não</v>
          </cell>
          <cell r="P4097">
            <v>2.4229387973143961</v>
          </cell>
          <cell r="Q4097" t="str">
            <v>Sim</v>
          </cell>
          <cell r="R4097" t="str">
            <v/>
          </cell>
          <cell r="S4097" t="str">
            <v/>
          </cell>
          <cell r="T4097" t="str">
            <v/>
          </cell>
          <cell r="U4097" t="str">
            <v/>
          </cell>
          <cell r="V4097" t="str">
            <v>Sim</v>
          </cell>
          <cell r="W4097" t="str">
            <v>Não</v>
          </cell>
        </row>
        <row r="4098">
          <cell r="D4098" t="str">
            <v>Laranjal/PR</v>
          </cell>
          <cell r="E4098" t="str">
            <v>n.d.</v>
          </cell>
          <cell r="F4098" t="str">
            <v>n.d.</v>
          </cell>
          <cell r="G4098" t="str">
            <v>n.d.</v>
          </cell>
          <cell r="H4098" t="str">
            <v>n.d.</v>
          </cell>
          <cell r="I4098" t="str">
            <v>n.d.</v>
          </cell>
          <cell r="J4098" t="str">
            <v>n.d.</v>
          </cell>
          <cell r="K4098" t="str">
            <v>n.d.</v>
          </cell>
          <cell r="L4098" t="str">
            <v>Cicf</v>
          </cell>
          <cell r="M4098" t="str">
            <v xml:space="preserve">Ente não publicou último RGF de 2024
Ente não publicou último RREO de 2024
</v>
          </cell>
          <cell r="N4098" t="str">
            <v>CAPAG Ano Base 2023</v>
          </cell>
          <cell r="O4098" t="str">
            <v>Não</v>
          </cell>
          <cell r="P4098">
            <v>0.28509451903416544</v>
          </cell>
          <cell r="Q4098" t="str">
            <v>Sim</v>
          </cell>
          <cell r="R4098" t="str">
            <v>Sim</v>
          </cell>
          <cell r="S4098" t="str">
            <v/>
          </cell>
          <cell r="T4098" t="str">
            <v/>
          </cell>
          <cell r="U4098" t="str">
            <v/>
          </cell>
          <cell r="V4098" t="str">
            <v>Não</v>
          </cell>
          <cell r="W4098" t="str">
            <v>Não</v>
          </cell>
        </row>
        <row r="4099">
          <cell r="D4099" t="str">
            <v>Laranjeiras do Sul/PR</v>
          </cell>
          <cell r="E4099" t="str">
            <v>B</v>
          </cell>
          <cell r="F4099">
            <v>0.34028110433192216</v>
          </cell>
          <cell r="G4099" t="str">
            <v>A</v>
          </cell>
          <cell r="H4099">
            <v>0.91482836437594262</v>
          </cell>
          <cell r="I4099" t="str">
            <v>B</v>
          </cell>
          <cell r="J4099">
            <v>9.3716928034011226E-3</v>
          </cell>
          <cell r="K4099" t="str">
            <v>B</v>
          </cell>
          <cell r="L4099" t="str">
            <v>Bicf</v>
          </cell>
          <cell r="M4099" t="str">
            <v/>
          </cell>
          <cell r="N4099" t="str">
            <v>CAPAG Ano Base 2023</v>
          </cell>
          <cell r="O4099" t="str">
            <v>Não</v>
          </cell>
          <cell r="P4099">
            <v>0.54297082056765567</v>
          </cell>
          <cell r="Q4099" t="str">
            <v>Sim</v>
          </cell>
          <cell r="R4099" t="str">
            <v/>
          </cell>
          <cell r="S4099" t="str">
            <v/>
          </cell>
          <cell r="T4099" t="str">
            <v/>
          </cell>
          <cell r="U4099" t="str">
            <v/>
          </cell>
          <cell r="V4099" t="str">
            <v>Sim</v>
          </cell>
          <cell r="W4099" t="str">
            <v>Sim</v>
          </cell>
        </row>
        <row r="4100">
          <cell r="D4100" t="str">
            <v>Leópolis/PR</v>
          </cell>
          <cell r="E4100" t="str">
            <v>A</v>
          </cell>
          <cell r="F4100">
            <v>7.5503718193637603E-2</v>
          </cell>
          <cell r="G4100" t="str">
            <v>A</v>
          </cell>
          <cell r="H4100">
            <v>0.91078324108593733</v>
          </cell>
          <cell r="I4100" t="str">
            <v>B</v>
          </cell>
          <cell r="J4100">
            <v>8.3996093050823811E-2</v>
          </cell>
          <cell r="K4100" t="str">
            <v>A</v>
          </cell>
          <cell r="L4100" t="str">
            <v>Bicf</v>
          </cell>
          <cell r="M4100" t="str">
            <v/>
          </cell>
          <cell r="N4100" t="str">
            <v>CAPAG Ano Base 2024</v>
          </cell>
          <cell r="O4100" t="str">
            <v>Sim</v>
          </cell>
          <cell r="P4100">
            <v>0</v>
          </cell>
          <cell r="Q4100" t="str">
            <v>Sim</v>
          </cell>
          <cell r="R4100" t="str">
            <v/>
          </cell>
          <cell r="S4100" t="str">
            <v/>
          </cell>
          <cell r="T4100" t="str">
            <v/>
          </cell>
          <cell r="U4100" t="str">
            <v/>
          </cell>
          <cell r="V4100" t="str">
            <v>Sim</v>
          </cell>
          <cell r="W4100" t="str">
            <v>Sim</v>
          </cell>
        </row>
        <row r="4101">
          <cell r="D4101" t="str">
            <v>Lidianópolis/PR</v>
          </cell>
          <cell r="E4101" t="str">
            <v>n.d.</v>
          </cell>
          <cell r="F4101" t="str">
            <v>n.d.</v>
          </cell>
          <cell r="G4101" t="str">
            <v>n.d.</v>
          </cell>
          <cell r="H4101" t="str">
            <v>n.d.</v>
          </cell>
          <cell r="I4101" t="str">
            <v>n.d.</v>
          </cell>
          <cell r="J4101" t="str">
            <v>n.d.</v>
          </cell>
          <cell r="K4101" t="str">
            <v>n.d.</v>
          </cell>
          <cell r="L4101" t="str">
            <v>Bicf</v>
          </cell>
          <cell r="M4101" t="str">
            <v xml:space="preserve">Ente não publicou último RGF de 2024
Ente não publicou último RREO de 2024
</v>
          </cell>
          <cell r="N4101" t="str">
            <v>CAPAG Ano Base 2023</v>
          </cell>
          <cell r="O4101" t="str">
            <v>Não</v>
          </cell>
          <cell r="P4101">
            <v>0.14538660453448007</v>
          </cell>
          <cell r="Q4101" t="str">
            <v>Sim</v>
          </cell>
          <cell r="R4101" t="str">
            <v>Sim</v>
          </cell>
          <cell r="S4101" t="str">
            <v/>
          </cell>
          <cell r="T4101" t="str">
            <v/>
          </cell>
          <cell r="U4101" t="str">
            <v/>
          </cell>
          <cell r="V4101" t="str">
            <v>Não</v>
          </cell>
          <cell r="W4101" t="str">
            <v>Não</v>
          </cell>
        </row>
        <row r="4102">
          <cell r="D4102" t="str">
            <v>Lindoeste/PR</v>
          </cell>
          <cell r="E4102" t="str">
            <v>n.e.</v>
          </cell>
          <cell r="F4102">
            <v>4.8523765992850836E-3</v>
          </cell>
          <cell r="G4102" t="str">
            <v>A</v>
          </cell>
          <cell r="H4102" t="str">
            <v>n.d.</v>
          </cell>
          <cell r="I4102" t="str">
            <v>n.d.</v>
          </cell>
          <cell r="J4102">
            <v>-1.6267973283695437E-2</v>
          </cell>
          <cell r="K4102" t="str">
            <v>C</v>
          </cell>
          <cell r="L4102" t="str">
            <v>Eicf</v>
          </cell>
          <cell r="M4102" t="str">
            <v>Ente possui ranking da informação contábil Eicf</v>
          </cell>
          <cell r="N4102" t="str">
            <v>CAPAG Ano Base 2023</v>
          </cell>
          <cell r="O4102" t="str">
            <v>Não</v>
          </cell>
          <cell r="P4102">
            <v>2.3288409649183368</v>
          </cell>
          <cell r="Q4102" t="str">
            <v>Não</v>
          </cell>
          <cell r="R4102" t="str">
            <v/>
          </cell>
          <cell r="S4102" t="str">
            <v/>
          </cell>
          <cell r="T4102" t="str">
            <v/>
          </cell>
          <cell r="U4102" t="str">
            <v/>
          </cell>
          <cell r="V4102" t="str">
            <v>Sim</v>
          </cell>
          <cell r="W4102" t="str">
            <v>Não</v>
          </cell>
        </row>
        <row r="4103">
          <cell r="D4103" t="str">
            <v>Loanda/PR</v>
          </cell>
          <cell r="E4103" t="str">
            <v>C</v>
          </cell>
          <cell r="F4103">
            <v>0.10272567222781719</v>
          </cell>
          <cell r="G4103" t="str">
            <v>A</v>
          </cell>
          <cell r="H4103">
            <v>0.93692303953799805</v>
          </cell>
          <cell r="I4103" t="str">
            <v>B</v>
          </cell>
          <cell r="J4103">
            <v>-0.14331018926342198</v>
          </cell>
          <cell r="K4103" t="str">
            <v>C</v>
          </cell>
          <cell r="L4103" t="str">
            <v>Bicf</v>
          </cell>
          <cell r="M4103" t="str">
            <v/>
          </cell>
          <cell r="N4103" t="str">
            <v>CAPAG Ano Base 2023</v>
          </cell>
          <cell r="O4103" t="str">
            <v>Não</v>
          </cell>
          <cell r="P4103" t="str">
            <v/>
          </cell>
          <cell r="Q4103" t="str">
            <v>Sim</v>
          </cell>
          <cell r="R4103" t="str">
            <v/>
          </cell>
          <cell r="S4103" t="str">
            <v/>
          </cell>
          <cell r="T4103" t="str">
            <v/>
          </cell>
          <cell r="U4103" t="str">
            <v/>
          </cell>
          <cell r="V4103" t="str">
            <v>Sim</v>
          </cell>
          <cell r="W4103" t="str">
            <v>Não</v>
          </cell>
        </row>
        <row r="4104">
          <cell r="D4104" t="str">
            <v>Lobato/PR</v>
          </cell>
          <cell r="E4104" t="str">
            <v>C</v>
          </cell>
          <cell r="F4104">
            <v>9.9769213048212388E-2</v>
          </cell>
          <cell r="G4104" t="str">
            <v>A</v>
          </cell>
          <cell r="H4104">
            <v>0.99442578298471906</v>
          </cell>
          <cell r="I4104" t="str">
            <v>C</v>
          </cell>
          <cell r="J4104">
            <v>1.0236045842377828E-2</v>
          </cell>
          <cell r="K4104" t="str">
            <v>B</v>
          </cell>
          <cell r="L4104" t="str">
            <v>Cicf</v>
          </cell>
          <cell r="M4104" t="str">
            <v/>
          </cell>
          <cell r="N4104" t="str">
            <v>CAPAG Ano Base 2023</v>
          </cell>
          <cell r="O4104" t="str">
            <v>Não</v>
          </cell>
          <cell r="P4104">
            <v>0.15856375929707903</v>
          </cell>
          <cell r="Q4104" t="str">
            <v>Sim</v>
          </cell>
          <cell r="R4104" t="str">
            <v/>
          </cell>
          <cell r="S4104" t="str">
            <v/>
          </cell>
          <cell r="T4104" t="str">
            <v/>
          </cell>
          <cell r="U4104" t="str">
            <v/>
          </cell>
          <cell r="V4104" t="str">
            <v>Sim</v>
          </cell>
          <cell r="W4104" t="str">
            <v>Não</v>
          </cell>
        </row>
        <row r="4105">
          <cell r="D4105" t="str">
            <v>Londrina/PR</v>
          </cell>
          <cell r="E4105" t="str">
            <v>C</v>
          </cell>
          <cell r="F4105">
            <v>0.27566437415589806</v>
          </cell>
          <cell r="G4105" t="str">
            <v>A</v>
          </cell>
          <cell r="H4105">
            <v>0.96292413992816261</v>
          </cell>
          <cell r="I4105" t="str">
            <v>C</v>
          </cell>
          <cell r="J4105">
            <v>0.10625873133602262</v>
          </cell>
          <cell r="K4105" t="str">
            <v>A</v>
          </cell>
          <cell r="L4105" t="str">
            <v>Bicf</v>
          </cell>
          <cell r="M4105" t="str">
            <v/>
          </cell>
          <cell r="N4105" t="str">
            <v>CAPAG Ano Base 2023</v>
          </cell>
          <cell r="O4105" t="str">
            <v>Não</v>
          </cell>
          <cell r="P4105">
            <v>3.9450773311089884E-2</v>
          </cell>
          <cell r="Q4105" t="str">
            <v>Sim</v>
          </cell>
          <cell r="R4105" t="str">
            <v/>
          </cell>
          <cell r="S4105" t="str">
            <v/>
          </cell>
          <cell r="T4105" t="str">
            <v/>
          </cell>
          <cell r="U4105" t="str">
            <v/>
          </cell>
          <cell r="V4105" t="str">
            <v>Sim</v>
          </cell>
          <cell r="W4105" t="str">
            <v>Sim</v>
          </cell>
        </row>
        <row r="4106">
          <cell r="D4106" t="str">
            <v>Luiziana/PR</v>
          </cell>
          <cell r="E4106" t="str">
            <v>n.d.</v>
          </cell>
          <cell r="F4106" t="str">
            <v>n.d.</v>
          </cell>
          <cell r="G4106" t="str">
            <v>n.d.</v>
          </cell>
          <cell r="H4106" t="str">
            <v>n.d.</v>
          </cell>
          <cell r="I4106" t="str">
            <v>n.d.</v>
          </cell>
          <cell r="J4106" t="str">
            <v>n.d.</v>
          </cell>
          <cell r="K4106" t="str">
            <v>n.d.</v>
          </cell>
          <cell r="L4106" t="str">
            <v>Bicf</v>
          </cell>
          <cell r="M4106" t="str">
            <v xml:space="preserve">Ente não publicou último RGF de 2024
Ente não publicou último RREO de 2024
</v>
          </cell>
          <cell r="N4106" t="str">
            <v>CAPAG Ano Base 2023</v>
          </cell>
          <cell r="O4106" t="str">
            <v>Não</v>
          </cell>
          <cell r="P4106">
            <v>3.6879564607096231E-2</v>
          </cell>
          <cell r="Q4106" t="str">
            <v>Sim</v>
          </cell>
          <cell r="R4106" t="str">
            <v>Sim</v>
          </cell>
          <cell r="S4106" t="str">
            <v/>
          </cell>
          <cell r="T4106" t="str">
            <v/>
          </cell>
          <cell r="U4106" t="str">
            <v/>
          </cell>
          <cell r="V4106" t="str">
            <v>Não</v>
          </cell>
          <cell r="W4106" t="str">
            <v>Não</v>
          </cell>
        </row>
        <row r="4107">
          <cell r="D4107" t="str">
            <v>Lunardelli/PR</v>
          </cell>
          <cell r="E4107" t="str">
            <v>n.d.</v>
          </cell>
          <cell r="F4107" t="str">
            <v>n.d.</v>
          </cell>
          <cell r="G4107" t="str">
            <v>n.d.</v>
          </cell>
          <cell r="H4107" t="str">
            <v>n.d.</v>
          </cell>
          <cell r="I4107" t="str">
            <v>n.d.</v>
          </cell>
          <cell r="J4107" t="str">
            <v>n.d.</v>
          </cell>
          <cell r="K4107" t="str">
            <v>n.d.</v>
          </cell>
          <cell r="L4107" t="str">
            <v>Cicf</v>
          </cell>
          <cell r="M4107" t="str">
            <v xml:space="preserve">Ente não publicou último RGF de 2024
Ente não publicou último RREO de 2024
</v>
          </cell>
          <cell r="N4107" t="str">
            <v>CAPAG Ano Base 2023</v>
          </cell>
          <cell r="O4107" t="str">
            <v>Não</v>
          </cell>
          <cell r="P4107">
            <v>0.14753644681882949</v>
          </cell>
          <cell r="Q4107" t="str">
            <v>Sim</v>
          </cell>
          <cell r="R4107" t="str">
            <v>Sim</v>
          </cell>
          <cell r="S4107" t="str">
            <v/>
          </cell>
          <cell r="T4107" t="str">
            <v/>
          </cell>
          <cell r="U4107" t="str">
            <v/>
          </cell>
          <cell r="V4107" t="str">
            <v>Não</v>
          </cell>
          <cell r="W4107" t="str">
            <v>Não</v>
          </cell>
        </row>
        <row r="4108">
          <cell r="D4108" t="str">
            <v>Lupionópolis/PR</v>
          </cell>
          <cell r="E4108" t="str">
            <v>n.d.</v>
          </cell>
          <cell r="F4108" t="str">
            <v>n.d.</v>
          </cell>
          <cell r="G4108" t="str">
            <v>n.d.</v>
          </cell>
          <cell r="H4108" t="str">
            <v>n.d.</v>
          </cell>
          <cell r="I4108" t="str">
            <v>n.d.</v>
          </cell>
          <cell r="J4108" t="str">
            <v>n.d.</v>
          </cell>
          <cell r="K4108" t="str">
            <v>n.d.</v>
          </cell>
          <cell r="L4108" t="str">
            <v>Bicf</v>
          </cell>
          <cell r="M4108" t="str">
            <v xml:space="preserve">Ente não publicou último RGF de 2024
Ente não publicou último RREO de 2024
</v>
          </cell>
          <cell r="N4108" t="str">
            <v>CAPAG Ano Base 2023</v>
          </cell>
          <cell r="O4108" t="str">
            <v>Não</v>
          </cell>
          <cell r="P4108">
            <v>1.2365247628287316E-2</v>
          </cell>
          <cell r="Q4108" t="str">
            <v>Sim</v>
          </cell>
          <cell r="R4108" t="str">
            <v>Sim</v>
          </cell>
          <cell r="S4108" t="str">
            <v/>
          </cell>
          <cell r="T4108" t="str">
            <v/>
          </cell>
          <cell r="U4108" t="str">
            <v/>
          </cell>
          <cell r="V4108" t="str">
            <v>Não</v>
          </cell>
          <cell r="W4108" t="str">
            <v>Não</v>
          </cell>
        </row>
        <row r="4109">
          <cell r="D4109" t="str">
            <v>Mallet/PR</v>
          </cell>
          <cell r="E4109" t="str">
            <v>C</v>
          </cell>
          <cell r="F4109">
            <v>0.11283357013398615</v>
          </cell>
          <cell r="G4109" t="str">
            <v>A</v>
          </cell>
          <cell r="H4109">
            <v>0.8936986250281167</v>
          </cell>
          <cell r="I4109" t="str">
            <v>B</v>
          </cell>
          <cell r="J4109">
            <v>-0.12897654769584718</v>
          </cell>
          <cell r="K4109" t="str">
            <v>C</v>
          </cell>
          <cell r="L4109" t="str">
            <v>Cicf</v>
          </cell>
          <cell r="M4109" t="str">
            <v/>
          </cell>
          <cell r="N4109" t="str">
            <v>CAPAG Ano Base 2023</v>
          </cell>
          <cell r="O4109" t="str">
            <v>Não</v>
          </cell>
          <cell r="P4109" t="str">
            <v/>
          </cell>
          <cell r="Q4109" t="str">
            <v>Sim</v>
          </cell>
          <cell r="R4109" t="str">
            <v/>
          </cell>
          <cell r="S4109" t="str">
            <v/>
          </cell>
          <cell r="T4109" t="str">
            <v/>
          </cell>
          <cell r="U4109" t="str">
            <v/>
          </cell>
          <cell r="V4109" t="str">
            <v>Sim</v>
          </cell>
          <cell r="W4109" t="str">
            <v>Sim</v>
          </cell>
        </row>
        <row r="4110">
          <cell r="D4110" t="str">
            <v>Mamborê/PR</v>
          </cell>
          <cell r="E4110" t="str">
            <v>A</v>
          </cell>
          <cell r="F4110">
            <v>4.839685022419337E-2</v>
          </cell>
          <cell r="G4110" t="str">
            <v>A</v>
          </cell>
          <cell r="H4110">
            <v>0.89028462273376885</v>
          </cell>
          <cell r="I4110" t="str">
            <v>B</v>
          </cell>
          <cell r="J4110">
            <v>6.2527437682141807E-2</v>
          </cell>
          <cell r="K4110" t="str">
            <v>A</v>
          </cell>
          <cell r="L4110" t="str">
            <v>Bicf</v>
          </cell>
          <cell r="M4110" t="str">
            <v/>
          </cell>
          <cell r="N4110" t="str">
            <v>CAPAG Ano Base 2024</v>
          </cell>
          <cell r="O4110" t="str">
            <v>Sim</v>
          </cell>
          <cell r="P4110">
            <v>0</v>
          </cell>
          <cell r="Q4110" t="str">
            <v>Sim</v>
          </cell>
          <cell r="R4110" t="str">
            <v/>
          </cell>
          <cell r="S4110" t="str">
            <v/>
          </cell>
          <cell r="T4110" t="str">
            <v/>
          </cell>
          <cell r="U4110" t="str">
            <v/>
          </cell>
          <cell r="V4110" t="str">
            <v>Sim</v>
          </cell>
          <cell r="W4110" t="str">
            <v>Sim</v>
          </cell>
        </row>
        <row r="4111">
          <cell r="D4111" t="str">
            <v>Mandaguaçu/PR</v>
          </cell>
          <cell r="E4111" t="str">
            <v>n.d.</v>
          </cell>
          <cell r="F4111">
            <v>2.4804883036027299E-2</v>
          </cell>
          <cell r="G4111" t="str">
            <v>A</v>
          </cell>
          <cell r="H4111">
            <v>0.90613142341923725</v>
          </cell>
          <cell r="I4111" t="str">
            <v>B</v>
          </cell>
          <cell r="J4111" t="str">
            <v>n.d.</v>
          </cell>
          <cell r="K4111" t="str">
            <v>n.d.</v>
          </cell>
          <cell r="L4111" t="str">
            <v>Dicf</v>
          </cell>
          <cell r="M411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11" t="str">
            <v>CAPAG Ano Base 2023</v>
          </cell>
          <cell r="O4111" t="str">
            <v>Não</v>
          </cell>
          <cell r="P4111">
            <v>2.5683994967748883E-2</v>
          </cell>
          <cell r="Q4111" t="str">
            <v>Sim</v>
          </cell>
          <cell r="R4111" t="str">
            <v>Sim</v>
          </cell>
          <cell r="S4111" t="str">
            <v/>
          </cell>
          <cell r="T4111" t="str">
            <v/>
          </cell>
          <cell r="U4111" t="str">
            <v>Sim</v>
          </cell>
          <cell r="V4111" t="str">
            <v>Sim</v>
          </cell>
          <cell r="W4111" t="str">
            <v>Sim</v>
          </cell>
        </row>
        <row r="4112">
          <cell r="D4112" t="str">
            <v>Mandaguari/PR</v>
          </cell>
          <cell r="E4112" t="str">
            <v>n.d.</v>
          </cell>
          <cell r="F4112" t="str">
            <v>n.d.</v>
          </cell>
          <cell r="G4112" t="str">
            <v>n.d.</v>
          </cell>
          <cell r="H4112" t="str">
            <v>n.d.</v>
          </cell>
          <cell r="I4112" t="str">
            <v>n.d.</v>
          </cell>
          <cell r="J4112" t="str">
            <v>n.d.</v>
          </cell>
          <cell r="K4112" t="str">
            <v>n.d.</v>
          </cell>
          <cell r="L4112" t="str">
            <v>Bicf</v>
          </cell>
          <cell r="M4112" t="str">
            <v xml:space="preserve">Ente não publicou último RGF de 2024
Ente não publicou último RREO de 2024
</v>
          </cell>
          <cell r="N4112" t="str">
            <v>CAPAG Ano Base 2023</v>
          </cell>
          <cell r="O4112" t="str">
            <v>Não</v>
          </cell>
          <cell r="P4112">
            <v>0.10928157795209643</v>
          </cell>
          <cell r="Q4112" t="str">
            <v>Sim</v>
          </cell>
          <cell r="R4112" t="str">
            <v>Sim</v>
          </cell>
          <cell r="S4112" t="str">
            <v/>
          </cell>
          <cell r="T4112" t="str">
            <v/>
          </cell>
          <cell r="U4112" t="str">
            <v/>
          </cell>
          <cell r="V4112" t="str">
            <v>Não</v>
          </cell>
          <cell r="W4112" t="str">
            <v>Não</v>
          </cell>
        </row>
        <row r="4113">
          <cell r="D4113" t="str">
            <v>Mandirituba/PR</v>
          </cell>
          <cell r="E4113" t="str">
            <v>C</v>
          </cell>
          <cell r="F4113">
            <v>0.2320100537467692</v>
          </cell>
          <cell r="G4113" t="str">
            <v>A</v>
          </cell>
          <cell r="H4113">
            <v>0.87646527052828005</v>
          </cell>
          <cell r="I4113" t="str">
            <v>B</v>
          </cell>
          <cell r="J4113">
            <v>-2.9805249167855902E-2</v>
          </cell>
          <cell r="K4113" t="str">
            <v>C</v>
          </cell>
          <cell r="L4113" t="str">
            <v>Dicf</v>
          </cell>
          <cell r="M4113" t="str">
            <v/>
          </cell>
          <cell r="N4113" t="str">
            <v>CAPAG Ano Base 2023</v>
          </cell>
          <cell r="O4113" t="str">
            <v>Não</v>
          </cell>
          <cell r="P4113">
            <v>5.6749234589124784</v>
          </cell>
          <cell r="Q4113" t="str">
            <v>Sim</v>
          </cell>
          <cell r="R4113" t="str">
            <v/>
          </cell>
          <cell r="S4113" t="str">
            <v/>
          </cell>
          <cell r="T4113" t="str">
            <v/>
          </cell>
          <cell r="U4113" t="str">
            <v/>
          </cell>
          <cell r="V4113" t="str">
            <v>Sim</v>
          </cell>
          <cell r="W4113" t="str">
            <v>Não</v>
          </cell>
        </row>
        <row r="4114">
          <cell r="D4114" t="str">
            <v>Manfrinópolis/PR</v>
          </cell>
          <cell r="E4114" t="str">
            <v>C</v>
          </cell>
          <cell r="F4114">
            <v>5.4691638466814345E-2</v>
          </cell>
          <cell r="G4114" t="str">
            <v>A</v>
          </cell>
          <cell r="H4114">
            <v>0.93899332530767965</v>
          </cell>
          <cell r="I4114" t="str">
            <v>B</v>
          </cell>
          <cell r="J4114">
            <v>-6.9563598834278175E-3</v>
          </cell>
          <cell r="K4114" t="str">
            <v>C</v>
          </cell>
          <cell r="L4114" t="str">
            <v>Cicf</v>
          </cell>
          <cell r="M4114" t="str">
            <v/>
          </cell>
          <cell r="N4114" t="str">
            <v>CAPAG Ano Base 2023</v>
          </cell>
          <cell r="O4114" t="str">
            <v>Não</v>
          </cell>
          <cell r="P4114">
            <v>0.22865062786344564</v>
          </cell>
          <cell r="Q4114" t="str">
            <v>Sim</v>
          </cell>
          <cell r="R4114" t="str">
            <v>Sim</v>
          </cell>
          <cell r="S4114" t="str">
            <v/>
          </cell>
          <cell r="T4114" t="str">
            <v/>
          </cell>
          <cell r="U4114" t="str">
            <v/>
          </cell>
          <cell r="V4114" t="str">
            <v>Sim</v>
          </cell>
          <cell r="W4114" t="str">
            <v>Sim</v>
          </cell>
        </row>
        <row r="4115">
          <cell r="D4115" t="str">
            <v>Mangueirinha/PR</v>
          </cell>
          <cell r="E4115" t="str">
            <v>n.d.</v>
          </cell>
          <cell r="F4115" t="str">
            <v>n.d.</v>
          </cell>
          <cell r="G4115" t="str">
            <v>n.d.</v>
          </cell>
          <cell r="H4115" t="str">
            <v>n.d.</v>
          </cell>
          <cell r="I4115" t="str">
            <v>n.d.</v>
          </cell>
          <cell r="J4115" t="str">
            <v>n.d.</v>
          </cell>
          <cell r="K4115" t="str">
            <v>n.d.</v>
          </cell>
          <cell r="L4115" t="str">
            <v>Dicf</v>
          </cell>
          <cell r="M4115" t="str">
            <v xml:space="preserve">Ente não publicou último RGF de 2024
Ente não publicou último RREO de 2024
</v>
          </cell>
          <cell r="N4115" t="str">
            <v>CAPAG Ano Base 2023</v>
          </cell>
          <cell r="O4115" t="str">
            <v>Não</v>
          </cell>
          <cell r="P4115">
            <v>0.48568999829740123</v>
          </cell>
          <cell r="Q4115" t="str">
            <v>Sim</v>
          </cell>
          <cell r="R4115" t="str">
            <v>Sim</v>
          </cell>
          <cell r="S4115" t="str">
            <v/>
          </cell>
          <cell r="T4115" t="str">
            <v/>
          </cell>
          <cell r="U4115" t="str">
            <v/>
          </cell>
          <cell r="V4115" t="str">
            <v>Não</v>
          </cell>
          <cell r="W4115" t="str">
            <v>Não</v>
          </cell>
        </row>
        <row r="4116">
          <cell r="D4116" t="str">
            <v>Manoel Ribas/PR</v>
          </cell>
          <cell r="E4116" t="str">
            <v>n.d.</v>
          </cell>
          <cell r="F4116" t="str">
            <v>n.d.</v>
          </cell>
          <cell r="G4116" t="str">
            <v>n.d.</v>
          </cell>
          <cell r="H4116" t="str">
            <v>n.d.</v>
          </cell>
          <cell r="I4116" t="str">
            <v>n.d.</v>
          </cell>
          <cell r="J4116" t="str">
            <v>n.d.</v>
          </cell>
          <cell r="K4116" t="str">
            <v>n.d.</v>
          </cell>
          <cell r="L4116" t="str">
            <v>Cicf</v>
          </cell>
          <cell r="M4116" t="str">
            <v xml:space="preserve">Ente não publicou último RGF de 2024
Ente não publicou último RREO de 2024
</v>
          </cell>
          <cell r="N4116" t="str">
            <v>CAPAG Ano Base 2023</v>
          </cell>
          <cell r="O4116" t="str">
            <v>Não</v>
          </cell>
          <cell r="P4116">
            <v>0.12657433281754296</v>
          </cell>
          <cell r="Q4116" t="str">
            <v>Sim</v>
          </cell>
          <cell r="R4116" t="str">
            <v>Sim</v>
          </cell>
          <cell r="S4116" t="str">
            <v/>
          </cell>
          <cell r="T4116" t="str">
            <v/>
          </cell>
          <cell r="U4116" t="str">
            <v/>
          </cell>
          <cell r="V4116" t="str">
            <v>Não</v>
          </cell>
          <cell r="W4116" t="str">
            <v>Não</v>
          </cell>
        </row>
        <row r="4117">
          <cell r="D4117" t="str">
            <v>Marechal Cândido Rondon/PR</v>
          </cell>
          <cell r="E4117" t="str">
            <v>A</v>
          </cell>
          <cell r="F4117">
            <v>5.2304325262899978E-2</v>
          </cell>
          <cell r="G4117" t="str">
            <v>A</v>
          </cell>
          <cell r="H4117">
            <v>0.85937556501738532</v>
          </cell>
          <cell r="I4117" t="str">
            <v>B</v>
          </cell>
          <cell r="J4117">
            <v>0.22054297254712052</v>
          </cell>
          <cell r="K4117" t="str">
            <v>A</v>
          </cell>
          <cell r="L4117" t="str">
            <v>Bicf</v>
          </cell>
          <cell r="M4117" t="str">
            <v/>
          </cell>
          <cell r="N4117" t="str">
            <v>CAPAG Ano Base 2023</v>
          </cell>
          <cell r="O4117" t="str">
            <v>Não</v>
          </cell>
          <cell r="P4117">
            <v>4.8761551205938322E-2</v>
          </cell>
          <cell r="Q4117" t="str">
            <v>Sim</v>
          </cell>
          <cell r="R4117" t="str">
            <v/>
          </cell>
          <cell r="S4117" t="str">
            <v/>
          </cell>
          <cell r="T4117" t="str">
            <v/>
          </cell>
          <cell r="U4117" t="str">
            <v/>
          </cell>
          <cell r="V4117" t="str">
            <v>Sim</v>
          </cell>
          <cell r="W4117" t="str">
            <v>Sim</v>
          </cell>
        </row>
        <row r="4118">
          <cell r="D4118" t="str">
            <v>Maria Helena/PR</v>
          </cell>
          <cell r="E4118" t="str">
            <v>n.d.</v>
          </cell>
          <cell r="F4118" t="str">
            <v>n.d.</v>
          </cell>
          <cell r="G4118" t="str">
            <v>n.d.</v>
          </cell>
          <cell r="H4118" t="str">
            <v>n.d.</v>
          </cell>
          <cell r="I4118" t="str">
            <v>n.d.</v>
          </cell>
          <cell r="J4118" t="str">
            <v>n.d.</v>
          </cell>
          <cell r="K4118" t="str">
            <v>n.d.</v>
          </cell>
          <cell r="L4118" t="str">
            <v>Dicf</v>
          </cell>
          <cell r="M4118" t="str">
            <v xml:space="preserve">Ente não publicou último RGF de 2024
Ente não publicou último RREO de 2024
</v>
          </cell>
          <cell r="N4118" t="str">
            <v>CAPAG Ano Base 2023</v>
          </cell>
          <cell r="O4118" t="str">
            <v>Não</v>
          </cell>
          <cell r="P4118">
            <v>4.6032819210263975E-2</v>
          </cell>
          <cell r="Q4118" t="str">
            <v>Sim</v>
          </cell>
          <cell r="R4118" t="str">
            <v>Sim</v>
          </cell>
          <cell r="S4118" t="str">
            <v/>
          </cell>
          <cell r="T4118" t="str">
            <v/>
          </cell>
          <cell r="U4118" t="str">
            <v/>
          </cell>
          <cell r="V4118" t="str">
            <v>Não</v>
          </cell>
          <cell r="W4118" t="str">
            <v>Não</v>
          </cell>
        </row>
        <row r="4119">
          <cell r="D4119" t="str">
            <v>Marialva/PR</v>
          </cell>
          <cell r="E4119" t="str">
            <v>A</v>
          </cell>
          <cell r="F4119">
            <v>0.1219139880974773</v>
          </cell>
          <cell r="G4119" t="str">
            <v>A</v>
          </cell>
          <cell r="H4119">
            <v>0.91824870255919633</v>
          </cell>
          <cell r="I4119" t="str">
            <v>B</v>
          </cell>
          <cell r="J4119">
            <v>5.2884632883917926E-2</v>
          </cell>
          <cell r="K4119" t="str">
            <v>A</v>
          </cell>
          <cell r="L4119" t="str">
            <v>Cicf</v>
          </cell>
          <cell r="M4119" t="str">
            <v/>
          </cell>
          <cell r="N4119" t="str">
            <v>CAPAG Ano Base 2023</v>
          </cell>
          <cell r="O4119" t="str">
            <v>Não</v>
          </cell>
          <cell r="P4119">
            <v>0.10734028402339706</v>
          </cell>
          <cell r="Q4119" t="str">
            <v>Sim</v>
          </cell>
          <cell r="R4119" t="str">
            <v/>
          </cell>
          <cell r="S4119" t="str">
            <v/>
          </cell>
          <cell r="T4119" t="str">
            <v/>
          </cell>
          <cell r="U4119" t="str">
            <v/>
          </cell>
          <cell r="V4119" t="str">
            <v>Sim</v>
          </cell>
          <cell r="W4119" t="str">
            <v>Sim</v>
          </cell>
        </row>
        <row r="4120">
          <cell r="D4120" t="str">
            <v>Marilândia do Sul/PR</v>
          </cell>
          <cell r="E4120" t="str">
            <v>n.d.</v>
          </cell>
          <cell r="F4120">
            <v>0.11196978385974576</v>
          </cell>
          <cell r="G4120" t="str">
            <v>A</v>
          </cell>
          <cell r="H4120">
            <v>0.85400510444619193</v>
          </cell>
          <cell r="I4120" t="str">
            <v>B</v>
          </cell>
          <cell r="J4120" t="str">
            <v>n.d.</v>
          </cell>
          <cell r="K4120" t="str">
            <v>n.d.</v>
          </cell>
          <cell r="L4120" t="str">
            <v>Cicf</v>
          </cell>
          <cell r="M4120"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120" t="str">
            <v>CAPAG Ano Base 2024</v>
          </cell>
          <cell r="O4120" t="str">
            <v>Sim</v>
          </cell>
          <cell r="P4120" t="str">
            <v>n.d.</v>
          </cell>
          <cell r="Q4120" t="str">
            <v>Sim</v>
          </cell>
          <cell r="R4120" t="str">
            <v/>
          </cell>
          <cell r="S4120" t="str">
            <v/>
          </cell>
          <cell r="T4120" t="str">
            <v>Negativa</v>
          </cell>
          <cell r="U4120" t="str">
            <v/>
          </cell>
          <cell r="V4120" t="str">
            <v>Sim</v>
          </cell>
          <cell r="W4120" t="str">
            <v>Sim</v>
          </cell>
        </row>
        <row r="4121">
          <cell r="D4121" t="str">
            <v>Marilena/PR</v>
          </cell>
          <cell r="E4121" t="str">
            <v>n.e.</v>
          </cell>
          <cell r="F4121">
            <v>8.4901465892100958E-2</v>
          </cell>
          <cell r="G4121" t="str">
            <v>A</v>
          </cell>
          <cell r="H4121" t="str">
            <v>n.d.</v>
          </cell>
          <cell r="I4121" t="str">
            <v>n.d.</v>
          </cell>
          <cell r="J4121" t="str">
            <v>n.d.</v>
          </cell>
          <cell r="K4121" t="str">
            <v>n.d.</v>
          </cell>
          <cell r="L4121" t="str">
            <v>Eicf</v>
          </cell>
          <cell r="M4121" t="str">
            <v>Ente possui ranking da informação contábil Eicf</v>
          </cell>
          <cell r="N4121" t="str">
            <v>CAPAG Ano Base 2023</v>
          </cell>
          <cell r="O4121" t="str">
            <v>Não</v>
          </cell>
          <cell r="P4121" t="str">
            <v>n.d.</v>
          </cell>
          <cell r="Q4121" t="str">
            <v>Não</v>
          </cell>
          <cell r="R4121" t="str">
            <v/>
          </cell>
          <cell r="S4121" t="str">
            <v/>
          </cell>
          <cell r="T4121" t="str">
            <v>Negativa</v>
          </cell>
          <cell r="U4121" t="str">
            <v/>
          </cell>
          <cell r="V4121" t="str">
            <v>Sim</v>
          </cell>
          <cell r="W4121" t="str">
            <v>Não</v>
          </cell>
        </row>
        <row r="4122">
          <cell r="D4122" t="str">
            <v>Mariluz/PR</v>
          </cell>
          <cell r="E4122" t="str">
            <v>A</v>
          </cell>
          <cell r="F4122">
            <v>1.2888700400843034E-2</v>
          </cell>
          <cell r="G4122" t="str">
            <v>A</v>
          </cell>
          <cell r="H4122">
            <v>0.83270404154583044</v>
          </cell>
          <cell r="I4122" t="str">
            <v>A</v>
          </cell>
          <cell r="J4122">
            <v>0.23891497873611575</v>
          </cell>
          <cell r="K4122" t="str">
            <v>A</v>
          </cell>
          <cell r="L4122" t="str">
            <v>Dicf</v>
          </cell>
          <cell r="M4122" t="str">
            <v/>
          </cell>
          <cell r="N4122" t="str">
            <v>CAPAG Ano Base 2023</v>
          </cell>
          <cell r="O4122" t="str">
            <v>Não</v>
          </cell>
          <cell r="P4122">
            <v>2.06936450026463E-2</v>
          </cell>
          <cell r="Q4122" t="str">
            <v>Sim</v>
          </cell>
          <cell r="R4122" t="str">
            <v/>
          </cell>
          <cell r="S4122" t="str">
            <v/>
          </cell>
          <cell r="T4122" t="str">
            <v/>
          </cell>
          <cell r="U4122" t="str">
            <v/>
          </cell>
          <cell r="V4122" t="str">
            <v>Sim</v>
          </cell>
          <cell r="W4122" t="str">
            <v>Sim</v>
          </cell>
        </row>
        <row r="4123">
          <cell r="D4123" t="str">
            <v>Maringá/PR</v>
          </cell>
          <cell r="E4123" t="str">
            <v>A</v>
          </cell>
          <cell r="F4123">
            <v>0.22938646532810844</v>
          </cell>
          <cell r="G4123" t="str">
            <v>A</v>
          </cell>
          <cell r="H4123">
            <v>0.85898971980149097</v>
          </cell>
          <cell r="I4123" t="str">
            <v>B</v>
          </cell>
          <cell r="J4123">
            <v>0.11063389177271653</v>
          </cell>
          <cell r="K4123" t="str">
            <v>A</v>
          </cell>
          <cell r="L4123" t="str">
            <v>Bicf</v>
          </cell>
          <cell r="M4123" t="str">
            <v/>
          </cell>
          <cell r="N4123" t="str">
            <v>CAPAG Ano Base 2023</v>
          </cell>
          <cell r="O4123" t="str">
            <v>Não</v>
          </cell>
          <cell r="P4123">
            <v>0.238881183662598</v>
          </cell>
          <cell r="Q4123" t="str">
            <v>Sim</v>
          </cell>
          <cell r="R4123" t="str">
            <v/>
          </cell>
          <cell r="S4123" t="str">
            <v/>
          </cell>
          <cell r="T4123" t="str">
            <v/>
          </cell>
          <cell r="U4123" t="str">
            <v/>
          </cell>
          <cell r="V4123" t="str">
            <v>Sim</v>
          </cell>
          <cell r="W4123" t="str">
            <v>Sim</v>
          </cell>
        </row>
        <row r="4124">
          <cell r="D4124" t="str">
            <v>Mariópolis/PR</v>
          </cell>
          <cell r="E4124" t="str">
            <v>B</v>
          </cell>
          <cell r="F4124">
            <v>8.6515856435934346E-2</v>
          </cell>
          <cell r="G4124" t="str">
            <v>A</v>
          </cell>
          <cell r="H4124">
            <v>0.87978303440684391</v>
          </cell>
          <cell r="I4124" t="str">
            <v>B</v>
          </cell>
          <cell r="J4124">
            <v>1.8141599830678482E-2</v>
          </cell>
          <cell r="K4124" t="str">
            <v>B</v>
          </cell>
          <cell r="L4124" t="str">
            <v>Bicf</v>
          </cell>
          <cell r="M4124" t="str">
            <v/>
          </cell>
          <cell r="N4124" t="str">
            <v>CAPAG Ano Base 2023</v>
          </cell>
          <cell r="O4124" t="str">
            <v>Não</v>
          </cell>
          <cell r="P4124">
            <v>2.5692619835530612E-3</v>
          </cell>
          <cell r="Q4124" t="str">
            <v>Sim</v>
          </cell>
          <cell r="R4124" t="str">
            <v/>
          </cell>
          <cell r="S4124" t="str">
            <v/>
          </cell>
          <cell r="T4124" t="str">
            <v/>
          </cell>
          <cell r="U4124" t="str">
            <v/>
          </cell>
          <cell r="V4124" t="str">
            <v>Sim</v>
          </cell>
          <cell r="W4124" t="str">
            <v>Sim</v>
          </cell>
        </row>
        <row r="4125">
          <cell r="D4125" t="str">
            <v>Maripá/PR</v>
          </cell>
          <cell r="E4125" t="str">
            <v>A</v>
          </cell>
          <cell r="F4125">
            <v>5.0405173958030534E-2</v>
          </cell>
          <cell r="G4125" t="str">
            <v>A</v>
          </cell>
          <cell r="H4125">
            <v>0.81982605764214478</v>
          </cell>
          <cell r="I4125" t="str">
            <v>A</v>
          </cell>
          <cell r="J4125">
            <v>0.18437364607170798</v>
          </cell>
          <cell r="K4125" t="str">
            <v>A</v>
          </cell>
          <cell r="L4125" t="str">
            <v>Bicf</v>
          </cell>
          <cell r="M4125" t="str">
            <v/>
          </cell>
          <cell r="N4125" t="str">
            <v>CAPAG Ano Base 2024</v>
          </cell>
          <cell r="O4125" t="str">
            <v>Sim</v>
          </cell>
          <cell r="P4125">
            <v>2.2006031132580591E-2</v>
          </cell>
          <cell r="Q4125" t="str">
            <v>Sim</v>
          </cell>
          <cell r="R4125" t="str">
            <v/>
          </cell>
          <cell r="S4125" t="str">
            <v/>
          </cell>
          <cell r="T4125" t="str">
            <v/>
          </cell>
          <cell r="U4125" t="str">
            <v/>
          </cell>
          <cell r="V4125" t="str">
            <v>Sim</v>
          </cell>
          <cell r="W4125" t="str">
            <v>Sim</v>
          </cell>
        </row>
        <row r="4126">
          <cell r="D4126" t="str">
            <v>Marmeleiro/PR</v>
          </cell>
          <cell r="E4126" t="str">
            <v>n.e.</v>
          </cell>
          <cell r="F4126">
            <v>2.5410776362916393E-3</v>
          </cell>
          <cell r="G4126" t="str">
            <v>A</v>
          </cell>
          <cell r="H4126" t="str">
            <v>n.d.</v>
          </cell>
          <cell r="I4126" t="str">
            <v>n.d.</v>
          </cell>
          <cell r="J4126">
            <v>0.11349331862704318</v>
          </cell>
          <cell r="K4126" t="str">
            <v>A</v>
          </cell>
          <cell r="L4126" t="str">
            <v>Eicf</v>
          </cell>
          <cell r="M4126" t="str">
            <v>Ente possui ranking da informação contábil Eicf</v>
          </cell>
          <cell r="N4126" t="str">
            <v>CAPAG Ano Base 2023</v>
          </cell>
          <cell r="O4126" t="str">
            <v>Não</v>
          </cell>
          <cell r="P4126">
            <v>0.20142645460578879</v>
          </cell>
          <cell r="Q4126" t="str">
            <v>Não</v>
          </cell>
          <cell r="R4126" t="str">
            <v/>
          </cell>
          <cell r="S4126" t="str">
            <v/>
          </cell>
          <cell r="T4126" t="str">
            <v/>
          </cell>
          <cell r="U4126" t="str">
            <v/>
          </cell>
          <cell r="V4126" t="str">
            <v>Sim</v>
          </cell>
          <cell r="W4126" t="str">
            <v>Não</v>
          </cell>
        </row>
        <row r="4127">
          <cell r="D4127" t="str">
            <v>Marquinho/PR</v>
          </cell>
          <cell r="E4127" t="str">
            <v>C</v>
          </cell>
          <cell r="F4127">
            <v>0.2046159691965389</v>
          </cell>
          <cell r="G4127" t="str">
            <v>A</v>
          </cell>
          <cell r="H4127">
            <v>0.83871810510740819</v>
          </cell>
          <cell r="I4127" t="str">
            <v>A</v>
          </cell>
          <cell r="J4127">
            <v>-2.0692534223323376E-2</v>
          </cell>
          <cell r="K4127" t="str">
            <v>C</v>
          </cell>
          <cell r="L4127" t="str">
            <v>Cicf</v>
          </cell>
          <cell r="M4127" t="str">
            <v/>
          </cell>
          <cell r="N4127" t="str">
            <v>CAPAG Ano Base 2023</v>
          </cell>
          <cell r="O4127" t="str">
            <v>Não</v>
          </cell>
          <cell r="P4127">
            <v>19.124982919459832</v>
          </cell>
          <cell r="Q4127" t="str">
            <v>Sim</v>
          </cell>
          <cell r="R4127" t="str">
            <v/>
          </cell>
          <cell r="S4127" t="str">
            <v/>
          </cell>
          <cell r="T4127" t="str">
            <v/>
          </cell>
          <cell r="U4127" t="str">
            <v/>
          </cell>
          <cell r="V4127" t="str">
            <v>Sim</v>
          </cell>
          <cell r="W4127" t="str">
            <v>Não</v>
          </cell>
        </row>
        <row r="4128">
          <cell r="D4128" t="str">
            <v>Marumbi/PR</v>
          </cell>
          <cell r="E4128" t="str">
            <v>n.d.</v>
          </cell>
          <cell r="F4128">
            <v>0.18777138222382417</v>
          </cell>
          <cell r="G4128" t="str">
            <v>A</v>
          </cell>
          <cell r="H4128">
            <v>1.0144155031555906</v>
          </cell>
          <cell r="I4128" t="str">
            <v>C</v>
          </cell>
          <cell r="J4128" t="str">
            <v>n.d.</v>
          </cell>
          <cell r="K4128" t="str">
            <v>n.d.</v>
          </cell>
          <cell r="L4128" t="str">
            <v>Cicf</v>
          </cell>
          <cell r="M412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28" t="str">
            <v>CAPAG Ano Base 2023</v>
          </cell>
          <cell r="O4128" t="str">
            <v>Não</v>
          </cell>
          <cell r="P4128" t="str">
            <v>n.d.</v>
          </cell>
          <cell r="Q4128" t="str">
            <v>Sim</v>
          </cell>
          <cell r="R4128" t="str">
            <v/>
          </cell>
          <cell r="S4128" t="str">
            <v/>
          </cell>
          <cell r="T4128" t="str">
            <v/>
          </cell>
          <cell r="U4128" t="str">
            <v>Sim</v>
          </cell>
          <cell r="V4128" t="str">
            <v>Sim</v>
          </cell>
          <cell r="W4128" t="str">
            <v>Sim</v>
          </cell>
        </row>
        <row r="4129">
          <cell r="D4129" t="str">
            <v>Matelândia/PR</v>
          </cell>
          <cell r="E4129" t="str">
            <v>A</v>
          </cell>
          <cell r="F4129">
            <v>5.8816445409580205E-2</v>
          </cell>
          <cell r="G4129" t="str">
            <v>A</v>
          </cell>
          <cell r="H4129">
            <v>0.80865404517727457</v>
          </cell>
          <cell r="I4129" t="str">
            <v>A</v>
          </cell>
          <cell r="J4129">
            <v>0.21781255013900447</v>
          </cell>
          <cell r="K4129" t="str">
            <v>A</v>
          </cell>
          <cell r="L4129" t="str">
            <v>Dicf</v>
          </cell>
          <cell r="M4129" t="str">
            <v/>
          </cell>
          <cell r="N4129" t="str">
            <v>CAPAG Ano Base 2023</v>
          </cell>
          <cell r="O4129" t="str">
            <v>Não</v>
          </cell>
          <cell r="P4129">
            <v>3.5783977533658522E-2</v>
          </cell>
          <cell r="Q4129" t="str">
            <v>Sim</v>
          </cell>
          <cell r="R4129" t="str">
            <v/>
          </cell>
          <cell r="S4129" t="str">
            <v/>
          </cell>
          <cell r="T4129" t="str">
            <v/>
          </cell>
          <cell r="U4129" t="str">
            <v/>
          </cell>
          <cell r="V4129" t="str">
            <v>Sim</v>
          </cell>
          <cell r="W4129" t="str">
            <v>Sim</v>
          </cell>
        </row>
        <row r="4130">
          <cell r="D4130" t="str">
            <v>Matinhos/PR</v>
          </cell>
          <cell r="E4130" t="str">
            <v>n.d.</v>
          </cell>
          <cell r="F4130">
            <v>1.5272264632291898E-2</v>
          </cell>
          <cell r="G4130" t="str">
            <v>A</v>
          </cell>
          <cell r="H4130">
            <v>0.92727142279070196</v>
          </cell>
          <cell r="I4130" t="str">
            <v>B</v>
          </cell>
          <cell r="J4130" t="str">
            <v>n.d.</v>
          </cell>
          <cell r="K4130" t="str">
            <v>n.d.</v>
          </cell>
          <cell r="L4130" t="str">
            <v>Dicf</v>
          </cell>
          <cell r="M413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30" t="str">
            <v>CAPAG Ano Base 2023</v>
          </cell>
          <cell r="O4130" t="str">
            <v>Não</v>
          </cell>
          <cell r="P4130">
            <v>0.35784565497208065</v>
          </cell>
          <cell r="Q4130" t="str">
            <v>Sim</v>
          </cell>
          <cell r="R4130" t="str">
            <v>Sim</v>
          </cell>
          <cell r="S4130" t="str">
            <v/>
          </cell>
          <cell r="T4130" t="str">
            <v/>
          </cell>
          <cell r="U4130" t="str">
            <v>Sim</v>
          </cell>
          <cell r="V4130" t="str">
            <v>Sim</v>
          </cell>
          <cell r="W4130" t="str">
            <v>Sim</v>
          </cell>
        </row>
        <row r="4131">
          <cell r="D4131" t="str">
            <v>Mato Rico/PR</v>
          </cell>
          <cell r="E4131" t="str">
            <v>n.d.</v>
          </cell>
          <cell r="F4131" t="str">
            <v>n.d.</v>
          </cell>
          <cell r="G4131" t="str">
            <v>n.d.</v>
          </cell>
          <cell r="H4131" t="str">
            <v>n.d.</v>
          </cell>
          <cell r="I4131" t="str">
            <v>n.d.</v>
          </cell>
          <cell r="J4131" t="str">
            <v>n.d.</v>
          </cell>
          <cell r="K4131" t="str">
            <v>n.d.</v>
          </cell>
          <cell r="L4131" t="str">
            <v>Cicf</v>
          </cell>
          <cell r="M4131" t="str">
            <v xml:space="preserve">Ente não publicou último RGF de 2024
Ente não publicou último RREO de 2024
</v>
          </cell>
          <cell r="N4131" t="str">
            <v>CAPAG Ano Base 2023</v>
          </cell>
          <cell r="O4131" t="str">
            <v>Não</v>
          </cell>
          <cell r="P4131">
            <v>0.36975800972428774</v>
          </cell>
          <cell r="Q4131" t="str">
            <v>Sim</v>
          </cell>
          <cell r="R4131" t="str">
            <v>Sim</v>
          </cell>
          <cell r="S4131" t="str">
            <v/>
          </cell>
          <cell r="T4131" t="str">
            <v/>
          </cell>
          <cell r="U4131" t="str">
            <v/>
          </cell>
          <cell r="V4131" t="str">
            <v>Não</v>
          </cell>
          <cell r="W4131" t="str">
            <v>Não</v>
          </cell>
        </row>
        <row r="4132">
          <cell r="D4132" t="str">
            <v>Mauá da Serra/PR</v>
          </cell>
          <cell r="E4132" t="str">
            <v>B</v>
          </cell>
          <cell r="F4132">
            <v>5.0231404841069582E-2</v>
          </cell>
          <cell r="G4132" t="str">
            <v>A</v>
          </cell>
          <cell r="H4132">
            <v>0.88675037106052157</v>
          </cell>
          <cell r="I4132" t="str">
            <v>B</v>
          </cell>
          <cell r="J4132">
            <v>4.4701930172340337E-2</v>
          </cell>
          <cell r="K4132" t="str">
            <v>B</v>
          </cell>
          <cell r="L4132" t="str">
            <v>Bicf</v>
          </cell>
          <cell r="M4132" t="str">
            <v/>
          </cell>
          <cell r="N4132" t="str">
            <v>CAPAG Ano Base 2023</v>
          </cell>
          <cell r="O4132" t="str">
            <v>Não</v>
          </cell>
          <cell r="P4132">
            <v>7.6627451423340237E-2</v>
          </cell>
          <cell r="Q4132" t="str">
            <v>Sim</v>
          </cell>
          <cell r="R4132" t="str">
            <v/>
          </cell>
          <cell r="S4132" t="str">
            <v/>
          </cell>
          <cell r="T4132" t="str">
            <v/>
          </cell>
          <cell r="U4132" t="str">
            <v/>
          </cell>
          <cell r="V4132" t="str">
            <v>Sim</v>
          </cell>
          <cell r="W4132" t="str">
            <v>Sim</v>
          </cell>
        </row>
        <row r="4133">
          <cell r="D4133" t="str">
            <v>Medianeira/PR</v>
          </cell>
          <cell r="E4133" t="str">
            <v>A</v>
          </cell>
          <cell r="F4133">
            <v>5.8396090695502383E-2</v>
          </cell>
          <cell r="G4133" t="str">
            <v>A</v>
          </cell>
          <cell r="H4133">
            <v>0.86810323956433189</v>
          </cell>
          <cell r="I4133" t="str">
            <v>B</v>
          </cell>
          <cell r="J4133">
            <v>6.8289567146961661E-2</v>
          </cell>
          <cell r="K4133" t="str">
            <v>A</v>
          </cell>
          <cell r="L4133" t="str">
            <v>Bicf</v>
          </cell>
          <cell r="M4133" t="str">
            <v/>
          </cell>
          <cell r="N4133" t="str">
            <v>CAPAG Ano Base 2024</v>
          </cell>
          <cell r="O4133" t="str">
            <v>Sim</v>
          </cell>
          <cell r="P4133">
            <v>0.13060232271671465</v>
          </cell>
          <cell r="Q4133" t="str">
            <v>Sim</v>
          </cell>
          <cell r="R4133" t="str">
            <v/>
          </cell>
          <cell r="S4133" t="str">
            <v/>
          </cell>
          <cell r="T4133" t="str">
            <v/>
          </cell>
          <cell r="U4133" t="str">
            <v/>
          </cell>
          <cell r="V4133" t="str">
            <v>Sim</v>
          </cell>
          <cell r="W4133" t="str">
            <v>Sim</v>
          </cell>
        </row>
        <row r="4134">
          <cell r="D4134" t="str">
            <v>Mercedes/PR</v>
          </cell>
          <cell r="E4134" t="str">
            <v>A</v>
          </cell>
          <cell r="F4134">
            <v>4.1467995711670536E-2</v>
          </cell>
          <cell r="G4134" t="str">
            <v>A</v>
          </cell>
          <cell r="H4134">
            <v>0.85420554925244097</v>
          </cell>
          <cell r="I4134" t="str">
            <v>B</v>
          </cell>
          <cell r="J4134">
            <v>0.10834532968606345</v>
          </cell>
          <cell r="K4134" t="str">
            <v>A</v>
          </cell>
          <cell r="L4134" t="str">
            <v>Bicf</v>
          </cell>
          <cell r="M4134" t="str">
            <v/>
          </cell>
          <cell r="N4134" t="str">
            <v>CAPAG Ano Base 2023</v>
          </cell>
          <cell r="O4134" t="str">
            <v>Não</v>
          </cell>
          <cell r="P4134">
            <v>1.7741659352068943E-2</v>
          </cell>
          <cell r="Q4134" t="str">
            <v>Sim</v>
          </cell>
          <cell r="R4134" t="str">
            <v/>
          </cell>
          <cell r="S4134" t="str">
            <v/>
          </cell>
          <cell r="T4134" t="str">
            <v/>
          </cell>
          <cell r="U4134" t="str">
            <v/>
          </cell>
          <cell r="V4134" t="str">
            <v>Sim</v>
          </cell>
          <cell r="W4134" t="str">
            <v>Sim</v>
          </cell>
        </row>
        <row r="4135">
          <cell r="D4135" t="str">
            <v>Mirador/PR</v>
          </cell>
          <cell r="E4135" t="str">
            <v>n.d.</v>
          </cell>
          <cell r="F4135" t="str">
            <v>n.d.</v>
          </cell>
          <cell r="G4135" t="str">
            <v>n.d.</v>
          </cell>
          <cell r="H4135" t="str">
            <v>n.d.</v>
          </cell>
          <cell r="I4135" t="str">
            <v>n.d.</v>
          </cell>
          <cell r="J4135" t="str">
            <v>n.d.</v>
          </cell>
          <cell r="K4135" t="str">
            <v>n.d.</v>
          </cell>
          <cell r="L4135" t="str">
            <v>Bicf</v>
          </cell>
          <cell r="M4135" t="str">
            <v xml:space="preserve">Ente não publicou último RGF de 2024
Ente não publicou último RREO de 2024
</v>
          </cell>
          <cell r="N4135" t="str">
            <v>CAPAG Ano Base 2023</v>
          </cell>
          <cell r="O4135" t="str">
            <v>Não</v>
          </cell>
          <cell r="P4135">
            <v>5.7155617603899811E-2</v>
          </cell>
          <cell r="Q4135" t="str">
            <v>Sim</v>
          </cell>
          <cell r="R4135" t="str">
            <v>Sim</v>
          </cell>
          <cell r="S4135" t="str">
            <v/>
          </cell>
          <cell r="T4135" t="str">
            <v/>
          </cell>
          <cell r="U4135" t="str">
            <v/>
          </cell>
          <cell r="V4135" t="str">
            <v>Não</v>
          </cell>
          <cell r="W4135" t="str">
            <v>Não</v>
          </cell>
        </row>
        <row r="4136">
          <cell r="D4136" t="str">
            <v>Miraselva/PR</v>
          </cell>
          <cell r="E4136" t="str">
            <v>n.d.</v>
          </cell>
          <cell r="F4136">
            <v>8.2768010398660469E-2</v>
          </cell>
          <cell r="G4136" t="str">
            <v>A</v>
          </cell>
          <cell r="H4136" t="str">
            <v>n.d.</v>
          </cell>
          <cell r="I4136" t="str">
            <v>n.d.</v>
          </cell>
          <cell r="J4136">
            <v>1.3112680651711801E-2</v>
          </cell>
          <cell r="K4136" t="str">
            <v>B</v>
          </cell>
          <cell r="L4136" t="str">
            <v>Dicf</v>
          </cell>
          <cell r="M4136" t="str">
            <v/>
          </cell>
          <cell r="N4136" t="str">
            <v>CAPAG Ano Base 2024</v>
          </cell>
          <cell r="O4136" t="str">
            <v>Sim</v>
          </cell>
          <cell r="P4136">
            <v>0.30324476009058304</v>
          </cell>
          <cell r="Q4136" t="str">
            <v>Sim</v>
          </cell>
          <cell r="R4136" t="str">
            <v/>
          </cell>
          <cell r="S4136" t="str">
            <v/>
          </cell>
          <cell r="T4136" t="str">
            <v/>
          </cell>
          <cell r="U4136" t="str">
            <v/>
          </cell>
          <cell r="V4136" t="str">
            <v>Sim</v>
          </cell>
          <cell r="W4136" t="str">
            <v>Sim</v>
          </cell>
        </row>
        <row r="4137">
          <cell r="D4137" t="str">
            <v>Missal/PR</v>
          </cell>
          <cell r="E4137" t="str">
            <v>A</v>
          </cell>
          <cell r="F4137">
            <v>0.23550469445348543</v>
          </cell>
          <cell r="G4137" t="str">
            <v>A</v>
          </cell>
          <cell r="H4137">
            <v>0.92151316836899189</v>
          </cell>
          <cell r="I4137" t="str">
            <v>B</v>
          </cell>
          <cell r="J4137">
            <v>7.2069510730274358E-2</v>
          </cell>
          <cell r="K4137" t="str">
            <v>A</v>
          </cell>
          <cell r="L4137" t="str">
            <v>Cicf</v>
          </cell>
          <cell r="M4137" t="str">
            <v/>
          </cell>
          <cell r="N4137" t="str">
            <v>CAPAG Ano Base 2023</v>
          </cell>
          <cell r="O4137" t="str">
            <v>Não</v>
          </cell>
          <cell r="P4137">
            <v>7.0483529977369522E-2</v>
          </cell>
          <cell r="Q4137" t="str">
            <v>Sim</v>
          </cell>
          <cell r="R4137" t="str">
            <v/>
          </cell>
          <cell r="S4137" t="str">
            <v/>
          </cell>
          <cell r="T4137" t="str">
            <v/>
          </cell>
          <cell r="U4137" t="str">
            <v/>
          </cell>
          <cell r="V4137" t="str">
            <v>Sim</v>
          </cell>
          <cell r="W4137" t="str">
            <v>Sim</v>
          </cell>
        </row>
        <row r="4138">
          <cell r="D4138" t="str">
            <v>Moreira Sales/PR</v>
          </cell>
          <cell r="E4138" t="str">
            <v>C</v>
          </cell>
          <cell r="F4138">
            <v>2.591393421595023E-2</v>
          </cell>
          <cell r="G4138" t="str">
            <v>A</v>
          </cell>
          <cell r="H4138">
            <v>0.9573626464726479</v>
          </cell>
          <cell r="I4138" t="str">
            <v>C</v>
          </cell>
          <cell r="J4138">
            <v>4.6055478496633676E-2</v>
          </cell>
          <cell r="K4138" t="str">
            <v>B</v>
          </cell>
          <cell r="L4138" t="str">
            <v>Cicf</v>
          </cell>
          <cell r="M4138" t="str">
            <v/>
          </cell>
          <cell r="N4138" t="str">
            <v>CAPAG Ano Base 2023</v>
          </cell>
          <cell r="O4138" t="str">
            <v>Não</v>
          </cell>
          <cell r="P4138">
            <v>9.0236456539051657E-2</v>
          </cell>
          <cell r="Q4138" t="str">
            <v>Sim</v>
          </cell>
          <cell r="R4138" t="str">
            <v/>
          </cell>
          <cell r="S4138" t="str">
            <v/>
          </cell>
          <cell r="T4138" t="str">
            <v/>
          </cell>
          <cell r="U4138" t="str">
            <v/>
          </cell>
          <cell r="V4138" t="str">
            <v>Sim</v>
          </cell>
          <cell r="W4138" t="str">
            <v>Não</v>
          </cell>
        </row>
        <row r="4139">
          <cell r="D4139" t="str">
            <v>Morretes/PR</v>
          </cell>
          <cell r="E4139" t="str">
            <v>n.d.</v>
          </cell>
          <cell r="F4139">
            <v>0.29950958398731115</v>
          </cell>
          <cell r="G4139" t="str">
            <v>A</v>
          </cell>
          <cell r="H4139">
            <v>0.99350419395810063</v>
          </cell>
          <cell r="I4139" t="str">
            <v>C</v>
          </cell>
          <cell r="J4139" t="str">
            <v>n.d.</v>
          </cell>
          <cell r="K4139" t="str">
            <v>n.d.</v>
          </cell>
          <cell r="L4139" t="str">
            <v>Dicf</v>
          </cell>
          <cell r="M41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39" t="str">
            <v>CAPAG Ano Base 2023</v>
          </cell>
          <cell r="O4139" t="str">
            <v>Não</v>
          </cell>
          <cell r="P4139" t="str">
            <v>n.d.</v>
          </cell>
          <cell r="Q4139" t="str">
            <v>Sim</v>
          </cell>
          <cell r="R4139" t="str">
            <v/>
          </cell>
          <cell r="S4139" t="str">
            <v/>
          </cell>
          <cell r="T4139" t="str">
            <v/>
          </cell>
          <cell r="U4139" t="str">
            <v>Sim</v>
          </cell>
          <cell r="V4139" t="str">
            <v>Sim</v>
          </cell>
          <cell r="W4139" t="str">
            <v>Sim</v>
          </cell>
        </row>
        <row r="4140">
          <cell r="D4140" t="str">
            <v>Munhoz de Melo/PR</v>
          </cell>
          <cell r="E4140" t="str">
            <v>n.d.</v>
          </cell>
          <cell r="F4140" t="str">
            <v>n.d.</v>
          </cell>
          <cell r="G4140" t="str">
            <v>n.d.</v>
          </cell>
          <cell r="H4140" t="str">
            <v>n.d.</v>
          </cell>
          <cell r="I4140" t="str">
            <v>n.d.</v>
          </cell>
          <cell r="J4140" t="str">
            <v>n.d.</v>
          </cell>
          <cell r="K4140" t="str">
            <v>n.d.</v>
          </cell>
          <cell r="L4140" t="str">
            <v>Cicf</v>
          </cell>
          <cell r="M4140" t="str">
            <v xml:space="preserve">Ente não publicou último RGF de 2024
Ente não publicou último RREO de 2024
</v>
          </cell>
          <cell r="N4140" t="str">
            <v>CAPAG Ano Base 2023</v>
          </cell>
          <cell r="O4140" t="str">
            <v>Não</v>
          </cell>
          <cell r="P4140">
            <v>0.35536536409069042</v>
          </cell>
          <cell r="Q4140" t="str">
            <v>Sim</v>
          </cell>
          <cell r="R4140" t="str">
            <v>Sim</v>
          </cell>
          <cell r="S4140" t="str">
            <v/>
          </cell>
          <cell r="T4140" t="str">
            <v/>
          </cell>
          <cell r="U4140" t="str">
            <v/>
          </cell>
          <cell r="V4140" t="str">
            <v>Não</v>
          </cell>
          <cell r="W4140" t="str">
            <v>Não</v>
          </cell>
        </row>
        <row r="4141">
          <cell r="D4141" t="str">
            <v>Nossa Senhora das Graças/PR</v>
          </cell>
          <cell r="E4141" t="str">
            <v>C</v>
          </cell>
          <cell r="F4141">
            <v>0.28618363355508769</v>
          </cell>
          <cell r="G4141" t="str">
            <v>A</v>
          </cell>
          <cell r="H4141">
            <v>0.97378643361016115</v>
          </cell>
          <cell r="I4141" t="str">
            <v>C</v>
          </cell>
          <cell r="J4141">
            <v>-6.5329993093388744E-2</v>
          </cell>
          <cell r="K4141" t="str">
            <v>C</v>
          </cell>
          <cell r="L4141" t="str">
            <v>Cicf</v>
          </cell>
          <cell r="M4141" t="str">
            <v/>
          </cell>
          <cell r="N4141" t="str">
            <v>CAPAG Ano Base 2023</v>
          </cell>
          <cell r="O4141" t="str">
            <v>Não</v>
          </cell>
          <cell r="P4141">
            <v>4.9775191702386037</v>
          </cell>
          <cell r="Q4141" t="str">
            <v>Sim</v>
          </cell>
          <cell r="R4141" t="str">
            <v/>
          </cell>
          <cell r="S4141" t="str">
            <v/>
          </cell>
          <cell r="T4141" t="str">
            <v/>
          </cell>
          <cell r="U4141" t="str">
            <v/>
          </cell>
          <cell r="V4141" t="str">
            <v>Sim</v>
          </cell>
          <cell r="W4141" t="str">
            <v>Não</v>
          </cell>
        </row>
        <row r="4142">
          <cell r="D4142" t="str">
            <v>Nova Aliança do Ivaí/PR</v>
          </cell>
          <cell r="E4142" t="str">
            <v>A</v>
          </cell>
          <cell r="F4142">
            <v>9.6884627493850975E-3</v>
          </cell>
          <cell r="G4142" t="str">
            <v>A</v>
          </cell>
          <cell r="H4142">
            <v>0.86031134511499818</v>
          </cell>
          <cell r="I4142" t="str">
            <v>B</v>
          </cell>
          <cell r="J4142">
            <v>0.11248928086146068</v>
          </cell>
          <cell r="K4142" t="str">
            <v>A</v>
          </cell>
          <cell r="L4142" t="str">
            <v>Cicf</v>
          </cell>
          <cell r="M4142" t="str">
            <v/>
          </cell>
          <cell r="N4142" t="str">
            <v>CAPAG Ano Base 2023</v>
          </cell>
          <cell r="O4142" t="str">
            <v>Não</v>
          </cell>
          <cell r="P4142">
            <v>0.12694897018944273</v>
          </cell>
          <cell r="Q4142" t="str">
            <v>Sim</v>
          </cell>
          <cell r="R4142" t="str">
            <v/>
          </cell>
          <cell r="S4142" t="str">
            <v/>
          </cell>
          <cell r="T4142" t="str">
            <v/>
          </cell>
          <cell r="U4142" t="str">
            <v/>
          </cell>
          <cell r="V4142" t="str">
            <v>Sim</v>
          </cell>
          <cell r="W4142" t="str">
            <v>Sim</v>
          </cell>
        </row>
        <row r="4143">
          <cell r="D4143" t="str">
            <v>Nova América da Colina/PR</v>
          </cell>
          <cell r="E4143" t="str">
            <v>n.e.</v>
          </cell>
          <cell r="F4143">
            <v>0.15781612387523639</v>
          </cell>
          <cell r="G4143" t="str">
            <v>A</v>
          </cell>
          <cell r="H4143" t="str">
            <v>n.d.</v>
          </cell>
          <cell r="I4143" t="str">
            <v>n.d.</v>
          </cell>
          <cell r="J4143">
            <v>0</v>
          </cell>
          <cell r="K4143" t="str">
            <v>C</v>
          </cell>
          <cell r="L4143" t="str">
            <v>Eicf</v>
          </cell>
          <cell r="M4143" t="str">
            <v>Ente possui ranking da informação contábil Eicf</v>
          </cell>
          <cell r="N4143" t="str">
            <v>CAPAG Ano Base 2023</v>
          </cell>
          <cell r="O4143" t="str">
            <v>Não</v>
          </cell>
          <cell r="P4143" t="str">
            <v>n.d.</v>
          </cell>
          <cell r="Q4143" t="str">
            <v>Não</v>
          </cell>
          <cell r="R4143" t="str">
            <v/>
          </cell>
          <cell r="S4143" t="str">
            <v/>
          </cell>
          <cell r="T4143" t="str">
            <v/>
          </cell>
          <cell r="U4143" t="str">
            <v/>
          </cell>
          <cell r="V4143" t="str">
            <v>Sim</v>
          </cell>
          <cell r="W4143" t="str">
            <v>Não</v>
          </cell>
        </row>
        <row r="4144">
          <cell r="D4144" t="str">
            <v>Nova Aurora/PR</v>
          </cell>
          <cell r="E4144" t="str">
            <v>n.d.</v>
          </cell>
          <cell r="F4144">
            <v>5.6906126674750521E-2</v>
          </cell>
          <cell r="G4144" t="str">
            <v>A</v>
          </cell>
          <cell r="H4144">
            <v>0.87445816246169628</v>
          </cell>
          <cell r="I4144" t="str">
            <v>B</v>
          </cell>
          <cell r="J4144" t="str">
            <v>n.d.</v>
          </cell>
          <cell r="K4144" t="str">
            <v>n.d.</v>
          </cell>
          <cell r="L4144" t="str">
            <v>Cicf</v>
          </cell>
          <cell r="M414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144" t="str">
            <v>CAPAG Ano Base 2023</v>
          </cell>
          <cell r="O4144" t="str">
            <v>Não</v>
          </cell>
          <cell r="P4144" t="str">
            <v>n.d.</v>
          </cell>
          <cell r="Q4144" t="str">
            <v>Sim</v>
          </cell>
          <cell r="R4144" t="str">
            <v/>
          </cell>
          <cell r="S4144" t="str">
            <v/>
          </cell>
          <cell r="T4144" t="str">
            <v>Negativa</v>
          </cell>
          <cell r="U4144" t="str">
            <v/>
          </cell>
          <cell r="V4144" t="str">
            <v>Sim</v>
          </cell>
          <cell r="W4144" t="str">
            <v>Não</v>
          </cell>
        </row>
        <row r="4145">
          <cell r="D4145" t="str">
            <v>Nova Cantu/PR</v>
          </cell>
          <cell r="E4145" t="str">
            <v>n.d.</v>
          </cell>
          <cell r="F4145">
            <v>2.5213983781161024E-2</v>
          </cell>
          <cell r="G4145" t="str">
            <v>A</v>
          </cell>
          <cell r="H4145">
            <v>0.79978233062730797</v>
          </cell>
          <cell r="I4145" t="str">
            <v>A</v>
          </cell>
          <cell r="J4145" t="str">
            <v>n.d.</v>
          </cell>
          <cell r="K4145" t="str">
            <v>n.d.</v>
          </cell>
          <cell r="L4145" t="str">
            <v>Cicf</v>
          </cell>
          <cell r="M414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45" t="str">
            <v>CAPAG Ano Base 2023</v>
          </cell>
          <cell r="O4145" t="str">
            <v>Não</v>
          </cell>
          <cell r="P4145" t="str">
            <v>n.d.</v>
          </cell>
          <cell r="Q4145" t="str">
            <v>Sim</v>
          </cell>
          <cell r="R4145" t="str">
            <v/>
          </cell>
          <cell r="S4145" t="str">
            <v/>
          </cell>
          <cell r="T4145" t="str">
            <v/>
          </cell>
          <cell r="U4145" t="str">
            <v>Sim</v>
          </cell>
          <cell r="V4145" t="str">
            <v>Sim</v>
          </cell>
          <cell r="W4145" t="str">
            <v>Não</v>
          </cell>
        </row>
        <row r="4146">
          <cell r="D4146" t="str">
            <v>Nova Esperança/PR</v>
          </cell>
          <cell r="E4146" t="str">
            <v>n.d.</v>
          </cell>
          <cell r="F4146" t="str">
            <v>n.d.</v>
          </cell>
          <cell r="G4146" t="str">
            <v>n.d.</v>
          </cell>
          <cell r="H4146" t="str">
            <v>n.d.</v>
          </cell>
          <cell r="I4146" t="str">
            <v>n.d.</v>
          </cell>
          <cell r="J4146" t="str">
            <v>n.d.</v>
          </cell>
          <cell r="K4146" t="str">
            <v>n.d.</v>
          </cell>
          <cell r="L4146" t="str">
            <v>Cicf</v>
          </cell>
          <cell r="M4146" t="str">
            <v xml:space="preserve">Ente não publicou último RGF de 2024
Ente não publicou último RREO de 2024
</v>
          </cell>
          <cell r="N4146" t="str">
            <v>CAPAG Ano Base 2023</v>
          </cell>
          <cell r="O4146" t="str">
            <v>Não</v>
          </cell>
          <cell r="P4146">
            <v>7.7699981097310217E-2</v>
          </cell>
          <cell r="Q4146" t="str">
            <v>Sim</v>
          </cell>
          <cell r="R4146" t="str">
            <v>Sim</v>
          </cell>
          <cell r="S4146" t="str">
            <v/>
          </cell>
          <cell r="T4146" t="str">
            <v/>
          </cell>
          <cell r="U4146" t="str">
            <v/>
          </cell>
          <cell r="V4146" t="str">
            <v>Não</v>
          </cell>
          <cell r="W4146" t="str">
            <v>Não</v>
          </cell>
        </row>
        <row r="4147">
          <cell r="D4147" t="str">
            <v>Nova Esperança do Sudoeste/PR</v>
          </cell>
          <cell r="E4147" t="str">
            <v>A</v>
          </cell>
          <cell r="F4147">
            <v>0.14405667696086821</v>
          </cell>
          <cell r="G4147" t="str">
            <v>A</v>
          </cell>
          <cell r="H4147">
            <v>0.88953100933087459</v>
          </cell>
          <cell r="I4147" t="str">
            <v>B</v>
          </cell>
          <cell r="J4147">
            <v>0.117122275546344</v>
          </cell>
          <cell r="K4147" t="str">
            <v>A</v>
          </cell>
          <cell r="L4147" t="str">
            <v>Bicf</v>
          </cell>
          <cell r="M4147" t="str">
            <v/>
          </cell>
          <cell r="N4147" t="str">
            <v>CAPAG Ano Base 2023</v>
          </cell>
          <cell r="O4147" t="str">
            <v>Não</v>
          </cell>
          <cell r="P4147">
            <v>2.6087551727313765E-2</v>
          </cell>
          <cell r="Q4147" t="str">
            <v>Sim</v>
          </cell>
          <cell r="R4147" t="str">
            <v/>
          </cell>
          <cell r="S4147" t="str">
            <v/>
          </cell>
          <cell r="T4147" t="str">
            <v/>
          </cell>
          <cell r="U4147" t="str">
            <v/>
          </cell>
          <cell r="V4147" t="str">
            <v>Sim</v>
          </cell>
          <cell r="W4147" t="str">
            <v>Sim</v>
          </cell>
        </row>
        <row r="4148">
          <cell r="D4148" t="str">
            <v>Nova Fátima/PR</v>
          </cell>
          <cell r="E4148" t="str">
            <v>C</v>
          </cell>
          <cell r="F4148">
            <v>0.10912082125621619</v>
          </cell>
          <cell r="G4148" t="str">
            <v>A</v>
          </cell>
          <cell r="H4148">
            <v>0.95346416573293447</v>
          </cell>
          <cell r="I4148" t="str">
            <v>C</v>
          </cell>
          <cell r="J4148">
            <v>6.3328154681101798E-2</v>
          </cell>
          <cell r="K4148" t="str">
            <v>A</v>
          </cell>
          <cell r="L4148" t="str">
            <v>Cicf</v>
          </cell>
          <cell r="M4148" t="str">
            <v/>
          </cell>
          <cell r="N4148" t="str">
            <v>CAPAG Ano Base 2023</v>
          </cell>
          <cell r="O4148" t="str">
            <v>Não</v>
          </cell>
          <cell r="P4148">
            <v>0.13132286507239674</v>
          </cell>
          <cell r="Q4148" t="str">
            <v>Sim</v>
          </cell>
          <cell r="R4148" t="str">
            <v/>
          </cell>
          <cell r="S4148" t="str">
            <v/>
          </cell>
          <cell r="T4148" t="str">
            <v/>
          </cell>
          <cell r="U4148" t="str">
            <v/>
          </cell>
          <cell r="V4148" t="str">
            <v>Sim</v>
          </cell>
          <cell r="W4148" t="str">
            <v>Sim</v>
          </cell>
        </row>
        <row r="4149">
          <cell r="D4149" t="str">
            <v>Nova Laranjeiras/PR</v>
          </cell>
          <cell r="E4149" t="str">
            <v>n.d.</v>
          </cell>
          <cell r="F4149" t="str">
            <v>n.d.</v>
          </cell>
          <cell r="G4149" t="str">
            <v>n.d.</v>
          </cell>
          <cell r="H4149" t="str">
            <v>n.d.</v>
          </cell>
          <cell r="I4149" t="str">
            <v>n.d.</v>
          </cell>
          <cell r="J4149" t="str">
            <v>n.d.</v>
          </cell>
          <cell r="K4149" t="str">
            <v>n.d.</v>
          </cell>
          <cell r="L4149" t="str">
            <v>Bicf</v>
          </cell>
          <cell r="M4149" t="str">
            <v xml:space="preserve">Ente não publicou último RGF de 2024
Ente não publicou último RREO de 2024
</v>
          </cell>
          <cell r="N4149" t="str">
            <v>CAPAG Ano Base 2023</v>
          </cell>
          <cell r="O4149" t="str">
            <v>Não</v>
          </cell>
          <cell r="P4149">
            <v>0.32811968449706591</v>
          </cell>
          <cell r="Q4149" t="str">
            <v>Sim</v>
          </cell>
          <cell r="R4149" t="str">
            <v>Sim</v>
          </cell>
          <cell r="S4149" t="str">
            <v/>
          </cell>
          <cell r="T4149" t="str">
            <v/>
          </cell>
          <cell r="U4149" t="str">
            <v/>
          </cell>
          <cell r="V4149" t="str">
            <v>Não</v>
          </cell>
          <cell r="W4149" t="str">
            <v>Não</v>
          </cell>
        </row>
        <row r="4150">
          <cell r="D4150" t="str">
            <v>Nova Londrina/PR</v>
          </cell>
          <cell r="E4150" t="str">
            <v>n.d.</v>
          </cell>
          <cell r="F4150" t="str">
            <v>n.d.</v>
          </cell>
          <cell r="G4150" t="str">
            <v>n.d.</v>
          </cell>
          <cell r="H4150" t="str">
            <v>n.d.</v>
          </cell>
          <cell r="I4150" t="str">
            <v>n.d.</v>
          </cell>
          <cell r="J4150" t="str">
            <v>n.d.</v>
          </cell>
          <cell r="K4150" t="str">
            <v>n.d.</v>
          </cell>
          <cell r="L4150" t="str">
            <v>Dicf</v>
          </cell>
          <cell r="M4150" t="str">
            <v xml:space="preserve">Ente não publicou último RGF de 2024
Ente não publicou último RREO de 2024
</v>
          </cell>
          <cell r="N4150" t="str">
            <v>CAPAG Ano Base 2023</v>
          </cell>
          <cell r="O4150" t="str">
            <v>Não</v>
          </cell>
          <cell r="P4150">
            <v>0.73785770017852692</v>
          </cell>
          <cell r="Q4150" t="str">
            <v>Sim</v>
          </cell>
          <cell r="R4150" t="str">
            <v>Sim</v>
          </cell>
          <cell r="S4150" t="str">
            <v/>
          </cell>
          <cell r="T4150" t="str">
            <v/>
          </cell>
          <cell r="U4150" t="str">
            <v/>
          </cell>
          <cell r="V4150" t="str">
            <v>Não</v>
          </cell>
          <cell r="W4150" t="str">
            <v>Não</v>
          </cell>
        </row>
        <row r="4151">
          <cell r="D4151" t="str">
            <v>Nova Olímpia/PR</v>
          </cell>
          <cell r="E4151" t="str">
            <v>n.d.</v>
          </cell>
          <cell r="F4151" t="str">
            <v>n.d.</v>
          </cell>
          <cell r="G4151" t="str">
            <v>n.d.</v>
          </cell>
          <cell r="H4151" t="str">
            <v>n.d.</v>
          </cell>
          <cell r="I4151" t="str">
            <v>n.d.</v>
          </cell>
          <cell r="J4151" t="str">
            <v>n.d.</v>
          </cell>
          <cell r="K4151" t="str">
            <v>n.d.</v>
          </cell>
          <cell r="L4151" t="str">
            <v>Cicf</v>
          </cell>
          <cell r="M4151" t="str">
            <v xml:space="preserve">Ente não publicou último RGF de 2024
Ente não publicou último RREO de 2024
</v>
          </cell>
          <cell r="N4151" t="str">
            <v>CAPAG Ano Base 2023</v>
          </cell>
          <cell r="O4151" t="str">
            <v>Não</v>
          </cell>
          <cell r="P4151">
            <v>0.69856631245740974</v>
          </cell>
          <cell r="Q4151" t="str">
            <v>Sim</v>
          </cell>
          <cell r="R4151" t="str">
            <v>Sim</v>
          </cell>
          <cell r="S4151" t="str">
            <v/>
          </cell>
          <cell r="T4151" t="str">
            <v/>
          </cell>
          <cell r="U4151" t="str">
            <v/>
          </cell>
          <cell r="V4151" t="str">
            <v>Não</v>
          </cell>
          <cell r="W4151" t="str">
            <v>Não</v>
          </cell>
        </row>
        <row r="4152">
          <cell r="D4152" t="str">
            <v>Nova Santa Bárbara/PR</v>
          </cell>
          <cell r="E4152" t="str">
            <v>A</v>
          </cell>
          <cell r="F4152">
            <v>4.5021703656700704E-2</v>
          </cell>
          <cell r="G4152" t="str">
            <v>A</v>
          </cell>
          <cell r="H4152">
            <v>0.90161947746533788</v>
          </cell>
          <cell r="I4152" t="str">
            <v>B</v>
          </cell>
          <cell r="J4152">
            <v>0.19956431304767877</v>
          </cell>
          <cell r="K4152" t="str">
            <v>A</v>
          </cell>
          <cell r="L4152" t="str">
            <v>Cicf</v>
          </cell>
          <cell r="M4152" t="str">
            <v/>
          </cell>
          <cell r="N4152" t="str">
            <v>CAPAG Ano Base 2023</v>
          </cell>
          <cell r="O4152" t="str">
            <v>Não</v>
          </cell>
          <cell r="P4152">
            <v>0.10520383931675573</v>
          </cell>
          <cell r="Q4152" t="str">
            <v>Sim</v>
          </cell>
          <cell r="R4152" t="str">
            <v/>
          </cell>
          <cell r="S4152" t="str">
            <v/>
          </cell>
          <cell r="T4152" t="str">
            <v/>
          </cell>
          <cell r="U4152" t="str">
            <v/>
          </cell>
          <cell r="V4152" t="str">
            <v>Sim</v>
          </cell>
          <cell r="W4152" t="str">
            <v>Sim</v>
          </cell>
        </row>
        <row r="4153">
          <cell r="D4153" t="str">
            <v>Nova Santa Rosa/PR</v>
          </cell>
          <cell r="E4153" t="str">
            <v>B</v>
          </cell>
          <cell r="F4153">
            <v>0.13921144278563144</v>
          </cell>
          <cell r="G4153" t="str">
            <v>A</v>
          </cell>
          <cell r="H4153">
            <v>0.942676677279213</v>
          </cell>
          <cell r="I4153" t="str">
            <v>B</v>
          </cell>
          <cell r="J4153">
            <v>4.9814193088684192E-2</v>
          </cell>
          <cell r="K4153" t="str">
            <v>B</v>
          </cell>
          <cell r="L4153" t="str">
            <v>Bicf</v>
          </cell>
          <cell r="M4153" t="str">
            <v/>
          </cell>
          <cell r="N4153" t="str">
            <v>CAPAG Ano Base 2023</v>
          </cell>
          <cell r="O4153" t="str">
            <v>Não</v>
          </cell>
          <cell r="P4153">
            <v>0.35046306588266968</v>
          </cell>
          <cell r="Q4153" t="str">
            <v>Sim</v>
          </cell>
          <cell r="R4153" t="str">
            <v/>
          </cell>
          <cell r="S4153" t="str">
            <v/>
          </cell>
          <cell r="T4153" t="str">
            <v/>
          </cell>
          <cell r="U4153" t="str">
            <v/>
          </cell>
          <cell r="V4153" t="str">
            <v>Sim</v>
          </cell>
          <cell r="W4153" t="str">
            <v>Sim</v>
          </cell>
        </row>
        <row r="4154">
          <cell r="D4154" t="str">
            <v>Nova Prata do Iguaçu/PR</v>
          </cell>
          <cell r="E4154" t="str">
            <v>A</v>
          </cell>
          <cell r="F4154">
            <v>8.2336433166272607E-2</v>
          </cell>
          <cell r="G4154" t="str">
            <v>A</v>
          </cell>
          <cell r="H4154">
            <v>0.81815841399959044</v>
          </cell>
          <cell r="I4154" t="str">
            <v>A</v>
          </cell>
          <cell r="J4154">
            <v>1.5952873911794792E-2</v>
          </cell>
          <cell r="K4154" t="str">
            <v>B</v>
          </cell>
          <cell r="L4154" t="str">
            <v>Cicf</v>
          </cell>
          <cell r="M4154" t="str">
            <v/>
          </cell>
          <cell r="N4154" t="str">
            <v>CAPAG Ano Base 2023</v>
          </cell>
          <cell r="O4154" t="str">
            <v>Não</v>
          </cell>
          <cell r="P4154">
            <v>0.12391201636922371</v>
          </cell>
          <cell r="Q4154" t="str">
            <v>Sim</v>
          </cell>
          <cell r="R4154" t="str">
            <v/>
          </cell>
          <cell r="S4154" t="str">
            <v/>
          </cell>
          <cell r="T4154" t="str">
            <v/>
          </cell>
          <cell r="U4154" t="str">
            <v/>
          </cell>
          <cell r="V4154" t="str">
            <v>Sim</v>
          </cell>
          <cell r="W4154" t="str">
            <v>Sim</v>
          </cell>
        </row>
        <row r="4155">
          <cell r="D4155" t="str">
            <v>Nova Tebas/PR</v>
          </cell>
          <cell r="E4155" t="str">
            <v>n.d.</v>
          </cell>
          <cell r="F4155" t="str">
            <v>n.d.</v>
          </cell>
          <cell r="G4155" t="str">
            <v>n.d.</v>
          </cell>
          <cell r="H4155" t="str">
            <v>n.d.</v>
          </cell>
          <cell r="I4155" t="str">
            <v>n.d.</v>
          </cell>
          <cell r="J4155" t="str">
            <v>n.d.</v>
          </cell>
          <cell r="K4155" t="str">
            <v>n.d.</v>
          </cell>
          <cell r="L4155" t="str">
            <v>Bicf</v>
          </cell>
          <cell r="M4155" t="str">
            <v xml:space="preserve">Ente não publicou último RGF de 2024
Ente não publicou último RREO de 2024
</v>
          </cell>
          <cell r="N4155" t="str">
            <v>CAPAG Ano Base 2023</v>
          </cell>
          <cell r="O4155" t="str">
            <v>Não</v>
          </cell>
          <cell r="P4155">
            <v>2.3483322440855315E-2</v>
          </cell>
          <cell r="Q4155" t="str">
            <v>Sim</v>
          </cell>
          <cell r="R4155" t="str">
            <v>Sim</v>
          </cell>
          <cell r="S4155" t="str">
            <v/>
          </cell>
          <cell r="T4155" t="str">
            <v/>
          </cell>
          <cell r="U4155" t="str">
            <v/>
          </cell>
          <cell r="V4155" t="str">
            <v>Não</v>
          </cell>
          <cell r="W4155" t="str">
            <v>Não</v>
          </cell>
        </row>
        <row r="4156">
          <cell r="D4156" t="str">
            <v>Novo Itacolomi/PR</v>
          </cell>
          <cell r="E4156" t="str">
            <v>n.d.</v>
          </cell>
          <cell r="F4156" t="str">
            <v>n.d.</v>
          </cell>
          <cell r="G4156" t="str">
            <v>n.d.</v>
          </cell>
          <cell r="H4156" t="str">
            <v>n.d.</v>
          </cell>
          <cell r="I4156" t="str">
            <v>n.d.</v>
          </cell>
          <cell r="J4156" t="str">
            <v>n.d.</v>
          </cell>
          <cell r="K4156" t="str">
            <v>n.d.</v>
          </cell>
          <cell r="L4156" t="str">
            <v>Cicf</v>
          </cell>
          <cell r="M4156" t="str">
            <v xml:space="preserve">Ente não publicou último RGF de 2024
Ente não publicou último RREO de 2024
</v>
          </cell>
          <cell r="N4156" t="str">
            <v>CAPAG Ano Base 2023</v>
          </cell>
          <cell r="O4156" t="str">
            <v>Não</v>
          </cell>
          <cell r="P4156">
            <v>0.10661166893807118</v>
          </cell>
          <cell r="Q4156" t="str">
            <v>Sim</v>
          </cell>
          <cell r="R4156" t="str">
            <v>Sim</v>
          </cell>
          <cell r="S4156" t="str">
            <v/>
          </cell>
          <cell r="T4156" t="str">
            <v/>
          </cell>
          <cell r="U4156" t="str">
            <v/>
          </cell>
          <cell r="V4156" t="str">
            <v>Não</v>
          </cell>
          <cell r="W4156" t="str">
            <v>Não</v>
          </cell>
        </row>
        <row r="4157">
          <cell r="D4157" t="str">
            <v>Ortigueira/PR</v>
          </cell>
          <cell r="E4157" t="str">
            <v>n.d.</v>
          </cell>
          <cell r="F4157" t="str">
            <v>n.d.</v>
          </cell>
          <cell r="G4157" t="str">
            <v>n.d.</v>
          </cell>
          <cell r="H4157" t="str">
            <v>n.d.</v>
          </cell>
          <cell r="I4157" t="str">
            <v>n.d.</v>
          </cell>
          <cell r="J4157" t="str">
            <v>n.d.</v>
          </cell>
          <cell r="K4157" t="str">
            <v>n.d.</v>
          </cell>
          <cell r="L4157" t="str">
            <v>Cicf</v>
          </cell>
          <cell r="M4157" t="str">
            <v xml:space="preserve">Ente não publicou último RGF de 2024
Ente não publicou último RREO de 2024
</v>
          </cell>
          <cell r="N4157" t="str">
            <v>CAPAG Ano Base 2023</v>
          </cell>
          <cell r="O4157" t="str">
            <v>Não</v>
          </cell>
          <cell r="P4157">
            <v>0.12787004589479295</v>
          </cell>
          <cell r="Q4157" t="str">
            <v>Sim</v>
          </cell>
          <cell r="R4157" t="str">
            <v>Sim</v>
          </cell>
          <cell r="S4157" t="str">
            <v/>
          </cell>
          <cell r="T4157" t="str">
            <v/>
          </cell>
          <cell r="U4157" t="str">
            <v/>
          </cell>
          <cell r="V4157" t="str">
            <v>Não</v>
          </cell>
          <cell r="W4157" t="str">
            <v>Não</v>
          </cell>
        </row>
        <row r="4158">
          <cell r="D4158" t="str">
            <v>Ourizona/PR</v>
          </cell>
          <cell r="E4158" t="str">
            <v>n.d.</v>
          </cell>
          <cell r="F4158">
            <v>8.304439226876402E-2</v>
          </cell>
          <cell r="G4158" t="str">
            <v>A</v>
          </cell>
          <cell r="H4158">
            <v>0.90254904159567539</v>
          </cell>
          <cell r="I4158" t="str">
            <v>B</v>
          </cell>
          <cell r="J4158" t="str">
            <v>n.d.</v>
          </cell>
          <cell r="K4158" t="str">
            <v>n.d.</v>
          </cell>
          <cell r="L4158" t="str">
            <v>Cicf</v>
          </cell>
          <cell r="M41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58" t="str">
            <v>CAPAG Ano Base 2023</v>
          </cell>
          <cell r="O4158" t="str">
            <v>Não</v>
          </cell>
          <cell r="P4158">
            <v>0.10578313157154703</v>
          </cell>
          <cell r="Q4158" t="str">
            <v>Sim</v>
          </cell>
          <cell r="R4158" t="str">
            <v>Sim</v>
          </cell>
          <cell r="S4158" t="str">
            <v/>
          </cell>
          <cell r="T4158" t="str">
            <v/>
          </cell>
          <cell r="U4158" t="str">
            <v>Sim</v>
          </cell>
          <cell r="V4158" t="str">
            <v>Sim</v>
          </cell>
          <cell r="W4158" t="str">
            <v>Sim</v>
          </cell>
        </row>
        <row r="4159">
          <cell r="D4159" t="str">
            <v>Ouro Verde do Oeste/PR</v>
          </cell>
          <cell r="E4159" t="str">
            <v>A</v>
          </cell>
          <cell r="F4159">
            <v>9.1681184374527332E-3</v>
          </cell>
          <cell r="G4159" t="str">
            <v>A</v>
          </cell>
          <cell r="H4159">
            <v>0.73413707034663966</v>
          </cell>
          <cell r="I4159" t="str">
            <v>A</v>
          </cell>
          <cell r="J4159">
            <v>0.23749577359039964</v>
          </cell>
          <cell r="K4159" t="str">
            <v>A</v>
          </cell>
          <cell r="L4159" t="str">
            <v>Cicf</v>
          </cell>
          <cell r="M4159" t="str">
            <v/>
          </cell>
          <cell r="N4159" t="str">
            <v>CAPAG Ano Base 2024</v>
          </cell>
          <cell r="O4159" t="str">
            <v>Sim</v>
          </cell>
          <cell r="P4159">
            <v>0</v>
          </cell>
          <cell r="Q4159" t="str">
            <v>Sim</v>
          </cell>
          <cell r="R4159" t="str">
            <v/>
          </cell>
          <cell r="S4159" t="str">
            <v/>
          </cell>
          <cell r="T4159" t="str">
            <v/>
          </cell>
          <cell r="U4159" t="str">
            <v/>
          </cell>
          <cell r="V4159" t="str">
            <v>Sim</v>
          </cell>
          <cell r="W4159" t="str">
            <v>Sim</v>
          </cell>
        </row>
        <row r="4160">
          <cell r="D4160" t="str">
            <v>Paiçandu/PR</v>
          </cell>
          <cell r="E4160" t="str">
            <v>n.d.</v>
          </cell>
          <cell r="F4160">
            <v>0.17787703124635523</v>
          </cell>
          <cell r="G4160" t="str">
            <v>A</v>
          </cell>
          <cell r="H4160" t="str">
            <v>n.d.</v>
          </cell>
          <cell r="I4160" t="str">
            <v>n.d.</v>
          </cell>
          <cell r="J4160">
            <v>4.2083409440541973E-2</v>
          </cell>
          <cell r="K4160" t="str">
            <v>B</v>
          </cell>
          <cell r="L4160" t="str">
            <v>Dicf</v>
          </cell>
          <cell r="M416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160" t="str">
            <v>CAPAG Ano Base 2023</v>
          </cell>
          <cell r="O4160" t="str">
            <v>Não</v>
          </cell>
          <cell r="P4160">
            <v>5.1944346888957542E-2</v>
          </cell>
          <cell r="Q4160" t="str">
            <v>Sim</v>
          </cell>
          <cell r="R4160" t="str">
            <v/>
          </cell>
          <cell r="S4160" t="str">
            <v>Sim</v>
          </cell>
          <cell r="T4160" t="str">
            <v/>
          </cell>
          <cell r="U4160" t="str">
            <v/>
          </cell>
          <cell r="V4160" t="str">
            <v>Sim</v>
          </cell>
          <cell r="W4160" t="str">
            <v>Sim</v>
          </cell>
        </row>
        <row r="4161">
          <cell r="D4161" t="str">
            <v>Palmas/PR</v>
          </cell>
          <cell r="E4161" t="str">
            <v>C</v>
          </cell>
          <cell r="F4161">
            <v>4.1810807322376478E-2</v>
          </cell>
          <cell r="G4161" t="str">
            <v>A</v>
          </cell>
          <cell r="H4161">
            <v>0.96776287688571039</v>
          </cell>
          <cell r="I4161" t="str">
            <v>C</v>
          </cell>
          <cell r="J4161">
            <v>-6.1622072294576224E-2</v>
          </cell>
          <cell r="K4161" t="str">
            <v>C</v>
          </cell>
          <cell r="L4161" t="str">
            <v>Dicf</v>
          </cell>
          <cell r="M4161" t="str">
            <v/>
          </cell>
          <cell r="N4161" t="str">
            <v>CAPAG Ano Base 2023</v>
          </cell>
          <cell r="O4161" t="str">
            <v>Não</v>
          </cell>
          <cell r="P4161">
            <v>1.7489207614009503</v>
          </cell>
          <cell r="Q4161" t="str">
            <v>Sim</v>
          </cell>
          <cell r="R4161" t="str">
            <v/>
          </cell>
          <cell r="S4161" t="str">
            <v/>
          </cell>
          <cell r="T4161" t="str">
            <v/>
          </cell>
          <cell r="U4161" t="str">
            <v/>
          </cell>
          <cell r="V4161" t="str">
            <v>Sim</v>
          </cell>
          <cell r="W4161" t="str">
            <v>Não</v>
          </cell>
        </row>
        <row r="4162">
          <cell r="D4162" t="str">
            <v>Palmeira/PR</v>
          </cell>
          <cell r="E4162" t="str">
            <v>n.d.</v>
          </cell>
          <cell r="F4162" t="str">
            <v>n.d.</v>
          </cell>
          <cell r="G4162" t="str">
            <v>n.d.</v>
          </cell>
          <cell r="H4162" t="str">
            <v>n.d.</v>
          </cell>
          <cell r="I4162" t="str">
            <v>n.d.</v>
          </cell>
          <cell r="J4162" t="str">
            <v>n.d.</v>
          </cell>
          <cell r="K4162" t="str">
            <v>n.d.</v>
          </cell>
          <cell r="L4162" t="str">
            <v>Bicf</v>
          </cell>
          <cell r="M4162" t="str">
            <v xml:space="preserve">Ente não publicou último RGF de 2024
Ente não publicou último RREO de 2024
</v>
          </cell>
          <cell r="N4162" t="str">
            <v>CAPAG Ano Base 2023</v>
          </cell>
          <cell r="O4162" t="str">
            <v>Não</v>
          </cell>
          <cell r="P4162">
            <v>5.8689718175919711E-2</v>
          </cell>
          <cell r="Q4162" t="str">
            <v>Sim</v>
          </cell>
          <cell r="R4162" t="str">
            <v>Sim</v>
          </cell>
          <cell r="S4162" t="str">
            <v/>
          </cell>
          <cell r="T4162" t="str">
            <v/>
          </cell>
          <cell r="U4162" t="str">
            <v/>
          </cell>
          <cell r="V4162" t="str">
            <v>Não</v>
          </cell>
          <cell r="W4162" t="str">
            <v>Não</v>
          </cell>
        </row>
        <row r="4163">
          <cell r="D4163" t="str">
            <v>Palmital/PR</v>
          </cell>
          <cell r="E4163" t="str">
            <v>C</v>
          </cell>
          <cell r="F4163">
            <v>0.30127860652849259</v>
          </cell>
          <cell r="G4163" t="str">
            <v>A</v>
          </cell>
          <cell r="H4163">
            <v>0.84373385148421554</v>
          </cell>
          <cell r="I4163" t="str">
            <v>A</v>
          </cell>
          <cell r="J4163">
            <v>-1.3388692624139453E-2</v>
          </cell>
          <cell r="K4163" t="str">
            <v>C</v>
          </cell>
          <cell r="L4163" t="str">
            <v>Bicf</v>
          </cell>
          <cell r="M4163" t="str">
            <v/>
          </cell>
          <cell r="N4163" t="str">
            <v>CAPAG Ano Base 2023</v>
          </cell>
          <cell r="O4163" t="str">
            <v>Não</v>
          </cell>
          <cell r="P4163" t="str">
            <v/>
          </cell>
          <cell r="Q4163" t="str">
            <v>Sim</v>
          </cell>
          <cell r="R4163" t="str">
            <v/>
          </cell>
          <cell r="S4163" t="str">
            <v/>
          </cell>
          <cell r="T4163" t="str">
            <v/>
          </cell>
          <cell r="U4163" t="str">
            <v/>
          </cell>
          <cell r="V4163" t="str">
            <v>Sim</v>
          </cell>
          <cell r="W4163" t="str">
            <v>Sim</v>
          </cell>
        </row>
        <row r="4164">
          <cell r="D4164" t="str">
            <v>Palotina/PR</v>
          </cell>
          <cell r="E4164" t="str">
            <v>A</v>
          </cell>
          <cell r="F4164">
            <v>5.1781008276184551E-2</v>
          </cell>
          <cell r="G4164" t="str">
            <v>A</v>
          </cell>
          <cell r="H4164">
            <v>0.801613391929344</v>
          </cell>
          <cell r="I4164" t="str">
            <v>A</v>
          </cell>
          <cell r="J4164">
            <v>0.27186067566090849</v>
          </cell>
          <cell r="K4164" t="str">
            <v>A</v>
          </cell>
          <cell r="L4164" t="str">
            <v>Bicf</v>
          </cell>
          <cell r="M4164" t="str">
            <v/>
          </cell>
          <cell r="N4164" t="str">
            <v>CAPAG Ano Base 2023</v>
          </cell>
          <cell r="O4164" t="str">
            <v>Não</v>
          </cell>
          <cell r="P4164">
            <v>1.0453942455068893E-2</v>
          </cell>
          <cell r="Q4164" t="str">
            <v>Sim</v>
          </cell>
          <cell r="R4164" t="str">
            <v/>
          </cell>
          <cell r="S4164" t="str">
            <v/>
          </cell>
          <cell r="T4164" t="str">
            <v/>
          </cell>
          <cell r="U4164" t="str">
            <v/>
          </cell>
          <cell r="V4164" t="str">
            <v>Sim</v>
          </cell>
          <cell r="W4164" t="str">
            <v>Sim</v>
          </cell>
        </row>
        <row r="4165">
          <cell r="D4165" t="str">
            <v>Paraíso do Norte/PR</v>
          </cell>
          <cell r="E4165" t="str">
            <v>A</v>
          </cell>
          <cell r="F4165">
            <v>6.1004238133610729E-2</v>
          </cell>
          <cell r="G4165" t="str">
            <v>A</v>
          </cell>
          <cell r="H4165">
            <v>0.85924710427612516</v>
          </cell>
          <cell r="I4165" t="str">
            <v>B</v>
          </cell>
          <cell r="J4165">
            <v>0.2970255209347254</v>
          </cell>
          <cell r="K4165" t="str">
            <v>A</v>
          </cell>
          <cell r="L4165" t="str">
            <v>Bicf</v>
          </cell>
          <cell r="M4165" t="str">
            <v/>
          </cell>
          <cell r="N4165" t="str">
            <v>CAPAG Ano Base 2023</v>
          </cell>
          <cell r="O4165" t="str">
            <v>Não</v>
          </cell>
          <cell r="P4165">
            <v>4.0107377718921783E-2</v>
          </cell>
          <cell r="Q4165" t="str">
            <v>Sim</v>
          </cell>
          <cell r="R4165" t="str">
            <v/>
          </cell>
          <cell r="S4165" t="str">
            <v/>
          </cell>
          <cell r="T4165" t="str">
            <v/>
          </cell>
          <cell r="U4165" t="str">
            <v/>
          </cell>
          <cell r="V4165" t="str">
            <v>Sim</v>
          </cell>
          <cell r="W4165" t="str">
            <v>Sim</v>
          </cell>
        </row>
        <row r="4166">
          <cell r="D4166" t="str">
            <v>Paranacity/PR</v>
          </cell>
          <cell r="E4166" t="str">
            <v>C</v>
          </cell>
          <cell r="F4166">
            <v>0.22716899637872903</v>
          </cell>
          <cell r="G4166" t="str">
            <v>A</v>
          </cell>
          <cell r="H4166">
            <v>0.91550931863668794</v>
          </cell>
          <cell r="I4166" t="str">
            <v>B</v>
          </cell>
          <cell r="J4166">
            <v>-8.8597194384912453E-2</v>
          </cell>
          <cell r="K4166" t="str">
            <v>C</v>
          </cell>
          <cell r="L4166" t="str">
            <v>Cicf</v>
          </cell>
          <cell r="M4166" t="str">
            <v/>
          </cell>
          <cell r="N4166" t="str">
            <v>CAPAG Ano Base 2023</v>
          </cell>
          <cell r="O4166" t="str">
            <v>Não</v>
          </cell>
          <cell r="P4166" t="str">
            <v/>
          </cell>
          <cell r="Q4166" t="str">
            <v>Sim</v>
          </cell>
          <cell r="R4166" t="str">
            <v/>
          </cell>
          <cell r="S4166" t="str">
            <v/>
          </cell>
          <cell r="T4166" t="str">
            <v/>
          </cell>
          <cell r="U4166" t="str">
            <v/>
          </cell>
          <cell r="V4166" t="str">
            <v>Sim</v>
          </cell>
          <cell r="W4166" t="str">
            <v>Não</v>
          </cell>
        </row>
        <row r="4167">
          <cell r="D4167" t="str">
            <v>Paranaguá/PR</v>
          </cell>
          <cell r="E4167" t="str">
            <v>A</v>
          </cell>
          <cell r="F4167">
            <v>0.18998960792709449</v>
          </cell>
          <cell r="G4167" t="str">
            <v>A</v>
          </cell>
          <cell r="H4167">
            <v>0.84782090178263214</v>
          </cell>
          <cell r="I4167" t="str">
            <v>A</v>
          </cell>
          <cell r="J4167">
            <v>7.4366981242834848E-2</v>
          </cell>
          <cell r="K4167" t="str">
            <v>A</v>
          </cell>
          <cell r="L4167" t="str">
            <v>Dicf</v>
          </cell>
          <cell r="M4167" t="str">
            <v/>
          </cell>
          <cell r="N4167" t="str">
            <v>CAPAG Ano Base 2023</v>
          </cell>
          <cell r="O4167" t="str">
            <v>Não</v>
          </cell>
          <cell r="P4167">
            <v>0.19866660141910061</v>
          </cell>
          <cell r="Q4167" t="str">
            <v>Sim</v>
          </cell>
          <cell r="R4167" t="str">
            <v/>
          </cell>
          <cell r="S4167" t="str">
            <v/>
          </cell>
          <cell r="T4167" t="str">
            <v/>
          </cell>
          <cell r="U4167" t="str">
            <v/>
          </cell>
          <cell r="V4167" t="str">
            <v>Sim</v>
          </cell>
          <cell r="W4167" t="str">
            <v>Sim</v>
          </cell>
        </row>
        <row r="4168">
          <cell r="D4168" t="str">
            <v>Paranapoema/PR</v>
          </cell>
          <cell r="E4168" t="str">
            <v>n.d.</v>
          </cell>
          <cell r="F4168" t="str">
            <v>n.d.</v>
          </cell>
          <cell r="G4168" t="str">
            <v>n.d.</v>
          </cell>
          <cell r="H4168" t="str">
            <v>n.d.</v>
          </cell>
          <cell r="I4168" t="str">
            <v>n.d.</v>
          </cell>
          <cell r="J4168" t="str">
            <v>n.d.</v>
          </cell>
          <cell r="K4168" t="str">
            <v>n.d.</v>
          </cell>
          <cell r="L4168" t="str">
            <v>Bicf</v>
          </cell>
          <cell r="M4168" t="str">
            <v xml:space="preserve">Ente não publicou último RGF de 2024
Ente não publicou último RREO de 2024
</v>
          </cell>
          <cell r="N4168" t="str">
            <v>CAPAG Ano Base 2023</v>
          </cell>
          <cell r="O4168" t="str">
            <v>Não</v>
          </cell>
          <cell r="P4168">
            <v>3.3308475764294972E-2</v>
          </cell>
          <cell r="Q4168" t="str">
            <v>Sim</v>
          </cell>
          <cell r="R4168" t="str">
            <v>Sim</v>
          </cell>
          <cell r="S4168" t="str">
            <v/>
          </cell>
          <cell r="T4168" t="str">
            <v/>
          </cell>
          <cell r="U4168" t="str">
            <v/>
          </cell>
          <cell r="V4168" t="str">
            <v>Não</v>
          </cell>
          <cell r="W4168" t="str">
            <v>Não</v>
          </cell>
        </row>
        <row r="4169">
          <cell r="D4169" t="str">
            <v>Paranavaí/PR</v>
          </cell>
          <cell r="E4169" t="str">
            <v>A</v>
          </cell>
          <cell r="F4169">
            <v>0.23802589259285903</v>
          </cell>
          <cell r="G4169" t="str">
            <v>A</v>
          </cell>
          <cell r="H4169">
            <v>0.84347455510143043</v>
          </cell>
          <cell r="I4169" t="str">
            <v>A</v>
          </cell>
          <cell r="J4169">
            <v>8.2414712195705175E-2</v>
          </cell>
          <cell r="K4169" t="str">
            <v>A</v>
          </cell>
          <cell r="L4169" t="str">
            <v>Bicf</v>
          </cell>
          <cell r="M4169" t="str">
            <v/>
          </cell>
          <cell r="N4169" t="str">
            <v>CAPAG Ano Base 2023</v>
          </cell>
          <cell r="O4169" t="str">
            <v>Não</v>
          </cell>
          <cell r="P4169">
            <v>0.12600148397945835</v>
          </cell>
          <cell r="Q4169" t="str">
            <v>Sim</v>
          </cell>
          <cell r="R4169" t="str">
            <v/>
          </cell>
          <cell r="S4169" t="str">
            <v/>
          </cell>
          <cell r="T4169" t="str">
            <v/>
          </cell>
          <cell r="U4169" t="str">
            <v/>
          </cell>
          <cell r="V4169" t="str">
            <v>Sim</v>
          </cell>
          <cell r="W4169" t="str">
            <v>Sim</v>
          </cell>
        </row>
        <row r="4170">
          <cell r="D4170" t="str">
            <v>Pato Bragado/PR</v>
          </cell>
          <cell r="E4170" t="str">
            <v>n.d.</v>
          </cell>
          <cell r="F4170">
            <v>0</v>
          </cell>
          <cell r="G4170" t="str">
            <v>A</v>
          </cell>
          <cell r="H4170">
            <v>0.85466951972641514</v>
          </cell>
          <cell r="I4170" t="str">
            <v>B</v>
          </cell>
          <cell r="J4170" t="str">
            <v>n.d.</v>
          </cell>
          <cell r="K4170" t="str">
            <v>n.d.</v>
          </cell>
          <cell r="L4170" t="str">
            <v>Bicf</v>
          </cell>
          <cell r="M417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70" t="str">
            <v>CAPAG Ano Base 2023</v>
          </cell>
          <cell r="O4170" t="str">
            <v>Não</v>
          </cell>
          <cell r="P4170" t="str">
            <v>n.d.</v>
          </cell>
          <cell r="Q4170" t="str">
            <v>Sim</v>
          </cell>
          <cell r="R4170" t="str">
            <v/>
          </cell>
          <cell r="S4170" t="str">
            <v/>
          </cell>
          <cell r="T4170" t="str">
            <v/>
          </cell>
          <cell r="U4170" t="str">
            <v>Sim</v>
          </cell>
          <cell r="V4170" t="str">
            <v>Sim</v>
          </cell>
          <cell r="W4170" t="str">
            <v>Sim</v>
          </cell>
        </row>
        <row r="4171">
          <cell r="D4171" t="str">
            <v>Pato Branco/PR</v>
          </cell>
          <cell r="E4171" t="str">
            <v>C</v>
          </cell>
          <cell r="F4171">
            <v>0.20258594175154501</v>
          </cell>
          <cell r="G4171" t="str">
            <v>A</v>
          </cell>
          <cell r="H4171">
            <v>0.87930350675479485</v>
          </cell>
          <cell r="I4171" t="str">
            <v>B</v>
          </cell>
          <cell r="J4171">
            <v>-4.276101334368812E-2</v>
          </cell>
          <cell r="K4171" t="str">
            <v>C</v>
          </cell>
          <cell r="L4171" t="str">
            <v>Cicf</v>
          </cell>
          <cell r="M4171" t="str">
            <v/>
          </cell>
          <cell r="N4171" t="str">
            <v>CAPAG Ano Base 2023</v>
          </cell>
          <cell r="O4171" t="str">
            <v>Não</v>
          </cell>
          <cell r="P4171">
            <v>8.7069986167957936</v>
          </cell>
          <cell r="Q4171" t="str">
            <v>Sim</v>
          </cell>
          <cell r="R4171" t="str">
            <v/>
          </cell>
          <cell r="S4171" t="str">
            <v/>
          </cell>
          <cell r="T4171" t="str">
            <v/>
          </cell>
          <cell r="U4171" t="str">
            <v/>
          </cell>
          <cell r="V4171" t="str">
            <v>Sim</v>
          </cell>
          <cell r="W4171" t="str">
            <v>Sim</v>
          </cell>
        </row>
        <row r="4172">
          <cell r="D4172" t="str">
            <v>Paula Freitas/PR</v>
          </cell>
          <cell r="E4172" t="str">
            <v>C</v>
          </cell>
          <cell r="F4172">
            <v>2.5806437140907877E-2</v>
          </cell>
          <cell r="G4172" t="str">
            <v>A</v>
          </cell>
          <cell r="H4172">
            <v>0.83973265280636156</v>
          </cell>
          <cell r="I4172" t="str">
            <v>A</v>
          </cell>
          <cell r="J4172">
            <v>-2.9396956641052824E-2</v>
          </cell>
          <cell r="K4172" t="str">
            <v>C</v>
          </cell>
          <cell r="L4172" t="str">
            <v>Cicf</v>
          </cell>
          <cell r="M4172" t="str">
            <v/>
          </cell>
          <cell r="N4172" t="str">
            <v>CAPAG Ano Base 2023</v>
          </cell>
          <cell r="O4172" t="str">
            <v>Não</v>
          </cell>
          <cell r="P4172" t="str">
            <v/>
          </cell>
          <cell r="Q4172" t="str">
            <v>Sim</v>
          </cell>
          <cell r="R4172" t="str">
            <v/>
          </cell>
          <cell r="S4172" t="str">
            <v/>
          </cell>
          <cell r="T4172" t="str">
            <v/>
          </cell>
          <cell r="U4172" t="str">
            <v/>
          </cell>
          <cell r="V4172" t="str">
            <v>Sim</v>
          </cell>
          <cell r="W4172" t="str">
            <v>Sim</v>
          </cell>
        </row>
        <row r="4173">
          <cell r="D4173" t="str">
            <v>Paulo Frontin/PR</v>
          </cell>
          <cell r="E4173" t="str">
            <v>C</v>
          </cell>
          <cell r="F4173">
            <v>7.5555304596941722E-2</v>
          </cell>
          <cell r="G4173" t="str">
            <v>A</v>
          </cell>
          <cell r="H4173">
            <v>0.83489528221089571</v>
          </cell>
          <cell r="I4173" t="str">
            <v>A</v>
          </cell>
          <cell r="J4173">
            <v>-3.8696213692108836E-2</v>
          </cell>
          <cell r="K4173" t="str">
            <v>C</v>
          </cell>
          <cell r="L4173" t="str">
            <v>Cicf</v>
          </cell>
          <cell r="M4173" t="str">
            <v/>
          </cell>
          <cell r="N4173" t="str">
            <v>CAPAG Ano Base 2023</v>
          </cell>
          <cell r="O4173" t="str">
            <v>Não</v>
          </cell>
          <cell r="P4173">
            <v>10.687326361189509</v>
          </cell>
          <cell r="Q4173" t="str">
            <v>Sim</v>
          </cell>
          <cell r="R4173" t="str">
            <v/>
          </cell>
          <cell r="S4173" t="str">
            <v/>
          </cell>
          <cell r="T4173" t="str">
            <v/>
          </cell>
          <cell r="U4173" t="str">
            <v/>
          </cell>
          <cell r="V4173" t="str">
            <v>Sim</v>
          </cell>
          <cell r="W4173" t="str">
            <v>Não</v>
          </cell>
        </row>
        <row r="4174">
          <cell r="D4174" t="str">
            <v>Peabiru/PR</v>
          </cell>
          <cell r="E4174" t="str">
            <v>n.d.</v>
          </cell>
          <cell r="F4174" t="str">
            <v>n.d.</v>
          </cell>
          <cell r="G4174" t="str">
            <v>n.d.</v>
          </cell>
          <cell r="H4174" t="str">
            <v>n.d.</v>
          </cell>
          <cell r="I4174" t="str">
            <v>n.d.</v>
          </cell>
          <cell r="J4174" t="str">
            <v>n.d.</v>
          </cell>
          <cell r="K4174" t="str">
            <v>n.d.</v>
          </cell>
          <cell r="L4174" t="str">
            <v>Cicf</v>
          </cell>
          <cell r="M4174" t="str">
            <v xml:space="preserve">Ente não publicou último RGF de 2024
Ente não publicou último RREO de 2024
</v>
          </cell>
          <cell r="N4174" t="str">
            <v>CAPAG Ano Base 2023</v>
          </cell>
          <cell r="O4174" t="str">
            <v>Não</v>
          </cell>
          <cell r="P4174">
            <v>0.90311014237525244</v>
          </cell>
          <cell r="Q4174" t="str">
            <v>Sim</v>
          </cell>
          <cell r="R4174" t="str">
            <v>Sim</v>
          </cell>
          <cell r="S4174" t="str">
            <v/>
          </cell>
          <cell r="T4174" t="str">
            <v/>
          </cell>
          <cell r="U4174" t="str">
            <v/>
          </cell>
          <cell r="V4174" t="str">
            <v>Não</v>
          </cell>
          <cell r="W4174" t="str">
            <v>Não</v>
          </cell>
        </row>
        <row r="4175">
          <cell r="D4175" t="str">
            <v>Perobal/PR</v>
          </cell>
          <cell r="E4175" t="str">
            <v>A</v>
          </cell>
          <cell r="F4175">
            <v>3.1829183643902206E-2</v>
          </cell>
          <cell r="G4175" t="str">
            <v>A</v>
          </cell>
          <cell r="H4175">
            <v>0.83122714057103897</v>
          </cell>
          <cell r="I4175" t="str">
            <v>A</v>
          </cell>
          <cell r="J4175">
            <v>1.020414324420069</v>
          </cell>
          <cell r="K4175" t="str">
            <v>A</v>
          </cell>
          <cell r="L4175" t="str">
            <v>Bicf</v>
          </cell>
          <cell r="M4175" t="str">
            <v/>
          </cell>
          <cell r="N4175" t="str">
            <v>CAPAG Ano Base 2024</v>
          </cell>
          <cell r="O4175" t="str">
            <v>Sim</v>
          </cell>
          <cell r="P4175">
            <v>3.9037587796117924E-5</v>
          </cell>
          <cell r="Q4175" t="str">
            <v>Sim</v>
          </cell>
          <cell r="R4175" t="str">
            <v/>
          </cell>
          <cell r="S4175" t="str">
            <v/>
          </cell>
          <cell r="T4175" t="str">
            <v/>
          </cell>
          <cell r="U4175" t="str">
            <v/>
          </cell>
          <cell r="V4175" t="str">
            <v>Sim</v>
          </cell>
          <cell r="W4175" t="str">
            <v>Sim</v>
          </cell>
        </row>
        <row r="4176">
          <cell r="D4176" t="str">
            <v>Pérola/PR</v>
          </cell>
          <cell r="E4176" t="str">
            <v>C</v>
          </cell>
          <cell r="F4176">
            <v>7.5595057468744467E-2</v>
          </cell>
          <cell r="G4176" t="str">
            <v>A</v>
          </cell>
          <cell r="H4176">
            <v>0.92569223026422653</v>
          </cell>
          <cell r="I4176" t="str">
            <v>B</v>
          </cell>
          <cell r="J4176">
            <v>-3.9975462744237932E-2</v>
          </cell>
          <cell r="K4176" t="str">
            <v>C</v>
          </cell>
          <cell r="L4176" t="str">
            <v>Aicf</v>
          </cell>
          <cell r="M4176" t="str">
            <v/>
          </cell>
          <cell r="N4176" t="str">
            <v>CAPAG Ano Base 2023</v>
          </cell>
          <cell r="O4176" t="str">
            <v>Não</v>
          </cell>
          <cell r="P4176">
            <v>4.2766484881891049</v>
          </cell>
          <cell r="Q4176" t="str">
            <v>Sim</v>
          </cell>
          <cell r="R4176" t="str">
            <v/>
          </cell>
          <cell r="S4176" t="str">
            <v/>
          </cell>
          <cell r="T4176" t="str">
            <v/>
          </cell>
          <cell r="U4176" t="str">
            <v/>
          </cell>
          <cell r="V4176" t="str">
            <v>Sim</v>
          </cell>
          <cell r="W4176" t="str">
            <v>Sim</v>
          </cell>
        </row>
        <row r="4177">
          <cell r="D4177" t="str">
            <v>Pérola d'Oeste/PR</v>
          </cell>
          <cell r="E4177" t="str">
            <v>A</v>
          </cell>
          <cell r="F4177">
            <v>0.27660558609685815</v>
          </cell>
          <cell r="G4177" t="str">
            <v>A</v>
          </cell>
          <cell r="H4177">
            <v>0.86041031724677053</v>
          </cell>
          <cell r="I4177" t="str">
            <v>B</v>
          </cell>
          <cell r="J4177">
            <v>0.14009084521606943</v>
          </cell>
          <cell r="K4177" t="str">
            <v>A</v>
          </cell>
          <cell r="L4177" t="str">
            <v>Cicf</v>
          </cell>
          <cell r="M4177" t="str">
            <v/>
          </cell>
          <cell r="N4177" t="str">
            <v>CAPAG Ano Base 2023</v>
          </cell>
          <cell r="O4177" t="str">
            <v>Não</v>
          </cell>
          <cell r="P4177">
            <v>0</v>
          </cell>
          <cell r="Q4177" t="str">
            <v>Sim</v>
          </cell>
          <cell r="R4177" t="str">
            <v/>
          </cell>
          <cell r="S4177" t="str">
            <v/>
          </cell>
          <cell r="T4177" t="str">
            <v/>
          </cell>
          <cell r="U4177" t="str">
            <v/>
          </cell>
          <cell r="V4177" t="str">
            <v>Sim</v>
          </cell>
          <cell r="W4177" t="str">
            <v>Sim</v>
          </cell>
        </row>
        <row r="4178">
          <cell r="D4178" t="str">
            <v>Piên/PR</v>
          </cell>
          <cell r="E4178" t="str">
            <v>B</v>
          </cell>
          <cell r="F4178">
            <v>0.17568161901449883</v>
          </cell>
          <cell r="G4178" t="str">
            <v>A</v>
          </cell>
          <cell r="H4178">
            <v>0.86003332435502089</v>
          </cell>
          <cell r="I4178" t="str">
            <v>B</v>
          </cell>
          <cell r="J4178">
            <v>2.5271827829374739E-2</v>
          </cell>
          <cell r="K4178" t="str">
            <v>B</v>
          </cell>
          <cell r="L4178" t="str">
            <v>Cicf</v>
          </cell>
          <cell r="M4178" t="str">
            <v/>
          </cell>
          <cell r="N4178" t="str">
            <v>CAPAG Ano Base 2024</v>
          </cell>
          <cell r="O4178" t="str">
            <v>Sim</v>
          </cell>
          <cell r="P4178">
            <v>0</v>
          </cell>
          <cell r="Q4178" t="str">
            <v>Sim</v>
          </cell>
          <cell r="R4178" t="str">
            <v/>
          </cell>
          <cell r="S4178" t="str">
            <v/>
          </cell>
          <cell r="T4178" t="str">
            <v/>
          </cell>
          <cell r="U4178" t="str">
            <v/>
          </cell>
          <cell r="V4178" t="str">
            <v>Sim</v>
          </cell>
          <cell r="W4178" t="str">
            <v>Sim</v>
          </cell>
        </row>
        <row r="4179">
          <cell r="D4179" t="str">
            <v>Pinhais/PR</v>
          </cell>
          <cell r="E4179" t="str">
            <v>A</v>
          </cell>
          <cell r="F4179">
            <v>5.5240089010126697E-2</v>
          </cell>
          <cell r="G4179" t="str">
            <v>A</v>
          </cell>
          <cell r="H4179">
            <v>0.82521885889114754</v>
          </cell>
          <cell r="I4179" t="str">
            <v>A</v>
          </cell>
          <cell r="J4179">
            <v>0.12898740997193953</v>
          </cell>
          <cell r="K4179" t="str">
            <v>A</v>
          </cell>
          <cell r="L4179" t="str">
            <v>Bicf</v>
          </cell>
          <cell r="M4179" t="str">
            <v/>
          </cell>
          <cell r="N4179" t="str">
            <v>CAPAG Ano Base 2023</v>
          </cell>
          <cell r="O4179" t="str">
            <v>Não</v>
          </cell>
          <cell r="P4179">
            <v>8.44236755642013E-2</v>
          </cell>
          <cell r="Q4179" t="str">
            <v>Sim</v>
          </cell>
          <cell r="R4179" t="str">
            <v/>
          </cell>
          <cell r="S4179" t="str">
            <v/>
          </cell>
          <cell r="T4179" t="str">
            <v/>
          </cell>
          <cell r="U4179" t="str">
            <v/>
          </cell>
          <cell r="V4179" t="str">
            <v>Sim</v>
          </cell>
          <cell r="W4179" t="str">
            <v>Sim</v>
          </cell>
        </row>
        <row r="4180">
          <cell r="D4180" t="str">
            <v>Pinhalão/PR</v>
          </cell>
          <cell r="E4180" t="str">
            <v>C</v>
          </cell>
          <cell r="F4180">
            <v>0.16476288296256619</v>
          </cell>
          <cell r="G4180" t="str">
            <v>A</v>
          </cell>
          <cell r="H4180">
            <v>0.87472553981885459</v>
          </cell>
          <cell r="I4180" t="str">
            <v>B</v>
          </cell>
          <cell r="J4180">
            <v>-5.0174488326880601E-4</v>
          </cell>
          <cell r="K4180" t="str">
            <v>C</v>
          </cell>
          <cell r="L4180" t="str">
            <v>Cicf</v>
          </cell>
          <cell r="M4180" t="str">
            <v/>
          </cell>
          <cell r="N4180" t="str">
            <v>CAPAG Ano Base 2023</v>
          </cell>
          <cell r="O4180" t="str">
            <v>Não</v>
          </cell>
          <cell r="P4180">
            <v>0.57280429679808398</v>
          </cell>
          <cell r="Q4180" t="str">
            <v>Sim</v>
          </cell>
          <cell r="R4180" t="str">
            <v>Sim</v>
          </cell>
          <cell r="S4180" t="str">
            <v/>
          </cell>
          <cell r="T4180" t="str">
            <v/>
          </cell>
          <cell r="U4180" t="str">
            <v/>
          </cell>
          <cell r="V4180" t="str">
            <v>Sim</v>
          </cell>
          <cell r="W4180" t="str">
            <v>Sim</v>
          </cell>
        </row>
        <row r="4181">
          <cell r="D4181" t="str">
            <v>Pinhal de São Bento/PR</v>
          </cell>
          <cell r="E4181" t="str">
            <v>A</v>
          </cell>
          <cell r="F4181">
            <v>4.8718836162411724E-2</v>
          </cell>
          <cell r="G4181" t="str">
            <v>A</v>
          </cell>
          <cell r="H4181">
            <v>0.84872290108739878</v>
          </cell>
          <cell r="I4181" t="str">
            <v>A</v>
          </cell>
          <cell r="J4181">
            <v>3.8335854563538781E-2</v>
          </cell>
          <cell r="K4181" t="str">
            <v>B</v>
          </cell>
          <cell r="L4181" t="str">
            <v>Cicf</v>
          </cell>
          <cell r="M4181" t="str">
            <v/>
          </cell>
          <cell r="N4181" t="str">
            <v>CAPAG Ano Base 2023</v>
          </cell>
          <cell r="O4181" t="str">
            <v>Não</v>
          </cell>
          <cell r="P4181">
            <v>4.0381258166296979E-3</v>
          </cell>
          <cell r="Q4181" t="str">
            <v>Sim</v>
          </cell>
          <cell r="R4181" t="str">
            <v/>
          </cell>
          <cell r="S4181" t="str">
            <v/>
          </cell>
          <cell r="T4181" t="str">
            <v/>
          </cell>
          <cell r="U4181" t="str">
            <v/>
          </cell>
          <cell r="V4181" t="str">
            <v>Sim</v>
          </cell>
          <cell r="W4181" t="str">
            <v>Sim</v>
          </cell>
        </row>
        <row r="4182">
          <cell r="D4182" t="str">
            <v>Pinhão/PR</v>
          </cell>
          <cell r="E4182" t="str">
            <v>n.e.</v>
          </cell>
          <cell r="F4182">
            <v>0.12782118108281368</v>
          </cell>
          <cell r="G4182" t="str">
            <v>A</v>
          </cell>
          <cell r="H4182" t="str">
            <v>n.d.</v>
          </cell>
          <cell r="I4182" t="str">
            <v>n.d.</v>
          </cell>
          <cell r="J4182">
            <v>0.13407682460260054</v>
          </cell>
          <cell r="K4182" t="str">
            <v>A</v>
          </cell>
          <cell r="L4182" t="str">
            <v>Eicf</v>
          </cell>
          <cell r="M4182" t="str">
            <v>Ente possui ranking da informação contábil Eicf</v>
          </cell>
          <cell r="N4182" t="str">
            <v>CAPAG Ano Base 2023</v>
          </cell>
          <cell r="O4182" t="str">
            <v>Não</v>
          </cell>
          <cell r="P4182">
            <v>3.1261514101796846E-2</v>
          </cell>
          <cell r="Q4182" t="str">
            <v>Não</v>
          </cell>
          <cell r="R4182" t="str">
            <v/>
          </cell>
          <cell r="S4182" t="str">
            <v/>
          </cell>
          <cell r="T4182" t="str">
            <v/>
          </cell>
          <cell r="U4182" t="str">
            <v/>
          </cell>
          <cell r="V4182" t="str">
            <v>Sim</v>
          </cell>
          <cell r="W4182" t="str">
            <v>Não</v>
          </cell>
        </row>
        <row r="4183">
          <cell r="D4183" t="str">
            <v>Piraí do Sul/PR</v>
          </cell>
          <cell r="E4183" t="str">
            <v>n.d.</v>
          </cell>
          <cell r="F4183" t="str">
            <v>n.d.</v>
          </cell>
          <cell r="G4183" t="str">
            <v>n.d.</v>
          </cell>
          <cell r="H4183" t="str">
            <v>n.d.</v>
          </cell>
          <cell r="I4183" t="str">
            <v>n.d.</v>
          </cell>
          <cell r="J4183" t="str">
            <v>n.d.</v>
          </cell>
          <cell r="K4183" t="str">
            <v>n.d.</v>
          </cell>
          <cell r="L4183" t="str">
            <v>Bicf</v>
          </cell>
          <cell r="M4183" t="str">
            <v xml:space="preserve">Ente não publicou último RGF de 2024
Ente não publicou último RREO de 2024
</v>
          </cell>
          <cell r="N4183" t="str">
            <v>CAPAG Ano Base 2023</v>
          </cell>
          <cell r="O4183" t="str">
            <v>Não</v>
          </cell>
          <cell r="P4183">
            <v>0.11664552661029685</v>
          </cell>
          <cell r="Q4183" t="str">
            <v>Sim</v>
          </cell>
          <cell r="R4183" t="str">
            <v>Sim</v>
          </cell>
          <cell r="S4183" t="str">
            <v/>
          </cell>
          <cell r="T4183" t="str">
            <v/>
          </cell>
          <cell r="U4183" t="str">
            <v/>
          </cell>
          <cell r="V4183" t="str">
            <v>Não</v>
          </cell>
          <cell r="W4183" t="str">
            <v>Não</v>
          </cell>
        </row>
        <row r="4184">
          <cell r="D4184" t="str">
            <v>Piraquara/PR</v>
          </cell>
          <cell r="E4184" t="str">
            <v>A</v>
          </cell>
          <cell r="F4184">
            <v>0.23057312574129485</v>
          </cell>
          <cell r="G4184" t="str">
            <v>A</v>
          </cell>
          <cell r="H4184">
            <v>0.79659766796721099</v>
          </cell>
          <cell r="I4184" t="str">
            <v>A</v>
          </cell>
          <cell r="J4184">
            <v>0.13584030816432538</v>
          </cell>
          <cell r="K4184" t="str">
            <v>A</v>
          </cell>
          <cell r="L4184" t="str">
            <v>Bicf</v>
          </cell>
          <cell r="M4184" t="str">
            <v/>
          </cell>
          <cell r="N4184" t="str">
            <v>CAPAG Ano Base 2023</v>
          </cell>
          <cell r="O4184" t="str">
            <v>Não</v>
          </cell>
          <cell r="P4184">
            <v>1.6927599289509463E-2</v>
          </cell>
          <cell r="Q4184" t="str">
            <v>Sim</v>
          </cell>
          <cell r="R4184" t="str">
            <v/>
          </cell>
          <cell r="S4184" t="str">
            <v/>
          </cell>
          <cell r="T4184" t="str">
            <v/>
          </cell>
          <cell r="U4184" t="str">
            <v/>
          </cell>
          <cell r="V4184" t="str">
            <v>Sim</v>
          </cell>
          <cell r="W4184" t="str">
            <v>Sim</v>
          </cell>
        </row>
        <row r="4185">
          <cell r="D4185" t="str">
            <v>Pitanga/PR</v>
          </cell>
          <cell r="E4185" t="str">
            <v>n.d.</v>
          </cell>
          <cell r="F4185">
            <v>0.22053078675782173</v>
          </cell>
          <cell r="G4185" t="str">
            <v>A</v>
          </cell>
          <cell r="H4185">
            <v>0.90503081530206941</v>
          </cell>
          <cell r="I4185" t="str">
            <v>B</v>
          </cell>
          <cell r="J4185" t="str">
            <v>n.d.</v>
          </cell>
          <cell r="K4185" t="str">
            <v>n.d.</v>
          </cell>
          <cell r="L4185" t="str">
            <v>Cicf</v>
          </cell>
          <cell r="M418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85" t="str">
            <v>CAPAG Ano Base 2023</v>
          </cell>
          <cell r="O4185" t="str">
            <v>Não</v>
          </cell>
          <cell r="P4185" t="str">
            <v>n.d.</v>
          </cell>
          <cell r="Q4185" t="str">
            <v>Sim</v>
          </cell>
          <cell r="R4185" t="str">
            <v/>
          </cell>
          <cell r="S4185" t="str">
            <v/>
          </cell>
          <cell r="T4185" t="str">
            <v/>
          </cell>
          <cell r="U4185" t="str">
            <v>Sim</v>
          </cell>
          <cell r="V4185" t="str">
            <v>Sim</v>
          </cell>
          <cell r="W4185" t="str">
            <v>Não</v>
          </cell>
        </row>
        <row r="4186">
          <cell r="D4186" t="str">
            <v>Pitangueiras/PR</v>
          </cell>
          <cell r="E4186" t="str">
            <v>A</v>
          </cell>
          <cell r="F4186">
            <v>6.3370868185059189E-3</v>
          </cell>
          <cell r="G4186" t="str">
            <v>A</v>
          </cell>
          <cell r="H4186">
            <v>0.9038013038374888</v>
          </cell>
          <cell r="I4186" t="str">
            <v>B</v>
          </cell>
          <cell r="J4186">
            <v>0.65326378023336362</v>
          </cell>
          <cell r="K4186" t="str">
            <v>A</v>
          </cell>
          <cell r="L4186" t="str">
            <v>Dicf</v>
          </cell>
          <cell r="M4186" t="str">
            <v/>
          </cell>
          <cell r="N4186" t="str">
            <v>CAPAG Ano Base 2024</v>
          </cell>
          <cell r="O4186" t="str">
            <v>Sim</v>
          </cell>
          <cell r="P4186">
            <v>6.4379488664646073E-2</v>
          </cell>
          <cell r="Q4186" t="str">
            <v>Sim</v>
          </cell>
          <cell r="R4186" t="str">
            <v/>
          </cell>
          <cell r="S4186" t="str">
            <v/>
          </cell>
          <cell r="T4186" t="str">
            <v/>
          </cell>
          <cell r="U4186" t="str">
            <v/>
          </cell>
          <cell r="V4186" t="str">
            <v>Sim</v>
          </cell>
          <cell r="W4186" t="str">
            <v>Sim</v>
          </cell>
        </row>
        <row r="4187">
          <cell r="D4187" t="str">
            <v>Planaltina do Paraná/PR</v>
          </cell>
          <cell r="E4187" t="str">
            <v>n.d.</v>
          </cell>
          <cell r="F4187" t="str">
            <v>n.d.</v>
          </cell>
          <cell r="G4187" t="str">
            <v>n.d.</v>
          </cell>
          <cell r="H4187" t="str">
            <v>n.d.</v>
          </cell>
          <cell r="I4187" t="str">
            <v>n.d.</v>
          </cell>
          <cell r="J4187" t="str">
            <v>n.d.</v>
          </cell>
          <cell r="K4187" t="str">
            <v>n.d.</v>
          </cell>
          <cell r="L4187" t="str">
            <v>Bicf</v>
          </cell>
          <cell r="M4187" t="str">
            <v xml:space="preserve">Ente não publicou último RGF de 2024
Ente não publicou último RREO de 2024
</v>
          </cell>
          <cell r="N4187" t="str">
            <v>CAPAG Ano Base 2023</v>
          </cell>
          <cell r="O4187" t="str">
            <v>Não</v>
          </cell>
          <cell r="P4187">
            <v>0.22467702413294005</v>
          </cell>
          <cell r="Q4187" t="str">
            <v>Sim</v>
          </cell>
          <cell r="R4187" t="str">
            <v>Sim</v>
          </cell>
          <cell r="S4187" t="str">
            <v/>
          </cell>
          <cell r="T4187" t="str">
            <v/>
          </cell>
          <cell r="U4187" t="str">
            <v/>
          </cell>
          <cell r="V4187" t="str">
            <v>Não</v>
          </cell>
          <cell r="W4187" t="str">
            <v>Não</v>
          </cell>
        </row>
        <row r="4188">
          <cell r="D4188" t="str">
            <v>Planalto/PR</v>
          </cell>
          <cell r="E4188" t="str">
            <v>n.d.</v>
          </cell>
          <cell r="F4188" t="str">
            <v>n.d.</v>
          </cell>
          <cell r="G4188" t="str">
            <v>n.d.</v>
          </cell>
          <cell r="H4188" t="str">
            <v>n.d.</v>
          </cell>
          <cell r="I4188" t="str">
            <v>n.d.</v>
          </cell>
          <cell r="J4188" t="str">
            <v>n.d.</v>
          </cell>
          <cell r="K4188" t="str">
            <v>n.d.</v>
          </cell>
          <cell r="L4188" t="str">
            <v>Cicf</v>
          </cell>
          <cell r="M4188" t="str">
            <v xml:space="preserve">Ente não publicou último RGF de 2024
Ente não publicou último RREO de 2024
</v>
          </cell>
          <cell r="N4188" t="str">
            <v>CAPAG Ano Base 2023</v>
          </cell>
          <cell r="O4188" t="str">
            <v>Não</v>
          </cell>
          <cell r="P4188">
            <v>2.7362713089143415E-2</v>
          </cell>
          <cell r="Q4188" t="str">
            <v>Sim</v>
          </cell>
          <cell r="R4188" t="str">
            <v>Sim</v>
          </cell>
          <cell r="S4188" t="str">
            <v/>
          </cell>
          <cell r="T4188" t="str">
            <v/>
          </cell>
          <cell r="U4188" t="str">
            <v/>
          </cell>
          <cell r="V4188" t="str">
            <v>Não</v>
          </cell>
          <cell r="W4188" t="str">
            <v>Não</v>
          </cell>
        </row>
        <row r="4189">
          <cell r="D4189" t="str">
            <v>Ponta Grossa/PR</v>
          </cell>
          <cell r="E4189" t="str">
            <v>n.d.</v>
          </cell>
          <cell r="F4189" t="str">
            <v>n.d.</v>
          </cell>
          <cell r="G4189" t="str">
            <v>n.d.</v>
          </cell>
          <cell r="H4189" t="str">
            <v>n.d.</v>
          </cell>
          <cell r="I4189" t="str">
            <v>n.d.</v>
          </cell>
          <cell r="J4189" t="str">
            <v>n.d.</v>
          </cell>
          <cell r="K4189" t="str">
            <v>n.d.</v>
          </cell>
          <cell r="L4189" t="str">
            <v>Bicf</v>
          </cell>
          <cell r="M4189" t="str">
            <v xml:space="preserve">Ente não publicou último RGF de 2024
Ente não publicou último RREO de 2024
</v>
          </cell>
          <cell r="N4189" t="str">
            <v>CAPAG Ano Base 2023</v>
          </cell>
          <cell r="O4189" t="str">
            <v>Não</v>
          </cell>
          <cell r="P4189">
            <v>0.1902037415371379</v>
          </cell>
          <cell r="Q4189" t="str">
            <v>Sim</v>
          </cell>
          <cell r="R4189" t="str">
            <v>Sim</v>
          </cell>
          <cell r="S4189" t="str">
            <v/>
          </cell>
          <cell r="T4189" t="str">
            <v/>
          </cell>
          <cell r="U4189" t="str">
            <v/>
          </cell>
          <cell r="V4189" t="str">
            <v>Não</v>
          </cell>
          <cell r="W4189" t="str">
            <v>Não</v>
          </cell>
        </row>
        <row r="4190">
          <cell r="D4190" t="str">
            <v>Pontal do Paraná/PR</v>
          </cell>
          <cell r="E4190" t="str">
            <v>n.d.</v>
          </cell>
          <cell r="F4190">
            <v>6.7064324591511668E-2</v>
          </cell>
          <cell r="G4190" t="str">
            <v>A</v>
          </cell>
          <cell r="H4190">
            <v>0.98428742293508309</v>
          </cell>
          <cell r="I4190" t="str">
            <v>C</v>
          </cell>
          <cell r="J4190" t="str">
            <v>n.d.</v>
          </cell>
          <cell r="K4190" t="str">
            <v>n.d.</v>
          </cell>
          <cell r="L4190" t="str">
            <v>Cicf</v>
          </cell>
          <cell r="M419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190" t="str">
            <v>CAPAG Ano Base 2023</v>
          </cell>
          <cell r="O4190" t="str">
            <v>Não</v>
          </cell>
          <cell r="P4190" t="str">
            <v>n.d.</v>
          </cell>
          <cell r="Q4190" t="str">
            <v>Sim</v>
          </cell>
          <cell r="R4190" t="str">
            <v/>
          </cell>
          <cell r="S4190" t="str">
            <v/>
          </cell>
          <cell r="T4190" t="str">
            <v/>
          </cell>
          <cell r="U4190" t="str">
            <v>Sim</v>
          </cell>
          <cell r="V4190" t="str">
            <v>Sim</v>
          </cell>
          <cell r="W4190" t="str">
            <v>Sim</v>
          </cell>
        </row>
        <row r="4191">
          <cell r="D4191" t="str">
            <v>Porecatu/PR</v>
          </cell>
          <cell r="E4191" t="str">
            <v>C</v>
          </cell>
          <cell r="F4191">
            <v>0.59669180827420365</v>
          </cell>
          <cell r="G4191" t="str">
            <v>A</v>
          </cell>
          <cell r="H4191">
            <v>0.93758693898074708</v>
          </cell>
          <cell r="I4191" t="str">
            <v>B</v>
          </cell>
          <cell r="J4191">
            <v>-2.8039626476918336E-2</v>
          </cell>
          <cell r="K4191" t="str">
            <v>C</v>
          </cell>
          <cell r="L4191" t="str">
            <v>Bicf</v>
          </cell>
          <cell r="M4191" t="str">
            <v/>
          </cell>
          <cell r="N4191" t="str">
            <v>CAPAG Ano Base 2023</v>
          </cell>
          <cell r="O4191" t="str">
            <v>Não</v>
          </cell>
          <cell r="P4191">
            <v>4.3330793320253305</v>
          </cell>
          <cell r="Q4191" t="str">
            <v>Sim</v>
          </cell>
          <cell r="R4191" t="str">
            <v/>
          </cell>
          <cell r="S4191" t="str">
            <v/>
          </cell>
          <cell r="T4191" t="str">
            <v/>
          </cell>
          <cell r="U4191" t="str">
            <v/>
          </cell>
          <cell r="V4191" t="str">
            <v>Sim</v>
          </cell>
          <cell r="W4191" t="str">
            <v>Não</v>
          </cell>
        </row>
        <row r="4192">
          <cell r="D4192" t="str">
            <v>Porto Amazonas/PR</v>
          </cell>
          <cell r="E4192" t="str">
            <v>C</v>
          </cell>
          <cell r="F4192">
            <v>0.21073315405591492</v>
          </cell>
          <cell r="G4192" t="str">
            <v>A</v>
          </cell>
          <cell r="H4192">
            <v>0.95701500170724096</v>
          </cell>
          <cell r="I4192" t="str">
            <v>C</v>
          </cell>
          <cell r="J4192">
            <v>3.5162738937805978E-2</v>
          </cell>
          <cell r="K4192" t="str">
            <v>B</v>
          </cell>
          <cell r="L4192" t="str">
            <v>Cicf</v>
          </cell>
          <cell r="M4192" t="str">
            <v/>
          </cell>
          <cell r="N4192" t="str">
            <v>CAPAG Ano Base 2023</v>
          </cell>
          <cell r="O4192" t="str">
            <v>Não</v>
          </cell>
          <cell r="P4192">
            <v>0.22249862100444401</v>
          </cell>
          <cell r="Q4192" t="str">
            <v>Sim</v>
          </cell>
          <cell r="R4192" t="str">
            <v/>
          </cell>
          <cell r="S4192" t="str">
            <v/>
          </cell>
          <cell r="T4192" t="str">
            <v/>
          </cell>
          <cell r="U4192" t="str">
            <v/>
          </cell>
          <cell r="V4192" t="str">
            <v>Sim</v>
          </cell>
          <cell r="W4192" t="str">
            <v>Sim</v>
          </cell>
        </row>
        <row r="4193">
          <cell r="D4193" t="str">
            <v>Porto Barreiro/PR</v>
          </cell>
          <cell r="E4193" t="str">
            <v>n.d.</v>
          </cell>
          <cell r="F4193" t="str">
            <v>n.d.</v>
          </cell>
          <cell r="G4193" t="str">
            <v>n.d.</v>
          </cell>
          <cell r="H4193" t="str">
            <v>n.d.</v>
          </cell>
          <cell r="I4193" t="str">
            <v>n.d.</v>
          </cell>
          <cell r="J4193" t="str">
            <v>n.d.</v>
          </cell>
          <cell r="K4193" t="str">
            <v>n.d.</v>
          </cell>
          <cell r="L4193" t="str">
            <v>Cicf</v>
          </cell>
          <cell r="M4193" t="str">
            <v xml:space="preserve">Ente não publicou último RGF de 2024
Ente não publicou último RREO de 2024
</v>
          </cell>
          <cell r="N4193" t="str">
            <v>CAPAG Ano Base 2023</v>
          </cell>
          <cell r="O4193" t="str">
            <v>Não</v>
          </cell>
          <cell r="P4193">
            <v>3.8367270872038443E-2</v>
          </cell>
          <cell r="Q4193" t="str">
            <v>Sim</v>
          </cell>
          <cell r="R4193" t="str">
            <v>Sim</v>
          </cell>
          <cell r="S4193" t="str">
            <v/>
          </cell>
          <cell r="T4193" t="str">
            <v/>
          </cell>
          <cell r="U4193" t="str">
            <v/>
          </cell>
          <cell r="V4193" t="str">
            <v>Não</v>
          </cell>
          <cell r="W4193" t="str">
            <v>Não</v>
          </cell>
        </row>
        <row r="4194">
          <cell r="D4194" t="str">
            <v>Porto Rico/PR</v>
          </cell>
          <cell r="E4194" t="str">
            <v>n.d.</v>
          </cell>
          <cell r="F4194">
            <v>7.3284033854330438E-2</v>
          </cell>
          <cell r="G4194" t="str">
            <v>A</v>
          </cell>
          <cell r="H4194">
            <v>0.79780945005865145</v>
          </cell>
          <cell r="I4194" t="str">
            <v>A</v>
          </cell>
          <cell r="J4194" t="str">
            <v>n.d.</v>
          </cell>
          <cell r="K4194" t="str">
            <v>n.d.</v>
          </cell>
          <cell r="L4194" t="str">
            <v>Cicf</v>
          </cell>
          <cell r="M419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194" t="str">
            <v>CAPAG Ano Base 2023</v>
          </cell>
          <cell r="O4194" t="str">
            <v>Não</v>
          </cell>
          <cell r="P4194" t="str">
            <v>n.d.</v>
          </cell>
          <cell r="Q4194" t="str">
            <v>Sim</v>
          </cell>
          <cell r="R4194" t="str">
            <v/>
          </cell>
          <cell r="S4194" t="str">
            <v/>
          </cell>
          <cell r="T4194" t="str">
            <v>Negativa</v>
          </cell>
          <cell r="U4194" t="str">
            <v/>
          </cell>
          <cell r="V4194" t="str">
            <v>Sim</v>
          </cell>
          <cell r="W4194" t="str">
            <v>Não</v>
          </cell>
        </row>
        <row r="4195">
          <cell r="D4195" t="str">
            <v>Porto Vitória/PR</v>
          </cell>
          <cell r="E4195" t="str">
            <v>C</v>
          </cell>
          <cell r="F4195">
            <v>0.10881307682261727</v>
          </cell>
          <cell r="G4195" t="str">
            <v>A</v>
          </cell>
          <cell r="H4195">
            <v>0.80735521882582928</v>
          </cell>
          <cell r="I4195" t="str">
            <v>A</v>
          </cell>
          <cell r="J4195">
            <v>0</v>
          </cell>
          <cell r="K4195" t="str">
            <v>C</v>
          </cell>
          <cell r="L4195" t="str">
            <v>Cicf</v>
          </cell>
          <cell r="M4195" t="str">
            <v/>
          </cell>
          <cell r="N4195" t="str">
            <v>CAPAG Ano Base 2023</v>
          </cell>
          <cell r="O4195" t="str">
            <v>Não</v>
          </cell>
          <cell r="P4195" t="str">
            <v>n.d.</v>
          </cell>
          <cell r="Q4195" t="str">
            <v>Sim</v>
          </cell>
          <cell r="R4195" t="str">
            <v/>
          </cell>
          <cell r="S4195" t="str">
            <v/>
          </cell>
          <cell r="T4195" t="str">
            <v/>
          </cell>
          <cell r="U4195" t="str">
            <v/>
          </cell>
          <cell r="V4195" t="str">
            <v>Sim</v>
          </cell>
          <cell r="W4195" t="str">
            <v>Sim</v>
          </cell>
        </row>
        <row r="4196">
          <cell r="D4196" t="str">
            <v>Prado Ferreira/PR</v>
          </cell>
          <cell r="E4196" t="str">
            <v>n.d.</v>
          </cell>
          <cell r="F4196" t="str">
            <v>n.d.</v>
          </cell>
          <cell r="G4196" t="str">
            <v>n.d.</v>
          </cell>
          <cell r="H4196" t="str">
            <v>n.d.</v>
          </cell>
          <cell r="I4196" t="str">
            <v>n.d.</v>
          </cell>
          <cell r="J4196" t="str">
            <v>n.d.</v>
          </cell>
          <cell r="K4196" t="str">
            <v>n.d.</v>
          </cell>
          <cell r="L4196" t="str">
            <v>Bicf</v>
          </cell>
          <cell r="M4196" t="str">
            <v xml:space="preserve">Ente não publicou último RGF de 2024
Ente não publicou último RREO de 2024
</v>
          </cell>
          <cell r="N4196" t="str">
            <v>CAPAG Ano Base 2023</v>
          </cell>
          <cell r="O4196" t="str">
            <v>Não</v>
          </cell>
          <cell r="P4196">
            <v>7.5657831975045081E-2</v>
          </cell>
          <cell r="Q4196" t="str">
            <v>Sim</v>
          </cell>
          <cell r="R4196" t="str">
            <v>Sim</v>
          </cell>
          <cell r="S4196" t="str">
            <v/>
          </cell>
          <cell r="T4196" t="str">
            <v/>
          </cell>
          <cell r="U4196" t="str">
            <v/>
          </cell>
          <cell r="V4196" t="str">
            <v>Não</v>
          </cell>
          <cell r="W4196" t="str">
            <v>Não</v>
          </cell>
        </row>
        <row r="4197">
          <cell r="D4197" t="str">
            <v>Pranchita/PR</v>
          </cell>
          <cell r="E4197" t="str">
            <v>n.d.</v>
          </cell>
          <cell r="F4197" t="str">
            <v>n.d.</v>
          </cell>
          <cell r="G4197" t="str">
            <v>n.d.</v>
          </cell>
          <cell r="H4197" t="str">
            <v>n.d.</v>
          </cell>
          <cell r="I4197" t="str">
            <v>n.d.</v>
          </cell>
          <cell r="J4197" t="str">
            <v>n.d.</v>
          </cell>
          <cell r="K4197" t="str">
            <v>n.d.</v>
          </cell>
          <cell r="L4197" t="str">
            <v>Bicf</v>
          </cell>
          <cell r="M4197" t="str">
            <v xml:space="preserve">Ente não publicou último RGF de 2024
Ente não publicou último RREO de 2024
</v>
          </cell>
          <cell r="N4197" t="str">
            <v>CAPAG Ano Base 2023</v>
          </cell>
          <cell r="O4197" t="str">
            <v>Não</v>
          </cell>
          <cell r="P4197">
            <v>0.58009759260978422</v>
          </cell>
          <cell r="Q4197" t="str">
            <v>Sim</v>
          </cell>
          <cell r="R4197" t="str">
            <v>Sim</v>
          </cell>
          <cell r="S4197" t="str">
            <v/>
          </cell>
          <cell r="T4197" t="str">
            <v/>
          </cell>
          <cell r="U4197" t="str">
            <v/>
          </cell>
          <cell r="V4197" t="str">
            <v>Não</v>
          </cell>
          <cell r="W4197" t="str">
            <v>Não</v>
          </cell>
        </row>
        <row r="4198">
          <cell r="D4198" t="str">
            <v>Presidente Castelo Branco/PR</v>
          </cell>
          <cell r="E4198" t="str">
            <v>n.d.</v>
          </cell>
          <cell r="F4198" t="str">
            <v>n.d.</v>
          </cell>
          <cell r="G4198" t="str">
            <v>n.d.</v>
          </cell>
          <cell r="H4198" t="str">
            <v>n.d.</v>
          </cell>
          <cell r="I4198" t="str">
            <v>n.d.</v>
          </cell>
          <cell r="J4198" t="str">
            <v>n.d.</v>
          </cell>
          <cell r="K4198" t="str">
            <v>n.d.</v>
          </cell>
          <cell r="L4198" t="str">
            <v>Bicf</v>
          </cell>
          <cell r="M4198" t="str">
            <v xml:space="preserve">Ente não publicou último RGF de 2024
Ente não publicou último RREO de 2024
</v>
          </cell>
          <cell r="N4198" t="str">
            <v>CAPAG Ano Base 2023</v>
          </cell>
          <cell r="O4198" t="str">
            <v>Não</v>
          </cell>
          <cell r="P4198">
            <v>0.14810656603031186</v>
          </cell>
          <cell r="Q4198" t="str">
            <v>Sim</v>
          </cell>
          <cell r="R4198" t="str">
            <v>Sim</v>
          </cell>
          <cell r="S4198" t="str">
            <v/>
          </cell>
          <cell r="T4198" t="str">
            <v/>
          </cell>
          <cell r="U4198" t="str">
            <v/>
          </cell>
          <cell r="V4198" t="str">
            <v>Não</v>
          </cell>
          <cell r="W4198" t="str">
            <v>Não</v>
          </cell>
        </row>
        <row r="4199">
          <cell r="D4199" t="str">
            <v>Primeiro de Maio/PR</v>
          </cell>
          <cell r="E4199" t="str">
            <v>A</v>
          </cell>
          <cell r="F4199">
            <v>5.8466486467081906E-2</v>
          </cell>
          <cell r="G4199" t="str">
            <v>A</v>
          </cell>
          <cell r="H4199">
            <v>0.92726023576118655</v>
          </cell>
          <cell r="I4199" t="str">
            <v>B</v>
          </cell>
          <cell r="J4199">
            <v>6.1300679464347141E-2</v>
          </cell>
          <cell r="K4199" t="str">
            <v>A</v>
          </cell>
          <cell r="L4199" t="str">
            <v>Cicf</v>
          </cell>
          <cell r="M4199" t="str">
            <v/>
          </cell>
          <cell r="N4199" t="str">
            <v>CAPAG Ano Base 2023</v>
          </cell>
          <cell r="O4199" t="str">
            <v>Não</v>
          </cell>
          <cell r="P4199">
            <v>0.12738128150576292</v>
          </cell>
          <cell r="Q4199" t="str">
            <v>Sim</v>
          </cell>
          <cell r="R4199" t="str">
            <v/>
          </cell>
          <cell r="S4199" t="str">
            <v/>
          </cell>
          <cell r="T4199" t="str">
            <v/>
          </cell>
          <cell r="U4199" t="str">
            <v/>
          </cell>
          <cell r="V4199" t="str">
            <v>Sim</v>
          </cell>
          <cell r="W4199" t="str">
            <v>Sim</v>
          </cell>
        </row>
        <row r="4200">
          <cell r="D4200" t="str">
            <v>Prudentópolis/PR</v>
          </cell>
          <cell r="E4200" t="str">
            <v>B</v>
          </cell>
          <cell r="F4200">
            <v>0.21533652396267761</v>
          </cell>
          <cell r="G4200" t="str">
            <v>A</v>
          </cell>
          <cell r="H4200">
            <v>0.88010094776367898</v>
          </cell>
          <cell r="I4200" t="str">
            <v>B</v>
          </cell>
          <cell r="J4200">
            <v>1.8635117502270392E-2</v>
          </cell>
          <cell r="K4200" t="str">
            <v>B</v>
          </cell>
          <cell r="L4200" t="str">
            <v>Cicf</v>
          </cell>
          <cell r="M4200" t="str">
            <v/>
          </cell>
          <cell r="N4200" t="str">
            <v>CAPAG Ano Base 2023</v>
          </cell>
          <cell r="O4200" t="str">
            <v>Não</v>
          </cell>
          <cell r="P4200">
            <v>0.45889115706588318</v>
          </cell>
          <cell r="Q4200" t="str">
            <v>Sim</v>
          </cell>
          <cell r="R4200" t="str">
            <v/>
          </cell>
          <cell r="S4200" t="str">
            <v/>
          </cell>
          <cell r="T4200" t="str">
            <v/>
          </cell>
          <cell r="U4200" t="str">
            <v/>
          </cell>
          <cell r="V4200" t="str">
            <v>Sim</v>
          </cell>
          <cell r="W4200" t="str">
            <v>Sim</v>
          </cell>
        </row>
        <row r="4201">
          <cell r="D4201" t="str">
            <v>Quarto Centenário/PR</v>
          </cell>
          <cell r="E4201" t="str">
            <v>n.d.</v>
          </cell>
          <cell r="F4201" t="str">
            <v>n.d.</v>
          </cell>
          <cell r="G4201" t="str">
            <v>n.d.</v>
          </cell>
          <cell r="H4201" t="str">
            <v>n.d.</v>
          </cell>
          <cell r="I4201" t="str">
            <v>n.d.</v>
          </cell>
          <cell r="J4201" t="str">
            <v>n.d.</v>
          </cell>
          <cell r="K4201" t="str">
            <v>n.d.</v>
          </cell>
          <cell r="L4201" t="str">
            <v>Bicf</v>
          </cell>
          <cell r="M4201" t="str">
            <v xml:space="preserve">Ente não publicou último RGF de 2024
Ente não publicou último RREO de 2024
</v>
          </cell>
          <cell r="N4201" t="str">
            <v>CAPAG Ano Base 2023</v>
          </cell>
          <cell r="O4201" t="str">
            <v>Não</v>
          </cell>
          <cell r="P4201">
            <v>4.7544300524692801E-2</v>
          </cell>
          <cell r="Q4201" t="str">
            <v>Sim</v>
          </cell>
          <cell r="R4201" t="str">
            <v>Sim</v>
          </cell>
          <cell r="S4201" t="str">
            <v/>
          </cell>
          <cell r="T4201" t="str">
            <v/>
          </cell>
          <cell r="U4201" t="str">
            <v/>
          </cell>
          <cell r="V4201" t="str">
            <v>Não</v>
          </cell>
          <cell r="W4201" t="str">
            <v>Não</v>
          </cell>
        </row>
        <row r="4202">
          <cell r="D4202" t="str">
            <v>Quatiguá/PR</v>
          </cell>
          <cell r="E4202" t="str">
            <v>n.d.</v>
          </cell>
          <cell r="F4202" t="str">
            <v>n.d.</v>
          </cell>
          <cell r="G4202" t="str">
            <v>n.d.</v>
          </cell>
          <cell r="H4202" t="str">
            <v>n.d.</v>
          </cell>
          <cell r="I4202" t="str">
            <v>n.d.</v>
          </cell>
          <cell r="J4202" t="str">
            <v>n.d.</v>
          </cell>
          <cell r="K4202" t="str">
            <v>n.d.</v>
          </cell>
          <cell r="L4202" t="str">
            <v>Bicf</v>
          </cell>
          <cell r="M4202" t="str">
            <v xml:space="preserve">Ente não publicou último RGF de 2024
Ente não publicou último RREO de 2024
</v>
          </cell>
          <cell r="N4202" t="str">
            <v>CAPAG Ano Base 2023</v>
          </cell>
          <cell r="O4202" t="str">
            <v>Não</v>
          </cell>
          <cell r="P4202">
            <v>0.32938617305723983</v>
          </cell>
          <cell r="Q4202" t="str">
            <v>Sim</v>
          </cell>
          <cell r="R4202" t="str">
            <v>Sim</v>
          </cell>
          <cell r="S4202" t="str">
            <v/>
          </cell>
          <cell r="T4202" t="str">
            <v/>
          </cell>
          <cell r="U4202" t="str">
            <v/>
          </cell>
          <cell r="V4202" t="str">
            <v>Não</v>
          </cell>
          <cell r="W4202" t="str">
            <v>Não</v>
          </cell>
        </row>
        <row r="4203">
          <cell r="D4203" t="str">
            <v>Quatro Barras/PR</v>
          </cell>
          <cell r="E4203" t="str">
            <v>n.d.</v>
          </cell>
          <cell r="F4203" t="str">
            <v>n.d.</v>
          </cell>
          <cell r="G4203" t="str">
            <v>n.d.</v>
          </cell>
          <cell r="H4203" t="str">
            <v>n.d.</v>
          </cell>
          <cell r="I4203" t="str">
            <v>n.d.</v>
          </cell>
          <cell r="J4203" t="str">
            <v>n.d.</v>
          </cell>
          <cell r="K4203" t="str">
            <v>n.d.</v>
          </cell>
          <cell r="L4203" t="str">
            <v>Bicf</v>
          </cell>
          <cell r="M4203" t="str">
            <v xml:space="preserve">Ente não publicou último RGF de 2024
Ente não publicou último RREO de 2024
</v>
          </cell>
          <cell r="N4203" t="str">
            <v>CAPAG Ano Base 2023</v>
          </cell>
          <cell r="O4203" t="str">
            <v>Não</v>
          </cell>
          <cell r="P4203">
            <v>0.11703964967197343</v>
          </cell>
          <cell r="Q4203" t="str">
            <v>Sim</v>
          </cell>
          <cell r="R4203" t="str">
            <v>Sim</v>
          </cell>
          <cell r="S4203" t="str">
            <v/>
          </cell>
          <cell r="T4203" t="str">
            <v/>
          </cell>
          <cell r="U4203" t="str">
            <v/>
          </cell>
          <cell r="V4203" t="str">
            <v>Não</v>
          </cell>
          <cell r="W4203" t="str">
            <v>Não</v>
          </cell>
        </row>
        <row r="4204">
          <cell r="D4204" t="str">
            <v>Quatro Pontes/PR</v>
          </cell>
          <cell r="E4204" t="str">
            <v>n.d.</v>
          </cell>
          <cell r="F4204" t="str">
            <v>n.d.</v>
          </cell>
          <cell r="G4204" t="str">
            <v>n.d.</v>
          </cell>
          <cell r="H4204" t="str">
            <v>n.d.</v>
          </cell>
          <cell r="I4204" t="str">
            <v>n.d.</v>
          </cell>
          <cell r="J4204" t="str">
            <v>n.d.</v>
          </cell>
          <cell r="K4204" t="str">
            <v>n.d.</v>
          </cell>
          <cell r="L4204" t="str">
            <v>Bicf</v>
          </cell>
          <cell r="M4204" t="str">
            <v xml:space="preserve">Ente não publicou último RGF de 2024
Ente não publicou último RREO de 2024
</v>
          </cell>
          <cell r="N4204" t="str">
            <v>CAPAG Ano Base 2023</v>
          </cell>
          <cell r="O4204" t="str">
            <v>Não</v>
          </cell>
          <cell r="P4204">
            <v>3.3875352437003473E-2</v>
          </cell>
          <cell r="Q4204" t="str">
            <v>Sim</v>
          </cell>
          <cell r="R4204" t="str">
            <v>Sim</v>
          </cell>
          <cell r="S4204" t="str">
            <v/>
          </cell>
          <cell r="T4204" t="str">
            <v/>
          </cell>
          <cell r="U4204" t="str">
            <v/>
          </cell>
          <cell r="V4204" t="str">
            <v>Não</v>
          </cell>
          <cell r="W4204" t="str">
            <v>Não</v>
          </cell>
        </row>
        <row r="4205">
          <cell r="D4205" t="str">
            <v>Quedas do Iguaçu/PR</v>
          </cell>
          <cell r="E4205" t="str">
            <v>C</v>
          </cell>
          <cell r="F4205">
            <v>3.3446328045173376E-2</v>
          </cell>
          <cell r="G4205" t="str">
            <v>A</v>
          </cell>
          <cell r="H4205">
            <v>0.95023406158083179</v>
          </cell>
          <cell r="I4205" t="str">
            <v>C</v>
          </cell>
          <cell r="J4205">
            <v>-3.9217495027095609E-2</v>
          </cell>
          <cell r="K4205" t="str">
            <v>C</v>
          </cell>
          <cell r="L4205" t="str">
            <v>Cicf</v>
          </cell>
          <cell r="M4205" t="str">
            <v/>
          </cell>
          <cell r="N4205" t="str">
            <v>CAPAG Ano Base 2023</v>
          </cell>
          <cell r="O4205" t="str">
            <v>Não</v>
          </cell>
          <cell r="P4205" t="str">
            <v/>
          </cell>
          <cell r="Q4205" t="str">
            <v>Sim</v>
          </cell>
          <cell r="R4205" t="str">
            <v/>
          </cell>
          <cell r="S4205" t="str">
            <v/>
          </cell>
          <cell r="T4205" t="str">
            <v/>
          </cell>
          <cell r="U4205" t="str">
            <v/>
          </cell>
          <cell r="V4205" t="str">
            <v>Sim</v>
          </cell>
          <cell r="W4205" t="str">
            <v>Sim</v>
          </cell>
        </row>
        <row r="4206">
          <cell r="D4206" t="str">
            <v>Querência do Norte/PR</v>
          </cell>
          <cell r="E4206" t="str">
            <v>n.d.</v>
          </cell>
          <cell r="F4206">
            <v>5.1586667446750771E-2</v>
          </cell>
          <cell r="G4206" t="str">
            <v>A</v>
          </cell>
          <cell r="H4206">
            <v>0.92115338212513853</v>
          </cell>
          <cell r="I4206" t="str">
            <v>B</v>
          </cell>
          <cell r="J4206" t="str">
            <v>n.d.</v>
          </cell>
          <cell r="K4206" t="str">
            <v>n.d.</v>
          </cell>
          <cell r="L4206" t="str">
            <v>Cicf</v>
          </cell>
          <cell r="M420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06" t="str">
            <v>CAPAG Ano Base 2023</v>
          </cell>
          <cell r="O4206" t="str">
            <v>Não</v>
          </cell>
          <cell r="P4206" t="str">
            <v>n.d.</v>
          </cell>
          <cell r="Q4206" t="str">
            <v>Sim</v>
          </cell>
          <cell r="R4206" t="str">
            <v/>
          </cell>
          <cell r="S4206" t="str">
            <v/>
          </cell>
          <cell r="T4206" t="str">
            <v/>
          </cell>
          <cell r="U4206" t="str">
            <v>Sim</v>
          </cell>
          <cell r="V4206" t="str">
            <v>Sim</v>
          </cell>
          <cell r="W4206" t="str">
            <v>Não</v>
          </cell>
        </row>
        <row r="4207">
          <cell r="D4207" t="str">
            <v>Quinta do Sol/PR</v>
          </cell>
          <cell r="E4207" t="str">
            <v>n.d.</v>
          </cell>
          <cell r="F4207">
            <v>2.6585129449840372E-3</v>
          </cell>
          <cell r="G4207" t="str">
            <v>A</v>
          </cell>
          <cell r="H4207">
            <v>0.93924932049951315</v>
          </cell>
          <cell r="I4207" t="str">
            <v>B</v>
          </cell>
          <cell r="J4207" t="str">
            <v>n.d.</v>
          </cell>
          <cell r="K4207" t="str">
            <v>n.d.</v>
          </cell>
          <cell r="L4207" t="str">
            <v>Dicf</v>
          </cell>
          <cell r="M420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07" t="str">
            <v>CAPAG Ano Base 2023</v>
          </cell>
          <cell r="O4207" t="str">
            <v>Não</v>
          </cell>
          <cell r="P4207" t="str">
            <v>n.d.</v>
          </cell>
          <cell r="Q4207" t="str">
            <v>Sim</v>
          </cell>
          <cell r="R4207" t="str">
            <v/>
          </cell>
          <cell r="S4207" t="str">
            <v/>
          </cell>
          <cell r="T4207" t="str">
            <v/>
          </cell>
          <cell r="U4207" t="str">
            <v>Sim</v>
          </cell>
          <cell r="V4207" t="str">
            <v>Sim</v>
          </cell>
          <cell r="W4207" t="str">
            <v>Não</v>
          </cell>
        </row>
        <row r="4208">
          <cell r="D4208" t="str">
            <v>Quitandinha/PR</v>
          </cell>
          <cell r="E4208" t="str">
            <v>n.d.</v>
          </cell>
          <cell r="F4208" t="str">
            <v>n.d.</v>
          </cell>
          <cell r="G4208" t="str">
            <v>n.d.</v>
          </cell>
          <cell r="H4208" t="str">
            <v>n.d.</v>
          </cell>
          <cell r="I4208" t="str">
            <v>n.d.</v>
          </cell>
          <cell r="J4208" t="str">
            <v>n.d.</v>
          </cell>
          <cell r="K4208" t="str">
            <v>n.d.</v>
          </cell>
          <cell r="L4208" t="str">
            <v>Cicf</v>
          </cell>
          <cell r="M4208" t="str">
            <v xml:space="preserve">Ente não publicou último RGF de 2024
Ente não publicou último RREO de 2024
</v>
          </cell>
          <cell r="N4208" t="str">
            <v>CAPAG Ano Base 2023</v>
          </cell>
          <cell r="O4208" t="str">
            <v>Não</v>
          </cell>
          <cell r="P4208">
            <v>0.19044557870067991</v>
          </cell>
          <cell r="Q4208" t="str">
            <v>Sim</v>
          </cell>
          <cell r="R4208" t="str">
            <v>Sim</v>
          </cell>
          <cell r="S4208" t="str">
            <v/>
          </cell>
          <cell r="T4208" t="str">
            <v/>
          </cell>
          <cell r="U4208" t="str">
            <v/>
          </cell>
          <cell r="V4208" t="str">
            <v>Não</v>
          </cell>
          <cell r="W4208" t="str">
            <v>Não</v>
          </cell>
        </row>
        <row r="4209">
          <cell r="D4209" t="str">
            <v>Ramilândia/PR</v>
          </cell>
          <cell r="E4209" t="str">
            <v>B</v>
          </cell>
          <cell r="F4209">
            <v>8.9145365562202858E-2</v>
          </cell>
          <cell r="G4209" t="str">
            <v>A</v>
          </cell>
          <cell r="H4209">
            <v>0.92792871578860359</v>
          </cell>
          <cell r="I4209" t="str">
            <v>B</v>
          </cell>
          <cell r="J4209">
            <v>4.4247040966894073E-2</v>
          </cell>
          <cell r="K4209" t="str">
            <v>B</v>
          </cell>
          <cell r="L4209" t="str">
            <v>Bicf</v>
          </cell>
          <cell r="M4209" t="str">
            <v/>
          </cell>
          <cell r="N4209" t="str">
            <v>CAPAG Ano Base 2024</v>
          </cell>
          <cell r="O4209" t="str">
            <v>Sim</v>
          </cell>
          <cell r="P4209">
            <v>0.1650403058115722</v>
          </cell>
          <cell r="Q4209" t="str">
            <v>Sim</v>
          </cell>
          <cell r="R4209" t="str">
            <v/>
          </cell>
          <cell r="S4209" t="str">
            <v/>
          </cell>
          <cell r="T4209" t="str">
            <v/>
          </cell>
          <cell r="U4209" t="str">
            <v/>
          </cell>
          <cell r="V4209" t="str">
            <v>Sim</v>
          </cell>
          <cell r="W4209" t="str">
            <v>Sim</v>
          </cell>
        </row>
        <row r="4210">
          <cell r="D4210" t="str">
            <v>Rancho Alegre/PR</v>
          </cell>
          <cell r="E4210" t="str">
            <v>C</v>
          </cell>
          <cell r="F4210">
            <v>1.2261162079019434E-2</v>
          </cell>
          <cell r="G4210" t="str">
            <v>A</v>
          </cell>
          <cell r="H4210">
            <v>0.92019138229761843</v>
          </cell>
          <cell r="I4210" t="str">
            <v>B</v>
          </cell>
          <cell r="J4210">
            <v>0</v>
          </cell>
          <cell r="K4210" t="str">
            <v>C</v>
          </cell>
          <cell r="L4210" t="str">
            <v>Cicf</v>
          </cell>
          <cell r="M4210" t="str">
            <v/>
          </cell>
          <cell r="N4210" t="str">
            <v>CAPAG Ano Base 2023</v>
          </cell>
          <cell r="O4210" t="str">
            <v>Não</v>
          </cell>
          <cell r="P4210" t="str">
            <v>n.d.</v>
          </cell>
          <cell r="Q4210" t="str">
            <v>Sim</v>
          </cell>
          <cell r="R4210" t="str">
            <v/>
          </cell>
          <cell r="S4210" t="str">
            <v/>
          </cell>
          <cell r="T4210" t="str">
            <v/>
          </cell>
          <cell r="U4210" t="str">
            <v/>
          </cell>
          <cell r="V4210" t="str">
            <v>Sim</v>
          </cell>
          <cell r="W4210" t="str">
            <v>Não</v>
          </cell>
        </row>
        <row r="4211">
          <cell r="D4211" t="str">
            <v>Rancho Alegre D'Oeste/PR</v>
          </cell>
          <cell r="E4211" t="str">
            <v>n.d.</v>
          </cell>
          <cell r="F4211">
            <v>2.0114121725256687E-2</v>
          </cell>
          <cell r="G4211" t="str">
            <v>A</v>
          </cell>
          <cell r="H4211">
            <v>0.81975133997594252</v>
          </cell>
          <cell r="I4211" t="str">
            <v>A</v>
          </cell>
          <cell r="J4211" t="str">
            <v>n.d.</v>
          </cell>
          <cell r="K4211" t="str">
            <v>n.d.</v>
          </cell>
          <cell r="L4211" t="str">
            <v>Cicf</v>
          </cell>
          <cell r="M421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11" t="str">
            <v>CAPAG Ano Base 2023</v>
          </cell>
          <cell r="O4211" t="str">
            <v>Não</v>
          </cell>
          <cell r="P4211" t="str">
            <v>n.d.</v>
          </cell>
          <cell r="Q4211" t="str">
            <v>Sim</v>
          </cell>
          <cell r="R4211" t="str">
            <v/>
          </cell>
          <cell r="S4211" t="str">
            <v/>
          </cell>
          <cell r="T4211" t="str">
            <v/>
          </cell>
          <cell r="U4211" t="str">
            <v>Sim</v>
          </cell>
          <cell r="V4211" t="str">
            <v>Sim</v>
          </cell>
          <cell r="W4211" t="str">
            <v>Não</v>
          </cell>
        </row>
        <row r="4212">
          <cell r="D4212" t="str">
            <v>Realeza/PR</v>
          </cell>
          <cell r="E4212" t="str">
            <v>n.d.</v>
          </cell>
          <cell r="F4212">
            <v>0</v>
          </cell>
          <cell r="G4212" t="str">
            <v>A</v>
          </cell>
          <cell r="H4212">
            <v>0.9754253906993835</v>
          </cell>
          <cell r="I4212" t="str">
            <v>C</v>
          </cell>
          <cell r="J4212" t="str">
            <v>n.d.</v>
          </cell>
          <cell r="K4212" t="str">
            <v>n.d.</v>
          </cell>
          <cell r="L4212" t="str">
            <v>Dicf</v>
          </cell>
          <cell r="M421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12" t="str">
            <v>CAPAG Ano Base 2023</v>
          </cell>
          <cell r="O4212" t="str">
            <v>Não</v>
          </cell>
          <cell r="P4212" t="str">
            <v>n.d.</v>
          </cell>
          <cell r="Q4212" t="str">
            <v>Sim</v>
          </cell>
          <cell r="R4212" t="str">
            <v/>
          </cell>
          <cell r="S4212" t="str">
            <v/>
          </cell>
          <cell r="T4212" t="str">
            <v/>
          </cell>
          <cell r="U4212" t="str">
            <v>Sim</v>
          </cell>
          <cell r="V4212" t="str">
            <v>Sim</v>
          </cell>
          <cell r="W4212" t="str">
            <v>Não</v>
          </cell>
        </row>
        <row r="4213">
          <cell r="D4213" t="str">
            <v>Rebouças/PR</v>
          </cell>
          <cell r="E4213" t="str">
            <v>n.d.</v>
          </cell>
          <cell r="F4213" t="str">
            <v>n.d.</v>
          </cell>
          <cell r="G4213" t="str">
            <v>n.d.</v>
          </cell>
          <cell r="H4213" t="str">
            <v>n.d.</v>
          </cell>
          <cell r="I4213" t="str">
            <v>n.d.</v>
          </cell>
          <cell r="J4213" t="str">
            <v>n.d.</v>
          </cell>
          <cell r="K4213" t="str">
            <v>n.d.</v>
          </cell>
          <cell r="L4213" t="str">
            <v>Cicf</v>
          </cell>
          <cell r="M4213" t="str">
            <v xml:space="preserve">Ente não publicou último RGF de 2024
Ente não publicou último RREO de 2024
</v>
          </cell>
          <cell r="N4213" t="str">
            <v>CAPAG Ano Base 2023</v>
          </cell>
          <cell r="O4213" t="str">
            <v>Não</v>
          </cell>
          <cell r="P4213">
            <v>0.10064161956461785</v>
          </cell>
          <cell r="Q4213" t="str">
            <v>Sim</v>
          </cell>
          <cell r="R4213" t="str">
            <v>Sim</v>
          </cell>
          <cell r="S4213" t="str">
            <v/>
          </cell>
          <cell r="T4213" t="str">
            <v/>
          </cell>
          <cell r="U4213" t="str">
            <v/>
          </cell>
          <cell r="V4213" t="str">
            <v>Não</v>
          </cell>
          <cell r="W4213" t="str">
            <v>Não</v>
          </cell>
        </row>
        <row r="4214">
          <cell r="D4214" t="str">
            <v>Renascença/PR</v>
          </cell>
          <cell r="E4214" t="str">
            <v>A</v>
          </cell>
          <cell r="F4214">
            <v>3.3663721735737652E-2</v>
          </cell>
          <cell r="G4214" t="str">
            <v>A</v>
          </cell>
          <cell r="H4214">
            <v>0.79458229498664323</v>
          </cell>
          <cell r="I4214" t="str">
            <v>A</v>
          </cell>
          <cell r="J4214">
            <v>0.23267503462056147</v>
          </cell>
          <cell r="K4214" t="str">
            <v>A</v>
          </cell>
          <cell r="L4214" t="str">
            <v>Bicf</v>
          </cell>
          <cell r="M4214" t="str">
            <v/>
          </cell>
          <cell r="N4214" t="str">
            <v>CAPAG Ano Base 2024</v>
          </cell>
          <cell r="O4214" t="str">
            <v>Sim</v>
          </cell>
          <cell r="P4214">
            <v>1.3720085941272002E-3</v>
          </cell>
          <cell r="Q4214" t="str">
            <v>Sim</v>
          </cell>
          <cell r="R4214" t="str">
            <v/>
          </cell>
          <cell r="S4214" t="str">
            <v/>
          </cell>
          <cell r="T4214" t="str">
            <v/>
          </cell>
          <cell r="U4214" t="str">
            <v/>
          </cell>
          <cell r="V4214" t="str">
            <v>Sim</v>
          </cell>
          <cell r="W4214" t="str">
            <v>Sim</v>
          </cell>
        </row>
        <row r="4215">
          <cell r="D4215" t="str">
            <v>Reserva/PR</v>
          </cell>
          <cell r="E4215" t="str">
            <v>A</v>
          </cell>
          <cell r="F4215">
            <v>0.12842456622723472</v>
          </cell>
          <cell r="G4215" t="str">
            <v>A</v>
          </cell>
          <cell r="H4215">
            <v>0.85298477103584069</v>
          </cell>
          <cell r="I4215" t="str">
            <v>B</v>
          </cell>
          <cell r="J4215">
            <v>0.21408356685023794</v>
          </cell>
          <cell r="K4215" t="str">
            <v>A</v>
          </cell>
          <cell r="L4215" t="str">
            <v>Bicf</v>
          </cell>
          <cell r="M4215" t="str">
            <v/>
          </cell>
          <cell r="N4215" t="str">
            <v>CAPAG Ano Base 2023</v>
          </cell>
          <cell r="O4215" t="str">
            <v>Não</v>
          </cell>
          <cell r="P4215">
            <v>3.4875836730332746E-2</v>
          </cell>
          <cell r="Q4215" t="str">
            <v>Sim</v>
          </cell>
          <cell r="R4215" t="str">
            <v/>
          </cell>
          <cell r="S4215" t="str">
            <v/>
          </cell>
          <cell r="T4215" t="str">
            <v/>
          </cell>
          <cell r="U4215" t="str">
            <v/>
          </cell>
          <cell r="V4215" t="str">
            <v>Sim</v>
          </cell>
          <cell r="W4215" t="str">
            <v>Sim</v>
          </cell>
        </row>
        <row r="4216">
          <cell r="D4216" t="str">
            <v>Reserva do Iguaçu/PR</v>
          </cell>
          <cell r="E4216" t="str">
            <v>n.d.</v>
          </cell>
          <cell r="F4216" t="str">
            <v>n.d.</v>
          </cell>
          <cell r="G4216" t="str">
            <v>n.d.</v>
          </cell>
          <cell r="H4216" t="str">
            <v>n.d.</v>
          </cell>
          <cell r="I4216" t="str">
            <v>n.d.</v>
          </cell>
          <cell r="J4216" t="str">
            <v>n.d.</v>
          </cell>
          <cell r="K4216" t="str">
            <v>n.d.</v>
          </cell>
          <cell r="L4216" t="str">
            <v>Dicf</v>
          </cell>
          <cell r="M4216" t="str">
            <v xml:space="preserve">Ente não publicou último RGF de 2024
Ente não publicou último RREO de 2024
</v>
          </cell>
          <cell r="N4216" t="str">
            <v>CAPAG Ano Base 2023</v>
          </cell>
          <cell r="O4216" t="str">
            <v>Não</v>
          </cell>
          <cell r="P4216">
            <v>0.17257230181449182</v>
          </cell>
          <cell r="Q4216" t="str">
            <v>Sim</v>
          </cell>
          <cell r="R4216" t="str">
            <v>Sim</v>
          </cell>
          <cell r="S4216" t="str">
            <v/>
          </cell>
          <cell r="T4216" t="str">
            <v/>
          </cell>
          <cell r="U4216" t="str">
            <v/>
          </cell>
          <cell r="V4216" t="str">
            <v>Não</v>
          </cell>
          <cell r="W4216" t="str">
            <v>Não</v>
          </cell>
        </row>
        <row r="4217">
          <cell r="D4217" t="str">
            <v>Ribeirão Claro/PR</v>
          </cell>
          <cell r="E4217" t="str">
            <v>C</v>
          </cell>
          <cell r="F4217">
            <v>0.10271423865860718</v>
          </cell>
          <cell r="G4217" t="str">
            <v>A</v>
          </cell>
          <cell r="H4217">
            <v>1.004365436894429</v>
          </cell>
          <cell r="I4217" t="str">
            <v>C</v>
          </cell>
          <cell r="J4217">
            <v>3.4882679648023711E-2</v>
          </cell>
          <cell r="K4217" t="str">
            <v>B</v>
          </cell>
          <cell r="L4217" t="str">
            <v>Cicf</v>
          </cell>
          <cell r="M4217" t="str">
            <v/>
          </cell>
          <cell r="N4217" t="str">
            <v>CAPAG Ano Base 2023</v>
          </cell>
          <cell r="O4217" t="str">
            <v>Não</v>
          </cell>
          <cell r="P4217">
            <v>0.22090593418110238</v>
          </cell>
          <cell r="Q4217" t="str">
            <v>Sim</v>
          </cell>
          <cell r="R4217" t="str">
            <v/>
          </cell>
          <cell r="S4217" t="str">
            <v/>
          </cell>
          <cell r="T4217" t="str">
            <v/>
          </cell>
          <cell r="U4217" t="str">
            <v/>
          </cell>
          <cell r="V4217" t="str">
            <v>Sim</v>
          </cell>
          <cell r="W4217" t="str">
            <v>Não</v>
          </cell>
        </row>
        <row r="4218">
          <cell r="D4218" t="str">
            <v>Ribeirão do Pinhal/PR</v>
          </cell>
          <cell r="E4218" t="str">
            <v>C</v>
          </cell>
          <cell r="F4218">
            <v>4.5109994176875501E-2</v>
          </cell>
          <cell r="G4218" t="str">
            <v>A</v>
          </cell>
          <cell r="H4218">
            <v>0.87679773595042287</v>
          </cell>
          <cell r="I4218" t="str">
            <v>B</v>
          </cell>
          <cell r="J4218">
            <v>0</v>
          </cell>
          <cell r="K4218" t="str">
            <v>C</v>
          </cell>
          <cell r="L4218" t="str">
            <v>Cicf</v>
          </cell>
          <cell r="M4218" t="str">
            <v/>
          </cell>
          <cell r="N4218" t="str">
            <v>CAPAG Ano Base 2023</v>
          </cell>
          <cell r="O4218" t="str">
            <v>Não</v>
          </cell>
          <cell r="P4218" t="str">
            <v>n.d.</v>
          </cell>
          <cell r="Q4218" t="str">
            <v>Sim</v>
          </cell>
          <cell r="R4218" t="str">
            <v/>
          </cell>
          <cell r="S4218" t="str">
            <v/>
          </cell>
          <cell r="T4218" t="str">
            <v/>
          </cell>
          <cell r="U4218" t="str">
            <v/>
          </cell>
          <cell r="V4218" t="str">
            <v>Sim</v>
          </cell>
          <cell r="W4218" t="str">
            <v>Não</v>
          </cell>
        </row>
        <row r="4219">
          <cell r="D4219" t="str">
            <v>Rio Azul/PR</v>
          </cell>
          <cell r="E4219" t="str">
            <v>C</v>
          </cell>
          <cell r="F4219">
            <v>3.601243298584568E-2</v>
          </cell>
          <cell r="G4219" t="str">
            <v>A</v>
          </cell>
          <cell r="H4219">
            <v>0.89961829394470283</v>
          </cell>
          <cell r="I4219" t="str">
            <v>B</v>
          </cell>
          <cell r="J4219">
            <v>-7.418229061470392E-6</v>
          </cell>
          <cell r="K4219" t="str">
            <v>C</v>
          </cell>
          <cell r="L4219" t="str">
            <v>Bicf</v>
          </cell>
          <cell r="M4219" t="str">
            <v/>
          </cell>
          <cell r="N4219" t="str">
            <v>CAPAG Ano Base 2023</v>
          </cell>
          <cell r="O4219" t="str">
            <v>Não</v>
          </cell>
          <cell r="P4219">
            <v>1.0002129455410402</v>
          </cell>
          <cell r="Q4219" t="str">
            <v>Sim</v>
          </cell>
          <cell r="R4219" t="str">
            <v/>
          </cell>
          <cell r="S4219" t="str">
            <v/>
          </cell>
          <cell r="T4219" t="str">
            <v/>
          </cell>
          <cell r="U4219" t="str">
            <v/>
          </cell>
          <cell r="V4219" t="str">
            <v>Sim</v>
          </cell>
          <cell r="W4219" t="str">
            <v>Não</v>
          </cell>
        </row>
        <row r="4220">
          <cell r="D4220" t="str">
            <v>Rio Bom/PR</v>
          </cell>
          <cell r="E4220" t="str">
            <v>n.d.</v>
          </cell>
          <cell r="F4220" t="str">
            <v>n.d.</v>
          </cell>
          <cell r="G4220" t="str">
            <v>n.d.</v>
          </cell>
          <cell r="H4220" t="str">
            <v>n.d.</v>
          </cell>
          <cell r="I4220" t="str">
            <v>n.d.</v>
          </cell>
          <cell r="J4220" t="str">
            <v>n.d.</v>
          </cell>
          <cell r="K4220" t="str">
            <v>n.d.</v>
          </cell>
          <cell r="L4220" t="str">
            <v>Bicf</v>
          </cell>
          <cell r="M4220" t="str">
            <v xml:space="preserve">Ente não publicou último RGF de 2024
Ente não publicou último RREO de 2024
</v>
          </cell>
          <cell r="N4220" t="str">
            <v>CAPAG Ano Base 2023</v>
          </cell>
          <cell r="O4220" t="str">
            <v>Não</v>
          </cell>
          <cell r="P4220">
            <v>0.11253056848593972</v>
          </cell>
          <cell r="Q4220" t="str">
            <v>Sim</v>
          </cell>
          <cell r="R4220" t="str">
            <v>Sim</v>
          </cell>
          <cell r="S4220" t="str">
            <v/>
          </cell>
          <cell r="T4220" t="str">
            <v/>
          </cell>
          <cell r="U4220" t="str">
            <v/>
          </cell>
          <cell r="V4220" t="str">
            <v>Não</v>
          </cell>
          <cell r="W4220" t="str">
            <v>Não</v>
          </cell>
        </row>
        <row r="4221">
          <cell r="D4221" t="str">
            <v>Rio Bonito do Iguaçu/PR</v>
          </cell>
          <cell r="E4221" t="str">
            <v>n.d.</v>
          </cell>
          <cell r="F4221" t="str">
            <v>n.d.</v>
          </cell>
          <cell r="G4221" t="str">
            <v>n.d.</v>
          </cell>
          <cell r="H4221" t="str">
            <v>n.d.</v>
          </cell>
          <cell r="I4221" t="str">
            <v>n.d.</v>
          </cell>
          <cell r="J4221" t="str">
            <v>n.d.</v>
          </cell>
          <cell r="K4221" t="str">
            <v>n.d.</v>
          </cell>
          <cell r="L4221" t="str">
            <v>Cicf</v>
          </cell>
          <cell r="M4221" t="str">
            <v xml:space="preserve">Ente não publicou último RGF de 2024
Ente não publicou último RREO de 2024
</v>
          </cell>
          <cell r="N4221" t="str">
            <v>CAPAG Ano Base 2023</v>
          </cell>
          <cell r="O4221" t="str">
            <v>Não</v>
          </cell>
          <cell r="P4221">
            <v>0.50016763672783682</v>
          </cell>
          <cell r="Q4221" t="str">
            <v>Sim</v>
          </cell>
          <cell r="R4221" t="str">
            <v>Sim</v>
          </cell>
          <cell r="S4221" t="str">
            <v/>
          </cell>
          <cell r="T4221" t="str">
            <v/>
          </cell>
          <cell r="U4221" t="str">
            <v/>
          </cell>
          <cell r="V4221" t="str">
            <v>Não</v>
          </cell>
          <cell r="W4221" t="str">
            <v>Não</v>
          </cell>
        </row>
        <row r="4222">
          <cell r="D4222" t="str">
            <v>Rio Branco do Ivaí/PR</v>
          </cell>
          <cell r="E4222" t="str">
            <v>C</v>
          </cell>
          <cell r="F4222">
            <v>1.3671900203542054E-2</v>
          </cell>
          <cell r="G4222" t="str">
            <v>A</v>
          </cell>
          <cell r="H4222">
            <v>0.93524123647950974</v>
          </cell>
          <cell r="I4222" t="str">
            <v>B</v>
          </cell>
          <cell r="J4222">
            <v>-3.687983525248914E-2</v>
          </cell>
          <cell r="K4222" t="str">
            <v>C</v>
          </cell>
          <cell r="L4222" t="str">
            <v>Cicf</v>
          </cell>
          <cell r="M4222" t="str">
            <v/>
          </cell>
          <cell r="N4222" t="str">
            <v>CAPAG Ano Base 2023</v>
          </cell>
          <cell r="O4222" t="str">
            <v>Não</v>
          </cell>
          <cell r="P4222">
            <v>2.0458789498087095</v>
          </cell>
          <cell r="Q4222" t="str">
            <v>Sim</v>
          </cell>
          <cell r="R4222" t="str">
            <v/>
          </cell>
          <cell r="S4222" t="str">
            <v/>
          </cell>
          <cell r="T4222" t="str">
            <v/>
          </cell>
          <cell r="U4222" t="str">
            <v/>
          </cell>
          <cell r="V4222" t="str">
            <v>Sim</v>
          </cell>
          <cell r="W4222" t="str">
            <v>Sim</v>
          </cell>
        </row>
        <row r="4223">
          <cell r="D4223" t="str">
            <v>Rio Branco do Sul/PR</v>
          </cell>
          <cell r="E4223" t="str">
            <v>C</v>
          </cell>
          <cell r="F4223">
            <v>0.34528041175997154</v>
          </cell>
          <cell r="G4223" t="str">
            <v>A</v>
          </cell>
          <cell r="H4223">
            <v>0.96560676841247506</v>
          </cell>
          <cell r="I4223" t="str">
            <v>C</v>
          </cell>
          <cell r="J4223">
            <v>-0.13404608523446024</v>
          </cell>
          <cell r="K4223" t="str">
            <v>C</v>
          </cell>
          <cell r="L4223" t="str">
            <v>Dicf</v>
          </cell>
          <cell r="M4223" t="str">
            <v/>
          </cell>
          <cell r="N4223" t="str">
            <v>CAPAG Ano Base 2023</v>
          </cell>
          <cell r="O4223" t="str">
            <v>Não</v>
          </cell>
          <cell r="P4223">
            <v>7.6851499133839321</v>
          </cell>
          <cell r="Q4223" t="str">
            <v>Sim</v>
          </cell>
          <cell r="R4223" t="str">
            <v/>
          </cell>
          <cell r="S4223" t="str">
            <v/>
          </cell>
          <cell r="T4223" t="str">
            <v/>
          </cell>
          <cell r="U4223" t="str">
            <v/>
          </cell>
          <cell r="V4223" t="str">
            <v>Sim</v>
          </cell>
          <cell r="W4223" t="str">
            <v>Sim</v>
          </cell>
        </row>
        <row r="4224">
          <cell r="D4224" t="str">
            <v>Rio Negro/PR</v>
          </cell>
          <cell r="E4224" t="str">
            <v>A</v>
          </cell>
          <cell r="F4224">
            <v>9.1860245077961394E-2</v>
          </cell>
          <cell r="G4224" t="str">
            <v>A</v>
          </cell>
          <cell r="H4224">
            <v>0.8767794915570768</v>
          </cell>
          <cell r="I4224" t="str">
            <v>B</v>
          </cell>
          <cell r="J4224">
            <v>9.8178127622134861E-2</v>
          </cell>
          <cell r="K4224" t="str">
            <v>A</v>
          </cell>
          <cell r="L4224" t="str">
            <v>Bicf</v>
          </cell>
          <cell r="M4224" t="str">
            <v/>
          </cell>
          <cell r="N4224" t="str">
            <v>CAPAG Ano Base 2023</v>
          </cell>
          <cell r="O4224" t="str">
            <v>Não</v>
          </cell>
          <cell r="P4224">
            <v>5.2410780549959728E-2</v>
          </cell>
          <cell r="Q4224" t="str">
            <v>Sim</v>
          </cell>
          <cell r="R4224" t="str">
            <v/>
          </cell>
          <cell r="S4224" t="str">
            <v/>
          </cell>
          <cell r="T4224" t="str">
            <v/>
          </cell>
          <cell r="U4224" t="str">
            <v/>
          </cell>
          <cell r="V4224" t="str">
            <v>Sim</v>
          </cell>
          <cell r="W4224" t="str">
            <v>Sim</v>
          </cell>
        </row>
        <row r="4225">
          <cell r="D4225" t="str">
            <v>Rolândia/PR</v>
          </cell>
          <cell r="E4225" t="str">
            <v>n.d.</v>
          </cell>
          <cell r="F4225">
            <v>5.5664064347871321E-2</v>
          </cell>
          <cell r="G4225" t="str">
            <v>A</v>
          </cell>
          <cell r="H4225">
            <v>0.81540084007619296</v>
          </cell>
          <cell r="I4225" t="str">
            <v>A</v>
          </cell>
          <cell r="J4225" t="str">
            <v>n.d.</v>
          </cell>
          <cell r="K4225" t="str">
            <v>n.d.</v>
          </cell>
          <cell r="L4225" t="str">
            <v>Bicf</v>
          </cell>
          <cell r="M422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25" t="str">
            <v>CAPAG Ano Base 2023</v>
          </cell>
          <cell r="O4225" t="str">
            <v>Não</v>
          </cell>
          <cell r="P4225" t="str">
            <v>n.d.</v>
          </cell>
          <cell r="Q4225" t="str">
            <v>Sim</v>
          </cell>
          <cell r="R4225" t="str">
            <v/>
          </cell>
          <cell r="S4225" t="str">
            <v/>
          </cell>
          <cell r="T4225" t="str">
            <v/>
          </cell>
          <cell r="U4225" t="str">
            <v>Sim</v>
          </cell>
          <cell r="V4225" t="str">
            <v>Sim</v>
          </cell>
          <cell r="W4225" t="str">
            <v>Não</v>
          </cell>
        </row>
        <row r="4226">
          <cell r="D4226" t="str">
            <v>Roncador/PR</v>
          </cell>
          <cell r="E4226" t="str">
            <v>n.d.</v>
          </cell>
          <cell r="F4226" t="str">
            <v>n.d.</v>
          </cell>
          <cell r="G4226" t="str">
            <v>n.d.</v>
          </cell>
          <cell r="H4226" t="str">
            <v>n.d.</v>
          </cell>
          <cell r="I4226" t="str">
            <v>n.d.</v>
          </cell>
          <cell r="J4226" t="str">
            <v>n.d.</v>
          </cell>
          <cell r="K4226" t="str">
            <v>n.d.</v>
          </cell>
          <cell r="L4226" t="str">
            <v>Cicf</v>
          </cell>
          <cell r="M4226" t="str">
            <v xml:space="preserve">Ente não publicou último RGF de 2024
Ente não publicou último RREO de 2024
</v>
          </cell>
          <cell r="N4226" t="str">
            <v>CAPAG Ano Base 2023</v>
          </cell>
          <cell r="O4226" t="str">
            <v>Não</v>
          </cell>
          <cell r="P4226">
            <v>1.83550978244089E-2</v>
          </cell>
          <cell r="Q4226" t="str">
            <v>Sim</v>
          </cell>
          <cell r="R4226" t="str">
            <v>Sim</v>
          </cell>
          <cell r="S4226" t="str">
            <v/>
          </cell>
          <cell r="T4226" t="str">
            <v/>
          </cell>
          <cell r="U4226" t="str">
            <v/>
          </cell>
          <cell r="V4226" t="str">
            <v>Não</v>
          </cell>
          <cell r="W4226" t="str">
            <v>Não</v>
          </cell>
        </row>
        <row r="4227">
          <cell r="D4227" t="str">
            <v>Rondon/PR</v>
          </cell>
          <cell r="E4227" t="str">
            <v>C</v>
          </cell>
          <cell r="F4227">
            <v>5.6686677227676431E-2</v>
          </cell>
          <cell r="G4227" t="str">
            <v>A</v>
          </cell>
          <cell r="H4227">
            <v>0.97953922205753829</v>
          </cell>
          <cell r="I4227" t="str">
            <v>C</v>
          </cell>
          <cell r="J4227">
            <v>1.855461115702732E-2</v>
          </cell>
          <cell r="K4227" t="str">
            <v>B</v>
          </cell>
          <cell r="L4227" t="str">
            <v>Cicf</v>
          </cell>
          <cell r="M4227" t="str">
            <v/>
          </cell>
          <cell r="N4227" t="str">
            <v>CAPAG Ano Base 2023</v>
          </cell>
          <cell r="O4227" t="str">
            <v>Não</v>
          </cell>
          <cell r="P4227">
            <v>9.0291153555570713E-2</v>
          </cell>
          <cell r="Q4227" t="str">
            <v>Sim</v>
          </cell>
          <cell r="R4227" t="str">
            <v/>
          </cell>
          <cell r="S4227" t="str">
            <v/>
          </cell>
          <cell r="T4227" t="str">
            <v/>
          </cell>
          <cell r="U4227" t="str">
            <v/>
          </cell>
          <cell r="V4227" t="str">
            <v>Sim</v>
          </cell>
          <cell r="W4227" t="str">
            <v>Não</v>
          </cell>
        </row>
        <row r="4228">
          <cell r="D4228" t="str">
            <v>Rosário do Ivaí/PR</v>
          </cell>
          <cell r="E4228" t="str">
            <v>n.d.</v>
          </cell>
          <cell r="F4228" t="str">
            <v>n.d.</v>
          </cell>
          <cell r="G4228" t="str">
            <v>n.d.</v>
          </cell>
          <cell r="H4228" t="str">
            <v>n.d.</v>
          </cell>
          <cell r="I4228" t="str">
            <v>n.d.</v>
          </cell>
          <cell r="J4228" t="str">
            <v>n.d.</v>
          </cell>
          <cell r="K4228" t="str">
            <v>n.d.</v>
          </cell>
          <cell r="L4228" t="str">
            <v>Bicf</v>
          </cell>
          <cell r="M4228" t="str">
            <v xml:space="preserve">Ente não publicou último RGF de 2024
Ente não publicou último RREO de 2024
</v>
          </cell>
          <cell r="N4228" t="str">
            <v>CAPAG Ano Base 2023</v>
          </cell>
          <cell r="O4228" t="str">
            <v>Não</v>
          </cell>
          <cell r="P4228">
            <v>0.30851118135257838</v>
          </cell>
          <cell r="Q4228" t="str">
            <v>Sim</v>
          </cell>
          <cell r="R4228" t="str">
            <v>Sim</v>
          </cell>
          <cell r="S4228" t="str">
            <v/>
          </cell>
          <cell r="T4228" t="str">
            <v/>
          </cell>
          <cell r="U4228" t="str">
            <v/>
          </cell>
          <cell r="V4228" t="str">
            <v>Não</v>
          </cell>
          <cell r="W4228" t="str">
            <v>Não</v>
          </cell>
        </row>
        <row r="4229">
          <cell r="D4229" t="str">
            <v>Sabáudia/PR</v>
          </cell>
          <cell r="E4229" t="str">
            <v>n.d.</v>
          </cell>
          <cell r="F4229" t="str">
            <v>n.d.</v>
          </cell>
          <cell r="G4229" t="str">
            <v>n.d.</v>
          </cell>
          <cell r="H4229" t="str">
            <v>n.d.</v>
          </cell>
          <cell r="I4229" t="str">
            <v>n.d.</v>
          </cell>
          <cell r="J4229" t="str">
            <v>n.d.</v>
          </cell>
          <cell r="K4229" t="str">
            <v>n.d.</v>
          </cell>
          <cell r="L4229" t="str">
            <v>Cicf</v>
          </cell>
          <cell r="M4229" t="str">
            <v xml:space="preserve">Ente não publicou último RGF de 2024
Ente não publicou último RREO de 2024
</v>
          </cell>
          <cell r="N4229" t="str">
            <v>CAPAG Ano Base 2023</v>
          </cell>
          <cell r="O4229" t="str">
            <v>Não</v>
          </cell>
          <cell r="P4229">
            <v>9.9940840884505791E-2</v>
          </cell>
          <cell r="Q4229" t="str">
            <v>Sim</v>
          </cell>
          <cell r="R4229" t="str">
            <v>Sim</v>
          </cell>
          <cell r="S4229" t="str">
            <v/>
          </cell>
          <cell r="T4229" t="str">
            <v/>
          </cell>
          <cell r="U4229" t="str">
            <v/>
          </cell>
          <cell r="V4229" t="str">
            <v>Não</v>
          </cell>
          <cell r="W4229" t="str">
            <v>Não</v>
          </cell>
        </row>
        <row r="4230">
          <cell r="D4230" t="str">
            <v>Salgado Filho/PR</v>
          </cell>
          <cell r="E4230" t="str">
            <v>C</v>
          </cell>
          <cell r="F4230">
            <v>3.9344914091078383E-2</v>
          </cell>
          <cell r="G4230" t="str">
            <v>A</v>
          </cell>
          <cell r="H4230">
            <v>0.93062940501701408</v>
          </cell>
          <cell r="I4230" t="str">
            <v>B</v>
          </cell>
          <cell r="J4230">
            <v>-1.9920849029869656E-4</v>
          </cell>
          <cell r="K4230" t="str">
            <v>C</v>
          </cell>
          <cell r="L4230" t="str">
            <v>Cicf</v>
          </cell>
          <cell r="M4230" t="str">
            <v/>
          </cell>
          <cell r="N4230" t="str">
            <v>CAPAG Ano Base 2023</v>
          </cell>
          <cell r="O4230" t="str">
            <v>Não</v>
          </cell>
          <cell r="P4230">
            <v>9.7722925710247033E-3</v>
          </cell>
          <cell r="Q4230" t="str">
            <v>Sim</v>
          </cell>
          <cell r="R4230" t="str">
            <v>Sim</v>
          </cell>
          <cell r="S4230" t="str">
            <v/>
          </cell>
          <cell r="T4230" t="str">
            <v/>
          </cell>
          <cell r="U4230" t="str">
            <v/>
          </cell>
          <cell r="V4230" t="str">
            <v>Sim</v>
          </cell>
          <cell r="W4230" t="str">
            <v>Sim</v>
          </cell>
        </row>
        <row r="4231">
          <cell r="D4231" t="str">
            <v>Salto do Itararé/PR</v>
          </cell>
          <cell r="E4231" t="str">
            <v>n.d.</v>
          </cell>
          <cell r="F4231">
            <v>3.6392006006327422E-2</v>
          </cell>
          <cell r="G4231" t="str">
            <v>A</v>
          </cell>
          <cell r="H4231">
            <v>0.89003436575354455</v>
          </cell>
          <cell r="I4231" t="str">
            <v>B</v>
          </cell>
          <cell r="J4231" t="str">
            <v>n.d.</v>
          </cell>
          <cell r="K4231" t="str">
            <v>n.d.</v>
          </cell>
          <cell r="L4231" t="str">
            <v>Cicf</v>
          </cell>
          <cell r="M4231"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231" t="str">
            <v>CAPAG Ano Base 2023</v>
          </cell>
          <cell r="O4231" t="str">
            <v>Não</v>
          </cell>
          <cell r="P4231" t="str">
            <v>n.d.</v>
          </cell>
          <cell r="Q4231" t="str">
            <v>Sim</v>
          </cell>
          <cell r="R4231" t="str">
            <v/>
          </cell>
          <cell r="S4231" t="str">
            <v/>
          </cell>
          <cell r="T4231" t="str">
            <v>Negativa</v>
          </cell>
          <cell r="U4231" t="str">
            <v/>
          </cell>
          <cell r="V4231" t="str">
            <v>Sim</v>
          </cell>
          <cell r="W4231" t="str">
            <v>Não</v>
          </cell>
        </row>
        <row r="4232">
          <cell r="D4232" t="str">
            <v>Salto do Lontra/PR</v>
          </cell>
          <cell r="E4232" t="str">
            <v>n.d.</v>
          </cell>
          <cell r="F4232">
            <v>1.2043211585168374E-2</v>
          </cell>
          <cell r="G4232" t="str">
            <v>A</v>
          </cell>
          <cell r="H4232">
            <v>0.91852056786245406</v>
          </cell>
          <cell r="I4232" t="str">
            <v>B</v>
          </cell>
          <cell r="J4232" t="str">
            <v>n.d.</v>
          </cell>
          <cell r="K4232" t="str">
            <v>n.d.</v>
          </cell>
          <cell r="L4232" t="str">
            <v>Aicf</v>
          </cell>
          <cell r="M4232"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32" t="str">
            <v>CAPAG Ano Base 2024</v>
          </cell>
          <cell r="O4232" t="str">
            <v>Sim</v>
          </cell>
          <cell r="P4232" t="str">
            <v>n.d.</v>
          </cell>
          <cell r="Q4232" t="str">
            <v>Sim</v>
          </cell>
          <cell r="R4232" t="str">
            <v/>
          </cell>
          <cell r="S4232" t="str">
            <v/>
          </cell>
          <cell r="T4232" t="str">
            <v>Negativa</v>
          </cell>
          <cell r="U4232" t="str">
            <v>Sim</v>
          </cell>
          <cell r="V4232" t="str">
            <v>Sim</v>
          </cell>
          <cell r="W4232" t="str">
            <v>Sim</v>
          </cell>
        </row>
        <row r="4233">
          <cell r="D4233" t="str">
            <v>Santa Amélia/PR</v>
          </cell>
          <cell r="E4233" t="str">
            <v>n.d.</v>
          </cell>
          <cell r="F4233" t="str">
            <v>n.d.</v>
          </cell>
          <cell r="G4233" t="str">
            <v>n.d.</v>
          </cell>
          <cell r="H4233" t="str">
            <v>n.d.</v>
          </cell>
          <cell r="I4233" t="str">
            <v>n.d.</v>
          </cell>
          <cell r="J4233" t="str">
            <v>n.d.</v>
          </cell>
          <cell r="K4233" t="str">
            <v>n.d.</v>
          </cell>
          <cell r="L4233" t="str">
            <v>Cicf</v>
          </cell>
          <cell r="M4233" t="str">
            <v xml:space="preserve">Ente não publicou último RGF de 2024
Ente não publicou último RREO de 2024
</v>
          </cell>
          <cell r="N4233" t="str">
            <v>CAPAG Ano Base 2023</v>
          </cell>
          <cell r="O4233" t="str">
            <v>Não</v>
          </cell>
          <cell r="P4233">
            <v>4.1916895122036509E-2</v>
          </cell>
          <cell r="Q4233" t="str">
            <v>Sim</v>
          </cell>
          <cell r="R4233" t="str">
            <v>Sim</v>
          </cell>
          <cell r="S4233" t="str">
            <v/>
          </cell>
          <cell r="T4233" t="str">
            <v/>
          </cell>
          <cell r="U4233" t="str">
            <v/>
          </cell>
          <cell r="V4233" t="str">
            <v>Não</v>
          </cell>
          <cell r="W4233" t="str">
            <v>Não</v>
          </cell>
        </row>
        <row r="4234">
          <cell r="D4234" t="str">
            <v>Santa Cecília do Pavão/PR</v>
          </cell>
          <cell r="E4234" t="str">
            <v>n.d.</v>
          </cell>
          <cell r="F4234" t="str">
            <v>n.d.</v>
          </cell>
          <cell r="G4234" t="str">
            <v>n.d.</v>
          </cell>
          <cell r="H4234" t="str">
            <v>n.d.</v>
          </cell>
          <cell r="I4234" t="str">
            <v>n.d.</v>
          </cell>
          <cell r="J4234" t="str">
            <v>n.d.</v>
          </cell>
          <cell r="K4234" t="str">
            <v>n.d.</v>
          </cell>
          <cell r="L4234" t="str">
            <v>Dicf</v>
          </cell>
          <cell r="M4234" t="str">
            <v xml:space="preserve">Ente não publicou último RGF de 2024
Ente não publicou último RREO de 2024
</v>
          </cell>
          <cell r="N4234" t="str">
            <v>CAPAG Ano Base 2023</v>
          </cell>
          <cell r="O4234" t="str">
            <v>Não</v>
          </cell>
          <cell r="P4234">
            <v>4.4304085854255021E-2</v>
          </cell>
          <cell r="Q4234" t="str">
            <v>Sim</v>
          </cell>
          <cell r="R4234" t="str">
            <v>Sim</v>
          </cell>
          <cell r="S4234" t="str">
            <v/>
          </cell>
          <cell r="T4234" t="str">
            <v/>
          </cell>
          <cell r="U4234" t="str">
            <v/>
          </cell>
          <cell r="V4234" t="str">
            <v>Não</v>
          </cell>
          <cell r="W4234" t="str">
            <v>Não</v>
          </cell>
        </row>
        <row r="4235">
          <cell r="D4235" t="str">
            <v>Santa Cruz de Monte Castelo/PR</v>
          </cell>
          <cell r="E4235" t="str">
            <v>n.d.</v>
          </cell>
          <cell r="F4235" t="str">
            <v>n.d.</v>
          </cell>
          <cell r="G4235" t="str">
            <v>n.d.</v>
          </cell>
          <cell r="H4235" t="str">
            <v>n.d.</v>
          </cell>
          <cell r="I4235" t="str">
            <v>n.d.</v>
          </cell>
          <cell r="J4235" t="str">
            <v>n.d.</v>
          </cell>
          <cell r="K4235" t="str">
            <v>n.d.</v>
          </cell>
          <cell r="L4235" t="str">
            <v>Bicf</v>
          </cell>
          <cell r="M4235" t="str">
            <v xml:space="preserve">Ente não publicou último RGF de 2024
Ente não publicou último RREO de 2024
</v>
          </cell>
          <cell r="N4235" t="str">
            <v>CAPAG Ano Base 2023</v>
          </cell>
          <cell r="O4235" t="str">
            <v>Não</v>
          </cell>
          <cell r="P4235">
            <v>0.4869723251606517</v>
          </cell>
          <cell r="Q4235" t="str">
            <v>Sim</v>
          </cell>
          <cell r="R4235" t="str">
            <v>Sim</v>
          </cell>
          <cell r="S4235" t="str">
            <v/>
          </cell>
          <cell r="T4235" t="str">
            <v/>
          </cell>
          <cell r="U4235" t="str">
            <v/>
          </cell>
          <cell r="V4235" t="str">
            <v>Não</v>
          </cell>
          <cell r="W4235" t="str">
            <v>Não</v>
          </cell>
        </row>
        <row r="4236">
          <cell r="D4236" t="str">
            <v>Santa Fé/PR</v>
          </cell>
          <cell r="E4236" t="str">
            <v>C</v>
          </cell>
          <cell r="F4236">
            <v>0.12441207457148662</v>
          </cell>
          <cell r="G4236" t="str">
            <v>A</v>
          </cell>
          <cell r="H4236">
            <v>0.95280214566164245</v>
          </cell>
          <cell r="I4236" t="str">
            <v>C</v>
          </cell>
          <cell r="J4236">
            <v>4.2571445237928031E-2</v>
          </cell>
          <cell r="K4236" t="str">
            <v>B</v>
          </cell>
          <cell r="L4236" t="str">
            <v>Cicf</v>
          </cell>
          <cell r="M4236" t="str">
            <v/>
          </cell>
          <cell r="N4236" t="str">
            <v>CAPAG Ano Base 2023</v>
          </cell>
          <cell r="O4236" t="str">
            <v>Não</v>
          </cell>
          <cell r="P4236">
            <v>3.4975847440146569E-2</v>
          </cell>
          <cell r="Q4236" t="str">
            <v>Sim</v>
          </cell>
          <cell r="R4236" t="str">
            <v>Sim</v>
          </cell>
          <cell r="S4236" t="str">
            <v/>
          </cell>
          <cell r="T4236" t="str">
            <v/>
          </cell>
          <cell r="U4236" t="str">
            <v/>
          </cell>
          <cell r="V4236" t="str">
            <v>Sim</v>
          </cell>
          <cell r="W4236" t="str">
            <v>Sim</v>
          </cell>
        </row>
        <row r="4237">
          <cell r="D4237" t="str">
            <v>Santa Helena/PR</v>
          </cell>
          <cell r="E4237" t="str">
            <v>A</v>
          </cell>
          <cell r="F4237">
            <v>0</v>
          </cell>
          <cell r="G4237" t="str">
            <v>A</v>
          </cell>
          <cell r="H4237">
            <v>0.86075072222981608</v>
          </cell>
          <cell r="I4237" t="str">
            <v>B</v>
          </cell>
          <cell r="J4237">
            <v>6.8877501842713018E-2</v>
          </cell>
          <cell r="K4237" t="str">
            <v>A</v>
          </cell>
          <cell r="L4237" t="str">
            <v>Cicf</v>
          </cell>
          <cell r="M4237" t="str">
            <v/>
          </cell>
          <cell r="N4237" t="str">
            <v>CAPAG Ano Base 2023</v>
          </cell>
          <cell r="O4237" t="str">
            <v>Não</v>
          </cell>
          <cell r="P4237">
            <v>0.1435586456084636</v>
          </cell>
          <cell r="Q4237" t="str">
            <v>Sim</v>
          </cell>
          <cell r="R4237" t="str">
            <v/>
          </cell>
          <cell r="S4237" t="str">
            <v/>
          </cell>
          <cell r="T4237" t="str">
            <v/>
          </cell>
          <cell r="U4237" t="str">
            <v/>
          </cell>
          <cell r="V4237" t="str">
            <v>Sim</v>
          </cell>
          <cell r="W4237" t="str">
            <v>Sim</v>
          </cell>
        </row>
        <row r="4238">
          <cell r="D4238" t="str">
            <v>Santa Inês/PR</v>
          </cell>
          <cell r="E4238" t="str">
            <v>n.e.</v>
          </cell>
          <cell r="F4238" t="e">
            <v>#DIV/0!</v>
          </cell>
          <cell r="G4238" t="str">
            <v>n.d.</v>
          </cell>
          <cell r="H4238" t="str">
            <v>n.d.</v>
          </cell>
          <cell r="I4238" t="str">
            <v>n.d.</v>
          </cell>
          <cell r="J4238" t="str">
            <v>n.d.</v>
          </cell>
          <cell r="K4238" t="str">
            <v>n.d.</v>
          </cell>
          <cell r="L4238" t="str">
            <v>Eicf</v>
          </cell>
          <cell r="M4238" t="str">
            <v>Ente possui ranking da informação contábil Eicf</v>
          </cell>
          <cell r="N4238" t="str">
            <v>CAPAG Ano Base 2023</v>
          </cell>
          <cell r="O4238" t="str">
            <v>Não</v>
          </cell>
          <cell r="P4238" t="str">
            <v/>
          </cell>
          <cell r="Q4238" t="str">
            <v>Não</v>
          </cell>
          <cell r="R4238" t="str">
            <v/>
          </cell>
          <cell r="S4238" t="str">
            <v/>
          </cell>
          <cell r="T4238" t="str">
            <v/>
          </cell>
          <cell r="U4238" t="str">
            <v/>
          </cell>
          <cell r="V4238" t="str">
            <v>Não</v>
          </cell>
          <cell r="W4238" t="str">
            <v>Não</v>
          </cell>
        </row>
        <row r="4239">
          <cell r="D4239" t="str">
            <v>Santa Isabel do Ivaí/PR</v>
          </cell>
          <cell r="E4239" t="str">
            <v>C</v>
          </cell>
          <cell r="F4239">
            <v>5.5437213974149996E-2</v>
          </cell>
          <cell r="G4239" t="str">
            <v>A</v>
          </cell>
          <cell r="H4239">
            <v>1.0230267937963702</v>
          </cell>
          <cell r="I4239" t="str">
            <v>C</v>
          </cell>
          <cell r="J4239">
            <v>1.6342195247426819E-2</v>
          </cell>
          <cell r="K4239" t="str">
            <v>B</v>
          </cell>
          <cell r="L4239" t="str">
            <v>Dicf</v>
          </cell>
          <cell r="M4239" t="str">
            <v/>
          </cell>
          <cell r="N4239" t="str">
            <v>CAPAG Ano Base 2023</v>
          </cell>
          <cell r="O4239" t="str">
            <v>Não</v>
          </cell>
          <cell r="P4239">
            <v>0.70441472590083154</v>
          </cell>
          <cell r="Q4239" t="str">
            <v>Sim</v>
          </cell>
          <cell r="R4239" t="str">
            <v/>
          </cell>
          <cell r="S4239" t="str">
            <v/>
          </cell>
          <cell r="T4239" t="str">
            <v/>
          </cell>
          <cell r="U4239" t="str">
            <v/>
          </cell>
          <cell r="V4239" t="str">
            <v>Sim</v>
          </cell>
          <cell r="W4239" t="str">
            <v>Sim</v>
          </cell>
        </row>
        <row r="4240">
          <cell r="D4240" t="str">
            <v>Santa Izabel do Oeste/PR</v>
          </cell>
          <cell r="E4240" t="str">
            <v>n.d.</v>
          </cell>
          <cell r="F4240" t="str">
            <v>n.d.</v>
          </cell>
          <cell r="G4240" t="str">
            <v>n.d.</v>
          </cell>
          <cell r="H4240" t="str">
            <v>n.d.</v>
          </cell>
          <cell r="I4240" t="str">
            <v>n.d.</v>
          </cell>
          <cell r="J4240" t="str">
            <v>n.d.</v>
          </cell>
          <cell r="K4240" t="str">
            <v>n.d.</v>
          </cell>
          <cell r="L4240" t="str">
            <v>Bicf</v>
          </cell>
          <cell r="M4240" t="str">
            <v xml:space="preserve">Ente não publicou último RGF de 2024
Ente não publicou último RREO de 2024
</v>
          </cell>
          <cell r="N4240" t="str">
            <v>CAPAG Ano Base 2023</v>
          </cell>
          <cell r="O4240" t="str">
            <v>Não</v>
          </cell>
          <cell r="P4240">
            <v>2.7403917938714321E-2</v>
          </cell>
          <cell r="Q4240" t="str">
            <v>Sim</v>
          </cell>
          <cell r="R4240" t="str">
            <v>Sim</v>
          </cell>
          <cell r="S4240" t="str">
            <v/>
          </cell>
          <cell r="T4240" t="str">
            <v/>
          </cell>
          <cell r="U4240" t="str">
            <v/>
          </cell>
          <cell r="V4240" t="str">
            <v>Não</v>
          </cell>
          <cell r="W4240" t="str">
            <v>Não</v>
          </cell>
        </row>
        <row r="4241">
          <cell r="D4241" t="str">
            <v>Santa Lúcia/PR</v>
          </cell>
          <cell r="E4241" t="str">
            <v>B</v>
          </cell>
          <cell r="F4241">
            <v>9.8063497116751969E-2</v>
          </cell>
          <cell r="G4241" t="str">
            <v>A</v>
          </cell>
          <cell r="H4241">
            <v>0.86898873297575652</v>
          </cell>
          <cell r="I4241" t="str">
            <v>B</v>
          </cell>
          <cell r="J4241">
            <v>1.8740542289126159E-2</v>
          </cell>
          <cell r="K4241" t="str">
            <v>B</v>
          </cell>
          <cell r="L4241" t="str">
            <v>Cicf</v>
          </cell>
          <cell r="M4241" t="str">
            <v/>
          </cell>
          <cell r="N4241" t="str">
            <v>CAPAG Ano Base 2023</v>
          </cell>
          <cell r="O4241" t="str">
            <v>Não</v>
          </cell>
          <cell r="P4241">
            <v>5.2473183579531681E-4</v>
          </cell>
          <cell r="Q4241" t="str">
            <v>Sim</v>
          </cell>
          <cell r="R4241" t="str">
            <v/>
          </cell>
          <cell r="S4241" t="str">
            <v/>
          </cell>
          <cell r="T4241" t="str">
            <v/>
          </cell>
          <cell r="U4241" t="str">
            <v/>
          </cell>
          <cell r="V4241" t="str">
            <v>Sim</v>
          </cell>
          <cell r="W4241" t="str">
            <v>Sim</v>
          </cell>
        </row>
        <row r="4242">
          <cell r="D4242" t="str">
            <v>Santa Maria do Oeste/PR</v>
          </cell>
          <cell r="E4242" t="str">
            <v>B</v>
          </cell>
          <cell r="F4242">
            <v>0.19185735048121216</v>
          </cell>
          <cell r="G4242" t="str">
            <v>A</v>
          </cell>
          <cell r="H4242">
            <v>0.89350085893138687</v>
          </cell>
          <cell r="I4242" t="str">
            <v>B</v>
          </cell>
          <cell r="J4242">
            <v>3.1878060515737605E-2</v>
          </cell>
          <cell r="K4242" t="str">
            <v>B</v>
          </cell>
          <cell r="L4242" t="str">
            <v>Bicf</v>
          </cell>
          <cell r="M4242" t="str">
            <v/>
          </cell>
          <cell r="N4242" t="str">
            <v>CAPAG Ano Base 2023</v>
          </cell>
          <cell r="O4242" t="str">
            <v>Não</v>
          </cell>
          <cell r="P4242">
            <v>7.1734434306588019E-2</v>
          </cell>
          <cell r="Q4242" t="str">
            <v>Sim</v>
          </cell>
          <cell r="R4242" t="str">
            <v/>
          </cell>
          <cell r="S4242" t="str">
            <v/>
          </cell>
          <cell r="T4242" t="str">
            <v/>
          </cell>
          <cell r="U4242" t="str">
            <v/>
          </cell>
          <cell r="V4242" t="str">
            <v>Sim</v>
          </cell>
          <cell r="W4242" t="str">
            <v>Sim</v>
          </cell>
        </row>
        <row r="4243">
          <cell r="D4243" t="str">
            <v>Santa Mariana/PR</v>
          </cell>
          <cell r="E4243" t="str">
            <v>C</v>
          </cell>
          <cell r="F4243">
            <v>0.24454958993258072</v>
          </cell>
          <cell r="G4243" t="str">
            <v>A</v>
          </cell>
          <cell r="H4243">
            <v>0.95052516639415896</v>
          </cell>
          <cell r="I4243" t="str">
            <v>C</v>
          </cell>
          <cell r="J4243">
            <v>-1.5226837030766714E-2</v>
          </cell>
          <cell r="K4243" t="str">
            <v>C</v>
          </cell>
          <cell r="L4243" t="str">
            <v>Dicf</v>
          </cell>
          <cell r="M4243" t="str">
            <v/>
          </cell>
          <cell r="N4243" t="str">
            <v>CAPAG Ano Base 2023</v>
          </cell>
          <cell r="O4243" t="str">
            <v>Não</v>
          </cell>
          <cell r="P4243">
            <v>1.7957623963238953</v>
          </cell>
          <cell r="Q4243" t="str">
            <v>Sim</v>
          </cell>
          <cell r="R4243" t="str">
            <v/>
          </cell>
          <cell r="S4243" t="str">
            <v/>
          </cell>
          <cell r="T4243" t="str">
            <v/>
          </cell>
          <cell r="U4243" t="str">
            <v/>
          </cell>
          <cell r="V4243" t="str">
            <v>Sim</v>
          </cell>
          <cell r="W4243" t="str">
            <v>Não</v>
          </cell>
        </row>
        <row r="4244">
          <cell r="D4244" t="str">
            <v>Santa Mônica/PR</v>
          </cell>
          <cell r="E4244" t="str">
            <v>n.d.</v>
          </cell>
          <cell r="F4244" t="str">
            <v>n.d.</v>
          </cell>
          <cell r="G4244" t="str">
            <v>n.d.</v>
          </cell>
          <cell r="H4244" t="str">
            <v>n.d.</v>
          </cell>
          <cell r="I4244" t="str">
            <v>n.d.</v>
          </cell>
          <cell r="J4244" t="str">
            <v>n.d.</v>
          </cell>
          <cell r="K4244" t="str">
            <v>n.d.</v>
          </cell>
          <cell r="L4244" t="str">
            <v>Cicf</v>
          </cell>
          <cell r="M4244" t="str">
            <v xml:space="preserve">Ente não publicou último RGF de 2024
Ente não publicou último RREO de 2024
</v>
          </cell>
          <cell r="N4244" t="str">
            <v>CAPAG Ano Base 2023</v>
          </cell>
          <cell r="O4244" t="str">
            <v>Não</v>
          </cell>
          <cell r="P4244">
            <v>0.51394783200843575</v>
          </cell>
          <cell r="Q4244" t="str">
            <v>Sim</v>
          </cell>
          <cell r="R4244" t="str">
            <v>Sim</v>
          </cell>
          <cell r="S4244" t="str">
            <v/>
          </cell>
          <cell r="T4244" t="str">
            <v/>
          </cell>
          <cell r="U4244" t="str">
            <v/>
          </cell>
          <cell r="V4244" t="str">
            <v>Não</v>
          </cell>
          <cell r="W4244" t="str">
            <v>Não</v>
          </cell>
        </row>
        <row r="4245">
          <cell r="D4245" t="str">
            <v>Santana do Itararé/PR</v>
          </cell>
          <cell r="E4245" t="str">
            <v>C</v>
          </cell>
          <cell r="F4245">
            <v>0.13365833409648314</v>
          </cell>
          <cell r="G4245" t="str">
            <v>A</v>
          </cell>
          <cell r="H4245">
            <v>0.86737582583764472</v>
          </cell>
          <cell r="I4245" t="str">
            <v>B</v>
          </cell>
          <cell r="J4245">
            <v>-5.1744538493712394E-5</v>
          </cell>
          <cell r="K4245" t="str">
            <v>C</v>
          </cell>
          <cell r="L4245" t="str">
            <v>Cicf</v>
          </cell>
          <cell r="M4245" t="str">
            <v/>
          </cell>
          <cell r="N4245" t="str">
            <v>CAPAG Ano Base 2023</v>
          </cell>
          <cell r="O4245" t="str">
            <v>Não</v>
          </cell>
          <cell r="P4245" t="str">
            <v>n.d.</v>
          </cell>
          <cell r="Q4245" t="str">
            <v>Sim</v>
          </cell>
          <cell r="R4245" t="str">
            <v/>
          </cell>
          <cell r="S4245" t="str">
            <v/>
          </cell>
          <cell r="T4245" t="str">
            <v/>
          </cell>
          <cell r="U4245" t="str">
            <v/>
          </cell>
          <cell r="V4245" t="str">
            <v>Sim</v>
          </cell>
          <cell r="W4245" t="str">
            <v>Não</v>
          </cell>
        </row>
        <row r="4246">
          <cell r="D4246" t="str">
            <v>Santa Tereza do Oeste/PR</v>
          </cell>
          <cell r="E4246" t="str">
            <v>n.d.</v>
          </cell>
          <cell r="F4246">
            <v>0.30738406318452161</v>
          </cell>
          <cell r="G4246" t="str">
            <v>A</v>
          </cell>
          <cell r="H4246">
            <v>0.94984101381860442</v>
          </cell>
          <cell r="I4246" t="str">
            <v>B</v>
          </cell>
          <cell r="J4246" t="str">
            <v>n.d.</v>
          </cell>
          <cell r="K4246" t="str">
            <v>n.d.</v>
          </cell>
          <cell r="L4246" t="str">
            <v>Bicf</v>
          </cell>
          <cell r="M424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246" t="str">
            <v>CAPAG Ano Base 2023</v>
          </cell>
          <cell r="O4246" t="str">
            <v>Não</v>
          </cell>
          <cell r="P4246" t="str">
            <v>n.d.</v>
          </cell>
          <cell r="Q4246" t="str">
            <v>Sim</v>
          </cell>
          <cell r="R4246" t="str">
            <v/>
          </cell>
          <cell r="S4246" t="str">
            <v/>
          </cell>
          <cell r="T4246" t="str">
            <v>Negativa</v>
          </cell>
          <cell r="U4246" t="str">
            <v/>
          </cell>
          <cell r="V4246" t="str">
            <v>Sim</v>
          </cell>
          <cell r="W4246" t="str">
            <v>Não</v>
          </cell>
        </row>
        <row r="4247">
          <cell r="D4247" t="str">
            <v>Santa Terezinha de Itaipu/PR</v>
          </cell>
          <cell r="E4247" t="str">
            <v>n.d.</v>
          </cell>
          <cell r="F4247" t="str">
            <v>n.d.</v>
          </cell>
          <cell r="G4247" t="str">
            <v>n.d.</v>
          </cell>
          <cell r="H4247" t="str">
            <v>n.d.</v>
          </cell>
          <cell r="I4247" t="str">
            <v>n.d.</v>
          </cell>
          <cell r="J4247" t="str">
            <v>n.d.</v>
          </cell>
          <cell r="K4247" t="str">
            <v>n.d.</v>
          </cell>
          <cell r="L4247" t="str">
            <v>Bicf</v>
          </cell>
          <cell r="M4247" t="str">
            <v xml:space="preserve">Ente não publicou último RGF de 2024
Ente não publicou último RREO de 2024
</v>
          </cell>
          <cell r="N4247" t="str">
            <v>CAPAG Ano Base 2023</v>
          </cell>
          <cell r="O4247" t="str">
            <v>Não</v>
          </cell>
          <cell r="P4247">
            <v>1.4293439894768604E-2</v>
          </cell>
          <cell r="Q4247" t="str">
            <v>Sim</v>
          </cell>
          <cell r="R4247" t="str">
            <v>Sim</v>
          </cell>
          <cell r="S4247" t="str">
            <v/>
          </cell>
          <cell r="T4247" t="str">
            <v/>
          </cell>
          <cell r="U4247" t="str">
            <v/>
          </cell>
          <cell r="V4247" t="str">
            <v>Não</v>
          </cell>
          <cell r="W4247" t="str">
            <v>Não</v>
          </cell>
        </row>
        <row r="4248">
          <cell r="D4248" t="str">
            <v>Santo Antônio da Platina/PR</v>
          </cell>
          <cell r="E4248" t="str">
            <v>A</v>
          </cell>
          <cell r="F4248">
            <v>9.0468523285456917E-2</v>
          </cell>
          <cell r="G4248" t="str">
            <v>A</v>
          </cell>
          <cell r="H4248">
            <v>0.89568661120850146</v>
          </cell>
          <cell r="I4248" t="str">
            <v>B</v>
          </cell>
          <cell r="J4248">
            <v>0.13643312366252799</v>
          </cell>
          <cell r="K4248" t="str">
            <v>A</v>
          </cell>
          <cell r="L4248" t="str">
            <v>Cicf</v>
          </cell>
          <cell r="M4248" t="str">
            <v/>
          </cell>
          <cell r="N4248" t="str">
            <v>CAPAG Ano Base 2023</v>
          </cell>
          <cell r="O4248" t="str">
            <v>Não</v>
          </cell>
          <cell r="P4248">
            <v>0.200842360254465</v>
          </cell>
          <cell r="Q4248" t="str">
            <v>Sim</v>
          </cell>
          <cell r="R4248" t="str">
            <v/>
          </cell>
          <cell r="S4248" t="str">
            <v/>
          </cell>
          <cell r="T4248" t="str">
            <v/>
          </cell>
          <cell r="U4248" t="str">
            <v/>
          </cell>
          <cell r="V4248" t="str">
            <v>Sim</v>
          </cell>
          <cell r="W4248" t="str">
            <v>Sim</v>
          </cell>
        </row>
        <row r="4249">
          <cell r="D4249" t="str">
            <v>Santo Antônio do Caiuá/PR</v>
          </cell>
          <cell r="E4249" t="str">
            <v>A</v>
          </cell>
          <cell r="F4249">
            <v>4.3987771551688096E-3</v>
          </cell>
          <cell r="G4249" t="str">
            <v>A</v>
          </cell>
          <cell r="H4249">
            <v>0.9067259069442194</v>
          </cell>
          <cell r="I4249" t="str">
            <v>B</v>
          </cell>
          <cell r="J4249">
            <v>6.8259554909021525E-2</v>
          </cell>
          <cell r="K4249" t="str">
            <v>A</v>
          </cell>
          <cell r="L4249" t="str">
            <v>Cicf</v>
          </cell>
          <cell r="M4249" t="str">
            <v/>
          </cell>
          <cell r="N4249" t="str">
            <v>CAPAG Ano Base 2024</v>
          </cell>
          <cell r="O4249" t="str">
            <v>Sim</v>
          </cell>
          <cell r="P4249">
            <v>0.13601310289239826</v>
          </cell>
          <cell r="Q4249" t="str">
            <v>Sim</v>
          </cell>
          <cell r="R4249" t="str">
            <v/>
          </cell>
          <cell r="S4249" t="str">
            <v/>
          </cell>
          <cell r="T4249" t="str">
            <v/>
          </cell>
          <cell r="U4249" t="str">
            <v/>
          </cell>
          <cell r="V4249" t="str">
            <v>Sim</v>
          </cell>
          <cell r="W4249" t="str">
            <v>Sim</v>
          </cell>
        </row>
        <row r="4250">
          <cell r="D4250" t="str">
            <v>Santo Antônio do Paraíso/PR</v>
          </cell>
          <cell r="E4250" t="str">
            <v>n.d.</v>
          </cell>
          <cell r="F4250" t="str">
            <v>n.d.</v>
          </cell>
          <cell r="G4250" t="str">
            <v>n.d.</v>
          </cell>
          <cell r="H4250" t="str">
            <v>n.d.</v>
          </cell>
          <cell r="I4250" t="str">
            <v>n.d.</v>
          </cell>
          <cell r="J4250" t="str">
            <v>n.d.</v>
          </cell>
          <cell r="K4250" t="str">
            <v>n.d.</v>
          </cell>
          <cell r="L4250" t="str">
            <v>Cicf</v>
          </cell>
          <cell r="M4250" t="str">
            <v xml:space="preserve">Ente não publicou último RGF de 2024
Ente não publicou último RREO de 2024
</v>
          </cell>
          <cell r="N4250" t="str">
            <v>CAPAG Ano Base 2023</v>
          </cell>
          <cell r="O4250" t="str">
            <v>Não</v>
          </cell>
          <cell r="P4250">
            <v>0.10827239092199267</v>
          </cell>
          <cell r="Q4250" t="str">
            <v>Sim</v>
          </cell>
          <cell r="R4250" t="str">
            <v>Sim</v>
          </cell>
          <cell r="S4250" t="str">
            <v/>
          </cell>
          <cell r="T4250" t="str">
            <v/>
          </cell>
          <cell r="U4250" t="str">
            <v/>
          </cell>
          <cell r="V4250" t="str">
            <v>Não</v>
          </cell>
          <cell r="W4250" t="str">
            <v>Não</v>
          </cell>
        </row>
        <row r="4251">
          <cell r="D4251" t="str">
            <v>Santo Antônio do Sudoeste/PR</v>
          </cell>
          <cell r="E4251" t="str">
            <v>C</v>
          </cell>
          <cell r="F4251">
            <v>0.12661078534008491</v>
          </cell>
          <cell r="G4251" t="str">
            <v>A</v>
          </cell>
          <cell r="H4251">
            <v>0.94754861830812087</v>
          </cell>
          <cell r="I4251" t="str">
            <v>B</v>
          </cell>
          <cell r="J4251">
            <v>0</v>
          </cell>
          <cell r="K4251" t="str">
            <v>C</v>
          </cell>
          <cell r="L4251" t="str">
            <v>Bicf</v>
          </cell>
          <cell r="M4251" t="str">
            <v/>
          </cell>
          <cell r="N4251" t="str">
            <v>CAPAG Ano Base 2023</v>
          </cell>
          <cell r="O4251" t="str">
            <v>Não</v>
          </cell>
          <cell r="P4251" t="str">
            <v>n.d.</v>
          </cell>
          <cell r="Q4251" t="str">
            <v>Sim</v>
          </cell>
          <cell r="R4251" t="str">
            <v/>
          </cell>
          <cell r="S4251" t="str">
            <v/>
          </cell>
          <cell r="T4251" t="str">
            <v/>
          </cell>
          <cell r="U4251" t="str">
            <v/>
          </cell>
          <cell r="V4251" t="str">
            <v>Sim</v>
          </cell>
          <cell r="W4251" t="str">
            <v>Sim</v>
          </cell>
        </row>
        <row r="4252">
          <cell r="D4252" t="str">
            <v>Santo Inácio/PR</v>
          </cell>
          <cell r="E4252" t="str">
            <v>n.d.</v>
          </cell>
          <cell r="F4252" t="str">
            <v>n.d.</v>
          </cell>
          <cell r="G4252" t="str">
            <v>n.d.</v>
          </cell>
          <cell r="H4252" t="str">
            <v>n.d.</v>
          </cell>
          <cell r="I4252" t="str">
            <v>n.d.</v>
          </cell>
          <cell r="J4252" t="str">
            <v>n.d.</v>
          </cell>
          <cell r="K4252" t="str">
            <v>n.d.</v>
          </cell>
          <cell r="L4252" t="str">
            <v>Cicf</v>
          </cell>
          <cell r="M4252" t="str">
            <v xml:space="preserve">Ente não publicou último RGF de 2024
Ente não publicou último RREO de 2024
</v>
          </cell>
          <cell r="N4252" t="str">
            <v>CAPAG Ano Base 2023</v>
          </cell>
          <cell r="O4252" t="str">
            <v>Não</v>
          </cell>
          <cell r="P4252">
            <v>0.49471478781004724</v>
          </cell>
          <cell r="Q4252" t="str">
            <v>Sim</v>
          </cell>
          <cell r="R4252" t="str">
            <v>Sim</v>
          </cell>
          <cell r="S4252" t="str">
            <v/>
          </cell>
          <cell r="T4252" t="str">
            <v/>
          </cell>
          <cell r="U4252" t="str">
            <v/>
          </cell>
          <cell r="V4252" t="str">
            <v>Não</v>
          </cell>
          <cell r="W4252" t="str">
            <v>Não</v>
          </cell>
        </row>
        <row r="4253">
          <cell r="D4253" t="str">
            <v>São Carlos do Ivaí/PR</v>
          </cell>
          <cell r="E4253" t="str">
            <v>n.d.</v>
          </cell>
          <cell r="F4253" t="str">
            <v>n.d.</v>
          </cell>
          <cell r="G4253" t="str">
            <v>n.d.</v>
          </cell>
          <cell r="H4253" t="str">
            <v>n.d.</v>
          </cell>
          <cell r="I4253" t="str">
            <v>n.d.</v>
          </cell>
          <cell r="J4253" t="str">
            <v>n.d.</v>
          </cell>
          <cell r="K4253" t="str">
            <v>n.d.</v>
          </cell>
          <cell r="L4253" t="str">
            <v>Cicf</v>
          </cell>
          <cell r="M4253" t="str">
            <v xml:space="preserve">Ente não publicou último RGF de 2024
Ente não publicou último RREO de 2024
</v>
          </cell>
          <cell r="N4253" t="str">
            <v>CAPAG Ano Base 2023</v>
          </cell>
          <cell r="O4253" t="str">
            <v>Não</v>
          </cell>
          <cell r="P4253">
            <v>1.7114789973067118E-3</v>
          </cell>
          <cell r="Q4253" t="str">
            <v>Sim</v>
          </cell>
          <cell r="R4253" t="str">
            <v>Sim</v>
          </cell>
          <cell r="S4253" t="str">
            <v/>
          </cell>
          <cell r="T4253" t="str">
            <v/>
          </cell>
          <cell r="U4253" t="str">
            <v/>
          </cell>
          <cell r="V4253" t="str">
            <v>Não</v>
          </cell>
          <cell r="W4253" t="str">
            <v>Não</v>
          </cell>
        </row>
        <row r="4254">
          <cell r="D4254" t="str">
            <v>São Jerônimo da Serra/PR</v>
          </cell>
          <cell r="E4254" t="str">
            <v>n.d.</v>
          </cell>
          <cell r="F4254" t="str">
            <v>n.d.</v>
          </cell>
          <cell r="G4254" t="str">
            <v>n.d.</v>
          </cell>
          <cell r="H4254" t="str">
            <v>n.d.</v>
          </cell>
          <cell r="I4254" t="str">
            <v>n.d.</v>
          </cell>
          <cell r="J4254" t="str">
            <v>n.d.</v>
          </cell>
          <cell r="K4254" t="str">
            <v>n.d.</v>
          </cell>
          <cell r="L4254" t="str">
            <v>Bicf</v>
          </cell>
          <cell r="M4254" t="str">
            <v xml:space="preserve">Ente não publicou último RGF de 2024
Ente não publicou último RREO de 2024
</v>
          </cell>
          <cell r="N4254" t="str">
            <v>CAPAG Ano Base 2023</v>
          </cell>
          <cell r="O4254" t="str">
            <v>Não</v>
          </cell>
          <cell r="P4254">
            <v>0.16410201480714104</v>
          </cell>
          <cell r="Q4254" t="str">
            <v>Sim</v>
          </cell>
          <cell r="R4254" t="str">
            <v>Sim</v>
          </cell>
          <cell r="S4254" t="str">
            <v/>
          </cell>
          <cell r="T4254" t="str">
            <v/>
          </cell>
          <cell r="U4254" t="str">
            <v/>
          </cell>
          <cell r="V4254" t="str">
            <v>Não</v>
          </cell>
          <cell r="W4254" t="str">
            <v>Não</v>
          </cell>
        </row>
        <row r="4255">
          <cell r="D4255" t="str">
            <v>São João/PR</v>
          </cell>
          <cell r="E4255" t="str">
            <v>n.d.</v>
          </cell>
          <cell r="F4255" t="str">
            <v>n.d.</v>
          </cell>
          <cell r="G4255" t="str">
            <v>n.d.</v>
          </cell>
          <cell r="H4255" t="str">
            <v>n.d.</v>
          </cell>
          <cell r="I4255" t="str">
            <v>n.d.</v>
          </cell>
          <cell r="J4255" t="str">
            <v>n.d.</v>
          </cell>
          <cell r="K4255" t="str">
            <v>n.d.</v>
          </cell>
          <cell r="L4255" t="str">
            <v>Cicf</v>
          </cell>
          <cell r="M4255" t="str">
            <v xml:space="preserve">Ente não publicou último RGF de 2024
Ente não publicou último RREO de 2024
</v>
          </cell>
          <cell r="N4255" t="str">
            <v>CAPAG Ano Base 2023</v>
          </cell>
          <cell r="O4255" t="str">
            <v>Não</v>
          </cell>
          <cell r="P4255">
            <v>0.26195484568974908</v>
          </cell>
          <cell r="Q4255" t="str">
            <v>Sim</v>
          </cell>
          <cell r="R4255" t="str">
            <v>Sim</v>
          </cell>
          <cell r="S4255" t="str">
            <v/>
          </cell>
          <cell r="T4255" t="str">
            <v/>
          </cell>
          <cell r="U4255" t="str">
            <v/>
          </cell>
          <cell r="V4255" t="str">
            <v>Não</v>
          </cell>
          <cell r="W4255" t="str">
            <v>Não</v>
          </cell>
        </row>
        <row r="4256">
          <cell r="D4256" t="str">
            <v>São João do Caiuá/PR</v>
          </cell>
          <cell r="E4256" t="str">
            <v>n.d.</v>
          </cell>
          <cell r="F4256">
            <v>0</v>
          </cell>
          <cell r="G4256" t="str">
            <v>A</v>
          </cell>
          <cell r="H4256">
            <v>0.90265199721175504</v>
          </cell>
          <cell r="I4256" t="str">
            <v>B</v>
          </cell>
          <cell r="J4256" t="str">
            <v>n.d.</v>
          </cell>
          <cell r="K4256" t="str">
            <v>n.d.</v>
          </cell>
          <cell r="L4256" t="str">
            <v>Cicf</v>
          </cell>
          <cell r="M425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56" t="str">
            <v>CAPAG Ano Base 2023</v>
          </cell>
          <cell r="O4256" t="str">
            <v>Não</v>
          </cell>
          <cell r="P4256" t="str">
            <v>n.d.</v>
          </cell>
          <cell r="Q4256" t="str">
            <v>Sim</v>
          </cell>
          <cell r="R4256" t="str">
            <v/>
          </cell>
          <cell r="S4256" t="str">
            <v/>
          </cell>
          <cell r="T4256" t="str">
            <v/>
          </cell>
          <cell r="U4256" t="str">
            <v>Sim</v>
          </cell>
          <cell r="V4256" t="str">
            <v>Sim</v>
          </cell>
          <cell r="W4256" t="str">
            <v>Não</v>
          </cell>
        </row>
        <row r="4257">
          <cell r="D4257" t="str">
            <v>São João do Ivaí/PR</v>
          </cell>
          <cell r="E4257" t="str">
            <v>n.d.</v>
          </cell>
          <cell r="F4257" t="str">
            <v>n.d.</v>
          </cell>
          <cell r="G4257" t="str">
            <v>n.d.</v>
          </cell>
          <cell r="H4257" t="str">
            <v>n.d.</v>
          </cell>
          <cell r="I4257" t="str">
            <v>n.d.</v>
          </cell>
          <cell r="J4257" t="str">
            <v>n.d.</v>
          </cell>
          <cell r="K4257" t="str">
            <v>n.d.</v>
          </cell>
          <cell r="L4257" t="str">
            <v>Cicf</v>
          </cell>
          <cell r="M4257" t="str">
            <v xml:space="preserve">Ente não publicou último RGF de 2024
Ente não publicou último RREO de 2024
</v>
          </cell>
          <cell r="N4257" t="str">
            <v>CAPAG Ano Base 2023</v>
          </cell>
          <cell r="O4257" t="str">
            <v>Não</v>
          </cell>
          <cell r="P4257">
            <v>0.16010511885143308</v>
          </cell>
          <cell r="Q4257" t="str">
            <v>Sim</v>
          </cell>
          <cell r="R4257" t="str">
            <v>Sim</v>
          </cell>
          <cell r="S4257" t="str">
            <v/>
          </cell>
          <cell r="T4257" t="str">
            <v/>
          </cell>
          <cell r="U4257" t="str">
            <v/>
          </cell>
          <cell r="V4257" t="str">
            <v>Não</v>
          </cell>
          <cell r="W4257" t="str">
            <v>Não</v>
          </cell>
        </row>
        <row r="4258">
          <cell r="D4258" t="str">
            <v>São João do Triunfo/PR</v>
          </cell>
          <cell r="E4258" t="str">
            <v>C</v>
          </cell>
          <cell r="F4258">
            <v>0.12344944296191557</v>
          </cell>
          <cell r="G4258" t="str">
            <v>A</v>
          </cell>
          <cell r="H4258">
            <v>0.94084417246245122</v>
          </cell>
          <cell r="I4258" t="str">
            <v>B</v>
          </cell>
          <cell r="J4258">
            <v>-0.27428330458575018</v>
          </cell>
          <cell r="K4258" t="str">
            <v>C</v>
          </cell>
          <cell r="L4258" t="str">
            <v>Bicf</v>
          </cell>
          <cell r="M4258" t="str">
            <v/>
          </cell>
          <cell r="N4258" t="str">
            <v>CAPAG Ano Base 2023</v>
          </cell>
          <cell r="O4258" t="str">
            <v>Não</v>
          </cell>
          <cell r="P4258">
            <v>6.3569477992055881E-2</v>
          </cell>
          <cell r="Q4258" t="str">
            <v>Sim</v>
          </cell>
          <cell r="R4258" t="str">
            <v>Sim</v>
          </cell>
          <cell r="S4258" t="str">
            <v/>
          </cell>
          <cell r="T4258" t="str">
            <v/>
          </cell>
          <cell r="U4258" t="str">
            <v/>
          </cell>
          <cell r="V4258" t="str">
            <v>Sim</v>
          </cell>
          <cell r="W4258" t="str">
            <v>Sim</v>
          </cell>
        </row>
        <row r="4259">
          <cell r="D4259" t="str">
            <v>São Jorge d'Oeste/PR</v>
          </cell>
          <cell r="E4259" t="str">
            <v>A</v>
          </cell>
          <cell r="F4259">
            <v>0.23761985925227619</v>
          </cell>
          <cell r="G4259" t="str">
            <v>A</v>
          </cell>
          <cell r="H4259">
            <v>0.88731418552827568</v>
          </cell>
          <cell r="I4259" t="str">
            <v>B</v>
          </cell>
          <cell r="J4259">
            <v>7.1100070400429913E-2</v>
          </cell>
          <cell r="K4259" t="str">
            <v>A</v>
          </cell>
          <cell r="L4259" t="str">
            <v>Bicf</v>
          </cell>
          <cell r="M4259" t="str">
            <v/>
          </cell>
          <cell r="N4259" t="str">
            <v>CAPAG Ano Base 2023</v>
          </cell>
          <cell r="O4259" t="str">
            <v>Não</v>
          </cell>
          <cell r="P4259">
            <v>4.9601766214997713E-2</v>
          </cell>
          <cell r="Q4259" t="str">
            <v>Sim</v>
          </cell>
          <cell r="R4259" t="str">
            <v/>
          </cell>
          <cell r="S4259" t="str">
            <v/>
          </cell>
          <cell r="T4259" t="str">
            <v/>
          </cell>
          <cell r="U4259" t="str">
            <v/>
          </cell>
          <cell r="V4259" t="str">
            <v>Sim</v>
          </cell>
          <cell r="W4259" t="str">
            <v>Sim</v>
          </cell>
        </row>
        <row r="4260">
          <cell r="D4260" t="str">
            <v>São Jorge do Ivaí/PR</v>
          </cell>
          <cell r="E4260" t="str">
            <v>n.d.</v>
          </cell>
          <cell r="F4260" t="str">
            <v>n.d.</v>
          </cell>
          <cell r="G4260" t="str">
            <v>n.d.</v>
          </cell>
          <cell r="H4260" t="str">
            <v>n.d.</v>
          </cell>
          <cell r="I4260" t="str">
            <v>n.d.</v>
          </cell>
          <cell r="J4260" t="str">
            <v>n.d.</v>
          </cell>
          <cell r="K4260" t="str">
            <v>n.d.</v>
          </cell>
          <cell r="L4260" t="str">
            <v>Cicf</v>
          </cell>
          <cell r="M4260" t="str">
            <v xml:space="preserve">Ente não publicou último RGF de 2024
Ente não publicou último RREO de 2024
</v>
          </cell>
          <cell r="N4260" t="str">
            <v>CAPAG Ano Base 2023</v>
          </cell>
          <cell r="O4260" t="str">
            <v>Não</v>
          </cell>
          <cell r="P4260">
            <v>4.939330569412656E-2</v>
          </cell>
          <cell r="Q4260" t="str">
            <v>Sim</v>
          </cell>
          <cell r="R4260" t="str">
            <v>Sim</v>
          </cell>
          <cell r="S4260" t="str">
            <v/>
          </cell>
          <cell r="T4260" t="str">
            <v/>
          </cell>
          <cell r="U4260" t="str">
            <v/>
          </cell>
          <cell r="V4260" t="str">
            <v>Não</v>
          </cell>
          <cell r="W4260" t="str">
            <v>Não</v>
          </cell>
        </row>
        <row r="4261">
          <cell r="D4261" t="str">
            <v>São Jorge do Patrocínio/PR</v>
          </cell>
          <cell r="E4261" t="str">
            <v>n.d.</v>
          </cell>
          <cell r="F4261" t="str">
            <v>n.d.</v>
          </cell>
          <cell r="G4261" t="str">
            <v>n.d.</v>
          </cell>
          <cell r="H4261" t="str">
            <v>n.d.</v>
          </cell>
          <cell r="I4261" t="str">
            <v>n.d.</v>
          </cell>
          <cell r="J4261" t="str">
            <v>n.d.</v>
          </cell>
          <cell r="K4261" t="str">
            <v>n.d.</v>
          </cell>
          <cell r="L4261" t="str">
            <v>Bicf</v>
          </cell>
          <cell r="M4261" t="str">
            <v xml:space="preserve">Ente não publicou último RGF de 2024
Ente não publicou último RREO de 2024
</v>
          </cell>
          <cell r="N4261" t="str">
            <v>CAPAG Ano Base 2023</v>
          </cell>
          <cell r="O4261" t="str">
            <v>Não</v>
          </cell>
          <cell r="P4261">
            <v>8.0600208927455192E-3</v>
          </cell>
          <cell r="Q4261" t="str">
            <v>Sim</v>
          </cell>
          <cell r="R4261" t="str">
            <v>Sim</v>
          </cell>
          <cell r="S4261" t="str">
            <v/>
          </cell>
          <cell r="T4261" t="str">
            <v/>
          </cell>
          <cell r="U4261" t="str">
            <v/>
          </cell>
          <cell r="V4261" t="str">
            <v>Não</v>
          </cell>
          <cell r="W4261" t="str">
            <v>Não</v>
          </cell>
        </row>
        <row r="4262">
          <cell r="D4262" t="str">
            <v>São José da Boa Vista/PR</v>
          </cell>
          <cell r="E4262" t="str">
            <v>C</v>
          </cell>
          <cell r="F4262">
            <v>0</v>
          </cell>
          <cell r="G4262" t="str">
            <v>A</v>
          </cell>
          <cell r="H4262">
            <v>0.95726226623227384</v>
          </cell>
          <cell r="I4262" t="str">
            <v>C</v>
          </cell>
          <cell r="J4262">
            <v>0.12555133288408402</v>
          </cell>
          <cell r="K4262" t="str">
            <v>A</v>
          </cell>
          <cell r="L4262" t="str">
            <v>Dicf</v>
          </cell>
          <cell r="M4262" t="str">
            <v/>
          </cell>
          <cell r="N4262" t="str">
            <v>CAPAG Ano Base 2023</v>
          </cell>
          <cell r="O4262" t="str">
            <v>Não</v>
          </cell>
          <cell r="P4262">
            <v>4.0840360180422086E-2</v>
          </cell>
          <cell r="Q4262" t="str">
            <v>Sim</v>
          </cell>
          <cell r="R4262" t="str">
            <v/>
          </cell>
          <cell r="S4262" t="str">
            <v/>
          </cell>
          <cell r="T4262" t="str">
            <v/>
          </cell>
          <cell r="U4262" t="str">
            <v/>
          </cell>
          <cell r="V4262" t="str">
            <v>Sim</v>
          </cell>
          <cell r="W4262" t="str">
            <v>Não</v>
          </cell>
        </row>
        <row r="4263">
          <cell r="D4263" t="str">
            <v>São José das Palmeiras/PR</v>
          </cell>
          <cell r="E4263" t="str">
            <v>C</v>
          </cell>
          <cell r="F4263">
            <v>5.6517146825559569E-2</v>
          </cell>
          <cell r="G4263" t="str">
            <v>A</v>
          </cell>
          <cell r="H4263">
            <v>0.9677142155938403</v>
          </cell>
          <cell r="I4263" t="str">
            <v>C</v>
          </cell>
          <cell r="J4263">
            <v>-9.784378706324386E-3</v>
          </cell>
          <cell r="K4263" t="str">
            <v>C</v>
          </cell>
          <cell r="L4263" t="str">
            <v>Cicf</v>
          </cell>
          <cell r="M4263" t="str">
            <v/>
          </cell>
          <cell r="N4263" t="str">
            <v>CAPAG Ano Base 2023</v>
          </cell>
          <cell r="O4263" t="str">
            <v>Não</v>
          </cell>
          <cell r="P4263" t="str">
            <v/>
          </cell>
          <cell r="Q4263" t="str">
            <v>Sim</v>
          </cell>
          <cell r="R4263" t="str">
            <v/>
          </cell>
          <cell r="S4263" t="str">
            <v/>
          </cell>
          <cell r="T4263" t="str">
            <v/>
          </cell>
          <cell r="U4263" t="str">
            <v/>
          </cell>
          <cell r="V4263" t="str">
            <v>Sim</v>
          </cell>
          <cell r="W4263" t="str">
            <v>Sim</v>
          </cell>
        </row>
        <row r="4264">
          <cell r="D4264" t="str">
            <v>São José dos Pinhais/PR</v>
          </cell>
          <cell r="E4264" t="str">
            <v>A</v>
          </cell>
          <cell r="F4264">
            <v>5.0873673656331338E-2</v>
          </cell>
          <cell r="G4264" t="str">
            <v>A</v>
          </cell>
          <cell r="H4264">
            <v>0.81836418382607112</v>
          </cell>
          <cell r="I4264" t="str">
            <v>A</v>
          </cell>
          <cell r="J4264">
            <v>0.23119241663356327</v>
          </cell>
          <cell r="K4264" t="str">
            <v>A</v>
          </cell>
          <cell r="L4264" t="str">
            <v>Cicf</v>
          </cell>
          <cell r="M4264" t="str">
            <v/>
          </cell>
          <cell r="N4264" t="str">
            <v>CAPAG Ano Base 2023</v>
          </cell>
          <cell r="O4264" t="str">
            <v>Não</v>
          </cell>
          <cell r="P4264">
            <v>0.13172494970064061</v>
          </cell>
          <cell r="Q4264" t="str">
            <v>Sim</v>
          </cell>
          <cell r="R4264" t="str">
            <v/>
          </cell>
          <cell r="S4264" t="str">
            <v/>
          </cell>
          <cell r="T4264" t="str">
            <v/>
          </cell>
          <cell r="U4264" t="str">
            <v/>
          </cell>
          <cell r="V4264" t="str">
            <v>Sim</v>
          </cell>
          <cell r="W4264" t="str">
            <v>Sim</v>
          </cell>
        </row>
        <row r="4265">
          <cell r="D4265" t="str">
            <v>São Manoel do Paraná/PR</v>
          </cell>
          <cell r="E4265" t="str">
            <v>n.d.</v>
          </cell>
          <cell r="F4265" t="str">
            <v>n.d.</v>
          </cell>
          <cell r="G4265" t="str">
            <v>n.d.</v>
          </cell>
          <cell r="H4265" t="str">
            <v>n.d.</v>
          </cell>
          <cell r="I4265" t="str">
            <v>n.d.</v>
          </cell>
          <cell r="J4265" t="str">
            <v>n.d.</v>
          </cell>
          <cell r="K4265" t="str">
            <v>n.d.</v>
          </cell>
          <cell r="L4265" t="str">
            <v>Cicf</v>
          </cell>
          <cell r="M4265" t="str">
            <v xml:space="preserve">Ente não publicou último RGF de 2024
Ente não publicou último RREO de 2024
</v>
          </cell>
          <cell r="N4265" t="str">
            <v>CAPAG Ano Base 2023</v>
          </cell>
          <cell r="O4265" t="str">
            <v>Não</v>
          </cell>
          <cell r="P4265">
            <v>6.2652488656277247E-2</v>
          </cell>
          <cell r="Q4265" t="str">
            <v>Sim</v>
          </cell>
          <cell r="R4265" t="str">
            <v>Sim</v>
          </cell>
          <cell r="S4265" t="str">
            <v/>
          </cell>
          <cell r="T4265" t="str">
            <v/>
          </cell>
          <cell r="U4265" t="str">
            <v/>
          </cell>
          <cell r="V4265" t="str">
            <v>Não</v>
          </cell>
          <cell r="W4265" t="str">
            <v>Não</v>
          </cell>
        </row>
        <row r="4266">
          <cell r="D4266" t="str">
            <v>São Mateus do Sul/PR</v>
          </cell>
          <cell r="E4266" t="str">
            <v>A</v>
          </cell>
          <cell r="F4266">
            <v>6.1763151415090652E-2</v>
          </cell>
          <cell r="G4266" t="str">
            <v>A</v>
          </cell>
          <cell r="H4266">
            <v>0.83305135044231227</v>
          </cell>
          <cell r="I4266" t="str">
            <v>A</v>
          </cell>
          <cell r="J4266">
            <v>7.8321054602304596E-2</v>
          </cell>
          <cell r="K4266" t="str">
            <v>A</v>
          </cell>
          <cell r="L4266" t="str">
            <v>Bicf</v>
          </cell>
          <cell r="M4266" t="str">
            <v/>
          </cell>
          <cell r="N4266" t="str">
            <v>CAPAG Ano Base 2023</v>
          </cell>
          <cell r="O4266" t="str">
            <v>Não</v>
          </cell>
          <cell r="P4266">
            <v>5.4185358881893388E-2</v>
          </cell>
          <cell r="Q4266" t="str">
            <v>Sim</v>
          </cell>
          <cell r="R4266" t="str">
            <v/>
          </cell>
          <cell r="S4266" t="str">
            <v/>
          </cell>
          <cell r="T4266" t="str">
            <v/>
          </cell>
          <cell r="U4266" t="str">
            <v/>
          </cell>
          <cell r="V4266" t="str">
            <v>Sim</v>
          </cell>
          <cell r="W4266" t="str">
            <v>Sim</v>
          </cell>
        </row>
        <row r="4267">
          <cell r="D4267" t="str">
            <v>São Miguel do Iguaçu/PR</v>
          </cell>
          <cell r="E4267" t="str">
            <v>n.d.</v>
          </cell>
          <cell r="F4267" t="str">
            <v>n.d.</v>
          </cell>
          <cell r="G4267" t="str">
            <v>n.d.</v>
          </cell>
          <cell r="H4267" t="str">
            <v>n.d.</v>
          </cell>
          <cell r="I4267" t="str">
            <v>n.d.</v>
          </cell>
          <cell r="J4267" t="str">
            <v>n.d.</v>
          </cell>
          <cell r="K4267" t="str">
            <v>n.d.</v>
          </cell>
          <cell r="L4267" t="str">
            <v>Cicf</v>
          </cell>
          <cell r="M4267" t="str">
            <v xml:space="preserve">Ente não publicou último RGF de 2024
Ente não publicou último RREO de 2024
</v>
          </cell>
          <cell r="N4267" t="str">
            <v>CAPAG Ano Base 2023</v>
          </cell>
          <cell r="O4267" t="str">
            <v>Não</v>
          </cell>
          <cell r="P4267">
            <v>6.8282892387728139E-2</v>
          </cell>
          <cell r="Q4267" t="str">
            <v>Sim</v>
          </cell>
          <cell r="R4267" t="str">
            <v>Sim</v>
          </cell>
          <cell r="S4267" t="str">
            <v/>
          </cell>
          <cell r="T4267" t="str">
            <v/>
          </cell>
          <cell r="U4267" t="str">
            <v/>
          </cell>
          <cell r="V4267" t="str">
            <v>Não</v>
          </cell>
          <cell r="W4267" t="str">
            <v>Não</v>
          </cell>
        </row>
        <row r="4268">
          <cell r="D4268" t="str">
            <v>São Pedro do Iguaçu/PR</v>
          </cell>
          <cell r="E4268" t="str">
            <v>n.d.</v>
          </cell>
          <cell r="F4268" t="str">
            <v>n.d.</v>
          </cell>
          <cell r="G4268" t="str">
            <v>n.d.</v>
          </cell>
          <cell r="H4268" t="str">
            <v>n.d.</v>
          </cell>
          <cell r="I4268" t="str">
            <v>n.d.</v>
          </cell>
          <cell r="J4268" t="str">
            <v>n.d.</v>
          </cell>
          <cell r="K4268" t="str">
            <v>n.d.</v>
          </cell>
          <cell r="L4268" t="str">
            <v>Dicf</v>
          </cell>
          <cell r="M4268" t="str">
            <v xml:space="preserve">Ente não publicou último RGF de 2024
Ente não publicou último RREO de 2024
</v>
          </cell>
          <cell r="N4268" t="str">
            <v>CAPAG Ano Base 2023</v>
          </cell>
          <cell r="O4268" t="str">
            <v>Não</v>
          </cell>
          <cell r="P4268">
            <v>8.2128862366351835E-2</v>
          </cell>
          <cell r="Q4268" t="str">
            <v>Sim</v>
          </cell>
          <cell r="R4268" t="str">
            <v>Sim</v>
          </cell>
          <cell r="S4268" t="str">
            <v/>
          </cell>
          <cell r="T4268" t="str">
            <v/>
          </cell>
          <cell r="U4268" t="str">
            <v/>
          </cell>
          <cell r="V4268" t="str">
            <v>Não</v>
          </cell>
          <cell r="W4268" t="str">
            <v>Não</v>
          </cell>
        </row>
        <row r="4269">
          <cell r="D4269" t="str">
            <v>São Pedro do Ivaí/PR</v>
          </cell>
          <cell r="E4269" t="str">
            <v>n.d.</v>
          </cell>
          <cell r="F4269">
            <v>0.15378043594129179</v>
          </cell>
          <cell r="G4269" t="str">
            <v>A</v>
          </cell>
          <cell r="H4269">
            <v>0.92127726064664883</v>
          </cell>
          <cell r="I4269" t="str">
            <v>B</v>
          </cell>
          <cell r="J4269" t="str">
            <v>n.d.</v>
          </cell>
          <cell r="K4269" t="str">
            <v>n.d.</v>
          </cell>
          <cell r="L4269" t="str">
            <v>Dicf</v>
          </cell>
          <cell r="M42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69" t="str">
            <v>CAPAG Ano Base 2023</v>
          </cell>
          <cell r="O4269" t="str">
            <v>Não</v>
          </cell>
          <cell r="P4269" t="str">
            <v>n.d.</v>
          </cell>
          <cell r="Q4269" t="str">
            <v>Sim</v>
          </cell>
          <cell r="R4269" t="str">
            <v/>
          </cell>
          <cell r="S4269" t="str">
            <v/>
          </cell>
          <cell r="T4269" t="str">
            <v/>
          </cell>
          <cell r="U4269" t="str">
            <v>Sim</v>
          </cell>
          <cell r="V4269" t="str">
            <v>Sim</v>
          </cell>
          <cell r="W4269" t="str">
            <v>Não</v>
          </cell>
        </row>
        <row r="4270">
          <cell r="D4270" t="str">
            <v>São Pedro do Paraná/PR</v>
          </cell>
          <cell r="E4270" t="str">
            <v>n.d.</v>
          </cell>
          <cell r="F4270" t="str">
            <v>n.d.</v>
          </cell>
          <cell r="G4270" t="str">
            <v>n.d.</v>
          </cell>
          <cell r="H4270" t="str">
            <v>n.d.</v>
          </cell>
          <cell r="I4270" t="str">
            <v>n.d.</v>
          </cell>
          <cell r="J4270" t="str">
            <v>n.d.</v>
          </cell>
          <cell r="K4270" t="str">
            <v>n.d.</v>
          </cell>
          <cell r="L4270" t="str">
            <v>Cicf</v>
          </cell>
          <cell r="M4270" t="str">
            <v xml:space="preserve">Ente não publicou último RGF de 2024
Ente não publicou último RREO de 2024
</v>
          </cell>
          <cell r="N4270" t="str">
            <v>CAPAG Ano Base 2023</v>
          </cell>
          <cell r="O4270" t="str">
            <v>Não</v>
          </cell>
          <cell r="P4270">
            <v>2.6319932070381993E-2</v>
          </cell>
          <cell r="Q4270" t="str">
            <v>Sim</v>
          </cell>
          <cell r="R4270" t="str">
            <v>Sim</v>
          </cell>
          <cell r="S4270" t="str">
            <v/>
          </cell>
          <cell r="T4270" t="str">
            <v/>
          </cell>
          <cell r="U4270" t="str">
            <v/>
          </cell>
          <cell r="V4270" t="str">
            <v>Não</v>
          </cell>
          <cell r="W4270" t="str">
            <v>Não</v>
          </cell>
        </row>
        <row r="4271">
          <cell r="D4271" t="str">
            <v>São Sebastião da Amoreira/PR</v>
          </cell>
          <cell r="E4271" t="str">
            <v>n.d.</v>
          </cell>
          <cell r="F4271">
            <v>0.11693564739323645</v>
          </cell>
          <cell r="G4271" t="str">
            <v>A</v>
          </cell>
          <cell r="H4271">
            <v>0.85078270351615326</v>
          </cell>
          <cell r="I4271" t="str">
            <v>B</v>
          </cell>
          <cell r="J4271" t="str">
            <v>n.d.</v>
          </cell>
          <cell r="K4271" t="str">
            <v>n.d.</v>
          </cell>
          <cell r="L4271" t="str">
            <v>Dicf</v>
          </cell>
          <cell r="M42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71" t="str">
            <v>CAPAG Ano Base 2023</v>
          </cell>
          <cell r="O4271" t="str">
            <v>Não</v>
          </cell>
          <cell r="P4271" t="str">
            <v>n.d.</v>
          </cell>
          <cell r="Q4271" t="str">
            <v>Sim</v>
          </cell>
          <cell r="R4271" t="str">
            <v/>
          </cell>
          <cell r="S4271" t="str">
            <v/>
          </cell>
          <cell r="T4271" t="str">
            <v/>
          </cell>
          <cell r="U4271" t="str">
            <v>Sim</v>
          </cell>
          <cell r="V4271" t="str">
            <v>Sim</v>
          </cell>
          <cell r="W4271" t="str">
            <v>Não</v>
          </cell>
        </row>
        <row r="4272">
          <cell r="D4272" t="str">
            <v>São Tomé/PR</v>
          </cell>
          <cell r="E4272" t="str">
            <v>C</v>
          </cell>
          <cell r="F4272">
            <v>7.1038746105582945E-2</v>
          </cell>
          <cell r="G4272" t="str">
            <v>A</v>
          </cell>
          <cell r="H4272">
            <v>1.0061503278724444</v>
          </cell>
          <cell r="I4272" t="str">
            <v>C</v>
          </cell>
          <cell r="J4272">
            <v>-5.1670499766093711E-2</v>
          </cell>
          <cell r="K4272" t="str">
            <v>C</v>
          </cell>
          <cell r="L4272" t="str">
            <v>Bicf</v>
          </cell>
          <cell r="M4272" t="str">
            <v/>
          </cell>
          <cell r="N4272" t="str">
            <v>CAPAG Ano Base 2023</v>
          </cell>
          <cell r="O4272" t="str">
            <v>Não</v>
          </cell>
          <cell r="P4272">
            <v>4.9228777697395509</v>
          </cell>
          <cell r="Q4272" t="str">
            <v>Sim</v>
          </cell>
          <cell r="R4272" t="str">
            <v/>
          </cell>
          <cell r="S4272" t="str">
            <v/>
          </cell>
          <cell r="T4272" t="str">
            <v/>
          </cell>
          <cell r="U4272" t="str">
            <v/>
          </cell>
          <cell r="V4272" t="str">
            <v>Sim</v>
          </cell>
          <cell r="W4272" t="str">
            <v>Não</v>
          </cell>
        </row>
        <row r="4273">
          <cell r="D4273" t="str">
            <v>Sapopema/PR</v>
          </cell>
          <cell r="E4273" t="str">
            <v>C</v>
          </cell>
          <cell r="F4273">
            <v>4.6371755518287462E-2</v>
          </cell>
          <cell r="G4273" t="str">
            <v>A</v>
          </cell>
          <cell r="H4273">
            <v>0.90636677663790621</v>
          </cell>
          <cell r="I4273" t="str">
            <v>B</v>
          </cell>
          <cell r="J4273">
            <v>-1.4506613087019558E-2</v>
          </cell>
          <cell r="K4273" t="str">
            <v>C</v>
          </cell>
          <cell r="L4273" t="str">
            <v>Cicf</v>
          </cell>
          <cell r="M4273" t="str">
            <v/>
          </cell>
          <cell r="N4273" t="str">
            <v>CAPAG Ano Base 2023</v>
          </cell>
          <cell r="O4273" t="str">
            <v>Não</v>
          </cell>
          <cell r="P4273">
            <v>3.5809828800683916</v>
          </cell>
          <cell r="Q4273" t="str">
            <v>Sim</v>
          </cell>
          <cell r="R4273" t="str">
            <v/>
          </cell>
          <cell r="S4273" t="str">
            <v/>
          </cell>
          <cell r="T4273" t="str">
            <v/>
          </cell>
          <cell r="U4273" t="str">
            <v/>
          </cell>
          <cell r="V4273" t="str">
            <v>Sim</v>
          </cell>
          <cell r="W4273" t="str">
            <v>Sim</v>
          </cell>
        </row>
        <row r="4274">
          <cell r="D4274" t="str">
            <v>Sarandi/PR</v>
          </cell>
          <cell r="E4274" t="str">
            <v>n.d.</v>
          </cell>
          <cell r="F4274" t="str">
            <v>n.d.</v>
          </cell>
          <cell r="G4274" t="str">
            <v>n.d.</v>
          </cell>
          <cell r="H4274" t="str">
            <v>n.d.</v>
          </cell>
          <cell r="I4274" t="str">
            <v>n.d.</v>
          </cell>
          <cell r="J4274" t="str">
            <v>n.d.</v>
          </cell>
          <cell r="K4274" t="str">
            <v>n.d.</v>
          </cell>
          <cell r="L4274" t="str">
            <v>Cicf</v>
          </cell>
          <cell r="M4274" t="str">
            <v xml:space="preserve">Ente não publicou último RGF de 2024
Ente não publicou último RREO de 2024
</v>
          </cell>
          <cell r="N4274" t="str">
            <v>CAPAG Ano Base 2023</v>
          </cell>
          <cell r="O4274" t="str">
            <v>Não</v>
          </cell>
          <cell r="P4274">
            <v>7.0115517268343933E-2</v>
          </cell>
          <cell r="Q4274" t="str">
            <v>Sim</v>
          </cell>
          <cell r="R4274" t="str">
            <v>Sim</v>
          </cell>
          <cell r="S4274" t="str">
            <v/>
          </cell>
          <cell r="T4274" t="str">
            <v/>
          </cell>
          <cell r="U4274" t="str">
            <v/>
          </cell>
          <cell r="V4274" t="str">
            <v>Não</v>
          </cell>
          <cell r="W4274" t="str">
            <v>Não</v>
          </cell>
        </row>
        <row r="4275">
          <cell r="D4275" t="str">
            <v>Saudade do Iguaçu/PR</v>
          </cell>
          <cell r="E4275" t="str">
            <v>C</v>
          </cell>
          <cell r="F4275">
            <v>1.5106972014338547E-2</v>
          </cell>
          <cell r="G4275" t="str">
            <v>A</v>
          </cell>
          <cell r="H4275">
            <v>0.9963688000425861</v>
          </cell>
          <cell r="I4275" t="str">
            <v>C</v>
          </cell>
          <cell r="J4275">
            <v>0.17137869742566617</v>
          </cell>
          <cell r="K4275" t="str">
            <v>A</v>
          </cell>
          <cell r="L4275" t="str">
            <v>Aicf</v>
          </cell>
          <cell r="M4275" t="str">
            <v/>
          </cell>
          <cell r="N4275" t="str">
            <v>CAPAG Ano Base 2023</v>
          </cell>
          <cell r="O4275" t="str">
            <v>Não</v>
          </cell>
          <cell r="P4275">
            <v>6.3043107251460104E-2</v>
          </cell>
          <cell r="Q4275" t="str">
            <v>Sim</v>
          </cell>
          <cell r="R4275" t="str">
            <v/>
          </cell>
          <cell r="S4275" t="str">
            <v/>
          </cell>
          <cell r="T4275" t="str">
            <v/>
          </cell>
          <cell r="U4275" t="str">
            <v/>
          </cell>
          <cell r="V4275" t="str">
            <v>Sim</v>
          </cell>
          <cell r="W4275" t="str">
            <v>Sim</v>
          </cell>
        </row>
        <row r="4276">
          <cell r="D4276" t="str">
            <v>Sengés/PR</v>
          </cell>
          <cell r="E4276" t="str">
            <v>A</v>
          </cell>
          <cell r="F4276">
            <v>0.18053654539976915</v>
          </cell>
          <cell r="G4276" t="str">
            <v>A</v>
          </cell>
          <cell r="H4276">
            <v>0.87818079985392039</v>
          </cell>
          <cell r="I4276" t="str">
            <v>B</v>
          </cell>
          <cell r="J4276">
            <v>0.10883096741761292</v>
          </cell>
          <cell r="K4276" t="str">
            <v>A</v>
          </cell>
          <cell r="L4276" t="str">
            <v>Bicf</v>
          </cell>
          <cell r="M4276" t="str">
            <v/>
          </cell>
          <cell r="N4276" t="str">
            <v>CAPAG Ano Base 2024</v>
          </cell>
          <cell r="O4276" t="str">
            <v>Sim</v>
          </cell>
          <cell r="P4276">
            <v>3.6627163127126378E-3</v>
          </cell>
          <cell r="Q4276" t="str">
            <v>Sim</v>
          </cell>
          <cell r="R4276" t="str">
            <v/>
          </cell>
          <cell r="S4276" t="str">
            <v/>
          </cell>
          <cell r="T4276" t="str">
            <v/>
          </cell>
          <cell r="U4276" t="str">
            <v/>
          </cell>
          <cell r="V4276" t="str">
            <v>Sim</v>
          </cell>
          <cell r="W4276" t="str">
            <v>Sim</v>
          </cell>
        </row>
        <row r="4277">
          <cell r="D4277" t="str">
            <v>Serranópolis do Iguaçu/PR</v>
          </cell>
          <cell r="E4277" t="str">
            <v>n.d.</v>
          </cell>
          <cell r="F4277" t="str">
            <v>n.d.</v>
          </cell>
          <cell r="G4277" t="str">
            <v>n.d.</v>
          </cell>
          <cell r="H4277" t="str">
            <v>n.d.</v>
          </cell>
          <cell r="I4277" t="str">
            <v>n.d.</v>
          </cell>
          <cell r="J4277" t="str">
            <v>n.d.</v>
          </cell>
          <cell r="K4277" t="str">
            <v>n.d.</v>
          </cell>
          <cell r="L4277" t="str">
            <v>Bicf</v>
          </cell>
          <cell r="M4277" t="str">
            <v xml:space="preserve">Ente não publicou último RGF de 2024
Ente não publicou último RREO de 2024
</v>
          </cell>
          <cell r="N4277" t="str">
            <v>CAPAG Ano Base 2023</v>
          </cell>
          <cell r="O4277" t="str">
            <v>Não</v>
          </cell>
          <cell r="P4277">
            <v>1.6137041940598652E-2</v>
          </cell>
          <cell r="Q4277" t="str">
            <v>Sim</v>
          </cell>
          <cell r="R4277" t="str">
            <v>Sim</v>
          </cell>
          <cell r="S4277" t="str">
            <v/>
          </cell>
          <cell r="T4277" t="str">
            <v/>
          </cell>
          <cell r="U4277" t="str">
            <v/>
          </cell>
          <cell r="V4277" t="str">
            <v>Não</v>
          </cell>
          <cell r="W4277" t="str">
            <v>Não</v>
          </cell>
        </row>
        <row r="4278">
          <cell r="D4278" t="str">
            <v>Sertaneja/PR</v>
          </cell>
          <cell r="E4278" t="str">
            <v>C</v>
          </cell>
          <cell r="F4278">
            <v>2.7235366538274026E-2</v>
          </cell>
          <cell r="G4278" t="str">
            <v>A</v>
          </cell>
          <cell r="H4278">
            <v>0.9545561816777548</v>
          </cell>
          <cell r="I4278" t="str">
            <v>C</v>
          </cell>
          <cell r="J4278">
            <v>3.803778015891289E-2</v>
          </cell>
          <cell r="K4278" t="str">
            <v>B</v>
          </cell>
          <cell r="L4278" t="str">
            <v>Dicf</v>
          </cell>
          <cell r="M4278" t="str">
            <v/>
          </cell>
          <cell r="N4278" t="str">
            <v>CAPAG Ano Base 2023</v>
          </cell>
          <cell r="O4278" t="str">
            <v>Não</v>
          </cell>
          <cell r="P4278">
            <v>0.29644242083836331</v>
          </cell>
          <cell r="Q4278" t="str">
            <v>Sim</v>
          </cell>
          <cell r="R4278" t="str">
            <v/>
          </cell>
          <cell r="S4278" t="str">
            <v/>
          </cell>
          <cell r="T4278" t="str">
            <v/>
          </cell>
          <cell r="U4278" t="str">
            <v/>
          </cell>
          <cell r="V4278" t="str">
            <v>Sim</v>
          </cell>
          <cell r="W4278" t="str">
            <v>Sim</v>
          </cell>
        </row>
        <row r="4279">
          <cell r="D4279" t="str">
            <v>Sertanópolis/PR</v>
          </cell>
          <cell r="E4279" t="str">
            <v>A</v>
          </cell>
          <cell r="F4279">
            <v>6.8261106026046778E-2</v>
          </cell>
          <cell r="G4279" t="str">
            <v>A</v>
          </cell>
          <cell r="H4279">
            <v>0.87874346797351754</v>
          </cell>
          <cell r="I4279" t="str">
            <v>B</v>
          </cell>
          <cell r="J4279">
            <v>0.21385182962523466</v>
          </cell>
          <cell r="K4279" t="str">
            <v>A</v>
          </cell>
          <cell r="L4279" t="str">
            <v>Dicf</v>
          </cell>
          <cell r="M4279" t="str">
            <v/>
          </cell>
          <cell r="N4279" t="str">
            <v>CAPAG Ano Base 2023</v>
          </cell>
          <cell r="O4279" t="str">
            <v>Não</v>
          </cell>
          <cell r="P4279">
            <v>9.755440823772038E-2</v>
          </cell>
          <cell r="Q4279" t="str">
            <v>Sim</v>
          </cell>
          <cell r="R4279" t="str">
            <v/>
          </cell>
          <cell r="S4279" t="str">
            <v/>
          </cell>
          <cell r="T4279" t="str">
            <v/>
          </cell>
          <cell r="U4279" t="str">
            <v/>
          </cell>
          <cell r="V4279" t="str">
            <v>Sim</v>
          </cell>
          <cell r="W4279" t="str">
            <v>Sim</v>
          </cell>
        </row>
        <row r="4280">
          <cell r="D4280" t="str">
            <v>Siqueira Campos/PR</v>
          </cell>
          <cell r="E4280" t="str">
            <v>n.d.</v>
          </cell>
          <cell r="F4280" t="str">
            <v>n.d.</v>
          </cell>
          <cell r="G4280" t="str">
            <v>n.d.</v>
          </cell>
          <cell r="H4280" t="str">
            <v>n.d.</v>
          </cell>
          <cell r="I4280" t="str">
            <v>n.d.</v>
          </cell>
          <cell r="J4280" t="str">
            <v>n.d.</v>
          </cell>
          <cell r="K4280" t="str">
            <v>n.d.</v>
          </cell>
          <cell r="L4280" t="str">
            <v>Cicf</v>
          </cell>
          <cell r="M4280" t="str">
            <v xml:space="preserve">Ente não publicou último RGF de 2024
Ente não publicou último RREO de 2024
</v>
          </cell>
          <cell r="N4280" t="str">
            <v>CAPAG Ano Base 2023</v>
          </cell>
          <cell r="O4280" t="str">
            <v>Não</v>
          </cell>
          <cell r="P4280">
            <v>0.17335881538379799</v>
          </cell>
          <cell r="Q4280" t="str">
            <v>Sim</v>
          </cell>
          <cell r="R4280" t="str">
            <v>Sim</v>
          </cell>
          <cell r="S4280" t="str">
            <v/>
          </cell>
          <cell r="T4280" t="str">
            <v/>
          </cell>
          <cell r="U4280" t="str">
            <v/>
          </cell>
          <cell r="V4280" t="str">
            <v>Não</v>
          </cell>
          <cell r="W4280" t="str">
            <v>Não</v>
          </cell>
        </row>
        <row r="4281">
          <cell r="D4281" t="str">
            <v>Sulina/PR</v>
          </cell>
          <cell r="E4281" t="str">
            <v>n.d.</v>
          </cell>
          <cell r="F4281">
            <v>0.15011960477237427</v>
          </cell>
          <cell r="G4281" t="str">
            <v>A</v>
          </cell>
          <cell r="H4281">
            <v>0.93478063641189912</v>
          </cell>
          <cell r="I4281" t="str">
            <v>B</v>
          </cell>
          <cell r="J4281" t="str">
            <v>n.d.</v>
          </cell>
          <cell r="K4281" t="str">
            <v>n.d.</v>
          </cell>
          <cell r="L4281" t="str">
            <v>Bicf</v>
          </cell>
          <cell r="M42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81" t="str">
            <v>CAPAG Ano Base 2023</v>
          </cell>
          <cell r="O4281" t="str">
            <v>Não</v>
          </cell>
          <cell r="P4281" t="str">
            <v>n.d.</v>
          </cell>
          <cell r="Q4281" t="str">
            <v>Sim</v>
          </cell>
          <cell r="R4281" t="str">
            <v/>
          </cell>
          <cell r="S4281" t="str">
            <v/>
          </cell>
          <cell r="T4281" t="str">
            <v/>
          </cell>
          <cell r="U4281" t="str">
            <v>Sim</v>
          </cell>
          <cell r="V4281" t="str">
            <v>Sim</v>
          </cell>
          <cell r="W4281" t="str">
            <v>Não</v>
          </cell>
        </row>
        <row r="4282">
          <cell r="D4282" t="str">
            <v>Tamarana/PR</v>
          </cell>
          <cell r="E4282" t="str">
            <v>C</v>
          </cell>
          <cell r="F4282">
            <v>9.2560985383834896E-3</v>
          </cell>
          <cell r="G4282" t="str">
            <v>A</v>
          </cell>
          <cell r="H4282">
            <v>0.98048897009883229</v>
          </cell>
          <cell r="I4282" t="str">
            <v>C</v>
          </cell>
          <cell r="J4282">
            <v>3.0774858557350127E-2</v>
          </cell>
          <cell r="K4282" t="str">
            <v>B</v>
          </cell>
          <cell r="L4282" t="str">
            <v>Cicf</v>
          </cell>
          <cell r="M4282" t="str">
            <v/>
          </cell>
          <cell r="N4282" t="str">
            <v>CAPAG Ano Base 2023</v>
          </cell>
          <cell r="O4282" t="str">
            <v>Não</v>
          </cell>
          <cell r="P4282">
            <v>0.20094083923569128</v>
          </cell>
          <cell r="Q4282" t="str">
            <v>Sim</v>
          </cell>
          <cell r="R4282" t="str">
            <v/>
          </cell>
          <cell r="S4282" t="str">
            <v/>
          </cell>
          <cell r="T4282" t="str">
            <v/>
          </cell>
          <cell r="U4282" t="str">
            <v/>
          </cell>
          <cell r="V4282" t="str">
            <v>Sim</v>
          </cell>
          <cell r="W4282" t="str">
            <v>Não</v>
          </cell>
        </row>
        <row r="4283">
          <cell r="D4283" t="str">
            <v>Tamboara/PR</v>
          </cell>
          <cell r="E4283" t="str">
            <v>n.d.</v>
          </cell>
          <cell r="F4283" t="str">
            <v>n.d.</v>
          </cell>
          <cell r="G4283" t="str">
            <v>n.d.</v>
          </cell>
          <cell r="H4283" t="str">
            <v>n.d.</v>
          </cell>
          <cell r="I4283" t="str">
            <v>n.d.</v>
          </cell>
          <cell r="J4283" t="str">
            <v>n.d.</v>
          </cell>
          <cell r="K4283" t="str">
            <v>n.d.</v>
          </cell>
          <cell r="L4283" t="str">
            <v>Bicf</v>
          </cell>
          <cell r="M4283" t="str">
            <v xml:space="preserve">Ente não publicou último RGF de 2024
Ente não publicou último RREO de 2024
</v>
          </cell>
          <cell r="N4283" t="str">
            <v>CAPAG Ano Base 2023</v>
          </cell>
          <cell r="O4283" t="str">
            <v>Não</v>
          </cell>
          <cell r="P4283">
            <v>0.18361032002516292</v>
          </cell>
          <cell r="Q4283" t="str">
            <v>Sim</v>
          </cell>
          <cell r="R4283" t="str">
            <v>Sim</v>
          </cell>
          <cell r="S4283" t="str">
            <v/>
          </cell>
          <cell r="T4283" t="str">
            <v/>
          </cell>
          <cell r="U4283" t="str">
            <v/>
          </cell>
          <cell r="V4283" t="str">
            <v>Não</v>
          </cell>
          <cell r="W4283" t="str">
            <v>Não</v>
          </cell>
        </row>
        <row r="4284">
          <cell r="D4284" t="str">
            <v>Tapejara/PR</v>
          </cell>
          <cell r="E4284" t="str">
            <v>C</v>
          </cell>
          <cell r="F4284">
            <v>0.19543511135309344</v>
          </cell>
          <cell r="G4284" t="str">
            <v>A</v>
          </cell>
          <cell r="H4284">
            <v>0.83531643072862694</v>
          </cell>
          <cell r="I4284" t="str">
            <v>A</v>
          </cell>
          <cell r="J4284">
            <v>-4.1815369289448151E-2</v>
          </cell>
          <cell r="K4284" t="str">
            <v>C</v>
          </cell>
          <cell r="L4284" t="str">
            <v>Cicf</v>
          </cell>
          <cell r="M4284" t="str">
            <v/>
          </cell>
          <cell r="N4284" t="str">
            <v>CAPAG Ano Base 2023</v>
          </cell>
          <cell r="O4284" t="str">
            <v>Não</v>
          </cell>
          <cell r="P4284">
            <v>1.9070212673941138</v>
          </cell>
          <cell r="Q4284" t="str">
            <v>Sim</v>
          </cell>
          <cell r="R4284" t="str">
            <v/>
          </cell>
          <cell r="S4284" t="str">
            <v/>
          </cell>
          <cell r="T4284" t="str">
            <v/>
          </cell>
          <cell r="U4284" t="str">
            <v/>
          </cell>
          <cell r="V4284" t="str">
            <v>Sim</v>
          </cell>
          <cell r="W4284" t="str">
            <v>Não</v>
          </cell>
        </row>
        <row r="4285">
          <cell r="D4285" t="str">
            <v>Tapira/PR</v>
          </cell>
          <cell r="E4285" t="str">
            <v>C</v>
          </cell>
          <cell r="F4285">
            <v>0.12069030301161406</v>
          </cell>
          <cell r="G4285" t="str">
            <v>A</v>
          </cell>
          <cell r="H4285">
            <v>0.95439826787962012</v>
          </cell>
          <cell r="I4285" t="str">
            <v>C</v>
          </cell>
          <cell r="J4285">
            <v>-8.9063156520814886E-4</v>
          </cell>
          <cell r="K4285" t="str">
            <v>C</v>
          </cell>
          <cell r="L4285" t="str">
            <v>Bicf</v>
          </cell>
          <cell r="M4285" t="str">
            <v/>
          </cell>
          <cell r="N4285" t="str">
            <v>CAPAG Ano Base 2024</v>
          </cell>
          <cell r="O4285" t="str">
            <v>Sim</v>
          </cell>
          <cell r="P4285">
            <v>1.2156220260493962</v>
          </cell>
          <cell r="Q4285" t="str">
            <v>Sim</v>
          </cell>
          <cell r="R4285" t="str">
            <v/>
          </cell>
          <cell r="S4285" t="str">
            <v/>
          </cell>
          <cell r="T4285" t="str">
            <v/>
          </cell>
          <cell r="U4285" t="str">
            <v/>
          </cell>
          <cell r="V4285" t="str">
            <v>Sim</v>
          </cell>
          <cell r="W4285" t="str">
            <v>Sim</v>
          </cell>
        </row>
        <row r="4286">
          <cell r="D4286" t="str">
            <v>Teixeira Soares/PR</v>
          </cell>
          <cell r="E4286" t="str">
            <v>n.d.</v>
          </cell>
          <cell r="F4286" t="str">
            <v>n.d.</v>
          </cell>
          <cell r="G4286" t="str">
            <v>n.d.</v>
          </cell>
          <cell r="H4286" t="str">
            <v>n.d.</v>
          </cell>
          <cell r="I4286" t="str">
            <v>n.d.</v>
          </cell>
          <cell r="J4286" t="str">
            <v>n.d.</v>
          </cell>
          <cell r="K4286" t="str">
            <v>n.d.</v>
          </cell>
          <cell r="L4286" t="str">
            <v>Bicf</v>
          </cell>
          <cell r="M4286" t="str">
            <v xml:space="preserve">Ente não publicou último RGF de 2024
Ente não publicou último RREO de 2024
</v>
          </cell>
          <cell r="N4286" t="str">
            <v>CAPAG Ano Base 2023</v>
          </cell>
          <cell r="O4286" t="str">
            <v>Não</v>
          </cell>
          <cell r="P4286">
            <v>0.29896863102020527</v>
          </cell>
          <cell r="Q4286" t="str">
            <v>Sim</v>
          </cell>
          <cell r="R4286" t="str">
            <v>Sim</v>
          </cell>
          <cell r="S4286" t="str">
            <v/>
          </cell>
          <cell r="T4286" t="str">
            <v/>
          </cell>
          <cell r="U4286" t="str">
            <v/>
          </cell>
          <cell r="V4286" t="str">
            <v>Não</v>
          </cell>
          <cell r="W4286" t="str">
            <v>Não</v>
          </cell>
        </row>
        <row r="4287">
          <cell r="D4287" t="str">
            <v>Telêmaco Borba/PR</v>
          </cell>
          <cell r="E4287" t="str">
            <v>A</v>
          </cell>
          <cell r="F4287">
            <v>0.11873669735528</v>
          </cell>
          <cell r="G4287" t="str">
            <v>A</v>
          </cell>
          <cell r="H4287">
            <v>0.82510726872129725</v>
          </cell>
          <cell r="I4287" t="str">
            <v>A</v>
          </cell>
          <cell r="J4287">
            <v>0.10795796905825625</v>
          </cell>
          <cell r="K4287" t="str">
            <v>A</v>
          </cell>
          <cell r="L4287" t="str">
            <v>Cicf</v>
          </cell>
          <cell r="M4287" t="str">
            <v/>
          </cell>
          <cell r="N4287" t="str">
            <v>CAPAG Ano Base 2023</v>
          </cell>
          <cell r="O4287" t="str">
            <v>Não</v>
          </cell>
          <cell r="P4287">
            <v>5.789892406202695E-2</v>
          </cell>
          <cell r="Q4287" t="str">
            <v>Sim</v>
          </cell>
          <cell r="R4287" t="str">
            <v/>
          </cell>
          <cell r="S4287" t="str">
            <v/>
          </cell>
          <cell r="T4287" t="str">
            <v/>
          </cell>
          <cell r="U4287" t="str">
            <v/>
          </cell>
          <cell r="V4287" t="str">
            <v>Sim</v>
          </cell>
          <cell r="W4287" t="str">
            <v>Sim</v>
          </cell>
        </row>
        <row r="4288">
          <cell r="D4288" t="str">
            <v>Terra Boa/PR</v>
          </cell>
          <cell r="E4288" t="str">
            <v>n.d.</v>
          </cell>
          <cell r="F4288" t="str">
            <v>n.d.</v>
          </cell>
          <cell r="G4288" t="str">
            <v>n.d.</v>
          </cell>
          <cell r="H4288" t="str">
            <v>n.d.</v>
          </cell>
          <cell r="I4288" t="str">
            <v>n.d.</v>
          </cell>
          <cell r="J4288" t="str">
            <v>n.d.</v>
          </cell>
          <cell r="K4288" t="str">
            <v>n.d.</v>
          </cell>
          <cell r="L4288" t="str">
            <v>Cicf</v>
          </cell>
          <cell r="M4288" t="str">
            <v xml:space="preserve">Ente não publicou último RGF de 2024
Ente não publicou último RREO de 2024
</v>
          </cell>
          <cell r="N4288" t="str">
            <v>CAPAG Ano Base 2023</v>
          </cell>
          <cell r="O4288" t="str">
            <v>Não</v>
          </cell>
          <cell r="P4288">
            <v>3.508099217179831E-2</v>
          </cell>
          <cell r="Q4288" t="str">
            <v>Sim</v>
          </cell>
          <cell r="R4288" t="str">
            <v>Sim</v>
          </cell>
          <cell r="S4288" t="str">
            <v/>
          </cell>
          <cell r="T4288" t="str">
            <v/>
          </cell>
          <cell r="U4288" t="str">
            <v/>
          </cell>
          <cell r="V4288" t="str">
            <v>Não</v>
          </cell>
          <cell r="W4288" t="str">
            <v>Não</v>
          </cell>
        </row>
        <row r="4289">
          <cell r="D4289" t="str">
            <v>Terra Rica/PR</v>
          </cell>
          <cell r="E4289" t="str">
            <v>C</v>
          </cell>
          <cell r="F4289">
            <v>0.16325636046723249</v>
          </cell>
          <cell r="G4289" t="str">
            <v>A</v>
          </cell>
          <cell r="H4289">
            <v>0.92341322014636595</v>
          </cell>
          <cell r="I4289" t="str">
            <v>B</v>
          </cell>
          <cell r="J4289">
            <v>-1.8302334491940821E-2</v>
          </cell>
          <cell r="K4289" t="str">
            <v>C</v>
          </cell>
          <cell r="L4289" t="str">
            <v>Bicf</v>
          </cell>
          <cell r="M4289" t="str">
            <v/>
          </cell>
          <cell r="N4289" t="str">
            <v>CAPAG Ano Base 2023</v>
          </cell>
          <cell r="O4289" t="str">
            <v>Não</v>
          </cell>
          <cell r="P4289">
            <v>1.8503789029576605</v>
          </cell>
          <cell r="Q4289" t="str">
            <v>Sim</v>
          </cell>
          <cell r="R4289" t="str">
            <v/>
          </cell>
          <cell r="S4289" t="str">
            <v/>
          </cell>
          <cell r="T4289" t="str">
            <v/>
          </cell>
          <cell r="U4289" t="str">
            <v/>
          </cell>
          <cell r="V4289" t="str">
            <v>Sim</v>
          </cell>
          <cell r="W4289" t="str">
            <v>Não</v>
          </cell>
        </row>
        <row r="4290">
          <cell r="D4290" t="str">
            <v>Terra Roxa/PR</v>
          </cell>
          <cell r="E4290" t="str">
            <v>A</v>
          </cell>
          <cell r="F4290">
            <v>6.1164184099600789E-2</v>
          </cell>
          <cell r="G4290" t="str">
            <v>A</v>
          </cell>
          <cell r="H4290">
            <v>0.85842419025618422</v>
          </cell>
          <cell r="I4290" t="str">
            <v>B</v>
          </cell>
          <cell r="J4290">
            <v>0.15914150087549472</v>
          </cell>
          <cell r="K4290" t="str">
            <v>A</v>
          </cell>
          <cell r="L4290" t="str">
            <v>Cicf</v>
          </cell>
          <cell r="M4290" t="str">
            <v/>
          </cell>
          <cell r="N4290" t="str">
            <v>CAPAG Ano Base 2023</v>
          </cell>
          <cell r="O4290" t="str">
            <v>Não</v>
          </cell>
          <cell r="P4290">
            <v>4.8758576114555911E-2</v>
          </cell>
          <cell r="Q4290" t="str">
            <v>Sim</v>
          </cell>
          <cell r="R4290" t="str">
            <v/>
          </cell>
          <cell r="S4290" t="str">
            <v/>
          </cell>
          <cell r="T4290" t="str">
            <v/>
          </cell>
          <cell r="U4290" t="str">
            <v/>
          </cell>
          <cell r="V4290" t="str">
            <v>Sim</v>
          </cell>
          <cell r="W4290" t="str">
            <v>Sim</v>
          </cell>
        </row>
        <row r="4291">
          <cell r="D4291" t="str">
            <v>Tibagi/PR</v>
          </cell>
          <cell r="E4291" t="str">
            <v>n.d.</v>
          </cell>
          <cell r="F4291" t="str">
            <v>n.d.</v>
          </cell>
          <cell r="G4291" t="str">
            <v>n.d.</v>
          </cell>
          <cell r="H4291" t="str">
            <v>n.d.</v>
          </cell>
          <cell r="I4291" t="str">
            <v>n.d.</v>
          </cell>
          <cell r="J4291" t="str">
            <v>n.d.</v>
          </cell>
          <cell r="K4291" t="str">
            <v>n.d.</v>
          </cell>
          <cell r="L4291" t="str">
            <v>Cicf</v>
          </cell>
          <cell r="M4291" t="str">
            <v xml:space="preserve">Ente não publicou último RGF de 2024
Ente não publicou último RREO de 2024
</v>
          </cell>
          <cell r="N4291" t="str">
            <v>CAPAG Ano Base 2023</v>
          </cell>
          <cell r="O4291" t="str">
            <v>Não</v>
          </cell>
          <cell r="P4291">
            <v>0.12566615306973941</v>
          </cell>
          <cell r="Q4291" t="str">
            <v>Sim</v>
          </cell>
          <cell r="R4291" t="str">
            <v>Sim</v>
          </cell>
          <cell r="S4291" t="str">
            <v/>
          </cell>
          <cell r="T4291" t="str">
            <v/>
          </cell>
          <cell r="U4291" t="str">
            <v/>
          </cell>
          <cell r="V4291" t="str">
            <v>Não</v>
          </cell>
          <cell r="W4291" t="str">
            <v>Não</v>
          </cell>
        </row>
        <row r="4292">
          <cell r="D4292" t="str">
            <v>Tijucas do Sul/PR</v>
          </cell>
          <cell r="E4292" t="str">
            <v>A</v>
          </cell>
          <cell r="F4292">
            <v>9.1620282179122409E-2</v>
          </cell>
          <cell r="G4292" t="str">
            <v>A</v>
          </cell>
          <cell r="H4292">
            <v>0.82593104630792502</v>
          </cell>
          <cell r="I4292" t="str">
            <v>A</v>
          </cell>
          <cell r="J4292">
            <v>8.0029906041583027E-2</v>
          </cell>
          <cell r="K4292" t="str">
            <v>A</v>
          </cell>
          <cell r="L4292" t="str">
            <v>Dicf</v>
          </cell>
          <cell r="M4292" t="str">
            <v/>
          </cell>
          <cell r="N4292" t="str">
            <v>CAPAG Ano Base 2023</v>
          </cell>
          <cell r="O4292" t="str">
            <v>Não</v>
          </cell>
          <cell r="P4292">
            <v>2.9507011116846154E-2</v>
          </cell>
          <cell r="Q4292" t="str">
            <v>Sim</v>
          </cell>
          <cell r="R4292" t="str">
            <v/>
          </cell>
          <cell r="S4292" t="str">
            <v/>
          </cell>
          <cell r="T4292" t="str">
            <v/>
          </cell>
          <cell r="U4292" t="str">
            <v/>
          </cell>
          <cell r="V4292" t="str">
            <v>Sim</v>
          </cell>
          <cell r="W4292" t="str">
            <v>Sim</v>
          </cell>
        </row>
        <row r="4293">
          <cell r="D4293" t="str">
            <v>Toledo/PR</v>
          </cell>
          <cell r="E4293" t="str">
            <v>A</v>
          </cell>
          <cell r="F4293">
            <v>0.11908920572212781</v>
          </cell>
          <cell r="G4293" t="str">
            <v>A</v>
          </cell>
          <cell r="H4293">
            <v>0.80705863708858694</v>
          </cell>
          <cell r="I4293" t="str">
            <v>A</v>
          </cell>
          <cell r="J4293">
            <v>0.13840613111539737</v>
          </cell>
          <cell r="K4293" t="str">
            <v>A</v>
          </cell>
          <cell r="L4293" t="str">
            <v>Bicf</v>
          </cell>
          <cell r="M4293" t="str">
            <v/>
          </cell>
          <cell r="N4293" t="str">
            <v>CAPAG Ano Base 2023</v>
          </cell>
          <cell r="O4293" t="str">
            <v>Não</v>
          </cell>
          <cell r="P4293">
            <v>4.2779880511647855E-2</v>
          </cell>
          <cell r="Q4293" t="str">
            <v>Sim</v>
          </cell>
          <cell r="R4293" t="str">
            <v/>
          </cell>
          <cell r="S4293" t="str">
            <v/>
          </cell>
          <cell r="T4293" t="str">
            <v/>
          </cell>
          <cell r="U4293" t="str">
            <v/>
          </cell>
          <cell r="V4293" t="str">
            <v>Sim</v>
          </cell>
          <cell r="W4293" t="str">
            <v>Sim</v>
          </cell>
        </row>
        <row r="4294">
          <cell r="D4294" t="str">
            <v>Tomazina/PR</v>
          </cell>
          <cell r="E4294" t="str">
            <v>n.d.</v>
          </cell>
          <cell r="F4294" t="str">
            <v>n.d.</v>
          </cell>
          <cell r="G4294" t="str">
            <v>n.d.</v>
          </cell>
          <cell r="H4294" t="str">
            <v>n.d.</v>
          </cell>
          <cell r="I4294" t="str">
            <v>n.d.</v>
          </cell>
          <cell r="J4294" t="str">
            <v>n.d.</v>
          </cell>
          <cell r="K4294" t="str">
            <v>n.d.</v>
          </cell>
          <cell r="L4294" t="str">
            <v>Bicf</v>
          </cell>
          <cell r="M4294" t="str">
            <v xml:space="preserve">Ente não publicou último RGF de 2024
Ente não publicou último RREO de 2024
</v>
          </cell>
          <cell r="N4294" t="str">
            <v>CAPAG Ano Base 2023</v>
          </cell>
          <cell r="O4294" t="str">
            <v>Não</v>
          </cell>
          <cell r="P4294">
            <v>0.12868109690254023</v>
          </cell>
          <cell r="Q4294" t="str">
            <v>Sim</v>
          </cell>
          <cell r="R4294" t="str">
            <v>Sim</v>
          </cell>
          <cell r="S4294" t="str">
            <v/>
          </cell>
          <cell r="T4294" t="str">
            <v/>
          </cell>
          <cell r="U4294" t="str">
            <v/>
          </cell>
          <cell r="V4294" t="str">
            <v>Não</v>
          </cell>
          <cell r="W4294" t="str">
            <v>Não</v>
          </cell>
        </row>
        <row r="4295">
          <cell r="D4295" t="str">
            <v>Três Barras do Paraná/PR</v>
          </cell>
          <cell r="E4295" t="str">
            <v>B</v>
          </cell>
          <cell r="F4295">
            <v>0.16326282952589491</v>
          </cell>
          <cell r="G4295" t="str">
            <v>A</v>
          </cell>
          <cell r="H4295">
            <v>0.9206427193944775</v>
          </cell>
          <cell r="I4295" t="str">
            <v>B</v>
          </cell>
          <cell r="J4295">
            <v>9.8539929657310617E-3</v>
          </cell>
          <cell r="K4295" t="str">
            <v>B</v>
          </cell>
          <cell r="L4295" t="str">
            <v>Bicf</v>
          </cell>
          <cell r="M4295" t="str">
            <v/>
          </cell>
          <cell r="N4295" t="str">
            <v>CAPAG Ano Base 2023</v>
          </cell>
          <cell r="O4295" t="str">
            <v>Não</v>
          </cell>
          <cell r="P4295">
            <v>0</v>
          </cell>
          <cell r="Q4295" t="str">
            <v>Sim</v>
          </cell>
          <cell r="R4295" t="str">
            <v/>
          </cell>
          <cell r="S4295" t="str">
            <v/>
          </cell>
          <cell r="T4295" t="str">
            <v/>
          </cell>
          <cell r="U4295" t="str">
            <v/>
          </cell>
          <cell r="V4295" t="str">
            <v>Sim</v>
          </cell>
          <cell r="W4295" t="str">
            <v>Sim</v>
          </cell>
        </row>
        <row r="4296">
          <cell r="D4296" t="str">
            <v>Tunas do Paraná/PR</v>
          </cell>
          <cell r="E4296" t="str">
            <v>n.d.</v>
          </cell>
          <cell r="F4296" t="str">
            <v>n.d.</v>
          </cell>
          <cell r="G4296" t="str">
            <v>n.d.</v>
          </cell>
          <cell r="H4296" t="str">
            <v>n.d.</v>
          </cell>
          <cell r="I4296" t="str">
            <v>n.d.</v>
          </cell>
          <cell r="J4296" t="str">
            <v>n.d.</v>
          </cell>
          <cell r="K4296" t="str">
            <v>n.d.</v>
          </cell>
          <cell r="L4296" t="str">
            <v>Cicf</v>
          </cell>
          <cell r="M4296" t="str">
            <v xml:space="preserve">Ente não publicou último RGF de 2024
Ente não publicou último RREO de 2024
</v>
          </cell>
          <cell r="N4296" t="str">
            <v>CAPAG Ano Base 2023</v>
          </cell>
          <cell r="O4296" t="str">
            <v>Não</v>
          </cell>
          <cell r="P4296">
            <v>0.1257897114993593</v>
          </cell>
          <cell r="Q4296" t="str">
            <v>Sim</v>
          </cell>
          <cell r="R4296" t="str">
            <v>Sim</v>
          </cell>
          <cell r="S4296" t="str">
            <v/>
          </cell>
          <cell r="T4296" t="str">
            <v/>
          </cell>
          <cell r="U4296" t="str">
            <v/>
          </cell>
          <cell r="V4296" t="str">
            <v>Não</v>
          </cell>
          <cell r="W4296" t="str">
            <v>Não</v>
          </cell>
        </row>
        <row r="4297">
          <cell r="D4297" t="str">
            <v>Tuneiras do Oeste/PR</v>
          </cell>
          <cell r="E4297" t="str">
            <v>n.d.</v>
          </cell>
          <cell r="F4297">
            <v>0.11780470336529043</v>
          </cell>
          <cell r="G4297" t="str">
            <v>A</v>
          </cell>
          <cell r="H4297">
            <v>0.89508995077699349</v>
          </cell>
          <cell r="I4297" t="str">
            <v>B</v>
          </cell>
          <cell r="J4297" t="str">
            <v>n.d.</v>
          </cell>
          <cell r="K4297" t="str">
            <v>n.d.</v>
          </cell>
          <cell r="L4297" t="str">
            <v>Cicf</v>
          </cell>
          <cell r="M4297"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297" t="str">
            <v>CAPAG Ano Base 2023</v>
          </cell>
          <cell r="O4297" t="str">
            <v>Não</v>
          </cell>
          <cell r="P4297" t="str">
            <v>n.d.</v>
          </cell>
          <cell r="Q4297" t="str">
            <v>Sim</v>
          </cell>
          <cell r="R4297" t="str">
            <v/>
          </cell>
          <cell r="S4297" t="str">
            <v/>
          </cell>
          <cell r="T4297" t="str">
            <v>Negativa</v>
          </cell>
          <cell r="U4297" t="str">
            <v>Sim</v>
          </cell>
          <cell r="V4297" t="str">
            <v>Sim</v>
          </cell>
          <cell r="W4297" t="str">
            <v>Não</v>
          </cell>
        </row>
        <row r="4298">
          <cell r="D4298" t="str">
            <v>Tupãssi/PR</v>
          </cell>
          <cell r="E4298" t="str">
            <v>n.d.</v>
          </cell>
          <cell r="F4298" t="str">
            <v>n.d.</v>
          </cell>
          <cell r="G4298" t="str">
            <v>n.d.</v>
          </cell>
          <cell r="H4298" t="str">
            <v>n.d.</v>
          </cell>
          <cell r="I4298" t="str">
            <v>n.d.</v>
          </cell>
          <cell r="J4298" t="str">
            <v>n.d.</v>
          </cell>
          <cell r="K4298" t="str">
            <v>n.d.</v>
          </cell>
          <cell r="L4298" t="str">
            <v>Bicf</v>
          </cell>
          <cell r="M4298" t="str">
            <v xml:space="preserve">Ente não publicou último RGF de 2024
Ente não publicou último RREO de 2024
</v>
          </cell>
          <cell r="N4298" t="str">
            <v>CAPAG Ano Base 2023</v>
          </cell>
          <cell r="O4298" t="str">
            <v>Não</v>
          </cell>
          <cell r="P4298">
            <v>2.4128756725686446E-2</v>
          </cell>
          <cell r="Q4298" t="str">
            <v>Sim</v>
          </cell>
          <cell r="R4298" t="str">
            <v>Sim</v>
          </cell>
          <cell r="S4298" t="str">
            <v/>
          </cell>
          <cell r="T4298" t="str">
            <v/>
          </cell>
          <cell r="U4298" t="str">
            <v/>
          </cell>
          <cell r="V4298" t="str">
            <v>Não</v>
          </cell>
          <cell r="W4298" t="str">
            <v>Não</v>
          </cell>
        </row>
        <row r="4299">
          <cell r="D4299" t="str">
            <v>Turvo/PR</v>
          </cell>
          <cell r="E4299" t="str">
            <v>n.d.</v>
          </cell>
          <cell r="F4299" t="str">
            <v>n.d.</v>
          </cell>
          <cell r="G4299" t="str">
            <v>n.d.</v>
          </cell>
          <cell r="H4299" t="str">
            <v>n.d.</v>
          </cell>
          <cell r="I4299" t="str">
            <v>n.d.</v>
          </cell>
          <cell r="J4299" t="str">
            <v>n.d.</v>
          </cell>
          <cell r="K4299" t="str">
            <v>n.d.</v>
          </cell>
          <cell r="L4299" t="str">
            <v>Cicf</v>
          </cell>
          <cell r="M4299" t="str">
            <v xml:space="preserve">Ente não publicou último RGF de 2024
Ente não publicou último RREO de 2024
</v>
          </cell>
          <cell r="N4299" t="str">
            <v>CAPAG Ano Base 2023</v>
          </cell>
          <cell r="O4299" t="str">
            <v>Não</v>
          </cell>
          <cell r="P4299">
            <v>0.17967972680178121</v>
          </cell>
          <cell r="Q4299" t="str">
            <v>Sim</v>
          </cell>
          <cell r="R4299" t="str">
            <v>Sim</v>
          </cell>
          <cell r="S4299" t="str">
            <v/>
          </cell>
          <cell r="T4299" t="str">
            <v/>
          </cell>
          <cell r="U4299" t="str">
            <v/>
          </cell>
          <cell r="V4299" t="str">
            <v>Não</v>
          </cell>
          <cell r="W4299" t="str">
            <v>Não</v>
          </cell>
        </row>
        <row r="4300">
          <cell r="D4300" t="str">
            <v>Ubiratã/PR</v>
          </cell>
          <cell r="E4300" t="str">
            <v>n.d.</v>
          </cell>
          <cell r="F4300" t="str">
            <v>n.d.</v>
          </cell>
          <cell r="G4300" t="str">
            <v>n.d.</v>
          </cell>
          <cell r="H4300" t="str">
            <v>n.d.</v>
          </cell>
          <cell r="I4300" t="str">
            <v>n.d.</v>
          </cell>
          <cell r="J4300" t="str">
            <v>n.d.</v>
          </cell>
          <cell r="K4300" t="str">
            <v>n.d.</v>
          </cell>
          <cell r="L4300" t="str">
            <v>Bicf</v>
          </cell>
          <cell r="M4300" t="str">
            <v xml:space="preserve">Ente não publicou último RGF de 2024
Ente não publicou último RREO de 2024
</v>
          </cell>
          <cell r="N4300" t="str">
            <v>CAPAG Ano Base 2023</v>
          </cell>
          <cell r="O4300" t="str">
            <v>Não</v>
          </cell>
          <cell r="P4300">
            <v>0</v>
          </cell>
          <cell r="Q4300" t="str">
            <v>Sim</v>
          </cell>
          <cell r="R4300" t="str">
            <v>Sim</v>
          </cell>
          <cell r="S4300" t="str">
            <v/>
          </cell>
          <cell r="T4300" t="str">
            <v/>
          </cell>
          <cell r="U4300" t="str">
            <v/>
          </cell>
          <cell r="V4300" t="str">
            <v>Não</v>
          </cell>
          <cell r="W4300" t="str">
            <v>Não</v>
          </cell>
        </row>
        <row r="4301">
          <cell r="D4301" t="str">
            <v>Umuarama/PR</v>
          </cell>
          <cell r="E4301" t="str">
            <v>C</v>
          </cell>
          <cell r="F4301">
            <v>5.91322152771038E-2</v>
          </cell>
          <cell r="G4301" t="str">
            <v>A</v>
          </cell>
          <cell r="H4301">
            <v>0.89664433608522898</v>
          </cell>
          <cell r="I4301" t="str">
            <v>B</v>
          </cell>
          <cell r="J4301">
            <v>-8.2452259729360756E-3</v>
          </cell>
          <cell r="K4301" t="str">
            <v>C</v>
          </cell>
          <cell r="L4301" t="str">
            <v>Cicf</v>
          </cell>
          <cell r="M4301" t="str">
            <v/>
          </cell>
          <cell r="N4301" t="str">
            <v>CAPAG Ano Base 2023</v>
          </cell>
          <cell r="O4301" t="str">
            <v>Não</v>
          </cell>
          <cell r="P4301">
            <v>2.6139113634514675</v>
          </cell>
          <cell r="Q4301" t="str">
            <v>Sim</v>
          </cell>
          <cell r="R4301" t="str">
            <v/>
          </cell>
          <cell r="S4301" t="str">
            <v/>
          </cell>
          <cell r="T4301" t="str">
            <v/>
          </cell>
          <cell r="U4301" t="str">
            <v/>
          </cell>
          <cell r="V4301" t="str">
            <v>Sim</v>
          </cell>
          <cell r="W4301" t="str">
            <v>Não</v>
          </cell>
        </row>
        <row r="4302">
          <cell r="D4302" t="str">
            <v>União da Vitória/PR</v>
          </cell>
          <cell r="E4302" t="str">
            <v>C</v>
          </cell>
          <cell r="F4302">
            <v>0.22315877687430863</v>
          </cell>
          <cell r="G4302" t="str">
            <v>A</v>
          </cell>
          <cell r="H4302">
            <v>0.99770428836697755</v>
          </cell>
          <cell r="I4302" t="str">
            <v>C</v>
          </cell>
          <cell r="J4302">
            <v>-0.52573148606569986</v>
          </cell>
          <cell r="K4302" t="str">
            <v>C</v>
          </cell>
          <cell r="L4302" t="str">
            <v>Cicf</v>
          </cell>
          <cell r="M4302" t="str">
            <v/>
          </cell>
          <cell r="N4302" t="str">
            <v>CAPAG Ano Base 2023</v>
          </cell>
          <cell r="O4302" t="str">
            <v>Não</v>
          </cell>
          <cell r="P4302" t="str">
            <v/>
          </cell>
          <cell r="Q4302" t="str">
            <v>Sim</v>
          </cell>
          <cell r="R4302" t="str">
            <v/>
          </cell>
          <cell r="S4302" t="str">
            <v/>
          </cell>
          <cell r="T4302" t="str">
            <v/>
          </cell>
          <cell r="U4302" t="str">
            <v/>
          </cell>
          <cell r="V4302" t="str">
            <v>Sim</v>
          </cell>
          <cell r="W4302" t="str">
            <v>Não</v>
          </cell>
        </row>
        <row r="4303">
          <cell r="D4303" t="str">
            <v>Uniflor/PR</v>
          </cell>
          <cell r="E4303" t="str">
            <v>n.d.</v>
          </cell>
          <cell r="F4303" t="str">
            <v>n.d.</v>
          </cell>
          <cell r="G4303" t="str">
            <v>n.d.</v>
          </cell>
          <cell r="H4303" t="str">
            <v>n.d.</v>
          </cell>
          <cell r="I4303" t="str">
            <v>n.d.</v>
          </cell>
          <cell r="J4303" t="str">
            <v>n.d.</v>
          </cell>
          <cell r="K4303" t="str">
            <v>n.d.</v>
          </cell>
          <cell r="L4303" t="str">
            <v>Dicf</v>
          </cell>
          <cell r="M4303" t="str">
            <v xml:space="preserve">Ente não publicou último RGF de 2024
Ente não publicou último RREO de 2024
</v>
          </cell>
          <cell r="N4303" t="str">
            <v>CAPAG Ano Base 2023</v>
          </cell>
          <cell r="O4303" t="str">
            <v>Não</v>
          </cell>
          <cell r="P4303">
            <v>0.35176165765535805</v>
          </cell>
          <cell r="Q4303" t="str">
            <v>Sim</v>
          </cell>
          <cell r="R4303" t="str">
            <v>Sim</v>
          </cell>
          <cell r="S4303" t="str">
            <v/>
          </cell>
          <cell r="T4303" t="str">
            <v/>
          </cell>
          <cell r="U4303" t="str">
            <v/>
          </cell>
          <cell r="V4303" t="str">
            <v>Não</v>
          </cell>
          <cell r="W4303" t="str">
            <v>Não</v>
          </cell>
        </row>
        <row r="4304">
          <cell r="D4304" t="str">
            <v>Uraí/PR</v>
          </cell>
          <cell r="E4304" t="str">
            <v>n.d.</v>
          </cell>
          <cell r="F4304" t="str">
            <v>n.d.</v>
          </cell>
          <cell r="G4304" t="str">
            <v>n.d.</v>
          </cell>
          <cell r="H4304" t="str">
            <v>n.d.</v>
          </cell>
          <cell r="I4304" t="str">
            <v>n.d.</v>
          </cell>
          <cell r="J4304" t="str">
            <v>n.d.</v>
          </cell>
          <cell r="K4304" t="str">
            <v>n.d.</v>
          </cell>
          <cell r="L4304" t="str">
            <v>Bicf</v>
          </cell>
          <cell r="M4304" t="str">
            <v xml:space="preserve">Ente não publicou último RGF de 2024
Ente não publicou último RREO de 2024
</v>
          </cell>
          <cell r="N4304" t="str">
            <v>CAPAG Ano Base 2023</v>
          </cell>
          <cell r="O4304" t="str">
            <v>Não</v>
          </cell>
          <cell r="P4304">
            <v>0.10765398631131048</v>
          </cell>
          <cell r="Q4304" t="str">
            <v>Sim</v>
          </cell>
          <cell r="R4304" t="str">
            <v>Sim</v>
          </cell>
          <cell r="S4304" t="str">
            <v/>
          </cell>
          <cell r="T4304" t="str">
            <v/>
          </cell>
          <cell r="U4304" t="str">
            <v/>
          </cell>
          <cell r="V4304" t="str">
            <v>Não</v>
          </cell>
          <cell r="W4304" t="str">
            <v>Não</v>
          </cell>
        </row>
        <row r="4305">
          <cell r="D4305" t="str">
            <v>Wenceslau Braz/PR</v>
          </cell>
          <cell r="E4305" t="str">
            <v>n.d.</v>
          </cell>
          <cell r="F4305" t="str">
            <v>n.d.</v>
          </cell>
          <cell r="G4305" t="str">
            <v>n.d.</v>
          </cell>
          <cell r="H4305" t="str">
            <v>n.d.</v>
          </cell>
          <cell r="I4305" t="str">
            <v>n.d.</v>
          </cell>
          <cell r="J4305" t="str">
            <v>n.d.</v>
          </cell>
          <cell r="K4305" t="str">
            <v>n.d.</v>
          </cell>
          <cell r="L4305" t="str">
            <v>Cicf</v>
          </cell>
          <cell r="M4305" t="str">
            <v xml:space="preserve">Ente não publicou último RGF de 2024
Ente não publicou último RREO de 2024
</v>
          </cell>
          <cell r="N4305" t="str">
            <v>CAPAG Ano Base 2023</v>
          </cell>
          <cell r="O4305" t="str">
            <v>Não</v>
          </cell>
          <cell r="P4305">
            <v>0.41354584140127165</v>
          </cell>
          <cell r="Q4305" t="str">
            <v>Sim</v>
          </cell>
          <cell r="R4305" t="str">
            <v>Sim</v>
          </cell>
          <cell r="S4305" t="str">
            <v/>
          </cell>
          <cell r="T4305" t="str">
            <v/>
          </cell>
          <cell r="U4305" t="str">
            <v/>
          </cell>
          <cell r="V4305" t="str">
            <v>Não</v>
          </cell>
          <cell r="W4305" t="str">
            <v>Não</v>
          </cell>
        </row>
        <row r="4306">
          <cell r="D4306" t="str">
            <v>Ventania/PR</v>
          </cell>
          <cell r="E4306" t="str">
            <v>n.d.</v>
          </cell>
          <cell r="F4306">
            <v>0.16815642343488357</v>
          </cell>
          <cell r="G4306" t="str">
            <v>A</v>
          </cell>
          <cell r="H4306" t="str">
            <v>n.d.</v>
          </cell>
          <cell r="I4306" t="str">
            <v>n.d.</v>
          </cell>
          <cell r="J4306">
            <v>1.7505081225114301E-2</v>
          </cell>
          <cell r="K4306" t="str">
            <v>B</v>
          </cell>
          <cell r="L4306" t="str">
            <v>Dicf</v>
          </cell>
          <cell r="M4306" t="str">
            <v/>
          </cell>
          <cell r="N4306" t="str">
            <v>CAPAG Ano Base 2023</v>
          </cell>
          <cell r="O4306" t="str">
            <v>Não</v>
          </cell>
          <cell r="P4306">
            <v>0.48443240847381402</v>
          </cell>
          <cell r="Q4306" t="str">
            <v>Sim</v>
          </cell>
          <cell r="R4306" t="str">
            <v/>
          </cell>
          <cell r="S4306" t="str">
            <v/>
          </cell>
          <cell r="T4306" t="str">
            <v/>
          </cell>
          <cell r="U4306" t="str">
            <v/>
          </cell>
          <cell r="V4306" t="str">
            <v>Sim</v>
          </cell>
          <cell r="W4306" t="str">
            <v>Não</v>
          </cell>
        </row>
        <row r="4307">
          <cell r="D4307" t="str">
            <v>Vera Cruz do Oeste/PR</v>
          </cell>
          <cell r="E4307" t="str">
            <v>n.d.</v>
          </cell>
          <cell r="F4307" t="str">
            <v>n.d.</v>
          </cell>
          <cell r="G4307" t="str">
            <v>n.d.</v>
          </cell>
          <cell r="H4307" t="str">
            <v>n.d.</v>
          </cell>
          <cell r="I4307" t="str">
            <v>n.d.</v>
          </cell>
          <cell r="J4307" t="str">
            <v>n.d.</v>
          </cell>
          <cell r="K4307" t="str">
            <v>n.d.</v>
          </cell>
          <cell r="L4307" t="str">
            <v>Bicf</v>
          </cell>
          <cell r="M4307" t="str">
            <v xml:space="preserve">Ente não publicou último RGF de 2024
Ente não publicou último RREO de 2024
</v>
          </cell>
          <cell r="N4307" t="str">
            <v>CAPAG Ano Base 2023</v>
          </cell>
          <cell r="O4307" t="str">
            <v>Não</v>
          </cell>
          <cell r="P4307">
            <v>0.13528713391531483</v>
          </cell>
          <cell r="Q4307" t="str">
            <v>Sim</v>
          </cell>
          <cell r="R4307" t="str">
            <v>Sim</v>
          </cell>
          <cell r="S4307" t="str">
            <v/>
          </cell>
          <cell r="T4307" t="str">
            <v/>
          </cell>
          <cell r="U4307" t="str">
            <v/>
          </cell>
          <cell r="V4307" t="str">
            <v>Não</v>
          </cell>
          <cell r="W4307" t="str">
            <v>Não</v>
          </cell>
        </row>
        <row r="4308">
          <cell r="D4308" t="str">
            <v>Verê/PR</v>
          </cell>
          <cell r="E4308" t="str">
            <v>B</v>
          </cell>
          <cell r="F4308">
            <v>0.10121941243505504</v>
          </cell>
          <cell r="G4308" t="str">
            <v>A</v>
          </cell>
          <cell r="H4308">
            <v>0.91323419866320399</v>
          </cell>
          <cell r="I4308" t="str">
            <v>B</v>
          </cell>
          <cell r="J4308">
            <v>2.9538818966399361E-2</v>
          </cell>
          <cell r="K4308" t="str">
            <v>B</v>
          </cell>
          <cell r="L4308" t="str">
            <v>Cicf</v>
          </cell>
          <cell r="M4308" t="str">
            <v/>
          </cell>
          <cell r="N4308" t="str">
            <v>CAPAG Ano Base 2023</v>
          </cell>
          <cell r="O4308" t="str">
            <v>Não</v>
          </cell>
          <cell r="P4308">
            <v>4.30288158532127E-2</v>
          </cell>
          <cell r="Q4308" t="str">
            <v>Sim</v>
          </cell>
          <cell r="R4308" t="str">
            <v/>
          </cell>
          <cell r="S4308" t="str">
            <v/>
          </cell>
          <cell r="T4308" t="str">
            <v/>
          </cell>
          <cell r="U4308" t="str">
            <v/>
          </cell>
          <cell r="V4308" t="str">
            <v>Sim</v>
          </cell>
          <cell r="W4308" t="str">
            <v>Sim</v>
          </cell>
        </row>
        <row r="4309">
          <cell r="D4309" t="str">
            <v>Alto Paraíso/PR</v>
          </cell>
          <cell r="E4309" t="str">
            <v>n.d.</v>
          </cell>
          <cell r="F4309" t="str">
            <v>n.d.</v>
          </cell>
          <cell r="G4309" t="str">
            <v>n.d.</v>
          </cell>
          <cell r="H4309" t="str">
            <v>n.d.</v>
          </cell>
          <cell r="I4309" t="str">
            <v>n.d.</v>
          </cell>
          <cell r="J4309" t="str">
            <v>n.d.</v>
          </cell>
          <cell r="K4309" t="str">
            <v>n.d.</v>
          </cell>
          <cell r="L4309" t="str">
            <v>Bicf</v>
          </cell>
          <cell r="M4309" t="str">
            <v xml:space="preserve">Ente não publicou último RGF de 2024
Ente não publicou último RREO de 2024
</v>
          </cell>
          <cell r="N4309" t="str">
            <v>CAPAG Ano Base 2023</v>
          </cell>
          <cell r="O4309" t="str">
            <v>Não</v>
          </cell>
          <cell r="P4309">
            <v>0.24532762143925921</v>
          </cell>
          <cell r="Q4309" t="str">
            <v>Sim</v>
          </cell>
          <cell r="R4309" t="str">
            <v>Sim</v>
          </cell>
          <cell r="S4309" t="str">
            <v/>
          </cell>
          <cell r="T4309" t="str">
            <v/>
          </cell>
          <cell r="U4309" t="str">
            <v/>
          </cell>
          <cell r="V4309" t="str">
            <v>Não</v>
          </cell>
          <cell r="W4309" t="str">
            <v>Não</v>
          </cell>
        </row>
        <row r="4310">
          <cell r="D4310" t="str">
            <v>Doutor Ulysses/PR</v>
          </cell>
          <cell r="E4310" t="str">
            <v>n.d.</v>
          </cell>
          <cell r="F4310" t="str">
            <v>n.d.</v>
          </cell>
          <cell r="G4310" t="str">
            <v>n.d.</v>
          </cell>
          <cell r="H4310" t="str">
            <v>n.d.</v>
          </cell>
          <cell r="I4310" t="str">
            <v>n.d.</v>
          </cell>
          <cell r="J4310" t="str">
            <v>n.d.</v>
          </cell>
          <cell r="K4310" t="str">
            <v>n.d.</v>
          </cell>
          <cell r="L4310" t="str">
            <v>Dicf</v>
          </cell>
          <cell r="M4310" t="str">
            <v xml:space="preserve">Ente não publicou último RGF de 2024
Ente não publicou último RREO de 2024
</v>
          </cell>
          <cell r="N4310" t="str">
            <v>CAPAG Ano Base 2023</v>
          </cell>
          <cell r="O4310" t="str">
            <v>Não</v>
          </cell>
          <cell r="P4310">
            <v>0.37683760471192823</v>
          </cell>
          <cell r="Q4310" t="str">
            <v>Sim</v>
          </cell>
          <cell r="R4310" t="str">
            <v>Sim</v>
          </cell>
          <cell r="S4310" t="str">
            <v/>
          </cell>
          <cell r="T4310" t="str">
            <v/>
          </cell>
          <cell r="U4310" t="str">
            <v/>
          </cell>
          <cell r="V4310" t="str">
            <v>Não</v>
          </cell>
          <cell r="W4310" t="str">
            <v>Não</v>
          </cell>
        </row>
        <row r="4311">
          <cell r="D4311" t="str">
            <v>Virmond/PR</v>
          </cell>
          <cell r="E4311" t="str">
            <v>n.e.</v>
          </cell>
          <cell r="F4311">
            <v>0.15593376684909524</v>
          </cell>
          <cell r="G4311" t="str">
            <v>A</v>
          </cell>
          <cell r="H4311">
            <v>1.0379580511351127</v>
          </cell>
          <cell r="I4311" t="str">
            <v>C</v>
          </cell>
          <cell r="J4311">
            <v>3.4663615344318575E-2</v>
          </cell>
          <cell r="K4311" t="str">
            <v>B</v>
          </cell>
          <cell r="L4311" t="str">
            <v>Eicf</v>
          </cell>
          <cell r="M4311" t="str">
            <v>Ente possui ranking da informação contábil Eicf</v>
          </cell>
          <cell r="N4311" t="str">
            <v>CAPAG Ano Base 2024</v>
          </cell>
          <cell r="O4311" t="str">
            <v>Sim</v>
          </cell>
          <cell r="P4311">
            <v>0.40229915481721301</v>
          </cell>
          <cell r="Q4311" t="str">
            <v>Sim</v>
          </cell>
          <cell r="R4311" t="str">
            <v/>
          </cell>
          <cell r="S4311" t="str">
            <v/>
          </cell>
          <cell r="T4311" t="str">
            <v/>
          </cell>
          <cell r="U4311" t="str">
            <v/>
          </cell>
          <cell r="V4311" t="str">
            <v>Sim</v>
          </cell>
          <cell r="W4311" t="str">
            <v>Sim</v>
          </cell>
        </row>
        <row r="4312">
          <cell r="D4312" t="str">
            <v>Vitorino/PR</v>
          </cell>
          <cell r="E4312" t="str">
            <v>A</v>
          </cell>
          <cell r="F4312">
            <v>8.8304708819755329E-2</v>
          </cell>
          <cell r="G4312" t="str">
            <v>A</v>
          </cell>
          <cell r="H4312">
            <v>0.88037191715687435</v>
          </cell>
          <cell r="I4312" t="str">
            <v>B</v>
          </cell>
          <cell r="J4312">
            <v>0.10849993386196881</v>
          </cell>
          <cell r="K4312" t="str">
            <v>A</v>
          </cell>
          <cell r="L4312" t="str">
            <v>Cicf</v>
          </cell>
          <cell r="M4312" t="str">
            <v/>
          </cell>
          <cell r="N4312" t="str">
            <v>CAPAG Ano Base 2023</v>
          </cell>
          <cell r="O4312" t="str">
            <v>Não</v>
          </cell>
          <cell r="P4312">
            <v>7.1995106714043522E-2</v>
          </cell>
          <cell r="Q4312" t="str">
            <v>Sim</v>
          </cell>
          <cell r="R4312" t="str">
            <v/>
          </cell>
          <cell r="S4312" t="str">
            <v/>
          </cell>
          <cell r="T4312" t="str">
            <v/>
          </cell>
          <cell r="U4312" t="str">
            <v/>
          </cell>
          <cell r="V4312" t="str">
            <v>Sim</v>
          </cell>
          <cell r="W4312" t="str">
            <v>Sim</v>
          </cell>
        </row>
        <row r="4313">
          <cell r="D4313" t="str">
            <v>Xambrê/PR</v>
          </cell>
          <cell r="E4313" t="str">
            <v>n.d.</v>
          </cell>
          <cell r="F4313">
            <v>0.10488107990742772</v>
          </cell>
          <cell r="G4313" t="str">
            <v>A</v>
          </cell>
          <cell r="H4313">
            <v>0.85650033303382478</v>
          </cell>
          <cell r="I4313" t="str">
            <v>B</v>
          </cell>
          <cell r="J4313" t="str">
            <v>n.d.</v>
          </cell>
          <cell r="K4313" t="str">
            <v>n.d.</v>
          </cell>
          <cell r="L4313" t="str">
            <v>Bicf</v>
          </cell>
          <cell r="M431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13" t="str">
            <v>CAPAG Ano Base 2024</v>
          </cell>
          <cell r="O4313" t="str">
            <v>Sim</v>
          </cell>
          <cell r="P4313" t="str">
            <v>n.d.</v>
          </cell>
          <cell r="Q4313" t="str">
            <v>Sim</v>
          </cell>
          <cell r="R4313" t="str">
            <v/>
          </cell>
          <cell r="S4313" t="str">
            <v/>
          </cell>
          <cell r="T4313" t="str">
            <v/>
          </cell>
          <cell r="U4313" t="str">
            <v>Sim</v>
          </cell>
          <cell r="V4313" t="str">
            <v>Sim</v>
          </cell>
          <cell r="W4313" t="str">
            <v>Sim</v>
          </cell>
        </row>
        <row r="4314">
          <cell r="D4314" t="str">
            <v>Abdon Batista/SC</v>
          </cell>
          <cell r="E4314" t="str">
            <v>n.d.</v>
          </cell>
          <cell r="F4314">
            <v>0.11189900119761008</v>
          </cell>
          <cell r="G4314" t="str">
            <v>A</v>
          </cell>
          <cell r="H4314">
            <v>0.9191934589262285</v>
          </cell>
          <cell r="I4314" t="str">
            <v>B</v>
          </cell>
          <cell r="J4314" t="str">
            <v>n.d.</v>
          </cell>
          <cell r="K4314" t="str">
            <v>n.d.</v>
          </cell>
          <cell r="L4314" t="str">
            <v>Bicf</v>
          </cell>
          <cell r="M431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314" t="str">
            <v>CAPAG Ano Base 2023</v>
          </cell>
          <cell r="O4314" t="str">
            <v>Não</v>
          </cell>
          <cell r="P4314" t="str">
            <v>n.d.</v>
          </cell>
          <cell r="Q4314" t="str">
            <v>Sim</v>
          </cell>
          <cell r="R4314" t="str">
            <v/>
          </cell>
          <cell r="S4314" t="str">
            <v/>
          </cell>
          <cell r="T4314" t="str">
            <v>Negativa</v>
          </cell>
          <cell r="U4314" t="str">
            <v/>
          </cell>
          <cell r="V4314" t="str">
            <v>Sim</v>
          </cell>
          <cell r="W4314" t="str">
            <v>Sim</v>
          </cell>
        </row>
        <row r="4315">
          <cell r="D4315" t="str">
            <v>Abelardo Luz/SC</v>
          </cell>
          <cell r="E4315" t="str">
            <v>n.d.</v>
          </cell>
          <cell r="F4315" t="str">
            <v>n.d.</v>
          </cell>
          <cell r="G4315" t="str">
            <v>n.d.</v>
          </cell>
          <cell r="H4315" t="str">
            <v>n.d.</v>
          </cell>
          <cell r="I4315" t="str">
            <v>n.d.</v>
          </cell>
          <cell r="J4315" t="str">
            <v>n.d.</v>
          </cell>
          <cell r="K4315" t="str">
            <v>n.d.</v>
          </cell>
          <cell r="L4315" t="str">
            <v>Bicf</v>
          </cell>
          <cell r="M4315" t="str">
            <v xml:space="preserve">Ente não publicou último RGF de 2024
Ente não publicou último RREO de 2024
</v>
          </cell>
          <cell r="N4315" t="str">
            <v>CAPAG Ano Base 2023</v>
          </cell>
          <cell r="O4315" t="str">
            <v>Não</v>
          </cell>
          <cell r="P4315">
            <v>0.1138463133723864</v>
          </cell>
          <cell r="Q4315" t="str">
            <v>Sim</v>
          </cell>
          <cell r="R4315" t="str">
            <v>Sim</v>
          </cell>
          <cell r="S4315" t="str">
            <v/>
          </cell>
          <cell r="T4315" t="str">
            <v/>
          </cell>
          <cell r="U4315" t="str">
            <v/>
          </cell>
          <cell r="V4315" t="str">
            <v>Não</v>
          </cell>
          <cell r="W4315" t="str">
            <v>Não</v>
          </cell>
        </row>
        <row r="4316">
          <cell r="D4316" t="str">
            <v>Agrolândia/SC</v>
          </cell>
          <cell r="E4316" t="str">
            <v>A</v>
          </cell>
          <cell r="F4316">
            <v>0.19558942699491288</v>
          </cell>
          <cell r="G4316" t="str">
            <v>A</v>
          </cell>
          <cell r="H4316">
            <v>0.91252995094085865</v>
          </cell>
          <cell r="I4316" t="str">
            <v>B</v>
          </cell>
          <cell r="J4316">
            <v>5.0392076898304869E-2</v>
          </cell>
          <cell r="K4316" t="str">
            <v>A</v>
          </cell>
          <cell r="L4316" t="str">
            <v>Bicf</v>
          </cell>
          <cell r="M4316" t="str">
            <v/>
          </cell>
          <cell r="N4316" t="str">
            <v>CAPAG Ano Base 2023</v>
          </cell>
          <cell r="O4316" t="str">
            <v>Não</v>
          </cell>
          <cell r="P4316">
            <v>0.10555321580409623</v>
          </cell>
          <cell r="Q4316" t="str">
            <v>Sim</v>
          </cell>
          <cell r="R4316" t="str">
            <v/>
          </cell>
          <cell r="S4316" t="str">
            <v/>
          </cell>
          <cell r="T4316" t="str">
            <v/>
          </cell>
          <cell r="U4316" t="str">
            <v/>
          </cell>
          <cell r="V4316" t="str">
            <v>Sim</v>
          </cell>
          <cell r="W4316" t="str">
            <v>Sim</v>
          </cell>
        </row>
        <row r="4317">
          <cell r="D4317" t="str">
            <v>Agronômica/SC</v>
          </cell>
          <cell r="E4317" t="str">
            <v>C</v>
          </cell>
          <cell r="F4317">
            <v>9.9738977689781419E-2</v>
          </cell>
          <cell r="G4317" t="str">
            <v>A</v>
          </cell>
          <cell r="H4317">
            <v>0.9576607983350216</v>
          </cell>
          <cell r="I4317" t="str">
            <v>C</v>
          </cell>
          <cell r="J4317">
            <v>-1.2765612917399409E-3</v>
          </cell>
          <cell r="K4317" t="str">
            <v>C</v>
          </cell>
          <cell r="L4317" t="str">
            <v>Bicf</v>
          </cell>
          <cell r="M4317" t="str">
            <v/>
          </cell>
          <cell r="N4317" t="str">
            <v>CAPAG Ano Base 2023</v>
          </cell>
          <cell r="O4317" t="str">
            <v>Não</v>
          </cell>
          <cell r="P4317">
            <v>1.1042540821409912</v>
          </cell>
          <cell r="Q4317" t="str">
            <v>Sim</v>
          </cell>
          <cell r="R4317" t="str">
            <v/>
          </cell>
          <cell r="S4317" t="str">
            <v/>
          </cell>
          <cell r="T4317" t="str">
            <v/>
          </cell>
          <cell r="U4317" t="str">
            <v/>
          </cell>
          <cell r="V4317" t="str">
            <v>Sim</v>
          </cell>
          <cell r="W4317" t="str">
            <v>Não</v>
          </cell>
        </row>
        <row r="4318">
          <cell r="D4318" t="str">
            <v>Água Doce/SC</v>
          </cell>
          <cell r="E4318" t="str">
            <v>A</v>
          </cell>
          <cell r="F4318">
            <v>6.232485429438149E-2</v>
          </cell>
          <cell r="G4318" t="str">
            <v>A</v>
          </cell>
          <cell r="H4318">
            <v>0.88476779942425587</v>
          </cell>
          <cell r="I4318" t="str">
            <v>B</v>
          </cell>
          <cell r="J4318">
            <v>0.27994909079361924</v>
          </cell>
          <cell r="K4318" t="str">
            <v>A</v>
          </cell>
          <cell r="L4318" t="str">
            <v>Bicf</v>
          </cell>
          <cell r="M4318" t="str">
            <v/>
          </cell>
          <cell r="N4318" t="str">
            <v>CAPAG Ano Base 2023</v>
          </cell>
          <cell r="O4318" t="str">
            <v>Não</v>
          </cell>
          <cell r="P4318">
            <v>0.1114070085206753</v>
          </cell>
          <cell r="Q4318" t="str">
            <v>Sim</v>
          </cell>
          <cell r="R4318" t="str">
            <v/>
          </cell>
          <cell r="S4318" t="str">
            <v/>
          </cell>
          <cell r="T4318" t="str">
            <v/>
          </cell>
          <cell r="U4318" t="str">
            <v/>
          </cell>
          <cell r="V4318" t="str">
            <v>Sim</v>
          </cell>
          <cell r="W4318" t="str">
            <v>Sim</v>
          </cell>
        </row>
        <row r="4319">
          <cell r="D4319" t="str">
            <v>Águas de Chapecó/SC</v>
          </cell>
          <cell r="E4319" t="str">
            <v>n.d.</v>
          </cell>
          <cell r="F4319" t="str">
            <v>n.d.</v>
          </cell>
          <cell r="G4319" t="str">
            <v>n.d.</v>
          </cell>
          <cell r="H4319" t="str">
            <v>n.d.</v>
          </cell>
          <cell r="I4319" t="str">
            <v>n.d.</v>
          </cell>
          <cell r="J4319" t="str">
            <v>n.d.</v>
          </cell>
          <cell r="K4319" t="str">
            <v>n.d.</v>
          </cell>
          <cell r="L4319" t="str">
            <v>Aicf</v>
          </cell>
          <cell r="M4319" t="str">
            <v xml:space="preserve">Ente não publicou último RGF de 2024
Ente não publicou último RREO de 2024
</v>
          </cell>
          <cell r="N4319" t="str">
            <v>CAPAG Ano Base 2023</v>
          </cell>
          <cell r="O4319" t="str">
            <v>Não</v>
          </cell>
          <cell r="P4319">
            <v>0.3507745586892429</v>
          </cell>
          <cell r="Q4319" t="str">
            <v>Sim</v>
          </cell>
          <cell r="R4319" t="str">
            <v>Sim</v>
          </cell>
          <cell r="S4319" t="str">
            <v/>
          </cell>
          <cell r="T4319" t="str">
            <v/>
          </cell>
          <cell r="U4319" t="str">
            <v/>
          </cell>
          <cell r="V4319" t="str">
            <v>Não</v>
          </cell>
          <cell r="W4319" t="str">
            <v>Não</v>
          </cell>
        </row>
        <row r="4320">
          <cell r="D4320" t="str">
            <v>Águas Frias/SC</v>
          </cell>
          <cell r="E4320" t="str">
            <v>A+</v>
          </cell>
          <cell r="F4320">
            <v>0</v>
          </cell>
          <cell r="G4320" t="str">
            <v>A</v>
          </cell>
          <cell r="H4320">
            <v>0.82128807051673469</v>
          </cell>
          <cell r="I4320" t="str">
            <v>A</v>
          </cell>
          <cell r="J4320">
            <v>0.1965544987110161</v>
          </cell>
          <cell r="K4320" t="str">
            <v>A</v>
          </cell>
          <cell r="L4320" t="str">
            <v>Aicf</v>
          </cell>
          <cell r="M4320" t="str">
            <v/>
          </cell>
          <cell r="N4320" t="str">
            <v>CAPAG Ano Base 2023</v>
          </cell>
          <cell r="O4320" t="str">
            <v>Não</v>
          </cell>
          <cell r="P4320">
            <v>3.5020618637912775E-3</v>
          </cell>
          <cell r="Q4320" t="str">
            <v>Sim</v>
          </cell>
          <cell r="R4320" t="str">
            <v/>
          </cell>
          <cell r="S4320" t="str">
            <v/>
          </cell>
          <cell r="T4320" t="str">
            <v/>
          </cell>
          <cell r="U4320" t="str">
            <v/>
          </cell>
          <cell r="V4320" t="str">
            <v>Sim</v>
          </cell>
          <cell r="W4320" t="str">
            <v>Sim</v>
          </cell>
        </row>
        <row r="4321">
          <cell r="D4321" t="str">
            <v>Águas Mornas/SC</v>
          </cell>
          <cell r="E4321" t="str">
            <v>C</v>
          </cell>
          <cell r="F4321">
            <v>0.11308942160590868</v>
          </cell>
          <cell r="G4321" t="str">
            <v>A</v>
          </cell>
          <cell r="H4321">
            <v>1.0288578743578904</v>
          </cell>
          <cell r="I4321" t="str">
            <v>C</v>
          </cell>
          <cell r="J4321">
            <v>6.2818134071837797E-2</v>
          </cell>
          <cell r="K4321" t="str">
            <v>A</v>
          </cell>
          <cell r="L4321" t="str">
            <v>Cicf</v>
          </cell>
          <cell r="M4321" t="str">
            <v/>
          </cell>
          <cell r="N4321" t="str">
            <v>CAPAG Ano Base 2023</v>
          </cell>
          <cell r="O4321" t="str">
            <v>Não</v>
          </cell>
          <cell r="P4321">
            <v>0.55220281888201561</v>
          </cell>
          <cell r="Q4321" t="str">
            <v>Sim</v>
          </cell>
          <cell r="R4321" t="str">
            <v/>
          </cell>
          <cell r="S4321" t="str">
            <v/>
          </cell>
          <cell r="T4321" t="str">
            <v/>
          </cell>
          <cell r="U4321" t="str">
            <v/>
          </cell>
          <cell r="V4321" t="str">
            <v>Sim</v>
          </cell>
          <cell r="W4321" t="str">
            <v>Não</v>
          </cell>
        </row>
        <row r="4322">
          <cell r="D4322" t="str">
            <v>Alfredo Wagner/SC</v>
          </cell>
          <cell r="E4322" t="str">
            <v>n.d.</v>
          </cell>
          <cell r="F4322" t="str">
            <v>n.d.</v>
          </cell>
          <cell r="G4322" t="str">
            <v>n.d.</v>
          </cell>
          <cell r="H4322" t="str">
            <v>n.d.</v>
          </cell>
          <cell r="I4322" t="str">
            <v>n.d.</v>
          </cell>
          <cell r="J4322" t="str">
            <v>n.d.</v>
          </cell>
          <cell r="K4322" t="str">
            <v>n.d.</v>
          </cell>
          <cell r="L4322" t="str">
            <v>Dicf</v>
          </cell>
          <cell r="M4322" t="str">
            <v xml:space="preserve">Ente não publicou último RGF de 2024
Ente não publicou último RREO de 2024
</v>
          </cell>
          <cell r="N4322" t="str">
            <v>CAPAG Ano Base 2023</v>
          </cell>
          <cell r="O4322" t="str">
            <v>Não</v>
          </cell>
          <cell r="P4322">
            <v>0.78936678327359378</v>
          </cell>
          <cell r="Q4322" t="str">
            <v>Sim</v>
          </cell>
          <cell r="R4322" t="str">
            <v>Sim</v>
          </cell>
          <cell r="S4322" t="str">
            <v/>
          </cell>
          <cell r="T4322" t="str">
            <v/>
          </cell>
          <cell r="U4322" t="str">
            <v/>
          </cell>
          <cell r="V4322" t="str">
            <v>Não</v>
          </cell>
          <cell r="W4322" t="str">
            <v>Não</v>
          </cell>
        </row>
        <row r="4323">
          <cell r="D4323" t="str">
            <v>Alto Bela Vista/SC</v>
          </cell>
          <cell r="E4323" t="str">
            <v>n.d.</v>
          </cell>
          <cell r="F4323" t="str">
            <v>n.d.</v>
          </cell>
          <cell r="G4323" t="str">
            <v>n.d.</v>
          </cell>
          <cell r="H4323" t="str">
            <v>n.d.</v>
          </cell>
          <cell r="I4323" t="str">
            <v>n.d.</v>
          </cell>
          <cell r="J4323" t="str">
            <v>n.d.</v>
          </cell>
          <cell r="K4323" t="str">
            <v>n.d.</v>
          </cell>
          <cell r="L4323" t="str">
            <v>Cicf</v>
          </cell>
          <cell r="M4323" t="str">
            <v xml:space="preserve">Ente não publicou último RGF de 2024
Ente não publicou último RREO de 2024
</v>
          </cell>
          <cell r="N4323" t="str">
            <v>CAPAG Ano Base 2023</v>
          </cell>
          <cell r="O4323" t="str">
            <v>Não</v>
          </cell>
          <cell r="P4323">
            <v>0.15560612643083169</v>
          </cell>
          <cell r="Q4323" t="str">
            <v>Sim</v>
          </cell>
          <cell r="R4323" t="str">
            <v>Sim</v>
          </cell>
          <cell r="S4323" t="str">
            <v/>
          </cell>
          <cell r="T4323" t="str">
            <v/>
          </cell>
          <cell r="U4323" t="str">
            <v/>
          </cell>
          <cell r="V4323" t="str">
            <v>Não</v>
          </cell>
          <cell r="W4323" t="str">
            <v>Não</v>
          </cell>
        </row>
        <row r="4324">
          <cell r="D4324" t="str">
            <v>Anchieta/SC</v>
          </cell>
          <cell r="E4324" t="str">
            <v>n.d.</v>
          </cell>
          <cell r="F4324">
            <v>7.5039841066747603E-2</v>
          </cell>
          <cell r="G4324" t="str">
            <v>A</v>
          </cell>
          <cell r="H4324">
            <v>0.94888438987562884</v>
          </cell>
          <cell r="I4324" t="str">
            <v>B</v>
          </cell>
          <cell r="J4324" t="str">
            <v>n.d.</v>
          </cell>
          <cell r="K4324" t="str">
            <v>n.d.</v>
          </cell>
          <cell r="L4324" t="str">
            <v>Bicf</v>
          </cell>
          <cell r="M432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24" t="str">
            <v>CAPAG Ano Base 2023</v>
          </cell>
          <cell r="O4324" t="str">
            <v>Não</v>
          </cell>
          <cell r="P4324" t="str">
            <v>n.d.</v>
          </cell>
          <cell r="Q4324" t="str">
            <v>Sim</v>
          </cell>
          <cell r="R4324" t="str">
            <v/>
          </cell>
          <cell r="S4324" t="str">
            <v/>
          </cell>
          <cell r="T4324" t="str">
            <v/>
          </cell>
          <cell r="U4324" t="str">
            <v>Sim</v>
          </cell>
          <cell r="V4324" t="str">
            <v>Sim</v>
          </cell>
          <cell r="W4324" t="str">
            <v>Não</v>
          </cell>
        </row>
        <row r="4325">
          <cell r="D4325" t="str">
            <v>Angelina/SC</v>
          </cell>
          <cell r="E4325" t="str">
            <v>n.d.</v>
          </cell>
          <cell r="F4325" t="str">
            <v>n.d.</v>
          </cell>
          <cell r="G4325" t="str">
            <v>n.d.</v>
          </cell>
          <cell r="H4325" t="str">
            <v>n.d.</v>
          </cell>
          <cell r="I4325" t="str">
            <v>n.d.</v>
          </cell>
          <cell r="J4325" t="str">
            <v>n.d.</v>
          </cell>
          <cell r="K4325" t="str">
            <v>n.d.</v>
          </cell>
          <cell r="L4325" t="str">
            <v>Dicf</v>
          </cell>
          <cell r="M4325" t="str">
            <v xml:space="preserve">Ente não publicou último RGF de 2024
Ente não publicou último RREO de 2024
</v>
          </cell>
          <cell r="N4325" t="str">
            <v>CAPAG Ano Base 2023</v>
          </cell>
          <cell r="O4325" t="str">
            <v>Não</v>
          </cell>
          <cell r="P4325">
            <v>0.17810935821971416</v>
          </cell>
          <cell r="Q4325" t="str">
            <v>Sim</v>
          </cell>
          <cell r="R4325" t="str">
            <v>Sim</v>
          </cell>
          <cell r="S4325" t="str">
            <v/>
          </cell>
          <cell r="T4325" t="str">
            <v/>
          </cell>
          <cell r="U4325" t="str">
            <v/>
          </cell>
          <cell r="V4325" t="str">
            <v>Não</v>
          </cell>
          <cell r="W4325" t="str">
            <v>Não</v>
          </cell>
        </row>
        <row r="4326">
          <cell r="D4326" t="str">
            <v>Anita Garibaldi/SC</v>
          </cell>
          <cell r="E4326" t="str">
            <v>C</v>
          </cell>
          <cell r="F4326">
            <v>2.4717539943919429E-2</v>
          </cell>
          <cell r="G4326" t="str">
            <v>A</v>
          </cell>
          <cell r="H4326">
            <v>0.99231175715919862</v>
          </cell>
          <cell r="I4326" t="str">
            <v>C</v>
          </cell>
          <cell r="J4326">
            <v>-0.10431309305598969</v>
          </cell>
          <cell r="K4326" t="str">
            <v>C</v>
          </cell>
          <cell r="L4326" t="str">
            <v>Bicf</v>
          </cell>
          <cell r="M4326" t="str">
            <v/>
          </cell>
          <cell r="N4326" t="str">
            <v>CAPAG Ano Base 2023</v>
          </cell>
          <cell r="O4326" t="str">
            <v>Não</v>
          </cell>
          <cell r="P4326">
            <v>3.8608879935899392</v>
          </cell>
          <cell r="Q4326" t="str">
            <v>Sim</v>
          </cell>
          <cell r="R4326" t="str">
            <v/>
          </cell>
          <cell r="S4326" t="str">
            <v/>
          </cell>
          <cell r="T4326" t="str">
            <v/>
          </cell>
          <cell r="U4326" t="str">
            <v/>
          </cell>
          <cell r="V4326" t="str">
            <v>Sim</v>
          </cell>
          <cell r="W4326" t="str">
            <v>Não</v>
          </cell>
        </row>
        <row r="4327">
          <cell r="D4327" t="str">
            <v>Anitápolis/SC</v>
          </cell>
          <cell r="E4327" t="str">
            <v>n.d.</v>
          </cell>
          <cell r="F4327" t="str">
            <v>n.d.</v>
          </cell>
          <cell r="G4327" t="str">
            <v>n.d.</v>
          </cell>
          <cell r="H4327" t="str">
            <v>n.d.</v>
          </cell>
          <cell r="I4327" t="str">
            <v>n.d.</v>
          </cell>
          <cell r="J4327" t="str">
            <v>n.d.</v>
          </cell>
          <cell r="K4327" t="str">
            <v>n.d.</v>
          </cell>
          <cell r="L4327" t="str">
            <v>Bicf</v>
          </cell>
          <cell r="M4327" t="str">
            <v xml:space="preserve">Ente não publicou último RGF de 2024
Ente não publicou último RREO de 2024
</v>
          </cell>
          <cell r="N4327" t="str">
            <v>CAPAG Ano Base 2023</v>
          </cell>
          <cell r="O4327" t="str">
            <v>Não</v>
          </cell>
          <cell r="P4327">
            <v>0.24510961487479788</v>
          </cell>
          <cell r="Q4327" t="str">
            <v>Sim</v>
          </cell>
          <cell r="R4327" t="str">
            <v>Sim</v>
          </cell>
          <cell r="S4327" t="str">
            <v/>
          </cell>
          <cell r="T4327" t="str">
            <v/>
          </cell>
          <cell r="U4327" t="str">
            <v/>
          </cell>
          <cell r="V4327" t="str">
            <v>Não</v>
          </cell>
          <cell r="W4327" t="str">
            <v>Não</v>
          </cell>
        </row>
        <row r="4328">
          <cell r="D4328" t="str">
            <v>Antônio Carlos/SC</v>
          </cell>
          <cell r="E4328" t="str">
            <v>C</v>
          </cell>
          <cell r="F4328">
            <v>4.9946450981196364E-2</v>
          </cell>
          <cell r="G4328" t="str">
            <v>A</v>
          </cell>
          <cell r="H4328">
            <v>0.82051152933111138</v>
          </cell>
          <cell r="I4328" t="str">
            <v>A</v>
          </cell>
          <cell r="J4328">
            <v>0</v>
          </cell>
          <cell r="K4328" t="str">
            <v>C</v>
          </cell>
          <cell r="L4328" t="str">
            <v>Bicf</v>
          </cell>
          <cell r="M4328" t="str">
            <v/>
          </cell>
          <cell r="N4328" t="str">
            <v>CAPAG Ano Base 2023</v>
          </cell>
          <cell r="O4328" t="str">
            <v>Não</v>
          </cell>
          <cell r="P4328" t="str">
            <v>n.d.</v>
          </cell>
          <cell r="Q4328" t="str">
            <v>Sim</v>
          </cell>
          <cell r="R4328" t="str">
            <v/>
          </cell>
          <cell r="S4328" t="str">
            <v/>
          </cell>
          <cell r="T4328" t="str">
            <v/>
          </cell>
          <cell r="U4328" t="str">
            <v/>
          </cell>
          <cell r="V4328" t="str">
            <v>Sim</v>
          </cell>
          <cell r="W4328" t="str">
            <v>Sim</v>
          </cell>
        </row>
        <row r="4329">
          <cell r="D4329" t="str">
            <v>Apiúna/SC</v>
          </cell>
          <cell r="E4329" t="str">
            <v>A</v>
          </cell>
          <cell r="F4329">
            <v>5.6530519374962881E-2</v>
          </cell>
          <cell r="G4329" t="str">
            <v>A</v>
          </cell>
          <cell r="H4329">
            <v>0.9345618933623786</v>
          </cell>
          <cell r="I4329" t="str">
            <v>B</v>
          </cell>
          <cell r="J4329">
            <v>6.6645850452299787E-2</v>
          </cell>
          <cell r="K4329" t="str">
            <v>A</v>
          </cell>
          <cell r="L4329" t="str">
            <v>Bicf</v>
          </cell>
          <cell r="M4329" t="str">
            <v/>
          </cell>
          <cell r="N4329" t="str">
            <v>CAPAG Ano Base 2023</v>
          </cell>
          <cell r="O4329" t="str">
            <v>Não</v>
          </cell>
          <cell r="P4329">
            <v>0.17141540435746608</v>
          </cell>
          <cell r="Q4329" t="str">
            <v>Sim</v>
          </cell>
          <cell r="R4329" t="str">
            <v/>
          </cell>
          <cell r="S4329" t="str">
            <v/>
          </cell>
          <cell r="T4329" t="str">
            <v/>
          </cell>
          <cell r="U4329" t="str">
            <v/>
          </cell>
          <cell r="V4329" t="str">
            <v>Sim</v>
          </cell>
          <cell r="W4329" t="str">
            <v>Sim</v>
          </cell>
        </row>
        <row r="4330">
          <cell r="D4330" t="str">
            <v>Arabutã/SC</v>
          </cell>
          <cell r="E4330" t="str">
            <v>A</v>
          </cell>
          <cell r="F4330">
            <v>9.7288641075040136E-2</v>
          </cell>
          <cell r="G4330" t="str">
            <v>A</v>
          </cell>
          <cell r="H4330">
            <v>0.94469022315619411</v>
          </cell>
          <cell r="I4330" t="str">
            <v>B</v>
          </cell>
          <cell r="J4330">
            <v>7.8981872763360661E-2</v>
          </cell>
          <cell r="K4330" t="str">
            <v>A</v>
          </cell>
          <cell r="L4330" t="str">
            <v>Bicf</v>
          </cell>
          <cell r="M4330" t="str">
            <v/>
          </cell>
          <cell r="N4330" t="str">
            <v>CAPAG Ano Base 2023</v>
          </cell>
          <cell r="O4330" t="str">
            <v>Não</v>
          </cell>
          <cell r="P4330">
            <v>5.3743337617525927E-3</v>
          </cell>
          <cell r="Q4330" t="str">
            <v>Sim</v>
          </cell>
          <cell r="R4330" t="str">
            <v/>
          </cell>
          <cell r="S4330" t="str">
            <v/>
          </cell>
          <cell r="T4330" t="str">
            <v/>
          </cell>
          <cell r="U4330" t="str">
            <v/>
          </cell>
          <cell r="V4330" t="str">
            <v>Sim</v>
          </cell>
          <cell r="W4330" t="str">
            <v>Sim</v>
          </cell>
        </row>
        <row r="4331">
          <cell r="D4331" t="str">
            <v>Araquari/SC</v>
          </cell>
          <cell r="E4331" t="str">
            <v>A</v>
          </cell>
          <cell r="F4331">
            <v>9.3984026034976145E-2</v>
          </cell>
          <cell r="G4331" t="str">
            <v>A</v>
          </cell>
          <cell r="H4331">
            <v>0.80465663831200185</v>
          </cell>
          <cell r="I4331" t="str">
            <v>A</v>
          </cell>
          <cell r="J4331">
            <v>0.1532161435151374</v>
          </cell>
          <cell r="K4331" t="str">
            <v>A</v>
          </cell>
          <cell r="L4331" t="str">
            <v>Bicf</v>
          </cell>
          <cell r="M4331" t="str">
            <v/>
          </cell>
          <cell r="N4331" t="str">
            <v>CAPAG Ano Base 2023</v>
          </cell>
          <cell r="O4331" t="str">
            <v>Não</v>
          </cell>
          <cell r="P4331">
            <v>0.1569778238912248</v>
          </cell>
          <cell r="Q4331" t="str">
            <v>Sim</v>
          </cell>
          <cell r="R4331" t="str">
            <v/>
          </cell>
          <cell r="S4331" t="str">
            <v/>
          </cell>
          <cell r="T4331" t="str">
            <v/>
          </cell>
          <cell r="U4331" t="str">
            <v/>
          </cell>
          <cell r="V4331" t="str">
            <v>Sim</v>
          </cell>
          <cell r="W4331" t="str">
            <v>Sim</v>
          </cell>
        </row>
        <row r="4332">
          <cell r="D4332" t="str">
            <v>Araranguá/SC</v>
          </cell>
          <cell r="E4332" t="str">
            <v>n.d.</v>
          </cell>
          <cell r="F4332" t="str">
            <v>n.d.</v>
          </cell>
          <cell r="G4332" t="str">
            <v>n.d.</v>
          </cell>
          <cell r="H4332" t="str">
            <v>n.d.</v>
          </cell>
          <cell r="I4332" t="str">
            <v>n.d.</v>
          </cell>
          <cell r="J4332" t="str">
            <v>n.d.</v>
          </cell>
          <cell r="K4332" t="str">
            <v>n.d.</v>
          </cell>
          <cell r="L4332" t="str">
            <v>Bicf</v>
          </cell>
          <cell r="M4332" t="str">
            <v xml:space="preserve">Ente não publicou último RGF de 2024
Ente não publicou último RREO de 2024
</v>
          </cell>
          <cell r="N4332" t="str">
            <v>CAPAG Ano Base 2023</v>
          </cell>
          <cell r="O4332" t="str">
            <v>Não</v>
          </cell>
          <cell r="P4332">
            <v>7.3660539850266063E-2</v>
          </cell>
          <cell r="Q4332" t="str">
            <v>Sim</v>
          </cell>
          <cell r="R4332" t="str">
            <v>Sim</v>
          </cell>
          <cell r="S4332" t="str">
            <v/>
          </cell>
          <cell r="T4332" t="str">
            <v/>
          </cell>
          <cell r="U4332" t="str">
            <v/>
          </cell>
          <cell r="V4332" t="str">
            <v>Não</v>
          </cell>
          <cell r="W4332" t="str">
            <v>Não</v>
          </cell>
        </row>
        <row r="4333">
          <cell r="D4333" t="str">
            <v>Armazém/SC</v>
          </cell>
          <cell r="E4333" t="str">
            <v>n.e.</v>
          </cell>
          <cell r="F4333" t="e">
            <v>#DIV/0!</v>
          </cell>
          <cell r="G4333" t="str">
            <v>n.d.</v>
          </cell>
          <cell r="H4333" t="str">
            <v>n.d.</v>
          </cell>
          <cell r="I4333" t="str">
            <v>n.d.</v>
          </cell>
          <cell r="J4333" t="str">
            <v>n.d.</v>
          </cell>
          <cell r="K4333" t="str">
            <v>n.d.</v>
          </cell>
          <cell r="L4333" t="str">
            <v>Eicf</v>
          </cell>
          <cell r="M4333" t="str">
            <v>Ente possui ranking da informação contábil Eicf</v>
          </cell>
          <cell r="N4333" t="str">
            <v>CAPAG Ano Base 2023</v>
          </cell>
          <cell r="O4333" t="str">
            <v>Não</v>
          </cell>
          <cell r="P4333" t="str">
            <v/>
          </cell>
          <cell r="Q4333" t="str">
            <v>Não</v>
          </cell>
          <cell r="R4333" t="str">
            <v/>
          </cell>
          <cell r="S4333" t="str">
            <v/>
          </cell>
          <cell r="T4333" t="str">
            <v/>
          </cell>
          <cell r="U4333" t="str">
            <v/>
          </cell>
          <cell r="V4333" t="str">
            <v>Não</v>
          </cell>
          <cell r="W4333" t="str">
            <v>Não</v>
          </cell>
        </row>
        <row r="4334">
          <cell r="D4334" t="str">
            <v>Arroio Trinta/SC</v>
          </cell>
          <cell r="E4334" t="str">
            <v>A</v>
          </cell>
          <cell r="F4334">
            <v>2.8330963433719207E-2</v>
          </cell>
          <cell r="G4334" t="str">
            <v>A</v>
          </cell>
          <cell r="H4334">
            <v>0.79573295106371766</v>
          </cell>
          <cell r="I4334" t="str">
            <v>A</v>
          </cell>
          <cell r="J4334">
            <v>0.11429065784266693</v>
          </cell>
          <cell r="K4334" t="str">
            <v>A</v>
          </cell>
          <cell r="L4334" t="str">
            <v>Cicf</v>
          </cell>
          <cell r="M4334" t="str">
            <v/>
          </cell>
          <cell r="N4334" t="str">
            <v>CAPAG Ano Base 2023</v>
          </cell>
          <cell r="O4334" t="str">
            <v>Não</v>
          </cell>
          <cell r="P4334">
            <v>0.163585210629142</v>
          </cell>
          <cell r="Q4334" t="str">
            <v>Sim</v>
          </cell>
          <cell r="R4334" t="str">
            <v/>
          </cell>
          <cell r="S4334" t="str">
            <v/>
          </cell>
          <cell r="T4334" t="str">
            <v/>
          </cell>
          <cell r="U4334" t="str">
            <v/>
          </cell>
          <cell r="V4334" t="str">
            <v>Sim</v>
          </cell>
          <cell r="W4334" t="str">
            <v>Sim</v>
          </cell>
        </row>
        <row r="4335">
          <cell r="D4335" t="str">
            <v>Arvoredo/SC</v>
          </cell>
          <cell r="E4335" t="str">
            <v>A</v>
          </cell>
          <cell r="F4335">
            <v>4.1343968650775907E-2</v>
          </cell>
          <cell r="G4335" t="str">
            <v>A</v>
          </cell>
          <cell r="H4335">
            <v>0.84889840090761282</v>
          </cell>
          <cell r="I4335" t="str">
            <v>A</v>
          </cell>
          <cell r="J4335">
            <v>0.10172857165645054</v>
          </cell>
          <cell r="K4335" t="str">
            <v>A</v>
          </cell>
          <cell r="L4335" t="str">
            <v>Bicf</v>
          </cell>
          <cell r="M4335" t="str">
            <v/>
          </cell>
          <cell r="N4335" t="str">
            <v>CAPAG Ano Base 2023</v>
          </cell>
          <cell r="O4335" t="str">
            <v>Não</v>
          </cell>
          <cell r="P4335">
            <v>5.4328322938415538E-3</v>
          </cell>
          <cell r="Q4335" t="str">
            <v>Sim</v>
          </cell>
          <cell r="R4335" t="str">
            <v/>
          </cell>
          <cell r="S4335" t="str">
            <v/>
          </cell>
          <cell r="T4335" t="str">
            <v/>
          </cell>
          <cell r="U4335" t="str">
            <v/>
          </cell>
          <cell r="V4335" t="str">
            <v>Sim</v>
          </cell>
          <cell r="W4335" t="str">
            <v>Sim</v>
          </cell>
        </row>
        <row r="4336">
          <cell r="D4336" t="str">
            <v>Ascurra/SC</v>
          </cell>
          <cell r="E4336" t="str">
            <v>C</v>
          </cell>
          <cell r="F4336">
            <v>3.4258531668147144E-2</v>
          </cell>
          <cell r="G4336" t="str">
            <v>A</v>
          </cell>
          <cell r="H4336">
            <v>0.96590634465377345</v>
          </cell>
          <cell r="I4336" t="str">
            <v>C</v>
          </cell>
          <cell r="J4336">
            <v>2.6888444624669491E-2</v>
          </cell>
          <cell r="K4336" t="str">
            <v>B</v>
          </cell>
          <cell r="L4336" t="str">
            <v>Aicf</v>
          </cell>
          <cell r="M4336" t="str">
            <v/>
          </cell>
          <cell r="N4336" t="str">
            <v>CAPAG Ano Base 2023</v>
          </cell>
          <cell r="O4336" t="str">
            <v>Não</v>
          </cell>
          <cell r="P4336">
            <v>0.40966315271978565</v>
          </cell>
          <cell r="Q4336" t="str">
            <v>Sim</v>
          </cell>
          <cell r="R4336" t="str">
            <v/>
          </cell>
          <cell r="S4336" t="str">
            <v/>
          </cell>
          <cell r="T4336" t="str">
            <v/>
          </cell>
          <cell r="U4336" t="str">
            <v/>
          </cell>
          <cell r="V4336" t="str">
            <v>Sim</v>
          </cell>
          <cell r="W4336" t="str">
            <v>Sim</v>
          </cell>
        </row>
        <row r="4337">
          <cell r="D4337" t="str">
            <v>Atalanta/SC</v>
          </cell>
          <cell r="E4337" t="str">
            <v>n.d.</v>
          </cell>
          <cell r="F4337">
            <v>1.1220253249425258E-2</v>
          </cell>
          <cell r="G4337" t="str">
            <v>A</v>
          </cell>
          <cell r="H4337">
            <v>0.91552608950104164</v>
          </cell>
          <cell r="I4337" t="str">
            <v>B</v>
          </cell>
          <cell r="J4337" t="str">
            <v>n.d.</v>
          </cell>
          <cell r="K4337" t="str">
            <v>n.d.</v>
          </cell>
          <cell r="L4337" t="str">
            <v>Bicf</v>
          </cell>
          <cell r="M433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37" t="str">
            <v>CAPAG Ano Base 2023</v>
          </cell>
          <cell r="O4337" t="str">
            <v>Não</v>
          </cell>
          <cell r="P4337" t="str">
            <v>n.d.</v>
          </cell>
          <cell r="Q4337" t="str">
            <v>Sim</v>
          </cell>
          <cell r="R4337" t="str">
            <v/>
          </cell>
          <cell r="S4337" t="str">
            <v/>
          </cell>
          <cell r="T4337" t="str">
            <v/>
          </cell>
          <cell r="U4337" t="str">
            <v>Sim</v>
          </cell>
          <cell r="V4337" t="str">
            <v>Sim</v>
          </cell>
          <cell r="W4337" t="str">
            <v>Não</v>
          </cell>
        </row>
        <row r="4338">
          <cell r="D4338" t="str">
            <v>Aurora/SC</v>
          </cell>
          <cell r="E4338" t="str">
            <v>n.d.</v>
          </cell>
          <cell r="F4338">
            <v>4.8951134280697993E-2</v>
          </cell>
          <cell r="G4338" t="str">
            <v>A</v>
          </cell>
          <cell r="H4338">
            <v>0.95083213626580598</v>
          </cell>
          <cell r="I4338" t="str">
            <v>C</v>
          </cell>
          <cell r="J4338" t="str">
            <v>n.d.</v>
          </cell>
          <cell r="K4338" t="str">
            <v>n.d.</v>
          </cell>
          <cell r="L4338" t="str">
            <v>Bicf</v>
          </cell>
          <cell r="M433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338" t="str">
            <v>CAPAG Ano Base 2023</v>
          </cell>
          <cell r="O4338" t="str">
            <v>Não</v>
          </cell>
          <cell r="P4338" t="str">
            <v>n.d.</v>
          </cell>
          <cell r="Q4338" t="str">
            <v>Sim</v>
          </cell>
          <cell r="R4338" t="str">
            <v/>
          </cell>
          <cell r="S4338" t="str">
            <v/>
          </cell>
          <cell r="T4338" t="str">
            <v>Negativa</v>
          </cell>
          <cell r="U4338" t="str">
            <v/>
          </cell>
          <cell r="V4338" t="str">
            <v>Sim</v>
          </cell>
          <cell r="W4338" t="str">
            <v>Sim</v>
          </cell>
        </row>
        <row r="4339">
          <cell r="D4339" t="str">
            <v>Balneário Arroio do Silva/SC</v>
          </cell>
          <cell r="E4339" t="str">
            <v>n.d.</v>
          </cell>
          <cell r="F4339" t="str">
            <v>n.d.</v>
          </cell>
          <cell r="G4339" t="str">
            <v>n.d.</v>
          </cell>
          <cell r="H4339" t="str">
            <v>n.d.</v>
          </cell>
          <cell r="I4339" t="str">
            <v>n.d.</v>
          </cell>
          <cell r="J4339" t="str">
            <v>n.d.</v>
          </cell>
          <cell r="K4339" t="str">
            <v>n.d.</v>
          </cell>
          <cell r="L4339" t="str">
            <v>Bicf</v>
          </cell>
          <cell r="M4339" t="str">
            <v xml:space="preserve">Ente não publicou último RGF de 2024
Ente não publicou último RREO de 2024
</v>
          </cell>
          <cell r="N4339" t="str">
            <v>CAPAG Ano Base 2023</v>
          </cell>
          <cell r="O4339" t="str">
            <v>Não</v>
          </cell>
          <cell r="P4339">
            <v>0.23725131512482026</v>
          </cell>
          <cell r="Q4339" t="str">
            <v>Sim</v>
          </cell>
          <cell r="R4339" t="str">
            <v>Sim</v>
          </cell>
          <cell r="S4339" t="str">
            <v/>
          </cell>
          <cell r="T4339" t="str">
            <v/>
          </cell>
          <cell r="U4339" t="str">
            <v/>
          </cell>
          <cell r="V4339" t="str">
            <v>Não</v>
          </cell>
          <cell r="W4339" t="str">
            <v>Não</v>
          </cell>
        </row>
        <row r="4340">
          <cell r="D4340" t="str">
            <v>Balneário Camboriú/SC</v>
          </cell>
          <cell r="E4340" t="str">
            <v>A</v>
          </cell>
          <cell r="F4340">
            <v>0.12088057895863799</v>
          </cell>
          <cell r="G4340" t="str">
            <v>A</v>
          </cell>
          <cell r="H4340">
            <v>0.89347291497421977</v>
          </cell>
          <cell r="I4340" t="str">
            <v>B</v>
          </cell>
          <cell r="J4340">
            <v>7.5982093751614146E-2</v>
          </cell>
          <cell r="K4340" t="str">
            <v>A</v>
          </cell>
          <cell r="L4340" t="str">
            <v>Bicf</v>
          </cell>
          <cell r="M4340" t="str">
            <v/>
          </cell>
          <cell r="N4340" t="str">
            <v>CAPAG Ano Base 2023</v>
          </cell>
          <cell r="O4340" t="str">
            <v>Não</v>
          </cell>
          <cell r="P4340">
            <v>0.24881965350917165</v>
          </cell>
          <cell r="Q4340" t="str">
            <v>Sim</v>
          </cell>
          <cell r="R4340" t="str">
            <v/>
          </cell>
          <cell r="S4340" t="str">
            <v/>
          </cell>
          <cell r="T4340" t="str">
            <v/>
          </cell>
          <cell r="U4340" t="str">
            <v/>
          </cell>
          <cell r="V4340" t="str">
            <v>Sim</v>
          </cell>
          <cell r="W4340" t="str">
            <v>Sim</v>
          </cell>
        </row>
        <row r="4341">
          <cell r="D4341" t="str">
            <v>Balneário Barra do Sul/SC</v>
          </cell>
          <cell r="E4341" t="str">
            <v>A</v>
          </cell>
          <cell r="F4341">
            <v>6.5499481691417033E-2</v>
          </cell>
          <cell r="G4341" t="str">
            <v>A</v>
          </cell>
          <cell r="H4341">
            <v>0.82718776032362151</v>
          </cell>
          <cell r="I4341" t="str">
            <v>A</v>
          </cell>
          <cell r="J4341">
            <v>6.4260152430621859E-2</v>
          </cell>
          <cell r="K4341" t="str">
            <v>A</v>
          </cell>
          <cell r="L4341" t="str">
            <v>Bicf</v>
          </cell>
          <cell r="M4341" t="str">
            <v/>
          </cell>
          <cell r="N4341" t="str">
            <v>CAPAG Ano Base 2023</v>
          </cell>
          <cell r="O4341" t="str">
            <v>Não</v>
          </cell>
          <cell r="P4341">
            <v>0.37416437824826126</v>
          </cell>
          <cell r="Q4341" t="str">
            <v>Sim</v>
          </cell>
          <cell r="R4341" t="str">
            <v/>
          </cell>
          <cell r="S4341" t="str">
            <v/>
          </cell>
          <cell r="T4341" t="str">
            <v/>
          </cell>
          <cell r="U4341" t="str">
            <v/>
          </cell>
          <cell r="V4341" t="str">
            <v>Sim</v>
          </cell>
          <cell r="W4341" t="str">
            <v>Sim</v>
          </cell>
        </row>
        <row r="4342">
          <cell r="D4342" t="str">
            <v>Balneário Gaivota/SC</v>
          </cell>
          <cell r="E4342" t="str">
            <v>C</v>
          </cell>
          <cell r="F4342">
            <v>0.16376567732116235</v>
          </cell>
          <cell r="G4342" t="str">
            <v>A</v>
          </cell>
          <cell r="H4342">
            <v>0.94722336915138494</v>
          </cell>
          <cell r="I4342" t="str">
            <v>B</v>
          </cell>
          <cell r="J4342">
            <v>-5.8811886644454706E-2</v>
          </cell>
          <cell r="K4342" t="str">
            <v>C</v>
          </cell>
          <cell r="L4342" t="str">
            <v>Bicf</v>
          </cell>
          <cell r="M4342" t="str">
            <v/>
          </cell>
          <cell r="N4342" t="str">
            <v>CAPAG Ano Base 2023</v>
          </cell>
          <cell r="O4342" t="str">
            <v>Não</v>
          </cell>
          <cell r="P4342">
            <v>5.9119741750468124</v>
          </cell>
          <cell r="Q4342" t="str">
            <v>Sim</v>
          </cell>
          <cell r="R4342" t="str">
            <v/>
          </cell>
          <cell r="S4342" t="str">
            <v/>
          </cell>
          <cell r="T4342" t="str">
            <v/>
          </cell>
          <cell r="U4342" t="str">
            <v/>
          </cell>
          <cell r="V4342" t="str">
            <v>Sim</v>
          </cell>
          <cell r="W4342" t="str">
            <v>Não</v>
          </cell>
        </row>
        <row r="4343">
          <cell r="D4343" t="str">
            <v>Bandeirante/SC</v>
          </cell>
          <cell r="E4343" t="str">
            <v>C</v>
          </cell>
          <cell r="F4343">
            <v>0.92471234897190746</v>
          </cell>
          <cell r="G4343" t="str">
            <v>B</v>
          </cell>
          <cell r="H4343">
            <v>0.95669693670252642</v>
          </cell>
          <cell r="I4343" t="str">
            <v>C</v>
          </cell>
          <cell r="J4343">
            <v>-3.0149478453564432E-4</v>
          </cell>
          <cell r="K4343" t="str">
            <v>C</v>
          </cell>
          <cell r="L4343" t="str">
            <v>Bicf</v>
          </cell>
          <cell r="M4343" t="str">
            <v/>
          </cell>
          <cell r="N4343" t="str">
            <v>CAPAG Ano Base 2023</v>
          </cell>
          <cell r="O4343" t="str">
            <v>Não</v>
          </cell>
          <cell r="P4343">
            <v>1.0020393089620381</v>
          </cell>
          <cell r="Q4343" t="str">
            <v>Sim</v>
          </cell>
          <cell r="R4343" t="str">
            <v/>
          </cell>
          <cell r="S4343" t="str">
            <v/>
          </cell>
          <cell r="T4343" t="str">
            <v/>
          </cell>
          <cell r="U4343" t="str">
            <v/>
          </cell>
          <cell r="V4343" t="str">
            <v>Sim</v>
          </cell>
          <cell r="W4343" t="str">
            <v>Não</v>
          </cell>
        </row>
        <row r="4344">
          <cell r="D4344" t="str">
            <v>Barra Bonita/SC</v>
          </cell>
          <cell r="E4344" t="str">
            <v>A</v>
          </cell>
          <cell r="F4344">
            <v>5.0492606486873476E-3</v>
          </cell>
          <cell r="G4344" t="str">
            <v>A</v>
          </cell>
          <cell r="H4344">
            <v>0.87002241975926597</v>
          </cell>
          <cell r="I4344" t="str">
            <v>B</v>
          </cell>
          <cell r="J4344">
            <v>0.22638073479298043</v>
          </cell>
          <cell r="K4344" t="str">
            <v>A</v>
          </cell>
          <cell r="L4344" t="str">
            <v>Bicf</v>
          </cell>
          <cell r="M4344" t="str">
            <v/>
          </cell>
          <cell r="N4344" t="str">
            <v>CAPAG Ano Base 2023</v>
          </cell>
          <cell r="O4344" t="str">
            <v>Não</v>
          </cell>
          <cell r="P4344">
            <v>0.15128516616822923</v>
          </cell>
          <cell r="Q4344" t="str">
            <v>Sim</v>
          </cell>
          <cell r="R4344" t="str">
            <v/>
          </cell>
          <cell r="S4344" t="str">
            <v/>
          </cell>
          <cell r="T4344" t="str">
            <v/>
          </cell>
          <cell r="U4344" t="str">
            <v/>
          </cell>
          <cell r="V4344" t="str">
            <v>Sim</v>
          </cell>
          <cell r="W4344" t="str">
            <v>Sim</v>
          </cell>
        </row>
        <row r="4345">
          <cell r="D4345" t="str">
            <v>Barra Velha/SC</v>
          </cell>
          <cell r="E4345" t="str">
            <v>A</v>
          </cell>
          <cell r="F4345">
            <v>0.16357169445759687</v>
          </cell>
          <cell r="G4345" t="str">
            <v>A</v>
          </cell>
          <cell r="H4345">
            <v>0.81122401801779886</v>
          </cell>
          <cell r="I4345" t="str">
            <v>A</v>
          </cell>
          <cell r="J4345">
            <v>0.1124453948718904</v>
          </cell>
          <cell r="K4345" t="str">
            <v>A</v>
          </cell>
          <cell r="L4345" t="str">
            <v>Bicf</v>
          </cell>
          <cell r="M4345" t="str">
            <v/>
          </cell>
          <cell r="N4345" t="str">
            <v>CAPAG Ano Base 2023</v>
          </cell>
          <cell r="O4345" t="str">
            <v>Não</v>
          </cell>
          <cell r="P4345">
            <v>0.20257974154655151</v>
          </cell>
          <cell r="Q4345" t="str">
            <v>Sim</v>
          </cell>
          <cell r="R4345" t="str">
            <v/>
          </cell>
          <cell r="S4345" t="str">
            <v/>
          </cell>
          <cell r="T4345" t="str">
            <v/>
          </cell>
          <cell r="U4345" t="str">
            <v/>
          </cell>
          <cell r="V4345" t="str">
            <v>Sim</v>
          </cell>
          <cell r="W4345" t="str">
            <v>Sim</v>
          </cell>
        </row>
        <row r="4346">
          <cell r="D4346" t="str">
            <v>Bela Vista do Toldo/SC</v>
          </cell>
          <cell r="E4346" t="str">
            <v>C</v>
          </cell>
          <cell r="F4346">
            <v>0.1797875473634874</v>
          </cell>
          <cell r="G4346" t="str">
            <v>A</v>
          </cell>
          <cell r="H4346">
            <v>0.95763671559155683</v>
          </cell>
          <cell r="I4346" t="str">
            <v>C</v>
          </cell>
          <cell r="J4346">
            <v>4.6236215134609522E-2</v>
          </cell>
          <cell r="K4346" t="str">
            <v>B</v>
          </cell>
          <cell r="L4346" t="str">
            <v>Bicf</v>
          </cell>
          <cell r="M4346" t="str">
            <v/>
          </cell>
          <cell r="N4346" t="str">
            <v>CAPAG Ano Base 2023</v>
          </cell>
          <cell r="O4346" t="str">
            <v>Não</v>
          </cell>
          <cell r="P4346">
            <v>0.31936661951687706</v>
          </cell>
          <cell r="Q4346" t="str">
            <v>Sim</v>
          </cell>
          <cell r="R4346" t="str">
            <v/>
          </cell>
          <cell r="S4346" t="str">
            <v/>
          </cell>
          <cell r="T4346" t="str">
            <v/>
          </cell>
          <cell r="U4346" t="str">
            <v/>
          </cell>
          <cell r="V4346" t="str">
            <v>Sim</v>
          </cell>
          <cell r="W4346" t="str">
            <v>Sim</v>
          </cell>
        </row>
        <row r="4347">
          <cell r="D4347" t="str">
            <v>Belmonte/SC</v>
          </cell>
          <cell r="E4347" t="str">
            <v>A+</v>
          </cell>
          <cell r="F4347">
            <v>0</v>
          </cell>
          <cell r="G4347" t="str">
            <v>A</v>
          </cell>
          <cell r="H4347">
            <v>0.91684821450500154</v>
          </cell>
          <cell r="I4347" t="str">
            <v>B</v>
          </cell>
          <cell r="J4347">
            <v>0.130347667253114</v>
          </cell>
          <cell r="K4347" t="str">
            <v>A</v>
          </cell>
          <cell r="L4347" t="str">
            <v>Aicf</v>
          </cell>
          <cell r="M4347" t="str">
            <v/>
          </cell>
          <cell r="N4347" t="str">
            <v>CAPAG Ano Base 2023</v>
          </cell>
          <cell r="O4347" t="str">
            <v>Não</v>
          </cell>
          <cell r="P4347">
            <v>6.5735697645801408E-2</v>
          </cell>
          <cell r="Q4347" t="str">
            <v>Sim</v>
          </cell>
          <cell r="R4347" t="str">
            <v/>
          </cell>
          <cell r="S4347" t="str">
            <v/>
          </cell>
          <cell r="T4347" t="str">
            <v/>
          </cell>
          <cell r="U4347" t="str">
            <v/>
          </cell>
          <cell r="V4347" t="str">
            <v>Sim</v>
          </cell>
          <cell r="W4347" t="str">
            <v>Sim</v>
          </cell>
        </row>
        <row r="4348">
          <cell r="D4348" t="str">
            <v>Benedito Novo/SC</v>
          </cell>
          <cell r="E4348" t="str">
            <v>n.d.</v>
          </cell>
          <cell r="F4348" t="str">
            <v>n.d.</v>
          </cell>
          <cell r="G4348" t="str">
            <v>n.d.</v>
          </cell>
          <cell r="H4348" t="str">
            <v>n.d.</v>
          </cell>
          <cell r="I4348" t="str">
            <v>n.d.</v>
          </cell>
          <cell r="J4348" t="str">
            <v>n.d.</v>
          </cell>
          <cell r="K4348" t="str">
            <v>n.d.</v>
          </cell>
          <cell r="L4348" t="str">
            <v>Bicf</v>
          </cell>
          <cell r="M4348" t="str">
            <v xml:space="preserve">Ente não publicou último RGF de 2024
Ente não publicou último RREO de 2024
</v>
          </cell>
          <cell r="N4348" t="str">
            <v>CAPAG Ano Base 2023</v>
          </cell>
          <cell r="O4348" t="str">
            <v>Não</v>
          </cell>
          <cell r="P4348">
            <v>0.16979971267018096</v>
          </cell>
          <cell r="Q4348" t="str">
            <v>Sim</v>
          </cell>
          <cell r="R4348" t="str">
            <v>Sim</v>
          </cell>
          <cell r="S4348" t="str">
            <v/>
          </cell>
          <cell r="T4348" t="str">
            <v/>
          </cell>
          <cell r="U4348" t="str">
            <v/>
          </cell>
          <cell r="V4348" t="str">
            <v>Não</v>
          </cell>
          <cell r="W4348" t="str">
            <v>Não</v>
          </cell>
        </row>
        <row r="4349">
          <cell r="D4349" t="str">
            <v>Biguaçu/SC</v>
          </cell>
          <cell r="E4349" t="str">
            <v>A</v>
          </cell>
          <cell r="F4349">
            <v>0.10828348259352538</v>
          </cell>
          <cell r="G4349" t="str">
            <v>A</v>
          </cell>
          <cell r="H4349">
            <v>0.8887300133716225</v>
          </cell>
          <cell r="I4349" t="str">
            <v>B</v>
          </cell>
          <cell r="J4349">
            <v>5.1889025464387298E-2</v>
          </cell>
          <cell r="K4349" t="str">
            <v>A</v>
          </cell>
          <cell r="L4349" t="str">
            <v>Bicf</v>
          </cell>
          <cell r="M4349" t="str">
            <v/>
          </cell>
          <cell r="N4349" t="str">
            <v>CAPAG Ano Base 2023</v>
          </cell>
          <cell r="O4349" t="str">
            <v>Não</v>
          </cell>
          <cell r="P4349">
            <v>0.26184260776803997</v>
          </cell>
          <cell r="Q4349" t="str">
            <v>Sim</v>
          </cell>
          <cell r="R4349" t="str">
            <v/>
          </cell>
          <cell r="S4349" t="str">
            <v/>
          </cell>
          <cell r="T4349" t="str">
            <v/>
          </cell>
          <cell r="U4349" t="str">
            <v/>
          </cell>
          <cell r="V4349" t="str">
            <v>Sim</v>
          </cell>
          <cell r="W4349" t="str">
            <v>Sim</v>
          </cell>
        </row>
        <row r="4350">
          <cell r="D4350" t="str">
            <v>Blumenau/SC</v>
          </cell>
          <cell r="E4350" t="str">
            <v>A</v>
          </cell>
          <cell r="F4350">
            <v>0.48776361507203275</v>
          </cell>
          <cell r="G4350" t="str">
            <v>A</v>
          </cell>
          <cell r="H4350">
            <v>0.91863982927154486</v>
          </cell>
          <cell r="I4350" t="str">
            <v>B</v>
          </cell>
          <cell r="J4350">
            <v>5.6214905057048209E-2</v>
          </cell>
          <cell r="K4350" t="str">
            <v>A</v>
          </cell>
          <cell r="L4350" t="str">
            <v>Bicf</v>
          </cell>
          <cell r="M4350" t="str">
            <v/>
          </cell>
          <cell r="N4350" t="str">
            <v>CAPAG Ano Base 2023</v>
          </cell>
          <cell r="O4350" t="str">
            <v>Não</v>
          </cell>
          <cell r="P4350">
            <v>0.2965282420376113</v>
          </cell>
          <cell r="Q4350" t="str">
            <v>Sim</v>
          </cell>
          <cell r="R4350" t="str">
            <v/>
          </cell>
          <cell r="S4350" t="str">
            <v/>
          </cell>
          <cell r="T4350" t="str">
            <v/>
          </cell>
          <cell r="U4350" t="str">
            <v/>
          </cell>
          <cell r="V4350" t="str">
            <v>Sim</v>
          </cell>
          <cell r="W4350" t="str">
            <v>Sim</v>
          </cell>
        </row>
        <row r="4351">
          <cell r="D4351" t="str">
            <v>Bocaina do Sul/SC</v>
          </cell>
          <cell r="E4351" t="str">
            <v>C</v>
          </cell>
          <cell r="F4351">
            <v>6.0243490389860254E-3</v>
          </cell>
          <cell r="G4351" t="str">
            <v>A</v>
          </cell>
          <cell r="H4351">
            <v>0.96168857350825554</v>
          </cell>
          <cell r="I4351" t="str">
            <v>C</v>
          </cell>
          <cell r="J4351">
            <v>1.8504241663779262E-2</v>
          </cell>
          <cell r="K4351" t="str">
            <v>B</v>
          </cell>
          <cell r="L4351" t="str">
            <v>Dicf</v>
          </cell>
          <cell r="M4351" t="str">
            <v/>
          </cell>
          <cell r="N4351" t="str">
            <v>CAPAG Ano Base 2023</v>
          </cell>
          <cell r="O4351" t="str">
            <v>Não</v>
          </cell>
          <cell r="P4351">
            <v>6.3201409063914415E-2</v>
          </cell>
          <cell r="Q4351" t="str">
            <v>Sim</v>
          </cell>
          <cell r="R4351" t="str">
            <v>Sim</v>
          </cell>
          <cell r="S4351" t="str">
            <v/>
          </cell>
          <cell r="T4351" t="str">
            <v/>
          </cell>
          <cell r="U4351" t="str">
            <v/>
          </cell>
          <cell r="V4351" t="str">
            <v>Sim</v>
          </cell>
          <cell r="W4351" t="str">
            <v>Sim</v>
          </cell>
        </row>
        <row r="4352">
          <cell r="D4352" t="str">
            <v>Bombinhas/SC</v>
          </cell>
          <cell r="E4352" t="str">
            <v>C</v>
          </cell>
          <cell r="F4352">
            <v>0.19031501594266603</v>
          </cell>
          <cell r="G4352" t="str">
            <v>A</v>
          </cell>
          <cell r="H4352">
            <v>0.95311023326951894</v>
          </cell>
          <cell r="I4352" t="str">
            <v>C</v>
          </cell>
          <cell r="J4352">
            <v>7.6811544785121366E-2</v>
          </cell>
          <cell r="K4352" t="str">
            <v>A</v>
          </cell>
          <cell r="L4352" t="str">
            <v>Bicf</v>
          </cell>
          <cell r="M4352" t="str">
            <v/>
          </cell>
          <cell r="N4352" t="str">
            <v>CAPAG Ano Base 2023</v>
          </cell>
          <cell r="O4352" t="str">
            <v>Não</v>
          </cell>
          <cell r="P4352">
            <v>0.13094506361062849</v>
          </cell>
          <cell r="Q4352" t="str">
            <v>Sim</v>
          </cell>
          <cell r="R4352" t="str">
            <v/>
          </cell>
          <cell r="S4352" t="str">
            <v/>
          </cell>
          <cell r="T4352" t="str">
            <v/>
          </cell>
          <cell r="U4352" t="str">
            <v/>
          </cell>
          <cell r="V4352" t="str">
            <v>Sim</v>
          </cell>
          <cell r="W4352" t="str">
            <v>Sim</v>
          </cell>
        </row>
        <row r="4353">
          <cell r="D4353" t="str">
            <v>Bom Jardim da Serra/SC</v>
          </cell>
          <cell r="E4353" t="str">
            <v>n.d.</v>
          </cell>
          <cell r="F4353">
            <v>0.16912146062703495</v>
          </cell>
          <cell r="G4353" t="str">
            <v>A</v>
          </cell>
          <cell r="H4353">
            <v>0.82089293846505773</v>
          </cell>
          <cell r="I4353" t="str">
            <v>A</v>
          </cell>
          <cell r="J4353" t="str">
            <v>n.d.</v>
          </cell>
          <cell r="K4353" t="str">
            <v>n.d.</v>
          </cell>
          <cell r="L4353" t="str">
            <v>Bicf</v>
          </cell>
          <cell r="M4353"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353" t="str">
            <v>CAPAG Ano Base 2023</v>
          </cell>
          <cell r="O4353" t="str">
            <v>Não</v>
          </cell>
          <cell r="P4353" t="str">
            <v>n.d.</v>
          </cell>
          <cell r="Q4353" t="str">
            <v>Sim</v>
          </cell>
          <cell r="R4353" t="str">
            <v/>
          </cell>
          <cell r="S4353" t="str">
            <v/>
          </cell>
          <cell r="T4353" t="str">
            <v>Negativa</v>
          </cell>
          <cell r="U4353" t="str">
            <v/>
          </cell>
          <cell r="V4353" t="str">
            <v>Sim</v>
          </cell>
          <cell r="W4353" t="str">
            <v>Sim</v>
          </cell>
        </row>
        <row r="4354">
          <cell r="D4354" t="str">
            <v>Bom Jesus/SC</v>
          </cell>
          <cell r="E4354" t="str">
            <v>A+</v>
          </cell>
          <cell r="F4354">
            <v>6.811107291175808E-2</v>
          </cell>
          <cell r="G4354" t="str">
            <v>A</v>
          </cell>
          <cell r="H4354">
            <v>0.90542821304456955</v>
          </cell>
          <cell r="I4354" t="str">
            <v>B</v>
          </cell>
          <cell r="J4354">
            <v>0.15279027723883787</v>
          </cell>
          <cell r="K4354" t="str">
            <v>A</v>
          </cell>
          <cell r="L4354" t="str">
            <v>Aicf</v>
          </cell>
          <cell r="M4354" t="str">
            <v/>
          </cell>
          <cell r="N4354" t="str">
            <v>CAPAG Ano Base 2023</v>
          </cell>
          <cell r="O4354" t="str">
            <v>Não</v>
          </cell>
          <cell r="P4354">
            <v>0.11064092939140725</v>
          </cell>
          <cell r="Q4354" t="str">
            <v>Sim</v>
          </cell>
          <cell r="R4354" t="str">
            <v/>
          </cell>
          <cell r="S4354" t="str">
            <v/>
          </cell>
          <cell r="T4354" t="str">
            <v/>
          </cell>
          <cell r="U4354" t="str">
            <v/>
          </cell>
          <cell r="V4354" t="str">
            <v>Sim</v>
          </cell>
          <cell r="W4354" t="str">
            <v>Sim</v>
          </cell>
        </row>
        <row r="4355">
          <cell r="D4355" t="str">
            <v>Bom Jesus do Oeste/SC</v>
          </cell>
          <cell r="E4355" t="str">
            <v>n.d.</v>
          </cell>
          <cell r="F4355">
            <v>0</v>
          </cell>
          <cell r="G4355" t="str">
            <v>A</v>
          </cell>
          <cell r="H4355">
            <v>4.3463539773988966</v>
          </cell>
          <cell r="I4355" t="str">
            <v>C</v>
          </cell>
          <cell r="J4355" t="str">
            <v>n.d.</v>
          </cell>
          <cell r="K4355" t="str">
            <v>n.d.</v>
          </cell>
          <cell r="L4355" t="str">
            <v>Aicf</v>
          </cell>
          <cell r="M435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55" t="str">
            <v>CAPAG Ano Base 2024</v>
          </cell>
          <cell r="O4355" t="str">
            <v>Sim</v>
          </cell>
          <cell r="P4355" t="str">
            <v>n.d.</v>
          </cell>
          <cell r="Q4355" t="str">
            <v>Sim</v>
          </cell>
          <cell r="R4355" t="str">
            <v/>
          </cell>
          <cell r="S4355" t="str">
            <v/>
          </cell>
          <cell r="T4355" t="str">
            <v/>
          </cell>
          <cell r="U4355" t="str">
            <v>Sim</v>
          </cell>
          <cell r="V4355" t="str">
            <v>Sim</v>
          </cell>
          <cell r="W4355" t="str">
            <v>Sim</v>
          </cell>
        </row>
        <row r="4356">
          <cell r="D4356" t="str">
            <v>Bom Retiro/SC</v>
          </cell>
          <cell r="E4356" t="str">
            <v>C</v>
          </cell>
          <cell r="F4356">
            <v>5.3367450977600428E-2</v>
          </cell>
          <cell r="G4356" t="str">
            <v>A</v>
          </cell>
          <cell r="H4356">
            <v>0.97368736681003587</v>
          </cell>
          <cell r="I4356" t="str">
            <v>C</v>
          </cell>
          <cell r="J4356">
            <v>7.7600663175456828E-3</v>
          </cell>
          <cell r="K4356" t="str">
            <v>B</v>
          </cell>
          <cell r="L4356" t="str">
            <v>Aicf</v>
          </cell>
          <cell r="M4356" t="str">
            <v/>
          </cell>
          <cell r="N4356" t="str">
            <v>CAPAG Ano Base 2023</v>
          </cell>
          <cell r="O4356" t="str">
            <v>Não</v>
          </cell>
          <cell r="P4356">
            <v>0.74991876582569439</v>
          </cell>
          <cell r="Q4356" t="str">
            <v>Sim</v>
          </cell>
          <cell r="R4356" t="str">
            <v/>
          </cell>
          <cell r="S4356" t="str">
            <v/>
          </cell>
          <cell r="T4356" t="str">
            <v/>
          </cell>
          <cell r="U4356" t="str">
            <v/>
          </cell>
          <cell r="V4356" t="str">
            <v>Sim</v>
          </cell>
          <cell r="W4356" t="str">
            <v>Sim</v>
          </cell>
        </row>
        <row r="4357">
          <cell r="D4357" t="str">
            <v>Botuverá/SC</v>
          </cell>
          <cell r="E4357" t="str">
            <v>C</v>
          </cell>
          <cell r="F4357">
            <v>9.4018197525854219E-2</v>
          </cell>
          <cell r="G4357" t="str">
            <v>A</v>
          </cell>
          <cell r="H4357">
            <v>1.1124501760690051</v>
          </cell>
          <cell r="I4357" t="str">
            <v>C</v>
          </cell>
          <cell r="J4357">
            <v>7.6336928994753556E-2</v>
          </cell>
          <cell r="K4357" t="str">
            <v>A</v>
          </cell>
          <cell r="L4357" t="str">
            <v>Bicf</v>
          </cell>
          <cell r="M4357" t="str">
            <v/>
          </cell>
          <cell r="N4357" t="str">
            <v>CAPAG Ano Base 2023</v>
          </cell>
          <cell r="O4357" t="str">
            <v>Não</v>
          </cell>
          <cell r="P4357">
            <v>0.13798015690928225</v>
          </cell>
          <cell r="Q4357" t="str">
            <v>Sim</v>
          </cell>
          <cell r="R4357" t="str">
            <v/>
          </cell>
          <cell r="S4357" t="str">
            <v/>
          </cell>
          <cell r="T4357" t="str">
            <v/>
          </cell>
          <cell r="U4357" t="str">
            <v/>
          </cell>
          <cell r="V4357" t="str">
            <v>Sim</v>
          </cell>
          <cell r="W4357" t="str">
            <v>Sim</v>
          </cell>
        </row>
        <row r="4358">
          <cell r="D4358" t="str">
            <v>Braço do Norte/SC</v>
          </cell>
          <cell r="E4358" t="str">
            <v>n.d.</v>
          </cell>
          <cell r="F4358" t="str">
            <v>n.d.</v>
          </cell>
          <cell r="G4358" t="str">
            <v>n.d.</v>
          </cell>
          <cell r="H4358" t="str">
            <v>n.d.</v>
          </cell>
          <cell r="I4358" t="str">
            <v>n.d.</v>
          </cell>
          <cell r="J4358" t="str">
            <v>n.d.</v>
          </cell>
          <cell r="K4358" t="str">
            <v>n.d.</v>
          </cell>
          <cell r="L4358" t="str">
            <v>Bicf</v>
          </cell>
          <cell r="M4358" t="str">
            <v xml:space="preserve">Ente não publicou último RGF de 2024
Ente não publicou último RREO de 2024
</v>
          </cell>
          <cell r="N4358" t="str">
            <v>CAPAG Ano Base 2023</v>
          </cell>
          <cell r="O4358" t="str">
            <v>Não</v>
          </cell>
          <cell r="P4358">
            <v>0.54368155497293424</v>
          </cell>
          <cell r="Q4358" t="str">
            <v>Sim</v>
          </cell>
          <cell r="R4358" t="str">
            <v>Sim</v>
          </cell>
          <cell r="S4358" t="str">
            <v/>
          </cell>
          <cell r="T4358" t="str">
            <v/>
          </cell>
          <cell r="U4358" t="str">
            <v/>
          </cell>
          <cell r="V4358" t="str">
            <v>Não</v>
          </cell>
          <cell r="W4358" t="str">
            <v>Não</v>
          </cell>
        </row>
        <row r="4359">
          <cell r="D4359" t="str">
            <v>Braço do Trombudo/SC</v>
          </cell>
          <cell r="E4359" t="str">
            <v>C</v>
          </cell>
          <cell r="F4359">
            <v>1.4965676930228645E-2</v>
          </cell>
          <cell r="G4359" t="str">
            <v>A</v>
          </cell>
          <cell r="H4359">
            <v>0.97108546516127281</v>
          </cell>
          <cell r="I4359" t="str">
            <v>C</v>
          </cell>
          <cell r="J4359">
            <v>3.7466360086971989E-2</v>
          </cell>
          <cell r="K4359" t="str">
            <v>B</v>
          </cell>
          <cell r="L4359" t="str">
            <v>Bicf</v>
          </cell>
          <cell r="M4359" t="str">
            <v/>
          </cell>
          <cell r="N4359" t="str">
            <v>CAPAG Ano Base 2023</v>
          </cell>
          <cell r="O4359" t="str">
            <v>Não</v>
          </cell>
          <cell r="P4359">
            <v>6.974135108147253E-2</v>
          </cell>
          <cell r="Q4359" t="str">
            <v>Sim</v>
          </cell>
          <cell r="R4359" t="str">
            <v/>
          </cell>
          <cell r="S4359" t="str">
            <v/>
          </cell>
          <cell r="T4359" t="str">
            <v/>
          </cell>
          <cell r="U4359" t="str">
            <v/>
          </cell>
          <cell r="V4359" t="str">
            <v>Sim</v>
          </cell>
          <cell r="W4359" t="str">
            <v>Sim</v>
          </cell>
        </row>
        <row r="4360">
          <cell r="D4360" t="str">
            <v>Brunópolis/SC</v>
          </cell>
          <cell r="E4360" t="str">
            <v>A</v>
          </cell>
          <cell r="F4360">
            <v>0</v>
          </cell>
          <cell r="G4360" t="str">
            <v>A</v>
          </cell>
          <cell r="H4360">
            <v>0.81339767124049156</v>
          </cell>
          <cell r="I4360" t="str">
            <v>A</v>
          </cell>
          <cell r="J4360">
            <v>0.26189851385582441</v>
          </cell>
          <cell r="K4360" t="str">
            <v>A</v>
          </cell>
          <cell r="L4360" t="str">
            <v>Bicf</v>
          </cell>
          <cell r="M4360" t="str">
            <v/>
          </cell>
          <cell r="N4360" t="str">
            <v>CAPAG Ano Base 2023</v>
          </cell>
          <cell r="O4360" t="str">
            <v>Não</v>
          </cell>
          <cell r="P4360">
            <v>0.13439025208130539</v>
          </cell>
          <cell r="Q4360" t="str">
            <v>Sim</v>
          </cell>
          <cell r="R4360" t="str">
            <v/>
          </cell>
          <cell r="S4360" t="str">
            <v/>
          </cell>
          <cell r="T4360" t="str">
            <v/>
          </cell>
          <cell r="U4360" t="str">
            <v/>
          </cell>
          <cell r="V4360" t="str">
            <v>Sim</v>
          </cell>
          <cell r="W4360" t="str">
            <v>Sim</v>
          </cell>
        </row>
        <row r="4361">
          <cell r="D4361" t="str">
            <v>Brusque/SC</v>
          </cell>
          <cell r="E4361" t="str">
            <v>B+</v>
          </cell>
          <cell r="F4361">
            <v>0.28235363581955653</v>
          </cell>
          <cell r="G4361" t="str">
            <v>A</v>
          </cell>
          <cell r="H4361">
            <v>0.91282702562834506</v>
          </cell>
          <cell r="I4361" t="str">
            <v>B</v>
          </cell>
          <cell r="J4361">
            <v>3.0241276687588959E-2</v>
          </cell>
          <cell r="K4361" t="str">
            <v>B</v>
          </cell>
          <cell r="L4361" t="str">
            <v>Aicf</v>
          </cell>
          <cell r="M4361" t="str">
            <v/>
          </cell>
          <cell r="N4361" t="str">
            <v>CAPAG Ano Base 2023</v>
          </cell>
          <cell r="O4361" t="str">
            <v>Não</v>
          </cell>
          <cell r="P4361">
            <v>0.29259473980597245</v>
          </cell>
          <cell r="Q4361" t="str">
            <v>Sim</v>
          </cell>
          <cell r="R4361" t="str">
            <v/>
          </cell>
          <cell r="S4361" t="str">
            <v/>
          </cell>
          <cell r="T4361" t="str">
            <v/>
          </cell>
          <cell r="U4361" t="str">
            <v/>
          </cell>
          <cell r="V4361" t="str">
            <v>Sim</v>
          </cell>
          <cell r="W4361" t="str">
            <v>Sim</v>
          </cell>
        </row>
        <row r="4362">
          <cell r="D4362" t="str">
            <v>Caçador/SC</v>
          </cell>
          <cell r="E4362" t="str">
            <v>C</v>
          </cell>
          <cell r="F4362">
            <v>0.25456948011829311</v>
          </cell>
          <cell r="G4362" t="str">
            <v>A</v>
          </cell>
          <cell r="H4362">
            <v>0.93395164572667722</v>
          </cell>
          <cell r="I4362" t="str">
            <v>B</v>
          </cell>
          <cell r="J4362">
            <v>-1.187837458265416E-2</v>
          </cell>
          <cell r="K4362" t="str">
            <v>C</v>
          </cell>
          <cell r="L4362" t="str">
            <v>Bicf</v>
          </cell>
          <cell r="M4362" t="str">
            <v/>
          </cell>
          <cell r="N4362" t="str">
            <v>CAPAG Ano Base 2024</v>
          </cell>
          <cell r="O4362" t="str">
            <v>Sim</v>
          </cell>
          <cell r="P4362">
            <v>1.330497922461533</v>
          </cell>
          <cell r="Q4362" t="str">
            <v>Sim</v>
          </cell>
          <cell r="R4362" t="str">
            <v/>
          </cell>
          <cell r="S4362" t="str">
            <v/>
          </cell>
          <cell r="T4362" t="str">
            <v/>
          </cell>
          <cell r="U4362" t="str">
            <v/>
          </cell>
          <cell r="V4362" t="str">
            <v>Sim</v>
          </cell>
          <cell r="W4362" t="str">
            <v>Sim</v>
          </cell>
        </row>
        <row r="4363">
          <cell r="D4363" t="str">
            <v>Caibi/SC</v>
          </cell>
          <cell r="E4363" t="str">
            <v>n.d.</v>
          </cell>
          <cell r="F4363">
            <v>0</v>
          </cell>
          <cell r="G4363" t="str">
            <v>A</v>
          </cell>
          <cell r="H4363">
            <v>8.220975565911564</v>
          </cell>
          <cell r="I4363" t="str">
            <v>C</v>
          </cell>
          <cell r="J4363" t="str">
            <v>n.d.</v>
          </cell>
          <cell r="K4363" t="str">
            <v>n.d.</v>
          </cell>
          <cell r="L4363" t="str">
            <v>Aicf</v>
          </cell>
          <cell r="M436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63" t="str">
            <v>CAPAG Ano Base 2023</v>
          </cell>
          <cell r="O4363" t="str">
            <v>Não</v>
          </cell>
          <cell r="P4363" t="str">
            <v>n.d.</v>
          </cell>
          <cell r="Q4363" t="str">
            <v>Sim</v>
          </cell>
          <cell r="R4363" t="str">
            <v/>
          </cell>
          <cell r="S4363" t="str">
            <v/>
          </cell>
          <cell r="T4363" t="str">
            <v/>
          </cell>
          <cell r="U4363" t="str">
            <v>Sim</v>
          </cell>
          <cell r="V4363" t="str">
            <v>Sim</v>
          </cell>
          <cell r="W4363" t="str">
            <v>Não</v>
          </cell>
        </row>
        <row r="4364">
          <cell r="D4364" t="str">
            <v>Calmon/SC</v>
          </cell>
          <cell r="E4364" t="str">
            <v>A</v>
          </cell>
          <cell r="F4364">
            <v>0.27603454511931225</v>
          </cell>
          <cell r="G4364" t="str">
            <v>A</v>
          </cell>
          <cell r="H4364">
            <v>0.85977322908497311</v>
          </cell>
          <cell r="I4364" t="str">
            <v>B</v>
          </cell>
          <cell r="J4364">
            <v>8.5048271084821297E-2</v>
          </cell>
          <cell r="K4364" t="str">
            <v>A</v>
          </cell>
          <cell r="L4364" t="str">
            <v>Bicf</v>
          </cell>
          <cell r="M4364" t="str">
            <v/>
          </cell>
          <cell r="N4364" t="str">
            <v>CAPAG Ano Base 2023</v>
          </cell>
          <cell r="O4364" t="str">
            <v>Não</v>
          </cell>
          <cell r="P4364">
            <v>0.31862362961951501</v>
          </cell>
          <cell r="Q4364" t="str">
            <v>Sim</v>
          </cell>
          <cell r="R4364" t="str">
            <v/>
          </cell>
          <cell r="S4364" t="str">
            <v/>
          </cell>
          <cell r="T4364" t="str">
            <v/>
          </cell>
          <cell r="U4364" t="str">
            <v/>
          </cell>
          <cell r="V4364" t="str">
            <v>Sim</v>
          </cell>
          <cell r="W4364" t="str">
            <v>Sim</v>
          </cell>
        </row>
        <row r="4365">
          <cell r="D4365" t="str">
            <v>Camboriú/SC</v>
          </cell>
          <cell r="E4365" t="str">
            <v>A</v>
          </cell>
          <cell r="F4365">
            <v>8.634356650587488E-2</v>
          </cell>
          <cell r="G4365" t="str">
            <v>A</v>
          </cell>
          <cell r="H4365">
            <v>0.73908717485747988</v>
          </cell>
          <cell r="I4365" t="str">
            <v>A</v>
          </cell>
          <cell r="J4365">
            <v>0.24339531065287195</v>
          </cell>
          <cell r="K4365" t="str">
            <v>A</v>
          </cell>
          <cell r="L4365" t="str">
            <v>Bicf</v>
          </cell>
          <cell r="M4365" t="str">
            <v/>
          </cell>
          <cell r="N4365" t="str">
            <v>CAPAG Ano Base 2023</v>
          </cell>
          <cell r="O4365" t="str">
            <v>Não</v>
          </cell>
          <cell r="P4365">
            <v>6.4420925223054773E-2</v>
          </cell>
          <cell r="Q4365" t="str">
            <v>Sim</v>
          </cell>
          <cell r="R4365" t="str">
            <v/>
          </cell>
          <cell r="S4365" t="str">
            <v/>
          </cell>
          <cell r="T4365" t="str">
            <v/>
          </cell>
          <cell r="U4365" t="str">
            <v/>
          </cell>
          <cell r="V4365" t="str">
            <v>Sim</v>
          </cell>
          <cell r="W4365" t="str">
            <v>Sim</v>
          </cell>
        </row>
        <row r="4366">
          <cell r="D4366" t="str">
            <v>Capão Alto/SC</v>
          </cell>
          <cell r="E4366" t="str">
            <v>A</v>
          </cell>
          <cell r="F4366">
            <v>0</v>
          </cell>
          <cell r="G4366" t="str">
            <v>A</v>
          </cell>
          <cell r="H4366">
            <v>0.88414083484494843</v>
          </cell>
          <cell r="I4366" t="str">
            <v>B</v>
          </cell>
          <cell r="J4366">
            <v>5.2071574284661179E-2</v>
          </cell>
          <cell r="K4366" t="str">
            <v>A</v>
          </cell>
          <cell r="L4366" t="str">
            <v>Cicf</v>
          </cell>
          <cell r="M4366" t="str">
            <v/>
          </cell>
          <cell r="N4366" t="str">
            <v>CAPAG Ano Base 2023</v>
          </cell>
          <cell r="O4366" t="str">
            <v>Não</v>
          </cell>
          <cell r="P4366">
            <v>0.17669650678450913</v>
          </cell>
          <cell r="Q4366" t="str">
            <v>Sim</v>
          </cell>
          <cell r="R4366" t="str">
            <v/>
          </cell>
          <cell r="S4366" t="str">
            <v/>
          </cell>
          <cell r="T4366" t="str">
            <v/>
          </cell>
          <cell r="U4366" t="str">
            <v/>
          </cell>
          <cell r="V4366" t="str">
            <v>Sim</v>
          </cell>
          <cell r="W4366" t="str">
            <v>Sim</v>
          </cell>
        </row>
        <row r="4367">
          <cell r="D4367" t="str">
            <v>Campo Alegre/SC</v>
          </cell>
          <cell r="E4367" t="str">
            <v>A</v>
          </cell>
          <cell r="F4367">
            <v>0.17676905948166949</v>
          </cell>
          <cell r="G4367" t="str">
            <v>A</v>
          </cell>
          <cell r="H4367">
            <v>0.835976285511141</v>
          </cell>
          <cell r="I4367" t="str">
            <v>A</v>
          </cell>
          <cell r="J4367">
            <v>0.14336806080939737</v>
          </cell>
          <cell r="K4367" t="str">
            <v>A</v>
          </cell>
          <cell r="L4367" t="str">
            <v>Bicf</v>
          </cell>
          <cell r="M4367" t="str">
            <v/>
          </cell>
          <cell r="N4367" t="str">
            <v>CAPAG Ano Base 2023</v>
          </cell>
          <cell r="O4367" t="str">
            <v>Não</v>
          </cell>
          <cell r="P4367">
            <v>1.5430746740984018E-2</v>
          </cell>
          <cell r="Q4367" t="str">
            <v>Sim</v>
          </cell>
          <cell r="R4367" t="str">
            <v/>
          </cell>
          <cell r="S4367" t="str">
            <v/>
          </cell>
          <cell r="T4367" t="str">
            <v/>
          </cell>
          <cell r="U4367" t="str">
            <v/>
          </cell>
          <cell r="V4367" t="str">
            <v>Sim</v>
          </cell>
          <cell r="W4367" t="str">
            <v>Sim</v>
          </cell>
        </row>
        <row r="4368">
          <cell r="D4368" t="str">
            <v>Campo Belo do Sul/SC</v>
          </cell>
          <cell r="E4368" t="str">
            <v>C</v>
          </cell>
          <cell r="F4368">
            <v>0</v>
          </cell>
          <cell r="G4368" t="str">
            <v>A</v>
          </cell>
          <cell r="H4368">
            <v>1.0080838941812686</v>
          </cell>
          <cell r="I4368" t="str">
            <v>C</v>
          </cell>
          <cell r="J4368">
            <v>-2.0217650932273942E-2</v>
          </cell>
          <cell r="K4368" t="str">
            <v>C</v>
          </cell>
          <cell r="L4368" t="str">
            <v>Bicf</v>
          </cell>
          <cell r="M4368" t="str">
            <v/>
          </cell>
          <cell r="N4368" t="str">
            <v>CAPAG Ano Base 2023</v>
          </cell>
          <cell r="O4368" t="str">
            <v>Não</v>
          </cell>
          <cell r="P4368">
            <v>4.4401861598192864</v>
          </cell>
          <cell r="Q4368" t="str">
            <v>Sim</v>
          </cell>
          <cell r="R4368" t="str">
            <v/>
          </cell>
          <cell r="S4368" t="str">
            <v/>
          </cell>
          <cell r="T4368" t="str">
            <v/>
          </cell>
          <cell r="U4368" t="str">
            <v/>
          </cell>
          <cell r="V4368" t="str">
            <v>Sim</v>
          </cell>
          <cell r="W4368" t="str">
            <v>Não</v>
          </cell>
        </row>
        <row r="4369">
          <cell r="D4369" t="str">
            <v>Campo Erê/SC</v>
          </cell>
          <cell r="E4369" t="str">
            <v>C</v>
          </cell>
          <cell r="F4369">
            <v>0</v>
          </cell>
          <cell r="G4369" t="str">
            <v>A</v>
          </cell>
          <cell r="H4369">
            <v>4.711625047070509</v>
          </cell>
          <cell r="I4369" t="str">
            <v>C</v>
          </cell>
          <cell r="J4369">
            <v>4.5501094499930402E-2</v>
          </cell>
          <cell r="K4369" t="str">
            <v>B</v>
          </cell>
          <cell r="L4369" t="str">
            <v>Bicf</v>
          </cell>
          <cell r="M4369" t="str">
            <v/>
          </cell>
          <cell r="N4369" t="str">
            <v>CAPAG Ano Base 2023</v>
          </cell>
          <cell r="O4369" t="str">
            <v>Não</v>
          </cell>
          <cell r="P4369">
            <v>0.64122276833517411</v>
          </cell>
          <cell r="Q4369" t="str">
            <v>Sim</v>
          </cell>
          <cell r="R4369" t="str">
            <v/>
          </cell>
          <cell r="S4369" t="str">
            <v/>
          </cell>
          <cell r="T4369" t="str">
            <v/>
          </cell>
          <cell r="U4369" t="str">
            <v/>
          </cell>
          <cell r="V4369" t="str">
            <v>Sim</v>
          </cell>
          <cell r="W4369" t="str">
            <v>Não</v>
          </cell>
        </row>
        <row r="4370">
          <cell r="D4370" t="str">
            <v>Campos Novos/SC</v>
          </cell>
          <cell r="E4370" t="str">
            <v>n.d.</v>
          </cell>
          <cell r="F4370">
            <v>0.22035892329173717</v>
          </cell>
          <cell r="G4370" t="str">
            <v>A</v>
          </cell>
          <cell r="H4370">
            <v>0.9321380366716896</v>
          </cell>
          <cell r="I4370" t="str">
            <v>B</v>
          </cell>
          <cell r="J4370" t="str">
            <v>n.d.</v>
          </cell>
          <cell r="K4370" t="str">
            <v>n.d.</v>
          </cell>
          <cell r="L4370" t="str">
            <v>Bicf</v>
          </cell>
          <cell r="M437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70" t="str">
            <v>CAPAG Ano Base 2023</v>
          </cell>
          <cell r="O4370" t="str">
            <v>Não</v>
          </cell>
          <cell r="P4370" t="str">
            <v>n.d.</v>
          </cell>
          <cell r="Q4370" t="str">
            <v>Sim</v>
          </cell>
          <cell r="R4370" t="str">
            <v/>
          </cell>
          <cell r="S4370" t="str">
            <v/>
          </cell>
          <cell r="T4370" t="str">
            <v/>
          </cell>
          <cell r="U4370" t="str">
            <v>Sim</v>
          </cell>
          <cell r="V4370" t="str">
            <v>Sim</v>
          </cell>
          <cell r="W4370" t="str">
            <v>Não</v>
          </cell>
        </row>
        <row r="4371">
          <cell r="D4371" t="str">
            <v>Canelinha/SC</v>
          </cell>
          <cell r="E4371" t="str">
            <v>n.d.</v>
          </cell>
          <cell r="F4371" t="str">
            <v>n.d.</v>
          </cell>
          <cell r="G4371" t="str">
            <v>n.d.</v>
          </cell>
          <cell r="H4371" t="str">
            <v>n.d.</v>
          </cell>
          <cell r="I4371" t="str">
            <v>n.d.</v>
          </cell>
          <cell r="J4371" t="str">
            <v>n.d.</v>
          </cell>
          <cell r="K4371" t="str">
            <v>n.d.</v>
          </cell>
          <cell r="L4371" t="str">
            <v>Dicf</v>
          </cell>
          <cell r="M4371" t="str">
            <v xml:space="preserve">Ente não publicou último RGF de 2024
Ente não publicou último RREO de 2024
</v>
          </cell>
          <cell r="N4371" t="str">
            <v>CAPAG Ano Base 2023</v>
          </cell>
          <cell r="O4371" t="str">
            <v>Não</v>
          </cell>
          <cell r="P4371">
            <v>0.57433087446898601</v>
          </cell>
          <cell r="Q4371" t="str">
            <v>Sim</v>
          </cell>
          <cell r="R4371" t="str">
            <v>Sim</v>
          </cell>
          <cell r="S4371" t="str">
            <v/>
          </cell>
          <cell r="T4371" t="str">
            <v/>
          </cell>
          <cell r="U4371" t="str">
            <v/>
          </cell>
          <cell r="V4371" t="str">
            <v>Não</v>
          </cell>
          <cell r="W4371" t="str">
            <v>Não</v>
          </cell>
        </row>
        <row r="4372">
          <cell r="D4372" t="str">
            <v>Canoinhas/SC</v>
          </cell>
          <cell r="E4372" t="str">
            <v>A</v>
          </cell>
          <cell r="F4372">
            <v>0.48342575690576201</v>
          </cell>
          <cell r="G4372" t="str">
            <v>A</v>
          </cell>
          <cell r="H4372">
            <v>0.89770912153905358</v>
          </cell>
          <cell r="I4372" t="str">
            <v>B</v>
          </cell>
          <cell r="J4372">
            <v>9.6677189941543548E-2</v>
          </cell>
          <cell r="K4372" t="str">
            <v>A</v>
          </cell>
          <cell r="L4372" t="str">
            <v>Bicf</v>
          </cell>
          <cell r="M4372" t="str">
            <v/>
          </cell>
          <cell r="N4372" t="str">
            <v>CAPAG Ano Base 2023</v>
          </cell>
          <cell r="O4372" t="str">
            <v>Não</v>
          </cell>
          <cell r="P4372">
            <v>2.8309885043993861E-2</v>
          </cell>
          <cell r="Q4372" t="str">
            <v>Sim</v>
          </cell>
          <cell r="R4372" t="str">
            <v/>
          </cell>
          <cell r="S4372" t="str">
            <v/>
          </cell>
          <cell r="T4372" t="str">
            <v/>
          </cell>
          <cell r="U4372" t="str">
            <v/>
          </cell>
          <cell r="V4372" t="str">
            <v>Sim</v>
          </cell>
          <cell r="W4372" t="str">
            <v>Sim</v>
          </cell>
        </row>
        <row r="4373">
          <cell r="D4373" t="str">
            <v>Capinzal/SC</v>
          </cell>
          <cell r="E4373" t="str">
            <v>A</v>
          </cell>
          <cell r="F4373">
            <v>8.0786764015126827E-2</v>
          </cell>
          <cell r="G4373" t="str">
            <v>A</v>
          </cell>
          <cell r="H4373">
            <v>0.87871106021851653</v>
          </cell>
          <cell r="I4373" t="str">
            <v>B</v>
          </cell>
          <cell r="J4373">
            <v>9.4257758920725299E-2</v>
          </cell>
          <cell r="K4373" t="str">
            <v>A</v>
          </cell>
          <cell r="L4373" t="str">
            <v>Bicf</v>
          </cell>
          <cell r="M4373" t="str">
            <v/>
          </cell>
          <cell r="N4373" t="str">
            <v>CAPAG Ano Base 2023</v>
          </cell>
          <cell r="O4373" t="str">
            <v>Não</v>
          </cell>
          <cell r="P4373">
            <v>7.9108678949316155E-2</v>
          </cell>
          <cell r="Q4373" t="str">
            <v>Sim</v>
          </cell>
          <cell r="R4373" t="str">
            <v/>
          </cell>
          <cell r="S4373" t="str">
            <v/>
          </cell>
          <cell r="T4373" t="str">
            <v/>
          </cell>
          <cell r="U4373" t="str">
            <v/>
          </cell>
          <cell r="V4373" t="str">
            <v>Sim</v>
          </cell>
          <cell r="W4373" t="str">
            <v>Sim</v>
          </cell>
        </row>
        <row r="4374">
          <cell r="D4374" t="str">
            <v>Capivari de Baixo/SC</v>
          </cell>
          <cell r="E4374" t="str">
            <v>C</v>
          </cell>
          <cell r="F4374">
            <v>2.9139910787932481E-2</v>
          </cell>
          <cell r="G4374" t="str">
            <v>A</v>
          </cell>
          <cell r="H4374">
            <v>0.95141615522260126</v>
          </cell>
          <cell r="I4374" t="str">
            <v>C</v>
          </cell>
          <cell r="J4374">
            <v>9.8328066967595995E-2</v>
          </cell>
          <cell r="K4374" t="str">
            <v>A</v>
          </cell>
          <cell r="L4374" t="str">
            <v>Bicf</v>
          </cell>
          <cell r="M4374" t="str">
            <v/>
          </cell>
          <cell r="N4374" t="str">
            <v>CAPAG Ano Base 2023</v>
          </cell>
          <cell r="O4374" t="str">
            <v>Não</v>
          </cell>
          <cell r="P4374">
            <v>0.14175409325989533</v>
          </cell>
          <cell r="Q4374" t="str">
            <v>Sim</v>
          </cell>
          <cell r="R4374" t="str">
            <v>Sim</v>
          </cell>
          <cell r="S4374" t="str">
            <v/>
          </cell>
          <cell r="T4374" t="str">
            <v/>
          </cell>
          <cell r="U4374" t="str">
            <v/>
          </cell>
          <cell r="V4374" t="str">
            <v>Sim</v>
          </cell>
          <cell r="W4374" t="str">
            <v>Sim</v>
          </cell>
        </row>
        <row r="4375">
          <cell r="D4375" t="str">
            <v>Catanduvas/SC</v>
          </cell>
          <cell r="E4375" t="str">
            <v>A</v>
          </cell>
          <cell r="F4375">
            <v>0.1734416044054107</v>
          </cell>
          <cell r="G4375" t="str">
            <v>A</v>
          </cell>
          <cell r="H4375">
            <v>0.85458473369004695</v>
          </cell>
          <cell r="I4375" t="str">
            <v>B</v>
          </cell>
          <cell r="J4375">
            <v>0.18780256543768981</v>
          </cell>
          <cell r="K4375" t="str">
            <v>A</v>
          </cell>
          <cell r="L4375" t="str">
            <v>Bicf</v>
          </cell>
          <cell r="M4375" t="str">
            <v/>
          </cell>
          <cell r="N4375" t="str">
            <v>CAPAG Ano Base 2024</v>
          </cell>
          <cell r="O4375" t="str">
            <v>Sim</v>
          </cell>
          <cell r="P4375">
            <v>3.3710379683184348E-2</v>
          </cell>
          <cell r="Q4375" t="str">
            <v>Sim</v>
          </cell>
          <cell r="R4375" t="str">
            <v/>
          </cell>
          <cell r="S4375" t="str">
            <v/>
          </cell>
          <cell r="T4375" t="str">
            <v/>
          </cell>
          <cell r="U4375" t="str">
            <v/>
          </cell>
          <cell r="V4375" t="str">
            <v>Sim</v>
          </cell>
          <cell r="W4375" t="str">
            <v>Sim</v>
          </cell>
        </row>
        <row r="4376">
          <cell r="D4376" t="str">
            <v>Caxambu do Sul/SC</v>
          </cell>
          <cell r="E4376" t="str">
            <v>A</v>
          </cell>
          <cell r="F4376">
            <v>0</v>
          </cell>
          <cell r="G4376" t="str">
            <v>A</v>
          </cell>
          <cell r="H4376">
            <v>0.83872535354445565</v>
          </cell>
          <cell r="I4376" t="str">
            <v>A</v>
          </cell>
          <cell r="J4376">
            <v>8.8604073884926415E-2</v>
          </cell>
          <cell r="K4376" t="str">
            <v>A</v>
          </cell>
          <cell r="L4376" t="str">
            <v>Bicf</v>
          </cell>
          <cell r="M4376" t="str">
            <v/>
          </cell>
          <cell r="N4376" t="str">
            <v>CAPAG Ano Base 2024</v>
          </cell>
          <cell r="O4376" t="str">
            <v>Sim</v>
          </cell>
          <cell r="P4376">
            <v>0.19660406323440791</v>
          </cell>
          <cell r="Q4376" t="str">
            <v>Sim</v>
          </cell>
          <cell r="R4376" t="str">
            <v/>
          </cell>
          <cell r="S4376" t="str">
            <v/>
          </cell>
          <cell r="T4376" t="str">
            <v/>
          </cell>
          <cell r="U4376" t="str">
            <v/>
          </cell>
          <cell r="V4376" t="str">
            <v>Sim</v>
          </cell>
          <cell r="W4376" t="str">
            <v>Sim</v>
          </cell>
        </row>
        <row r="4377">
          <cell r="D4377" t="str">
            <v>Celso Ramos/SC</v>
          </cell>
          <cell r="E4377" t="str">
            <v>n.d.</v>
          </cell>
          <cell r="F4377">
            <v>2.8312752495187007E-3</v>
          </cell>
          <cell r="G4377" t="str">
            <v>A</v>
          </cell>
          <cell r="H4377">
            <v>0.96187574718722413</v>
          </cell>
          <cell r="I4377" t="str">
            <v>C</v>
          </cell>
          <cell r="J4377" t="str">
            <v>n.d.</v>
          </cell>
          <cell r="K4377" t="str">
            <v>n.d.</v>
          </cell>
          <cell r="L4377" t="str">
            <v>Bicf</v>
          </cell>
          <cell r="M437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77" t="str">
            <v>CAPAG Ano Base 2023</v>
          </cell>
          <cell r="O4377" t="str">
            <v>Não</v>
          </cell>
          <cell r="P4377" t="str">
            <v>n.d.</v>
          </cell>
          <cell r="Q4377" t="str">
            <v>Sim</v>
          </cell>
          <cell r="R4377" t="str">
            <v/>
          </cell>
          <cell r="S4377" t="str">
            <v/>
          </cell>
          <cell r="T4377" t="str">
            <v/>
          </cell>
          <cell r="U4377" t="str">
            <v>Sim</v>
          </cell>
          <cell r="V4377" t="str">
            <v>Sim</v>
          </cell>
          <cell r="W4377" t="str">
            <v>Não</v>
          </cell>
        </row>
        <row r="4378">
          <cell r="D4378" t="str">
            <v>Cerro Negro/SC</v>
          </cell>
          <cell r="E4378" t="str">
            <v>C</v>
          </cell>
          <cell r="F4378">
            <v>1.2381065750474403E-2</v>
          </cell>
          <cell r="G4378" t="str">
            <v>A</v>
          </cell>
          <cell r="H4378">
            <v>0.95577699748180467</v>
          </cell>
          <cell r="I4378" t="str">
            <v>C</v>
          </cell>
          <cell r="J4378">
            <v>5.426890150526565E-2</v>
          </cell>
          <cell r="K4378" t="str">
            <v>A</v>
          </cell>
          <cell r="L4378" t="str">
            <v>Bicf</v>
          </cell>
          <cell r="M4378" t="str">
            <v/>
          </cell>
          <cell r="N4378" t="str">
            <v>CAPAG Ano Base 2023</v>
          </cell>
          <cell r="O4378" t="str">
            <v>Não</v>
          </cell>
          <cell r="P4378">
            <v>0.25910909402002968</v>
          </cell>
          <cell r="Q4378" t="str">
            <v>Sim</v>
          </cell>
          <cell r="R4378" t="str">
            <v/>
          </cell>
          <cell r="S4378" t="str">
            <v/>
          </cell>
          <cell r="T4378" t="str">
            <v/>
          </cell>
          <cell r="U4378" t="str">
            <v/>
          </cell>
          <cell r="V4378" t="str">
            <v>Sim</v>
          </cell>
          <cell r="W4378" t="str">
            <v>Sim</v>
          </cell>
        </row>
        <row r="4379">
          <cell r="D4379" t="str">
            <v>Chapadão do Lageado/SC</v>
          </cell>
          <cell r="E4379" t="str">
            <v>A</v>
          </cell>
          <cell r="F4379">
            <v>0</v>
          </cell>
          <cell r="G4379" t="str">
            <v>A</v>
          </cell>
          <cell r="H4379">
            <v>0.92437994666613921</v>
          </cell>
          <cell r="I4379" t="str">
            <v>B</v>
          </cell>
          <cell r="J4379">
            <v>9.5082315020064562E-2</v>
          </cell>
          <cell r="K4379" t="str">
            <v>A</v>
          </cell>
          <cell r="L4379" t="str">
            <v>Bicf</v>
          </cell>
          <cell r="M4379" t="str">
            <v/>
          </cell>
          <cell r="N4379" t="str">
            <v>CAPAG Ano Base 2023</v>
          </cell>
          <cell r="O4379" t="str">
            <v>Não</v>
          </cell>
          <cell r="P4379">
            <v>0.13345531848448214</v>
          </cell>
          <cell r="Q4379" t="str">
            <v>Sim</v>
          </cell>
          <cell r="R4379" t="str">
            <v/>
          </cell>
          <cell r="S4379" t="str">
            <v/>
          </cell>
          <cell r="T4379" t="str">
            <v/>
          </cell>
          <cell r="U4379" t="str">
            <v/>
          </cell>
          <cell r="V4379" t="str">
            <v>Sim</v>
          </cell>
          <cell r="W4379" t="str">
            <v>Sim</v>
          </cell>
        </row>
        <row r="4380">
          <cell r="D4380" t="str">
            <v>Chapecó/SC</v>
          </cell>
          <cell r="E4380" t="str">
            <v>A</v>
          </cell>
          <cell r="F4380">
            <v>0.29713402696208935</v>
          </cell>
          <cell r="G4380" t="str">
            <v>A</v>
          </cell>
          <cell r="H4380">
            <v>0.83652446902408029</v>
          </cell>
          <cell r="I4380" t="str">
            <v>A</v>
          </cell>
          <cell r="J4380">
            <v>0.13772599875701455</v>
          </cell>
          <cell r="K4380" t="str">
            <v>A</v>
          </cell>
          <cell r="L4380" t="str">
            <v>Bicf</v>
          </cell>
          <cell r="M4380" t="str">
            <v/>
          </cell>
          <cell r="N4380" t="str">
            <v>CAPAG Ano Base 2023</v>
          </cell>
          <cell r="O4380" t="str">
            <v>Não</v>
          </cell>
          <cell r="P4380">
            <v>0</v>
          </cell>
          <cell r="Q4380" t="str">
            <v>Sim</v>
          </cell>
          <cell r="R4380" t="str">
            <v/>
          </cell>
          <cell r="S4380" t="str">
            <v/>
          </cell>
          <cell r="T4380" t="str">
            <v/>
          </cell>
          <cell r="U4380" t="str">
            <v/>
          </cell>
          <cell r="V4380" t="str">
            <v>Sim</v>
          </cell>
          <cell r="W4380" t="str">
            <v>Sim</v>
          </cell>
        </row>
        <row r="4381">
          <cell r="D4381" t="str">
            <v>Cocal do Sul/SC</v>
          </cell>
          <cell r="E4381" t="str">
            <v>C</v>
          </cell>
          <cell r="F4381">
            <v>0.2223099338482778</v>
          </cell>
          <cell r="G4381" t="str">
            <v>A</v>
          </cell>
          <cell r="H4381">
            <v>0.94850906268995838</v>
          </cell>
          <cell r="I4381" t="str">
            <v>B</v>
          </cell>
          <cell r="J4381">
            <v>-1.7352395110662586E-2</v>
          </cell>
          <cell r="K4381" t="str">
            <v>C</v>
          </cell>
          <cell r="L4381" t="str">
            <v>Aicf</v>
          </cell>
          <cell r="M4381" t="str">
            <v/>
          </cell>
          <cell r="N4381" t="str">
            <v>CAPAG Ano Base 2023</v>
          </cell>
          <cell r="O4381" t="str">
            <v>Não</v>
          </cell>
          <cell r="P4381">
            <v>1.8174562929019813</v>
          </cell>
          <cell r="Q4381" t="str">
            <v>Sim</v>
          </cell>
          <cell r="R4381" t="str">
            <v/>
          </cell>
          <cell r="S4381" t="str">
            <v/>
          </cell>
          <cell r="T4381" t="str">
            <v/>
          </cell>
          <cell r="U4381" t="str">
            <v/>
          </cell>
          <cell r="V4381" t="str">
            <v>Sim</v>
          </cell>
          <cell r="W4381" t="str">
            <v>Sim</v>
          </cell>
        </row>
        <row r="4382">
          <cell r="D4382" t="str">
            <v>Concórdia/SC</v>
          </cell>
          <cell r="E4382" t="str">
            <v>A+</v>
          </cell>
          <cell r="F4382">
            <v>5.5676925553376999E-2</v>
          </cell>
          <cell r="G4382" t="str">
            <v>A</v>
          </cell>
          <cell r="H4382">
            <v>0.82723440126489267</v>
          </cell>
          <cell r="I4382" t="str">
            <v>A</v>
          </cell>
          <cell r="J4382">
            <v>8.3782857140992067E-2</v>
          </cell>
          <cell r="K4382" t="str">
            <v>A</v>
          </cell>
          <cell r="L4382" t="str">
            <v>Aicf</v>
          </cell>
          <cell r="M4382" t="str">
            <v/>
          </cell>
          <cell r="N4382" t="str">
            <v>CAPAG Ano Base 2023</v>
          </cell>
          <cell r="O4382" t="str">
            <v>Não</v>
          </cell>
          <cell r="P4382">
            <v>0.18964276014161682</v>
          </cell>
          <cell r="Q4382" t="str">
            <v>Sim</v>
          </cell>
          <cell r="R4382" t="str">
            <v/>
          </cell>
          <cell r="S4382" t="str">
            <v/>
          </cell>
          <cell r="T4382" t="str">
            <v/>
          </cell>
          <cell r="U4382" t="str">
            <v/>
          </cell>
          <cell r="V4382" t="str">
            <v>Sim</v>
          </cell>
          <cell r="W4382" t="str">
            <v>Sim</v>
          </cell>
        </row>
        <row r="4383">
          <cell r="D4383" t="str">
            <v>Cordilheira Alta/SC</v>
          </cell>
          <cell r="E4383" t="str">
            <v>A+</v>
          </cell>
          <cell r="F4383">
            <v>0.14464707799296686</v>
          </cell>
          <cell r="G4383" t="str">
            <v>A</v>
          </cell>
          <cell r="H4383">
            <v>0.90425611100912784</v>
          </cell>
          <cell r="I4383" t="str">
            <v>B</v>
          </cell>
          <cell r="J4383">
            <v>0.10128827665427924</v>
          </cell>
          <cell r="K4383" t="str">
            <v>A</v>
          </cell>
          <cell r="L4383" t="str">
            <v>Aicf</v>
          </cell>
          <cell r="M4383" t="str">
            <v/>
          </cell>
          <cell r="N4383" t="str">
            <v>CAPAG Ano Base 2024</v>
          </cell>
          <cell r="O4383" t="str">
            <v>Sim</v>
          </cell>
          <cell r="P4383">
            <v>4.3109385739273406E-2</v>
          </cell>
          <cell r="Q4383" t="str">
            <v>Sim</v>
          </cell>
          <cell r="R4383" t="str">
            <v/>
          </cell>
          <cell r="S4383" t="str">
            <v/>
          </cell>
          <cell r="T4383" t="str">
            <v/>
          </cell>
          <cell r="U4383" t="str">
            <v/>
          </cell>
          <cell r="V4383" t="str">
            <v>Sim</v>
          </cell>
          <cell r="W4383" t="str">
            <v>Sim</v>
          </cell>
        </row>
        <row r="4384">
          <cell r="D4384" t="str">
            <v>Coronel Freitas/SC</v>
          </cell>
          <cell r="E4384" t="str">
            <v>n.d.</v>
          </cell>
          <cell r="F4384" t="str">
            <v>n.d.</v>
          </cell>
          <cell r="G4384" t="str">
            <v>n.d.</v>
          </cell>
          <cell r="H4384" t="str">
            <v>n.d.</v>
          </cell>
          <cell r="I4384" t="str">
            <v>n.d.</v>
          </cell>
          <cell r="J4384" t="str">
            <v>n.d.</v>
          </cell>
          <cell r="K4384" t="str">
            <v>n.d.</v>
          </cell>
          <cell r="L4384" t="str">
            <v>Bicf</v>
          </cell>
          <cell r="M4384" t="str">
            <v xml:space="preserve">Ente não publicou último RGF de 2024
Ente não publicou último RREO de 2024
</v>
          </cell>
          <cell r="N4384" t="str">
            <v>CAPAG Ano Base 2023</v>
          </cell>
          <cell r="O4384" t="str">
            <v>Não</v>
          </cell>
          <cell r="P4384">
            <v>5.9701599586267799E-2</v>
          </cell>
          <cell r="Q4384" t="str">
            <v>Sim</v>
          </cell>
          <cell r="R4384" t="str">
            <v>Sim</v>
          </cell>
          <cell r="S4384" t="str">
            <v/>
          </cell>
          <cell r="T4384" t="str">
            <v/>
          </cell>
          <cell r="U4384" t="str">
            <v/>
          </cell>
          <cell r="V4384" t="str">
            <v>Não</v>
          </cell>
          <cell r="W4384" t="str">
            <v>Não</v>
          </cell>
        </row>
        <row r="4385">
          <cell r="D4385" t="str">
            <v>Coronel Martins/SC</v>
          </cell>
          <cell r="E4385" t="str">
            <v>n.d.</v>
          </cell>
          <cell r="F4385">
            <v>7.500764425337563E-3</v>
          </cell>
          <cell r="G4385" t="str">
            <v>A</v>
          </cell>
          <cell r="H4385">
            <v>0.89475514296404168</v>
          </cell>
          <cell r="I4385" t="str">
            <v>B</v>
          </cell>
          <cell r="J4385" t="str">
            <v>n.d.</v>
          </cell>
          <cell r="K4385" t="str">
            <v>n.d.</v>
          </cell>
          <cell r="L4385" t="str">
            <v>Aicf</v>
          </cell>
          <cell r="M438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85" t="str">
            <v>CAPAG Ano Base 2023</v>
          </cell>
          <cell r="O4385" t="str">
            <v>Não</v>
          </cell>
          <cell r="P4385" t="str">
            <v>n.d.</v>
          </cell>
          <cell r="Q4385" t="str">
            <v>Sim</v>
          </cell>
          <cell r="R4385" t="str">
            <v/>
          </cell>
          <cell r="S4385" t="str">
            <v/>
          </cell>
          <cell r="T4385" t="str">
            <v/>
          </cell>
          <cell r="U4385" t="str">
            <v>Sim</v>
          </cell>
          <cell r="V4385" t="str">
            <v>Sim</v>
          </cell>
          <cell r="W4385" t="str">
            <v>Sim</v>
          </cell>
        </row>
        <row r="4386">
          <cell r="D4386" t="str">
            <v>Corupá/SC</v>
          </cell>
          <cell r="E4386" t="str">
            <v>B</v>
          </cell>
          <cell r="F4386">
            <v>0.13787369066145494</v>
          </cell>
          <cell r="G4386" t="str">
            <v>A</v>
          </cell>
          <cell r="H4386">
            <v>0.94036320934672291</v>
          </cell>
          <cell r="I4386" t="str">
            <v>B</v>
          </cell>
          <cell r="J4386">
            <v>3.775926404898725E-3</v>
          </cell>
          <cell r="K4386" t="str">
            <v>B</v>
          </cell>
          <cell r="L4386" t="str">
            <v>Bicf</v>
          </cell>
          <cell r="M4386" t="str">
            <v/>
          </cell>
          <cell r="N4386" t="str">
            <v>CAPAG Ano Base 2023</v>
          </cell>
          <cell r="O4386" t="str">
            <v>Não</v>
          </cell>
          <cell r="P4386">
            <v>0.85627219486927875</v>
          </cell>
          <cell r="Q4386" t="str">
            <v>Sim</v>
          </cell>
          <cell r="R4386" t="str">
            <v/>
          </cell>
          <cell r="S4386" t="str">
            <v/>
          </cell>
          <cell r="T4386" t="str">
            <v/>
          </cell>
          <cell r="U4386" t="str">
            <v/>
          </cell>
          <cell r="V4386" t="str">
            <v>Sim</v>
          </cell>
          <cell r="W4386" t="str">
            <v>Sim</v>
          </cell>
        </row>
        <row r="4387">
          <cell r="D4387" t="str">
            <v>Correia Pinto/SC</v>
          </cell>
          <cell r="E4387" t="str">
            <v>A</v>
          </cell>
          <cell r="F4387">
            <v>0.16673055945967744</v>
          </cell>
          <cell r="G4387" t="str">
            <v>A</v>
          </cell>
          <cell r="H4387">
            <v>0.88144567129845885</v>
          </cell>
          <cell r="I4387" t="str">
            <v>B</v>
          </cell>
          <cell r="J4387">
            <v>8.3816399199568292E-2</v>
          </cell>
          <cell r="K4387" t="str">
            <v>A</v>
          </cell>
          <cell r="L4387" t="str">
            <v>Bicf</v>
          </cell>
          <cell r="M4387" t="str">
            <v/>
          </cell>
          <cell r="N4387" t="str">
            <v>CAPAG Ano Base 2023</v>
          </cell>
          <cell r="O4387" t="str">
            <v>Não</v>
          </cell>
          <cell r="P4387">
            <v>0.19574652923284014</v>
          </cell>
          <cell r="Q4387" t="str">
            <v>Sim</v>
          </cell>
          <cell r="R4387" t="str">
            <v/>
          </cell>
          <cell r="S4387" t="str">
            <v/>
          </cell>
          <cell r="T4387" t="str">
            <v/>
          </cell>
          <cell r="U4387" t="str">
            <v/>
          </cell>
          <cell r="V4387" t="str">
            <v>Sim</v>
          </cell>
          <cell r="W4387" t="str">
            <v>Sim</v>
          </cell>
        </row>
        <row r="4388">
          <cell r="D4388" t="str">
            <v>Criciúma/SC</v>
          </cell>
          <cell r="E4388" t="str">
            <v>B</v>
          </cell>
          <cell r="F4388">
            <v>0.41788682443143493</v>
          </cell>
          <cell r="G4388" t="str">
            <v>A</v>
          </cell>
          <cell r="H4388">
            <v>0.89936319898022377</v>
          </cell>
          <cell r="I4388" t="str">
            <v>B</v>
          </cell>
          <cell r="J4388">
            <v>2.3384195281822815E-2</v>
          </cell>
          <cell r="K4388" t="str">
            <v>B</v>
          </cell>
          <cell r="L4388" t="str">
            <v>Bicf</v>
          </cell>
          <cell r="M4388" t="str">
            <v/>
          </cell>
          <cell r="N4388" t="str">
            <v>CAPAG Ano Base 2023</v>
          </cell>
          <cell r="O4388" t="str">
            <v>Não</v>
          </cell>
          <cell r="P4388">
            <v>0.43533175970706284</v>
          </cell>
          <cell r="Q4388" t="str">
            <v>Sim</v>
          </cell>
          <cell r="R4388" t="str">
            <v/>
          </cell>
          <cell r="S4388" t="str">
            <v/>
          </cell>
          <cell r="T4388" t="str">
            <v/>
          </cell>
          <cell r="U4388" t="str">
            <v/>
          </cell>
          <cell r="V4388" t="str">
            <v>Sim</v>
          </cell>
          <cell r="W4388" t="str">
            <v>Sim</v>
          </cell>
        </row>
        <row r="4389">
          <cell r="D4389" t="str">
            <v>Cunha Porã/SC</v>
          </cell>
          <cell r="E4389" t="str">
            <v>C</v>
          </cell>
          <cell r="F4389">
            <v>4.7019083123948889E-2</v>
          </cell>
          <cell r="G4389" t="str">
            <v>A</v>
          </cell>
          <cell r="H4389">
            <v>0.89882038591469171</v>
          </cell>
          <cell r="I4389" t="str">
            <v>B</v>
          </cell>
          <cell r="J4389">
            <v>-0.37276426902557203</v>
          </cell>
          <cell r="K4389" t="str">
            <v>C</v>
          </cell>
          <cell r="L4389" t="str">
            <v>Bicf</v>
          </cell>
          <cell r="M4389" t="str">
            <v/>
          </cell>
          <cell r="N4389" t="str">
            <v>CAPAG Ano Base 2023</v>
          </cell>
          <cell r="O4389" t="str">
            <v>Não</v>
          </cell>
          <cell r="P4389" t="str">
            <v/>
          </cell>
          <cell r="Q4389" t="str">
            <v>Sim</v>
          </cell>
          <cell r="R4389" t="str">
            <v/>
          </cell>
          <cell r="S4389" t="str">
            <v/>
          </cell>
          <cell r="T4389" t="str">
            <v/>
          </cell>
          <cell r="U4389" t="str">
            <v/>
          </cell>
          <cell r="V4389" t="str">
            <v>Sim</v>
          </cell>
          <cell r="W4389" t="str">
            <v>Não</v>
          </cell>
        </row>
        <row r="4390">
          <cell r="D4390" t="str">
            <v>Cunhataí/SC</v>
          </cell>
          <cell r="E4390" t="str">
            <v>n.d.</v>
          </cell>
          <cell r="F4390" t="str">
            <v>n.d.</v>
          </cell>
          <cell r="G4390" t="str">
            <v>n.d.</v>
          </cell>
          <cell r="H4390" t="str">
            <v>n.d.</v>
          </cell>
          <cell r="I4390" t="str">
            <v>n.d.</v>
          </cell>
          <cell r="J4390" t="str">
            <v>n.d.</v>
          </cell>
          <cell r="K4390" t="str">
            <v>n.d.</v>
          </cell>
          <cell r="L4390" t="str">
            <v>Bicf</v>
          </cell>
          <cell r="M4390" t="str">
            <v xml:space="preserve">Ente não publicou último RGF de 2024
Ente não publicou último RREO de 2024
</v>
          </cell>
          <cell r="N4390" t="str">
            <v>CAPAG Ano Base 2023</v>
          </cell>
          <cell r="O4390" t="str">
            <v>Não</v>
          </cell>
          <cell r="P4390">
            <v>6.2416855021500538E-2</v>
          </cell>
          <cell r="Q4390" t="str">
            <v>Sim</v>
          </cell>
          <cell r="R4390" t="str">
            <v>Sim</v>
          </cell>
          <cell r="S4390" t="str">
            <v/>
          </cell>
          <cell r="T4390" t="str">
            <v/>
          </cell>
          <cell r="U4390" t="str">
            <v/>
          </cell>
          <cell r="V4390" t="str">
            <v>Não</v>
          </cell>
          <cell r="W4390" t="str">
            <v>Não</v>
          </cell>
        </row>
        <row r="4391">
          <cell r="D4391" t="str">
            <v>Curitibanos/SC</v>
          </cell>
          <cell r="E4391" t="str">
            <v>A</v>
          </cell>
          <cell r="F4391">
            <v>4.3105156546182688E-2</v>
          </cell>
          <cell r="G4391" t="str">
            <v>A</v>
          </cell>
          <cell r="H4391">
            <v>0.80433377576692655</v>
          </cell>
          <cell r="I4391" t="str">
            <v>A</v>
          </cell>
          <cell r="J4391">
            <v>0.18534688747181607</v>
          </cell>
          <cell r="K4391" t="str">
            <v>A</v>
          </cell>
          <cell r="L4391" t="str">
            <v>Bicf</v>
          </cell>
          <cell r="M4391" t="str">
            <v/>
          </cell>
          <cell r="N4391" t="str">
            <v>CAPAG Ano Base 2023</v>
          </cell>
          <cell r="O4391" t="str">
            <v>Não</v>
          </cell>
          <cell r="P4391">
            <v>0.10228298077040467</v>
          </cell>
          <cell r="Q4391" t="str">
            <v>Sim</v>
          </cell>
          <cell r="R4391" t="str">
            <v/>
          </cell>
          <cell r="S4391" t="str">
            <v/>
          </cell>
          <cell r="T4391" t="str">
            <v/>
          </cell>
          <cell r="U4391" t="str">
            <v/>
          </cell>
          <cell r="V4391" t="str">
            <v>Sim</v>
          </cell>
          <cell r="W4391" t="str">
            <v>Sim</v>
          </cell>
        </row>
        <row r="4392">
          <cell r="D4392" t="str">
            <v>Descanso/SC</v>
          </cell>
          <cell r="E4392" t="str">
            <v>B+</v>
          </cell>
          <cell r="F4392">
            <v>8.9786746873779008E-2</v>
          </cell>
          <cell r="G4392" t="str">
            <v>A</v>
          </cell>
          <cell r="H4392">
            <v>0.9304483866367983</v>
          </cell>
          <cell r="I4392" t="str">
            <v>B</v>
          </cell>
          <cell r="J4392">
            <v>2.9761745622316815E-2</v>
          </cell>
          <cell r="K4392" t="str">
            <v>B</v>
          </cell>
          <cell r="L4392" t="str">
            <v>Aicf</v>
          </cell>
          <cell r="M4392" t="str">
            <v/>
          </cell>
          <cell r="N4392" t="str">
            <v>CAPAG Ano Base 2024</v>
          </cell>
          <cell r="O4392" t="str">
            <v>Sim</v>
          </cell>
          <cell r="P4392">
            <v>0.2024223047672164</v>
          </cell>
          <cell r="Q4392" t="str">
            <v>Sim</v>
          </cell>
          <cell r="R4392" t="str">
            <v/>
          </cell>
          <cell r="S4392" t="str">
            <v/>
          </cell>
          <cell r="T4392" t="str">
            <v/>
          </cell>
          <cell r="U4392" t="str">
            <v/>
          </cell>
          <cell r="V4392" t="str">
            <v>Sim</v>
          </cell>
          <cell r="W4392" t="str">
            <v>Sim</v>
          </cell>
        </row>
        <row r="4393">
          <cell r="D4393" t="str">
            <v>Dionísio Cerqueira/SC</v>
          </cell>
          <cell r="E4393" t="str">
            <v>n.d.</v>
          </cell>
          <cell r="F4393" t="str">
            <v>n.d.</v>
          </cell>
          <cell r="G4393" t="str">
            <v>n.d.</v>
          </cell>
          <cell r="H4393" t="str">
            <v>n.d.</v>
          </cell>
          <cell r="I4393" t="str">
            <v>n.d.</v>
          </cell>
          <cell r="J4393" t="str">
            <v>n.d.</v>
          </cell>
          <cell r="K4393" t="str">
            <v>n.d.</v>
          </cell>
          <cell r="L4393" t="str">
            <v>Bicf</v>
          </cell>
          <cell r="M4393" t="str">
            <v xml:space="preserve">Ente não publicou último RGF de 2024
Ente não publicou último RREO de 2024
</v>
          </cell>
          <cell r="N4393" t="str">
            <v>CAPAG Ano Base 2023</v>
          </cell>
          <cell r="O4393" t="str">
            <v>Não</v>
          </cell>
          <cell r="P4393">
            <v>9.6214277801152145E-2</v>
          </cell>
          <cell r="Q4393" t="str">
            <v>Sim</v>
          </cell>
          <cell r="R4393" t="str">
            <v>Sim</v>
          </cell>
          <cell r="S4393" t="str">
            <v/>
          </cell>
          <cell r="T4393" t="str">
            <v/>
          </cell>
          <cell r="U4393" t="str">
            <v/>
          </cell>
          <cell r="V4393" t="str">
            <v>Não</v>
          </cell>
          <cell r="W4393" t="str">
            <v>Não</v>
          </cell>
        </row>
        <row r="4394">
          <cell r="D4394" t="str">
            <v>Dona Emma/SC</v>
          </cell>
          <cell r="E4394" t="str">
            <v>n.d.</v>
          </cell>
          <cell r="F4394" t="str">
            <v>n.d.</v>
          </cell>
          <cell r="G4394" t="str">
            <v>n.d.</v>
          </cell>
          <cell r="H4394" t="str">
            <v>n.d.</v>
          </cell>
          <cell r="I4394" t="str">
            <v>n.d.</v>
          </cell>
          <cell r="J4394" t="str">
            <v>n.d.</v>
          </cell>
          <cell r="K4394" t="str">
            <v>n.d.</v>
          </cell>
          <cell r="L4394" t="str">
            <v>Bicf</v>
          </cell>
          <cell r="M4394" t="str">
            <v xml:space="preserve">Ente não publicou último RGF de 2024
Ente não publicou último RREO de 2024
</v>
          </cell>
          <cell r="N4394" t="str">
            <v>CAPAG Ano Base 2023</v>
          </cell>
          <cell r="O4394" t="str">
            <v>Não</v>
          </cell>
          <cell r="P4394">
            <v>0.58657927235557061</v>
          </cell>
          <cell r="Q4394" t="str">
            <v>Sim</v>
          </cell>
          <cell r="R4394" t="str">
            <v>Sim</v>
          </cell>
          <cell r="S4394" t="str">
            <v/>
          </cell>
          <cell r="T4394" t="str">
            <v/>
          </cell>
          <cell r="U4394" t="str">
            <v/>
          </cell>
          <cell r="V4394" t="str">
            <v>Não</v>
          </cell>
          <cell r="W4394" t="str">
            <v>Não</v>
          </cell>
        </row>
        <row r="4395">
          <cell r="D4395" t="str">
            <v>Doutor Pedrinho/SC</v>
          </cell>
          <cell r="E4395" t="str">
            <v>A</v>
          </cell>
          <cell r="F4395">
            <v>6.1032724882650075E-2</v>
          </cell>
          <cell r="G4395" t="str">
            <v>A</v>
          </cell>
          <cell r="H4395">
            <v>0.89005497726252147</v>
          </cell>
          <cell r="I4395" t="str">
            <v>B</v>
          </cell>
          <cell r="J4395">
            <v>0.1160063152560326</v>
          </cell>
          <cell r="K4395" t="str">
            <v>A</v>
          </cell>
          <cell r="L4395" t="str">
            <v>Bicf</v>
          </cell>
          <cell r="M4395" t="str">
            <v/>
          </cell>
          <cell r="N4395" t="str">
            <v>CAPAG Ano Base 2023</v>
          </cell>
          <cell r="O4395" t="str">
            <v>Não</v>
          </cell>
          <cell r="P4395">
            <v>3.0025554856790676E-2</v>
          </cell>
          <cell r="Q4395" t="str">
            <v>Sim</v>
          </cell>
          <cell r="R4395" t="str">
            <v/>
          </cell>
          <cell r="S4395" t="str">
            <v/>
          </cell>
          <cell r="T4395" t="str">
            <v/>
          </cell>
          <cell r="U4395" t="str">
            <v/>
          </cell>
          <cell r="V4395" t="str">
            <v>Sim</v>
          </cell>
          <cell r="W4395" t="str">
            <v>Sim</v>
          </cell>
        </row>
        <row r="4396">
          <cell r="D4396" t="str">
            <v>Entre Rios/SC</v>
          </cell>
          <cell r="E4396" t="str">
            <v>A</v>
          </cell>
          <cell r="F4396">
            <v>0.17584689373338841</v>
          </cell>
          <cell r="G4396" t="str">
            <v>A</v>
          </cell>
          <cell r="H4396">
            <v>0.9046718589763153</v>
          </cell>
          <cell r="I4396" t="str">
            <v>B</v>
          </cell>
          <cell r="J4396">
            <v>5.4805013224291398E-2</v>
          </cell>
          <cell r="K4396" t="str">
            <v>A</v>
          </cell>
          <cell r="L4396" t="str">
            <v>Bicf</v>
          </cell>
          <cell r="M4396" t="str">
            <v/>
          </cell>
          <cell r="N4396" t="str">
            <v>CAPAG Ano Base 2023</v>
          </cell>
          <cell r="O4396" t="str">
            <v>Não</v>
          </cell>
          <cell r="P4396">
            <v>1.3583110731880807E-2</v>
          </cell>
          <cell r="Q4396" t="str">
            <v>Sim</v>
          </cell>
          <cell r="R4396" t="str">
            <v/>
          </cell>
          <cell r="S4396" t="str">
            <v/>
          </cell>
          <cell r="T4396" t="str">
            <v/>
          </cell>
          <cell r="U4396" t="str">
            <v/>
          </cell>
          <cell r="V4396" t="str">
            <v>Sim</v>
          </cell>
          <cell r="W4396" t="str">
            <v>Sim</v>
          </cell>
        </row>
        <row r="4397">
          <cell r="D4397" t="str">
            <v>Ermo/SC</v>
          </cell>
          <cell r="E4397" t="str">
            <v>n.d.</v>
          </cell>
          <cell r="F4397">
            <v>0.25538577179148003</v>
          </cell>
          <cell r="G4397" t="str">
            <v>A</v>
          </cell>
          <cell r="H4397">
            <v>0.96158719826455152</v>
          </cell>
          <cell r="I4397" t="str">
            <v>C</v>
          </cell>
          <cell r="J4397" t="str">
            <v>n.d.</v>
          </cell>
          <cell r="K4397" t="str">
            <v>n.d.</v>
          </cell>
          <cell r="L4397" t="str">
            <v>Bicf</v>
          </cell>
          <cell r="M4397"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397" t="str">
            <v>CAPAG Ano Base 2023</v>
          </cell>
          <cell r="O4397" t="str">
            <v>Não</v>
          </cell>
          <cell r="P4397" t="str">
            <v>n.d.</v>
          </cell>
          <cell r="Q4397" t="str">
            <v>Sim</v>
          </cell>
          <cell r="R4397" t="str">
            <v/>
          </cell>
          <cell r="S4397" t="str">
            <v/>
          </cell>
          <cell r="T4397" t="str">
            <v>Negativa</v>
          </cell>
          <cell r="U4397" t="str">
            <v/>
          </cell>
          <cell r="V4397" t="str">
            <v>Sim</v>
          </cell>
          <cell r="W4397" t="str">
            <v>Sim</v>
          </cell>
        </row>
        <row r="4398">
          <cell r="D4398" t="str">
            <v>Erval Velho/SC</v>
          </cell>
          <cell r="E4398" t="str">
            <v>A</v>
          </cell>
          <cell r="F4398">
            <v>4.3758979824669052E-2</v>
          </cell>
          <cell r="G4398" t="str">
            <v>A</v>
          </cell>
          <cell r="H4398">
            <v>0.81736722695780462</v>
          </cell>
          <cell r="I4398" t="str">
            <v>A</v>
          </cell>
          <cell r="J4398">
            <v>0.30717773453512859</v>
          </cell>
          <cell r="K4398" t="str">
            <v>A</v>
          </cell>
          <cell r="L4398" t="str">
            <v>Bicf</v>
          </cell>
          <cell r="M4398" t="str">
            <v/>
          </cell>
          <cell r="N4398" t="str">
            <v>CAPAG Ano Base 2024</v>
          </cell>
          <cell r="O4398" t="str">
            <v>Sim</v>
          </cell>
          <cell r="P4398">
            <v>1.0185493528702028E-3</v>
          </cell>
          <cell r="Q4398" t="str">
            <v>Sim</v>
          </cell>
          <cell r="R4398" t="str">
            <v/>
          </cell>
          <cell r="S4398" t="str">
            <v/>
          </cell>
          <cell r="T4398" t="str">
            <v/>
          </cell>
          <cell r="U4398" t="str">
            <v/>
          </cell>
          <cell r="V4398" t="str">
            <v>Sim</v>
          </cell>
          <cell r="W4398" t="str">
            <v>Sim</v>
          </cell>
        </row>
        <row r="4399">
          <cell r="D4399" t="str">
            <v>Faxinal dos Guedes/SC</v>
          </cell>
          <cell r="E4399" t="str">
            <v>n.d.</v>
          </cell>
          <cell r="F4399">
            <v>0.4082147369719063</v>
          </cell>
          <cell r="G4399" t="str">
            <v>A</v>
          </cell>
          <cell r="H4399">
            <v>0.91190467202191883</v>
          </cell>
          <cell r="I4399" t="str">
            <v>B</v>
          </cell>
          <cell r="J4399" t="str">
            <v>n.d.</v>
          </cell>
          <cell r="K4399" t="str">
            <v>n.d.</v>
          </cell>
          <cell r="L4399" t="str">
            <v>Bicf</v>
          </cell>
          <cell r="M439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399" t="str">
            <v>CAPAG Ano Base 2023</v>
          </cell>
          <cell r="O4399" t="str">
            <v>Não</v>
          </cell>
          <cell r="P4399" t="str">
            <v>n.d.</v>
          </cell>
          <cell r="Q4399" t="str">
            <v>Sim</v>
          </cell>
          <cell r="R4399" t="str">
            <v/>
          </cell>
          <cell r="S4399" t="str">
            <v/>
          </cell>
          <cell r="T4399" t="str">
            <v/>
          </cell>
          <cell r="U4399" t="str">
            <v>Sim</v>
          </cell>
          <cell r="V4399" t="str">
            <v>Sim</v>
          </cell>
          <cell r="W4399" t="str">
            <v>Não</v>
          </cell>
        </row>
        <row r="4400">
          <cell r="D4400" t="str">
            <v>Flor do Sertão/SC</v>
          </cell>
          <cell r="E4400" t="str">
            <v>B</v>
          </cell>
          <cell r="F4400">
            <v>4.0616989170976718E-2</v>
          </cell>
          <cell r="G4400" t="str">
            <v>A</v>
          </cell>
          <cell r="H4400">
            <v>0.90904620738386122</v>
          </cell>
          <cell r="I4400" t="str">
            <v>B</v>
          </cell>
          <cell r="J4400">
            <v>1.4776914347826572E-2</v>
          </cell>
          <cell r="K4400" t="str">
            <v>B</v>
          </cell>
          <cell r="L4400" t="str">
            <v>Bicf</v>
          </cell>
          <cell r="M4400" t="str">
            <v/>
          </cell>
          <cell r="N4400" t="str">
            <v>CAPAG Ano Base 2023</v>
          </cell>
          <cell r="O4400" t="str">
            <v>Não</v>
          </cell>
          <cell r="P4400">
            <v>0.33205388974684547</v>
          </cell>
          <cell r="Q4400" t="str">
            <v>Sim</v>
          </cell>
          <cell r="R4400" t="str">
            <v/>
          </cell>
          <cell r="S4400" t="str">
            <v/>
          </cell>
          <cell r="T4400" t="str">
            <v/>
          </cell>
          <cell r="U4400" t="str">
            <v/>
          </cell>
          <cell r="V4400" t="str">
            <v>Sim</v>
          </cell>
          <cell r="W4400" t="str">
            <v>Sim</v>
          </cell>
        </row>
        <row r="4401">
          <cell r="D4401" t="str">
            <v>Florianópolis/SC</v>
          </cell>
          <cell r="E4401" t="str">
            <v>C</v>
          </cell>
          <cell r="F4401">
            <v>0.35120152095801715</v>
          </cell>
          <cell r="G4401" t="str">
            <v>A</v>
          </cell>
          <cell r="H4401">
            <v>0.92885317203913276</v>
          </cell>
          <cell r="I4401" t="str">
            <v>B</v>
          </cell>
          <cell r="J4401">
            <v>-3.5563254999559014E-2</v>
          </cell>
          <cell r="K4401" t="str">
            <v>C</v>
          </cell>
          <cell r="L4401" t="str">
            <v>Bicf</v>
          </cell>
          <cell r="M4401" t="str">
            <v/>
          </cell>
          <cell r="N4401" t="str">
            <v>CAPAG Ano Base 2023</v>
          </cell>
          <cell r="O4401" t="str">
            <v>Não</v>
          </cell>
          <cell r="P4401">
            <v>3.5317991044195636</v>
          </cell>
          <cell r="Q4401" t="str">
            <v>Sim</v>
          </cell>
          <cell r="R4401" t="str">
            <v/>
          </cell>
          <cell r="S4401" t="str">
            <v/>
          </cell>
          <cell r="T4401" t="str">
            <v/>
          </cell>
          <cell r="U4401" t="str">
            <v/>
          </cell>
          <cell r="V4401" t="str">
            <v>Sim</v>
          </cell>
          <cell r="W4401" t="str">
            <v>Sim</v>
          </cell>
        </row>
        <row r="4402">
          <cell r="D4402" t="str">
            <v>Formosa do Sul/SC</v>
          </cell>
          <cell r="E4402" t="str">
            <v>A</v>
          </cell>
          <cell r="F4402">
            <v>0</v>
          </cell>
          <cell r="G4402" t="str">
            <v>A</v>
          </cell>
          <cell r="H4402">
            <v>0.84014747511934629</v>
          </cell>
          <cell r="I4402" t="str">
            <v>A</v>
          </cell>
          <cell r="J4402">
            <v>8.9554618295777821E-2</v>
          </cell>
          <cell r="K4402" t="str">
            <v>A</v>
          </cell>
          <cell r="L4402" t="str">
            <v>Bicf</v>
          </cell>
          <cell r="M4402" t="str">
            <v/>
          </cell>
          <cell r="N4402" t="str">
            <v>CAPAG Ano Base 2023</v>
          </cell>
          <cell r="O4402" t="str">
            <v>Não</v>
          </cell>
          <cell r="P4402">
            <v>1.0998196812175101E-2</v>
          </cell>
          <cell r="Q4402" t="str">
            <v>Sim</v>
          </cell>
          <cell r="R4402" t="str">
            <v/>
          </cell>
          <cell r="S4402" t="str">
            <v/>
          </cell>
          <cell r="T4402" t="str">
            <v/>
          </cell>
          <cell r="U4402" t="str">
            <v/>
          </cell>
          <cell r="V4402" t="str">
            <v>Sim</v>
          </cell>
          <cell r="W4402" t="str">
            <v>Sim</v>
          </cell>
        </row>
        <row r="4403">
          <cell r="D4403" t="str">
            <v>Forquilhinha/SC</v>
          </cell>
          <cell r="E4403" t="str">
            <v>A</v>
          </cell>
          <cell r="F4403">
            <v>0.10750347420028612</v>
          </cell>
          <cell r="G4403" t="str">
            <v>A</v>
          </cell>
          <cell r="H4403">
            <v>0.80201206259285107</v>
          </cell>
          <cell r="I4403" t="str">
            <v>A</v>
          </cell>
          <cell r="J4403">
            <v>6.2127647192641015E-2</v>
          </cell>
          <cell r="K4403" t="str">
            <v>A</v>
          </cell>
          <cell r="L4403" t="str">
            <v>Bicf</v>
          </cell>
          <cell r="M4403" t="str">
            <v/>
          </cell>
          <cell r="N4403" t="str">
            <v>CAPAG Ano Base 2023</v>
          </cell>
          <cell r="O4403" t="str">
            <v>Não</v>
          </cell>
          <cell r="P4403">
            <v>0.19395557283264214</v>
          </cell>
          <cell r="Q4403" t="str">
            <v>Sim</v>
          </cell>
          <cell r="R4403" t="str">
            <v/>
          </cell>
          <cell r="S4403" t="str">
            <v/>
          </cell>
          <cell r="T4403" t="str">
            <v/>
          </cell>
          <cell r="U4403" t="str">
            <v/>
          </cell>
          <cell r="V4403" t="str">
            <v>Sim</v>
          </cell>
          <cell r="W4403" t="str">
            <v>Sim</v>
          </cell>
        </row>
        <row r="4404">
          <cell r="D4404" t="str">
            <v>Fraiburgo/SC</v>
          </cell>
          <cell r="E4404" t="str">
            <v>B</v>
          </cell>
          <cell r="F4404">
            <v>0.16972957365248839</v>
          </cell>
          <cell r="G4404" t="str">
            <v>A</v>
          </cell>
          <cell r="H4404">
            <v>0.92065992757170712</v>
          </cell>
          <cell r="I4404" t="str">
            <v>B</v>
          </cell>
          <cell r="J4404">
            <v>4.1460184880552489E-2</v>
          </cell>
          <cell r="K4404" t="str">
            <v>B</v>
          </cell>
          <cell r="L4404" t="str">
            <v>Bicf</v>
          </cell>
          <cell r="M4404" t="str">
            <v/>
          </cell>
          <cell r="N4404" t="str">
            <v>CAPAG Ano Base 2023</v>
          </cell>
          <cell r="O4404" t="str">
            <v>Não</v>
          </cell>
          <cell r="P4404">
            <v>0.14442692548938332</v>
          </cell>
          <cell r="Q4404" t="str">
            <v>Sim</v>
          </cell>
          <cell r="R4404" t="str">
            <v/>
          </cell>
          <cell r="S4404" t="str">
            <v/>
          </cell>
          <cell r="T4404" t="str">
            <v/>
          </cell>
          <cell r="U4404" t="str">
            <v/>
          </cell>
          <cell r="V4404" t="str">
            <v>Sim</v>
          </cell>
          <cell r="W4404" t="str">
            <v>Sim</v>
          </cell>
        </row>
        <row r="4405">
          <cell r="D4405" t="str">
            <v>Frei Rogério/SC</v>
          </cell>
          <cell r="E4405" t="str">
            <v>A</v>
          </cell>
          <cell r="F4405">
            <v>0</v>
          </cell>
          <cell r="G4405" t="str">
            <v>A</v>
          </cell>
          <cell r="H4405">
            <v>0.92925401320773238</v>
          </cell>
          <cell r="I4405" t="str">
            <v>B</v>
          </cell>
          <cell r="J4405">
            <v>0.10042097399622657</v>
          </cell>
          <cell r="K4405" t="str">
            <v>A</v>
          </cell>
          <cell r="L4405" t="str">
            <v>Bicf</v>
          </cell>
          <cell r="M4405" t="str">
            <v/>
          </cell>
          <cell r="N4405" t="str">
            <v>CAPAG Ano Base 2023</v>
          </cell>
          <cell r="O4405" t="str">
            <v>Não</v>
          </cell>
          <cell r="P4405">
            <v>0.12463307949156159</v>
          </cell>
          <cell r="Q4405" t="str">
            <v>Sim</v>
          </cell>
          <cell r="R4405" t="str">
            <v/>
          </cell>
          <cell r="S4405" t="str">
            <v/>
          </cell>
          <cell r="T4405" t="str">
            <v/>
          </cell>
          <cell r="U4405" t="str">
            <v/>
          </cell>
          <cell r="V4405" t="str">
            <v>Sim</v>
          </cell>
          <cell r="W4405" t="str">
            <v>Sim</v>
          </cell>
        </row>
        <row r="4406">
          <cell r="D4406" t="str">
            <v>Galvão/SC</v>
          </cell>
          <cell r="E4406" t="str">
            <v>A</v>
          </cell>
          <cell r="F4406">
            <v>3.310675515046578E-2</v>
          </cell>
          <cell r="G4406" t="str">
            <v>A</v>
          </cell>
          <cell r="H4406">
            <v>0.87314285143156589</v>
          </cell>
          <cell r="I4406" t="str">
            <v>B</v>
          </cell>
          <cell r="J4406">
            <v>0.17877678091842283</v>
          </cell>
          <cell r="K4406" t="str">
            <v>A</v>
          </cell>
          <cell r="L4406" t="str">
            <v>Bicf</v>
          </cell>
          <cell r="M4406" t="str">
            <v/>
          </cell>
          <cell r="N4406" t="str">
            <v>CAPAG Ano Base 2023</v>
          </cell>
          <cell r="O4406" t="str">
            <v>Não</v>
          </cell>
          <cell r="P4406">
            <v>3.5012315790031646E-2</v>
          </cell>
          <cell r="Q4406" t="str">
            <v>Sim</v>
          </cell>
          <cell r="R4406" t="str">
            <v/>
          </cell>
          <cell r="S4406" t="str">
            <v/>
          </cell>
          <cell r="T4406" t="str">
            <v/>
          </cell>
          <cell r="U4406" t="str">
            <v/>
          </cell>
          <cell r="V4406" t="str">
            <v>Sim</v>
          </cell>
          <cell r="W4406" t="str">
            <v>Sim</v>
          </cell>
        </row>
        <row r="4407">
          <cell r="D4407" t="str">
            <v>Garopaba/SC</v>
          </cell>
          <cell r="E4407" t="str">
            <v>C</v>
          </cell>
          <cell r="F4407">
            <v>0.10099119794725933</v>
          </cell>
          <cell r="G4407" t="str">
            <v>A</v>
          </cell>
          <cell r="H4407">
            <v>0.88414844856198882</v>
          </cell>
          <cell r="I4407" t="str">
            <v>B</v>
          </cell>
          <cell r="J4407">
            <v>-4.7186868387477779E-2</v>
          </cell>
          <cell r="K4407" t="str">
            <v>C</v>
          </cell>
          <cell r="L4407" t="str">
            <v>Cicf</v>
          </cell>
          <cell r="M4407" t="str">
            <v/>
          </cell>
          <cell r="N4407" t="str">
            <v>CAPAG Ano Base 2023</v>
          </cell>
          <cell r="O4407" t="str">
            <v>Não</v>
          </cell>
          <cell r="P4407">
            <v>13.462123065015216</v>
          </cell>
          <cell r="Q4407" t="str">
            <v>Sim</v>
          </cell>
          <cell r="R4407" t="str">
            <v/>
          </cell>
          <cell r="S4407" t="str">
            <v/>
          </cell>
          <cell r="T4407" t="str">
            <v/>
          </cell>
          <cell r="U4407" t="str">
            <v/>
          </cell>
          <cell r="V4407" t="str">
            <v>Sim</v>
          </cell>
          <cell r="W4407" t="str">
            <v>Sim</v>
          </cell>
        </row>
        <row r="4408">
          <cell r="D4408" t="str">
            <v>Garuva/SC</v>
          </cell>
          <cell r="E4408" t="str">
            <v>n.d.</v>
          </cell>
          <cell r="F4408" t="str">
            <v>n.d.</v>
          </cell>
          <cell r="G4408" t="str">
            <v>n.d.</v>
          </cell>
          <cell r="H4408" t="str">
            <v>n.d.</v>
          </cell>
          <cell r="I4408" t="str">
            <v>n.d.</v>
          </cell>
          <cell r="J4408" t="str">
            <v>n.d.</v>
          </cell>
          <cell r="K4408" t="str">
            <v>n.d.</v>
          </cell>
          <cell r="L4408" t="str">
            <v>Aicf</v>
          </cell>
          <cell r="M4408" t="str">
            <v xml:space="preserve">Ente não publicou último RGF de 2024
Ente não publicou último RREO de 2024
</v>
          </cell>
          <cell r="N4408" t="str">
            <v>CAPAG Ano Base 2023</v>
          </cell>
          <cell r="O4408" t="str">
            <v>Não</v>
          </cell>
          <cell r="P4408">
            <v>0.36292660681820266</v>
          </cell>
          <cell r="Q4408" t="str">
            <v>Sim</v>
          </cell>
          <cell r="R4408" t="str">
            <v>Sim</v>
          </cell>
          <cell r="S4408" t="str">
            <v/>
          </cell>
          <cell r="T4408" t="str">
            <v/>
          </cell>
          <cell r="U4408" t="str">
            <v/>
          </cell>
          <cell r="V4408" t="str">
            <v>Não</v>
          </cell>
          <cell r="W4408" t="str">
            <v>Não</v>
          </cell>
        </row>
        <row r="4409">
          <cell r="D4409" t="str">
            <v>Gaspar/SC</v>
          </cell>
          <cell r="E4409" t="str">
            <v>C</v>
          </cell>
          <cell r="F4409">
            <v>0.29341987432712063</v>
          </cell>
          <cell r="G4409" t="str">
            <v>A</v>
          </cell>
          <cell r="H4409">
            <v>0.95511999404771952</v>
          </cell>
          <cell r="I4409" t="str">
            <v>C</v>
          </cell>
          <cell r="J4409">
            <v>6.8159339799521781E-2</v>
          </cell>
          <cell r="K4409" t="str">
            <v>A</v>
          </cell>
          <cell r="L4409" t="str">
            <v>Bicf</v>
          </cell>
          <cell r="M4409" t="str">
            <v/>
          </cell>
          <cell r="N4409" t="str">
            <v>CAPAG Ano Base 2023</v>
          </cell>
          <cell r="O4409" t="str">
            <v>Não</v>
          </cell>
          <cell r="P4409">
            <v>0.15668954051358042</v>
          </cell>
          <cell r="Q4409" t="str">
            <v>Sim</v>
          </cell>
          <cell r="R4409" t="str">
            <v>Sim</v>
          </cell>
          <cell r="S4409" t="str">
            <v/>
          </cell>
          <cell r="T4409" t="str">
            <v/>
          </cell>
          <cell r="U4409" t="str">
            <v/>
          </cell>
          <cell r="V4409" t="str">
            <v>Sim</v>
          </cell>
          <cell r="W4409" t="str">
            <v>Sim</v>
          </cell>
        </row>
        <row r="4410">
          <cell r="D4410" t="str">
            <v>Governador Celso Ramos/SC</v>
          </cell>
          <cell r="E4410" t="str">
            <v>n.d.</v>
          </cell>
          <cell r="F4410" t="str">
            <v>n.d.</v>
          </cell>
          <cell r="G4410" t="str">
            <v>n.d.</v>
          </cell>
          <cell r="H4410" t="str">
            <v>n.d.</v>
          </cell>
          <cell r="I4410" t="str">
            <v>n.d.</v>
          </cell>
          <cell r="J4410" t="str">
            <v>n.d.</v>
          </cell>
          <cell r="K4410" t="str">
            <v>n.d.</v>
          </cell>
          <cell r="L4410" t="str">
            <v>Dicf</v>
          </cell>
          <cell r="M4410" t="str">
            <v xml:space="preserve">Ente não publicou último RGF de 2024
Ente não publicou último RREO de 2024
</v>
          </cell>
          <cell r="N4410" t="str">
            <v>CAPAG Ano Base 2023</v>
          </cell>
          <cell r="O4410" t="str">
            <v>Não</v>
          </cell>
          <cell r="P4410">
            <v>0.16184478562643212</v>
          </cell>
          <cell r="Q4410" t="str">
            <v>Sim</v>
          </cell>
          <cell r="R4410" t="str">
            <v>Sim</v>
          </cell>
          <cell r="S4410" t="str">
            <v/>
          </cell>
          <cell r="T4410" t="str">
            <v/>
          </cell>
          <cell r="U4410" t="str">
            <v/>
          </cell>
          <cell r="V4410" t="str">
            <v>Não</v>
          </cell>
          <cell r="W4410" t="str">
            <v>Não</v>
          </cell>
        </row>
        <row r="4411">
          <cell r="D4411" t="str">
            <v>Grão-Pará/SC</v>
          </cell>
          <cell r="E4411" t="str">
            <v>n.d.</v>
          </cell>
          <cell r="F4411">
            <v>0.16046039983834054</v>
          </cell>
          <cell r="G4411" t="str">
            <v>A</v>
          </cell>
          <cell r="H4411">
            <v>0.951779107930395</v>
          </cell>
          <cell r="I4411" t="str">
            <v>C</v>
          </cell>
          <cell r="J4411" t="str">
            <v>n.d.</v>
          </cell>
          <cell r="K4411" t="str">
            <v>n.d.</v>
          </cell>
          <cell r="L4411" t="str">
            <v>Bicf</v>
          </cell>
          <cell r="M441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411" t="str">
            <v>CAPAG Ano Base 2023</v>
          </cell>
          <cell r="O4411" t="str">
            <v>Não</v>
          </cell>
          <cell r="P4411" t="str">
            <v>n.d.</v>
          </cell>
          <cell r="Q4411" t="str">
            <v>Sim</v>
          </cell>
          <cell r="R4411" t="str">
            <v/>
          </cell>
          <cell r="S4411" t="str">
            <v/>
          </cell>
          <cell r="T4411" t="str">
            <v/>
          </cell>
          <cell r="U4411" t="str">
            <v>Sim</v>
          </cell>
          <cell r="V4411" t="str">
            <v>Sim</v>
          </cell>
          <cell r="W4411" t="str">
            <v>Sim</v>
          </cell>
        </row>
        <row r="4412">
          <cell r="D4412" t="str">
            <v>Gravatal/SC</v>
          </cell>
          <cell r="E4412" t="str">
            <v>C</v>
          </cell>
          <cell r="F4412">
            <v>0.1497067885019045</v>
          </cell>
          <cell r="G4412" t="str">
            <v>A</v>
          </cell>
          <cell r="H4412">
            <v>0.9394109454719074</v>
          </cell>
          <cell r="I4412" t="str">
            <v>B</v>
          </cell>
          <cell r="J4412">
            <v>-4.0039570845968139E-2</v>
          </cell>
          <cell r="K4412" t="str">
            <v>C</v>
          </cell>
          <cell r="L4412" t="str">
            <v>Cicf</v>
          </cell>
          <cell r="M4412" t="str">
            <v/>
          </cell>
          <cell r="N4412" t="str">
            <v>CAPAG Ano Base 2023</v>
          </cell>
          <cell r="O4412" t="str">
            <v>Não</v>
          </cell>
          <cell r="P4412" t="str">
            <v/>
          </cell>
          <cell r="Q4412" t="str">
            <v>Sim</v>
          </cell>
          <cell r="R4412" t="str">
            <v/>
          </cell>
          <cell r="S4412" t="str">
            <v/>
          </cell>
          <cell r="T4412" t="str">
            <v/>
          </cell>
          <cell r="U4412" t="str">
            <v/>
          </cell>
          <cell r="V4412" t="str">
            <v>Sim</v>
          </cell>
          <cell r="W4412" t="str">
            <v>Sim</v>
          </cell>
        </row>
        <row r="4413">
          <cell r="D4413" t="str">
            <v>Guabiruba/SC</v>
          </cell>
          <cell r="E4413" t="str">
            <v>A+</v>
          </cell>
          <cell r="F4413">
            <v>0.27180634706733869</v>
          </cell>
          <cell r="G4413" t="str">
            <v>A</v>
          </cell>
          <cell r="H4413">
            <v>0.86542962875686269</v>
          </cell>
          <cell r="I4413" t="str">
            <v>B</v>
          </cell>
          <cell r="J4413">
            <v>6.8456989450003281E-2</v>
          </cell>
          <cell r="K4413" t="str">
            <v>A</v>
          </cell>
          <cell r="L4413" t="str">
            <v>Aicf</v>
          </cell>
          <cell r="M4413" t="str">
            <v/>
          </cell>
          <cell r="N4413" t="str">
            <v>CAPAG Ano Base 2023</v>
          </cell>
          <cell r="O4413" t="str">
            <v>Não</v>
          </cell>
          <cell r="P4413">
            <v>0</v>
          </cell>
          <cell r="Q4413" t="str">
            <v>Sim</v>
          </cell>
          <cell r="R4413" t="str">
            <v/>
          </cell>
          <cell r="S4413" t="str">
            <v/>
          </cell>
          <cell r="T4413" t="str">
            <v/>
          </cell>
          <cell r="U4413" t="str">
            <v/>
          </cell>
          <cell r="V4413" t="str">
            <v>Sim</v>
          </cell>
          <cell r="W4413" t="str">
            <v>Sim</v>
          </cell>
        </row>
        <row r="4414">
          <cell r="D4414" t="str">
            <v>Guaraciaba/SC</v>
          </cell>
          <cell r="E4414" t="str">
            <v>A</v>
          </cell>
          <cell r="F4414">
            <v>8.7542292862299573E-2</v>
          </cell>
          <cell r="G4414" t="str">
            <v>A</v>
          </cell>
          <cell r="H4414">
            <v>0.87973882053317709</v>
          </cell>
          <cell r="I4414" t="str">
            <v>B</v>
          </cell>
          <cell r="J4414">
            <v>5.2362002604710467E-2</v>
          </cell>
          <cell r="K4414" t="str">
            <v>A</v>
          </cell>
          <cell r="L4414" t="str">
            <v>Bicf</v>
          </cell>
          <cell r="M4414" t="str">
            <v/>
          </cell>
          <cell r="N4414" t="str">
            <v>CAPAG Ano Base 2023</v>
          </cell>
          <cell r="O4414" t="str">
            <v>Não</v>
          </cell>
          <cell r="P4414">
            <v>4.3900780479860638E-2</v>
          </cell>
          <cell r="Q4414" t="str">
            <v>Sim</v>
          </cell>
          <cell r="R4414" t="str">
            <v/>
          </cell>
          <cell r="S4414" t="str">
            <v/>
          </cell>
          <cell r="T4414" t="str">
            <v/>
          </cell>
          <cell r="U4414" t="str">
            <v/>
          </cell>
          <cell r="V4414" t="str">
            <v>Sim</v>
          </cell>
          <cell r="W4414" t="str">
            <v>Sim</v>
          </cell>
        </row>
        <row r="4415">
          <cell r="D4415" t="str">
            <v>Guaramirim/SC</v>
          </cell>
          <cell r="E4415" t="str">
            <v>A+</v>
          </cell>
          <cell r="F4415">
            <v>0.14796904232657979</v>
          </cell>
          <cell r="G4415" t="str">
            <v>A</v>
          </cell>
          <cell r="H4415">
            <v>0.88633858076690752</v>
          </cell>
          <cell r="I4415" t="str">
            <v>B</v>
          </cell>
          <cell r="J4415">
            <v>0.10131242667124805</v>
          </cell>
          <cell r="K4415" t="str">
            <v>A</v>
          </cell>
          <cell r="L4415" t="str">
            <v>Aicf</v>
          </cell>
          <cell r="M4415" t="str">
            <v/>
          </cell>
          <cell r="N4415" t="str">
            <v>CAPAG Ano Base 2023</v>
          </cell>
          <cell r="O4415" t="str">
            <v>Não</v>
          </cell>
          <cell r="P4415">
            <v>7.7629600939063001E-2</v>
          </cell>
          <cell r="Q4415" t="str">
            <v>Sim</v>
          </cell>
          <cell r="R4415" t="str">
            <v/>
          </cell>
          <cell r="S4415" t="str">
            <v/>
          </cell>
          <cell r="T4415" t="str">
            <v/>
          </cell>
          <cell r="U4415" t="str">
            <v/>
          </cell>
          <cell r="V4415" t="str">
            <v>Sim</v>
          </cell>
          <cell r="W4415" t="str">
            <v>Sim</v>
          </cell>
        </row>
        <row r="4416">
          <cell r="D4416" t="str">
            <v>Guarujá do Sul/SC</v>
          </cell>
          <cell r="E4416" t="str">
            <v>A+</v>
          </cell>
          <cell r="F4416">
            <v>4.5489783606643422E-2</v>
          </cell>
          <cell r="G4416" t="str">
            <v>A</v>
          </cell>
          <cell r="H4416">
            <v>0.89600324488455685</v>
          </cell>
          <cell r="I4416" t="str">
            <v>B</v>
          </cell>
          <cell r="J4416">
            <v>5.733363079842161E-2</v>
          </cell>
          <cell r="K4416" t="str">
            <v>A</v>
          </cell>
          <cell r="L4416" t="str">
            <v>Aicf</v>
          </cell>
          <cell r="M4416" t="str">
            <v/>
          </cell>
          <cell r="N4416" t="str">
            <v>CAPAG Ano Base 2023</v>
          </cell>
          <cell r="O4416" t="str">
            <v>Não</v>
          </cell>
          <cell r="P4416">
            <v>0.31442825701333416</v>
          </cell>
          <cell r="Q4416" t="str">
            <v>Sim</v>
          </cell>
          <cell r="R4416" t="str">
            <v/>
          </cell>
          <cell r="S4416" t="str">
            <v/>
          </cell>
          <cell r="T4416" t="str">
            <v/>
          </cell>
          <cell r="U4416" t="str">
            <v/>
          </cell>
          <cell r="V4416" t="str">
            <v>Sim</v>
          </cell>
          <cell r="W4416" t="str">
            <v>Sim</v>
          </cell>
        </row>
        <row r="4417">
          <cell r="D4417" t="str">
            <v>Guatambú/SC</v>
          </cell>
          <cell r="E4417" t="str">
            <v>n.d.</v>
          </cell>
          <cell r="F4417" t="str">
            <v>n.d.</v>
          </cell>
          <cell r="G4417" t="str">
            <v>n.d.</v>
          </cell>
          <cell r="H4417" t="str">
            <v>n.d.</v>
          </cell>
          <cell r="I4417" t="str">
            <v>n.d.</v>
          </cell>
          <cell r="J4417" t="str">
            <v>n.d.</v>
          </cell>
          <cell r="K4417" t="str">
            <v>n.d.</v>
          </cell>
          <cell r="L4417" t="str">
            <v>Bicf</v>
          </cell>
          <cell r="M4417" t="str">
            <v xml:space="preserve">Ente não publicou último RGF de 2024
Ente não publicou último RREO de 2024
</v>
          </cell>
          <cell r="N4417" t="str">
            <v>CAPAG Ano Base 2023</v>
          </cell>
          <cell r="O4417" t="str">
            <v>Não</v>
          </cell>
          <cell r="P4417">
            <v>0.21549649942236643</v>
          </cell>
          <cell r="Q4417" t="str">
            <v>Sim</v>
          </cell>
          <cell r="R4417" t="str">
            <v>Sim</v>
          </cell>
          <cell r="S4417" t="str">
            <v/>
          </cell>
          <cell r="T4417" t="str">
            <v/>
          </cell>
          <cell r="U4417" t="str">
            <v/>
          </cell>
          <cell r="V4417" t="str">
            <v>Não</v>
          </cell>
          <cell r="W4417" t="str">
            <v>Não</v>
          </cell>
        </row>
        <row r="4418">
          <cell r="D4418" t="str">
            <v>Herval d'Oeste/SC</v>
          </cell>
          <cell r="E4418" t="str">
            <v>A</v>
          </cell>
          <cell r="F4418">
            <v>1.1395917785636998E-2</v>
          </cell>
          <cell r="G4418" t="str">
            <v>A</v>
          </cell>
          <cell r="H4418">
            <v>0.83919857297200329</v>
          </cell>
          <cell r="I4418" t="str">
            <v>A</v>
          </cell>
          <cell r="J4418">
            <v>3.2087930896289335E-2</v>
          </cell>
          <cell r="K4418" t="str">
            <v>B</v>
          </cell>
          <cell r="L4418" t="str">
            <v>Bicf</v>
          </cell>
          <cell r="M4418" t="str">
            <v/>
          </cell>
          <cell r="N4418" t="str">
            <v>CAPAG Ano Base 2023</v>
          </cell>
          <cell r="O4418" t="str">
            <v>Não</v>
          </cell>
          <cell r="P4418">
            <v>0.53941638225706323</v>
          </cell>
          <cell r="Q4418" t="str">
            <v>Sim</v>
          </cell>
          <cell r="R4418" t="str">
            <v/>
          </cell>
          <cell r="S4418" t="str">
            <v/>
          </cell>
          <cell r="T4418" t="str">
            <v/>
          </cell>
          <cell r="U4418" t="str">
            <v/>
          </cell>
          <cell r="V4418" t="str">
            <v>Sim</v>
          </cell>
          <cell r="W4418" t="str">
            <v>Sim</v>
          </cell>
        </row>
        <row r="4419">
          <cell r="D4419" t="str">
            <v>Ibiam/SC</v>
          </cell>
          <cell r="E4419" t="str">
            <v>n.d.</v>
          </cell>
          <cell r="F4419">
            <v>0.29447608139355991</v>
          </cell>
          <cell r="G4419" t="str">
            <v>A</v>
          </cell>
          <cell r="H4419">
            <v>0.81209870846857357</v>
          </cell>
          <cell r="I4419" t="str">
            <v>A</v>
          </cell>
          <cell r="J4419" t="str">
            <v>n.d.</v>
          </cell>
          <cell r="K4419" t="str">
            <v>n.d.</v>
          </cell>
          <cell r="L4419" t="str">
            <v>Aicf</v>
          </cell>
          <cell r="M441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419" t="str">
            <v>CAPAG Ano Base 2024</v>
          </cell>
          <cell r="O4419" t="str">
            <v>Sim</v>
          </cell>
          <cell r="P4419" t="str">
            <v>n.d.</v>
          </cell>
          <cell r="Q4419" t="str">
            <v>Sim</v>
          </cell>
          <cell r="R4419" t="str">
            <v/>
          </cell>
          <cell r="S4419" t="str">
            <v/>
          </cell>
          <cell r="T4419" t="str">
            <v/>
          </cell>
          <cell r="U4419" t="str">
            <v>Sim</v>
          </cell>
          <cell r="V4419" t="str">
            <v>Sim</v>
          </cell>
          <cell r="W4419" t="str">
            <v>Sim</v>
          </cell>
        </row>
        <row r="4420">
          <cell r="D4420" t="str">
            <v>Ibicaré/SC</v>
          </cell>
          <cell r="E4420" t="str">
            <v>n.d.</v>
          </cell>
          <cell r="F4420" t="str">
            <v>n.d.</v>
          </cell>
          <cell r="G4420" t="str">
            <v>n.d.</v>
          </cell>
          <cell r="H4420" t="str">
            <v>n.d.</v>
          </cell>
          <cell r="I4420" t="str">
            <v>n.d.</v>
          </cell>
          <cell r="J4420" t="str">
            <v>n.d.</v>
          </cell>
          <cell r="K4420" t="str">
            <v>n.d.</v>
          </cell>
          <cell r="L4420" t="str">
            <v>Bicf</v>
          </cell>
          <cell r="M4420" t="str">
            <v xml:space="preserve">Ente não publicou último RGF de 2024
Ente não publicou último RREO de 2024
</v>
          </cell>
          <cell r="N4420" t="str">
            <v>CAPAG Ano Base 2023</v>
          </cell>
          <cell r="O4420" t="str">
            <v>Não</v>
          </cell>
          <cell r="P4420">
            <v>4.4687100068665962E-2</v>
          </cell>
          <cell r="Q4420" t="str">
            <v>Sim</v>
          </cell>
          <cell r="R4420" t="str">
            <v>Sim</v>
          </cell>
          <cell r="S4420" t="str">
            <v/>
          </cell>
          <cell r="T4420" t="str">
            <v/>
          </cell>
          <cell r="U4420" t="str">
            <v/>
          </cell>
          <cell r="V4420" t="str">
            <v>Não</v>
          </cell>
          <cell r="W4420" t="str">
            <v>Não</v>
          </cell>
        </row>
        <row r="4421">
          <cell r="D4421" t="str">
            <v>Ibirama/SC</v>
          </cell>
          <cell r="E4421" t="str">
            <v>C</v>
          </cell>
          <cell r="F4421">
            <v>6.7212311457831728E-2</v>
          </cell>
          <cell r="G4421" t="str">
            <v>A</v>
          </cell>
          <cell r="H4421">
            <v>0.96547857975776596</v>
          </cell>
          <cell r="I4421" t="str">
            <v>C</v>
          </cell>
          <cell r="J4421">
            <v>1.1946868655883711E-2</v>
          </cell>
          <cell r="K4421" t="str">
            <v>B</v>
          </cell>
          <cell r="L4421" t="str">
            <v>Bicf</v>
          </cell>
          <cell r="M4421" t="str">
            <v/>
          </cell>
          <cell r="N4421" t="str">
            <v>CAPAG Ano Base 2023</v>
          </cell>
          <cell r="O4421" t="str">
            <v>Não</v>
          </cell>
          <cell r="P4421">
            <v>0.51008076512940181</v>
          </cell>
          <cell r="Q4421" t="str">
            <v>Sim</v>
          </cell>
          <cell r="R4421" t="str">
            <v/>
          </cell>
          <cell r="S4421" t="str">
            <v/>
          </cell>
          <cell r="T4421" t="str">
            <v/>
          </cell>
          <cell r="U4421" t="str">
            <v/>
          </cell>
          <cell r="V4421" t="str">
            <v>Sim</v>
          </cell>
          <cell r="W4421" t="str">
            <v>Sim</v>
          </cell>
        </row>
        <row r="4422">
          <cell r="D4422" t="str">
            <v>Içara/SC</v>
          </cell>
          <cell r="E4422" t="str">
            <v>n.d.</v>
          </cell>
          <cell r="F4422" t="str">
            <v>n.d.</v>
          </cell>
          <cell r="G4422" t="str">
            <v>n.d.</v>
          </cell>
          <cell r="H4422" t="str">
            <v>n.d.</v>
          </cell>
          <cell r="I4422" t="str">
            <v>n.d.</v>
          </cell>
          <cell r="J4422" t="str">
            <v>n.d.</v>
          </cell>
          <cell r="K4422" t="str">
            <v>n.d.</v>
          </cell>
          <cell r="L4422" t="str">
            <v>Cicf</v>
          </cell>
          <cell r="M4422" t="str">
            <v xml:space="preserve">Ente não publicou último RGF de 2024
Ente não publicou último RREO de 2024
</v>
          </cell>
          <cell r="N4422" t="str">
            <v>CAPAG Ano Base 2023</v>
          </cell>
          <cell r="O4422" t="str">
            <v>Não</v>
          </cell>
          <cell r="P4422">
            <v>0.54587231349303711</v>
          </cell>
          <cell r="Q4422" t="str">
            <v>Sim</v>
          </cell>
          <cell r="R4422" t="str">
            <v>Sim</v>
          </cell>
          <cell r="S4422" t="str">
            <v/>
          </cell>
          <cell r="T4422" t="str">
            <v/>
          </cell>
          <cell r="U4422" t="str">
            <v/>
          </cell>
          <cell r="V4422" t="str">
            <v>Não</v>
          </cell>
          <cell r="W4422" t="str">
            <v>Não</v>
          </cell>
        </row>
        <row r="4423">
          <cell r="D4423" t="str">
            <v>Ilhota/SC</v>
          </cell>
          <cell r="E4423" t="str">
            <v>n.d.</v>
          </cell>
          <cell r="F4423" t="str">
            <v>n.d.</v>
          </cell>
          <cell r="G4423" t="str">
            <v>n.d.</v>
          </cell>
          <cell r="H4423" t="str">
            <v>n.d.</v>
          </cell>
          <cell r="I4423" t="str">
            <v>n.d.</v>
          </cell>
          <cell r="J4423" t="str">
            <v>n.d.</v>
          </cell>
          <cell r="K4423" t="str">
            <v>n.d.</v>
          </cell>
          <cell r="L4423" t="str">
            <v>Bicf</v>
          </cell>
          <cell r="M4423" t="str">
            <v xml:space="preserve">Ente não publicou último RGF de 2024
Ente não publicou último RREO de 2024
</v>
          </cell>
          <cell r="N4423" t="str">
            <v>CAPAG Ano Base 2023</v>
          </cell>
          <cell r="O4423" t="str">
            <v>Não</v>
          </cell>
          <cell r="P4423">
            <v>0.11643453396961756</v>
          </cell>
          <cell r="Q4423" t="str">
            <v>Sim</v>
          </cell>
          <cell r="R4423" t="str">
            <v>Sim</v>
          </cell>
          <cell r="S4423" t="str">
            <v/>
          </cell>
          <cell r="T4423" t="str">
            <v/>
          </cell>
          <cell r="U4423" t="str">
            <v/>
          </cell>
          <cell r="V4423" t="str">
            <v>Não</v>
          </cell>
          <cell r="W4423" t="str">
            <v>Não</v>
          </cell>
        </row>
        <row r="4424">
          <cell r="D4424" t="str">
            <v>Imaruí/SC</v>
          </cell>
          <cell r="E4424" t="str">
            <v>C</v>
          </cell>
          <cell r="F4424">
            <v>0.14398584251291627</v>
          </cell>
          <cell r="G4424" t="str">
            <v>A</v>
          </cell>
          <cell r="H4424">
            <v>0.99652476487692165</v>
          </cell>
          <cell r="I4424" t="str">
            <v>C</v>
          </cell>
          <cell r="J4424">
            <v>-0.13443590462503124</v>
          </cell>
          <cell r="K4424" t="str">
            <v>C</v>
          </cell>
          <cell r="L4424" t="str">
            <v>Cicf</v>
          </cell>
          <cell r="M4424" t="str">
            <v/>
          </cell>
          <cell r="N4424" t="str">
            <v>CAPAG Ano Base 2023</v>
          </cell>
          <cell r="O4424" t="str">
            <v>Não</v>
          </cell>
          <cell r="P4424">
            <v>6.0046995331414328</v>
          </cell>
          <cell r="Q4424" t="str">
            <v>Sim</v>
          </cell>
          <cell r="R4424" t="str">
            <v/>
          </cell>
          <cell r="S4424" t="str">
            <v/>
          </cell>
          <cell r="T4424" t="str">
            <v/>
          </cell>
          <cell r="U4424" t="str">
            <v/>
          </cell>
          <cell r="V4424" t="str">
            <v>Sim</v>
          </cell>
          <cell r="W4424" t="str">
            <v>Não</v>
          </cell>
        </row>
        <row r="4425">
          <cell r="D4425" t="str">
            <v>Imbituba/SC</v>
          </cell>
          <cell r="E4425" t="str">
            <v>n.d.</v>
          </cell>
          <cell r="F4425" t="str">
            <v>n.d.</v>
          </cell>
          <cell r="G4425" t="str">
            <v>n.d.</v>
          </cell>
          <cell r="H4425" t="str">
            <v>n.d.</v>
          </cell>
          <cell r="I4425" t="str">
            <v>n.d.</v>
          </cell>
          <cell r="J4425" t="str">
            <v>n.d.</v>
          </cell>
          <cell r="K4425" t="str">
            <v>n.d.</v>
          </cell>
          <cell r="L4425" t="str">
            <v>Dicf</v>
          </cell>
          <cell r="M4425" t="str">
            <v xml:space="preserve">Ente não publicou último RGF de 2024
Ente não publicou último RREO de 2024
</v>
          </cell>
          <cell r="N4425" t="str">
            <v>CAPAG Ano Base 2023</v>
          </cell>
          <cell r="O4425" t="str">
            <v>Não</v>
          </cell>
          <cell r="P4425">
            <v>0.27722756400399412</v>
          </cell>
          <cell r="Q4425" t="str">
            <v>Sim</v>
          </cell>
          <cell r="R4425" t="str">
            <v>Sim</v>
          </cell>
          <cell r="S4425" t="str">
            <v/>
          </cell>
          <cell r="T4425" t="str">
            <v/>
          </cell>
          <cell r="U4425" t="str">
            <v/>
          </cell>
          <cell r="V4425" t="str">
            <v>Não</v>
          </cell>
          <cell r="W4425" t="str">
            <v>Não</v>
          </cell>
        </row>
        <row r="4426">
          <cell r="D4426" t="str">
            <v>Imbuia/SC</v>
          </cell>
          <cell r="E4426" t="str">
            <v>C</v>
          </cell>
          <cell r="F4426">
            <v>0</v>
          </cell>
          <cell r="G4426" t="str">
            <v>A</v>
          </cell>
          <cell r="H4426">
            <v>0.99205053493867312</v>
          </cell>
          <cell r="I4426" t="str">
            <v>C</v>
          </cell>
          <cell r="J4426">
            <v>7.3776901885507446E-3</v>
          </cell>
          <cell r="K4426" t="str">
            <v>B</v>
          </cell>
          <cell r="L4426" t="str">
            <v>Bicf</v>
          </cell>
          <cell r="M4426" t="str">
            <v/>
          </cell>
          <cell r="N4426" t="str">
            <v>CAPAG Ano Base 2023</v>
          </cell>
          <cell r="O4426" t="str">
            <v>Não</v>
          </cell>
          <cell r="P4426">
            <v>0.61968619853745199</v>
          </cell>
          <cell r="Q4426" t="str">
            <v>Sim</v>
          </cell>
          <cell r="R4426" t="str">
            <v/>
          </cell>
          <cell r="S4426" t="str">
            <v/>
          </cell>
          <cell r="T4426" t="str">
            <v/>
          </cell>
          <cell r="U4426" t="str">
            <v/>
          </cell>
          <cell r="V4426" t="str">
            <v>Sim</v>
          </cell>
          <cell r="W4426" t="str">
            <v>Sim</v>
          </cell>
        </row>
        <row r="4427">
          <cell r="D4427" t="str">
            <v>Indaial/SC</v>
          </cell>
          <cell r="E4427" t="str">
            <v>C</v>
          </cell>
          <cell r="F4427">
            <v>0.39868024240783789</v>
          </cell>
          <cell r="G4427" t="str">
            <v>A</v>
          </cell>
          <cell r="H4427">
            <v>0.90255730151067604</v>
          </cell>
          <cell r="I4427" t="str">
            <v>B</v>
          </cell>
          <cell r="J4427">
            <v>-1.637141101301939E-3</v>
          </cell>
          <cell r="K4427" t="str">
            <v>C</v>
          </cell>
          <cell r="L4427" t="str">
            <v>Bicf</v>
          </cell>
          <cell r="M4427" t="str">
            <v/>
          </cell>
          <cell r="N4427" t="str">
            <v>CAPAG Ano Base 2023</v>
          </cell>
          <cell r="O4427" t="str">
            <v>Não</v>
          </cell>
          <cell r="P4427">
            <v>1.037854146792363</v>
          </cell>
          <cell r="Q4427" t="str">
            <v>Sim</v>
          </cell>
          <cell r="R4427" t="str">
            <v/>
          </cell>
          <cell r="S4427" t="str">
            <v/>
          </cell>
          <cell r="T4427" t="str">
            <v/>
          </cell>
          <cell r="U4427" t="str">
            <v/>
          </cell>
          <cell r="V4427" t="str">
            <v>Sim</v>
          </cell>
          <cell r="W4427" t="str">
            <v>Sim</v>
          </cell>
        </row>
        <row r="4428">
          <cell r="D4428" t="str">
            <v>Iomerê/SC</v>
          </cell>
          <cell r="E4428" t="str">
            <v>A</v>
          </cell>
          <cell r="F4428">
            <v>2.6228687207839739E-2</v>
          </cell>
          <cell r="G4428" t="str">
            <v>A</v>
          </cell>
          <cell r="H4428">
            <v>0.82261957139591335</v>
          </cell>
          <cell r="I4428" t="str">
            <v>A</v>
          </cell>
          <cell r="J4428">
            <v>0.22460197033905388</v>
          </cell>
          <cell r="K4428" t="str">
            <v>A</v>
          </cell>
          <cell r="L4428" t="str">
            <v>Bicf</v>
          </cell>
          <cell r="M4428" t="str">
            <v/>
          </cell>
          <cell r="N4428" t="str">
            <v>CAPAG Ano Base 2023</v>
          </cell>
          <cell r="O4428" t="str">
            <v>Não</v>
          </cell>
          <cell r="P4428">
            <v>2.4124192978990214E-2</v>
          </cell>
          <cell r="Q4428" t="str">
            <v>Sim</v>
          </cell>
          <cell r="R4428" t="str">
            <v/>
          </cell>
          <cell r="S4428" t="str">
            <v/>
          </cell>
          <cell r="T4428" t="str">
            <v/>
          </cell>
          <cell r="U4428" t="str">
            <v/>
          </cell>
          <cell r="V4428" t="str">
            <v>Sim</v>
          </cell>
          <cell r="W4428" t="str">
            <v>Sim</v>
          </cell>
        </row>
        <row r="4429">
          <cell r="D4429" t="str">
            <v>Ipira/SC</v>
          </cell>
          <cell r="E4429" t="str">
            <v>n.d.</v>
          </cell>
          <cell r="F4429" t="str">
            <v>n.d.</v>
          </cell>
          <cell r="G4429" t="str">
            <v>n.d.</v>
          </cell>
          <cell r="H4429" t="str">
            <v>n.d.</v>
          </cell>
          <cell r="I4429" t="str">
            <v>n.d.</v>
          </cell>
          <cell r="J4429" t="str">
            <v>n.d.</v>
          </cell>
          <cell r="K4429" t="str">
            <v>n.d.</v>
          </cell>
          <cell r="L4429" t="str">
            <v>Bicf</v>
          </cell>
          <cell r="M4429" t="str">
            <v xml:space="preserve">Ente não publicou último RGF de 2024
Ente não publicou último RREO de 2024
</v>
          </cell>
          <cell r="N4429" t="str">
            <v>CAPAG Ano Base 2023</v>
          </cell>
          <cell r="O4429" t="str">
            <v>Não</v>
          </cell>
          <cell r="P4429">
            <v>7.9682007674961169E-2</v>
          </cell>
          <cell r="Q4429" t="str">
            <v>Sim</v>
          </cell>
          <cell r="R4429" t="str">
            <v>Sim</v>
          </cell>
          <cell r="S4429" t="str">
            <v/>
          </cell>
          <cell r="T4429" t="str">
            <v/>
          </cell>
          <cell r="U4429" t="str">
            <v/>
          </cell>
          <cell r="V4429" t="str">
            <v>Não</v>
          </cell>
          <cell r="W4429" t="str">
            <v>Não</v>
          </cell>
        </row>
        <row r="4430">
          <cell r="D4430" t="str">
            <v>Iporã do Oeste/SC</v>
          </cell>
          <cell r="E4430" t="str">
            <v>A</v>
          </cell>
          <cell r="F4430">
            <v>6.4679158886403104E-2</v>
          </cell>
          <cell r="G4430" t="str">
            <v>A</v>
          </cell>
          <cell r="H4430">
            <v>0.82386155299914532</v>
          </cell>
          <cell r="I4430" t="str">
            <v>A</v>
          </cell>
          <cell r="J4430">
            <v>0.1887595826719182</v>
          </cell>
          <cell r="K4430" t="str">
            <v>A</v>
          </cell>
          <cell r="L4430" t="str">
            <v>Bicf</v>
          </cell>
          <cell r="M4430" t="str">
            <v/>
          </cell>
          <cell r="N4430" t="str">
            <v>CAPAG Ano Base 2023</v>
          </cell>
          <cell r="O4430" t="str">
            <v>Não</v>
          </cell>
          <cell r="P4430">
            <v>0.16529826823189983</v>
          </cell>
          <cell r="Q4430" t="str">
            <v>Sim</v>
          </cell>
          <cell r="R4430" t="str">
            <v/>
          </cell>
          <cell r="S4430" t="str">
            <v/>
          </cell>
          <cell r="T4430" t="str">
            <v/>
          </cell>
          <cell r="U4430" t="str">
            <v/>
          </cell>
          <cell r="V4430" t="str">
            <v>Sim</v>
          </cell>
          <cell r="W4430" t="str">
            <v>Sim</v>
          </cell>
        </row>
        <row r="4431">
          <cell r="D4431" t="str">
            <v>Ipuaçu/SC</v>
          </cell>
          <cell r="E4431" t="str">
            <v>n.d.</v>
          </cell>
          <cell r="F4431" t="str">
            <v>n.d.</v>
          </cell>
          <cell r="G4431" t="str">
            <v>n.d.</v>
          </cell>
          <cell r="H4431" t="str">
            <v>n.d.</v>
          </cell>
          <cell r="I4431" t="str">
            <v>n.d.</v>
          </cell>
          <cell r="J4431" t="str">
            <v>n.d.</v>
          </cell>
          <cell r="K4431" t="str">
            <v>n.d.</v>
          </cell>
          <cell r="L4431" t="str">
            <v>Aicf</v>
          </cell>
          <cell r="M4431" t="str">
            <v xml:space="preserve">Ente não publicou último RGF de 2024
Ente não publicou último RREO de 2024
</v>
          </cell>
          <cell r="N4431" t="str">
            <v>CAPAG Ano Base 2023</v>
          </cell>
          <cell r="O4431" t="str">
            <v>Não</v>
          </cell>
          <cell r="P4431">
            <v>8.7149508924987393E-2</v>
          </cell>
          <cell r="Q4431" t="str">
            <v>Sim</v>
          </cell>
          <cell r="R4431" t="str">
            <v>Sim</v>
          </cell>
          <cell r="S4431" t="str">
            <v/>
          </cell>
          <cell r="T4431" t="str">
            <v/>
          </cell>
          <cell r="U4431" t="str">
            <v/>
          </cell>
          <cell r="V4431" t="str">
            <v>Não</v>
          </cell>
          <cell r="W4431" t="str">
            <v>Não</v>
          </cell>
        </row>
        <row r="4432">
          <cell r="D4432" t="str">
            <v>Ipumirim/SC</v>
          </cell>
          <cell r="E4432" t="str">
            <v>B+</v>
          </cell>
          <cell r="F4432">
            <v>2.5333644226031612E-2</v>
          </cell>
          <cell r="G4432" t="str">
            <v>A</v>
          </cell>
          <cell r="H4432">
            <v>0.94412874639380118</v>
          </cell>
          <cell r="I4432" t="str">
            <v>B</v>
          </cell>
          <cell r="J4432">
            <v>3.5498936045686193E-2</v>
          </cell>
          <cell r="K4432" t="str">
            <v>B</v>
          </cell>
          <cell r="L4432" t="str">
            <v>Aicf</v>
          </cell>
          <cell r="M4432" t="str">
            <v/>
          </cell>
          <cell r="N4432" t="str">
            <v>CAPAG Ano Base 2023</v>
          </cell>
          <cell r="O4432" t="str">
            <v>Não</v>
          </cell>
          <cell r="P4432">
            <v>0.10590814103529649</v>
          </cell>
          <cell r="Q4432" t="str">
            <v>Sim</v>
          </cell>
          <cell r="R4432" t="str">
            <v/>
          </cell>
          <cell r="S4432" t="str">
            <v/>
          </cell>
          <cell r="T4432" t="str">
            <v/>
          </cell>
          <cell r="U4432" t="str">
            <v/>
          </cell>
          <cell r="V4432" t="str">
            <v>Sim</v>
          </cell>
          <cell r="W4432" t="str">
            <v>Sim</v>
          </cell>
        </row>
        <row r="4433">
          <cell r="D4433" t="str">
            <v>Iraceminha/SC</v>
          </cell>
          <cell r="E4433" t="str">
            <v>C</v>
          </cell>
          <cell r="F4433">
            <v>6.7374366293464147E-2</v>
          </cell>
          <cell r="G4433" t="str">
            <v>A</v>
          </cell>
          <cell r="H4433">
            <v>2.6955318715579346</v>
          </cell>
          <cell r="I4433" t="str">
            <v>C</v>
          </cell>
          <cell r="J4433">
            <v>6.9494217250988186E-2</v>
          </cell>
          <cell r="K4433" t="str">
            <v>A</v>
          </cell>
          <cell r="L4433" t="str">
            <v>Aicf</v>
          </cell>
          <cell r="M4433" t="str">
            <v/>
          </cell>
          <cell r="N4433" t="str">
            <v>CAPAG Ano Base 2024</v>
          </cell>
          <cell r="O4433" t="str">
            <v>Sim</v>
          </cell>
          <cell r="P4433">
            <v>1.2310007439365276E-2</v>
          </cell>
          <cell r="Q4433" t="str">
            <v>Sim</v>
          </cell>
          <cell r="R4433" t="str">
            <v/>
          </cell>
          <cell r="S4433" t="str">
            <v/>
          </cell>
          <cell r="T4433" t="str">
            <v/>
          </cell>
          <cell r="U4433" t="str">
            <v/>
          </cell>
          <cell r="V4433" t="str">
            <v>Sim</v>
          </cell>
          <cell r="W4433" t="str">
            <v>Sim</v>
          </cell>
        </row>
        <row r="4434">
          <cell r="D4434" t="str">
            <v>Irani/SC</v>
          </cell>
          <cell r="E4434" t="str">
            <v>A</v>
          </cell>
          <cell r="F4434">
            <v>1.0466828191518436E-2</v>
          </cell>
          <cell r="G4434" t="str">
            <v>A</v>
          </cell>
          <cell r="H4434">
            <v>0.88462229628473787</v>
          </cell>
          <cell r="I4434" t="str">
            <v>B</v>
          </cell>
          <cell r="J4434">
            <v>8.0078709675762444E-2</v>
          </cell>
          <cell r="K4434" t="str">
            <v>A</v>
          </cell>
          <cell r="L4434" t="str">
            <v>Bicf</v>
          </cell>
          <cell r="M4434" t="str">
            <v/>
          </cell>
          <cell r="N4434" t="str">
            <v>CAPAG Ano Base 2023</v>
          </cell>
          <cell r="O4434" t="str">
            <v>Não</v>
          </cell>
          <cell r="P4434">
            <v>0.19955738381969604</v>
          </cell>
          <cell r="Q4434" t="str">
            <v>Sim</v>
          </cell>
          <cell r="R4434" t="str">
            <v/>
          </cell>
          <cell r="S4434" t="str">
            <v/>
          </cell>
          <cell r="T4434" t="str">
            <v/>
          </cell>
          <cell r="U4434" t="str">
            <v/>
          </cell>
          <cell r="V4434" t="str">
            <v>Sim</v>
          </cell>
          <cell r="W4434" t="str">
            <v>Sim</v>
          </cell>
        </row>
        <row r="4435">
          <cell r="D4435" t="str">
            <v>Irati/SC</v>
          </cell>
          <cell r="E4435" t="str">
            <v>A</v>
          </cell>
          <cell r="F4435">
            <v>6.7695528963522211E-2</v>
          </cell>
          <cell r="G4435" t="str">
            <v>A</v>
          </cell>
          <cell r="H4435">
            <v>0.89984046056626021</v>
          </cell>
          <cell r="I4435" t="str">
            <v>B</v>
          </cell>
          <cell r="J4435">
            <v>0.22550865846593451</v>
          </cell>
          <cell r="K4435" t="str">
            <v>A</v>
          </cell>
          <cell r="L4435" t="str">
            <v>Cicf</v>
          </cell>
          <cell r="M4435" t="str">
            <v/>
          </cell>
          <cell r="N4435" t="str">
            <v>CAPAG Ano Base 2023</v>
          </cell>
          <cell r="O4435" t="str">
            <v>Não</v>
          </cell>
          <cell r="P4435">
            <v>6.3938317953849952E-2</v>
          </cell>
          <cell r="Q4435" t="str">
            <v>Sim</v>
          </cell>
          <cell r="R4435" t="str">
            <v/>
          </cell>
          <cell r="S4435" t="str">
            <v/>
          </cell>
          <cell r="T4435" t="str">
            <v/>
          </cell>
          <cell r="U4435" t="str">
            <v/>
          </cell>
          <cell r="V4435" t="str">
            <v>Sim</v>
          </cell>
          <cell r="W4435" t="str">
            <v>Sim</v>
          </cell>
        </row>
        <row r="4436">
          <cell r="D4436" t="str">
            <v>Irineópolis/SC</v>
          </cell>
          <cell r="E4436" t="str">
            <v>A+</v>
          </cell>
          <cell r="F4436">
            <v>0.21127219089607027</v>
          </cell>
          <cell r="G4436" t="str">
            <v>A</v>
          </cell>
          <cell r="H4436">
            <v>0.88383163532757536</v>
          </cell>
          <cell r="I4436" t="str">
            <v>B</v>
          </cell>
          <cell r="J4436">
            <v>6.787719372939105E-2</v>
          </cell>
          <cell r="K4436" t="str">
            <v>A</v>
          </cell>
          <cell r="L4436" t="str">
            <v>Aicf</v>
          </cell>
          <cell r="M4436" t="str">
            <v/>
          </cell>
          <cell r="N4436" t="str">
            <v>CAPAG Ano Base 2023</v>
          </cell>
          <cell r="O4436" t="str">
            <v>Não</v>
          </cell>
          <cell r="P4436">
            <v>0.25907793773367638</v>
          </cell>
          <cell r="Q4436" t="str">
            <v>Sim</v>
          </cell>
          <cell r="R4436" t="str">
            <v/>
          </cell>
          <cell r="S4436" t="str">
            <v/>
          </cell>
          <cell r="T4436" t="str">
            <v/>
          </cell>
          <cell r="U4436" t="str">
            <v/>
          </cell>
          <cell r="V4436" t="str">
            <v>Sim</v>
          </cell>
          <cell r="W4436" t="str">
            <v>Sim</v>
          </cell>
        </row>
        <row r="4437">
          <cell r="D4437" t="str">
            <v>Itá/SC</v>
          </cell>
          <cell r="E4437" t="str">
            <v>A+</v>
          </cell>
          <cell r="F4437">
            <v>4.993849677492046E-2</v>
          </cell>
          <cell r="G4437" t="str">
            <v>A</v>
          </cell>
          <cell r="H4437">
            <v>0.86031023463436951</v>
          </cell>
          <cell r="I4437" t="str">
            <v>B</v>
          </cell>
          <cell r="J4437">
            <v>0.20275526503160657</v>
          </cell>
          <cell r="K4437" t="str">
            <v>A</v>
          </cell>
          <cell r="L4437" t="str">
            <v>Aicf</v>
          </cell>
          <cell r="M4437" t="str">
            <v/>
          </cell>
          <cell r="N4437" t="str">
            <v>CAPAG Ano Base 2023</v>
          </cell>
          <cell r="O4437" t="str">
            <v>Não</v>
          </cell>
          <cell r="P4437">
            <v>8.3141920574255984E-2</v>
          </cell>
          <cell r="Q4437" t="str">
            <v>Sim</v>
          </cell>
          <cell r="R4437" t="str">
            <v/>
          </cell>
          <cell r="S4437" t="str">
            <v/>
          </cell>
          <cell r="T4437" t="str">
            <v/>
          </cell>
          <cell r="U4437" t="str">
            <v/>
          </cell>
          <cell r="V4437" t="str">
            <v>Sim</v>
          </cell>
          <cell r="W4437" t="str">
            <v>Sim</v>
          </cell>
        </row>
        <row r="4438">
          <cell r="D4438" t="str">
            <v>Itaiópolis/SC</v>
          </cell>
          <cell r="E4438" t="str">
            <v>B</v>
          </cell>
          <cell r="F4438">
            <v>2.0953156759243693E-2</v>
          </cell>
          <cell r="G4438" t="str">
            <v>A</v>
          </cell>
          <cell r="H4438">
            <v>0.87745655450264293</v>
          </cell>
          <cell r="I4438" t="str">
            <v>B</v>
          </cell>
          <cell r="J4438">
            <v>2.8312018507370869E-2</v>
          </cell>
          <cell r="K4438" t="str">
            <v>B</v>
          </cell>
          <cell r="L4438" t="str">
            <v>Bicf</v>
          </cell>
          <cell r="M4438" t="str">
            <v/>
          </cell>
          <cell r="N4438" t="str">
            <v>CAPAG Ano Base 2023</v>
          </cell>
          <cell r="O4438" t="str">
            <v>Não</v>
          </cell>
          <cell r="P4438">
            <v>0.46158642182490817</v>
          </cell>
          <cell r="Q4438" t="str">
            <v>Sim</v>
          </cell>
          <cell r="R4438" t="str">
            <v/>
          </cell>
          <cell r="S4438" t="str">
            <v/>
          </cell>
          <cell r="T4438" t="str">
            <v/>
          </cell>
          <cell r="U4438" t="str">
            <v/>
          </cell>
          <cell r="V4438" t="str">
            <v>Sim</v>
          </cell>
          <cell r="W4438" t="str">
            <v>Sim</v>
          </cell>
        </row>
        <row r="4439">
          <cell r="D4439" t="str">
            <v>Itajaí/SC</v>
          </cell>
          <cell r="E4439" t="str">
            <v>B</v>
          </cell>
          <cell r="F4439">
            <v>9.0555401913428993E-2</v>
          </cell>
          <cell r="G4439" t="str">
            <v>A</v>
          </cell>
          <cell r="H4439">
            <v>0.90269724853710409</v>
          </cell>
          <cell r="I4439" t="str">
            <v>B</v>
          </cell>
          <cell r="J4439">
            <v>1.4369363681353331E-2</v>
          </cell>
          <cell r="K4439" t="str">
            <v>B</v>
          </cell>
          <cell r="L4439" t="str">
            <v>Bicf</v>
          </cell>
          <cell r="M4439" t="str">
            <v/>
          </cell>
          <cell r="N4439" t="str">
            <v>CAPAG Ano Base 2023</v>
          </cell>
          <cell r="O4439" t="str">
            <v>Não</v>
          </cell>
          <cell r="P4439">
            <v>0.57981150521263347</v>
          </cell>
          <cell r="Q4439" t="str">
            <v>Sim</v>
          </cell>
          <cell r="R4439" t="str">
            <v/>
          </cell>
          <cell r="S4439" t="str">
            <v/>
          </cell>
          <cell r="T4439" t="str">
            <v/>
          </cell>
          <cell r="U4439" t="str">
            <v/>
          </cell>
          <cell r="V4439" t="str">
            <v>Sim</v>
          </cell>
          <cell r="W4439" t="str">
            <v>Sim</v>
          </cell>
        </row>
        <row r="4440">
          <cell r="D4440" t="str">
            <v>Itapema/SC</v>
          </cell>
          <cell r="E4440" t="str">
            <v>A</v>
          </cell>
          <cell r="F4440">
            <v>6.775174079496657E-2</v>
          </cell>
          <cell r="G4440" t="str">
            <v>A</v>
          </cell>
          <cell r="H4440">
            <v>0.94409205094481186</v>
          </cell>
          <cell r="I4440" t="str">
            <v>B</v>
          </cell>
          <cell r="J4440">
            <v>8.9244866336194051E-2</v>
          </cell>
          <cell r="K4440" t="str">
            <v>A</v>
          </cell>
          <cell r="L4440" t="str">
            <v>Bicf</v>
          </cell>
          <cell r="M4440" t="str">
            <v/>
          </cell>
          <cell r="N4440" t="str">
            <v>CAPAG Ano Base 2023</v>
          </cell>
          <cell r="O4440" t="str">
            <v>Não</v>
          </cell>
          <cell r="P4440">
            <v>0.1871224643932782</v>
          </cell>
          <cell r="Q4440" t="str">
            <v>Sim</v>
          </cell>
          <cell r="R4440" t="str">
            <v/>
          </cell>
          <cell r="S4440" t="str">
            <v/>
          </cell>
          <cell r="T4440" t="str">
            <v/>
          </cell>
          <cell r="U4440" t="str">
            <v/>
          </cell>
          <cell r="V4440" t="str">
            <v>Sim</v>
          </cell>
          <cell r="W4440" t="str">
            <v>Sim</v>
          </cell>
        </row>
        <row r="4441">
          <cell r="D4441" t="str">
            <v>Itapiranga/SC</v>
          </cell>
          <cell r="E4441" t="str">
            <v>A</v>
          </cell>
          <cell r="F4441">
            <v>4.3587395846725142E-2</v>
          </cell>
          <cell r="G4441" t="str">
            <v>A</v>
          </cell>
          <cell r="H4441">
            <v>0.86690254967120373</v>
          </cell>
          <cell r="I4441" t="str">
            <v>B</v>
          </cell>
          <cell r="J4441">
            <v>0.13946434777236894</v>
          </cell>
          <cell r="K4441" t="str">
            <v>A</v>
          </cell>
          <cell r="L4441" t="str">
            <v>Bicf</v>
          </cell>
          <cell r="M4441" t="str">
            <v/>
          </cell>
          <cell r="N4441" t="str">
            <v>CAPAG Ano Base 2023</v>
          </cell>
          <cell r="O4441" t="str">
            <v>Não</v>
          </cell>
          <cell r="P4441">
            <v>0.19433581193262259</v>
          </cell>
          <cell r="Q4441" t="str">
            <v>Sim</v>
          </cell>
          <cell r="R4441" t="str">
            <v/>
          </cell>
          <cell r="S4441" t="str">
            <v/>
          </cell>
          <cell r="T4441" t="str">
            <v/>
          </cell>
          <cell r="U4441" t="str">
            <v/>
          </cell>
          <cell r="V4441" t="str">
            <v>Sim</v>
          </cell>
          <cell r="W4441" t="str">
            <v>Sim</v>
          </cell>
        </row>
        <row r="4442">
          <cell r="D4442" t="str">
            <v>Itapoá/SC</v>
          </cell>
          <cell r="E4442" t="str">
            <v>A</v>
          </cell>
          <cell r="F4442">
            <v>0.17440412851749926</v>
          </cell>
          <cell r="G4442" t="str">
            <v>A</v>
          </cell>
          <cell r="H4442">
            <v>0.74216711829649307</v>
          </cell>
          <cell r="I4442" t="str">
            <v>A</v>
          </cell>
          <cell r="J4442">
            <v>0.19713746474394858</v>
          </cell>
          <cell r="K4442" t="str">
            <v>A</v>
          </cell>
          <cell r="L4442" t="str">
            <v>Cicf</v>
          </cell>
          <cell r="M4442" t="str">
            <v/>
          </cell>
          <cell r="N4442" t="str">
            <v>CAPAG Ano Base 2024</v>
          </cell>
          <cell r="O4442" t="str">
            <v>Sim</v>
          </cell>
          <cell r="P4442">
            <v>2.4856330155072087E-2</v>
          </cell>
          <cell r="Q4442" t="str">
            <v>Sim</v>
          </cell>
          <cell r="R4442" t="str">
            <v/>
          </cell>
          <cell r="S4442" t="str">
            <v/>
          </cell>
          <cell r="T4442" t="str">
            <v/>
          </cell>
          <cell r="U4442" t="str">
            <v/>
          </cell>
          <cell r="V4442" t="str">
            <v>Sim</v>
          </cell>
          <cell r="W4442" t="str">
            <v>Sim</v>
          </cell>
        </row>
        <row r="4443">
          <cell r="D4443" t="str">
            <v>Ituporanga/SC</v>
          </cell>
          <cell r="E4443" t="str">
            <v>C</v>
          </cell>
          <cell r="F4443">
            <v>0.19578121707868609</v>
          </cell>
          <cell r="G4443" t="str">
            <v>A</v>
          </cell>
          <cell r="H4443">
            <v>1.3723922151172552</v>
          </cell>
          <cell r="I4443" t="str">
            <v>C</v>
          </cell>
          <cell r="J4443">
            <v>3.2385878300842733E-2</v>
          </cell>
          <cell r="K4443" t="str">
            <v>B</v>
          </cell>
          <cell r="L4443" t="str">
            <v>Cicf</v>
          </cell>
          <cell r="M4443" t="str">
            <v/>
          </cell>
          <cell r="N4443" t="str">
            <v>CAPAG Ano Base 2023</v>
          </cell>
          <cell r="O4443" t="str">
            <v>Não</v>
          </cell>
          <cell r="P4443">
            <v>0.42595276326450676</v>
          </cell>
          <cell r="Q4443" t="str">
            <v>Sim</v>
          </cell>
          <cell r="R4443" t="str">
            <v/>
          </cell>
          <cell r="S4443" t="str">
            <v/>
          </cell>
          <cell r="T4443" t="str">
            <v/>
          </cell>
          <cell r="U4443" t="str">
            <v/>
          </cell>
          <cell r="V4443" t="str">
            <v>Sim</v>
          </cell>
          <cell r="W4443" t="str">
            <v>Sim</v>
          </cell>
        </row>
        <row r="4444">
          <cell r="D4444" t="str">
            <v>Jaborá/SC</v>
          </cell>
          <cell r="E4444" t="str">
            <v>A+</v>
          </cell>
          <cell r="F4444">
            <v>0</v>
          </cell>
          <cell r="G4444" t="str">
            <v>A</v>
          </cell>
          <cell r="H4444">
            <v>0.87960298840168361</v>
          </cell>
          <cell r="I4444" t="str">
            <v>B</v>
          </cell>
          <cell r="J4444">
            <v>0.18043792650045964</v>
          </cell>
          <cell r="K4444" t="str">
            <v>A</v>
          </cell>
          <cell r="L4444" t="str">
            <v>Aicf</v>
          </cell>
          <cell r="M4444" t="str">
            <v/>
          </cell>
          <cell r="N4444" t="str">
            <v>CAPAG Ano Base 2023</v>
          </cell>
          <cell r="O4444" t="str">
            <v>Não</v>
          </cell>
          <cell r="P4444">
            <v>7.2170551036107727E-2</v>
          </cell>
          <cell r="Q4444" t="str">
            <v>Sim</v>
          </cell>
          <cell r="R4444" t="str">
            <v/>
          </cell>
          <cell r="S4444" t="str">
            <v/>
          </cell>
          <cell r="T4444" t="str">
            <v/>
          </cell>
          <cell r="U4444" t="str">
            <v/>
          </cell>
          <cell r="V4444" t="str">
            <v>Sim</v>
          </cell>
          <cell r="W4444" t="str">
            <v>Sim</v>
          </cell>
        </row>
        <row r="4445">
          <cell r="D4445" t="str">
            <v>Jacinto Machado/SC</v>
          </cell>
          <cell r="E4445" t="str">
            <v>n.d.</v>
          </cell>
          <cell r="F4445" t="str">
            <v>n.d.</v>
          </cell>
          <cell r="G4445" t="str">
            <v>n.d.</v>
          </cell>
          <cell r="H4445" t="str">
            <v>n.d.</v>
          </cell>
          <cell r="I4445" t="str">
            <v>n.d.</v>
          </cell>
          <cell r="J4445" t="str">
            <v>n.d.</v>
          </cell>
          <cell r="K4445" t="str">
            <v>n.d.</v>
          </cell>
          <cell r="L4445" t="str">
            <v>Cicf</v>
          </cell>
          <cell r="M4445" t="str">
            <v xml:space="preserve">Ente não publicou último RGF de 2024
Ente não publicou último RREO de 2024
</v>
          </cell>
          <cell r="N4445" t="str">
            <v>CAPAG Ano Base 2023</v>
          </cell>
          <cell r="O4445" t="str">
            <v>Não</v>
          </cell>
          <cell r="P4445">
            <v>6.4221894397830229E-2</v>
          </cell>
          <cell r="Q4445" t="str">
            <v>Sim</v>
          </cell>
          <cell r="R4445" t="str">
            <v>Sim</v>
          </cell>
          <cell r="S4445" t="str">
            <v/>
          </cell>
          <cell r="T4445" t="str">
            <v/>
          </cell>
          <cell r="U4445" t="str">
            <v/>
          </cell>
          <cell r="V4445" t="str">
            <v>Não</v>
          </cell>
          <cell r="W4445" t="str">
            <v>Não</v>
          </cell>
        </row>
        <row r="4446">
          <cell r="D4446" t="str">
            <v>Jaguaruna/SC</v>
          </cell>
          <cell r="E4446" t="str">
            <v>C</v>
          </cell>
          <cell r="F4446">
            <v>8.6963681652469024E-2</v>
          </cell>
          <cell r="G4446" t="str">
            <v>A</v>
          </cell>
          <cell r="H4446">
            <v>0.86019811225327314</v>
          </cell>
          <cell r="I4446" t="str">
            <v>B</v>
          </cell>
          <cell r="J4446">
            <v>-5.6225284176976448E-2</v>
          </cell>
          <cell r="K4446" t="str">
            <v>C</v>
          </cell>
          <cell r="L4446" t="str">
            <v>Bicf</v>
          </cell>
          <cell r="M4446" t="str">
            <v/>
          </cell>
          <cell r="N4446" t="str">
            <v>CAPAG Ano Base 2023</v>
          </cell>
          <cell r="O4446" t="str">
            <v>Não</v>
          </cell>
          <cell r="P4446">
            <v>2.1067549361569924</v>
          </cell>
          <cell r="Q4446" t="str">
            <v>Sim</v>
          </cell>
          <cell r="R4446" t="str">
            <v/>
          </cell>
          <cell r="S4446" t="str">
            <v/>
          </cell>
          <cell r="T4446" t="str">
            <v/>
          </cell>
          <cell r="U4446" t="str">
            <v/>
          </cell>
          <cell r="V4446" t="str">
            <v>Sim</v>
          </cell>
          <cell r="W4446" t="str">
            <v>Não</v>
          </cell>
        </row>
        <row r="4447">
          <cell r="D4447" t="str">
            <v>Jaraguá do Sul/SC</v>
          </cell>
          <cell r="E4447" t="str">
            <v>n.d.</v>
          </cell>
          <cell r="F4447" t="str">
            <v>n.d.</v>
          </cell>
          <cell r="G4447" t="str">
            <v>n.d.</v>
          </cell>
          <cell r="H4447" t="str">
            <v>n.d.</v>
          </cell>
          <cell r="I4447" t="str">
            <v>n.d.</v>
          </cell>
          <cell r="J4447" t="str">
            <v>n.d.</v>
          </cell>
          <cell r="K4447" t="str">
            <v>n.d.</v>
          </cell>
          <cell r="L4447" t="str">
            <v>Bicf</v>
          </cell>
          <cell r="M4447" t="str">
            <v xml:space="preserve">Ente não publicou último RGF de 2024
Ente não publicou último RREO de 2024
</v>
          </cell>
          <cell r="N4447" t="str">
            <v>CAPAG Ano Base 2023</v>
          </cell>
          <cell r="O4447" t="str">
            <v>Não</v>
          </cell>
          <cell r="P4447">
            <v>0.12963162113417923</v>
          </cell>
          <cell r="Q4447" t="str">
            <v>Sim</v>
          </cell>
          <cell r="R4447" t="str">
            <v>Sim</v>
          </cell>
          <cell r="S4447" t="str">
            <v/>
          </cell>
          <cell r="T4447" t="str">
            <v/>
          </cell>
          <cell r="U4447" t="str">
            <v/>
          </cell>
          <cell r="V4447" t="str">
            <v>Não</v>
          </cell>
          <cell r="W4447" t="str">
            <v>Não</v>
          </cell>
        </row>
        <row r="4448">
          <cell r="D4448" t="str">
            <v>Jardinópolis/SC</v>
          </cell>
          <cell r="E4448" t="str">
            <v>A+</v>
          </cell>
          <cell r="F4448">
            <v>0</v>
          </cell>
          <cell r="G4448" t="str">
            <v>A</v>
          </cell>
          <cell r="H4448">
            <v>0.85362560725063197</v>
          </cell>
          <cell r="I4448" t="str">
            <v>B</v>
          </cell>
          <cell r="J4448">
            <v>6.2212216014696849E-2</v>
          </cell>
          <cell r="K4448" t="str">
            <v>A</v>
          </cell>
          <cell r="L4448" t="str">
            <v>Aicf</v>
          </cell>
          <cell r="M4448" t="str">
            <v/>
          </cell>
          <cell r="N4448" t="str">
            <v>CAPAG Ano Base 2023</v>
          </cell>
          <cell r="O4448" t="str">
            <v>Não</v>
          </cell>
          <cell r="P4448">
            <v>0.1232085264594332</v>
          </cell>
          <cell r="Q4448" t="str">
            <v>Sim</v>
          </cell>
          <cell r="R4448" t="str">
            <v/>
          </cell>
          <cell r="S4448" t="str">
            <v/>
          </cell>
          <cell r="T4448" t="str">
            <v/>
          </cell>
          <cell r="U4448" t="str">
            <v/>
          </cell>
          <cell r="V4448" t="str">
            <v>Sim</v>
          </cell>
          <cell r="W4448" t="str">
            <v>Sim</v>
          </cell>
        </row>
        <row r="4449">
          <cell r="D4449" t="str">
            <v>Joaçaba/SC</v>
          </cell>
          <cell r="E4449" t="str">
            <v>A</v>
          </cell>
          <cell r="F4449">
            <v>3.4936952103748746E-2</v>
          </cell>
          <cell r="G4449" t="str">
            <v>A</v>
          </cell>
          <cell r="H4449">
            <v>0.77929013317233786</v>
          </cell>
          <cell r="I4449" t="str">
            <v>A</v>
          </cell>
          <cell r="J4449">
            <v>0.18221554882757621</v>
          </cell>
          <cell r="K4449" t="str">
            <v>A</v>
          </cell>
          <cell r="L4449" t="str">
            <v>Bicf</v>
          </cell>
          <cell r="M4449" t="str">
            <v/>
          </cell>
          <cell r="N4449" t="str">
            <v>CAPAG Ano Base 2023</v>
          </cell>
          <cell r="O4449" t="str">
            <v>Não</v>
          </cell>
          <cell r="P4449">
            <v>3.7412150872321807E-3</v>
          </cell>
          <cell r="Q4449" t="str">
            <v>Sim</v>
          </cell>
          <cell r="R4449" t="str">
            <v/>
          </cell>
          <cell r="S4449" t="str">
            <v/>
          </cell>
          <cell r="T4449" t="str">
            <v/>
          </cell>
          <cell r="U4449" t="str">
            <v/>
          </cell>
          <cell r="V4449" t="str">
            <v>Sim</v>
          </cell>
          <cell r="W4449" t="str">
            <v>Sim</v>
          </cell>
        </row>
        <row r="4450">
          <cell r="D4450" t="str">
            <v>Joinville/SC</v>
          </cell>
          <cell r="E4450" t="str">
            <v>C</v>
          </cell>
          <cell r="F4450">
            <v>0.15356316856419339</v>
          </cell>
          <cell r="G4450" t="str">
            <v>A</v>
          </cell>
          <cell r="H4450">
            <v>0.87923971225272446</v>
          </cell>
          <cell r="I4450" t="str">
            <v>B</v>
          </cell>
          <cell r="J4450">
            <v>-2.0324309444145251E-2</v>
          </cell>
          <cell r="K4450" t="str">
            <v>C</v>
          </cell>
          <cell r="L4450" t="str">
            <v>Bicf</v>
          </cell>
          <cell r="M4450" t="str">
            <v/>
          </cell>
          <cell r="N4450" t="str">
            <v>CAPAG Ano Base 2023</v>
          </cell>
          <cell r="O4450" t="str">
            <v>Não</v>
          </cell>
          <cell r="P4450">
            <v>1.4639573497399536</v>
          </cell>
          <cell r="Q4450" t="str">
            <v>Sim</v>
          </cell>
          <cell r="R4450" t="str">
            <v/>
          </cell>
          <cell r="S4450" t="str">
            <v/>
          </cell>
          <cell r="T4450" t="str">
            <v/>
          </cell>
          <cell r="U4450" t="str">
            <v/>
          </cell>
          <cell r="V4450" t="str">
            <v>Sim</v>
          </cell>
          <cell r="W4450" t="str">
            <v>Sim</v>
          </cell>
        </row>
        <row r="4451">
          <cell r="D4451" t="str">
            <v>José Boiteux/SC</v>
          </cell>
          <cell r="E4451" t="str">
            <v>A+</v>
          </cell>
          <cell r="F4451">
            <v>6.8499502026926534E-2</v>
          </cell>
          <cell r="G4451" t="str">
            <v>A</v>
          </cell>
          <cell r="H4451">
            <v>0.88562479643761938</v>
          </cell>
          <cell r="I4451" t="str">
            <v>B</v>
          </cell>
          <cell r="J4451">
            <v>0.10509971208842775</v>
          </cell>
          <cell r="K4451" t="str">
            <v>A</v>
          </cell>
          <cell r="L4451" t="str">
            <v>Aicf</v>
          </cell>
          <cell r="M4451" t="str">
            <v/>
          </cell>
          <cell r="N4451" t="str">
            <v>CAPAG Ano Base 2023</v>
          </cell>
          <cell r="O4451" t="str">
            <v>Não</v>
          </cell>
          <cell r="P4451">
            <v>5.3291530877561223E-3</v>
          </cell>
          <cell r="Q4451" t="str">
            <v>Sim</v>
          </cell>
          <cell r="R4451" t="str">
            <v/>
          </cell>
          <cell r="S4451" t="str">
            <v/>
          </cell>
          <cell r="T4451" t="str">
            <v/>
          </cell>
          <cell r="U4451" t="str">
            <v/>
          </cell>
          <cell r="V4451" t="str">
            <v>Sim</v>
          </cell>
          <cell r="W4451" t="str">
            <v>Sim</v>
          </cell>
        </row>
        <row r="4452">
          <cell r="D4452" t="str">
            <v>Jupiá/SC</v>
          </cell>
          <cell r="E4452" t="str">
            <v>n.d.</v>
          </cell>
          <cell r="F4452">
            <v>0</v>
          </cell>
          <cell r="G4452" t="str">
            <v>A</v>
          </cell>
          <cell r="H4452" t="str">
            <v>n.d.</v>
          </cell>
          <cell r="I4452" t="str">
            <v>n.d.</v>
          </cell>
          <cell r="J4452">
            <v>9.8037886020885447E-3</v>
          </cell>
          <cell r="K4452" t="str">
            <v>B</v>
          </cell>
          <cell r="L4452" t="str">
            <v>Bicf</v>
          </cell>
          <cell r="M4452" t="str">
            <v/>
          </cell>
          <cell r="N4452" t="str">
            <v>CAPAG Ano Base 2023</v>
          </cell>
          <cell r="O4452" t="str">
            <v>Não</v>
          </cell>
          <cell r="P4452">
            <v>0.31643290671782598</v>
          </cell>
          <cell r="Q4452" t="str">
            <v>Sim</v>
          </cell>
          <cell r="R4452" t="str">
            <v/>
          </cell>
          <cell r="S4452" t="str">
            <v/>
          </cell>
          <cell r="T4452" t="str">
            <v/>
          </cell>
          <cell r="U4452" t="str">
            <v/>
          </cell>
          <cell r="V4452" t="str">
            <v>Sim</v>
          </cell>
          <cell r="W4452" t="str">
            <v>Sim</v>
          </cell>
        </row>
        <row r="4453">
          <cell r="D4453" t="str">
            <v>Lacerdópolis/SC</v>
          </cell>
          <cell r="E4453" t="str">
            <v>n.d.</v>
          </cell>
          <cell r="F4453" t="str">
            <v>n.d.</v>
          </cell>
          <cell r="G4453" t="str">
            <v>n.d.</v>
          </cell>
          <cell r="H4453" t="str">
            <v>n.d.</v>
          </cell>
          <cell r="I4453" t="str">
            <v>n.d.</v>
          </cell>
          <cell r="J4453" t="str">
            <v>n.d.</v>
          </cell>
          <cell r="K4453" t="str">
            <v>n.d.</v>
          </cell>
          <cell r="L4453" t="str">
            <v>Cicf</v>
          </cell>
          <cell r="M4453" t="str">
            <v xml:space="preserve">Ente não publicou último RGF de 2024
Ente não publicou último RREO de 2024
</v>
          </cell>
          <cell r="N4453" t="str">
            <v>CAPAG Ano Base 2023</v>
          </cell>
          <cell r="O4453" t="str">
            <v>Não</v>
          </cell>
          <cell r="P4453">
            <v>9.3036040823534488E-3</v>
          </cell>
          <cell r="Q4453" t="str">
            <v>Sim</v>
          </cell>
          <cell r="R4453" t="str">
            <v>Sim</v>
          </cell>
          <cell r="S4453" t="str">
            <v/>
          </cell>
          <cell r="T4453" t="str">
            <v/>
          </cell>
          <cell r="U4453" t="str">
            <v/>
          </cell>
          <cell r="V4453" t="str">
            <v>Não</v>
          </cell>
          <cell r="W4453" t="str">
            <v>Não</v>
          </cell>
        </row>
        <row r="4454">
          <cell r="D4454" t="str">
            <v>Lages/SC</v>
          </cell>
          <cell r="E4454" t="str">
            <v>n.d.</v>
          </cell>
          <cell r="F4454" t="str">
            <v>n.d.</v>
          </cell>
          <cell r="G4454" t="str">
            <v>n.d.</v>
          </cell>
          <cell r="H4454" t="str">
            <v>n.d.</v>
          </cell>
          <cell r="I4454" t="str">
            <v>n.d.</v>
          </cell>
          <cell r="J4454" t="str">
            <v>n.d.</v>
          </cell>
          <cell r="K4454" t="str">
            <v>n.d.</v>
          </cell>
          <cell r="L4454" t="str">
            <v>Bicf</v>
          </cell>
          <cell r="M4454" t="str">
            <v xml:space="preserve">Ente não publicou último RGF de 2024
Ente não publicou último RREO de 2024
</v>
          </cell>
          <cell r="N4454" t="str">
            <v>CAPAG Ano Base 2023</v>
          </cell>
          <cell r="O4454" t="str">
            <v>Não</v>
          </cell>
          <cell r="P4454">
            <v>0.52700559260386781</v>
          </cell>
          <cell r="Q4454" t="str">
            <v>Sim</v>
          </cell>
          <cell r="R4454" t="str">
            <v>Sim</v>
          </cell>
          <cell r="S4454" t="str">
            <v/>
          </cell>
          <cell r="T4454" t="str">
            <v/>
          </cell>
          <cell r="U4454" t="str">
            <v/>
          </cell>
          <cell r="V4454" t="str">
            <v>Não</v>
          </cell>
          <cell r="W4454" t="str">
            <v>Não</v>
          </cell>
        </row>
        <row r="4455">
          <cell r="D4455" t="str">
            <v>Laguna/SC</v>
          </cell>
          <cell r="E4455" t="str">
            <v>C</v>
          </cell>
          <cell r="F4455">
            <v>0.15354036848460745</v>
          </cell>
          <cell r="G4455" t="str">
            <v>A</v>
          </cell>
          <cell r="H4455">
            <v>0.9379604889276385</v>
          </cell>
          <cell r="I4455" t="str">
            <v>B</v>
          </cell>
          <cell r="J4455">
            <v>-5.5831859058768848E-3</v>
          </cell>
          <cell r="K4455" t="str">
            <v>C</v>
          </cell>
          <cell r="L4455" t="str">
            <v>Bicf</v>
          </cell>
          <cell r="M4455" t="str">
            <v/>
          </cell>
          <cell r="N4455" t="str">
            <v>CAPAG Ano Base 2023</v>
          </cell>
          <cell r="O4455" t="str">
            <v>Não</v>
          </cell>
          <cell r="P4455">
            <v>1.096876822337868</v>
          </cell>
          <cell r="Q4455" t="str">
            <v>Sim</v>
          </cell>
          <cell r="R4455" t="str">
            <v/>
          </cell>
          <cell r="S4455" t="str">
            <v/>
          </cell>
          <cell r="T4455" t="str">
            <v/>
          </cell>
          <cell r="U4455" t="str">
            <v/>
          </cell>
          <cell r="V4455" t="str">
            <v>Sim</v>
          </cell>
          <cell r="W4455" t="str">
            <v>Não</v>
          </cell>
        </row>
        <row r="4456">
          <cell r="D4456" t="str">
            <v>Lajeado Grande/SC</v>
          </cell>
          <cell r="E4456" t="str">
            <v>A+</v>
          </cell>
          <cell r="F4456">
            <v>0</v>
          </cell>
          <cell r="G4456" t="str">
            <v>A</v>
          </cell>
          <cell r="H4456">
            <v>0.85714154429016243</v>
          </cell>
          <cell r="I4456" t="str">
            <v>B</v>
          </cell>
          <cell r="J4456">
            <v>0.21090566641027939</v>
          </cell>
          <cell r="K4456" t="str">
            <v>A</v>
          </cell>
          <cell r="L4456" t="str">
            <v>Aicf</v>
          </cell>
          <cell r="M4456" t="str">
            <v/>
          </cell>
          <cell r="N4456" t="str">
            <v>CAPAG Ano Base 2023</v>
          </cell>
          <cell r="O4456" t="str">
            <v>Não</v>
          </cell>
          <cell r="P4456">
            <v>8.7814392230220108E-3</v>
          </cell>
          <cell r="Q4456" t="str">
            <v>Sim</v>
          </cell>
          <cell r="R4456" t="str">
            <v/>
          </cell>
          <cell r="S4456" t="str">
            <v/>
          </cell>
          <cell r="T4456" t="str">
            <v/>
          </cell>
          <cell r="U4456" t="str">
            <v/>
          </cell>
          <cell r="V4456" t="str">
            <v>Sim</v>
          </cell>
          <cell r="W4456" t="str">
            <v>Sim</v>
          </cell>
        </row>
        <row r="4457">
          <cell r="D4457" t="str">
            <v>Laurentino/SC</v>
          </cell>
          <cell r="E4457" t="str">
            <v>n.d.</v>
          </cell>
          <cell r="F4457" t="str">
            <v>n.d.</v>
          </cell>
          <cell r="G4457" t="str">
            <v>n.d.</v>
          </cell>
          <cell r="H4457" t="str">
            <v>n.d.</v>
          </cell>
          <cell r="I4457" t="str">
            <v>n.d.</v>
          </cell>
          <cell r="J4457" t="str">
            <v>n.d.</v>
          </cell>
          <cell r="K4457" t="str">
            <v>n.d.</v>
          </cell>
          <cell r="L4457" t="str">
            <v>Bicf</v>
          </cell>
          <cell r="M4457" t="str">
            <v xml:space="preserve">Ente não publicou último RGF de 2024
Ente não publicou último RREO de 2024
</v>
          </cell>
          <cell r="N4457" t="str">
            <v>CAPAG Ano Base 2023</v>
          </cell>
          <cell r="O4457" t="str">
            <v>Não</v>
          </cell>
          <cell r="P4457">
            <v>0.74054682806631966</v>
          </cell>
          <cell r="Q4457" t="str">
            <v>Sim</v>
          </cell>
          <cell r="R4457" t="str">
            <v>Sim</v>
          </cell>
          <cell r="S4457" t="str">
            <v/>
          </cell>
          <cell r="T4457" t="str">
            <v/>
          </cell>
          <cell r="U4457" t="str">
            <v/>
          </cell>
          <cell r="V4457" t="str">
            <v>Não</v>
          </cell>
          <cell r="W4457" t="str">
            <v>Não</v>
          </cell>
        </row>
        <row r="4458">
          <cell r="D4458" t="str">
            <v>Lauro Müller/SC</v>
          </cell>
          <cell r="E4458" t="str">
            <v>B</v>
          </cell>
          <cell r="F4458">
            <v>5.7354620124172161E-2</v>
          </cell>
          <cell r="G4458" t="str">
            <v>A</v>
          </cell>
          <cell r="H4458">
            <v>0.89095486339497609</v>
          </cell>
          <cell r="I4458" t="str">
            <v>B</v>
          </cell>
          <cell r="J4458">
            <v>2.1003283576870755E-3</v>
          </cell>
          <cell r="K4458" t="str">
            <v>B</v>
          </cell>
          <cell r="L4458" t="str">
            <v>Bicf</v>
          </cell>
          <cell r="M4458" t="str">
            <v/>
          </cell>
          <cell r="N4458" t="str">
            <v>CAPAG Ano Base 2023</v>
          </cell>
          <cell r="O4458" t="str">
            <v>Não</v>
          </cell>
          <cell r="P4458">
            <v>0.92903959453663254</v>
          </cell>
          <cell r="Q4458" t="str">
            <v>Sim</v>
          </cell>
          <cell r="R4458" t="str">
            <v/>
          </cell>
          <cell r="S4458" t="str">
            <v/>
          </cell>
          <cell r="T4458" t="str">
            <v/>
          </cell>
          <cell r="U4458" t="str">
            <v/>
          </cell>
          <cell r="V4458" t="str">
            <v>Sim</v>
          </cell>
          <cell r="W4458" t="str">
            <v>Sim</v>
          </cell>
        </row>
        <row r="4459">
          <cell r="D4459" t="str">
            <v>Lebon Régis/SC</v>
          </cell>
          <cell r="E4459" t="str">
            <v>C</v>
          </cell>
          <cell r="F4459">
            <v>0.31162565526167096</v>
          </cell>
          <cell r="G4459" t="str">
            <v>A</v>
          </cell>
          <cell r="H4459">
            <v>0.95571597760535354</v>
          </cell>
          <cell r="I4459" t="str">
            <v>C</v>
          </cell>
          <cell r="J4459">
            <v>1.7944146613479851E-2</v>
          </cell>
          <cell r="K4459" t="str">
            <v>B</v>
          </cell>
          <cell r="L4459" t="str">
            <v>Cicf</v>
          </cell>
          <cell r="M4459" t="str">
            <v/>
          </cell>
          <cell r="N4459" t="str">
            <v>CAPAG Ano Base 2023</v>
          </cell>
          <cell r="O4459" t="str">
            <v>Não</v>
          </cell>
          <cell r="P4459">
            <v>0.33637371950042322</v>
          </cell>
          <cell r="Q4459" t="str">
            <v>Sim</v>
          </cell>
          <cell r="R4459" t="str">
            <v/>
          </cell>
          <cell r="S4459" t="str">
            <v/>
          </cell>
          <cell r="T4459" t="str">
            <v/>
          </cell>
          <cell r="U4459" t="str">
            <v/>
          </cell>
          <cell r="V4459" t="str">
            <v>Sim</v>
          </cell>
          <cell r="W4459" t="str">
            <v>Não</v>
          </cell>
        </row>
        <row r="4460">
          <cell r="D4460" t="str">
            <v>Leoberto Leal/SC</v>
          </cell>
          <cell r="E4460" t="str">
            <v>n.d.</v>
          </cell>
          <cell r="F4460" t="str">
            <v>n.d.</v>
          </cell>
          <cell r="G4460" t="str">
            <v>n.d.</v>
          </cell>
          <cell r="H4460" t="str">
            <v>n.d.</v>
          </cell>
          <cell r="I4460" t="str">
            <v>n.d.</v>
          </cell>
          <cell r="J4460" t="str">
            <v>n.d.</v>
          </cell>
          <cell r="K4460" t="str">
            <v>n.d.</v>
          </cell>
          <cell r="L4460" t="str">
            <v>Cicf</v>
          </cell>
          <cell r="M4460" t="str">
            <v xml:space="preserve">Ente não publicou último RGF de 2024
Ente não publicou último RREO de 2024
</v>
          </cell>
          <cell r="N4460" t="str">
            <v>CAPAG Ano Base 2023</v>
          </cell>
          <cell r="O4460" t="str">
            <v>Não</v>
          </cell>
          <cell r="P4460">
            <v>0.36168125513197275</v>
          </cell>
          <cell r="Q4460" t="str">
            <v>Sim</v>
          </cell>
          <cell r="R4460" t="str">
            <v>Sim</v>
          </cell>
          <cell r="S4460" t="str">
            <v/>
          </cell>
          <cell r="T4460" t="str">
            <v/>
          </cell>
          <cell r="U4460" t="str">
            <v/>
          </cell>
          <cell r="V4460" t="str">
            <v>Não</v>
          </cell>
          <cell r="W4460" t="str">
            <v>Não</v>
          </cell>
        </row>
        <row r="4461">
          <cell r="D4461" t="str">
            <v>Lindóia do Sul/SC</v>
          </cell>
          <cell r="E4461" t="str">
            <v>n.d.</v>
          </cell>
          <cell r="F4461" t="str">
            <v>n.d.</v>
          </cell>
          <cell r="G4461" t="str">
            <v>n.d.</v>
          </cell>
          <cell r="H4461" t="str">
            <v>n.d.</v>
          </cell>
          <cell r="I4461" t="str">
            <v>n.d.</v>
          </cell>
          <cell r="J4461" t="str">
            <v>n.d.</v>
          </cell>
          <cell r="K4461" t="str">
            <v>n.d.</v>
          </cell>
          <cell r="L4461" t="str">
            <v>Bicf</v>
          </cell>
          <cell r="M4461" t="str">
            <v xml:space="preserve">Ente não publicou último RGF de 2024
Ente não publicou último RREO de 2024
</v>
          </cell>
          <cell r="N4461" t="str">
            <v>CAPAG Ano Base 2023</v>
          </cell>
          <cell r="O4461" t="str">
            <v>Não</v>
          </cell>
          <cell r="P4461">
            <v>1.0638221931754727E-2</v>
          </cell>
          <cell r="Q4461" t="str">
            <v>Sim</v>
          </cell>
          <cell r="R4461" t="str">
            <v>Sim</v>
          </cell>
          <cell r="S4461" t="str">
            <v/>
          </cell>
          <cell r="T4461" t="str">
            <v/>
          </cell>
          <cell r="U4461" t="str">
            <v/>
          </cell>
          <cell r="V4461" t="str">
            <v>Não</v>
          </cell>
          <cell r="W4461" t="str">
            <v>Não</v>
          </cell>
        </row>
        <row r="4462">
          <cell r="D4462" t="str">
            <v>Lontras/SC</v>
          </cell>
          <cell r="E4462" t="str">
            <v>C</v>
          </cell>
          <cell r="F4462">
            <v>9.1912556521455316E-2</v>
          </cell>
          <cell r="G4462" t="str">
            <v>A</v>
          </cell>
          <cell r="H4462">
            <v>0.9563235010280301</v>
          </cell>
          <cell r="I4462" t="str">
            <v>C</v>
          </cell>
          <cell r="J4462">
            <v>1.6873431793750067E-2</v>
          </cell>
          <cell r="K4462" t="str">
            <v>B</v>
          </cell>
          <cell r="L4462" t="str">
            <v>Aicf</v>
          </cell>
          <cell r="M4462" t="str">
            <v/>
          </cell>
          <cell r="N4462" t="str">
            <v>CAPAG Ano Base 2023</v>
          </cell>
          <cell r="O4462" t="str">
            <v>Não</v>
          </cell>
          <cell r="P4462">
            <v>1.0400328604783292E-2</v>
          </cell>
          <cell r="Q4462" t="str">
            <v>Sim</v>
          </cell>
          <cell r="R4462" t="str">
            <v>Sim</v>
          </cell>
          <cell r="S4462" t="str">
            <v/>
          </cell>
          <cell r="T4462" t="str">
            <v/>
          </cell>
          <cell r="U4462" t="str">
            <v/>
          </cell>
          <cell r="V4462" t="str">
            <v>Sim</v>
          </cell>
          <cell r="W4462" t="str">
            <v>Sim</v>
          </cell>
        </row>
        <row r="4463">
          <cell r="D4463" t="str">
            <v>Luiz Alves/SC</v>
          </cell>
          <cell r="E4463" t="str">
            <v>n.d.</v>
          </cell>
          <cell r="F4463" t="str">
            <v>n.d.</v>
          </cell>
          <cell r="G4463" t="str">
            <v>n.d.</v>
          </cell>
          <cell r="H4463" t="str">
            <v>n.d.</v>
          </cell>
          <cell r="I4463" t="str">
            <v>n.d.</v>
          </cell>
          <cell r="J4463" t="str">
            <v>n.d.</v>
          </cell>
          <cell r="K4463" t="str">
            <v>n.d.</v>
          </cell>
          <cell r="L4463" t="str">
            <v>Bicf</v>
          </cell>
          <cell r="M4463" t="str">
            <v xml:space="preserve">Ente não publicou último RGF de 2024
Ente não publicou último RREO de 2024
</v>
          </cell>
          <cell r="N4463" t="str">
            <v>CAPAG Ano Base 2023</v>
          </cell>
          <cell r="O4463" t="str">
            <v>Não</v>
          </cell>
          <cell r="P4463">
            <v>7.9094619511270337E-2</v>
          </cell>
          <cell r="Q4463" t="str">
            <v>Sim</v>
          </cell>
          <cell r="R4463" t="str">
            <v>Sim</v>
          </cell>
          <cell r="S4463" t="str">
            <v/>
          </cell>
          <cell r="T4463" t="str">
            <v/>
          </cell>
          <cell r="U4463" t="str">
            <v/>
          </cell>
          <cell r="V4463" t="str">
            <v>Não</v>
          </cell>
          <cell r="W4463" t="str">
            <v>Não</v>
          </cell>
        </row>
        <row r="4464">
          <cell r="D4464" t="str">
            <v>Luzerna/SC</v>
          </cell>
          <cell r="E4464" t="str">
            <v>A+</v>
          </cell>
          <cell r="F4464">
            <v>2.8391205000779032E-2</v>
          </cell>
          <cell r="G4464" t="str">
            <v>A</v>
          </cell>
          <cell r="H4464">
            <v>0.86580381615161084</v>
          </cell>
          <cell r="I4464" t="str">
            <v>B</v>
          </cell>
          <cell r="J4464">
            <v>8.0948627465105658E-2</v>
          </cell>
          <cell r="K4464" t="str">
            <v>A</v>
          </cell>
          <cell r="L4464" t="str">
            <v>Aicf</v>
          </cell>
          <cell r="M4464" t="str">
            <v/>
          </cell>
          <cell r="N4464" t="str">
            <v>CAPAG Ano Base 2023</v>
          </cell>
          <cell r="O4464" t="str">
            <v>Não</v>
          </cell>
          <cell r="P4464">
            <v>1.2722589678118925E-2</v>
          </cell>
          <cell r="Q4464" t="str">
            <v>Sim</v>
          </cell>
          <cell r="R4464" t="str">
            <v/>
          </cell>
          <cell r="S4464" t="str">
            <v/>
          </cell>
          <cell r="T4464" t="str">
            <v/>
          </cell>
          <cell r="U4464" t="str">
            <v/>
          </cell>
          <cell r="V4464" t="str">
            <v>Sim</v>
          </cell>
          <cell r="W4464" t="str">
            <v>Sim</v>
          </cell>
        </row>
        <row r="4465">
          <cell r="D4465" t="str">
            <v>Macieira/SC</v>
          </cell>
          <cell r="E4465" t="str">
            <v>A</v>
          </cell>
          <cell r="F4465">
            <v>2.8077617522205195E-2</v>
          </cell>
          <cell r="G4465" t="str">
            <v>A</v>
          </cell>
          <cell r="H4465">
            <v>0.77405000051654504</v>
          </cell>
          <cell r="I4465" t="str">
            <v>A</v>
          </cell>
          <cell r="J4465">
            <v>4.1576423219431682E-2</v>
          </cell>
          <cell r="K4465" t="str">
            <v>B</v>
          </cell>
          <cell r="L4465" t="str">
            <v>Bicf</v>
          </cell>
          <cell r="M4465" t="str">
            <v/>
          </cell>
          <cell r="N4465" t="str">
            <v>CAPAG Ano Base 2023</v>
          </cell>
          <cell r="O4465" t="str">
            <v>Não</v>
          </cell>
          <cell r="P4465">
            <v>6.0031961533081268E-2</v>
          </cell>
          <cell r="Q4465" t="str">
            <v>Sim</v>
          </cell>
          <cell r="R4465" t="str">
            <v/>
          </cell>
          <cell r="S4465" t="str">
            <v/>
          </cell>
          <cell r="T4465" t="str">
            <v/>
          </cell>
          <cell r="U4465" t="str">
            <v/>
          </cell>
          <cell r="V4465" t="str">
            <v>Sim</v>
          </cell>
          <cell r="W4465" t="str">
            <v>Sim</v>
          </cell>
        </row>
        <row r="4466">
          <cell r="D4466" t="str">
            <v>Mafra/SC</v>
          </cell>
          <cell r="E4466" t="str">
            <v>n.d.</v>
          </cell>
          <cell r="F4466" t="str">
            <v>n.d.</v>
          </cell>
          <cell r="G4466" t="str">
            <v>n.d.</v>
          </cell>
          <cell r="H4466" t="str">
            <v>n.d.</v>
          </cell>
          <cell r="I4466" t="str">
            <v>n.d.</v>
          </cell>
          <cell r="J4466" t="str">
            <v>n.d.</v>
          </cell>
          <cell r="K4466" t="str">
            <v>n.d.</v>
          </cell>
          <cell r="L4466" t="str">
            <v>Bicf</v>
          </cell>
          <cell r="M4466" t="str">
            <v xml:space="preserve">Ente não publicou último RGF de 2024
Ente não publicou último RREO de 2024
</v>
          </cell>
          <cell r="N4466" t="str">
            <v>CAPAG Ano Base 2023</v>
          </cell>
          <cell r="O4466" t="str">
            <v>Não</v>
          </cell>
          <cell r="P4466">
            <v>0.31197573846548593</v>
          </cell>
          <cell r="Q4466" t="str">
            <v>Sim</v>
          </cell>
          <cell r="R4466" t="str">
            <v>Sim</v>
          </cell>
          <cell r="S4466" t="str">
            <v/>
          </cell>
          <cell r="T4466" t="str">
            <v/>
          </cell>
          <cell r="U4466" t="str">
            <v/>
          </cell>
          <cell r="V4466" t="str">
            <v>Não</v>
          </cell>
          <cell r="W4466" t="str">
            <v>Não</v>
          </cell>
        </row>
        <row r="4467">
          <cell r="D4467" t="str">
            <v>Major Gercino/SC</v>
          </cell>
          <cell r="E4467" t="str">
            <v>n.e.</v>
          </cell>
          <cell r="F4467">
            <v>0.1877940338639533</v>
          </cell>
          <cell r="G4467" t="str">
            <v>A</v>
          </cell>
          <cell r="H4467" t="str">
            <v>n.d.</v>
          </cell>
          <cell r="I4467" t="str">
            <v>n.d.</v>
          </cell>
          <cell r="J4467" t="str">
            <v>n.d.</v>
          </cell>
          <cell r="K4467" t="str">
            <v>n.d.</v>
          </cell>
          <cell r="L4467" t="str">
            <v>Eicf</v>
          </cell>
          <cell r="M4467" t="str">
            <v>Ente possui ranking da informação contábil Eicf</v>
          </cell>
          <cell r="N4467" t="str">
            <v>CAPAG Ano Base 2023</v>
          </cell>
          <cell r="O4467" t="str">
            <v>Não</v>
          </cell>
          <cell r="P4467" t="str">
            <v>n.d.</v>
          </cell>
          <cell r="Q4467" t="str">
            <v>Não</v>
          </cell>
          <cell r="R4467" t="str">
            <v/>
          </cell>
          <cell r="S4467" t="str">
            <v/>
          </cell>
          <cell r="T4467" t="str">
            <v>Negativa</v>
          </cell>
          <cell r="U4467" t="str">
            <v/>
          </cell>
          <cell r="V4467" t="str">
            <v>Sim</v>
          </cell>
          <cell r="W4467" t="str">
            <v>Não</v>
          </cell>
        </row>
        <row r="4468">
          <cell r="D4468" t="str">
            <v>Major Vieira/SC</v>
          </cell>
          <cell r="E4468" t="str">
            <v>n.d.</v>
          </cell>
          <cell r="F4468">
            <v>0.31710048623932169</v>
          </cell>
          <cell r="G4468" t="str">
            <v>A</v>
          </cell>
          <cell r="H4468">
            <v>0.81990670953194922</v>
          </cell>
          <cell r="I4468" t="str">
            <v>A</v>
          </cell>
          <cell r="J4468" t="str">
            <v>n.d.</v>
          </cell>
          <cell r="K4468" t="str">
            <v>n.d.</v>
          </cell>
          <cell r="L4468" t="str">
            <v>Dicf</v>
          </cell>
          <cell r="M44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468" t="str">
            <v>CAPAG Ano Base 2023</v>
          </cell>
          <cell r="O4468" t="str">
            <v>Não</v>
          </cell>
          <cell r="P4468" t="str">
            <v>n.d.</v>
          </cell>
          <cell r="Q4468" t="str">
            <v>Sim</v>
          </cell>
          <cell r="R4468" t="str">
            <v/>
          </cell>
          <cell r="S4468" t="str">
            <v/>
          </cell>
          <cell r="T4468" t="str">
            <v/>
          </cell>
          <cell r="U4468" t="str">
            <v>Sim</v>
          </cell>
          <cell r="V4468" t="str">
            <v>Sim</v>
          </cell>
          <cell r="W4468" t="str">
            <v>Sim</v>
          </cell>
        </row>
        <row r="4469">
          <cell r="D4469" t="str">
            <v>Maracajá/SC</v>
          </cell>
          <cell r="E4469" t="str">
            <v>n.d.</v>
          </cell>
          <cell r="F4469">
            <v>0.28346886195648258</v>
          </cell>
          <cell r="G4469" t="str">
            <v>A</v>
          </cell>
          <cell r="H4469">
            <v>0.80811992175572456</v>
          </cell>
          <cell r="I4469" t="str">
            <v>A</v>
          </cell>
          <cell r="J4469" t="str">
            <v>n.d.</v>
          </cell>
          <cell r="K4469" t="str">
            <v>n.d.</v>
          </cell>
          <cell r="L4469" t="str">
            <v>Cicf</v>
          </cell>
          <cell r="M44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469" t="str">
            <v>CAPAG Ano Base 2023</v>
          </cell>
          <cell r="O4469" t="str">
            <v>Não</v>
          </cell>
          <cell r="P4469" t="str">
            <v>n.d.</v>
          </cell>
          <cell r="Q4469" t="str">
            <v>Sim</v>
          </cell>
          <cell r="R4469" t="str">
            <v/>
          </cell>
          <cell r="S4469" t="str">
            <v/>
          </cell>
          <cell r="T4469" t="str">
            <v/>
          </cell>
          <cell r="U4469" t="str">
            <v>Sim</v>
          </cell>
          <cell r="V4469" t="str">
            <v>Sim</v>
          </cell>
          <cell r="W4469" t="str">
            <v>Sim</v>
          </cell>
        </row>
        <row r="4470">
          <cell r="D4470" t="str">
            <v>Maravilha/SC</v>
          </cell>
          <cell r="E4470" t="str">
            <v>B</v>
          </cell>
          <cell r="F4470">
            <v>5.6244375760463039E-2</v>
          </cell>
          <cell r="G4470" t="str">
            <v>A</v>
          </cell>
          <cell r="H4470">
            <v>0.87907575544050143</v>
          </cell>
          <cell r="I4470" t="str">
            <v>B</v>
          </cell>
          <cell r="J4470">
            <v>2.3723557167973679E-2</v>
          </cell>
          <cell r="K4470" t="str">
            <v>B</v>
          </cell>
          <cell r="L4470" t="str">
            <v>Bicf</v>
          </cell>
          <cell r="M4470" t="str">
            <v/>
          </cell>
          <cell r="N4470" t="str">
            <v>CAPAG Ano Base 2023</v>
          </cell>
          <cell r="O4470" t="str">
            <v>Não</v>
          </cell>
          <cell r="P4470">
            <v>0.5964484423941312</v>
          </cell>
          <cell r="Q4470" t="str">
            <v>Sim</v>
          </cell>
          <cell r="R4470" t="str">
            <v/>
          </cell>
          <cell r="S4470" t="str">
            <v/>
          </cell>
          <cell r="T4470" t="str">
            <v/>
          </cell>
          <cell r="U4470" t="str">
            <v/>
          </cell>
          <cell r="V4470" t="str">
            <v>Sim</v>
          </cell>
          <cell r="W4470" t="str">
            <v>Sim</v>
          </cell>
        </row>
        <row r="4471">
          <cell r="D4471" t="str">
            <v>Marema/SC</v>
          </cell>
          <cell r="E4471" t="str">
            <v>n.d.</v>
          </cell>
          <cell r="F4471">
            <v>7.0796861683284071E-2</v>
          </cell>
          <cell r="G4471" t="str">
            <v>A</v>
          </cell>
          <cell r="H4471">
            <v>0.8979358398137437</v>
          </cell>
          <cell r="I4471" t="str">
            <v>B</v>
          </cell>
          <cell r="J4471" t="str">
            <v>n.d.</v>
          </cell>
          <cell r="K4471" t="str">
            <v>n.d.</v>
          </cell>
          <cell r="L4471" t="str">
            <v>Bicf</v>
          </cell>
          <cell r="M44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471" t="str">
            <v>CAPAG Ano Base 2023</v>
          </cell>
          <cell r="O4471" t="str">
            <v>Não</v>
          </cell>
          <cell r="P4471" t="str">
            <v>n.d.</v>
          </cell>
          <cell r="Q4471" t="str">
            <v>Sim</v>
          </cell>
          <cell r="R4471" t="str">
            <v/>
          </cell>
          <cell r="S4471" t="str">
            <v/>
          </cell>
          <cell r="T4471" t="str">
            <v/>
          </cell>
          <cell r="U4471" t="str">
            <v>Sim</v>
          </cell>
          <cell r="V4471" t="str">
            <v>Sim</v>
          </cell>
          <cell r="W4471" t="str">
            <v>Sim</v>
          </cell>
        </row>
        <row r="4472">
          <cell r="D4472" t="str">
            <v>Massaranduba/SC</v>
          </cell>
          <cell r="E4472" t="str">
            <v>A+</v>
          </cell>
          <cell r="F4472">
            <v>0.17475510931184779</v>
          </cell>
          <cell r="G4472" t="str">
            <v>A</v>
          </cell>
          <cell r="H4472">
            <v>0.88544704879067171</v>
          </cell>
          <cell r="I4472" t="str">
            <v>B</v>
          </cell>
          <cell r="J4472">
            <v>5.837555533020234E-2</v>
          </cell>
          <cell r="K4472" t="str">
            <v>A</v>
          </cell>
          <cell r="L4472" t="str">
            <v>Aicf</v>
          </cell>
          <cell r="M4472" t="str">
            <v/>
          </cell>
          <cell r="N4472" t="str">
            <v>CAPAG Ano Base 2023</v>
          </cell>
          <cell r="O4472" t="str">
            <v>Não</v>
          </cell>
          <cell r="P4472">
            <v>0.23233637511006383</v>
          </cell>
          <cell r="Q4472" t="str">
            <v>Sim</v>
          </cell>
          <cell r="R4472" t="str">
            <v/>
          </cell>
          <cell r="S4472" t="str">
            <v/>
          </cell>
          <cell r="T4472" t="str">
            <v/>
          </cell>
          <cell r="U4472" t="str">
            <v/>
          </cell>
          <cell r="V4472" t="str">
            <v>Sim</v>
          </cell>
          <cell r="W4472" t="str">
            <v>Sim</v>
          </cell>
        </row>
        <row r="4473">
          <cell r="D4473" t="str">
            <v>Matos Costa/SC</v>
          </cell>
          <cell r="E4473" t="str">
            <v>A</v>
          </cell>
          <cell r="F4473">
            <v>8.2531325219747001E-2</v>
          </cell>
          <cell r="G4473" t="str">
            <v>A</v>
          </cell>
          <cell r="H4473">
            <v>0.86546331307012747</v>
          </cell>
          <cell r="I4473" t="str">
            <v>B</v>
          </cell>
          <cell r="J4473">
            <v>0.16046566733264883</v>
          </cell>
          <cell r="K4473" t="str">
            <v>A</v>
          </cell>
          <cell r="L4473" t="str">
            <v>Bicf</v>
          </cell>
          <cell r="M4473" t="str">
            <v/>
          </cell>
          <cell r="N4473" t="str">
            <v>CAPAG Ano Base 2024</v>
          </cell>
          <cell r="O4473" t="str">
            <v>Sim</v>
          </cell>
          <cell r="P4473">
            <v>3.5179549527736748E-2</v>
          </cell>
          <cell r="Q4473" t="str">
            <v>Sim</v>
          </cell>
          <cell r="R4473" t="str">
            <v/>
          </cell>
          <cell r="S4473" t="str">
            <v/>
          </cell>
          <cell r="T4473" t="str">
            <v/>
          </cell>
          <cell r="U4473" t="str">
            <v/>
          </cell>
          <cell r="V4473" t="str">
            <v>Sim</v>
          </cell>
          <cell r="W4473" t="str">
            <v>Sim</v>
          </cell>
        </row>
        <row r="4474">
          <cell r="D4474" t="str">
            <v>Meleiro/SC</v>
          </cell>
          <cell r="E4474" t="str">
            <v>n.d.</v>
          </cell>
          <cell r="F4474" t="str">
            <v>n.d.</v>
          </cell>
          <cell r="G4474" t="str">
            <v>n.d.</v>
          </cell>
          <cell r="H4474" t="str">
            <v>n.d.</v>
          </cell>
          <cell r="I4474" t="str">
            <v>n.d.</v>
          </cell>
          <cell r="J4474" t="str">
            <v>n.d.</v>
          </cell>
          <cell r="K4474" t="str">
            <v>n.d.</v>
          </cell>
          <cell r="L4474" t="str">
            <v>Bicf</v>
          </cell>
          <cell r="M4474" t="str">
            <v xml:space="preserve">Ente não publicou último RGF de 2024
Ente não publicou último RREO de 2024
</v>
          </cell>
          <cell r="N4474" t="str">
            <v>CAPAG Ano Base 2023</v>
          </cell>
          <cell r="O4474" t="str">
            <v>Não</v>
          </cell>
          <cell r="P4474">
            <v>2.834636802921198E-2</v>
          </cell>
          <cell r="Q4474" t="str">
            <v>Sim</v>
          </cell>
          <cell r="R4474" t="str">
            <v>Sim</v>
          </cell>
          <cell r="S4474" t="str">
            <v/>
          </cell>
          <cell r="T4474" t="str">
            <v/>
          </cell>
          <cell r="U4474" t="str">
            <v/>
          </cell>
          <cell r="V4474" t="str">
            <v>Não</v>
          </cell>
          <cell r="W4474" t="str">
            <v>Não</v>
          </cell>
        </row>
        <row r="4475">
          <cell r="D4475" t="str">
            <v>Mirim Doce/SC</v>
          </cell>
          <cell r="E4475" t="str">
            <v>A</v>
          </cell>
          <cell r="F4475">
            <v>4.0359508864317502E-2</v>
          </cell>
          <cell r="G4475" t="str">
            <v>A</v>
          </cell>
          <cell r="H4475">
            <v>0.74165341850602595</v>
          </cell>
          <cell r="I4475" t="str">
            <v>A</v>
          </cell>
          <cell r="J4475">
            <v>0.43760242070477501</v>
          </cell>
          <cell r="K4475" t="str">
            <v>A</v>
          </cell>
          <cell r="L4475" t="str">
            <v>Bicf</v>
          </cell>
          <cell r="M4475" t="str">
            <v/>
          </cell>
          <cell r="N4475" t="str">
            <v>CAPAG Ano Base 2023</v>
          </cell>
          <cell r="O4475" t="str">
            <v>Não</v>
          </cell>
          <cell r="P4475">
            <v>3.9398412344069045E-2</v>
          </cell>
          <cell r="Q4475" t="str">
            <v>Sim</v>
          </cell>
          <cell r="R4475" t="str">
            <v/>
          </cell>
          <cell r="S4475" t="str">
            <v/>
          </cell>
          <cell r="T4475" t="str">
            <v/>
          </cell>
          <cell r="U4475" t="str">
            <v/>
          </cell>
          <cell r="V4475" t="str">
            <v>Sim</v>
          </cell>
          <cell r="W4475" t="str">
            <v>Sim</v>
          </cell>
        </row>
        <row r="4476">
          <cell r="D4476" t="str">
            <v>Modelo/SC</v>
          </cell>
          <cell r="E4476" t="str">
            <v>A</v>
          </cell>
          <cell r="F4476">
            <v>0.111483687118495</v>
          </cell>
          <cell r="G4476" t="str">
            <v>A</v>
          </cell>
          <cell r="H4476">
            <v>0.89922299490830526</v>
          </cell>
          <cell r="I4476" t="str">
            <v>B</v>
          </cell>
          <cell r="J4476">
            <v>5.5018540342665151E-2</v>
          </cell>
          <cell r="K4476" t="str">
            <v>A</v>
          </cell>
          <cell r="L4476" t="str">
            <v>Bicf</v>
          </cell>
          <cell r="M4476" t="str">
            <v/>
          </cell>
          <cell r="N4476" t="str">
            <v>CAPAG Ano Base 2024</v>
          </cell>
          <cell r="O4476" t="str">
            <v>Sim</v>
          </cell>
          <cell r="P4476">
            <v>7.2091246915234955E-2</v>
          </cell>
          <cell r="Q4476" t="str">
            <v>Sim</v>
          </cell>
          <cell r="R4476" t="str">
            <v/>
          </cell>
          <cell r="S4476" t="str">
            <v/>
          </cell>
          <cell r="T4476" t="str">
            <v/>
          </cell>
          <cell r="U4476" t="str">
            <v/>
          </cell>
          <cell r="V4476" t="str">
            <v>Sim</v>
          </cell>
          <cell r="W4476" t="str">
            <v>Sim</v>
          </cell>
        </row>
        <row r="4477">
          <cell r="D4477" t="str">
            <v>Mondaí/SC</v>
          </cell>
          <cell r="E4477" t="str">
            <v>A</v>
          </cell>
          <cell r="F4477">
            <v>3.2969385838224258E-2</v>
          </cell>
          <cell r="G4477" t="str">
            <v>A</v>
          </cell>
          <cell r="H4477">
            <v>0.87981424413238463</v>
          </cell>
          <cell r="I4477" t="str">
            <v>B</v>
          </cell>
          <cell r="J4477">
            <v>7.1608671545727601E-2</v>
          </cell>
          <cell r="K4477" t="str">
            <v>A</v>
          </cell>
          <cell r="L4477" t="str">
            <v>Bicf</v>
          </cell>
          <cell r="M4477" t="str">
            <v/>
          </cell>
          <cell r="N4477" t="str">
            <v>CAPAG Ano Base 2023</v>
          </cell>
          <cell r="O4477" t="str">
            <v>Não</v>
          </cell>
          <cell r="P4477">
            <v>8.057074343687555E-2</v>
          </cell>
          <cell r="Q4477" t="str">
            <v>Sim</v>
          </cell>
          <cell r="R4477" t="str">
            <v/>
          </cell>
          <cell r="S4477" t="str">
            <v/>
          </cell>
          <cell r="T4477" t="str">
            <v/>
          </cell>
          <cell r="U4477" t="str">
            <v/>
          </cell>
          <cell r="V4477" t="str">
            <v>Sim</v>
          </cell>
          <cell r="W4477" t="str">
            <v>Sim</v>
          </cell>
        </row>
        <row r="4478">
          <cell r="D4478" t="str">
            <v>Monte Carlo/SC</v>
          </cell>
          <cell r="E4478" t="str">
            <v>C</v>
          </cell>
          <cell r="F4478">
            <v>4.1127891498473734E-2</v>
          </cell>
          <cell r="G4478" t="str">
            <v>A</v>
          </cell>
          <cell r="H4478">
            <v>0.94062658236408137</v>
          </cell>
          <cell r="I4478" t="str">
            <v>B</v>
          </cell>
          <cell r="J4478">
            <v>-5.390688390145555E-3</v>
          </cell>
          <cell r="K4478" t="str">
            <v>C</v>
          </cell>
          <cell r="L4478" t="str">
            <v>Bicf</v>
          </cell>
          <cell r="M4478" t="str">
            <v/>
          </cell>
          <cell r="N4478" t="str">
            <v>CAPAG Ano Base 2023</v>
          </cell>
          <cell r="O4478" t="str">
            <v>Não</v>
          </cell>
          <cell r="P4478">
            <v>6.6042899537362638</v>
          </cell>
          <cell r="Q4478" t="str">
            <v>Sim</v>
          </cell>
          <cell r="R4478" t="str">
            <v/>
          </cell>
          <cell r="S4478" t="str">
            <v/>
          </cell>
          <cell r="T4478" t="str">
            <v/>
          </cell>
          <cell r="U4478" t="str">
            <v/>
          </cell>
          <cell r="V4478" t="str">
            <v>Sim</v>
          </cell>
          <cell r="W4478" t="str">
            <v>Não</v>
          </cell>
        </row>
        <row r="4479">
          <cell r="D4479" t="str">
            <v>Monte Castelo/SC</v>
          </cell>
          <cell r="E4479" t="str">
            <v>B</v>
          </cell>
          <cell r="F4479">
            <v>9.6822040789261959E-2</v>
          </cell>
          <cell r="G4479" t="str">
            <v>A</v>
          </cell>
          <cell r="H4479">
            <v>0.94193903746635255</v>
          </cell>
          <cell r="I4479" t="str">
            <v>B</v>
          </cell>
          <cell r="J4479">
            <v>2.8811554879554821E-2</v>
          </cell>
          <cell r="K4479" t="str">
            <v>B</v>
          </cell>
          <cell r="L4479" t="str">
            <v>Bicf</v>
          </cell>
          <cell r="M4479" t="str">
            <v/>
          </cell>
          <cell r="N4479" t="str">
            <v>CAPAG Ano Base 2023</v>
          </cell>
          <cell r="O4479" t="str">
            <v>Não</v>
          </cell>
          <cell r="P4479">
            <v>0.126982165399914</v>
          </cell>
          <cell r="Q4479" t="str">
            <v>Sim</v>
          </cell>
          <cell r="R4479" t="str">
            <v/>
          </cell>
          <cell r="S4479" t="str">
            <v/>
          </cell>
          <cell r="T4479" t="str">
            <v/>
          </cell>
          <cell r="U4479" t="str">
            <v/>
          </cell>
          <cell r="V4479" t="str">
            <v>Sim</v>
          </cell>
          <cell r="W4479" t="str">
            <v>Sim</v>
          </cell>
        </row>
        <row r="4480">
          <cell r="D4480" t="str">
            <v>Morro da Fumaça/SC</v>
          </cell>
          <cell r="E4480" t="str">
            <v>A</v>
          </cell>
          <cell r="F4480">
            <v>0.13063259453965201</v>
          </cell>
          <cell r="G4480" t="str">
            <v>A</v>
          </cell>
          <cell r="H4480">
            <v>0.85194624147273301</v>
          </cell>
          <cell r="I4480" t="str">
            <v>B</v>
          </cell>
          <cell r="J4480">
            <v>0.14085200201381123</v>
          </cell>
          <cell r="K4480" t="str">
            <v>A</v>
          </cell>
          <cell r="L4480" t="str">
            <v>Bicf</v>
          </cell>
          <cell r="M4480" t="str">
            <v/>
          </cell>
          <cell r="N4480" t="str">
            <v>CAPAG Ano Base 2023</v>
          </cell>
          <cell r="O4480" t="str">
            <v>Não</v>
          </cell>
          <cell r="P4480">
            <v>5.3806591726130309E-3</v>
          </cell>
          <cell r="Q4480" t="str">
            <v>Sim</v>
          </cell>
          <cell r="R4480" t="str">
            <v/>
          </cell>
          <cell r="S4480" t="str">
            <v/>
          </cell>
          <cell r="T4480" t="str">
            <v/>
          </cell>
          <cell r="U4480" t="str">
            <v/>
          </cell>
          <cell r="V4480" t="str">
            <v>Sim</v>
          </cell>
          <cell r="W4480" t="str">
            <v>Sim</v>
          </cell>
        </row>
        <row r="4481">
          <cell r="D4481" t="str">
            <v>Morro Grande/SC</v>
          </cell>
          <cell r="E4481" t="str">
            <v>A</v>
          </cell>
          <cell r="F4481">
            <v>0.14371192687899756</v>
          </cell>
          <cell r="G4481" t="str">
            <v>A</v>
          </cell>
          <cell r="H4481">
            <v>0.90297022648747205</v>
          </cell>
          <cell r="I4481" t="str">
            <v>B</v>
          </cell>
          <cell r="J4481">
            <v>6.7367636644198869E-2</v>
          </cell>
          <cell r="K4481" t="str">
            <v>A</v>
          </cell>
          <cell r="L4481" t="str">
            <v>Dicf</v>
          </cell>
          <cell r="M4481" t="str">
            <v/>
          </cell>
          <cell r="N4481" t="str">
            <v>CAPAG Ano Base 2023</v>
          </cell>
          <cell r="O4481" t="str">
            <v>Não</v>
          </cell>
          <cell r="P4481">
            <v>4.1821589927036065E-2</v>
          </cell>
          <cell r="Q4481" t="str">
            <v>Sim</v>
          </cell>
          <cell r="R4481" t="str">
            <v/>
          </cell>
          <cell r="S4481" t="str">
            <v/>
          </cell>
          <cell r="T4481" t="str">
            <v/>
          </cell>
          <cell r="U4481" t="str">
            <v/>
          </cell>
          <cell r="V4481" t="str">
            <v>Sim</v>
          </cell>
          <cell r="W4481" t="str">
            <v>Sim</v>
          </cell>
        </row>
        <row r="4482">
          <cell r="D4482" t="str">
            <v>Navegantes/SC</v>
          </cell>
          <cell r="E4482" t="str">
            <v>A</v>
          </cell>
          <cell r="F4482">
            <v>8.4713644015690467E-2</v>
          </cell>
          <cell r="G4482" t="str">
            <v>A</v>
          </cell>
          <cell r="H4482">
            <v>0.84245124036923758</v>
          </cell>
          <cell r="I4482" t="str">
            <v>A</v>
          </cell>
          <cell r="J4482">
            <v>0.13247669257800226</v>
          </cell>
          <cell r="K4482" t="str">
            <v>A</v>
          </cell>
          <cell r="L4482" t="str">
            <v>Bicf</v>
          </cell>
          <cell r="M4482" t="str">
            <v/>
          </cell>
          <cell r="N4482" t="str">
            <v>CAPAG Ano Base 2023</v>
          </cell>
          <cell r="O4482" t="str">
            <v>Não</v>
          </cell>
          <cell r="P4482">
            <v>9.6272803696303838E-2</v>
          </cell>
          <cell r="Q4482" t="str">
            <v>Sim</v>
          </cell>
          <cell r="R4482" t="str">
            <v/>
          </cell>
          <cell r="S4482" t="str">
            <v/>
          </cell>
          <cell r="T4482" t="str">
            <v/>
          </cell>
          <cell r="U4482" t="str">
            <v/>
          </cell>
          <cell r="V4482" t="str">
            <v>Sim</v>
          </cell>
          <cell r="W4482" t="str">
            <v>Sim</v>
          </cell>
        </row>
        <row r="4483">
          <cell r="D4483" t="str">
            <v>Nova Erechim/SC</v>
          </cell>
          <cell r="E4483" t="str">
            <v>B</v>
          </cell>
          <cell r="F4483">
            <v>9.9512923973503212E-2</v>
          </cell>
          <cell r="G4483" t="str">
            <v>A</v>
          </cell>
          <cell r="H4483">
            <v>0.88724973617728853</v>
          </cell>
          <cell r="I4483" t="str">
            <v>B</v>
          </cell>
          <cell r="J4483">
            <v>1.7664383213806586E-2</v>
          </cell>
          <cell r="K4483" t="str">
            <v>B</v>
          </cell>
          <cell r="L4483" t="str">
            <v>Bicf</v>
          </cell>
          <cell r="M4483" t="str">
            <v/>
          </cell>
          <cell r="N4483" t="str">
            <v>CAPAG Ano Base 2024</v>
          </cell>
          <cell r="O4483" t="str">
            <v>Sim</v>
          </cell>
          <cell r="P4483">
            <v>0.146761436280297</v>
          </cell>
          <cell r="Q4483" t="str">
            <v>Sim</v>
          </cell>
          <cell r="R4483" t="str">
            <v/>
          </cell>
          <cell r="S4483" t="str">
            <v/>
          </cell>
          <cell r="T4483" t="str">
            <v/>
          </cell>
          <cell r="U4483" t="str">
            <v/>
          </cell>
          <cell r="V4483" t="str">
            <v>Sim</v>
          </cell>
          <cell r="W4483" t="str">
            <v>Sim</v>
          </cell>
        </row>
        <row r="4484">
          <cell r="D4484" t="str">
            <v>Nova Itaberaba/SC</v>
          </cell>
          <cell r="E4484" t="str">
            <v>n.d.</v>
          </cell>
          <cell r="F4484" t="str">
            <v>n.d.</v>
          </cell>
          <cell r="G4484" t="str">
            <v>n.d.</v>
          </cell>
          <cell r="H4484" t="str">
            <v>n.d.</v>
          </cell>
          <cell r="I4484" t="str">
            <v>n.d.</v>
          </cell>
          <cell r="J4484" t="str">
            <v>n.d.</v>
          </cell>
          <cell r="K4484" t="str">
            <v>n.d.</v>
          </cell>
          <cell r="L4484" t="str">
            <v>Aicf</v>
          </cell>
          <cell r="M4484" t="str">
            <v xml:space="preserve">Ente não publicou último RGF de 2024
Ente não publicou último RREO de 2024
</v>
          </cell>
          <cell r="N4484" t="str">
            <v>CAPAG Ano Base 2023</v>
          </cell>
          <cell r="O4484" t="str">
            <v>Não</v>
          </cell>
          <cell r="P4484">
            <v>0.16438159976102223</v>
          </cell>
          <cell r="Q4484" t="str">
            <v>Sim</v>
          </cell>
          <cell r="R4484" t="str">
            <v>Sim</v>
          </cell>
          <cell r="S4484" t="str">
            <v/>
          </cell>
          <cell r="T4484" t="str">
            <v/>
          </cell>
          <cell r="U4484" t="str">
            <v/>
          </cell>
          <cell r="V4484" t="str">
            <v>Não</v>
          </cell>
          <cell r="W4484" t="str">
            <v>Não</v>
          </cell>
        </row>
        <row r="4485">
          <cell r="D4485" t="str">
            <v>Nova Trento/SC</v>
          </cell>
          <cell r="E4485" t="str">
            <v>n.d.</v>
          </cell>
          <cell r="F4485" t="str">
            <v>n.d.</v>
          </cell>
          <cell r="G4485" t="str">
            <v>n.d.</v>
          </cell>
          <cell r="H4485" t="str">
            <v>n.d.</v>
          </cell>
          <cell r="I4485" t="str">
            <v>n.d.</v>
          </cell>
          <cell r="J4485" t="str">
            <v>n.d.</v>
          </cell>
          <cell r="K4485" t="str">
            <v>n.d.</v>
          </cell>
          <cell r="L4485" t="str">
            <v>Cicf</v>
          </cell>
          <cell r="M4485" t="str">
            <v xml:space="preserve">Ente não publicou último RGF de 2024
Ente não publicou último RREO de 2024
</v>
          </cell>
          <cell r="N4485" t="str">
            <v>CAPAG Ano Base 2023</v>
          </cell>
          <cell r="O4485" t="str">
            <v>Não</v>
          </cell>
          <cell r="P4485">
            <v>3.6956624740541663E-2</v>
          </cell>
          <cell r="Q4485" t="str">
            <v>Sim</v>
          </cell>
          <cell r="R4485" t="str">
            <v>Sim</v>
          </cell>
          <cell r="S4485" t="str">
            <v/>
          </cell>
          <cell r="T4485" t="str">
            <v/>
          </cell>
          <cell r="U4485" t="str">
            <v/>
          </cell>
          <cell r="V4485" t="str">
            <v>Não</v>
          </cell>
          <cell r="W4485" t="str">
            <v>Não</v>
          </cell>
        </row>
        <row r="4486">
          <cell r="D4486" t="str">
            <v>Nova Veneza/SC</v>
          </cell>
          <cell r="E4486" t="str">
            <v>A</v>
          </cell>
          <cell r="F4486">
            <v>4.3331870995400715E-2</v>
          </cell>
          <cell r="G4486" t="str">
            <v>A</v>
          </cell>
          <cell r="H4486">
            <v>0.85379118284318323</v>
          </cell>
          <cell r="I4486" t="str">
            <v>B</v>
          </cell>
          <cell r="J4486">
            <v>5.6088262998415073E-2</v>
          </cell>
          <cell r="K4486" t="str">
            <v>A</v>
          </cell>
          <cell r="L4486" t="str">
            <v>Bicf</v>
          </cell>
          <cell r="M4486" t="str">
            <v/>
          </cell>
          <cell r="N4486" t="str">
            <v>CAPAG Ano Base 2023</v>
          </cell>
          <cell r="O4486" t="str">
            <v>Não</v>
          </cell>
          <cell r="P4486">
            <v>0.20376308305126156</v>
          </cell>
          <cell r="Q4486" t="str">
            <v>Sim</v>
          </cell>
          <cell r="R4486" t="str">
            <v/>
          </cell>
          <cell r="S4486" t="str">
            <v/>
          </cell>
          <cell r="T4486" t="str">
            <v/>
          </cell>
          <cell r="U4486" t="str">
            <v/>
          </cell>
          <cell r="V4486" t="str">
            <v>Sim</v>
          </cell>
          <cell r="W4486" t="str">
            <v>Sim</v>
          </cell>
        </row>
        <row r="4487">
          <cell r="D4487" t="str">
            <v>Novo Horizonte/SC</v>
          </cell>
          <cell r="E4487" t="str">
            <v>A</v>
          </cell>
          <cell r="F4487">
            <v>1.5503157385637536E-2</v>
          </cell>
          <cell r="G4487" t="str">
            <v>A</v>
          </cell>
          <cell r="H4487">
            <v>0.86133229473449457</v>
          </cell>
          <cell r="I4487" t="str">
            <v>B</v>
          </cell>
          <cell r="J4487">
            <v>0.11276555184930871</v>
          </cell>
          <cell r="K4487" t="str">
            <v>A</v>
          </cell>
          <cell r="L4487" t="str">
            <v>Bicf</v>
          </cell>
          <cell r="M4487" t="str">
            <v/>
          </cell>
          <cell r="N4487" t="str">
            <v>CAPAG Ano Base 2023</v>
          </cell>
          <cell r="O4487" t="str">
            <v>Não</v>
          </cell>
          <cell r="P4487">
            <v>2.0240041943041732E-2</v>
          </cell>
          <cell r="Q4487" t="str">
            <v>Sim</v>
          </cell>
          <cell r="R4487" t="str">
            <v/>
          </cell>
          <cell r="S4487" t="str">
            <v/>
          </cell>
          <cell r="T4487" t="str">
            <v/>
          </cell>
          <cell r="U4487" t="str">
            <v/>
          </cell>
          <cell r="V4487" t="str">
            <v>Sim</v>
          </cell>
          <cell r="W4487" t="str">
            <v>Sim</v>
          </cell>
        </row>
        <row r="4488">
          <cell r="D4488" t="str">
            <v>Orleans/SC</v>
          </cell>
          <cell r="E4488" t="str">
            <v>n.d.</v>
          </cell>
          <cell r="F4488" t="str">
            <v>n.d.</v>
          </cell>
          <cell r="G4488" t="str">
            <v>n.d.</v>
          </cell>
          <cell r="H4488" t="str">
            <v>n.d.</v>
          </cell>
          <cell r="I4488" t="str">
            <v>n.d.</v>
          </cell>
          <cell r="J4488" t="str">
            <v>n.d.</v>
          </cell>
          <cell r="K4488" t="str">
            <v>n.d.</v>
          </cell>
          <cell r="L4488" t="str">
            <v>Bicf</v>
          </cell>
          <cell r="M4488" t="str">
            <v xml:space="preserve">Ente não publicou último RGF de 2024
Ente não publicou último RREO de 2024
</v>
          </cell>
          <cell r="N4488" t="str">
            <v>CAPAG Ano Base 2023</v>
          </cell>
          <cell r="O4488" t="str">
            <v>Não</v>
          </cell>
          <cell r="P4488">
            <v>0.15417801838692752</v>
          </cell>
          <cell r="Q4488" t="str">
            <v>Sim</v>
          </cell>
          <cell r="R4488" t="str">
            <v>Sim</v>
          </cell>
          <cell r="S4488" t="str">
            <v/>
          </cell>
          <cell r="T4488" t="str">
            <v/>
          </cell>
          <cell r="U4488" t="str">
            <v/>
          </cell>
          <cell r="V4488" t="str">
            <v>Não</v>
          </cell>
          <cell r="W4488" t="str">
            <v>Não</v>
          </cell>
        </row>
        <row r="4489">
          <cell r="D4489" t="str">
            <v>Otacílio Costa/SC</v>
          </cell>
          <cell r="E4489" t="str">
            <v>C</v>
          </cell>
          <cell r="F4489">
            <v>0.18298352554160127</v>
          </cell>
          <cell r="G4489" t="str">
            <v>A</v>
          </cell>
          <cell r="H4489">
            <v>0.86565028651632381</v>
          </cell>
          <cell r="I4489" t="str">
            <v>B</v>
          </cell>
          <cell r="J4489">
            <v>-3.1258512592400138E-2</v>
          </cell>
          <cell r="K4489" t="str">
            <v>C</v>
          </cell>
          <cell r="L4489" t="str">
            <v>Cicf</v>
          </cell>
          <cell r="M4489" t="str">
            <v/>
          </cell>
          <cell r="N4489" t="str">
            <v>CAPAG Ano Base 2023</v>
          </cell>
          <cell r="O4489" t="str">
            <v>Não</v>
          </cell>
          <cell r="P4489">
            <v>3.0871158633131714</v>
          </cell>
          <cell r="Q4489" t="str">
            <v>Sim</v>
          </cell>
          <cell r="R4489" t="str">
            <v/>
          </cell>
          <cell r="S4489" t="str">
            <v/>
          </cell>
          <cell r="T4489" t="str">
            <v/>
          </cell>
          <cell r="U4489" t="str">
            <v/>
          </cell>
          <cell r="V4489" t="str">
            <v>Sim</v>
          </cell>
          <cell r="W4489" t="str">
            <v>Não</v>
          </cell>
        </row>
        <row r="4490">
          <cell r="D4490" t="str">
            <v>Ouro/SC</v>
          </cell>
          <cell r="E4490" t="str">
            <v>A+</v>
          </cell>
          <cell r="F4490">
            <v>0.12631254977444614</v>
          </cell>
          <cell r="G4490" t="str">
            <v>A</v>
          </cell>
          <cell r="H4490">
            <v>0.90217844206889397</v>
          </cell>
          <cell r="I4490" t="str">
            <v>B</v>
          </cell>
          <cell r="J4490">
            <v>0.11135374658795164</v>
          </cell>
          <cell r="K4490" t="str">
            <v>A</v>
          </cell>
          <cell r="L4490" t="str">
            <v>Aicf</v>
          </cell>
          <cell r="M4490" t="str">
            <v/>
          </cell>
          <cell r="N4490" t="str">
            <v>CAPAG Ano Base 2023</v>
          </cell>
          <cell r="O4490" t="str">
            <v>Não</v>
          </cell>
          <cell r="P4490">
            <v>7.3678155600022194E-2</v>
          </cell>
          <cell r="Q4490" t="str">
            <v>Sim</v>
          </cell>
          <cell r="R4490" t="str">
            <v/>
          </cell>
          <cell r="S4490" t="str">
            <v/>
          </cell>
          <cell r="T4490" t="str">
            <v/>
          </cell>
          <cell r="U4490" t="str">
            <v/>
          </cell>
          <cell r="V4490" t="str">
            <v>Sim</v>
          </cell>
          <cell r="W4490" t="str">
            <v>Sim</v>
          </cell>
        </row>
        <row r="4491">
          <cell r="D4491" t="str">
            <v>Ouro Verde/SC</v>
          </cell>
          <cell r="E4491" t="str">
            <v>A</v>
          </cell>
          <cell r="F4491">
            <v>4.0372406452964284E-2</v>
          </cell>
          <cell r="G4491" t="str">
            <v>A</v>
          </cell>
          <cell r="H4491">
            <v>0.87490714014551663</v>
          </cell>
          <cell r="I4491" t="str">
            <v>B</v>
          </cell>
          <cell r="J4491">
            <v>0.11342465116475056</v>
          </cell>
          <cell r="K4491" t="str">
            <v>A</v>
          </cell>
          <cell r="L4491" t="str">
            <v>Bicf</v>
          </cell>
          <cell r="M4491" t="str">
            <v/>
          </cell>
          <cell r="N4491" t="str">
            <v>CAPAG Ano Base 2023</v>
          </cell>
          <cell r="O4491" t="str">
            <v>Não</v>
          </cell>
          <cell r="P4491">
            <v>3.9349105316811253E-2</v>
          </cell>
          <cell r="Q4491" t="str">
            <v>Sim</v>
          </cell>
          <cell r="R4491" t="str">
            <v/>
          </cell>
          <cell r="S4491" t="str">
            <v/>
          </cell>
          <cell r="T4491" t="str">
            <v/>
          </cell>
          <cell r="U4491" t="str">
            <v/>
          </cell>
          <cell r="V4491" t="str">
            <v>Sim</v>
          </cell>
          <cell r="W4491" t="str">
            <v>Sim</v>
          </cell>
        </row>
        <row r="4492">
          <cell r="D4492" t="str">
            <v>Paial/SC</v>
          </cell>
          <cell r="E4492" t="str">
            <v>A</v>
          </cell>
          <cell r="F4492">
            <v>0.10629738863942378</v>
          </cell>
          <cell r="G4492" t="str">
            <v>A</v>
          </cell>
          <cell r="H4492">
            <v>0.89531422717631892</v>
          </cell>
          <cell r="I4492" t="str">
            <v>B</v>
          </cell>
          <cell r="J4492">
            <v>0.12059299171635368</v>
          </cell>
          <cell r="K4492" t="str">
            <v>A</v>
          </cell>
          <cell r="L4492" t="str">
            <v>Bicf</v>
          </cell>
          <cell r="M4492" t="str">
            <v/>
          </cell>
          <cell r="N4492" t="str">
            <v>CAPAG Ano Base 2024</v>
          </cell>
          <cell r="O4492" t="str">
            <v>Sim</v>
          </cell>
          <cell r="P4492">
            <v>5.0003846963513947E-2</v>
          </cell>
          <cell r="Q4492" t="str">
            <v>Sim</v>
          </cell>
          <cell r="R4492" t="str">
            <v/>
          </cell>
          <cell r="S4492" t="str">
            <v/>
          </cell>
          <cell r="T4492" t="str">
            <v/>
          </cell>
          <cell r="U4492" t="str">
            <v/>
          </cell>
          <cell r="V4492" t="str">
            <v>Sim</v>
          </cell>
          <cell r="W4492" t="str">
            <v>Sim</v>
          </cell>
        </row>
        <row r="4493">
          <cell r="D4493" t="str">
            <v>Painel/SC</v>
          </cell>
          <cell r="E4493" t="str">
            <v>C</v>
          </cell>
          <cell r="F4493">
            <v>2.3574191891543174E-2</v>
          </cell>
          <cell r="G4493" t="str">
            <v>A</v>
          </cell>
          <cell r="H4493">
            <v>0.87214877518063649</v>
          </cell>
          <cell r="I4493" t="str">
            <v>B</v>
          </cell>
          <cell r="J4493">
            <v>-5.8374739785232742E-2</v>
          </cell>
          <cell r="K4493" t="str">
            <v>C</v>
          </cell>
          <cell r="L4493" t="str">
            <v>Cicf</v>
          </cell>
          <cell r="M4493" t="str">
            <v/>
          </cell>
          <cell r="N4493" t="str">
            <v>CAPAG Ano Base 2023</v>
          </cell>
          <cell r="O4493" t="str">
            <v>Não</v>
          </cell>
          <cell r="P4493" t="str">
            <v/>
          </cell>
          <cell r="Q4493" t="str">
            <v>Sim</v>
          </cell>
          <cell r="R4493" t="str">
            <v/>
          </cell>
          <cell r="S4493" t="str">
            <v/>
          </cell>
          <cell r="T4493" t="str">
            <v/>
          </cell>
          <cell r="U4493" t="str">
            <v/>
          </cell>
          <cell r="V4493" t="str">
            <v>Sim</v>
          </cell>
          <cell r="W4493" t="str">
            <v>Não</v>
          </cell>
        </row>
        <row r="4494">
          <cell r="D4494" t="str">
            <v>Palhoça/SC</v>
          </cell>
          <cell r="E4494" t="str">
            <v>A</v>
          </cell>
          <cell r="F4494">
            <v>6.2760869735417196E-2</v>
          </cell>
          <cell r="G4494" t="str">
            <v>A</v>
          </cell>
          <cell r="H4494">
            <v>0.82977821902424909</v>
          </cell>
          <cell r="I4494" t="str">
            <v>A</v>
          </cell>
          <cell r="J4494">
            <v>0.15605252450796575</v>
          </cell>
          <cell r="K4494" t="str">
            <v>A</v>
          </cell>
          <cell r="L4494" t="str">
            <v>Bicf</v>
          </cell>
          <cell r="M4494" t="str">
            <v/>
          </cell>
          <cell r="N4494" t="str">
            <v>CAPAG Ano Base 2023</v>
          </cell>
          <cell r="O4494" t="str">
            <v>Não</v>
          </cell>
          <cell r="P4494">
            <v>4.541614731456068E-2</v>
          </cell>
          <cell r="Q4494" t="str">
            <v>Sim</v>
          </cell>
          <cell r="R4494" t="str">
            <v/>
          </cell>
          <cell r="S4494" t="str">
            <v/>
          </cell>
          <cell r="T4494" t="str">
            <v/>
          </cell>
          <cell r="U4494" t="str">
            <v/>
          </cell>
          <cell r="V4494" t="str">
            <v>Sim</v>
          </cell>
          <cell r="W4494" t="str">
            <v>Sim</v>
          </cell>
        </row>
        <row r="4495">
          <cell r="D4495" t="str">
            <v>Palma Sola/SC</v>
          </cell>
          <cell r="E4495" t="str">
            <v>B</v>
          </cell>
          <cell r="F4495">
            <v>2.2902167716501387E-2</v>
          </cell>
          <cell r="G4495" t="str">
            <v>A</v>
          </cell>
          <cell r="H4495">
            <v>0.92590870029318562</v>
          </cell>
          <cell r="I4495" t="str">
            <v>B</v>
          </cell>
          <cell r="J4495">
            <v>2.7965233176533412E-2</v>
          </cell>
          <cell r="K4495" t="str">
            <v>B</v>
          </cell>
          <cell r="L4495" t="str">
            <v>Dicf</v>
          </cell>
          <cell r="M4495" t="str">
            <v/>
          </cell>
          <cell r="N4495" t="str">
            <v>CAPAG Ano Base 2023</v>
          </cell>
          <cell r="O4495" t="str">
            <v>Não</v>
          </cell>
          <cell r="P4495">
            <v>0.45206292895591688</v>
          </cell>
          <cell r="Q4495" t="str">
            <v>Sim</v>
          </cell>
          <cell r="R4495" t="str">
            <v/>
          </cell>
          <cell r="S4495" t="str">
            <v/>
          </cell>
          <cell r="T4495" t="str">
            <v/>
          </cell>
          <cell r="U4495" t="str">
            <v/>
          </cell>
          <cell r="V4495" t="str">
            <v>Sim</v>
          </cell>
          <cell r="W4495" t="str">
            <v>Sim</v>
          </cell>
        </row>
        <row r="4496">
          <cell r="D4496" t="str">
            <v>Palmeira/SC</v>
          </cell>
          <cell r="E4496" t="str">
            <v>A</v>
          </cell>
          <cell r="F4496">
            <v>5.5712831689207612E-2</v>
          </cell>
          <cell r="G4496" t="str">
            <v>A</v>
          </cell>
          <cell r="H4496">
            <v>0.88104696768765967</v>
          </cell>
          <cell r="I4496" t="str">
            <v>B</v>
          </cell>
          <cell r="J4496">
            <v>6.1913545115047965E-2</v>
          </cell>
          <cell r="K4496" t="str">
            <v>A</v>
          </cell>
          <cell r="L4496" t="str">
            <v>Cicf</v>
          </cell>
          <cell r="M4496" t="str">
            <v/>
          </cell>
          <cell r="N4496" t="str">
            <v>CAPAG Ano Base 2023</v>
          </cell>
          <cell r="O4496" t="str">
            <v>Não</v>
          </cell>
          <cell r="P4496">
            <v>0.46793667713992149</v>
          </cell>
          <cell r="Q4496" t="str">
            <v>Sim</v>
          </cell>
          <cell r="R4496" t="str">
            <v/>
          </cell>
          <cell r="S4496" t="str">
            <v/>
          </cell>
          <cell r="T4496" t="str">
            <v/>
          </cell>
          <cell r="U4496" t="str">
            <v/>
          </cell>
          <cell r="V4496" t="str">
            <v>Sim</v>
          </cell>
          <cell r="W4496" t="str">
            <v>Sim</v>
          </cell>
        </row>
        <row r="4497">
          <cell r="D4497" t="str">
            <v>Palmitos/SC</v>
          </cell>
          <cell r="E4497" t="str">
            <v>A</v>
          </cell>
          <cell r="F4497">
            <v>0</v>
          </cell>
          <cell r="G4497" t="str">
            <v>A</v>
          </cell>
          <cell r="H4497">
            <v>0.78831758904688698</v>
          </cell>
          <cell r="I4497" t="str">
            <v>A</v>
          </cell>
          <cell r="J4497">
            <v>0.33698669354061672</v>
          </cell>
          <cell r="K4497" t="str">
            <v>A</v>
          </cell>
          <cell r="L4497" t="str">
            <v>Bicf</v>
          </cell>
          <cell r="M4497" t="str">
            <v/>
          </cell>
          <cell r="N4497" t="str">
            <v>CAPAG Ano Base 2023</v>
          </cell>
          <cell r="O4497" t="str">
            <v>Não</v>
          </cell>
          <cell r="P4497">
            <v>3.9026318761884157E-2</v>
          </cell>
          <cell r="Q4497" t="str">
            <v>Sim</v>
          </cell>
          <cell r="R4497" t="str">
            <v/>
          </cell>
          <cell r="S4497" t="str">
            <v/>
          </cell>
          <cell r="T4497" t="str">
            <v/>
          </cell>
          <cell r="U4497" t="str">
            <v/>
          </cell>
          <cell r="V4497" t="str">
            <v>Sim</v>
          </cell>
          <cell r="W4497" t="str">
            <v>Sim</v>
          </cell>
        </row>
        <row r="4498">
          <cell r="D4498" t="str">
            <v>Papanduva/SC</v>
          </cell>
          <cell r="E4498" t="str">
            <v>n.d.</v>
          </cell>
          <cell r="F4498">
            <v>0.19314512275098589</v>
          </cell>
          <cell r="G4498" t="str">
            <v>A</v>
          </cell>
          <cell r="H4498">
            <v>0.84314247132371833</v>
          </cell>
          <cell r="I4498" t="str">
            <v>A</v>
          </cell>
          <cell r="J4498" t="str">
            <v>n.d.</v>
          </cell>
          <cell r="K4498" t="str">
            <v>n.d.</v>
          </cell>
          <cell r="L4498" t="str">
            <v>Cicf</v>
          </cell>
          <cell r="M449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498" t="str">
            <v>CAPAG Ano Base 2023</v>
          </cell>
          <cell r="O4498" t="str">
            <v>Não</v>
          </cell>
          <cell r="P4498" t="str">
            <v>n.d.</v>
          </cell>
          <cell r="Q4498" t="str">
            <v>Sim</v>
          </cell>
          <cell r="R4498" t="str">
            <v/>
          </cell>
          <cell r="S4498" t="str">
            <v/>
          </cell>
          <cell r="T4498" t="str">
            <v/>
          </cell>
          <cell r="U4498" t="str">
            <v>Sim</v>
          </cell>
          <cell r="V4498" t="str">
            <v>Sim</v>
          </cell>
          <cell r="W4498" t="str">
            <v>Não</v>
          </cell>
        </row>
        <row r="4499">
          <cell r="D4499" t="str">
            <v>Paraíso/SC</v>
          </cell>
          <cell r="E4499" t="str">
            <v>C</v>
          </cell>
          <cell r="F4499">
            <v>8.7341267137293982E-2</v>
          </cell>
          <cell r="G4499" t="str">
            <v>A</v>
          </cell>
          <cell r="H4499">
            <v>0.96812618197722999</v>
          </cell>
          <cell r="I4499" t="str">
            <v>C</v>
          </cell>
          <cell r="J4499">
            <v>3.4274894688276721E-2</v>
          </cell>
          <cell r="K4499" t="str">
            <v>B</v>
          </cell>
          <cell r="L4499" t="str">
            <v>Bicf</v>
          </cell>
          <cell r="M4499" t="str">
            <v/>
          </cell>
          <cell r="N4499" t="str">
            <v>CAPAG Ano Base 2023</v>
          </cell>
          <cell r="O4499" t="str">
            <v>Não</v>
          </cell>
          <cell r="P4499">
            <v>0.45434497345221125</v>
          </cell>
          <cell r="Q4499" t="str">
            <v>Sim</v>
          </cell>
          <cell r="R4499" t="str">
            <v/>
          </cell>
          <cell r="S4499" t="str">
            <v/>
          </cell>
          <cell r="T4499" t="str">
            <v/>
          </cell>
          <cell r="U4499" t="str">
            <v/>
          </cell>
          <cell r="V4499" t="str">
            <v>Sim</v>
          </cell>
          <cell r="W4499" t="str">
            <v>Não</v>
          </cell>
        </row>
        <row r="4500">
          <cell r="D4500" t="str">
            <v>Passo de Torres/SC</v>
          </cell>
          <cell r="E4500" t="str">
            <v>B</v>
          </cell>
          <cell r="F4500">
            <v>5.3175076803181731E-2</v>
          </cell>
          <cell r="G4500" t="str">
            <v>A</v>
          </cell>
          <cell r="H4500">
            <v>0.87261507906121061</v>
          </cell>
          <cell r="I4500" t="str">
            <v>B</v>
          </cell>
          <cell r="J4500">
            <v>1.7751342011225343E-2</v>
          </cell>
          <cell r="K4500" t="str">
            <v>B</v>
          </cell>
          <cell r="L4500" t="str">
            <v>Bicf</v>
          </cell>
          <cell r="M4500" t="str">
            <v/>
          </cell>
          <cell r="N4500" t="str">
            <v>CAPAG Ano Base 2023</v>
          </cell>
          <cell r="O4500" t="str">
            <v>Não</v>
          </cell>
          <cell r="P4500">
            <v>0</v>
          </cell>
          <cell r="Q4500" t="str">
            <v>Sim</v>
          </cell>
          <cell r="R4500" t="str">
            <v/>
          </cell>
          <cell r="S4500" t="str">
            <v/>
          </cell>
          <cell r="T4500" t="str">
            <v/>
          </cell>
          <cell r="U4500" t="str">
            <v/>
          </cell>
          <cell r="V4500" t="str">
            <v>Sim</v>
          </cell>
          <cell r="W4500" t="str">
            <v>Sim</v>
          </cell>
        </row>
        <row r="4501">
          <cell r="D4501" t="str">
            <v>Passos Maia/SC</v>
          </cell>
          <cell r="E4501" t="str">
            <v>n.d.</v>
          </cell>
          <cell r="F4501" t="str">
            <v>n.d.</v>
          </cell>
          <cell r="G4501" t="str">
            <v>n.d.</v>
          </cell>
          <cell r="H4501" t="str">
            <v>n.d.</v>
          </cell>
          <cell r="I4501" t="str">
            <v>n.d.</v>
          </cell>
          <cell r="J4501" t="str">
            <v>n.d.</v>
          </cell>
          <cell r="K4501" t="str">
            <v>n.d.</v>
          </cell>
          <cell r="L4501" t="str">
            <v>Bicf</v>
          </cell>
          <cell r="M4501" t="str">
            <v xml:space="preserve">Ente não publicou último RGF de 2024
Ente não publicou último RREO de 2024
</v>
          </cell>
          <cell r="N4501" t="str">
            <v>CAPAG Ano Base 2023</v>
          </cell>
          <cell r="O4501" t="str">
            <v>Não</v>
          </cell>
          <cell r="P4501">
            <v>0.18592772182486744</v>
          </cell>
          <cell r="Q4501" t="str">
            <v>Sim</v>
          </cell>
          <cell r="R4501" t="str">
            <v>Sim</v>
          </cell>
          <cell r="S4501" t="str">
            <v/>
          </cell>
          <cell r="T4501" t="str">
            <v/>
          </cell>
          <cell r="U4501" t="str">
            <v/>
          </cell>
          <cell r="V4501" t="str">
            <v>Não</v>
          </cell>
          <cell r="W4501" t="str">
            <v>Não</v>
          </cell>
        </row>
        <row r="4502">
          <cell r="D4502" t="str">
            <v>Paulo Lopes/SC</v>
          </cell>
          <cell r="E4502" t="str">
            <v>n.d.</v>
          </cell>
          <cell r="F4502" t="str">
            <v>n.d.</v>
          </cell>
          <cell r="G4502" t="str">
            <v>n.d.</v>
          </cell>
          <cell r="H4502" t="str">
            <v>n.d.</v>
          </cell>
          <cell r="I4502" t="str">
            <v>n.d.</v>
          </cell>
          <cell r="J4502" t="str">
            <v>n.d.</v>
          </cell>
          <cell r="K4502" t="str">
            <v>n.d.</v>
          </cell>
          <cell r="L4502" t="str">
            <v>Bicf</v>
          </cell>
          <cell r="M4502" t="str">
            <v xml:space="preserve">Ente não publicou último RGF de 2024
Ente não publicou último RREO de 2024
</v>
          </cell>
          <cell r="N4502" t="str">
            <v>CAPAG Ano Base 2023</v>
          </cell>
          <cell r="O4502" t="str">
            <v>Não</v>
          </cell>
          <cell r="P4502">
            <v>0.41574214455279329</v>
          </cell>
          <cell r="Q4502" t="str">
            <v>Sim</v>
          </cell>
          <cell r="R4502" t="str">
            <v>Sim</v>
          </cell>
          <cell r="S4502" t="str">
            <v/>
          </cell>
          <cell r="T4502" t="str">
            <v/>
          </cell>
          <cell r="U4502" t="str">
            <v/>
          </cell>
          <cell r="V4502" t="str">
            <v>Não</v>
          </cell>
          <cell r="W4502" t="str">
            <v>Não</v>
          </cell>
        </row>
        <row r="4503">
          <cell r="D4503" t="str">
            <v>Pedras Grandes/SC</v>
          </cell>
          <cell r="E4503" t="str">
            <v>n.d.</v>
          </cell>
          <cell r="F4503" t="str">
            <v>n.d.</v>
          </cell>
          <cell r="G4503" t="str">
            <v>n.d.</v>
          </cell>
          <cell r="H4503" t="str">
            <v>n.d.</v>
          </cell>
          <cell r="I4503" t="str">
            <v>n.d.</v>
          </cell>
          <cell r="J4503" t="str">
            <v>n.d.</v>
          </cell>
          <cell r="K4503" t="str">
            <v>n.d.</v>
          </cell>
          <cell r="L4503" t="str">
            <v>Cicf</v>
          </cell>
          <cell r="M4503" t="str">
            <v xml:space="preserve">Ente não publicou último RGF de 2024
Ente não publicou último RREO de 2024
</v>
          </cell>
          <cell r="N4503" t="str">
            <v>CAPAG Ano Base 2023</v>
          </cell>
          <cell r="O4503" t="str">
            <v>Não</v>
          </cell>
          <cell r="P4503">
            <v>0.23292317007956717</v>
          </cell>
          <cell r="Q4503" t="str">
            <v>Sim</v>
          </cell>
          <cell r="R4503" t="str">
            <v>Sim</v>
          </cell>
          <cell r="S4503" t="str">
            <v/>
          </cell>
          <cell r="T4503" t="str">
            <v/>
          </cell>
          <cell r="U4503" t="str">
            <v/>
          </cell>
          <cell r="V4503" t="str">
            <v>Não</v>
          </cell>
          <cell r="W4503" t="str">
            <v>Não</v>
          </cell>
        </row>
        <row r="4504">
          <cell r="D4504" t="str">
            <v>Penha/SC</v>
          </cell>
          <cell r="E4504" t="str">
            <v>C</v>
          </cell>
          <cell r="F4504">
            <v>0.33716933618178857</v>
          </cell>
          <cell r="G4504" t="str">
            <v>A</v>
          </cell>
          <cell r="H4504">
            <v>0.99489997208170622</v>
          </cell>
          <cell r="I4504" t="str">
            <v>C</v>
          </cell>
          <cell r="J4504">
            <v>-3.3370736394904676E-2</v>
          </cell>
          <cell r="K4504" t="str">
            <v>C</v>
          </cell>
          <cell r="L4504" t="str">
            <v>Cicf</v>
          </cell>
          <cell r="M4504" t="str">
            <v/>
          </cell>
          <cell r="N4504" t="str">
            <v>CAPAG Ano Base 2023</v>
          </cell>
          <cell r="O4504" t="str">
            <v>Não</v>
          </cell>
          <cell r="P4504">
            <v>1.921822162416162</v>
          </cell>
          <cell r="Q4504" t="str">
            <v>Sim</v>
          </cell>
          <cell r="R4504" t="str">
            <v/>
          </cell>
          <cell r="S4504" t="str">
            <v/>
          </cell>
          <cell r="T4504" t="str">
            <v/>
          </cell>
          <cell r="U4504" t="str">
            <v/>
          </cell>
          <cell r="V4504" t="str">
            <v>Sim</v>
          </cell>
          <cell r="W4504" t="str">
            <v>Sim</v>
          </cell>
        </row>
        <row r="4505">
          <cell r="D4505" t="str">
            <v>Peritiba/SC</v>
          </cell>
          <cell r="E4505" t="str">
            <v>B+</v>
          </cell>
          <cell r="F4505">
            <v>0.14365166585589692</v>
          </cell>
          <cell r="G4505" t="str">
            <v>A</v>
          </cell>
          <cell r="H4505">
            <v>0.89902342745012831</v>
          </cell>
          <cell r="I4505" t="str">
            <v>B</v>
          </cell>
          <cell r="J4505">
            <v>2.9688404815191902E-2</v>
          </cell>
          <cell r="K4505" t="str">
            <v>B</v>
          </cell>
          <cell r="L4505" t="str">
            <v>Aicf</v>
          </cell>
          <cell r="M4505" t="str">
            <v/>
          </cell>
          <cell r="N4505" t="str">
            <v>CAPAG Ano Base 2023</v>
          </cell>
          <cell r="O4505" t="str">
            <v>Não</v>
          </cell>
          <cell r="P4505">
            <v>0.66483463527404685</v>
          </cell>
          <cell r="Q4505" t="str">
            <v>Sim</v>
          </cell>
          <cell r="R4505" t="str">
            <v/>
          </cell>
          <cell r="S4505" t="str">
            <v/>
          </cell>
          <cell r="T4505" t="str">
            <v/>
          </cell>
          <cell r="U4505" t="str">
            <v/>
          </cell>
          <cell r="V4505" t="str">
            <v>Sim</v>
          </cell>
          <cell r="W4505" t="str">
            <v>Sim</v>
          </cell>
        </row>
        <row r="4506">
          <cell r="D4506" t="str">
            <v>Pescaria Brava/SC</v>
          </cell>
          <cell r="E4506" t="str">
            <v>C</v>
          </cell>
          <cell r="F4506">
            <v>4.0698247912492568E-3</v>
          </cell>
          <cell r="G4506" t="str">
            <v>A</v>
          </cell>
          <cell r="H4506">
            <v>0.95861440638344242</v>
          </cell>
          <cell r="I4506" t="str">
            <v>C</v>
          </cell>
          <cell r="J4506">
            <v>-0.12795113702484776</v>
          </cell>
          <cell r="K4506" t="str">
            <v>C</v>
          </cell>
          <cell r="L4506" t="str">
            <v>Bicf</v>
          </cell>
          <cell r="M4506" t="str">
            <v/>
          </cell>
          <cell r="N4506" t="str">
            <v>CAPAG Ano Base 2023</v>
          </cell>
          <cell r="O4506" t="str">
            <v>Não</v>
          </cell>
          <cell r="P4506" t="str">
            <v/>
          </cell>
          <cell r="Q4506" t="str">
            <v>Sim</v>
          </cell>
          <cell r="R4506" t="str">
            <v/>
          </cell>
          <cell r="S4506" t="str">
            <v/>
          </cell>
          <cell r="T4506" t="str">
            <v/>
          </cell>
          <cell r="U4506" t="str">
            <v/>
          </cell>
          <cell r="V4506" t="str">
            <v>Sim</v>
          </cell>
          <cell r="W4506" t="str">
            <v>Não</v>
          </cell>
        </row>
        <row r="4507">
          <cell r="D4507" t="str">
            <v>Petrolândia/SC</v>
          </cell>
          <cell r="E4507" t="str">
            <v>B</v>
          </cell>
          <cell r="F4507">
            <v>0</v>
          </cell>
          <cell r="G4507" t="str">
            <v>A</v>
          </cell>
          <cell r="H4507">
            <v>0.94706933042669639</v>
          </cell>
          <cell r="I4507" t="str">
            <v>B</v>
          </cell>
          <cell r="J4507">
            <v>2.6544255001495327E-2</v>
          </cell>
          <cell r="K4507" t="str">
            <v>B</v>
          </cell>
          <cell r="L4507" t="str">
            <v>Bicf</v>
          </cell>
          <cell r="M4507" t="str">
            <v/>
          </cell>
          <cell r="N4507" t="str">
            <v>CAPAG Ano Base 2024</v>
          </cell>
          <cell r="O4507" t="str">
            <v>Sim</v>
          </cell>
          <cell r="P4507">
            <v>0.13578587350526261</v>
          </cell>
          <cell r="Q4507" t="str">
            <v>Sim</v>
          </cell>
          <cell r="R4507" t="str">
            <v/>
          </cell>
          <cell r="S4507" t="str">
            <v/>
          </cell>
          <cell r="T4507" t="str">
            <v/>
          </cell>
          <cell r="U4507" t="str">
            <v/>
          </cell>
          <cell r="V4507" t="str">
            <v>Sim</v>
          </cell>
          <cell r="W4507" t="str">
            <v>Sim</v>
          </cell>
        </row>
        <row r="4508">
          <cell r="D4508" t="str">
            <v>Balneário Piçarras/SC</v>
          </cell>
          <cell r="E4508" t="str">
            <v>A</v>
          </cell>
          <cell r="F4508">
            <v>0.10440952135714286</v>
          </cell>
          <cell r="G4508" t="str">
            <v>A</v>
          </cell>
          <cell r="H4508">
            <v>0.78412599107288017</v>
          </cell>
          <cell r="I4508" t="str">
            <v>A</v>
          </cell>
          <cell r="J4508">
            <v>0.27969031738039618</v>
          </cell>
          <cell r="K4508" t="str">
            <v>A</v>
          </cell>
          <cell r="L4508" t="str">
            <v>Bicf</v>
          </cell>
          <cell r="M4508" t="str">
            <v/>
          </cell>
          <cell r="N4508" t="str">
            <v>CAPAG Ano Base 2023</v>
          </cell>
          <cell r="O4508" t="str">
            <v>Não</v>
          </cell>
          <cell r="P4508">
            <v>9.425136696834506E-2</v>
          </cell>
          <cell r="Q4508" t="str">
            <v>Sim</v>
          </cell>
          <cell r="R4508" t="str">
            <v/>
          </cell>
          <cell r="S4508" t="str">
            <v/>
          </cell>
          <cell r="T4508" t="str">
            <v/>
          </cell>
          <cell r="U4508" t="str">
            <v/>
          </cell>
          <cell r="V4508" t="str">
            <v>Sim</v>
          </cell>
          <cell r="W4508" t="str">
            <v>Sim</v>
          </cell>
        </row>
        <row r="4509">
          <cell r="D4509" t="str">
            <v>Pinhalzinho/SC</v>
          </cell>
          <cell r="E4509" t="str">
            <v>A+</v>
          </cell>
          <cell r="F4509">
            <v>0.123277288188177</v>
          </cell>
          <cell r="G4509" t="str">
            <v>A</v>
          </cell>
          <cell r="H4509">
            <v>0.89181278897835758</v>
          </cell>
          <cell r="I4509" t="str">
            <v>B</v>
          </cell>
          <cell r="J4509">
            <v>8.5509536939636172E-2</v>
          </cell>
          <cell r="K4509" t="str">
            <v>A</v>
          </cell>
          <cell r="L4509" t="str">
            <v>Aicf</v>
          </cell>
          <cell r="M4509" t="str">
            <v/>
          </cell>
          <cell r="N4509" t="str">
            <v>CAPAG Ano Base 2023</v>
          </cell>
          <cell r="O4509" t="str">
            <v>Não</v>
          </cell>
          <cell r="P4509">
            <v>0.1366886373779671</v>
          </cell>
          <cell r="Q4509" t="str">
            <v>Sim</v>
          </cell>
          <cell r="R4509" t="str">
            <v/>
          </cell>
          <cell r="S4509" t="str">
            <v/>
          </cell>
          <cell r="T4509" t="str">
            <v/>
          </cell>
          <cell r="U4509" t="str">
            <v/>
          </cell>
          <cell r="V4509" t="str">
            <v>Sim</v>
          </cell>
          <cell r="W4509" t="str">
            <v>Sim</v>
          </cell>
        </row>
        <row r="4510">
          <cell r="D4510" t="str">
            <v>Pinheiro Preto/SC</v>
          </cell>
          <cell r="E4510" t="str">
            <v>A</v>
          </cell>
          <cell r="F4510">
            <v>3.8197715726580234E-2</v>
          </cell>
          <cell r="G4510" t="str">
            <v>A</v>
          </cell>
          <cell r="H4510">
            <v>0.84865212207979657</v>
          </cell>
          <cell r="I4510" t="str">
            <v>A</v>
          </cell>
          <cell r="J4510">
            <v>0.20556727989134413</v>
          </cell>
          <cell r="K4510" t="str">
            <v>A</v>
          </cell>
          <cell r="L4510" t="str">
            <v>Bicf</v>
          </cell>
          <cell r="M4510" t="str">
            <v/>
          </cell>
          <cell r="N4510" t="str">
            <v>CAPAG Ano Base 2023</v>
          </cell>
          <cell r="O4510" t="str">
            <v>Não</v>
          </cell>
          <cell r="P4510">
            <v>3.0553623339552864E-3</v>
          </cell>
          <cell r="Q4510" t="str">
            <v>Sim</v>
          </cell>
          <cell r="R4510" t="str">
            <v/>
          </cell>
          <cell r="S4510" t="str">
            <v/>
          </cell>
          <cell r="T4510" t="str">
            <v/>
          </cell>
          <cell r="U4510" t="str">
            <v/>
          </cell>
          <cell r="V4510" t="str">
            <v>Sim</v>
          </cell>
          <cell r="W4510" t="str">
            <v>Sim</v>
          </cell>
        </row>
        <row r="4511">
          <cell r="D4511" t="str">
            <v>Piratuba/SC</v>
          </cell>
          <cell r="E4511" t="str">
            <v>n.d.</v>
          </cell>
          <cell r="F4511" t="str">
            <v>n.d.</v>
          </cell>
          <cell r="G4511" t="str">
            <v>n.d.</v>
          </cell>
          <cell r="H4511" t="str">
            <v>n.d.</v>
          </cell>
          <cell r="I4511" t="str">
            <v>n.d.</v>
          </cell>
          <cell r="J4511" t="str">
            <v>n.d.</v>
          </cell>
          <cell r="K4511" t="str">
            <v>n.d.</v>
          </cell>
          <cell r="L4511" t="str">
            <v>Bicf</v>
          </cell>
          <cell r="M4511" t="str">
            <v xml:space="preserve">Ente não publicou último RGF de 2024
Ente não publicou último RREO de 2024
</v>
          </cell>
          <cell r="N4511" t="str">
            <v>CAPAG Ano Base 2023</v>
          </cell>
          <cell r="O4511" t="str">
            <v>Não</v>
          </cell>
          <cell r="P4511">
            <v>0.10884213885593155</v>
          </cell>
          <cell r="Q4511" t="str">
            <v>Sim</v>
          </cell>
          <cell r="R4511" t="str">
            <v>Sim</v>
          </cell>
          <cell r="S4511" t="str">
            <v/>
          </cell>
          <cell r="T4511" t="str">
            <v/>
          </cell>
          <cell r="U4511" t="str">
            <v/>
          </cell>
          <cell r="V4511" t="str">
            <v>Não</v>
          </cell>
          <cell r="W4511" t="str">
            <v>Não</v>
          </cell>
        </row>
        <row r="4512">
          <cell r="D4512" t="str">
            <v>Planalto Alegre/SC</v>
          </cell>
          <cell r="E4512" t="str">
            <v>A+</v>
          </cell>
          <cell r="F4512">
            <v>1.0243828825413349E-2</v>
          </cell>
          <cell r="G4512" t="str">
            <v>A</v>
          </cell>
          <cell r="H4512">
            <v>0.90400211445177281</v>
          </cell>
          <cell r="I4512" t="str">
            <v>B</v>
          </cell>
          <cell r="J4512">
            <v>0.18654006526767922</v>
          </cell>
          <cell r="K4512" t="str">
            <v>A</v>
          </cell>
          <cell r="L4512" t="str">
            <v>Aicf</v>
          </cell>
          <cell r="M4512" t="str">
            <v/>
          </cell>
          <cell r="N4512" t="str">
            <v>CAPAG Ano Base 2023</v>
          </cell>
          <cell r="O4512" t="str">
            <v>Não</v>
          </cell>
          <cell r="P4512">
            <v>2.9733240923484332E-2</v>
          </cell>
          <cell r="Q4512" t="str">
            <v>Sim</v>
          </cell>
          <cell r="R4512" t="str">
            <v/>
          </cell>
          <cell r="S4512" t="str">
            <v/>
          </cell>
          <cell r="T4512" t="str">
            <v/>
          </cell>
          <cell r="U4512" t="str">
            <v/>
          </cell>
          <cell r="V4512" t="str">
            <v>Sim</v>
          </cell>
          <cell r="W4512" t="str">
            <v>Sim</v>
          </cell>
        </row>
        <row r="4513">
          <cell r="D4513" t="str">
            <v>Pomerode/SC</v>
          </cell>
          <cell r="E4513" t="str">
            <v>A+</v>
          </cell>
          <cell r="F4513">
            <v>7.8784943169775426E-2</v>
          </cell>
          <cell r="G4513" t="str">
            <v>A</v>
          </cell>
          <cell r="H4513">
            <v>0.75669705631808781</v>
          </cell>
          <cell r="I4513" t="str">
            <v>A</v>
          </cell>
          <cell r="J4513">
            <v>0.30383154356476277</v>
          </cell>
          <cell r="K4513" t="str">
            <v>A</v>
          </cell>
          <cell r="L4513" t="str">
            <v>Aicf</v>
          </cell>
          <cell r="M4513" t="str">
            <v/>
          </cell>
          <cell r="N4513" t="str">
            <v>CAPAG Ano Base 2023</v>
          </cell>
          <cell r="O4513" t="str">
            <v>Não</v>
          </cell>
          <cell r="P4513">
            <v>1.8872012920232367E-2</v>
          </cell>
          <cell r="Q4513" t="str">
            <v>Sim</v>
          </cell>
          <cell r="R4513" t="str">
            <v/>
          </cell>
          <cell r="S4513" t="str">
            <v/>
          </cell>
          <cell r="T4513" t="str">
            <v/>
          </cell>
          <cell r="U4513" t="str">
            <v/>
          </cell>
          <cell r="V4513" t="str">
            <v>Sim</v>
          </cell>
          <cell r="W4513" t="str">
            <v>Sim</v>
          </cell>
        </row>
        <row r="4514">
          <cell r="D4514" t="str">
            <v>Ponte Alta/SC</v>
          </cell>
          <cell r="E4514" t="str">
            <v>C</v>
          </cell>
          <cell r="F4514">
            <v>1.623386196121222E-2</v>
          </cell>
          <cell r="G4514" t="str">
            <v>A</v>
          </cell>
          <cell r="H4514">
            <v>0.96820507190611993</v>
          </cell>
          <cell r="I4514" t="str">
            <v>C</v>
          </cell>
          <cell r="J4514">
            <v>3.1826063829904876E-2</v>
          </cell>
          <cell r="K4514" t="str">
            <v>B</v>
          </cell>
          <cell r="L4514" t="str">
            <v>Bicf</v>
          </cell>
          <cell r="M4514" t="str">
            <v/>
          </cell>
          <cell r="N4514" t="str">
            <v>CAPAG Ano Base 2023</v>
          </cell>
          <cell r="O4514" t="str">
            <v>Não</v>
          </cell>
          <cell r="P4514">
            <v>0.51412272589724606</v>
          </cell>
          <cell r="Q4514" t="str">
            <v>Sim</v>
          </cell>
          <cell r="R4514" t="str">
            <v/>
          </cell>
          <cell r="S4514" t="str">
            <v/>
          </cell>
          <cell r="T4514" t="str">
            <v/>
          </cell>
          <cell r="U4514" t="str">
            <v/>
          </cell>
          <cell r="V4514" t="str">
            <v>Sim</v>
          </cell>
          <cell r="W4514" t="str">
            <v>Não</v>
          </cell>
        </row>
        <row r="4515">
          <cell r="D4515" t="str">
            <v>Ponte Alta do Norte/SC</v>
          </cell>
          <cell r="E4515" t="str">
            <v>C</v>
          </cell>
          <cell r="F4515">
            <v>2.9739697816722824E-3</v>
          </cell>
          <cell r="G4515" t="str">
            <v>A</v>
          </cell>
          <cell r="H4515">
            <v>0.97161301504186526</v>
          </cell>
          <cell r="I4515" t="str">
            <v>C</v>
          </cell>
          <cell r="J4515">
            <v>5.962932547872226E-2</v>
          </cell>
          <cell r="K4515" t="str">
            <v>A</v>
          </cell>
          <cell r="L4515" t="str">
            <v>Bicf</v>
          </cell>
          <cell r="M4515" t="str">
            <v/>
          </cell>
          <cell r="N4515" t="str">
            <v>CAPAG Ano Base 2023</v>
          </cell>
          <cell r="O4515" t="str">
            <v>Não</v>
          </cell>
          <cell r="P4515">
            <v>0.17934331414533961</v>
          </cell>
          <cell r="Q4515" t="str">
            <v>Sim</v>
          </cell>
          <cell r="R4515" t="str">
            <v/>
          </cell>
          <cell r="S4515" t="str">
            <v/>
          </cell>
          <cell r="T4515" t="str">
            <v/>
          </cell>
          <cell r="U4515" t="str">
            <v/>
          </cell>
          <cell r="V4515" t="str">
            <v>Sim</v>
          </cell>
          <cell r="W4515" t="str">
            <v>Sim</v>
          </cell>
        </row>
        <row r="4516">
          <cell r="D4516" t="str">
            <v>Ponte Serrada/SC</v>
          </cell>
          <cell r="E4516" t="str">
            <v>A+</v>
          </cell>
          <cell r="F4516">
            <v>3.8663295904008764E-2</v>
          </cell>
          <cell r="G4516" t="str">
            <v>A</v>
          </cell>
          <cell r="H4516">
            <v>0.91662742961292054</v>
          </cell>
          <cell r="I4516" t="str">
            <v>B</v>
          </cell>
          <cell r="J4516">
            <v>6.43386742253238E-2</v>
          </cell>
          <cell r="K4516" t="str">
            <v>A</v>
          </cell>
          <cell r="L4516" t="str">
            <v>Aicf</v>
          </cell>
          <cell r="M4516" t="str">
            <v/>
          </cell>
          <cell r="N4516" t="str">
            <v>CAPAG Ano Base 2024</v>
          </cell>
          <cell r="O4516" t="str">
            <v>Sim</v>
          </cell>
          <cell r="P4516">
            <v>6.0632975877499606E-2</v>
          </cell>
          <cell r="Q4516" t="str">
            <v>Sim</v>
          </cell>
          <cell r="R4516" t="str">
            <v/>
          </cell>
          <cell r="S4516" t="str">
            <v/>
          </cell>
          <cell r="T4516" t="str">
            <v/>
          </cell>
          <cell r="U4516" t="str">
            <v/>
          </cell>
          <cell r="V4516" t="str">
            <v>Sim</v>
          </cell>
          <cell r="W4516" t="str">
            <v>Sim</v>
          </cell>
        </row>
        <row r="4517">
          <cell r="D4517" t="str">
            <v>Porto Belo/SC</v>
          </cell>
          <cell r="E4517" t="str">
            <v>A</v>
          </cell>
          <cell r="F4517">
            <v>8.4636925346839975E-2</v>
          </cell>
          <cell r="G4517" t="str">
            <v>A</v>
          </cell>
          <cell r="H4517">
            <v>0.79982752719098094</v>
          </cell>
          <cell r="I4517" t="str">
            <v>A</v>
          </cell>
          <cell r="J4517">
            <v>9.8301363180171616E-2</v>
          </cell>
          <cell r="K4517" t="str">
            <v>A</v>
          </cell>
          <cell r="L4517" t="str">
            <v>Bicf</v>
          </cell>
          <cell r="M4517" t="str">
            <v/>
          </cell>
          <cell r="N4517" t="str">
            <v>CAPAG Ano Base 2023</v>
          </cell>
          <cell r="O4517" t="str">
            <v>Não</v>
          </cell>
          <cell r="P4517">
            <v>0.10597760839601404</v>
          </cell>
          <cell r="Q4517" t="str">
            <v>Sim</v>
          </cell>
          <cell r="R4517" t="str">
            <v/>
          </cell>
          <cell r="S4517" t="str">
            <v/>
          </cell>
          <cell r="T4517" t="str">
            <v/>
          </cell>
          <cell r="U4517" t="str">
            <v/>
          </cell>
          <cell r="V4517" t="str">
            <v>Sim</v>
          </cell>
          <cell r="W4517" t="str">
            <v>Sim</v>
          </cell>
        </row>
        <row r="4518">
          <cell r="D4518" t="str">
            <v>Porto União/SC</v>
          </cell>
          <cell r="E4518" t="str">
            <v>A</v>
          </cell>
          <cell r="F4518">
            <v>2.5095817724815377E-2</v>
          </cell>
          <cell r="G4518" t="str">
            <v>A</v>
          </cell>
          <cell r="H4518">
            <v>0.81641055560598996</v>
          </cell>
          <cell r="I4518" t="str">
            <v>A</v>
          </cell>
          <cell r="J4518">
            <v>1.2829380449689927</v>
          </cell>
          <cell r="K4518" t="str">
            <v>A</v>
          </cell>
          <cell r="L4518" t="str">
            <v>Bicf</v>
          </cell>
          <cell r="M4518" t="str">
            <v/>
          </cell>
          <cell r="N4518" t="str">
            <v>CAPAG Ano Base 2023</v>
          </cell>
          <cell r="O4518" t="str">
            <v>Não</v>
          </cell>
          <cell r="P4518">
            <v>6.4785728108332691E-2</v>
          </cell>
          <cell r="Q4518" t="str">
            <v>Sim</v>
          </cell>
          <cell r="R4518" t="str">
            <v/>
          </cell>
          <cell r="S4518" t="str">
            <v/>
          </cell>
          <cell r="T4518" t="str">
            <v/>
          </cell>
          <cell r="U4518" t="str">
            <v/>
          </cell>
          <cell r="V4518" t="str">
            <v>Sim</v>
          </cell>
          <cell r="W4518" t="str">
            <v>Sim</v>
          </cell>
        </row>
        <row r="4519">
          <cell r="D4519" t="str">
            <v>Pouso Redondo/SC</v>
          </cell>
          <cell r="E4519" t="str">
            <v>C</v>
          </cell>
          <cell r="F4519">
            <v>0.11579385420962868</v>
          </cell>
          <cell r="G4519" t="str">
            <v>A</v>
          </cell>
          <cell r="H4519">
            <v>0.94949077261533943</v>
          </cell>
          <cell r="I4519" t="str">
            <v>B</v>
          </cell>
          <cell r="J4519">
            <v>-4.0472992230138775E-2</v>
          </cell>
          <cell r="K4519" t="str">
            <v>C</v>
          </cell>
          <cell r="L4519" t="str">
            <v>Bicf</v>
          </cell>
          <cell r="M4519" t="str">
            <v/>
          </cell>
          <cell r="N4519" t="str">
            <v>CAPAG Ano Base 2023</v>
          </cell>
          <cell r="O4519" t="str">
            <v>Não</v>
          </cell>
          <cell r="P4519" t="str">
            <v/>
          </cell>
          <cell r="Q4519" t="str">
            <v>Sim</v>
          </cell>
          <cell r="R4519" t="str">
            <v/>
          </cell>
          <cell r="S4519" t="str">
            <v/>
          </cell>
          <cell r="T4519" t="str">
            <v/>
          </cell>
          <cell r="U4519" t="str">
            <v/>
          </cell>
          <cell r="V4519" t="str">
            <v>Sim</v>
          </cell>
          <cell r="W4519" t="str">
            <v>Não</v>
          </cell>
        </row>
        <row r="4520">
          <cell r="D4520" t="str">
            <v>Praia Grande/SC</v>
          </cell>
          <cell r="E4520" t="str">
            <v>C</v>
          </cell>
          <cell r="F4520">
            <v>5.3258890880215598E-2</v>
          </cell>
          <cell r="G4520" t="str">
            <v>A</v>
          </cell>
          <cell r="H4520">
            <v>0.90890898383512364</v>
          </cell>
          <cell r="I4520" t="str">
            <v>B</v>
          </cell>
          <cell r="J4520">
            <v>-2.1440081672003702E-2</v>
          </cell>
          <cell r="K4520" t="str">
            <v>C</v>
          </cell>
          <cell r="L4520" t="str">
            <v>Aicf</v>
          </cell>
          <cell r="M4520" t="str">
            <v/>
          </cell>
          <cell r="N4520" t="str">
            <v>CAPAG Ano Base 2023</v>
          </cell>
          <cell r="O4520" t="str">
            <v>Não</v>
          </cell>
          <cell r="P4520">
            <v>2.7448849334191401</v>
          </cell>
          <cell r="Q4520" t="str">
            <v>Sim</v>
          </cell>
          <cell r="R4520" t="str">
            <v/>
          </cell>
          <cell r="S4520" t="str">
            <v/>
          </cell>
          <cell r="T4520" t="str">
            <v/>
          </cell>
          <cell r="U4520" t="str">
            <v/>
          </cell>
          <cell r="V4520" t="str">
            <v>Sim</v>
          </cell>
          <cell r="W4520" t="str">
            <v>Sim</v>
          </cell>
        </row>
        <row r="4521">
          <cell r="D4521" t="str">
            <v>Presidente Castello Branco/SC</v>
          </cell>
          <cell r="E4521" t="str">
            <v>n.d.</v>
          </cell>
          <cell r="F4521">
            <v>6.5323599962774245E-2</v>
          </cell>
          <cell r="G4521" t="str">
            <v>A</v>
          </cell>
          <cell r="H4521">
            <v>0.84281847471769478</v>
          </cell>
          <cell r="I4521" t="str">
            <v>A</v>
          </cell>
          <cell r="J4521" t="str">
            <v>n.d.</v>
          </cell>
          <cell r="K4521" t="str">
            <v>n.d.</v>
          </cell>
          <cell r="L4521" t="str">
            <v>Bicf</v>
          </cell>
          <cell r="M452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521" t="str">
            <v>CAPAG Ano Base 2024</v>
          </cell>
          <cell r="O4521" t="str">
            <v>Sim</v>
          </cell>
          <cell r="P4521" t="str">
            <v>n.d.</v>
          </cell>
          <cell r="Q4521" t="str">
            <v>Sim</v>
          </cell>
          <cell r="R4521" t="str">
            <v/>
          </cell>
          <cell r="S4521" t="str">
            <v/>
          </cell>
          <cell r="T4521" t="str">
            <v/>
          </cell>
          <cell r="U4521" t="str">
            <v>Sim</v>
          </cell>
          <cell r="V4521" t="str">
            <v>Sim</v>
          </cell>
          <cell r="W4521" t="str">
            <v>Sim</v>
          </cell>
        </row>
        <row r="4522">
          <cell r="D4522" t="str">
            <v>Presidente Getúlio/SC</v>
          </cell>
          <cell r="E4522" t="str">
            <v>A</v>
          </cell>
          <cell r="F4522">
            <v>0.18339315448338928</v>
          </cell>
          <cell r="G4522" t="str">
            <v>A</v>
          </cell>
          <cell r="H4522">
            <v>0.90190209596313231</v>
          </cell>
          <cell r="I4522" t="str">
            <v>B</v>
          </cell>
          <cell r="J4522">
            <v>5.6339065645388306E-2</v>
          </cell>
          <cell r="K4522" t="str">
            <v>A</v>
          </cell>
          <cell r="L4522" t="str">
            <v>Bicf</v>
          </cell>
          <cell r="M4522" t="str">
            <v/>
          </cell>
          <cell r="N4522" t="str">
            <v>CAPAG Ano Base 2023</v>
          </cell>
          <cell r="O4522" t="str">
            <v>Não</v>
          </cell>
          <cell r="P4522">
            <v>0.17301272270281626</v>
          </cell>
          <cell r="Q4522" t="str">
            <v>Sim</v>
          </cell>
          <cell r="R4522" t="str">
            <v/>
          </cell>
          <cell r="S4522" t="str">
            <v/>
          </cell>
          <cell r="T4522" t="str">
            <v/>
          </cell>
          <cell r="U4522" t="str">
            <v/>
          </cell>
          <cell r="V4522" t="str">
            <v>Sim</v>
          </cell>
          <cell r="W4522" t="str">
            <v>Sim</v>
          </cell>
        </row>
        <row r="4523">
          <cell r="D4523" t="str">
            <v>Presidente Nereu/SC</v>
          </cell>
          <cell r="E4523" t="str">
            <v>A+</v>
          </cell>
          <cell r="F4523">
            <v>0</v>
          </cell>
          <cell r="G4523" t="str">
            <v>A</v>
          </cell>
          <cell r="H4523">
            <v>0.82632918547068601</v>
          </cell>
          <cell r="I4523" t="str">
            <v>A</v>
          </cell>
          <cell r="J4523">
            <v>0.14053867958269131</v>
          </cell>
          <cell r="K4523" t="str">
            <v>A</v>
          </cell>
          <cell r="L4523" t="str">
            <v>Aicf</v>
          </cell>
          <cell r="M4523" t="str">
            <v/>
          </cell>
          <cell r="N4523" t="str">
            <v>CAPAG Ano Base 2023</v>
          </cell>
          <cell r="O4523" t="str">
            <v>Não</v>
          </cell>
          <cell r="P4523">
            <v>5.8133841929794133E-3</v>
          </cell>
          <cell r="Q4523" t="str">
            <v>Sim</v>
          </cell>
          <cell r="R4523" t="str">
            <v/>
          </cell>
          <cell r="S4523" t="str">
            <v/>
          </cell>
          <cell r="T4523" t="str">
            <v/>
          </cell>
          <cell r="U4523" t="str">
            <v/>
          </cell>
          <cell r="V4523" t="str">
            <v>Sim</v>
          </cell>
          <cell r="W4523" t="str">
            <v>Sim</v>
          </cell>
        </row>
        <row r="4524">
          <cell r="D4524" t="str">
            <v>Princesa/SC</v>
          </cell>
          <cell r="E4524" t="str">
            <v>A</v>
          </cell>
          <cell r="F4524">
            <v>3.4813682601650456E-3</v>
          </cell>
          <cell r="G4524" t="str">
            <v>A</v>
          </cell>
          <cell r="H4524">
            <v>0.87944582473133703</v>
          </cell>
          <cell r="I4524" t="str">
            <v>B</v>
          </cell>
          <cell r="J4524">
            <v>5.6101017108195601E-2</v>
          </cell>
          <cell r="K4524" t="str">
            <v>A</v>
          </cell>
          <cell r="L4524" t="str">
            <v>Bicf</v>
          </cell>
          <cell r="M4524" t="str">
            <v/>
          </cell>
          <cell r="N4524" t="str">
            <v>CAPAG Ano Base 2023</v>
          </cell>
          <cell r="O4524" t="str">
            <v>Não</v>
          </cell>
          <cell r="P4524">
            <v>0.27743886208204654</v>
          </cell>
          <cell r="Q4524" t="str">
            <v>Sim</v>
          </cell>
          <cell r="R4524" t="str">
            <v/>
          </cell>
          <cell r="S4524" t="str">
            <v/>
          </cell>
          <cell r="T4524" t="str">
            <v/>
          </cell>
          <cell r="U4524" t="str">
            <v/>
          </cell>
          <cell r="V4524" t="str">
            <v>Sim</v>
          </cell>
          <cell r="W4524" t="str">
            <v>Sim</v>
          </cell>
        </row>
        <row r="4525">
          <cell r="D4525" t="str">
            <v>Quilombo/SC</v>
          </cell>
          <cell r="E4525" t="str">
            <v>n.d.</v>
          </cell>
          <cell r="F4525" t="str">
            <v>n.d.</v>
          </cell>
          <cell r="G4525" t="str">
            <v>n.d.</v>
          </cell>
          <cell r="H4525" t="str">
            <v>n.d.</v>
          </cell>
          <cell r="I4525" t="str">
            <v>n.d.</v>
          </cell>
          <cell r="J4525" t="str">
            <v>n.d.</v>
          </cell>
          <cell r="K4525" t="str">
            <v>n.d.</v>
          </cell>
          <cell r="L4525" t="str">
            <v>Cicf</v>
          </cell>
          <cell r="M4525" t="str">
            <v xml:space="preserve">Ente não publicou último RGF de 2024
Ente não publicou último RREO de 2024
</v>
          </cell>
          <cell r="N4525" t="str">
            <v>CAPAG Ano Base 2023</v>
          </cell>
          <cell r="O4525" t="str">
            <v>Não</v>
          </cell>
          <cell r="P4525">
            <v>0.12115728219829251</v>
          </cell>
          <cell r="Q4525" t="str">
            <v>Sim</v>
          </cell>
          <cell r="R4525" t="str">
            <v>Sim</v>
          </cell>
          <cell r="S4525" t="str">
            <v/>
          </cell>
          <cell r="T4525" t="str">
            <v/>
          </cell>
          <cell r="U4525" t="str">
            <v/>
          </cell>
          <cell r="V4525" t="str">
            <v>Não</v>
          </cell>
          <cell r="W4525" t="str">
            <v>Não</v>
          </cell>
        </row>
        <row r="4526">
          <cell r="D4526" t="str">
            <v>Rancho Queimado/SC</v>
          </cell>
          <cell r="E4526" t="str">
            <v>n.d.</v>
          </cell>
          <cell r="F4526" t="str">
            <v>n.d.</v>
          </cell>
          <cell r="G4526" t="str">
            <v>n.d.</v>
          </cell>
          <cell r="H4526" t="str">
            <v>n.d.</v>
          </cell>
          <cell r="I4526" t="str">
            <v>n.d.</v>
          </cell>
          <cell r="J4526" t="str">
            <v>n.d.</v>
          </cell>
          <cell r="K4526" t="str">
            <v>n.d.</v>
          </cell>
          <cell r="L4526" t="str">
            <v>Cicf</v>
          </cell>
          <cell r="M4526" t="str">
            <v xml:space="preserve">Ente não publicou último RGF de 2024
Ente não publicou último RREO de 2024
</v>
          </cell>
          <cell r="N4526" t="str">
            <v>CAPAG Ano Base 2023</v>
          </cell>
          <cell r="O4526" t="str">
            <v>Não</v>
          </cell>
          <cell r="P4526">
            <v>0.24800896780255996</v>
          </cell>
          <cell r="Q4526" t="str">
            <v>Sim</v>
          </cell>
          <cell r="R4526" t="str">
            <v>Sim</v>
          </cell>
          <cell r="S4526" t="str">
            <v/>
          </cell>
          <cell r="T4526" t="str">
            <v/>
          </cell>
          <cell r="U4526" t="str">
            <v/>
          </cell>
          <cell r="V4526" t="str">
            <v>Não</v>
          </cell>
          <cell r="W4526" t="str">
            <v>Não</v>
          </cell>
        </row>
        <row r="4527">
          <cell r="D4527" t="str">
            <v>Rio das Antas/SC</v>
          </cell>
          <cell r="E4527" t="str">
            <v>B</v>
          </cell>
          <cell r="F4527">
            <v>0.22295457582292147</v>
          </cell>
          <cell r="G4527" t="str">
            <v>A</v>
          </cell>
          <cell r="H4527">
            <v>0.92447995338032185</v>
          </cell>
          <cell r="I4527" t="str">
            <v>B</v>
          </cell>
          <cell r="J4527">
            <v>1.4083938848447304E-2</v>
          </cell>
          <cell r="K4527" t="str">
            <v>B</v>
          </cell>
          <cell r="L4527" t="str">
            <v>Bicf</v>
          </cell>
          <cell r="M4527" t="str">
            <v/>
          </cell>
          <cell r="N4527" t="str">
            <v>CAPAG Ano Base 2023</v>
          </cell>
          <cell r="O4527" t="str">
            <v>Não</v>
          </cell>
          <cell r="P4527">
            <v>5.5890051668816401E-2</v>
          </cell>
          <cell r="Q4527" t="str">
            <v>Sim</v>
          </cell>
          <cell r="R4527" t="str">
            <v/>
          </cell>
          <cell r="S4527" t="str">
            <v/>
          </cell>
          <cell r="T4527" t="str">
            <v/>
          </cell>
          <cell r="U4527" t="str">
            <v/>
          </cell>
          <cell r="V4527" t="str">
            <v>Sim</v>
          </cell>
          <cell r="W4527" t="str">
            <v>Sim</v>
          </cell>
        </row>
        <row r="4528">
          <cell r="D4528" t="str">
            <v>Rio do Campo/SC</v>
          </cell>
          <cell r="E4528" t="str">
            <v>n.d.</v>
          </cell>
          <cell r="F4528" t="str">
            <v>n.d.</v>
          </cell>
          <cell r="G4528" t="str">
            <v>n.d.</v>
          </cell>
          <cell r="H4528">
            <v>0.91222963003724955</v>
          </cell>
          <cell r="I4528" t="str">
            <v>B</v>
          </cell>
          <cell r="J4528" t="str">
            <v>n.d.</v>
          </cell>
          <cell r="K4528" t="str">
            <v>n.d.</v>
          </cell>
          <cell r="L4528" t="str">
            <v>Bicf</v>
          </cell>
          <cell r="M4528" t="str">
            <v xml:space="preserve">Ente não publicou último RGF de 2024
</v>
          </cell>
          <cell r="N4528" t="str">
            <v>CAPAG Ano Base 2023</v>
          </cell>
          <cell r="O4528" t="str">
            <v>Não</v>
          </cell>
          <cell r="P4528">
            <v>0.16548455570349291</v>
          </cell>
          <cell r="Q4528" t="str">
            <v>Sim</v>
          </cell>
          <cell r="R4528" t="str">
            <v>Sim</v>
          </cell>
          <cell r="S4528" t="str">
            <v/>
          </cell>
          <cell r="T4528" t="str">
            <v/>
          </cell>
          <cell r="U4528" t="str">
            <v/>
          </cell>
          <cell r="V4528" t="str">
            <v>Não</v>
          </cell>
          <cell r="W4528" t="str">
            <v>Sim</v>
          </cell>
        </row>
        <row r="4529">
          <cell r="D4529" t="str">
            <v>Rio do Oeste/SC</v>
          </cell>
          <cell r="E4529" t="str">
            <v>A</v>
          </cell>
          <cell r="F4529">
            <v>0</v>
          </cell>
          <cell r="G4529" t="str">
            <v>A</v>
          </cell>
          <cell r="H4529">
            <v>0.92132086651380896</v>
          </cell>
          <cell r="I4529" t="str">
            <v>B</v>
          </cell>
          <cell r="J4529">
            <v>6.1774112165036109E-2</v>
          </cell>
          <cell r="K4529" t="str">
            <v>A</v>
          </cell>
          <cell r="L4529" t="str">
            <v>Bicf</v>
          </cell>
          <cell r="M4529" t="str">
            <v/>
          </cell>
          <cell r="N4529" t="str">
            <v>CAPAG Ano Base 2023</v>
          </cell>
          <cell r="O4529" t="str">
            <v>Não</v>
          </cell>
          <cell r="P4529">
            <v>0.21661716973976025</v>
          </cell>
          <cell r="Q4529" t="str">
            <v>Sim</v>
          </cell>
          <cell r="R4529" t="str">
            <v/>
          </cell>
          <cell r="S4529" t="str">
            <v/>
          </cell>
          <cell r="T4529" t="str">
            <v/>
          </cell>
          <cell r="U4529" t="str">
            <v/>
          </cell>
          <cell r="V4529" t="str">
            <v>Sim</v>
          </cell>
          <cell r="W4529" t="str">
            <v>Sim</v>
          </cell>
        </row>
        <row r="4530">
          <cell r="D4530" t="str">
            <v>Rio dos Cedros/SC</v>
          </cell>
          <cell r="E4530" t="str">
            <v>A+</v>
          </cell>
          <cell r="F4530">
            <v>9.0195560539200262E-2</v>
          </cell>
          <cell r="G4530" t="str">
            <v>A</v>
          </cell>
          <cell r="H4530">
            <v>0.85804246236456461</v>
          </cell>
          <cell r="I4530" t="str">
            <v>B</v>
          </cell>
          <cell r="J4530">
            <v>9.9308023896968189E-2</v>
          </cell>
          <cell r="K4530" t="str">
            <v>A</v>
          </cell>
          <cell r="L4530" t="str">
            <v>Aicf</v>
          </cell>
          <cell r="M4530" t="str">
            <v/>
          </cell>
          <cell r="N4530" t="str">
            <v>CAPAG Ano Base 2023</v>
          </cell>
          <cell r="O4530" t="str">
            <v>Não</v>
          </cell>
          <cell r="P4530">
            <v>1.9632145716666018E-2</v>
          </cell>
          <cell r="Q4530" t="str">
            <v>Sim</v>
          </cell>
          <cell r="R4530" t="str">
            <v/>
          </cell>
          <cell r="S4530" t="str">
            <v/>
          </cell>
          <cell r="T4530" t="str">
            <v/>
          </cell>
          <cell r="U4530" t="str">
            <v/>
          </cell>
          <cell r="V4530" t="str">
            <v>Sim</v>
          </cell>
          <cell r="W4530" t="str">
            <v>Sim</v>
          </cell>
        </row>
        <row r="4531">
          <cell r="D4531" t="str">
            <v>Rio do Sul/SC</v>
          </cell>
          <cell r="E4531" t="str">
            <v>A+</v>
          </cell>
          <cell r="F4531">
            <v>0.11602242129780807</v>
          </cell>
          <cell r="G4531" t="str">
            <v>A</v>
          </cell>
          <cell r="H4531">
            <v>0.84663053640862296</v>
          </cell>
          <cell r="I4531" t="str">
            <v>A</v>
          </cell>
          <cell r="J4531">
            <v>2.4668831731968273E-2</v>
          </cell>
          <cell r="K4531" t="str">
            <v>B</v>
          </cell>
          <cell r="L4531" t="str">
            <v>Aicf</v>
          </cell>
          <cell r="M4531" t="str">
            <v/>
          </cell>
          <cell r="N4531" t="str">
            <v>CAPAG Ano Base 2023</v>
          </cell>
          <cell r="O4531" t="str">
            <v>Não</v>
          </cell>
          <cell r="P4531">
            <v>0.24537905818579345</v>
          </cell>
          <cell r="Q4531" t="str">
            <v>Sim</v>
          </cell>
          <cell r="R4531" t="str">
            <v/>
          </cell>
          <cell r="S4531" t="str">
            <v/>
          </cell>
          <cell r="T4531" t="str">
            <v/>
          </cell>
          <cell r="U4531" t="str">
            <v/>
          </cell>
          <cell r="V4531" t="str">
            <v>Sim</v>
          </cell>
          <cell r="W4531" t="str">
            <v>Sim</v>
          </cell>
        </row>
        <row r="4532">
          <cell r="D4532" t="str">
            <v>Rio Fortuna/SC</v>
          </cell>
          <cell r="E4532" t="str">
            <v>n.d.</v>
          </cell>
          <cell r="F4532" t="str">
            <v>n.d.</v>
          </cell>
          <cell r="G4532" t="str">
            <v>n.d.</v>
          </cell>
          <cell r="H4532" t="str">
            <v>n.d.</v>
          </cell>
          <cell r="I4532" t="str">
            <v>n.d.</v>
          </cell>
          <cell r="J4532" t="str">
            <v>n.d.</v>
          </cell>
          <cell r="K4532" t="str">
            <v>n.d.</v>
          </cell>
          <cell r="L4532" t="str">
            <v>Bicf</v>
          </cell>
          <cell r="M4532" t="str">
            <v xml:space="preserve">Ente não publicou último RGF de 2024
Ente não publicou último RREO de 2024
</v>
          </cell>
          <cell r="N4532" t="str">
            <v>CAPAG Ano Base 2023</v>
          </cell>
          <cell r="O4532" t="str">
            <v>Não</v>
          </cell>
          <cell r="P4532">
            <v>0.14462117655701867</v>
          </cell>
          <cell r="Q4532" t="str">
            <v>Sim</v>
          </cell>
          <cell r="R4532" t="str">
            <v>Sim</v>
          </cell>
          <cell r="S4532" t="str">
            <v/>
          </cell>
          <cell r="T4532" t="str">
            <v/>
          </cell>
          <cell r="U4532" t="str">
            <v/>
          </cell>
          <cell r="V4532" t="str">
            <v>Não</v>
          </cell>
          <cell r="W4532" t="str">
            <v>Não</v>
          </cell>
        </row>
        <row r="4533">
          <cell r="D4533" t="str">
            <v>Rio Negrinho/SC</v>
          </cell>
          <cell r="E4533" t="str">
            <v>A</v>
          </cell>
          <cell r="F4533">
            <v>0.24975962680867833</v>
          </cell>
          <cell r="G4533" t="str">
            <v>A</v>
          </cell>
          <cell r="H4533">
            <v>0.83829962825385007</v>
          </cell>
          <cell r="I4533" t="str">
            <v>A</v>
          </cell>
          <cell r="J4533">
            <v>6.063318361977877E-2</v>
          </cell>
          <cell r="K4533" t="str">
            <v>A</v>
          </cell>
          <cell r="L4533" t="str">
            <v>Bicf</v>
          </cell>
          <cell r="M4533" t="str">
            <v/>
          </cell>
          <cell r="N4533" t="str">
            <v>CAPAG Ano Base 2023</v>
          </cell>
          <cell r="O4533" t="str">
            <v>Não</v>
          </cell>
          <cell r="P4533">
            <v>0.2837369006269283</v>
          </cell>
          <cell r="Q4533" t="str">
            <v>Sim</v>
          </cell>
          <cell r="R4533" t="str">
            <v/>
          </cell>
          <cell r="S4533" t="str">
            <v/>
          </cell>
          <cell r="T4533" t="str">
            <v/>
          </cell>
          <cell r="U4533" t="str">
            <v/>
          </cell>
          <cell r="V4533" t="str">
            <v>Sim</v>
          </cell>
          <cell r="W4533" t="str">
            <v>Sim</v>
          </cell>
        </row>
        <row r="4534">
          <cell r="D4534" t="str">
            <v>Rio Rufino/SC</v>
          </cell>
          <cell r="E4534" t="str">
            <v>C</v>
          </cell>
          <cell r="F4534">
            <v>7.8775366635986371E-3</v>
          </cell>
          <cell r="G4534" t="str">
            <v>A</v>
          </cell>
          <cell r="H4534">
            <v>0.89373618343665417</v>
          </cell>
          <cell r="I4534" t="str">
            <v>B</v>
          </cell>
          <cell r="J4534">
            <v>-7.5065526066967286E-2</v>
          </cell>
          <cell r="K4534" t="str">
            <v>C</v>
          </cell>
          <cell r="L4534" t="str">
            <v>Bicf</v>
          </cell>
          <cell r="M4534" t="str">
            <v/>
          </cell>
          <cell r="N4534" t="str">
            <v>CAPAG Ano Base 2023</v>
          </cell>
          <cell r="O4534" t="str">
            <v>Não</v>
          </cell>
          <cell r="P4534" t="str">
            <v/>
          </cell>
          <cell r="Q4534" t="str">
            <v>Sim</v>
          </cell>
          <cell r="R4534" t="str">
            <v/>
          </cell>
          <cell r="S4534" t="str">
            <v/>
          </cell>
          <cell r="T4534" t="str">
            <v/>
          </cell>
          <cell r="U4534" t="str">
            <v/>
          </cell>
          <cell r="V4534" t="str">
            <v>Sim</v>
          </cell>
          <cell r="W4534" t="str">
            <v>Não</v>
          </cell>
        </row>
        <row r="4535">
          <cell r="D4535" t="str">
            <v>Riqueza/SC</v>
          </cell>
          <cell r="E4535" t="str">
            <v>C</v>
          </cell>
          <cell r="F4535">
            <v>8.7352565879765861E-3</v>
          </cell>
          <cell r="G4535" t="str">
            <v>A</v>
          </cell>
          <cell r="H4535">
            <v>6.4189927515662841</v>
          </cell>
          <cell r="I4535" t="str">
            <v>C</v>
          </cell>
          <cell r="J4535">
            <v>6.1311557014079934E-2</v>
          </cell>
          <cell r="K4535" t="str">
            <v>A</v>
          </cell>
          <cell r="L4535" t="str">
            <v>Aicf</v>
          </cell>
          <cell r="M4535" t="str">
            <v/>
          </cell>
          <cell r="N4535" t="str">
            <v>CAPAG Ano Base 2023</v>
          </cell>
          <cell r="O4535" t="str">
            <v>Não</v>
          </cell>
          <cell r="P4535">
            <v>1.3132204841759693E-2</v>
          </cell>
          <cell r="Q4535" t="str">
            <v>Sim</v>
          </cell>
          <cell r="R4535" t="str">
            <v/>
          </cell>
          <cell r="S4535" t="str">
            <v/>
          </cell>
          <cell r="T4535" t="str">
            <v/>
          </cell>
          <cell r="U4535" t="str">
            <v/>
          </cell>
          <cell r="V4535" t="str">
            <v>Sim</v>
          </cell>
          <cell r="W4535" t="str">
            <v>Sim</v>
          </cell>
        </row>
        <row r="4536">
          <cell r="D4536" t="str">
            <v>Rodeio/SC</v>
          </cell>
          <cell r="E4536" t="str">
            <v>A</v>
          </cell>
          <cell r="F4536">
            <v>8.1060203374950818E-2</v>
          </cell>
          <cell r="G4536" t="str">
            <v>A</v>
          </cell>
          <cell r="H4536">
            <v>0.90842881750431159</v>
          </cell>
          <cell r="I4536" t="str">
            <v>B</v>
          </cell>
          <cell r="J4536">
            <v>8.5038204269093989E-2</v>
          </cell>
          <cell r="K4536" t="str">
            <v>A</v>
          </cell>
          <cell r="L4536" t="str">
            <v>Bicf</v>
          </cell>
          <cell r="M4536" t="str">
            <v/>
          </cell>
          <cell r="N4536" t="str">
            <v>CAPAG Ano Base 2023</v>
          </cell>
          <cell r="O4536" t="str">
            <v>Não</v>
          </cell>
          <cell r="P4536">
            <v>6.388726623521554E-2</v>
          </cell>
          <cell r="Q4536" t="str">
            <v>Sim</v>
          </cell>
          <cell r="R4536" t="str">
            <v/>
          </cell>
          <cell r="S4536" t="str">
            <v/>
          </cell>
          <cell r="T4536" t="str">
            <v/>
          </cell>
          <cell r="U4536" t="str">
            <v/>
          </cell>
          <cell r="V4536" t="str">
            <v>Sim</v>
          </cell>
          <cell r="W4536" t="str">
            <v>Sim</v>
          </cell>
        </row>
        <row r="4537">
          <cell r="D4537" t="str">
            <v>Romelândia/SC</v>
          </cell>
          <cell r="E4537" t="str">
            <v>n.d.</v>
          </cell>
          <cell r="F4537" t="str">
            <v>n.d.</v>
          </cell>
          <cell r="G4537" t="str">
            <v>n.d.</v>
          </cell>
          <cell r="H4537" t="str">
            <v>n.d.</v>
          </cell>
          <cell r="I4537" t="str">
            <v>n.d.</v>
          </cell>
          <cell r="J4537" t="str">
            <v>n.d.</v>
          </cell>
          <cell r="K4537" t="str">
            <v>n.d.</v>
          </cell>
          <cell r="L4537" t="str">
            <v>Aicf</v>
          </cell>
          <cell r="M4537" t="str">
            <v xml:space="preserve">Ente não publicou último RGF de 2024
Ente não publicou último RREO de 2024
</v>
          </cell>
          <cell r="N4537" t="str">
            <v>CAPAG Ano Base 2023</v>
          </cell>
          <cell r="O4537" t="str">
            <v>Não</v>
          </cell>
          <cell r="P4537">
            <v>7.4258764995953463E-2</v>
          </cell>
          <cell r="Q4537" t="str">
            <v>Sim</v>
          </cell>
          <cell r="R4537" t="str">
            <v>Sim</v>
          </cell>
          <cell r="S4537" t="str">
            <v/>
          </cell>
          <cell r="T4537" t="str">
            <v/>
          </cell>
          <cell r="U4537" t="str">
            <v/>
          </cell>
          <cell r="V4537" t="str">
            <v>Não</v>
          </cell>
          <cell r="W4537" t="str">
            <v>Não</v>
          </cell>
        </row>
        <row r="4538">
          <cell r="D4538" t="str">
            <v>Salete/SC</v>
          </cell>
          <cell r="E4538" t="str">
            <v>B+</v>
          </cell>
          <cell r="F4538">
            <v>0.10362547370983413</v>
          </cell>
          <cell r="G4538" t="str">
            <v>A</v>
          </cell>
          <cell r="H4538">
            <v>0.89210555358815968</v>
          </cell>
          <cell r="I4538" t="str">
            <v>B</v>
          </cell>
          <cell r="J4538">
            <v>2.9142246700723969E-2</v>
          </cell>
          <cell r="K4538" t="str">
            <v>B</v>
          </cell>
          <cell r="L4538" t="str">
            <v>Aicf</v>
          </cell>
          <cell r="M4538" t="str">
            <v/>
          </cell>
          <cell r="N4538" t="str">
            <v>CAPAG Ano Base 2023</v>
          </cell>
          <cell r="O4538" t="str">
            <v>Não</v>
          </cell>
          <cell r="P4538">
            <v>2.4253587651395535E-4</v>
          </cell>
          <cell r="Q4538" t="str">
            <v>Sim</v>
          </cell>
          <cell r="R4538" t="str">
            <v/>
          </cell>
          <cell r="S4538" t="str">
            <v/>
          </cell>
          <cell r="T4538" t="str">
            <v/>
          </cell>
          <cell r="U4538" t="str">
            <v/>
          </cell>
          <cell r="V4538" t="str">
            <v>Sim</v>
          </cell>
          <cell r="W4538" t="str">
            <v>Sim</v>
          </cell>
        </row>
        <row r="4539">
          <cell r="D4539" t="str">
            <v>Saltinho/SC</v>
          </cell>
          <cell r="E4539" t="str">
            <v>n.d.</v>
          </cell>
          <cell r="F4539">
            <v>0</v>
          </cell>
          <cell r="G4539" t="str">
            <v>A</v>
          </cell>
          <cell r="H4539">
            <v>0.8468619951400409</v>
          </cell>
          <cell r="I4539" t="str">
            <v>A</v>
          </cell>
          <cell r="J4539" t="str">
            <v>n.d.</v>
          </cell>
          <cell r="K4539" t="str">
            <v>n.d.</v>
          </cell>
          <cell r="L4539" t="str">
            <v>Bicf</v>
          </cell>
          <cell r="M45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539" t="str">
            <v>CAPAG Ano Base 2024</v>
          </cell>
          <cell r="O4539" t="str">
            <v>Sim</v>
          </cell>
          <cell r="P4539" t="str">
            <v>n.d.</v>
          </cell>
          <cell r="Q4539" t="str">
            <v>Sim</v>
          </cell>
          <cell r="R4539" t="str">
            <v/>
          </cell>
          <cell r="S4539" t="str">
            <v/>
          </cell>
          <cell r="T4539" t="str">
            <v/>
          </cell>
          <cell r="U4539" t="str">
            <v>Sim</v>
          </cell>
          <cell r="V4539" t="str">
            <v>Sim</v>
          </cell>
          <cell r="W4539" t="str">
            <v>Sim</v>
          </cell>
        </row>
        <row r="4540">
          <cell r="D4540" t="str">
            <v>Salto Veloso/SC</v>
          </cell>
          <cell r="E4540" t="str">
            <v>B</v>
          </cell>
          <cell r="F4540">
            <v>3.504323882895255E-2</v>
          </cell>
          <cell r="G4540" t="str">
            <v>A</v>
          </cell>
          <cell r="H4540">
            <v>0.8641770514005036</v>
          </cell>
          <cell r="I4540" t="str">
            <v>B</v>
          </cell>
          <cell r="J4540">
            <v>4.8624285982667284E-2</v>
          </cell>
          <cell r="K4540" t="str">
            <v>B</v>
          </cell>
          <cell r="L4540" t="str">
            <v>Bicf</v>
          </cell>
          <cell r="M4540" t="str">
            <v/>
          </cell>
          <cell r="N4540" t="str">
            <v>CAPAG Ano Base 2024</v>
          </cell>
          <cell r="O4540" t="str">
            <v>Sim</v>
          </cell>
          <cell r="P4540">
            <v>1.2086837122419952E-2</v>
          </cell>
          <cell r="Q4540" t="str">
            <v>Sim</v>
          </cell>
          <cell r="R4540" t="str">
            <v/>
          </cell>
          <cell r="S4540" t="str">
            <v/>
          </cell>
          <cell r="T4540" t="str">
            <v/>
          </cell>
          <cell r="U4540" t="str">
            <v/>
          </cell>
          <cell r="V4540" t="str">
            <v>Sim</v>
          </cell>
          <cell r="W4540" t="str">
            <v>Sim</v>
          </cell>
        </row>
        <row r="4541">
          <cell r="D4541" t="str">
            <v>Sangão/SC</v>
          </cell>
          <cell r="E4541" t="str">
            <v>n.d.</v>
          </cell>
          <cell r="F4541" t="str">
            <v>n.d.</v>
          </cell>
          <cell r="G4541" t="str">
            <v>n.d.</v>
          </cell>
          <cell r="H4541" t="str">
            <v>n.d.</v>
          </cell>
          <cell r="I4541" t="str">
            <v>n.d.</v>
          </cell>
          <cell r="J4541" t="str">
            <v>n.d.</v>
          </cell>
          <cell r="K4541" t="str">
            <v>n.d.</v>
          </cell>
          <cell r="L4541" t="str">
            <v>Cicf</v>
          </cell>
          <cell r="M4541" t="str">
            <v xml:space="preserve">Ente não publicou último RGF de 2024
Ente não publicou último RREO de 2024
</v>
          </cell>
          <cell r="N4541" t="str">
            <v>CAPAG Ano Base 2023</v>
          </cell>
          <cell r="O4541" t="str">
            <v>Não</v>
          </cell>
          <cell r="P4541">
            <v>1.0380754926311167E-2</v>
          </cell>
          <cell r="Q4541" t="str">
            <v>Sim</v>
          </cell>
          <cell r="R4541" t="str">
            <v>Sim</v>
          </cell>
          <cell r="S4541" t="str">
            <v/>
          </cell>
          <cell r="T4541" t="str">
            <v/>
          </cell>
          <cell r="U4541" t="str">
            <v/>
          </cell>
          <cell r="V4541" t="str">
            <v>Não</v>
          </cell>
          <cell r="W4541" t="str">
            <v>Não</v>
          </cell>
        </row>
        <row r="4542">
          <cell r="D4542" t="str">
            <v>Santa Cecília/SC</v>
          </cell>
          <cell r="E4542" t="str">
            <v>A</v>
          </cell>
          <cell r="F4542">
            <v>2.2471920581417577E-2</v>
          </cell>
          <cell r="G4542" t="str">
            <v>A</v>
          </cell>
          <cell r="H4542">
            <v>0.80747056302930953</v>
          </cell>
          <cell r="I4542" t="str">
            <v>A</v>
          </cell>
          <cell r="J4542">
            <v>0.11361527152277294</v>
          </cell>
          <cell r="K4542" t="str">
            <v>A</v>
          </cell>
          <cell r="L4542" t="str">
            <v>Bicf</v>
          </cell>
          <cell r="M4542" t="str">
            <v/>
          </cell>
          <cell r="N4542" t="str">
            <v>CAPAG Ano Base 2023</v>
          </cell>
          <cell r="O4542" t="str">
            <v>Não</v>
          </cell>
          <cell r="P4542">
            <v>0.17757523583072143</v>
          </cell>
          <cell r="Q4542" t="str">
            <v>Sim</v>
          </cell>
          <cell r="R4542" t="str">
            <v/>
          </cell>
          <cell r="S4542" t="str">
            <v/>
          </cell>
          <cell r="T4542" t="str">
            <v/>
          </cell>
          <cell r="U4542" t="str">
            <v/>
          </cell>
          <cell r="V4542" t="str">
            <v>Sim</v>
          </cell>
          <cell r="W4542" t="str">
            <v>Sim</v>
          </cell>
        </row>
        <row r="4543">
          <cell r="D4543" t="str">
            <v>Santa Helena/SC</v>
          </cell>
          <cell r="E4543" t="str">
            <v>C</v>
          </cell>
          <cell r="F4543">
            <v>4.6653101377876025E-2</v>
          </cell>
          <cell r="G4543" t="str">
            <v>A</v>
          </cell>
          <cell r="H4543">
            <v>1.0330112286638033</v>
          </cell>
          <cell r="I4543" t="str">
            <v>C</v>
          </cell>
          <cell r="J4543">
            <v>0.29949559455433983</v>
          </cell>
          <cell r="K4543" t="str">
            <v>A</v>
          </cell>
          <cell r="L4543" t="str">
            <v>Bicf</v>
          </cell>
          <cell r="M4543" t="str">
            <v/>
          </cell>
          <cell r="N4543" t="str">
            <v>CAPAG Ano Base 2023</v>
          </cell>
          <cell r="O4543" t="str">
            <v>Não</v>
          </cell>
          <cell r="P4543">
            <v>2.9161980457890354E-3</v>
          </cell>
          <cell r="Q4543" t="str">
            <v>Sim</v>
          </cell>
          <cell r="R4543" t="str">
            <v/>
          </cell>
          <cell r="S4543" t="str">
            <v/>
          </cell>
          <cell r="T4543" t="str">
            <v/>
          </cell>
          <cell r="U4543" t="str">
            <v/>
          </cell>
          <cell r="V4543" t="str">
            <v>Sim</v>
          </cell>
          <cell r="W4543" t="str">
            <v>Sim</v>
          </cell>
        </row>
        <row r="4544">
          <cell r="D4544" t="str">
            <v>Santa Rosa de Lima/SC</v>
          </cell>
          <cell r="E4544" t="str">
            <v>n.d.</v>
          </cell>
          <cell r="F4544" t="str">
            <v>n.d.</v>
          </cell>
          <cell r="G4544" t="str">
            <v>n.d.</v>
          </cell>
          <cell r="H4544" t="str">
            <v>n.d.</v>
          </cell>
          <cell r="I4544" t="str">
            <v>n.d.</v>
          </cell>
          <cell r="J4544" t="str">
            <v>n.d.</v>
          </cell>
          <cell r="K4544" t="str">
            <v>n.d.</v>
          </cell>
          <cell r="L4544" t="str">
            <v>Cicf</v>
          </cell>
          <cell r="M4544" t="str">
            <v xml:space="preserve">Ente não publicou último RGF de 2024
Ente não publicou último RREO de 2024
</v>
          </cell>
          <cell r="N4544" t="str">
            <v>CAPAG Ano Base 2023</v>
          </cell>
          <cell r="O4544" t="str">
            <v>Não</v>
          </cell>
          <cell r="P4544">
            <v>0.561591366578023</v>
          </cell>
          <cell r="Q4544" t="str">
            <v>Sim</v>
          </cell>
          <cell r="R4544" t="str">
            <v>Sim</v>
          </cell>
          <cell r="S4544" t="str">
            <v/>
          </cell>
          <cell r="T4544" t="str">
            <v/>
          </cell>
          <cell r="U4544" t="str">
            <v/>
          </cell>
          <cell r="V4544" t="str">
            <v>Não</v>
          </cell>
          <cell r="W4544" t="str">
            <v>Não</v>
          </cell>
        </row>
        <row r="4545">
          <cell r="D4545" t="str">
            <v>Santa Rosa do Sul/SC</v>
          </cell>
          <cell r="E4545" t="str">
            <v>n.d.</v>
          </cell>
          <cell r="F4545" t="str">
            <v>n.d.</v>
          </cell>
          <cell r="G4545" t="str">
            <v>n.d.</v>
          </cell>
          <cell r="H4545" t="str">
            <v>n.d.</v>
          </cell>
          <cell r="I4545" t="str">
            <v>n.d.</v>
          </cell>
          <cell r="J4545" t="str">
            <v>n.d.</v>
          </cell>
          <cell r="K4545" t="str">
            <v>n.d.</v>
          </cell>
          <cell r="L4545" t="str">
            <v>Bicf</v>
          </cell>
          <cell r="M4545" t="str">
            <v xml:space="preserve">Ente não publicou último RGF de 2024
Ente não publicou último RREO de 2024
</v>
          </cell>
          <cell r="N4545" t="str">
            <v>CAPAG Ano Base 2023</v>
          </cell>
          <cell r="O4545" t="str">
            <v>Não</v>
          </cell>
          <cell r="P4545">
            <v>0.58641618342497526</v>
          </cell>
          <cell r="Q4545" t="str">
            <v>Sim</v>
          </cell>
          <cell r="R4545" t="str">
            <v>Sim</v>
          </cell>
          <cell r="S4545" t="str">
            <v/>
          </cell>
          <cell r="T4545" t="str">
            <v/>
          </cell>
          <cell r="U4545" t="str">
            <v/>
          </cell>
          <cell r="V4545" t="str">
            <v>Não</v>
          </cell>
          <cell r="W4545" t="str">
            <v>Não</v>
          </cell>
        </row>
        <row r="4546">
          <cell r="D4546" t="str">
            <v>Santa Terezinha/SC</v>
          </cell>
          <cell r="E4546" t="str">
            <v>C</v>
          </cell>
          <cell r="F4546">
            <v>1.8646510841237827E-2</v>
          </cell>
          <cell r="G4546" t="str">
            <v>A</v>
          </cell>
          <cell r="H4546">
            <v>0.96615288761051343</v>
          </cell>
          <cell r="I4546" t="str">
            <v>C</v>
          </cell>
          <cell r="J4546">
            <v>1.4180376194410892E-2</v>
          </cell>
          <cell r="K4546" t="str">
            <v>B</v>
          </cell>
          <cell r="L4546" t="str">
            <v>Bicf</v>
          </cell>
          <cell r="M4546" t="str">
            <v/>
          </cell>
          <cell r="N4546" t="str">
            <v>CAPAG Ano Base 2023</v>
          </cell>
          <cell r="O4546" t="str">
            <v>Não</v>
          </cell>
          <cell r="P4546">
            <v>7.2500374658157646E-2</v>
          </cell>
          <cell r="Q4546" t="str">
            <v>Sim</v>
          </cell>
          <cell r="R4546" t="str">
            <v/>
          </cell>
          <cell r="S4546" t="str">
            <v/>
          </cell>
          <cell r="T4546" t="str">
            <v/>
          </cell>
          <cell r="U4546" t="str">
            <v/>
          </cell>
          <cell r="V4546" t="str">
            <v>Sim</v>
          </cell>
          <cell r="W4546" t="str">
            <v>Não</v>
          </cell>
        </row>
        <row r="4547">
          <cell r="D4547" t="str">
            <v>Santa Terezinha do Progresso/SC</v>
          </cell>
          <cell r="E4547" t="str">
            <v>B</v>
          </cell>
          <cell r="F4547">
            <v>0</v>
          </cell>
          <cell r="G4547" t="str">
            <v>A</v>
          </cell>
          <cell r="H4547">
            <v>0.90321984847488479</v>
          </cell>
          <cell r="I4547" t="str">
            <v>B</v>
          </cell>
          <cell r="J4547">
            <v>4.1571815384770332E-2</v>
          </cell>
          <cell r="K4547" t="str">
            <v>B</v>
          </cell>
          <cell r="L4547" t="str">
            <v>Bicf</v>
          </cell>
          <cell r="M4547" t="str">
            <v/>
          </cell>
          <cell r="N4547" t="str">
            <v>CAPAG Ano Base 2023</v>
          </cell>
          <cell r="O4547" t="str">
            <v>Não</v>
          </cell>
          <cell r="P4547">
            <v>0.15837066679321524</v>
          </cell>
          <cell r="Q4547" t="str">
            <v>Sim</v>
          </cell>
          <cell r="R4547" t="str">
            <v/>
          </cell>
          <cell r="S4547" t="str">
            <v/>
          </cell>
          <cell r="T4547" t="str">
            <v/>
          </cell>
          <cell r="U4547" t="str">
            <v/>
          </cell>
          <cell r="V4547" t="str">
            <v>Sim</v>
          </cell>
          <cell r="W4547" t="str">
            <v>Sim</v>
          </cell>
        </row>
        <row r="4548">
          <cell r="D4548" t="str">
            <v>Santiago do Sul/SC</v>
          </cell>
          <cell r="E4548" t="str">
            <v>n.d.</v>
          </cell>
          <cell r="F4548">
            <v>0</v>
          </cell>
          <cell r="G4548" t="str">
            <v>A</v>
          </cell>
          <cell r="H4548">
            <v>0.88398320506097416</v>
          </cell>
          <cell r="I4548" t="str">
            <v>B</v>
          </cell>
          <cell r="J4548" t="str">
            <v>n.d.</v>
          </cell>
          <cell r="K4548" t="str">
            <v>n.d.</v>
          </cell>
          <cell r="L4548" t="str">
            <v>Aicf</v>
          </cell>
          <cell r="M454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548" t="str">
            <v>CAPAG Ano Base 2023</v>
          </cell>
          <cell r="O4548" t="str">
            <v>Não</v>
          </cell>
          <cell r="P4548" t="str">
            <v>n.d.</v>
          </cell>
          <cell r="Q4548" t="str">
            <v>Sim</v>
          </cell>
          <cell r="R4548" t="str">
            <v/>
          </cell>
          <cell r="S4548" t="str">
            <v/>
          </cell>
          <cell r="T4548" t="str">
            <v/>
          </cell>
          <cell r="U4548" t="str">
            <v>Sim</v>
          </cell>
          <cell r="V4548" t="str">
            <v>Sim</v>
          </cell>
          <cell r="W4548" t="str">
            <v>Sim</v>
          </cell>
        </row>
        <row r="4549">
          <cell r="D4549" t="str">
            <v>Santo Amaro da Imperatriz/SC</v>
          </cell>
          <cell r="E4549" t="str">
            <v>C</v>
          </cell>
          <cell r="F4549">
            <v>5.8736277683371016E-2</v>
          </cell>
          <cell r="G4549" t="str">
            <v>A</v>
          </cell>
          <cell r="H4549">
            <v>0.91126152585106435</v>
          </cell>
          <cell r="I4549" t="str">
            <v>B</v>
          </cell>
          <cell r="J4549">
            <v>-6.0883087522303293E-2</v>
          </cell>
          <cell r="K4549" t="str">
            <v>C</v>
          </cell>
          <cell r="L4549" t="str">
            <v>Bicf</v>
          </cell>
          <cell r="M4549" t="str">
            <v/>
          </cell>
          <cell r="N4549" t="str">
            <v>CAPAG Ano Base 2023</v>
          </cell>
          <cell r="O4549" t="str">
            <v>Não</v>
          </cell>
          <cell r="P4549" t="str">
            <v/>
          </cell>
          <cell r="Q4549" t="str">
            <v>Sim</v>
          </cell>
          <cell r="R4549" t="str">
            <v/>
          </cell>
          <cell r="S4549" t="str">
            <v/>
          </cell>
          <cell r="T4549" t="str">
            <v/>
          </cell>
          <cell r="U4549" t="str">
            <v/>
          </cell>
          <cell r="V4549" t="str">
            <v>Sim</v>
          </cell>
          <cell r="W4549" t="str">
            <v>Não</v>
          </cell>
        </row>
        <row r="4550">
          <cell r="D4550" t="str">
            <v>São Bernardino/SC</v>
          </cell>
          <cell r="E4550" t="str">
            <v>C</v>
          </cell>
          <cell r="F4550">
            <v>0</v>
          </cell>
          <cell r="G4550" t="str">
            <v>A</v>
          </cell>
          <cell r="H4550">
            <v>3.265392629188026</v>
          </cell>
          <cell r="I4550" t="str">
            <v>C</v>
          </cell>
          <cell r="J4550">
            <v>0.16722473912674518</v>
          </cell>
          <cell r="K4550" t="str">
            <v>A</v>
          </cell>
          <cell r="L4550" t="str">
            <v>Bicf</v>
          </cell>
          <cell r="M4550" t="str">
            <v/>
          </cell>
          <cell r="N4550" t="str">
            <v>CAPAG Ano Base 2024</v>
          </cell>
          <cell r="O4550" t="str">
            <v>Sim</v>
          </cell>
          <cell r="P4550">
            <v>3.9370086300145088E-2</v>
          </cell>
          <cell r="Q4550" t="str">
            <v>Sim</v>
          </cell>
          <cell r="R4550" t="str">
            <v/>
          </cell>
          <cell r="S4550" t="str">
            <v/>
          </cell>
          <cell r="T4550" t="str">
            <v/>
          </cell>
          <cell r="U4550" t="str">
            <v/>
          </cell>
          <cell r="V4550" t="str">
            <v>Sim</v>
          </cell>
          <cell r="W4550" t="str">
            <v>Sim</v>
          </cell>
        </row>
        <row r="4551">
          <cell r="D4551" t="str">
            <v>São Bento do Sul/SC</v>
          </cell>
          <cell r="E4551" t="str">
            <v>A</v>
          </cell>
          <cell r="F4551">
            <v>5.407254928582754E-2</v>
          </cell>
          <cell r="G4551" t="str">
            <v>A</v>
          </cell>
          <cell r="H4551">
            <v>0.7991732070136921</v>
          </cell>
          <cell r="I4551" t="str">
            <v>A</v>
          </cell>
          <cell r="J4551">
            <v>0.21782305164537191</v>
          </cell>
          <cell r="K4551" t="str">
            <v>A</v>
          </cell>
          <cell r="L4551" t="str">
            <v>Bicf</v>
          </cell>
          <cell r="M4551" t="str">
            <v/>
          </cell>
          <cell r="N4551" t="str">
            <v>CAPAG Ano Base 2023</v>
          </cell>
          <cell r="O4551" t="str">
            <v>Não</v>
          </cell>
          <cell r="P4551">
            <v>5.4732479737826883E-2</v>
          </cell>
          <cell r="Q4551" t="str">
            <v>Sim</v>
          </cell>
          <cell r="R4551" t="str">
            <v/>
          </cell>
          <cell r="S4551" t="str">
            <v/>
          </cell>
          <cell r="T4551" t="str">
            <v/>
          </cell>
          <cell r="U4551" t="str">
            <v/>
          </cell>
          <cell r="V4551" t="str">
            <v>Sim</v>
          </cell>
          <cell r="W4551" t="str">
            <v>Sim</v>
          </cell>
        </row>
        <row r="4552">
          <cell r="D4552" t="str">
            <v>São Bonifácio/SC</v>
          </cell>
          <cell r="E4552" t="str">
            <v>n.d.</v>
          </cell>
          <cell r="F4552" t="str">
            <v>n.d.</v>
          </cell>
          <cell r="G4552" t="str">
            <v>n.d.</v>
          </cell>
          <cell r="H4552" t="str">
            <v>n.d.</v>
          </cell>
          <cell r="I4552" t="str">
            <v>n.d.</v>
          </cell>
          <cell r="J4552" t="str">
            <v>n.d.</v>
          </cell>
          <cell r="K4552" t="str">
            <v>n.d.</v>
          </cell>
          <cell r="L4552" t="str">
            <v>Bicf</v>
          </cell>
          <cell r="M4552" t="str">
            <v xml:space="preserve">Ente não publicou último RGF de 2024
Ente não publicou último RREO de 2024
</v>
          </cell>
          <cell r="N4552" t="str">
            <v>CAPAG Ano Base 2023</v>
          </cell>
          <cell r="O4552" t="str">
            <v>Não</v>
          </cell>
          <cell r="P4552">
            <v>0.30775677637215665</v>
          </cell>
          <cell r="Q4552" t="str">
            <v>Sim</v>
          </cell>
          <cell r="R4552" t="str">
            <v>Sim</v>
          </cell>
          <cell r="S4552" t="str">
            <v/>
          </cell>
          <cell r="T4552" t="str">
            <v/>
          </cell>
          <cell r="U4552" t="str">
            <v/>
          </cell>
          <cell r="V4552" t="str">
            <v>Não</v>
          </cell>
          <cell r="W4552" t="str">
            <v>Não</v>
          </cell>
        </row>
        <row r="4553">
          <cell r="D4553" t="str">
            <v>São Carlos/SC</v>
          </cell>
          <cell r="E4553" t="str">
            <v>A+</v>
          </cell>
          <cell r="F4553">
            <v>4.0014294323366402E-2</v>
          </cell>
          <cell r="G4553" t="str">
            <v>A</v>
          </cell>
          <cell r="H4553">
            <v>0.91158459423327365</v>
          </cell>
          <cell r="I4553" t="str">
            <v>B</v>
          </cell>
          <cell r="J4553">
            <v>5.9639412463959145E-2</v>
          </cell>
          <cell r="K4553" t="str">
            <v>A</v>
          </cell>
          <cell r="L4553" t="str">
            <v>Aicf</v>
          </cell>
          <cell r="M4553" t="str">
            <v/>
          </cell>
          <cell r="N4553" t="str">
            <v>CAPAG Ano Base 2023</v>
          </cell>
          <cell r="O4553" t="str">
            <v>Não</v>
          </cell>
          <cell r="P4553">
            <v>3.577051330780992E-2</v>
          </cell>
          <cell r="Q4553" t="str">
            <v>Sim</v>
          </cell>
          <cell r="R4553" t="str">
            <v/>
          </cell>
          <cell r="S4553" t="str">
            <v/>
          </cell>
          <cell r="T4553" t="str">
            <v/>
          </cell>
          <cell r="U4553" t="str">
            <v/>
          </cell>
          <cell r="V4553" t="str">
            <v>Sim</v>
          </cell>
          <cell r="W4553" t="str">
            <v>Sim</v>
          </cell>
        </row>
        <row r="4554">
          <cell r="D4554" t="str">
            <v>São Cristóvão do Sul/SC</v>
          </cell>
          <cell r="E4554" t="str">
            <v>A</v>
          </cell>
          <cell r="F4554">
            <v>2.9511082553168562E-3</v>
          </cell>
          <cell r="G4554" t="str">
            <v>A</v>
          </cell>
          <cell r="H4554">
            <v>0.73408012159091118</v>
          </cell>
          <cell r="I4554" t="str">
            <v>A</v>
          </cell>
          <cell r="J4554">
            <v>0.27766189233861549</v>
          </cell>
          <cell r="K4554" t="str">
            <v>A</v>
          </cell>
          <cell r="L4554" t="str">
            <v>Bicf</v>
          </cell>
          <cell r="M4554" t="str">
            <v/>
          </cell>
          <cell r="N4554" t="str">
            <v>CAPAG Ano Base 2023</v>
          </cell>
          <cell r="O4554" t="str">
            <v>Não</v>
          </cell>
          <cell r="P4554">
            <v>9.9237180651878532E-3</v>
          </cell>
          <cell r="Q4554" t="str">
            <v>Sim</v>
          </cell>
          <cell r="R4554" t="str">
            <v/>
          </cell>
          <cell r="S4554" t="str">
            <v/>
          </cell>
          <cell r="T4554" t="str">
            <v/>
          </cell>
          <cell r="U4554" t="str">
            <v/>
          </cell>
          <cell r="V4554" t="str">
            <v>Sim</v>
          </cell>
          <cell r="W4554" t="str">
            <v>Sim</v>
          </cell>
        </row>
        <row r="4555">
          <cell r="D4555" t="str">
            <v>São Domingos/SC</v>
          </cell>
          <cell r="E4555" t="str">
            <v>B</v>
          </cell>
          <cell r="F4555">
            <v>0.11485151638486518</v>
          </cell>
          <cell r="G4555" t="str">
            <v>A</v>
          </cell>
          <cell r="H4555">
            <v>0.94364802617238941</v>
          </cell>
          <cell r="I4555" t="str">
            <v>B</v>
          </cell>
          <cell r="J4555">
            <v>1.5514141348068607E-2</v>
          </cell>
          <cell r="K4555" t="str">
            <v>B</v>
          </cell>
          <cell r="L4555" t="str">
            <v>Bicf</v>
          </cell>
          <cell r="M4555" t="str">
            <v/>
          </cell>
          <cell r="N4555" t="str">
            <v>CAPAG Ano Base 2023</v>
          </cell>
          <cell r="O4555" t="str">
            <v>Não</v>
          </cell>
          <cell r="P4555">
            <v>3.1706016909555691E-2</v>
          </cell>
          <cell r="Q4555" t="str">
            <v>Sim</v>
          </cell>
          <cell r="R4555" t="str">
            <v/>
          </cell>
          <cell r="S4555" t="str">
            <v/>
          </cell>
          <cell r="T4555" t="str">
            <v/>
          </cell>
          <cell r="U4555" t="str">
            <v/>
          </cell>
          <cell r="V4555" t="str">
            <v>Sim</v>
          </cell>
          <cell r="W4555" t="str">
            <v>Sim</v>
          </cell>
        </row>
        <row r="4556">
          <cell r="D4556" t="str">
            <v>São Francisco do Sul/SC</v>
          </cell>
          <cell r="E4556" t="str">
            <v>A+</v>
          </cell>
          <cell r="F4556">
            <v>7.6233163979152543E-2</v>
          </cell>
          <cell r="G4556" t="str">
            <v>A</v>
          </cell>
          <cell r="H4556">
            <v>0.77873271271493438</v>
          </cell>
          <cell r="I4556" t="str">
            <v>A</v>
          </cell>
          <cell r="J4556">
            <v>0.15455877753853955</v>
          </cell>
          <cell r="K4556" t="str">
            <v>A</v>
          </cell>
          <cell r="L4556" t="str">
            <v>Aicf</v>
          </cell>
          <cell r="M4556" t="str">
            <v/>
          </cell>
          <cell r="N4556" t="str">
            <v>CAPAG Ano Base 2023</v>
          </cell>
          <cell r="O4556" t="str">
            <v>Não</v>
          </cell>
          <cell r="P4556">
            <v>0.12137305413094646</v>
          </cell>
          <cell r="Q4556" t="str">
            <v>Sim</v>
          </cell>
          <cell r="R4556" t="str">
            <v/>
          </cell>
          <cell r="S4556" t="str">
            <v/>
          </cell>
          <cell r="T4556" t="str">
            <v/>
          </cell>
          <cell r="U4556" t="str">
            <v/>
          </cell>
          <cell r="V4556" t="str">
            <v>Sim</v>
          </cell>
          <cell r="W4556" t="str">
            <v>Sim</v>
          </cell>
        </row>
        <row r="4557">
          <cell r="D4557" t="str">
            <v>São João do Oeste/SC</v>
          </cell>
          <cell r="E4557" t="str">
            <v>n.d.</v>
          </cell>
          <cell r="F4557" t="str">
            <v>n.d.</v>
          </cell>
          <cell r="G4557" t="str">
            <v>n.d.</v>
          </cell>
          <cell r="H4557" t="str">
            <v>n.d.</v>
          </cell>
          <cell r="I4557" t="str">
            <v>n.d.</v>
          </cell>
          <cell r="J4557" t="str">
            <v>n.d.</v>
          </cell>
          <cell r="K4557" t="str">
            <v>n.d.</v>
          </cell>
          <cell r="L4557" t="str">
            <v>Bicf</v>
          </cell>
          <cell r="M4557" t="str">
            <v xml:space="preserve">Ente não publicou último RGF de 2024
Ente não publicou último RREO de 2024
</v>
          </cell>
          <cell r="N4557" t="str">
            <v>CAPAG Ano Base 2023</v>
          </cell>
          <cell r="O4557" t="str">
            <v>Não</v>
          </cell>
          <cell r="P4557">
            <v>2.1532866092793056E-2</v>
          </cell>
          <cell r="Q4557" t="str">
            <v>Sim</v>
          </cell>
          <cell r="R4557" t="str">
            <v>Sim</v>
          </cell>
          <cell r="S4557" t="str">
            <v/>
          </cell>
          <cell r="T4557" t="str">
            <v/>
          </cell>
          <cell r="U4557" t="str">
            <v/>
          </cell>
          <cell r="V4557" t="str">
            <v>Não</v>
          </cell>
          <cell r="W4557" t="str">
            <v>Não</v>
          </cell>
        </row>
        <row r="4558">
          <cell r="D4558" t="str">
            <v>São João Batista/SC</v>
          </cell>
          <cell r="E4558" t="str">
            <v>n.d.</v>
          </cell>
          <cell r="F4558">
            <v>0.21351930545587144</v>
          </cell>
          <cell r="G4558" t="str">
            <v>A</v>
          </cell>
          <cell r="H4558">
            <v>0.84965194604869665</v>
          </cell>
          <cell r="I4558" t="str">
            <v>A</v>
          </cell>
          <cell r="J4558" t="str">
            <v>n.d.</v>
          </cell>
          <cell r="K4558" t="str">
            <v>n.d.</v>
          </cell>
          <cell r="L4558" t="str">
            <v>Bicf</v>
          </cell>
          <cell r="M45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558" t="str">
            <v>CAPAG Ano Base 2023</v>
          </cell>
          <cell r="O4558" t="str">
            <v>Não</v>
          </cell>
          <cell r="P4558" t="str">
            <v>n.d.</v>
          </cell>
          <cell r="Q4558" t="str">
            <v>Sim</v>
          </cell>
          <cell r="R4558" t="str">
            <v/>
          </cell>
          <cell r="S4558" t="str">
            <v/>
          </cell>
          <cell r="T4558" t="str">
            <v/>
          </cell>
          <cell r="U4558" t="str">
            <v>Sim</v>
          </cell>
          <cell r="V4558" t="str">
            <v>Sim</v>
          </cell>
          <cell r="W4558" t="str">
            <v>Não</v>
          </cell>
        </row>
        <row r="4559">
          <cell r="D4559" t="str">
            <v>São João do Itaperiú/SC</v>
          </cell>
          <cell r="E4559" t="str">
            <v>n.d.</v>
          </cell>
          <cell r="F4559" t="str">
            <v>n.d.</v>
          </cell>
          <cell r="G4559" t="str">
            <v>n.d.</v>
          </cell>
          <cell r="H4559" t="str">
            <v>n.d.</v>
          </cell>
          <cell r="I4559" t="str">
            <v>n.d.</v>
          </cell>
          <cell r="J4559" t="str">
            <v>n.d.</v>
          </cell>
          <cell r="K4559" t="str">
            <v>n.d.</v>
          </cell>
          <cell r="L4559" t="str">
            <v>Cicf</v>
          </cell>
          <cell r="M4559" t="str">
            <v xml:space="preserve">Ente não publicou último RGF de 2024
Ente não publicou último RREO de 2024
</v>
          </cell>
          <cell r="N4559" t="str">
            <v>CAPAG Ano Base 2023</v>
          </cell>
          <cell r="O4559" t="str">
            <v>Não</v>
          </cell>
          <cell r="P4559">
            <v>0.19163301914631245</v>
          </cell>
          <cell r="Q4559" t="str">
            <v>Sim</v>
          </cell>
          <cell r="R4559" t="str">
            <v>Sim</v>
          </cell>
          <cell r="S4559" t="str">
            <v/>
          </cell>
          <cell r="T4559" t="str">
            <v/>
          </cell>
          <cell r="U4559" t="str">
            <v/>
          </cell>
          <cell r="V4559" t="str">
            <v>Não</v>
          </cell>
          <cell r="W4559" t="str">
            <v>Não</v>
          </cell>
        </row>
        <row r="4560">
          <cell r="D4560" t="str">
            <v>São João do Sul/SC</v>
          </cell>
          <cell r="E4560" t="str">
            <v>n.d.</v>
          </cell>
          <cell r="F4560" t="str">
            <v>n.d.</v>
          </cell>
          <cell r="G4560" t="str">
            <v>n.d.</v>
          </cell>
          <cell r="H4560" t="str">
            <v>n.d.</v>
          </cell>
          <cell r="I4560" t="str">
            <v>n.d.</v>
          </cell>
          <cell r="J4560" t="str">
            <v>n.d.</v>
          </cell>
          <cell r="K4560" t="str">
            <v>n.d.</v>
          </cell>
          <cell r="L4560" t="str">
            <v>Bicf</v>
          </cell>
          <cell r="M4560" t="str">
            <v xml:space="preserve">Ente não publicou último RGF de 2024
Ente não publicou último RREO de 2024
</v>
          </cell>
          <cell r="N4560" t="str">
            <v>CAPAG Ano Base 2023</v>
          </cell>
          <cell r="O4560" t="str">
            <v>Não</v>
          </cell>
          <cell r="P4560">
            <v>7.6919277728807484E-3</v>
          </cell>
          <cell r="Q4560" t="str">
            <v>Sim</v>
          </cell>
          <cell r="R4560" t="str">
            <v>Sim</v>
          </cell>
          <cell r="S4560" t="str">
            <v/>
          </cell>
          <cell r="T4560" t="str">
            <v/>
          </cell>
          <cell r="U4560" t="str">
            <v/>
          </cell>
          <cell r="V4560" t="str">
            <v>Não</v>
          </cell>
          <cell r="W4560" t="str">
            <v>Não</v>
          </cell>
        </row>
        <row r="4561">
          <cell r="D4561" t="str">
            <v>São Joaquim/SC</v>
          </cell>
          <cell r="E4561" t="str">
            <v>C</v>
          </cell>
          <cell r="F4561">
            <v>0.11974987783452617</v>
          </cell>
          <cell r="G4561" t="str">
            <v>A</v>
          </cell>
          <cell r="H4561">
            <v>1.003872091556445</v>
          </cell>
          <cell r="I4561" t="str">
            <v>C</v>
          </cell>
          <cell r="J4561">
            <v>-0.58813412920150854</v>
          </cell>
          <cell r="K4561" t="str">
            <v>C</v>
          </cell>
          <cell r="L4561" t="str">
            <v>Bicf</v>
          </cell>
          <cell r="M4561" t="str">
            <v/>
          </cell>
          <cell r="N4561" t="str">
            <v>CAPAG Ano Base 2023</v>
          </cell>
          <cell r="O4561" t="str">
            <v>Não</v>
          </cell>
          <cell r="P4561" t="str">
            <v/>
          </cell>
          <cell r="Q4561" t="str">
            <v>Sim</v>
          </cell>
          <cell r="R4561" t="str">
            <v/>
          </cell>
          <cell r="S4561" t="str">
            <v/>
          </cell>
          <cell r="T4561" t="str">
            <v/>
          </cell>
          <cell r="U4561" t="str">
            <v/>
          </cell>
          <cell r="V4561" t="str">
            <v>Sim</v>
          </cell>
          <cell r="W4561" t="str">
            <v>Sim</v>
          </cell>
        </row>
        <row r="4562">
          <cell r="D4562" t="str">
            <v>São José/SC</v>
          </cell>
          <cell r="E4562" t="str">
            <v>B</v>
          </cell>
          <cell r="F4562">
            <v>0.26110785625478344</v>
          </cell>
          <cell r="G4562" t="str">
            <v>A</v>
          </cell>
          <cell r="H4562">
            <v>0.85998468661235239</v>
          </cell>
          <cell r="I4562" t="str">
            <v>B</v>
          </cell>
          <cell r="J4562">
            <v>3.5438353361204891E-2</v>
          </cell>
          <cell r="K4562" t="str">
            <v>B</v>
          </cell>
          <cell r="L4562" t="str">
            <v>Cicf</v>
          </cell>
          <cell r="M4562" t="str">
            <v/>
          </cell>
          <cell r="N4562" t="str">
            <v>CAPAG Ano Base 2023</v>
          </cell>
          <cell r="O4562" t="str">
            <v>Não</v>
          </cell>
          <cell r="P4562">
            <v>0.37969636693581987</v>
          </cell>
          <cell r="Q4562" t="str">
            <v>Sim</v>
          </cell>
          <cell r="R4562" t="str">
            <v/>
          </cell>
          <cell r="S4562" t="str">
            <v/>
          </cell>
          <cell r="T4562" t="str">
            <v/>
          </cell>
          <cell r="U4562" t="str">
            <v/>
          </cell>
          <cell r="V4562" t="str">
            <v>Sim</v>
          </cell>
          <cell r="W4562" t="str">
            <v>Sim</v>
          </cell>
        </row>
        <row r="4563">
          <cell r="D4563" t="str">
            <v>São José do Cedro/SC</v>
          </cell>
          <cell r="E4563" t="str">
            <v>A</v>
          </cell>
          <cell r="F4563">
            <v>6.9576936582831567E-2</v>
          </cell>
          <cell r="G4563" t="str">
            <v>A</v>
          </cell>
          <cell r="H4563">
            <v>0.92491247116917963</v>
          </cell>
          <cell r="I4563" t="str">
            <v>B</v>
          </cell>
          <cell r="J4563">
            <v>8.5706237343189329E-2</v>
          </cell>
          <cell r="K4563" t="str">
            <v>A</v>
          </cell>
          <cell r="L4563" t="str">
            <v>Bicf</v>
          </cell>
          <cell r="M4563" t="str">
            <v/>
          </cell>
          <cell r="N4563" t="str">
            <v>CAPAG Ano Base 2023</v>
          </cell>
          <cell r="O4563" t="str">
            <v>Não</v>
          </cell>
          <cell r="P4563">
            <v>0.14918358094082065</v>
          </cell>
          <cell r="Q4563" t="str">
            <v>Sim</v>
          </cell>
          <cell r="R4563" t="str">
            <v/>
          </cell>
          <cell r="S4563" t="str">
            <v/>
          </cell>
          <cell r="T4563" t="str">
            <v/>
          </cell>
          <cell r="U4563" t="str">
            <v/>
          </cell>
          <cell r="V4563" t="str">
            <v>Sim</v>
          </cell>
          <cell r="W4563" t="str">
            <v>Sim</v>
          </cell>
        </row>
        <row r="4564">
          <cell r="D4564" t="str">
            <v>São José do Cerrito/SC</v>
          </cell>
          <cell r="E4564" t="str">
            <v>n.d.</v>
          </cell>
          <cell r="F4564" t="str">
            <v>n.d.</v>
          </cell>
          <cell r="G4564" t="str">
            <v>n.d.</v>
          </cell>
          <cell r="H4564" t="str">
            <v>n.d.</v>
          </cell>
          <cell r="I4564" t="str">
            <v>n.d.</v>
          </cell>
          <cell r="J4564" t="str">
            <v>n.d.</v>
          </cell>
          <cell r="K4564" t="str">
            <v>n.d.</v>
          </cell>
          <cell r="L4564" t="str">
            <v>Bicf</v>
          </cell>
          <cell r="M4564" t="str">
            <v xml:space="preserve">Ente não publicou último RGF de 2024
Ente não publicou último RREO de 2024
</v>
          </cell>
          <cell r="N4564" t="str">
            <v>CAPAG Ano Base 2023</v>
          </cell>
          <cell r="O4564" t="str">
            <v>Não</v>
          </cell>
          <cell r="P4564">
            <v>0.18405558174541056</v>
          </cell>
          <cell r="Q4564" t="str">
            <v>Sim</v>
          </cell>
          <cell r="R4564" t="str">
            <v>Sim</v>
          </cell>
          <cell r="S4564" t="str">
            <v/>
          </cell>
          <cell r="T4564" t="str">
            <v/>
          </cell>
          <cell r="U4564" t="str">
            <v/>
          </cell>
          <cell r="V4564" t="str">
            <v>Não</v>
          </cell>
          <cell r="W4564" t="str">
            <v>Não</v>
          </cell>
        </row>
        <row r="4565">
          <cell r="D4565" t="str">
            <v>São Lourenço do Oeste/SC</v>
          </cell>
          <cell r="E4565" t="str">
            <v>n.d.</v>
          </cell>
          <cell r="F4565" t="str">
            <v>n.d.</v>
          </cell>
          <cell r="G4565" t="str">
            <v>n.d.</v>
          </cell>
          <cell r="H4565" t="str">
            <v>n.d.</v>
          </cell>
          <cell r="I4565" t="str">
            <v>n.d.</v>
          </cell>
          <cell r="J4565" t="str">
            <v>n.d.</v>
          </cell>
          <cell r="K4565" t="str">
            <v>n.d.</v>
          </cell>
          <cell r="L4565" t="str">
            <v>Bicf</v>
          </cell>
          <cell r="M4565" t="str">
            <v xml:space="preserve">Ente não publicou último RGF de 2024
Ente não publicou último RREO de 2024
</v>
          </cell>
          <cell r="N4565" t="str">
            <v>CAPAG Ano Base 2023</v>
          </cell>
          <cell r="O4565" t="str">
            <v>Não</v>
          </cell>
          <cell r="P4565">
            <v>0.11032009537816953</v>
          </cell>
          <cell r="Q4565" t="str">
            <v>Sim</v>
          </cell>
          <cell r="R4565" t="str">
            <v>Sim</v>
          </cell>
          <cell r="S4565" t="str">
            <v/>
          </cell>
          <cell r="T4565" t="str">
            <v/>
          </cell>
          <cell r="U4565" t="str">
            <v/>
          </cell>
          <cell r="V4565" t="str">
            <v>Não</v>
          </cell>
          <cell r="W4565" t="str">
            <v>Não</v>
          </cell>
        </row>
        <row r="4566">
          <cell r="D4566" t="str">
            <v>São Ludgero/SC</v>
          </cell>
          <cell r="E4566" t="str">
            <v>A</v>
          </cell>
          <cell r="F4566">
            <v>5.9460993966900251E-2</v>
          </cell>
          <cell r="G4566" t="str">
            <v>A</v>
          </cell>
          <cell r="H4566">
            <v>0.86203285117467332</v>
          </cell>
          <cell r="I4566" t="str">
            <v>B</v>
          </cell>
          <cell r="J4566">
            <v>5.5513244687651654E-2</v>
          </cell>
          <cell r="K4566" t="str">
            <v>A</v>
          </cell>
          <cell r="L4566" t="str">
            <v>Bicf</v>
          </cell>
          <cell r="M4566" t="str">
            <v/>
          </cell>
          <cell r="N4566" t="str">
            <v>CAPAG Ano Base 2023</v>
          </cell>
          <cell r="O4566" t="str">
            <v>Não</v>
          </cell>
          <cell r="P4566">
            <v>0.14231171943870882</v>
          </cell>
          <cell r="Q4566" t="str">
            <v>Sim</v>
          </cell>
          <cell r="R4566" t="str">
            <v/>
          </cell>
          <cell r="S4566" t="str">
            <v/>
          </cell>
          <cell r="T4566" t="str">
            <v/>
          </cell>
          <cell r="U4566" t="str">
            <v/>
          </cell>
          <cell r="V4566" t="str">
            <v>Sim</v>
          </cell>
          <cell r="W4566" t="str">
            <v>Sim</v>
          </cell>
        </row>
        <row r="4567">
          <cell r="D4567" t="str">
            <v>São Martinho/SC</v>
          </cell>
          <cell r="E4567" t="str">
            <v>A</v>
          </cell>
          <cell r="F4567">
            <v>0.11222677336127261</v>
          </cell>
          <cell r="G4567" t="str">
            <v>A</v>
          </cell>
          <cell r="H4567">
            <v>0.89277929291549729</v>
          </cell>
          <cell r="I4567" t="str">
            <v>B</v>
          </cell>
          <cell r="J4567">
            <v>0.17404255976399494</v>
          </cell>
          <cell r="K4567" t="str">
            <v>A</v>
          </cell>
          <cell r="L4567" t="str">
            <v>Bicf</v>
          </cell>
          <cell r="M4567" t="str">
            <v/>
          </cell>
          <cell r="N4567" t="str">
            <v>CAPAG Ano Base 2024</v>
          </cell>
          <cell r="O4567" t="str">
            <v>Sim</v>
          </cell>
          <cell r="P4567">
            <v>3.236188872547497E-2</v>
          </cell>
          <cell r="Q4567" t="str">
            <v>Sim</v>
          </cell>
          <cell r="R4567" t="str">
            <v/>
          </cell>
          <cell r="S4567" t="str">
            <v/>
          </cell>
          <cell r="T4567" t="str">
            <v/>
          </cell>
          <cell r="U4567" t="str">
            <v/>
          </cell>
          <cell r="V4567" t="str">
            <v>Sim</v>
          </cell>
          <cell r="W4567" t="str">
            <v>Sim</v>
          </cell>
        </row>
        <row r="4568">
          <cell r="D4568" t="str">
            <v>São Miguel da Boa Vista/SC</v>
          </cell>
          <cell r="E4568" t="str">
            <v>A</v>
          </cell>
          <cell r="F4568">
            <v>0</v>
          </cell>
          <cell r="G4568" t="str">
            <v>A</v>
          </cell>
          <cell r="H4568">
            <v>0.90291791681916189</v>
          </cell>
          <cell r="I4568" t="str">
            <v>B</v>
          </cell>
          <cell r="J4568">
            <v>8.525325388304561E-2</v>
          </cell>
          <cell r="K4568" t="str">
            <v>A</v>
          </cell>
          <cell r="L4568" t="str">
            <v>Bicf</v>
          </cell>
          <cell r="M4568" t="str">
            <v/>
          </cell>
          <cell r="N4568" t="str">
            <v>CAPAG Ano Base 2023</v>
          </cell>
          <cell r="O4568" t="str">
            <v>Não</v>
          </cell>
          <cell r="P4568">
            <v>0.28667631148400752</v>
          </cell>
          <cell r="Q4568" t="str">
            <v>Sim</v>
          </cell>
          <cell r="R4568" t="str">
            <v/>
          </cell>
          <cell r="S4568" t="str">
            <v/>
          </cell>
          <cell r="T4568" t="str">
            <v/>
          </cell>
          <cell r="U4568" t="str">
            <v/>
          </cell>
          <cell r="V4568" t="str">
            <v>Sim</v>
          </cell>
          <cell r="W4568" t="str">
            <v>Sim</v>
          </cell>
        </row>
        <row r="4569">
          <cell r="D4569" t="str">
            <v>São Miguel do Oeste/SC</v>
          </cell>
          <cell r="E4569" t="str">
            <v>n.d.</v>
          </cell>
          <cell r="F4569" t="str">
            <v>n.d.</v>
          </cell>
          <cell r="G4569" t="str">
            <v>n.d.</v>
          </cell>
          <cell r="H4569" t="str">
            <v>n.d.</v>
          </cell>
          <cell r="I4569" t="str">
            <v>n.d.</v>
          </cell>
          <cell r="J4569" t="str">
            <v>n.d.</v>
          </cell>
          <cell r="K4569" t="str">
            <v>n.d.</v>
          </cell>
          <cell r="L4569" t="str">
            <v>Bicf</v>
          </cell>
          <cell r="M4569" t="str">
            <v xml:space="preserve">Ente não publicou último RGF de 2024
Ente não publicou último RREO de 2024
</v>
          </cell>
          <cell r="N4569" t="str">
            <v>CAPAG Ano Base 2023</v>
          </cell>
          <cell r="O4569" t="str">
            <v>Não</v>
          </cell>
          <cell r="P4569">
            <v>0.38756696909889521</v>
          </cell>
          <cell r="Q4569" t="str">
            <v>Sim</v>
          </cell>
          <cell r="R4569" t="str">
            <v>Sim</v>
          </cell>
          <cell r="S4569" t="str">
            <v/>
          </cell>
          <cell r="T4569" t="str">
            <v/>
          </cell>
          <cell r="U4569" t="str">
            <v/>
          </cell>
          <cell r="V4569" t="str">
            <v>Não</v>
          </cell>
          <cell r="W4569" t="str">
            <v>Não</v>
          </cell>
        </row>
        <row r="4570">
          <cell r="D4570" t="str">
            <v>São Pedro de Alcântara/SC</v>
          </cell>
          <cell r="E4570" t="str">
            <v>A</v>
          </cell>
          <cell r="F4570">
            <v>0</v>
          </cell>
          <cell r="G4570" t="str">
            <v>A</v>
          </cell>
          <cell r="H4570">
            <v>0.83489332935842864</v>
          </cell>
          <cell r="I4570" t="str">
            <v>A</v>
          </cell>
          <cell r="J4570">
            <v>0.10597471241911074</v>
          </cell>
          <cell r="K4570" t="str">
            <v>A</v>
          </cell>
          <cell r="L4570" t="str">
            <v>Cicf</v>
          </cell>
          <cell r="M4570" t="str">
            <v/>
          </cell>
          <cell r="N4570" t="str">
            <v>CAPAG Ano Base 2023</v>
          </cell>
          <cell r="O4570" t="str">
            <v>Não</v>
          </cell>
          <cell r="P4570">
            <v>0.15660853479802039</v>
          </cell>
          <cell r="Q4570" t="str">
            <v>Sim</v>
          </cell>
          <cell r="R4570" t="str">
            <v/>
          </cell>
          <cell r="S4570" t="str">
            <v/>
          </cell>
          <cell r="T4570" t="str">
            <v/>
          </cell>
          <cell r="U4570" t="str">
            <v/>
          </cell>
          <cell r="V4570" t="str">
            <v>Sim</v>
          </cell>
          <cell r="W4570" t="str">
            <v>Sim</v>
          </cell>
        </row>
        <row r="4571">
          <cell r="D4571" t="str">
            <v>Saudades/SC</v>
          </cell>
          <cell r="E4571" t="str">
            <v>A+</v>
          </cell>
          <cell r="F4571">
            <v>0</v>
          </cell>
          <cell r="G4571" t="str">
            <v>A</v>
          </cell>
          <cell r="H4571">
            <v>0.91715769601864949</v>
          </cell>
          <cell r="I4571" t="str">
            <v>B</v>
          </cell>
          <cell r="J4571">
            <v>0.10564007097213449</v>
          </cell>
          <cell r="K4571" t="str">
            <v>A</v>
          </cell>
          <cell r="L4571" t="str">
            <v>Aicf</v>
          </cell>
          <cell r="M4571" t="str">
            <v/>
          </cell>
          <cell r="N4571" t="str">
            <v>CAPAG Ano Base 2024</v>
          </cell>
          <cell r="O4571" t="str">
            <v>Sim</v>
          </cell>
          <cell r="P4571">
            <v>0.11771920076461093</v>
          </cell>
          <cell r="Q4571" t="str">
            <v>Sim</v>
          </cell>
          <cell r="R4571" t="str">
            <v/>
          </cell>
          <cell r="S4571" t="str">
            <v/>
          </cell>
          <cell r="T4571" t="str">
            <v/>
          </cell>
          <cell r="U4571" t="str">
            <v/>
          </cell>
          <cell r="V4571" t="str">
            <v>Sim</v>
          </cell>
          <cell r="W4571" t="str">
            <v>Sim</v>
          </cell>
        </row>
        <row r="4572">
          <cell r="D4572" t="str">
            <v>Schroeder/SC</v>
          </cell>
          <cell r="E4572" t="str">
            <v>A</v>
          </cell>
          <cell r="F4572">
            <v>0.13422663592803832</v>
          </cell>
          <cell r="G4572" t="str">
            <v>A</v>
          </cell>
          <cell r="H4572">
            <v>0.88017701905632617</v>
          </cell>
          <cell r="I4572" t="str">
            <v>B</v>
          </cell>
          <cell r="J4572">
            <v>0.10404784987654205</v>
          </cell>
          <cell r="K4572" t="str">
            <v>A</v>
          </cell>
          <cell r="L4572" t="str">
            <v>Bicf</v>
          </cell>
          <cell r="M4572" t="str">
            <v/>
          </cell>
          <cell r="N4572" t="str">
            <v>CAPAG Ano Base 2023</v>
          </cell>
          <cell r="O4572" t="str">
            <v>Não</v>
          </cell>
          <cell r="P4572">
            <v>3.9280248140657607E-2</v>
          </cell>
          <cell r="Q4572" t="str">
            <v>Sim</v>
          </cell>
          <cell r="R4572" t="str">
            <v/>
          </cell>
          <cell r="S4572" t="str">
            <v/>
          </cell>
          <cell r="T4572" t="str">
            <v/>
          </cell>
          <cell r="U4572" t="str">
            <v/>
          </cell>
          <cell r="V4572" t="str">
            <v>Sim</v>
          </cell>
          <cell r="W4572" t="str">
            <v>Sim</v>
          </cell>
        </row>
        <row r="4573">
          <cell r="D4573" t="str">
            <v>Seara/SC</v>
          </cell>
          <cell r="E4573" t="str">
            <v>B+</v>
          </cell>
          <cell r="F4573">
            <v>0.11574131423007247</v>
          </cell>
          <cell r="G4573" t="str">
            <v>A</v>
          </cell>
          <cell r="H4573">
            <v>0.91702515574644183</v>
          </cell>
          <cell r="I4573" t="str">
            <v>B</v>
          </cell>
          <cell r="J4573">
            <v>2.9934816409153769E-2</v>
          </cell>
          <cell r="K4573" t="str">
            <v>B</v>
          </cell>
          <cell r="L4573" t="str">
            <v>Aicf</v>
          </cell>
          <cell r="M4573" t="str">
            <v/>
          </cell>
          <cell r="N4573" t="str">
            <v>CAPAG Ano Base 2023</v>
          </cell>
          <cell r="O4573" t="str">
            <v>Não</v>
          </cell>
          <cell r="P4573">
            <v>0.21751937446126252</v>
          </cell>
          <cell r="Q4573" t="str">
            <v>Sim</v>
          </cell>
          <cell r="R4573" t="str">
            <v/>
          </cell>
          <cell r="S4573" t="str">
            <v/>
          </cell>
          <cell r="T4573" t="str">
            <v/>
          </cell>
          <cell r="U4573" t="str">
            <v/>
          </cell>
          <cell r="V4573" t="str">
            <v>Sim</v>
          </cell>
          <cell r="W4573" t="str">
            <v>Sim</v>
          </cell>
        </row>
        <row r="4574">
          <cell r="D4574" t="str">
            <v>Serra Alta/SC</v>
          </cell>
          <cell r="E4574" t="str">
            <v>B</v>
          </cell>
          <cell r="F4574">
            <v>1.3802432876531894E-2</v>
          </cell>
          <cell r="G4574" t="str">
            <v>A</v>
          </cell>
          <cell r="H4574">
            <v>0.91809890164644359</v>
          </cell>
          <cell r="I4574" t="str">
            <v>B</v>
          </cell>
          <cell r="J4574">
            <v>2.4420622221666473E-2</v>
          </cell>
          <cell r="K4574" t="str">
            <v>B</v>
          </cell>
          <cell r="L4574" t="str">
            <v>Cicf</v>
          </cell>
          <cell r="M4574" t="str">
            <v/>
          </cell>
          <cell r="N4574" t="str">
            <v>CAPAG Ano Base 2023</v>
          </cell>
          <cell r="O4574" t="str">
            <v>Não</v>
          </cell>
          <cell r="P4574">
            <v>6.1125122417093447E-2</v>
          </cell>
          <cell r="Q4574" t="str">
            <v>Sim</v>
          </cell>
          <cell r="R4574" t="str">
            <v/>
          </cell>
          <cell r="S4574" t="str">
            <v/>
          </cell>
          <cell r="T4574" t="str">
            <v/>
          </cell>
          <cell r="U4574" t="str">
            <v/>
          </cell>
          <cell r="V4574" t="str">
            <v>Sim</v>
          </cell>
          <cell r="W4574" t="str">
            <v>Sim</v>
          </cell>
        </row>
        <row r="4575">
          <cell r="D4575" t="str">
            <v>Siderópolis/SC</v>
          </cell>
          <cell r="E4575" t="str">
            <v>n.d.</v>
          </cell>
          <cell r="F4575" t="str">
            <v>n.d.</v>
          </cell>
          <cell r="G4575" t="str">
            <v>n.d.</v>
          </cell>
          <cell r="H4575" t="str">
            <v>n.d.</v>
          </cell>
          <cell r="I4575" t="str">
            <v>n.d.</v>
          </cell>
          <cell r="J4575" t="str">
            <v>n.d.</v>
          </cell>
          <cell r="K4575" t="str">
            <v>n.d.</v>
          </cell>
          <cell r="L4575" t="str">
            <v>Bicf</v>
          </cell>
          <cell r="M4575" t="str">
            <v xml:space="preserve">Ente não publicou último RGF de 2024
Ente não publicou último RREO de 2024
</v>
          </cell>
          <cell r="N4575" t="str">
            <v>CAPAG Ano Base 2023</v>
          </cell>
          <cell r="O4575" t="str">
            <v>Não</v>
          </cell>
          <cell r="P4575">
            <v>0.56482289025707866</v>
          </cell>
          <cell r="Q4575" t="str">
            <v>Sim</v>
          </cell>
          <cell r="R4575" t="str">
            <v>Sim</v>
          </cell>
          <cell r="S4575" t="str">
            <v/>
          </cell>
          <cell r="T4575" t="str">
            <v/>
          </cell>
          <cell r="U4575" t="str">
            <v/>
          </cell>
          <cell r="V4575" t="str">
            <v>Não</v>
          </cell>
          <cell r="W4575" t="str">
            <v>Não</v>
          </cell>
        </row>
        <row r="4576">
          <cell r="D4576" t="str">
            <v>Sombrio/SC</v>
          </cell>
          <cell r="E4576" t="str">
            <v>C</v>
          </cell>
          <cell r="F4576">
            <v>0.14084417745881647</v>
          </cell>
          <cell r="G4576" t="str">
            <v>A</v>
          </cell>
          <cell r="H4576">
            <v>0.98908927226268961</v>
          </cell>
          <cell r="I4576" t="str">
            <v>C</v>
          </cell>
          <cell r="J4576">
            <v>-9.1097374173687434E-2</v>
          </cell>
          <cell r="K4576" t="str">
            <v>C</v>
          </cell>
          <cell r="L4576" t="str">
            <v>Bicf</v>
          </cell>
          <cell r="M4576" t="str">
            <v/>
          </cell>
          <cell r="N4576" t="str">
            <v>CAPAG Ano Base 2023</v>
          </cell>
          <cell r="O4576" t="str">
            <v>Não</v>
          </cell>
          <cell r="P4576" t="str">
            <v/>
          </cell>
          <cell r="Q4576" t="str">
            <v>Sim</v>
          </cell>
          <cell r="R4576" t="str">
            <v/>
          </cell>
          <cell r="S4576" t="str">
            <v/>
          </cell>
          <cell r="T4576" t="str">
            <v/>
          </cell>
          <cell r="U4576" t="str">
            <v/>
          </cell>
          <cell r="V4576" t="str">
            <v>Sim</v>
          </cell>
          <cell r="W4576" t="str">
            <v>Não</v>
          </cell>
        </row>
        <row r="4577">
          <cell r="D4577" t="str">
            <v>Sul Brasil/SC</v>
          </cell>
          <cell r="E4577" t="str">
            <v>n.d.</v>
          </cell>
          <cell r="F4577" t="str">
            <v>n.d.</v>
          </cell>
          <cell r="G4577" t="str">
            <v>n.d.</v>
          </cell>
          <cell r="H4577" t="str">
            <v>n.d.</v>
          </cell>
          <cell r="I4577" t="str">
            <v>n.d.</v>
          </cell>
          <cell r="J4577" t="str">
            <v>n.d.</v>
          </cell>
          <cell r="K4577" t="str">
            <v>n.d.</v>
          </cell>
          <cell r="L4577" t="str">
            <v>Bicf</v>
          </cell>
          <cell r="M4577" t="str">
            <v xml:space="preserve">Ente não publicou último RGF de 2024
Ente não publicou último RREO de 2024
</v>
          </cell>
          <cell r="N4577" t="str">
            <v>CAPAG Ano Base 2023</v>
          </cell>
          <cell r="O4577" t="str">
            <v>Não</v>
          </cell>
          <cell r="P4577">
            <v>0.71756452471663235</v>
          </cell>
          <cell r="Q4577" t="str">
            <v>Sim</v>
          </cell>
          <cell r="R4577" t="str">
            <v>Sim</v>
          </cell>
          <cell r="S4577" t="str">
            <v/>
          </cell>
          <cell r="T4577" t="str">
            <v/>
          </cell>
          <cell r="U4577" t="str">
            <v/>
          </cell>
          <cell r="V4577" t="str">
            <v>Não</v>
          </cell>
          <cell r="W4577" t="str">
            <v>Não</v>
          </cell>
        </row>
        <row r="4578">
          <cell r="D4578" t="str">
            <v>Taió/SC</v>
          </cell>
          <cell r="E4578" t="str">
            <v>A</v>
          </cell>
          <cell r="F4578">
            <v>0.16103000010640106</v>
          </cell>
          <cell r="G4578" t="str">
            <v>A</v>
          </cell>
          <cell r="H4578">
            <v>0.81678483939297841</v>
          </cell>
          <cell r="I4578" t="str">
            <v>A</v>
          </cell>
          <cell r="J4578">
            <v>9.4789474516150149E-2</v>
          </cell>
          <cell r="K4578" t="str">
            <v>A</v>
          </cell>
          <cell r="L4578" t="str">
            <v>Bicf</v>
          </cell>
          <cell r="M4578" t="str">
            <v/>
          </cell>
          <cell r="N4578" t="str">
            <v>CAPAG Ano Base 2023</v>
          </cell>
          <cell r="O4578" t="str">
            <v>Não</v>
          </cell>
          <cell r="P4578">
            <v>3.9939545943766135E-2</v>
          </cell>
          <cell r="Q4578" t="str">
            <v>Sim</v>
          </cell>
          <cell r="R4578" t="str">
            <v/>
          </cell>
          <cell r="S4578" t="str">
            <v/>
          </cell>
          <cell r="T4578" t="str">
            <v/>
          </cell>
          <cell r="U4578" t="str">
            <v/>
          </cell>
          <cell r="V4578" t="str">
            <v>Sim</v>
          </cell>
          <cell r="W4578" t="str">
            <v>Sim</v>
          </cell>
        </row>
        <row r="4579">
          <cell r="D4579" t="str">
            <v>Tangará/SC</v>
          </cell>
          <cell r="E4579" t="str">
            <v>B</v>
          </cell>
          <cell r="F4579">
            <v>0.13547699239023431</v>
          </cell>
          <cell r="G4579" t="str">
            <v>A</v>
          </cell>
          <cell r="H4579">
            <v>0.94010367978996512</v>
          </cell>
          <cell r="I4579" t="str">
            <v>B</v>
          </cell>
          <cell r="J4579">
            <v>3.700415208527226E-2</v>
          </cell>
          <cell r="K4579" t="str">
            <v>B</v>
          </cell>
          <cell r="L4579" t="str">
            <v>Bicf</v>
          </cell>
          <cell r="M4579" t="str">
            <v/>
          </cell>
          <cell r="N4579" t="str">
            <v>CAPAG Ano Base 2023</v>
          </cell>
          <cell r="O4579" t="str">
            <v>Não</v>
          </cell>
          <cell r="P4579">
            <v>0.22776277649439444</v>
          </cell>
          <cell r="Q4579" t="str">
            <v>Sim</v>
          </cell>
          <cell r="R4579" t="str">
            <v/>
          </cell>
          <cell r="S4579" t="str">
            <v/>
          </cell>
          <cell r="T4579" t="str">
            <v/>
          </cell>
          <cell r="U4579" t="str">
            <v/>
          </cell>
          <cell r="V4579" t="str">
            <v>Sim</v>
          </cell>
          <cell r="W4579" t="str">
            <v>Sim</v>
          </cell>
        </row>
        <row r="4580">
          <cell r="D4580" t="str">
            <v>Tigrinhos/SC</v>
          </cell>
          <cell r="E4580" t="str">
            <v>A</v>
          </cell>
          <cell r="F4580">
            <v>5.740534508506678E-3</v>
          </cell>
          <cell r="G4580" t="str">
            <v>A</v>
          </cell>
          <cell r="H4580">
            <v>0.8294946967506569</v>
          </cell>
          <cell r="I4580" t="str">
            <v>A</v>
          </cell>
          <cell r="J4580">
            <v>0.18879704415333173</v>
          </cell>
          <cell r="K4580" t="str">
            <v>A</v>
          </cell>
          <cell r="L4580" t="str">
            <v>Bicf</v>
          </cell>
          <cell r="M4580" t="str">
            <v/>
          </cell>
          <cell r="N4580" t="str">
            <v>CAPAG Ano Base 2023</v>
          </cell>
          <cell r="O4580" t="str">
            <v>Não</v>
          </cell>
          <cell r="P4580">
            <v>0.10591277696910287</v>
          </cell>
          <cell r="Q4580" t="str">
            <v>Sim</v>
          </cell>
          <cell r="R4580" t="str">
            <v/>
          </cell>
          <cell r="S4580" t="str">
            <v/>
          </cell>
          <cell r="T4580" t="str">
            <v/>
          </cell>
          <cell r="U4580" t="str">
            <v/>
          </cell>
          <cell r="V4580" t="str">
            <v>Sim</v>
          </cell>
          <cell r="W4580" t="str">
            <v>Sim</v>
          </cell>
        </row>
        <row r="4581">
          <cell r="D4581" t="str">
            <v>Tijucas/SC</v>
          </cell>
          <cell r="E4581" t="str">
            <v>C</v>
          </cell>
          <cell r="F4581">
            <v>7.1271024121431284E-2</v>
          </cell>
          <cell r="G4581" t="str">
            <v>A</v>
          </cell>
          <cell r="H4581">
            <v>0.88486199028400625</v>
          </cell>
          <cell r="I4581" t="str">
            <v>B</v>
          </cell>
          <cell r="J4581">
            <v>-2.2103591423858857E-2</v>
          </cell>
          <cell r="K4581" t="str">
            <v>C</v>
          </cell>
          <cell r="L4581" t="str">
            <v>Dicf</v>
          </cell>
          <cell r="M4581" t="str">
            <v/>
          </cell>
          <cell r="N4581" t="str">
            <v>CAPAG Ano Base 2023</v>
          </cell>
          <cell r="O4581" t="str">
            <v>Não</v>
          </cell>
          <cell r="P4581">
            <v>1.4659025781959327</v>
          </cell>
          <cell r="Q4581" t="str">
            <v>Sim</v>
          </cell>
          <cell r="R4581" t="str">
            <v/>
          </cell>
          <cell r="S4581" t="str">
            <v/>
          </cell>
          <cell r="T4581" t="str">
            <v/>
          </cell>
          <cell r="U4581" t="str">
            <v/>
          </cell>
          <cell r="V4581" t="str">
            <v>Sim</v>
          </cell>
          <cell r="W4581" t="str">
            <v>Não</v>
          </cell>
        </row>
        <row r="4582">
          <cell r="D4582" t="str">
            <v>Timbé do Sul/SC</v>
          </cell>
          <cell r="E4582" t="str">
            <v>B</v>
          </cell>
          <cell r="F4582">
            <v>0.14656017066187879</v>
          </cell>
          <cell r="G4582" t="str">
            <v>A</v>
          </cell>
          <cell r="H4582">
            <v>0.86167242693260349</v>
          </cell>
          <cell r="I4582" t="str">
            <v>B</v>
          </cell>
          <cell r="J4582">
            <v>6.6245172836517877E-3</v>
          </cell>
          <cell r="K4582" t="str">
            <v>B</v>
          </cell>
          <cell r="L4582" t="str">
            <v>Bicf</v>
          </cell>
          <cell r="M4582" t="str">
            <v/>
          </cell>
          <cell r="N4582" t="str">
            <v>CAPAG Ano Base 2023</v>
          </cell>
          <cell r="O4582" t="str">
            <v>Não</v>
          </cell>
          <cell r="P4582">
            <v>3.0705794566545614E-2</v>
          </cell>
          <cell r="Q4582" t="str">
            <v>Sim</v>
          </cell>
          <cell r="R4582" t="str">
            <v/>
          </cell>
          <cell r="S4582" t="str">
            <v/>
          </cell>
          <cell r="T4582" t="str">
            <v/>
          </cell>
          <cell r="U4582" t="str">
            <v/>
          </cell>
          <cell r="V4582" t="str">
            <v>Sim</v>
          </cell>
          <cell r="W4582" t="str">
            <v>Sim</v>
          </cell>
        </row>
        <row r="4583">
          <cell r="D4583" t="str">
            <v>Timbó/SC</v>
          </cell>
          <cell r="E4583" t="str">
            <v>A</v>
          </cell>
          <cell r="F4583">
            <v>0.25280261816331651</v>
          </cell>
          <cell r="G4583" t="str">
            <v>A</v>
          </cell>
          <cell r="H4583">
            <v>0.88348320463398133</v>
          </cell>
          <cell r="I4583" t="str">
            <v>B</v>
          </cell>
          <cell r="J4583">
            <v>7.539529916483613E-2</v>
          </cell>
          <cell r="K4583" t="str">
            <v>A</v>
          </cell>
          <cell r="L4583" t="str">
            <v>Bicf</v>
          </cell>
          <cell r="M4583" t="str">
            <v/>
          </cell>
          <cell r="N4583" t="str">
            <v>CAPAG Ano Base 2023</v>
          </cell>
          <cell r="O4583" t="str">
            <v>Não</v>
          </cell>
          <cell r="P4583">
            <v>9.7601658638418479E-2</v>
          </cell>
          <cell r="Q4583" t="str">
            <v>Sim</v>
          </cell>
          <cell r="R4583" t="str">
            <v/>
          </cell>
          <cell r="S4583" t="str">
            <v/>
          </cell>
          <cell r="T4583" t="str">
            <v/>
          </cell>
          <cell r="U4583" t="str">
            <v/>
          </cell>
          <cell r="V4583" t="str">
            <v>Sim</v>
          </cell>
          <cell r="W4583" t="str">
            <v>Sim</v>
          </cell>
        </row>
        <row r="4584">
          <cell r="D4584" t="str">
            <v>Timbó Grande/SC</v>
          </cell>
          <cell r="E4584" t="str">
            <v>n.d.</v>
          </cell>
          <cell r="F4584" t="str">
            <v>n.d.</v>
          </cell>
          <cell r="G4584" t="str">
            <v>n.d.</v>
          </cell>
          <cell r="H4584" t="str">
            <v>n.d.</v>
          </cell>
          <cell r="I4584" t="str">
            <v>n.d.</v>
          </cell>
          <cell r="J4584" t="str">
            <v>n.d.</v>
          </cell>
          <cell r="K4584" t="str">
            <v>n.d.</v>
          </cell>
          <cell r="L4584" t="str">
            <v>Dicf</v>
          </cell>
          <cell r="M4584" t="str">
            <v xml:space="preserve">Ente não publicou último RGF de 2024
Ente não publicou último RREO de 2024
</v>
          </cell>
          <cell r="N4584" t="str">
            <v>CAPAG Ano Base 2023</v>
          </cell>
          <cell r="O4584" t="str">
            <v>Não</v>
          </cell>
          <cell r="P4584">
            <v>7.1398641234435373E-2</v>
          </cell>
          <cell r="Q4584" t="str">
            <v>Sim</v>
          </cell>
          <cell r="R4584" t="str">
            <v>Sim</v>
          </cell>
          <cell r="S4584" t="str">
            <v/>
          </cell>
          <cell r="T4584" t="str">
            <v/>
          </cell>
          <cell r="U4584" t="str">
            <v/>
          </cell>
          <cell r="V4584" t="str">
            <v>Não</v>
          </cell>
          <cell r="W4584" t="str">
            <v>Não</v>
          </cell>
        </row>
        <row r="4585">
          <cell r="D4585" t="str">
            <v>Três Barras/SC</v>
          </cell>
          <cell r="E4585" t="str">
            <v>A</v>
          </cell>
          <cell r="F4585">
            <v>0.13244495634209022</v>
          </cell>
          <cell r="G4585" t="str">
            <v>A</v>
          </cell>
          <cell r="H4585">
            <v>0.89776242054680466</v>
          </cell>
          <cell r="I4585" t="str">
            <v>B</v>
          </cell>
          <cell r="J4585">
            <v>0.15560462402125239</v>
          </cell>
          <cell r="K4585" t="str">
            <v>A</v>
          </cell>
          <cell r="L4585" t="str">
            <v>Bicf</v>
          </cell>
          <cell r="M4585" t="str">
            <v/>
          </cell>
          <cell r="N4585" t="str">
            <v>CAPAG Ano Base 2023</v>
          </cell>
          <cell r="O4585" t="str">
            <v>Não</v>
          </cell>
          <cell r="P4585">
            <v>0.16565883981541776</v>
          </cell>
          <cell r="Q4585" t="str">
            <v>Sim</v>
          </cell>
          <cell r="R4585" t="str">
            <v/>
          </cell>
          <cell r="S4585" t="str">
            <v/>
          </cell>
          <cell r="T4585" t="str">
            <v/>
          </cell>
          <cell r="U4585" t="str">
            <v/>
          </cell>
          <cell r="V4585" t="str">
            <v>Sim</v>
          </cell>
          <cell r="W4585" t="str">
            <v>Sim</v>
          </cell>
        </row>
        <row r="4586">
          <cell r="D4586" t="str">
            <v>Treviso/SC</v>
          </cell>
          <cell r="E4586" t="str">
            <v>C</v>
          </cell>
          <cell r="F4586">
            <v>0.13691805499971391</v>
          </cell>
          <cell r="G4586" t="str">
            <v>A</v>
          </cell>
          <cell r="H4586">
            <v>0.94497016018223756</v>
          </cell>
          <cell r="I4586" t="str">
            <v>B</v>
          </cell>
          <cell r="J4586">
            <v>-4.3837601389470002E-3</v>
          </cell>
          <cell r="K4586" t="str">
            <v>C</v>
          </cell>
          <cell r="L4586" t="str">
            <v>Bicf</v>
          </cell>
          <cell r="M4586" t="str">
            <v/>
          </cell>
          <cell r="N4586" t="str">
            <v>CAPAG Ano Base 2023</v>
          </cell>
          <cell r="O4586" t="str">
            <v>Não</v>
          </cell>
          <cell r="P4586">
            <v>0.33676030815621566</v>
          </cell>
          <cell r="Q4586" t="str">
            <v>Sim</v>
          </cell>
          <cell r="R4586" t="str">
            <v>Sim</v>
          </cell>
          <cell r="S4586" t="str">
            <v/>
          </cell>
          <cell r="T4586" t="str">
            <v/>
          </cell>
          <cell r="U4586" t="str">
            <v/>
          </cell>
          <cell r="V4586" t="str">
            <v>Sim</v>
          </cell>
          <cell r="W4586" t="str">
            <v>Sim</v>
          </cell>
        </row>
        <row r="4587">
          <cell r="D4587" t="str">
            <v>Treze de Maio/SC</v>
          </cell>
          <cell r="E4587" t="str">
            <v>n.d.</v>
          </cell>
          <cell r="F4587" t="str">
            <v>n.d.</v>
          </cell>
          <cell r="G4587" t="str">
            <v>n.d.</v>
          </cell>
          <cell r="H4587" t="str">
            <v>n.d.</v>
          </cell>
          <cell r="I4587" t="str">
            <v>n.d.</v>
          </cell>
          <cell r="J4587" t="str">
            <v>n.d.</v>
          </cell>
          <cell r="K4587" t="str">
            <v>n.d.</v>
          </cell>
          <cell r="L4587" t="str">
            <v>Cicf</v>
          </cell>
          <cell r="M4587" t="str">
            <v xml:space="preserve">Ente não publicou último RGF de 2024
Ente não publicou último RREO de 2024
</v>
          </cell>
          <cell r="N4587" t="str">
            <v>CAPAG Ano Base 2023</v>
          </cell>
          <cell r="O4587" t="str">
            <v>Não</v>
          </cell>
          <cell r="P4587">
            <v>5.6239116775823599E-2</v>
          </cell>
          <cell r="Q4587" t="str">
            <v>Sim</v>
          </cell>
          <cell r="R4587" t="str">
            <v>Sim</v>
          </cell>
          <cell r="S4587" t="str">
            <v/>
          </cell>
          <cell r="T4587" t="str">
            <v/>
          </cell>
          <cell r="U4587" t="str">
            <v/>
          </cell>
          <cell r="V4587" t="str">
            <v>Não</v>
          </cell>
          <cell r="W4587" t="str">
            <v>Não</v>
          </cell>
        </row>
        <row r="4588">
          <cell r="D4588" t="str">
            <v>Treze Tílias/SC</v>
          </cell>
          <cell r="E4588" t="str">
            <v>A+</v>
          </cell>
          <cell r="F4588">
            <v>8.8680130420262862E-2</v>
          </cell>
          <cell r="G4588" t="str">
            <v>A</v>
          </cell>
          <cell r="H4588">
            <v>0.88796935308006097</v>
          </cell>
          <cell r="I4588" t="str">
            <v>B</v>
          </cell>
          <cell r="J4588">
            <v>9.7755283154265182E-2</v>
          </cell>
          <cell r="K4588" t="str">
            <v>A</v>
          </cell>
          <cell r="L4588" t="str">
            <v>Aicf</v>
          </cell>
          <cell r="M4588" t="str">
            <v/>
          </cell>
          <cell r="N4588" t="str">
            <v>CAPAG Ano Base 2024</v>
          </cell>
          <cell r="O4588" t="str">
            <v>Sim</v>
          </cell>
          <cell r="P4588">
            <v>6.4713004477565977E-2</v>
          </cell>
          <cell r="Q4588" t="str">
            <v>Sim</v>
          </cell>
          <cell r="R4588" t="str">
            <v/>
          </cell>
          <cell r="S4588" t="str">
            <v/>
          </cell>
          <cell r="T4588" t="str">
            <v/>
          </cell>
          <cell r="U4588" t="str">
            <v/>
          </cell>
          <cell r="V4588" t="str">
            <v>Sim</v>
          </cell>
          <cell r="W4588" t="str">
            <v>Sim</v>
          </cell>
        </row>
        <row r="4589">
          <cell r="D4589" t="str">
            <v>Trombudo Central/SC</v>
          </cell>
          <cell r="E4589" t="str">
            <v>n.d.</v>
          </cell>
          <cell r="F4589" t="str">
            <v>n.d.</v>
          </cell>
          <cell r="G4589" t="str">
            <v>n.d.</v>
          </cell>
          <cell r="H4589" t="str">
            <v>n.d.</v>
          </cell>
          <cell r="I4589" t="str">
            <v>n.d.</v>
          </cell>
          <cell r="J4589" t="str">
            <v>n.d.</v>
          </cell>
          <cell r="K4589" t="str">
            <v>n.d.</v>
          </cell>
          <cell r="L4589" t="str">
            <v>Bicf</v>
          </cell>
          <cell r="M4589" t="str">
            <v xml:space="preserve">Ente não publicou último RGF de 2024
Ente não publicou último RREO de 2024
</v>
          </cell>
          <cell r="N4589" t="str">
            <v>CAPAG Ano Base 2023</v>
          </cell>
          <cell r="O4589" t="str">
            <v>Não</v>
          </cell>
          <cell r="P4589">
            <v>0.32956197209578603</v>
          </cell>
          <cell r="Q4589" t="str">
            <v>Sim</v>
          </cell>
          <cell r="R4589" t="str">
            <v>Sim</v>
          </cell>
          <cell r="S4589" t="str">
            <v/>
          </cell>
          <cell r="T4589" t="str">
            <v/>
          </cell>
          <cell r="U4589" t="str">
            <v/>
          </cell>
          <cell r="V4589" t="str">
            <v>Não</v>
          </cell>
          <cell r="W4589" t="str">
            <v>Não</v>
          </cell>
        </row>
        <row r="4590">
          <cell r="D4590" t="str">
            <v>Tubarão/SC</v>
          </cell>
          <cell r="E4590" t="str">
            <v>C</v>
          </cell>
          <cell r="F4590">
            <v>0.47892163128763843</v>
          </cell>
          <cell r="G4590" t="str">
            <v>A</v>
          </cell>
          <cell r="H4590">
            <v>1.0175020724359283</v>
          </cell>
          <cell r="I4590" t="str">
            <v>C</v>
          </cell>
          <cell r="J4590">
            <v>-0.14227825137013653</v>
          </cell>
          <cell r="K4590" t="str">
            <v>C</v>
          </cell>
          <cell r="L4590" t="str">
            <v>Bicf</v>
          </cell>
          <cell r="M4590" t="str">
            <v/>
          </cell>
          <cell r="N4590" t="str">
            <v>CAPAG Ano Base 2023</v>
          </cell>
          <cell r="O4590" t="str">
            <v>Não</v>
          </cell>
          <cell r="P4590">
            <v>8.1758841343974069</v>
          </cell>
          <cell r="Q4590" t="str">
            <v>Sim</v>
          </cell>
          <cell r="R4590" t="str">
            <v/>
          </cell>
          <cell r="S4590" t="str">
            <v/>
          </cell>
          <cell r="T4590" t="str">
            <v/>
          </cell>
          <cell r="U4590" t="str">
            <v/>
          </cell>
          <cell r="V4590" t="str">
            <v>Sim</v>
          </cell>
          <cell r="W4590" t="str">
            <v>Não</v>
          </cell>
        </row>
        <row r="4591">
          <cell r="D4591" t="str">
            <v>Tunápolis/SC</v>
          </cell>
          <cell r="E4591" t="str">
            <v>A</v>
          </cell>
          <cell r="F4591">
            <v>2.4931487201956901E-3</v>
          </cell>
          <cell r="G4591" t="str">
            <v>A</v>
          </cell>
          <cell r="H4591">
            <v>0.87885740685560121</v>
          </cell>
          <cell r="I4591" t="str">
            <v>B</v>
          </cell>
          <cell r="J4591">
            <v>6.3004024913318218E-2</v>
          </cell>
          <cell r="K4591" t="str">
            <v>A</v>
          </cell>
          <cell r="L4591" t="str">
            <v>Bicf</v>
          </cell>
          <cell r="M4591" t="str">
            <v/>
          </cell>
          <cell r="N4591" t="str">
            <v>CAPAG Ano Base 2023</v>
          </cell>
          <cell r="O4591" t="str">
            <v>Não</v>
          </cell>
          <cell r="P4591">
            <v>0.17114973304248232</v>
          </cell>
          <cell r="Q4591" t="str">
            <v>Sim</v>
          </cell>
          <cell r="R4591" t="str">
            <v/>
          </cell>
          <cell r="S4591" t="str">
            <v/>
          </cell>
          <cell r="T4591" t="str">
            <v/>
          </cell>
          <cell r="U4591" t="str">
            <v/>
          </cell>
          <cell r="V4591" t="str">
            <v>Sim</v>
          </cell>
          <cell r="W4591" t="str">
            <v>Sim</v>
          </cell>
        </row>
        <row r="4592">
          <cell r="D4592" t="str">
            <v>Turvo/SC</v>
          </cell>
          <cell r="E4592" t="str">
            <v>n.d.</v>
          </cell>
          <cell r="F4592">
            <v>3.6973809724524513E-2</v>
          </cell>
          <cell r="G4592" t="str">
            <v>A</v>
          </cell>
          <cell r="H4592">
            <v>0.90417948338798548</v>
          </cell>
          <cell r="I4592" t="str">
            <v>B</v>
          </cell>
          <cell r="J4592" t="str">
            <v>n.d.</v>
          </cell>
          <cell r="K4592" t="str">
            <v>n.d.</v>
          </cell>
          <cell r="L4592" t="str">
            <v>Bicf</v>
          </cell>
          <cell r="M4592" t="str">
            <v/>
          </cell>
          <cell r="N4592" t="str">
            <v>CAPAG Ano Base 2023</v>
          </cell>
          <cell r="O4592" t="str">
            <v>Não</v>
          </cell>
          <cell r="P4592">
            <v>0</v>
          </cell>
          <cell r="Q4592" t="str">
            <v>Sim</v>
          </cell>
          <cell r="R4592" t="str">
            <v>Sim</v>
          </cell>
          <cell r="S4592" t="str">
            <v/>
          </cell>
          <cell r="T4592" t="str">
            <v/>
          </cell>
          <cell r="U4592" t="str">
            <v/>
          </cell>
          <cell r="V4592" t="str">
            <v>Sim</v>
          </cell>
          <cell r="W4592" t="str">
            <v>Sim</v>
          </cell>
        </row>
        <row r="4593">
          <cell r="D4593" t="str">
            <v>União do Oeste/SC</v>
          </cell>
          <cell r="E4593" t="str">
            <v>A</v>
          </cell>
          <cell r="F4593">
            <v>0</v>
          </cell>
          <cell r="G4593" t="str">
            <v>A</v>
          </cell>
          <cell r="H4593">
            <v>0.91221503269724713</v>
          </cell>
          <cell r="I4593" t="str">
            <v>B</v>
          </cell>
          <cell r="J4593">
            <v>5.9586683935036071E-2</v>
          </cell>
          <cell r="K4593" t="str">
            <v>A</v>
          </cell>
          <cell r="L4593" t="str">
            <v>Bicf</v>
          </cell>
          <cell r="M4593" t="str">
            <v/>
          </cell>
          <cell r="N4593" t="str">
            <v>CAPAG Ano Base 2023</v>
          </cell>
          <cell r="O4593" t="str">
            <v>Não</v>
          </cell>
          <cell r="P4593">
            <v>0.1980696618261395</v>
          </cell>
          <cell r="Q4593" t="str">
            <v>Sim</v>
          </cell>
          <cell r="R4593" t="str">
            <v/>
          </cell>
          <cell r="S4593" t="str">
            <v/>
          </cell>
          <cell r="T4593" t="str">
            <v/>
          </cell>
          <cell r="U4593" t="str">
            <v/>
          </cell>
          <cell r="V4593" t="str">
            <v>Sim</v>
          </cell>
          <cell r="W4593" t="str">
            <v>Sim</v>
          </cell>
        </row>
        <row r="4594">
          <cell r="D4594" t="str">
            <v>Urubici/SC</v>
          </cell>
          <cell r="E4594" t="str">
            <v>n.d.</v>
          </cell>
          <cell r="F4594" t="str">
            <v>n.d.</v>
          </cell>
          <cell r="G4594" t="str">
            <v>n.d.</v>
          </cell>
          <cell r="H4594" t="str">
            <v>n.d.</v>
          </cell>
          <cell r="I4594" t="str">
            <v>n.d.</v>
          </cell>
          <cell r="J4594" t="str">
            <v>n.d.</v>
          </cell>
          <cell r="K4594" t="str">
            <v>n.d.</v>
          </cell>
          <cell r="L4594" t="str">
            <v>Bicf</v>
          </cell>
          <cell r="M4594" t="str">
            <v xml:space="preserve">Ente não publicou último RGF de 2024
Ente não publicou último RREO de 2024
</v>
          </cell>
          <cell r="N4594" t="str">
            <v>CAPAG Ano Base 2023</v>
          </cell>
          <cell r="O4594" t="str">
            <v>Não</v>
          </cell>
          <cell r="P4594">
            <v>0.30632444068777209</v>
          </cell>
          <cell r="Q4594" t="str">
            <v>Sim</v>
          </cell>
          <cell r="R4594" t="str">
            <v>Sim</v>
          </cell>
          <cell r="S4594" t="str">
            <v/>
          </cell>
          <cell r="T4594" t="str">
            <v/>
          </cell>
          <cell r="U4594" t="str">
            <v/>
          </cell>
          <cell r="V4594" t="str">
            <v>Não</v>
          </cell>
          <cell r="W4594" t="str">
            <v>Não</v>
          </cell>
        </row>
        <row r="4595">
          <cell r="D4595" t="str">
            <v>Urupema/SC</v>
          </cell>
          <cell r="E4595" t="str">
            <v>C</v>
          </cell>
          <cell r="F4595">
            <v>0.13880506242008944</v>
          </cell>
          <cell r="G4595" t="str">
            <v>A</v>
          </cell>
          <cell r="H4595">
            <v>0.93093714346194734</v>
          </cell>
          <cell r="I4595" t="str">
            <v>B</v>
          </cell>
          <cell r="J4595">
            <v>-1.5211914916285539E-2</v>
          </cell>
          <cell r="K4595" t="str">
            <v>C</v>
          </cell>
          <cell r="L4595" t="str">
            <v>Bicf</v>
          </cell>
          <cell r="M4595" t="str">
            <v/>
          </cell>
          <cell r="N4595" t="str">
            <v>CAPAG Ano Base 2023</v>
          </cell>
          <cell r="O4595" t="str">
            <v>Não</v>
          </cell>
          <cell r="P4595">
            <v>6.9957880726767732</v>
          </cell>
          <cell r="Q4595" t="str">
            <v>Sim</v>
          </cell>
          <cell r="R4595" t="str">
            <v/>
          </cell>
          <cell r="S4595" t="str">
            <v/>
          </cell>
          <cell r="T4595" t="str">
            <v/>
          </cell>
          <cell r="U4595" t="str">
            <v/>
          </cell>
          <cell r="V4595" t="str">
            <v>Sim</v>
          </cell>
          <cell r="W4595" t="str">
            <v>Não</v>
          </cell>
        </row>
        <row r="4596">
          <cell r="D4596" t="str">
            <v>Urussanga/SC</v>
          </cell>
          <cell r="E4596" t="str">
            <v>n.d.</v>
          </cell>
          <cell r="F4596" t="str">
            <v>n.d.</v>
          </cell>
          <cell r="G4596" t="str">
            <v>n.d.</v>
          </cell>
          <cell r="H4596" t="str">
            <v>n.d.</v>
          </cell>
          <cell r="I4596" t="str">
            <v>n.d.</v>
          </cell>
          <cell r="J4596" t="str">
            <v>n.d.</v>
          </cell>
          <cell r="K4596" t="str">
            <v>n.d.</v>
          </cell>
          <cell r="L4596" t="str">
            <v>Bicf</v>
          </cell>
          <cell r="M4596" t="str">
            <v xml:space="preserve">Ente não publicou último RGF de 2024
Ente não publicou último RREO de 2024
</v>
          </cell>
          <cell r="N4596" t="str">
            <v>CAPAG Ano Base 2023</v>
          </cell>
          <cell r="O4596" t="str">
            <v>Não</v>
          </cell>
          <cell r="P4596">
            <v>0.63616343165117717</v>
          </cell>
          <cell r="Q4596" t="str">
            <v>Sim</v>
          </cell>
          <cell r="R4596" t="str">
            <v>Sim</v>
          </cell>
          <cell r="S4596" t="str">
            <v/>
          </cell>
          <cell r="T4596" t="str">
            <v/>
          </cell>
          <cell r="U4596" t="str">
            <v/>
          </cell>
          <cell r="V4596" t="str">
            <v>Não</v>
          </cell>
          <cell r="W4596" t="str">
            <v>Não</v>
          </cell>
        </row>
        <row r="4597">
          <cell r="D4597" t="str">
            <v>Vargeão/SC</v>
          </cell>
          <cell r="E4597" t="str">
            <v>A</v>
          </cell>
          <cell r="F4597">
            <v>4.8437189049669309E-2</v>
          </cell>
          <cell r="G4597" t="str">
            <v>A</v>
          </cell>
          <cell r="H4597">
            <v>0.87586503902876711</v>
          </cell>
          <cell r="I4597" t="str">
            <v>B</v>
          </cell>
          <cell r="J4597">
            <v>0.16529215030546893</v>
          </cell>
          <cell r="K4597" t="str">
            <v>A</v>
          </cell>
          <cell r="L4597" t="str">
            <v>Bicf</v>
          </cell>
          <cell r="M4597" t="str">
            <v/>
          </cell>
          <cell r="N4597" t="str">
            <v>CAPAG Ano Base 2023</v>
          </cell>
          <cell r="O4597" t="str">
            <v>Não</v>
          </cell>
          <cell r="P4597">
            <v>1.2103255686594365E-2</v>
          </cell>
          <cell r="Q4597" t="str">
            <v>Sim</v>
          </cell>
          <cell r="R4597" t="str">
            <v/>
          </cell>
          <cell r="S4597" t="str">
            <v/>
          </cell>
          <cell r="T4597" t="str">
            <v/>
          </cell>
          <cell r="U4597" t="str">
            <v/>
          </cell>
          <cell r="V4597" t="str">
            <v>Sim</v>
          </cell>
          <cell r="W4597" t="str">
            <v>Sim</v>
          </cell>
        </row>
        <row r="4598">
          <cell r="D4598" t="str">
            <v>Vargem/SC</v>
          </cell>
          <cell r="E4598" t="str">
            <v>n.d.</v>
          </cell>
          <cell r="F4598">
            <v>0</v>
          </cell>
          <cell r="G4598" t="str">
            <v>A</v>
          </cell>
          <cell r="H4598">
            <v>0.86759631498917544</v>
          </cell>
          <cell r="I4598" t="str">
            <v>B</v>
          </cell>
          <cell r="J4598" t="str">
            <v>n.d.</v>
          </cell>
          <cell r="K4598" t="str">
            <v>n.d.</v>
          </cell>
          <cell r="L4598" t="str">
            <v>Dicf</v>
          </cell>
          <cell r="M459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598" t="str">
            <v>CAPAG Ano Base 2023</v>
          </cell>
          <cell r="O4598" t="str">
            <v>Não</v>
          </cell>
          <cell r="P4598" t="str">
            <v>n.d.</v>
          </cell>
          <cell r="Q4598" t="str">
            <v>Sim</v>
          </cell>
          <cell r="R4598" t="str">
            <v/>
          </cell>
          <cell r="S4598" t="str">
            <v/>
          </cell>
          <cell r="T4598" t="str">
            <v/>
          </cell>
          <cell r="U4598" t="str">
            <v>Sim</v>
          </cell>
          <cell r="V4598" t="str">
            <v>Sim</v>
          </cell>
          <cell r="W4598" t="str">
            <v>Não</v>
          </cell>
        </row>
        <row r="4599">
          <cell r="D4599" t="str">
            <v>Vargem Bonita/SC</v>
          </cell>
          <cell r="E4599" t="str">
            <v>A+</v>
          </cell>
          <cell r="F4599">
            <v>0</v>
          </cell>
          <cell r="G4599" t="str">
            <v>A</v>
          </cell>
          <cell r="H4599">
            <v>0.8414583545540153</v>
          </cell>
          <cell r="I4599" t="str">
            <v>A</v>
          </cell>
          <cell r="J4599">
            <v>0.19402124609530827</v>
          </cell>
          <cell r="K4599" t="str">
            <v>A</v>
          </cell>
          <cell r="L4599" t="str">
            <v>Aicf</v>
          </cell>
          <cell r="M4599" t="str">
            <v/>
          </cell>
          <cell r="N4599" t="str">
            <v>CAPAG Ano Base 2023</v>
          </cell>
          <cell r="O4599" t="str">
            <v>Não</v>
          </cell>
          <cell r="P4599">
            <v>0</v>
          </cell>
          <cell r="Q4599" t="str">
            <v>Sim</v>
          </cell>
          <cell r="R4599" t="str">
            <v/>
          </cell>
          <cell r="S4599" t="str">
            <v/>
          </cell>
          <cell r="T4599" t="str">
            <v/>
          </cell>
          <cell r="U4599" t="str">
            <v/>
          </cell>
          <cell r="V4599" t="str">
            <v>Sim</v>
          </cell>
          <cell r="W4599" t="str">
            <v>Sim</v>
          </cell>
        </row>
        <row r="4600">
          <cell r="D4600" t="str">
            <v>Vidal Ramos/SC</v>
          </cell>
          <cell r="E4600" t="str">
            <v>A+</v>
          </cell>
          <cell r="F4600">
            <v>0</v>
          </cell>
          <cell r="G4600" t="str">
            <v>A</v>
          </cell>
          <cell r="H4600">
            <v>0.8999629339585169</v>
          </cell>
          <cell r="I4600" t="str">
            <v>B</v>
          </cell>
          <cell r="J4600">
            <v>7.385111137288973E-2</v>
          </cell>
          <cell r="K4600" t="str">
            <v>A</v>
          </cell>
          <cell r="L4600" t="str">
            <v>Aicf</v>
          </cell>
          <cell r="M4600" t="str">
            <v/>
          </cell>
          <cell r="N4600" t="str">
            <v>CAPAG Ano Base 2024</v>
          </cell>
          <cell r="O4600" t="str">
            <v>Sim</v>
          </cell>
          <cell r="P4600">
            <v>1.6555943914364036E-2</v>
          </cell>
          <cell r="Q4600" t="str">
            <v>Sim</v>
          </cell>
          <cell r="R4600" t="str">
            <v/>
          </cell>
          <cell r="S4600" t="str">
            <v/>
          </cell>
          <cell r="T4600" t="str">
            <v/>
          </cell>
          <cell r="U4600" t="str">
            <v/>
          </cell>
          <cell r="V4600" t="str">
            <v>Sim</v>
          </cell>
          <cell r="W4600" t="str">
            <v>Sim</v>
          </cell>
        </row>
        <row r="4601">
          <cell r="D4601" t="str">
            <v>Videira/SC</v>
          </cell>
          <cell r="E4601" t="str">
            <v>A+</v>
          </cell>
          <cell r="F4601">
            <v>8.2260147720205526E-2</v>
          </cell>
          <cell r="G4601" t="str">
            <v>A</v>
          </cell>
          <cell r="H4601">
            <v>0.80144595109445449</v>
          </cell>
          <cell r="I4601" t="str">
            <v>A</v>
          </cell>
          <cell r="J4601">
            <v>0.24089079673345831</v>
          </cell>
          <cell r="K4601" t="str">
            <v>A</v>
          </cell>
          <cell r="L4601" t="str">
            <v>Aicf</v>
          </cell>
          <cell r="M4601" t="str">
            <v/>
          </cell>
          <cell r="N4601" t="str">
            <v>CAPAG Ano Base 2023</v>
          </cell>
          <cell r="O4601" t="str">
            <v>Não</v>
          </cell>
          <cell r="P4601">
            <v>1.1976027887838156E-2</v>
          </cell>
          <cell r="Q4601" t="str">
            <v>Sim</v>
          </cell>
          <cell r="R4601" t="str">
            <v/>
          </cell>
          <cell r="S4601" t="str">
            <v/>
          </cell>
          <cell r="T4601" t="str">
            <v/>
          </cell>
          <cell r="U4601" t="str">
            <v/>
          </cell>
          <cell r="V4601" t="str">
            <v>Sim</v>
          </cell>
          <cell r="W4601" t="str">
            <v>Sim</v>
          </cell>
        </row>
        <row r="4602">
          <cell r="D4602" t="str">
            <v>Vitor Meireles/SC</v>
          </cell>
          <cell r="E4602" t="str">
            <v>A</v>
          </cell>
          <cell r="F4602">
            <v>1.9315612209244853E-2</v>
          </cell>
          <cell r="G4602" t="str">
            <v>A</v>
          </cell>
          <cell r="H4602">
            <v>0.90940002345873017</v>
          </cell>
          <cell r="I4602" t="str">
            <v>B</v>
          </cell>
          <cell r="J4602">
            <v>0.22091575634903923</v>
          </cell>
          <cell r="K4602" t="str">
            <v>A</v>
          </cell>
          <cell r="L4602" t="str">
            <v>Bicf</v>
          </cell>
          <cell r="M4602" t="str">
            <v/>
          </cell>
          <cell r="N4602" t="str">
            <v>CAPAG Ano Base 2023</v>
          </cell>
          <cell r="O4602" t="str">
            <v>Não</v>
          </cell>
          <cell r="P4602">
            <v>3.5843397818350275E-2</v>
          </cell>
          <cell r="Q4602" t="str">
            <v>Sim</v>
          </cell>
          <cell r="R4602" t="str">
            <v/>
          </cell>
          <cell r="S4602" t="str">
            <v/>
          </cell>
          <cell r="T4602" t="str">
            <v/>
          </cell>
          <cell r="U4602" t="str">
            <v/>
          </cell>
          <cell r="V4602" t="str">
            <v>Sim</v>
          </cell>
          <cell r="W4602" t="str">
            <v>Sim</v>
          </cell>
        </row>
        <row r="4603">
          <cell r="D4603" t="str">
            <v>Witmarsum/SC</v>
          </cell>
          <cell r="E4603" t="str">
            <v>A+</v>
          </cell>
          <cell r="F4603">
            <v>4.0536249067391041E-2</v>
          </cell>
          <cell r="G4603" t="str">
            <v>A</v>
          </cell>
          <cell r="H4603">
            <v>0.93053290234716202</v>
          </cell>
          <cell r="I4603" t="str">
            <v>B</v>
          </cell>
          <cell r="J4603">
            <v>0.12295289586735349</v>
          </cell>
          <cell r="K4603" t="str">
            <v>A</v>
          </cell>
          <cell r="L4603" t="str">
            <v>Aicf</v>
          </cell>
          <cell r="M4603" t="str">
            <v/>
          </cell>
          <cell r="N4603" t="str">
            <v>CAPAG Ano Base 2023</v>
          </cell>
          <cell r="O4603" t="str">
            <v>Não</v>
          </cell>
          <cell r="P4603">
            <v>8.918714007417481E-3</v>
          </cell>
          <cell r="Q4603" t="str">
            <v>Sim</v>
          </cell>
          <cell r="R4603" t="str">
            <v/>
          </cell>
          <cell r="S4603" t="str">
            <v/>
          </cell>
          <cell r="T4603" t="str">
            <v/>
          </cell>
          <cell r="U4603" t="str">
            <v/>
          </cell>
          <cell r="V4603" t="str">
            <v>Sim</v>
          </cell>
          <cell r="W4603" t="str">
            <v>Sim</v>
          </cell>
        </row>
        <row r="4604">
          <cell r="D4604" t="str">
            <v>Xanxerê/SC</v>
          </cell>
          <cell r="E4604" t="str">
            <v>A</v>
          </cell>
          <cell r="F4604">
            <v>0.24298646816795363</v>
          </cell>
          <cell r="G4604" t="str">
            <v>A</v>
          </cell>
          <cell r="H4604">
            <v>0.86037093352183602</v>
          </cell>
          <cell r="I4604" t="str">
            <v>B</v>
          </cell>
          <cell r="J4604">
            <v>0.18948433395769601</v>
          </cell>
          <cell r="K4604" t="str">
            <v>A</v>
          </cell>
          <cell r="L4604" t="str">
            <v>Bicf</v>
          </cell>
          <cell r="M4604" t="str">
            <v/>
          </cell>
          <cell r="N4604" t="str">
            <v>CAPAG Ano Base 2023</v>
          </cell>
          <cell r="O4604" t="str">
            <v>Não</v>
          </cell>
          <cell r="P4604">
            <v>4.1828540352872083E-2</v>
          </cell>
          <cell r="Q4604" t="str">
            <v>Sim</v>
          </cell>
          <cell r="R4604" t="str">
            <v/>
          </cell>
          <cell r="S4604" t="str">
            <v/>
          </cell>
          <cell r="T4604" t="str">
            <v/>
          </cell>
          <cell r="U4604" t="str">
            <v/>
          </cell>
          <cell r="V4604" t="str">
            <v>Sim</v>
          </cell>
          <cell r="W4604" t="str">
            <v>Sim</v>
          </cell>
        </row>
        <row r="4605">
          <cell r="D4605" t="str">
            <v>Xavantina/SC</v>
          </cell>
          <cell r="E4605" t="str">
            <v>A</v>
          </cell>
          <cell r="F4605">
            <v>1.7050448075198663E-2</v>
          </cell>
          <cell r="G4605" t="str">
            <v>A</v>
          </cell>
          <cell r="H4605">
            <v>0.94750959634142951</v>
          </cell>
          <cell r="I4605" t="str">
            <v>B</v>
          </cell>
          <cell r="J4605">
            <v>9.8071734417229467E-2</v>
          </cell>
          <cell r="K4605" t="str">
            <v>A</v>
          </cell>
          <cell r="L4605" t="str">
            <v>Bicf</v>
          </cell>
          <cell r="M4605" t="str">
            <v/>
          </cell>
          <cell r="N4605" t="str">
            <v>CAPAG Ano Base 2024</v>
          </cell>
          <cell r="O4605" t="str">
            <v>Sim</v>
          </cell>
          <cell r="P4605">
            <v>1.5221120425507766E-2</v>
          </cell>
          <cell r="Q4605" t="str">
            <v>Sim</v>
          </cell>
          <cell r="R4605" t="str">
            <v/>
          </cell>
          <cell r="S4605" t="str">
            <v/>
          </cell>
          <cell r="T4605" t="str">
            <v/>
          </cell>
          <cell r="U4605" t="str">
            <v/>
          </cell>
          <cell r="V4605" t="str">
            <v>Sim</v>
          </cell>
          <cell r="W4605" t="str">
            <v>Sim</v>
          </cell>
        </row>
        <row r="4606">
          <cell r="D4606" t="str">
            <v>Xaxim/SC</v>
          </cell>
          <cell r="E4606" t="str">
            <v>C</v>
          </cell>
          <cell r="F4606">
            <v>0.14783754417797484</v>
          </cell>
          <cell r="G4606" t="str">
            <v>A</v>
          </cell>
          <cell r="H4606">
            <v>0.96669729075131761</v>
          </cell>
          <cell r="I4606" t="str">
            <v>C</v>
          </cell>
          <cell r="J4606">
            <v>4.5163007367485651E-2</v>
          </cell>
          <cell r="K4606" t="str">
            <v>B</v>
          </cell>
          <cell r="L4606" t="str">
            <v>Bicf</v>
          </cell>
          <cell r="M4606" t="str">
            <v/>
          </cell>
          <cell r="N4606" t="str">
            <v>CAPAG Ano Base 2024</v>
          </cell>
          <cell r="O4606" t="str">
            <v>Sim</v>
          </cell>
          <cell r="P4606">
            <v>2.1435308564335415E-2</v>
          </cell>
          <cell r="Q4606" t="str">
            <v>Sim</v>
          </cell>
          <cell r="R4606" t="str">
            <v/>
          </cell>
          <cell r="S4606" t="str">
            <v/>
          </cell>
          <cell r="T4606" t="str">
            <v/>
          </cell>
          <cell r="U4606" t="str">
            <v/>
          </cell>
          <cell r="V4606" t="str">
            <v>Sim</v>
          </cell>
          <cell r="W4606" t="str">
            <v>Sim</v>
          </cell>
        </row>
        <row r="4607">
          <cell r="D4607" t="str">
            <v>Zortéa/SC</v>
          </cell>
          <cell r="E4607" t="str">
            <v>n.d.</v>
          </cell>
          <cell r="F4607" t="str">
            <v>n.d.</v>
          </cell>
          <cell r="G4607" t="str">
            <v>n.d.</v>
          </cell>
          <cell r="H4607" t="str">
            <v>n.d.</v>
          </cell>
          <cell r="I4607" t="str">
            <v>n.d.</v>
          </cell>
          <cell r="J4607" t="str">
            <v>n.d.</v>
          </cell>
          <cell r="K4607" t="str">
            <v>n.d.</v>
          </cell>
          <cell r="L4607" t="str">
            <v>Aicf</v>
          </cell>
          <cell r="M4607" t="str">
            <v xml:space="preserve">Ente não publicou último RGF de 2024
Ente não publicou último RREO de 2024
</v>
          </cell>
          <cell r="N4607" t="str">
            <v>CAPAG Ano Base 2023</v>
          </cell>
          <cell r="O4607" t="str">
            <v>Não</v>
          </cell>
          <cell r="P4607">
            <v>0.17987109042419411</v>
          </cell>
          <cell r="Q4607" t="str">
            <v>Sim</v>
          </cell>
          <cell r="R4607" t="str">
            <v>Sim</v>
          </cell>
          <cell r="S4607" t="str">
            <v/>
          </cell>
          <cell r="T4607" t="str">
            <v/>
          </cell>
          <cell r="U4607" t="str">
            <v/>
          </cell>
          <cell r="V4607" t="str">
            <v>Não</v>
          </cell>
          <cell r="W4607" t="str">
            <v>Não</v>
          </cell>
        </row>
        <row r="4608">
          <cell r="D4608" t="str">
            <v>Balneário Rincão/SC</v>
          </cell>
          <cell r="E4608" t="str">
            <v>C</v>
          </cell>
          <cell r="F4608">
            <v>0.19336929174383594</v>
          </cell>
          <cell r="G4608" t="str">
            <v>A</v>
          </cell>
          <cell r="H4608">
            <v>0.91282353454124743</v>
          </cell>
          <cell r="I4608" t="str">
            <v>B</v>
          </cell>
          <cell r="J4608">
            <v>-2.4956690820874036E-3</v>
          </cell>
          <cell r="K4608" t="str">
            <v>C</v>
          </cell>
          <cell r="L4608" t="str">
            <v>Bicf</v>
          </cell>
          <cell r="M4608" t="str">
            <v/>
          </cell>
          <cell r="N4608" t="str">
            <v>CAPAG Ano Base 2023</v>
          </cell>
          <cell r="O4608" t="str">
            <v>Não</v>
          </cell>
          <cell r="P4608">
            <v>1.0500107403256456</v>
          </cell>
          <cell r="Q4608" t="str">
            <v>Sim</v>
          </cell>
          <cell r="R4608" t="str">
            <v/>
          </cell>
          <cell r="S4608" t="str">
            <v/>
          </cell>
          <cell r="T4608" t="str">
            <v/>
          </cell>
          <cell r="U4608" t="str">
            <v/>
          </cell>
          <cell r="V4608" t="str">
            <v>Sim</v>
          </cell>
          <cell r="W4608" t="str">
            <v>Sim</v>
          </cell>
        </row>
        <row r="4609">
          <cell r="D4609" t="str">
            <v>Aceguá/RS</v>
          </cell>
          <cell r="E4609" t="str">
            <v>C</v>
          </cell>
          <cell r="F4609">
            <v>0</v>
          </cell>
          <cell r="G4609" t="str">
            <v>A</v>
          </cell>
          <cell r="H4609">
            <v>0.98828795754769572</v>
          </cell>
          <cell r="I4609" t="str">
            <v>C</v>
          </cell>
          <cell r="J4609">
            <v>0.14487887571549893</v>
          </cell>
          <cell r="K4609" t="str">
            <v>A</v>
          </cell>
          <cell r="L4609" t="str">
            <v>Bicf</v>
          </cell>
          <cell r="M4609" t="str">
            <v/>
          </cell>
          <cell r="N4609" t="str">
            <v>CAPAG Ano Base 2023</v>
          </cell>
          <cell r="O4609" t="str">
            <v>Não</v>
          </cell>
          <cell r="P4609">
            <v>0.10799444266834959</v>
          </cell>
          <cell r="Q4609" t="str">
            <v>Sim</v>
          </cell>
          <cell r="R4609" t="str">
            <v>Sim</v>
          </cell>
          <cell r="S4609" t="str">
            <v/>
          </cell>
          <cell r="T4609" t="str">
            <v/>
          </cell>
          <cell r="U4609" t="str">
            <v/>
          </cell>
          <cell r="V4609" t="str">
            <v>Sim</v>
          </cell>
          <cell r="W4609" t="str">
            <v>Sim</v>
          </cell>
        </row>
        <row r="4610">
          <cell r="D4610" t="str">
            <v>Água Santa/RS</v>
          </cell>
          <cell r="E4610" t="str">
            <v>n.d.</v>
          </cell>
          <cell r="F4610">
            <v>7.0741036119604389E-2</v>
          </cell>
          <cell r="G4610" t="str">
            <v>A</v>
          </cell>
          <cell r="H4610" t="str">
            <v>n.d.</v>
          </cell>
          <cell r="I4610" t="str">
            <v>n.d.</v>
          </cell>
          <cell r="J4610">
            <v>1.6383494804712632E-2</v>
          </cell>
          <cell r="K4610" t="str">
            <v>B</v>
          </cell>
          <cell r="L4610" t="str">
            <v>Dicf</v>
          </cell>
          <cell r="M461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610" t="str">
            <v>CAPAG Ano Base 2023</v>
          </cell>
          <cell r="O4610" t="str">
            <v>Não</v>
          </cell>
          <cell r="P4610">
            <v>0.54163009956395036</v>
          </cell>
          <cell r="Q4610" t="str">
            <v>Sim</v>
          </cell>
          <cell r="R4610" t="str">
            <v/>
          </cell>
          <cell r="S4610" t="str">
            <v>Sim</v>
          </cell>
          <cell r="T4610" t="str">
            <v/>
          </cell>
          <cell r="U4610" t="str">
            <v/>
          </cell>
          <cell r="V4610" t="str">
            <v>Sim</v>
          </cell>
          <cell r="W4610" t="str">
            <v>Sim</v>
          </cell>
        </row>
        <row r="4611">
          <cell r="D4611" t="str">
            <v>Agudo/RS</v>
          </cell>
          <cell r="E4611" t="str">
            <v>A+</v>
          </cell>
          <cell r="F4611">
            <v>8.9639212329434906E-2</v>
          </cell>
          <cell r="G4611" t="str">
            <v>A</v>
          </cell>
          <cell r="H4611">
            <v>0.86663518802931927</v>
          </cell>
          <cell r="I4611" t="str">
            <v>B</v>
          </cell>
          <cell r="J4611">
            <v>0.22266536697923919</v>
          </cell>
          <cell r="K4611" t="str">
            <v>A</v>
          </cell>
          <cell r="L4611" t="str">
            <v>Aicf</v>
          </cell>
          <cell r="M4611" t="str">
            <v/>
          </cell>
          <cell r="N4611" t="str">
            <v>CAPAG Ano Base 2023</v>
          </cell>
          <cell r="O4611" t="str">
            <v>Não</v>
          </cell>
          <cell r="P4611">
            <v>0.21903845386019735</v>
          </cell>
          <cell r="Q4611" t="str">
            <v>Sim</v>
          </cell>
          <cell r="R4611" t="str">
            <v/>
          </cell>
          <cell r="S4611" t="str">
            <v/>
          </cell>
          <cell r="T4611" t="str">
            <v/>
          </cell>
          <cell r="U4611" t="str">
            <v/>
          </cell>
          <cell r="V4611" t="str">
            <v>Sim</v>
          </cell>
          <cell r="W4611" t="str">
            <v>Sim</v>
          </cell>
        </row>
        <row r="4612">
          <cell r="D4612" t="str">
            <v>Ajuricaba/RS</v>
          </cell>
          <cell r="E4612" t="str">
            <v>A+</v>
          </cell>
          <cell r="F4612">
            <v>5.2473289118459991E-2</v>
          </cell>
          <cell r="G4612" t="str">
            <v>A</v>
          </cell>
          <cell r="H4612">
            <v>0.88899497146719075</v>
          </cell>
          <cell r="I4612" t="str">
            <v>B</v>
          </cell>
          <cell r="J4612">
            <v>0.1191959865092959</v>
          </cell>
          <cell r="K4612" t="str">
            <v>A</v>
          </cell>
          <cell r="L4612" t="str">
            <v>Aicf</v>
          </cell>
          <cell r="M4612" t="str">
            <v/>
          </cell>
          <cell r="N4612" t="str">
            <v>CAPAG Ano Base 2023</v>
          </cell>
          <cell r="O4612" t="str">
            <v>Não</v>
          </cell>
          <cell r="P4612">
            <v>0.11976043687577488</v>
          </cell>
          <cell r="Q4612" t="str">
            <v>Sim</v>
          </cell>
          <cell r="R4612" t="str">
            <v/>
          </cell>
          <cell r="S4612" t="str">
            <v/>
          </cell>
          <cell r="T4612" t="str">
            <v/>
          </cell>
          <cell r="U4612" t="str">
            <v/>
          </cell>
          <cell r="V4612" t="str">
            <v>Sim</v>
          </cell>
          <cell r="W4612" t="str">
            <v>Sim</v>
          </cell>
        </row>
        <row r="4613">
          <cell r="D4613" t="str">
            <v>Alecrim/RS</v>
          </cell>
          <cell r="E4613" t="str">
            <v>C</v>
          </cell>
          <cell r="F4613">
            <v>3.7915356868768069E-2</v>
          </cell>
          <cell r="G4613" t="str">
            <v>A</v>
          </cell>
          <cell r="H4613">
            <v>1.0232046750181929</v>
          </cell>
          <cell r="I4613" t="str">
            <v>C</v>
          </cell>
          <cell r="J4613">
            <v>2.8610549425153401E-3</v>
          </cell>
          <cell r="K4613" t="str">
            <v>B</v>
          </cell>
          <cell r="L4613" t="str">
            <v>Cicf</v>
          </cell>
          <cell r="M4613" t="str">
            <v/>
          </cell>
          <cell r="N4613" t="str">
            <v>CAPAG Ano Base 2023</v>
          </cell>
          <cell r="O4613" t="str">
            <v>Não</v>
          </cell>
          <cell r="P4613">
            <v>0.74641029513927359</v>
          </cell>
          <cell r="Q4613" t="str">
            <v>Sim</v>
          </cell>
          <cell r="R4613" t="str">
            <v/>
          </cell>
          <cell r="S4613" t="str">
            <v/>
          </cell>
          <cell r="T4613" t="str">
            <v/>
          </cell>
          <cell r="U4613" t="str">
            <v/>
          </cell>
          <cell r="V4613" t="str">
            <v>Sim</v>
          </cell>
          <cell r="W4613" t="str">
            <v>Não</v>
          </cell>
        </row>
        <row r="4614">
          <cell r="D4614" t="str">
            <v>Alegrete/RS</v>
          </cell>
          <cell r="E4614" t="str">
            <v>A</v>
          </cell>
          <cell r="F4614">
            <v>0.10531155497333275</v>
          </cell>
          <cell r="G4614" t="str">
            <v>A</v>
          </cell>
          <cell r="H4614">
            <v>0.88354906422096824</v>
          </cell>
          <cell r="I4614" t="str">
            <v>B</v>
          </cell>
          <cell r="J4614">
            <v>0.10531258840067133</v>
          </cell>
          <cell r="K4614" t="str">
            <v>A</v>
          </cell>
          <cell r="L4614" t="str">
            <v>Dicf</v>
          </cell>
          <cell r="M4614" t="str">
            <v/>
          </cell>
          <cell r="N4614" t="str">
            <v>CAPAG Ano Base 2023</v>
          </cell>
          <cell r="O4614" t="str">
            <v>Não</v>
          </cell>
          <cell r="P4614">
            <v>0.12655783353079447</v>
          </cell>
          <cell r="Q4614" t="str">
            <v>Sim</v>
          </cell>
          <cell r="R4614" t="str">
            <v/>
          </cell>
          <cell r="S4614" t="str">
            <v/>
          </cell>
          <cell r="T4614" t="str">
            <v/>
          </cell>
          <cell r="U4614" t="str">
            <v/>
          </cell>
          <cell r="V4614" t="str">
            <v>Sim</v>
          </cell>
          <cell r="W4614" t="str">
            <v>Sim</v>
          </cell>
        </row>
        <row r="4615">
          <cell r="D4615" t="str">
            <v>Alegria/RS</v>
          </cell>
          <cell r="E4615" t="str">
            <v>C</v>
          </cell>
          <cell r="F4615">
            <v>2.5566612323519009E-2</v>
          </cell>
          <cell r="G4615" t="str">
            <v>A</v>
          </cell>
          <cell r="H4615">
            <v>0.87457507032270576</v>
          </cell>
          <cell r="I4615" t="str">
            <v>B</v>
          </cell>
          <cell r="J4615">
            <v>-2.8465985511498398E-3</v>
          </cell>
          <cell r="K4615" t="str">
            <v>C</v>
          </cell>
          <cell r="L4615" t="str">
            <v>Dicf</v>
          </cell>
          <cell r="M4615" t="str">
            <v/>
          </cell>
          <cell r="N4615" t="str">
            <v>CAPAG Ano Base 2023</v>
          </cell>
          <cell r="O4615" t="str">
            <v>Não</v>
          </cell>
          <cell r="P4615">
            <v>1.2409224743783027</v>
          </cell>
          <cell r="Q4615" t="str">
            <v>Sim</v>
          </cell>
          <cell r="R4615" t="str">
            <v/>
          </cell>
          <cell r="S4615" t="str">
            <v/>
          </cell>
          <cell r="T4615" t="str">
            <v/>
          </cell>
          <cell r="U4615" t="str">
            <v/>
          </cell>
          <cell r="V4615" t="str">
            <v>Sim</v>
          </cell>
          <cell r="W4615" t="str">
            <v>Sim</v>
          </cell>
        </row>
        <row r="4616">
          <cell r="D4616" t="str">
            <v>Almirante Tamandaré do Sul/RS</v>
          </cell>
          <cell r="E4616" t="str">
            <v>A</v>
          </cell>
          <cell r="F4616">
            <v>3.612267213654187E-2</v>
          </cell>
          <cell r="G4616" t="str">
            <v>A</v>
          </cell>
          <cell r="H4616">
            <v>0.82056167519812506</v>
          </cell>
          <cell r="I4616" t="str">
            <v>A</v>
          </cell>
          <cell r="J4616">
            <v>0.21111340551874766</v>
          </cell>
          <cell r="K4616" t="str">
            <v>A</v>
          </cell>
          <cell r="L4616" t="str">
            <v>Bicf</v>
          </cell>
          <cell r="M4616" t="str">
            <v/>
          </cell>
          <cell r="N4616" t="str">
            <v>CAPAG Ano Base 2023</v>
          </cell>
          <cell r="O4616" t="str">
            <v>Não</v>
          </cell>
          <cell r="P4616">
            <v>5.8877499003581982E-2</v>
          </cell>
          <cell r="Q4616" t="str">
            <v>Sim</v>
          </cell>
          <cell r="R4616" t="str">
            <v/>
          </cell>
          <cell r="S4616" t="str">
            <v/>
          </cell>
          <cell r="T4616" t="str">
            <v/>
          </cell>
          <cell r="U4616" t="str">
            <v/>
          </cell>
          <cell r="V4616" t="str">
            <v>Sim</v>
          </cell>
          <cell r="W4616" t="str">
            <v>Sim</v>
          </cell>
        </row>
        <row r="4617">
          <cell r="D4617" t="str">
            <v>Alpestre/RS</v>
          </cell>
          <cell r="E4617" t="str">
            <v>A</v>
          </cell>
          <cell r="F4617">
            <v>0</v>
          </cell>
          <cell r="G4617" t="str">
            <v>A</v>
          </cell>
          <cell r="H4617">
            <v>0.78882084544949183</v>
          </cell>
          <cell r="I4617" t="str">
            <v>A</v>
          </cell>
          <cell r="J4617">
            <v>0.16719039374717359</v>
          </cell>
          <cell r="K4617" t="str">
            <v>A</v>
          </cell>
          <cell r="L4617" t="str">
            <v>Bicf</v>
          </cell>
          <cell r="M4617" t="str">
            <v/>
          </cell>
          <cell r="N4617" t="str">
            <v>CAPAG Ano Base 2024</v>
          </cell>
          <cell r="O4617" t="str">
            <v>Sim</v>
          </cell>
          <cell r="P4617">
            <v>0.10176981146590167</v>
          </cell>
          <cell r="Q4617" t="str">
            <v>Sim</v>
          </cell>
          <cell r="R4617" t="str">
            <v/>
          </cell>
          <cell r="S4617" t="str">
            <v/>
          </cell>
          <cell r="T4617" t="str">
            <v/>
          </cell>
          <cell r="U4617" t="str">
            <v/>
          </cell>
          <cell r="V4617" t="str">
            <v>Sim</v>
          </cell>
          <cell r="W4617" t="str">
            <v>Sim</v>
          </cell>
        </row>
        <row r="4618">
          <cell r="D4618" t="str">
            <v>Alto Alegre/RS</v>
          </cell>
          <cell r="E4618" t="str">
            <v>A</v>
          </cell>
          <cell r="F4618">
            <v>0.24971527440909261</v>
          </cell>
          <cell r="G4618" t="str">
            <v>A</v>
          </cell>
          <cell r="H4618">
            <v>0.8066508705780594</v>
          </cell>
          <cell r="I4618" t="str">
            <v>A</v>
          </cell>
          <cell r="J4618">
            <v>0.17127642387206446</v>
          </cell>
          <cell r="K4618" t="str">
            <v>A</v>
          </cell>
          <cell r="L4618" t="str">
            <v>Bicf</v>
          </cell>
          <cell r="M4618" t="str">
            <v/>
          </cell>
          <cell r="N4618" t="str">
            <v>CAPAG Ano Base 2023</v>
          </cell>
          <cell r="O4618" t="str">
            <v>Não</v>
          </cell>
          <cell r="P4618">
            <v>0</v>
          </cell>
          <cell r="Q4618" t="str">
            <v>Sim</v>
          </cell>
          <cell r="R4618" t="str">
            <v/>
          </cell>
          <cell r="S4618" t="str">
            <v/>
          </cell>
          <cell r="T4618" t="str">
            <v/>
          </cell>
          <cell r="U4618" t="str">
            <v/>
          </cell>
          <cell r="V4618" t="str">
            <v>Sim</v>
          </cell>
          <cell r="W4618" t="str">
            <v>Sim</v>
          </cell>
        </row>
        <row r="4619">
          <cell r="D4619" t="str">
            <v>Alto Feliz/RS</v>
          </cell>
          <cell r="E4619" t="str">
            <v>A+</v>
          </cell>
          <cell r="F4619">
            <v>0.17467680179728431</v>
          </cell>
          <cell r="G4619" t="str">
            <v>A</v>
          </cell>
          <cell r="H4619">
            <v>0.75658591504994899</v>
          </cell>
          <cell r="I4619" t="str">
            <v>A</v>
          </cell>
          <cell r="J4619">
            <v>0.20537303158753037</v>
          </cell>
          <cell r="K4619" t="str">
            <v>A</v>
          </cell>
          <cell r="L4619" t="str">
            <v>Aicf</v>
          </cell>
          <cell r="M4619" t="str">
            <v/>
          </cell>
          <cell r="N4619" t="str">
            <v>CAPAG Ano Base 2023</v>
          </cell>
          <cell r="O4619" t="str">
            <v>Não</v>
          </cell>
          <cell r="P4619">
            <v>6.1877042658379011E-2</v>
          </cell>
          <cell r="Q4619" t="str">
            <v>Sim</v>
          </cell>
          <cell r="R4619" t="str">
            <v/>
          </cell>
          <cell r="S4619" t="str">
            <v/>
          </cell>
          <cell r="T4619" t="str">
            <v/>
          </cell>
          <cell r="U4619" t="str">
            <v/>
          </cell>
          <cell r="V4619" t="str">
            <v>Sim</v>
          </cell>
          <cell r="W4619" t="str">
            <v>Sim</v>
          </cell>
        </row>
        <row r="4620">
          <cell r="D4620" t="str">
            <v>Alvorada/RS</v>
          </cell>
          <cell r="E4620" t="str">
            <v>A</v>
          </cell>
          <cell r="F4620">
            <v>9.7743103884404769E-2</v>
          </cell>
          <cell r="G4620" t="str">
            <v>A</v>
          </cell>
          <cell r="H4620">
            <v>0.81524690706274128</v>
          </cell>
          <cell r="I4620" t="str">
            <v>A</v>
          </cell>
          <cell r="J4620">
            <v>7.5397168048389279E-2</v>
          </cell>
          <cell r="K4620" t="str">
            <v>A</v>
          </cell>
          <cell r="L4620" t="str">
            <v>Bicf</v>
          </cell>
          <cell r="M4620" t="str">
            <v/>
          </cell>
          <cell r="N4620" t="str">
            <v>CAPAG Ano Base 2023</v>
          </cell>
          <cell r="O4620" t="str">
            <v>Não</v>
          </cell>
          <cell r="P4620">
            <v>0.35858957556770671</v>
          </cell>
          <cell r="Q4620" t="str">
            <v>Sim</v>
          </cell>
          <cell r="R4620" t="str">
            <v/>
          </cell>
          <cell r="S4620" t="str">
            <v/>
          </cell>
          <cell r="T4620" t="str">
            <v/>
          </cell>
          <cell r="U4620" t="str">
            <v/>
          </cell>
          <cell r="V4620" t="str">
            <v>Sim</v>
          </cell>
          <cell r="W4620" t="str">
            <v>Sim</v>
          </cell>
        </row>
        <row r="4621">
          <cell r="D4621" t="str">
            <v>Amaral Ferrador/RS</v>
          </cell>
          <cell r="E4621" t="str">
            <v>A+</v>
          </cell>
          <cell r="F4621">
            <v>7.3432849729332658E-2</v>
          </cell>
          <cell r="G4621" t="str">
            <v>A</v>
          </cell>
          <cell r="H4621">
            <v>0.94642541400786606</v>
          </cell>
          <cell r="I4621" t="str">
            <v>B</v>
          </cell>
          <cell r="J4621">
            <v>6.9304235014066434E-2</v>
          </cell>
          <cell r="K4621" t="str">
            <v>A</v>
          </cell>
          <cell r="L4621" t="str">
            <v>Aicf</v>
          </cell>
          <cell r="M4621" t="str">
            <v/>
          </cell>
          <cell r="N4621" t="str">
            <v>CAPAG Ano Base 2023</v>
          </cell>
          <cell r="O4621" t="str">
            <v>Não</v>
          </cell>
          <cell r="P4621">
            <v>0.30139479442702155</v>
          </cell>
          <cell r="Q4621" t="str">
            <v>Sim</v>
          </cell>
          <cell r="R4621" t="str">
            <v/>
          </cell>
          <cell r="S4621" t="str">
            <v/>
          </cell>
          <cell r="T4621" t="str">
            <v/>
          </cell>
          <cell r="U4621" t="str">
            <v/>
          </cell>
          <cell r="V4621" t="str">
            <v>Sim</v>
          </cell>
          <cell r="W4621" t="str">
            <v>Sim</v>
          </cell>
        </row>
        <row r="4622">
          <cell r="D4622" t="str">
            <v>Ametista do Sul/RS</v>
          </cell>
          <cell r="E4622" t="str">
            <v>C</v>
          </cell>
          <cell r="F4622">
            <v>2.6151250297006712E-2</v>
          </cell>
          <cell r="G4622" t="str">
            <v>A</v>
          </cell>
          <cell r="H4622">
            <v>3.974582102455622</v>
          </cell>
          <cell r="I4622" t="str">
            <v>C</v>
          </cell>
          <cell r="J4622">
            <v>0</v>
          </cell>
          <cell r="K4622" t="str">
            <v>C</v>
          </cell>
          <cell r="L4622" t="str">
            <v>Cicf</v>
          </cell>
          <cell r="M4622" t="str">
            <v/>
          </cell>
          <cell r="N4622" t="str">
            <v>CAPAG Ano Base 2023</v>
          </cell>
          <cell r="O4622" t="str">
            <v>Não</v>
          </cell>
          <cell r="P4622" t="str">
            <v>n.d.</v>
          </cell>
          <cell r="Q4622" t="str">
            <v>Sim</v>
          </cell>
          <cell r="R4622" t="str">
            <v/>
          </cell>
          <cell r="S4622" t="str">
            <v/>
          </cell>
          <cell r="T4622" t="str">
            <v/>
          </cell>
          <cell r="U4622" t="str">
            <v/>
          </cell>
          <cell r="V4622" t="str">
            <v>Sim</v>
          </cell>
          <cell r="W4622" t="str">
            <v>Sim</v>
          </cell>
        </row>
        <row r="4623">
          <cell r="D4623" t="str">
            <v>André da Rocha/RS</v>
          </cell>
          <cell r="E4623" t="str">
            <v>A</v>
          </cell>
          <cell r="F4623">
            <v>0</v>
          </cell>
          <cell r="G4623" t="str">
            <v>A</v>
          </cell>
          <cell r="H4623">
            <v>0.7627966359944871</v>
          </cell>
          <cell r="I4623" t="str">
            <v>A</v>
          </cell>
          <cell r="J4623">
            <v>7.4889833767858613E-2</v>
          </cell>
          <cell r="K4623" t="str">
            <v>A</v>
          </cell>
          <cell r="L4623" t="str">
            <v>Dicf</v>
          </cell>
          <cell r="M4623" t="str">
            <v/>
          </cell>
          <cell r="N4623" t="str">
            <v>CAPAG Ano Base 2023</v>
          </cell>
          <cell r="O4623" t="str">
            <v>Não</v>
          </cell>
          <cell r="P4623">
            <v>0.24586387428765177</v>
          </cell>
          <cell r="Q4623" t="str">
            <v>Sim</v>
          </cell>
          <cell r="R4623" t="str">
            <v/>
          </cell>
          <cell r="S4623" t="str">
            <v/>
          </cell>
          <cell r="T4623" t="str">
            <v/>
          </cell>
          <cell r="U4623" t="str">
            <v/>
          </cell>
          <cell r="V4623" t="str">
            <v>Sim</v>
          </cell>
          <cell r="W4623" t="str">
            <v>Sim</v>
          </cell>
        </row>
        <row r="4624">
          <cell r="D4624" t="str">
            <v>Anta Gorda/RS</v>
          </cell>
          <cell r="E4624" t="str">
            <v>A</v>
          </cell>
          <cell r="F4624">
            <v>9.6778920405460656E-2</v>
          </cell>
          <cell r="G4624" t="str">
            <v>A</v>
          </cell>
          <cell r="H4624">
            <v>0.84475277973233265</v>
          </cell>
          <cell r="I4624" t="str">
            <v>A</v>
          </cell>
          <cell r="J4624">
            <v>0.17346102981544115</v>
          </cell>
          <cell r="K4624" t="str">
            <v>A</v>
          </cell>
          <cell r="L4624" t="str">
            <v>Bicf</v>
          </cell>
          <cell r="M4624" t="str">
            <v/>
          </cell>
          <cell r="N4624" t="str">
            <v>CAPAG Ano Base 2023</v>
          </cell>
          <cell r="O4624" t="str">
            <v>Não</v>
          </cell>
          <cell r="P4624">
            <v>8.3220466475306898E-2</v>
          </cell>
          <cell r="Q4624" t="str">
            <v>Sim</v>
          </cell>
          <cell r="R4624" t="str">
            <v/>
          </cell>
          <cell r="S4624" t="str">
            <v/>
          </cell>
          <cell r="T4624" t="str">
            <v/>
          </cell>
          <cell r="U4624" t="str">
            <v/>
          </cell>
          <cell r="V4624" t="str">
            <v>Sim</v>
          </cell>
          <cell r="W4624" t="str">
            <v>Sim</v>
          </cell>
        </row>
        <row r="4625">
          <cell r="D4625" t="str">
            <v>Antônio Prado/RS</v>
          </cell>
          <cell r="E4625" t="str">
            <v>A+</v>
          </cell>
          <cell r="F4625">
            <v>0.17198952057874506</v>
          </cell>
          <cell r="G4625" t="str">
            <v>A</v>
          </cell>
          <cell r="H4625">
            <v>0.81515909154140143</v>
          </cell>
          <cell r="I4625" t="str">
            <v>A</v>
          </cell>
          <cell r="J4625">
            <v>5.7102703652088298E-2</v>
          </cell>
          <cell r="K4625" t="str">
            <v>A</v>
          </cell>
          <cell r="L4625" t="str">
            <v>Aicf</v>
          </cell>
          <cell r="M4625" t="str">
            <v/>
          </cell>
          <cell r="N4625" t="str">
            <v>CAPAG Ano Base 2023</v>
          </cell>
          <cell r="O4625" t="str">
            <v>Não</v>
          </cell>
          <cell r="P4625">
            <v>5.7297056626962869E-2</v>
          </cell>
          <cell r="Q4625" t="str">
            <v>Sim</v>
          </cell>
          <cell r="R4625" t="str">
            <v/>
          </cell>
          <cell r="S4625" t="str">
            <v/>
          </cell>
          <cell r="T4625" t="str">
            <v/>
          </cell>
          <cell r="U4625" t="str">
            <v/>
          </cell>
          <cell r="V4625" t="str">
            <v>Sim</v>
          </cell>
          <cell r="W4625" t="str">
            <v>Sim</v>
          </cell>
        </row>
        <row r="4626">
          <cell r="D4626" t="str">
            <v>Arambaré/RS</v>
          </cell>
          <cell r="E4626" t="str">
            <v>A+</v>
          </cell>
          <cell r="F4626">
            <v>1.6201444676201566E-2</v>
          </cell>
          <cell r="G4626" t="str">
            <v>A</v>
          </cell>
          <cell r="H4626">
            <v>0.90280351014171523</v>
          </cell>
          <cell r="I4626" t="str">
            <v>B</v>
          </cell>
          <cell r="J4626">
            <v>0.10850417650905048</v>
          </cell>
          <cell r="K4626" t="str">
            <v>A</v>
          </cell>
          <cell r="L4626" t="str">
            <v>Aicf</v>
          </cell>
          <cell r="M4626" t="str">
            <v/>
          </cell>
          <cell r="N4626" t="str">
            <v>CAPAG Ano Base 2024</v>
          </cell>
          <cell r="O4626" t="str">
            <v>Sim</v>
          </cell>
          <cell r="P4626">
            <v>0.17959408454732131</v>
          </cell>
          <cell r="Q4626" t="str">
            <v>Sim</v>
          </cell>
          <cell r="R4626" t="str">
            <v/>
          </cell>
          <cell r="S4626" t="str">
            <v/>
          </cell>
          <cell r="T4626" t="str">
            <v/>
          </cell>
          <cell r="U4626" t="str">
            <v/>
          </cell>
          <cell r="V4626" t="str">
            <v>Sim</v>
          </cell>
          <cell r="W4626" t="str">
            <v>Sim</v>
          </cell>
        </row>
        <row r="4627">
          <cell r="D4627" t="str">
            <v>Araricá/RS</v>
          </cell>
          <cell r="E4627" t="str">
            <v>C</v>
          </cell>
          <cell r="F4627">
            <v>0.12196464350690228</v>
          </cell>
          <cell r="G4627" t="str">
            <v>A</v>
          </cell>
          <cell r="H4627">
            <v>0.9091427977998584</v>
          </cell>
          <cell r="I4627" t="str">
            <v>B</v>
          </cell>
          <cell r="J4627">
            <v>0</v>
          </cell>
          <cell r="K4627" t="str">
            <v>C</v>
          </cell>
          <cell r="L4627" t="str">
            <v>Cicf</v>
          </cell>
          <cell r="M4627" t="str">
            <v/>
          </cell>
          <cell r="N4627" t="str">
            <v>CAPAG Ano Base 2023</v>
          </cell>
          <cell r="O4627" t="str">
            <v>Não</v>
          </cell>
          <cell r="P4627">
            <v>1</v>
          </cell>
          <cell r="Q4627" t="str">
            <v>Sim</v>
          </cell>
          <cell r="R4627" t="str">
            <v/>
          </cell>
          <cell r="S4627" t="str">
            <v/>
          </cell>
          <cell r="T4627" t="str">
            <v/>
          </cell>
          <cell r="U4627" t="str">
            <v/>
          </cell>
          <cell r="V4627" t="str">
            <v>Sim</v>
          </cell>
          <cell r="W4627" t="str">
            <v>Sim</v>
          </cell>
        </row>
        <row r="4628">
          <cell r="D4628" t="str">
            <v>Aratiba/RS</v>
          </cell>
          <cell r="E4628" t="str">
            <v>A</v>
          </cell>
          <cell r="F4628">
            <v>0.22689766983267298</v>
          </cell>
          <cell r="G4628" t="str">
            <v>A</v>
          </cell>
          <cell r="H4628">
            <v>0.81833261764066489</v>
          </cell>
          <cell r="I4628" t="str">
            <v>A</v>
          </cell>
          <cell r="J4628">
            <v>4.3815580734034271E-2</v>
          </cell>
          <cell r="K4628" t="str">
            <v>B</v>
          </cell>
          <cell r="L4628" t="str">
            <v>Bicf</v>
          </cell>
          <cell r="M4628" t="str">
            <v/>
          </cell>
          <cell r="N4628" t="str">
            <v>CAPAG Ano Base 2023</v>
          </cell>
          <cell r="O4628" t="str">
            <v>Não</v>
          </cell>
          <cell r="P4628">
            <v>0.20916892251119737</v>
          </cell>
          <cell r="Q4628" t="str">
            <v>Sim</v>
          </cell>
          <cell r="R4628" t="str">
            <v/>
          </cell>
          <cell r="S4628" t="str">
            <v/>
          </cell>
          <cell r="T4628" t="str">
            <v/>
          </cell>
          <cell r="U4628" t="str">
            <v/>
          </cell>
          <cell r="V4628" t="str">
            <v>Sim</v>
          </cell>
          <cell r="W4628" t="str">
            <v>Sim</v>
          </cell>
        </row>
        <row r="4629">
          <cell r="D4629" t="str">
            <v>Arroio do Meio/RS</v>
          </cell>
          <cell r="E4629" t="str">
            <v>C</v>
          </cell>
          <cell r="F4629">
            <v>0.10627619032599944</v>
          </cell>
          <cell r="G4629" t="str">
            <v>A</v>
          </cell>
          <cell r="H4629">
            <v>0.96293499458507559</v>
          </cell>
          <cell r="I4629" t="str">
            <v>C</v>
          </cell>
          <cell r="J4629">
            <v>-2.1150825936720411E-2</v>
          </cell>
          <cell r="K4629" t="str">
            <v>C</v>
          </cell>
          <cell r="L4629" t="str">
            <v>Bicf</v>
          </cell>
          <cell r="M4629" t="str">
            <v/>
          </cell>
          <cell r="N4629" t="str">
            <v>CAPAG Ano Base 2023</v>
          </cell>
          <cell r="O4629" t="str">
            <v>Não</v>
          </cell>
          <cell r="P4629">
            <v>5.078051208063223</v>
          </cell>
          <cell r="Q4629" t="str">
            <v>Sim</v>
          </cell>
          <cell r="R4629" t="str">
            <v/>
          </cell>
          <cell r="S4629" t="str">
            <v/>
          </cell>
          <cell r="T4629" t="str">
            <v/>
          </cell>
          <cell r="U4629" t="str">
            <v/>
          </cell>
          <cell r="V4629" t="str">
            <v>Sim</v>
          </cell>
          <cell r="W4629" t="str">
            <v>Sim</v>
          </cell>
        </row>
        <row r="4630">
          <cell r="D4630" t="str">
            <v>Arroio do Sal/RS</v>
          </cell>
          <cell r="E4630" t="str">
            <v>A+</v>
          </cell>
          <cell r="F4630">
            <v>2.3598911461407246E-2</v>
          </cell>
          <cell r="G4630" t="str">
            <v>A</v>
          </cell>
          <cell r="H4630">
            <v>0.79684771950805433</v>
          </cell>
          <cell r="I4630" t="str">
            <v>A</v>
          </cell>
          <cell r="J4630">
            <v>0.13321096337574087</v>
          </cell>
          <cell r="K4630" t="str">
            <v>A</v>
          </cell>
          <cell r="L4630" t="str">
            <v>Aicf</v>
          </cell>
          <cell r="M4630" t="str">
            <v/>
          </cell>
          <cell r="N4630" t="str">
            <v>CAPAG Ano Base 2023</v>
          </cell>
          <cell r="O4630" t="str">
            <v>Não</v>
          </cell>
          <cell r="P4630">
            <v>0.22666999886536049</v>
          </cell>
          <cell r="Q4630" t="str">
            <v>Sim</v>
          </cell>
          <cell r="R4630" t="str">
            <v/>
          </cell>
          <cell r="S4630" t="str">
            <v/>
          </cell>
          <cell r="T4630" t="str">
            <v/>
          </cell>
          <cell r="U4630" t="str">
            <v/>
          </cell>
          <cell r="V4630" t="str">
            <v>Sim</v>
          </cell>
          <cell r="W4630" t="str">
            <v>Sim</v>
          </cell>
        </row>
        <row r="4631">
          <cell r="D4631" t="str">
            <v>Arroio do Padre/RS</v>
          </cell>
          <cell r="E4631" t="str">
            <v>A</v>
          </cell>
          <cell r="F4631">
            <v>0</v>
          </cell>
          <cell r="G4631" t="str">
            <v>A</v>
          </cell>
          <cell r="H4631">
            <v>0.86192075741374108</v>
          </cell>
          <cell r="I4631" t="str">
            <v>B</v>
          </cell>
          <cell r="J4631">
            <v>0.30061492318606126</v>
          </cell>
          <cell r="K4631" t="str">
            <v>A</v>
          </cell>
          <cell r="L4631" t="str">
            <v>Cicf</v>
          </cell>
          <cell r="M4631" t="str">
            <v/>
          </cell>
          <cell r="N4631" t="str">
            <v>CAPAG Ano Base 2023</v>
          </cell>
          <cell r="O4631" t="str">
            <v>Não</v>
          </cell>
          <cell r="P4631">
            <v>4.1742146033237303E-2</v>
          </cell>
          <cell r="Q4631" t="str">
            <v>Sim</v>
          </cell>
          <cell r="R4631" t="str">
            <v/>
          </cell>
          <cell r="S4631" t="str">
            <v/>
          </cell>
          <cell r="T4631" t="str">
            <v/>
          </cell>
          <cell r="U4631" t="str">
            <v/>
          </cell>
          <cell r="V4631" t="str">
            <v>Sim</v>
          </cell>
          <cell r="W4631" t="str">
            <v>Sim</v>
          </cell>
        </row>
        <row r="4632">
          <cell r="D4632" t="str">
            <v>Arroio dos Ratos/RS</v>
          </cell>
          <cell r="E4632" t="str">
            <v>C</v>
          </cell>
          <cell r="F4632">
            <v>0.96302108889098315</v>
          </cell>
          <cell r="G4632" t="str">
            <v>B</v>
          </cell>
          <cell r="H4632">
            <v>1.0199335819456672</v>
          </cell>
          <cell r="I4632" t="str">
            <v>C</v>
          </cell>
          <cell r="J4632">
            <v>-7.2455280351963677E-2</v>
          </cell>
          <cell r="K4632" t="str">
            <v>C</v>
          </cell>
          <cell r="L4632" t="str">
            <v>Cicf</v>
          </cell>
          <cell r="M4632" t="str">
            <v/>
          </cell>
          <cell r="N4632" t="str">
            <v>CAPAG Ano Base 2023</v>
          </cell>
          <cell r="O4632" t="str">
            <v>Não</v>
          </cell>
          <cell r="P4632" t="str">
            <v/>
          </cell>
          <cell r="Q4632" t="str">
            <v>Sim</v>
          </cell>
          <cell r="R4632" t="str">
            <v/>
          </cell>
          <cell r="S4632" t="str">
            <v/>
          </cell>
          <cell r="T4632" t="str">
            <v/>
          </cell>
          <cell r="U4632" t="str">
            <v/>
          </cell>
          <cell r="V4632" t="str">
            <v>Sim</v>
          </cell>
          <cell r="W4632" t="str">
            <v>Sim</v>
          </cell>
        </row>
        <row r="4633">
          <cell r="D4633" t="str">
            <v>Arroio do Tigre/RS</v>
          </cell>
          <cell r="E4633" t="str">
            <v>C</v>
          </cell>
          <cell r="F4633">
            <v>0.15091369910238381</v>
          </cell>
          <cell r="G4633" t="str">
            <v>A</v>
          </cell>
          <cell r="H4633">
            <v>0.92440648664145009</v>
          </cell>
          <cell r="I4633" t="str">
            <v>B</v>
          </cell>
          <cell r="J4633">
            <v>-2.8169678007889391E-2</v>
          </cell>
          <cell r="K4633" t="str">
            <v>C</v>
          </cell>
          <cell r="L4633" t="str">
            <v>Bicf</v>
          </cell>
          <cell r="M4633" t="str">
            <v/>
          </cell>
          <cell r="N4633" t="str">
            <v>CAPAG Ano Base 2023</v>
          </cell>
          <cell r="O4633" t="str">
            <v>Não</v>
          </cell>
          <cell r="P4633" t="str">
            <v/>
          </cell>
          <cell r="Q4633" t="str">
            <v>Sim</v>
          </cell>
          <cell r="R4633" t="str">
            <v/>
          </cell>
          <cell r="S4633" t="str">
            <v/>
          </cell>
          <cell r="T4633" t="str">
            <v/>
          </cell>
          <cell r="U4633" t="str">
            <v/>
          </cell>
          <cell r="V4633" t="str">
            <v>Sim</v>
          </cell>
          <cell r="W4633" t="str">
            <v>Sim</v>
          </cell>
        </row>
        <row r="4634">
          <cell r="D4634" t="str">
            <v>Arroio Grande/RS</v>
          </cell>
          <cell r="E4634" t="str">
            <v>B</v>
          </cell>
          <cell r="F4634">
            <v>0.15294338138415514</v>
          </cell>
          <cell r="G4634" t="str">
            <v>A</v>
          </cell>
          <cell r="H4634">
            <v>0.91389537981380664</v>
          </cell>
          <cell r="I4634" t="str">
            <v>B</v>
          </cell>
          <cell r="J4634">
            <v>3.6975934655381876E-2</v>
          </cell>
          <cell r="K4634" t="str">
            <v>B</v>
          </cell>
          <cell r="L4634" t="str">
            <v>Bicf</v>
          </cell>
          <cell r="M4634" t="str">
            <v/>
          </cell>
          <cell r="N4634" t="str">
            <v>CAPAG Ano Base 2024</v>
          </cell>
          <cell r="O4634" t="str">
            <v>Sim</v>
          </cell>
          <cell r="P4634">
            <v>0.37527770020297646</v>
          </cell>
          <cell r="Q4634" t="str">
            <v>Sim</v>
          </cell>
          <cell r="R4634" t="str">
            <v/>
          </cell>
          <cell r="S4634" t="str">
            <v/>
          </cell>
          <cell r="T4634" t="str">
            <v/>
          </cell>
          <cell r="U4634" t="str">
            <v/>
          </cell>
          <cell r="V4634" t="str">
            <v>Sim</v>
          </cell>
          <cell r="W4634" t="str">
            <v>Sim</v>
          </cell>
        </row>
        <row r="4635">
          <cell r="D4635" t="str">
            <v>Arvorezinha/RS</v>
          </cell>
          <cell r="E4635" t="str">
            <v>A+</v>
          </cell>
          <cell r="F4635">
            <v>0.18770644583225399</v>
          </cell>
          <cell r="G4635" t="str">
            <v>A</v>
          </cell>
          <cell r="H4635">
            <v>0.85663988414709435</v>
          </cell>
          <cell r="I4635" t="str">
            <v>B</v>
          </cell>
          <cell r="J4635">
            <v>5.7606945663215246E-2</v>
          </cell>
          <cell r="K4635" t="str">
            <v>A</v>
          </cell>
          <cell r="L4635" t="str">
            <v>Aicf</v>
          </cell>
          <cell r="M4635" t="str">
            <v/>
          </cell>
          <cell r="N4635" t="str">
            <v>CAPAG Ano Base 2023</v>
          </cell>
          <cell r="O4635" t="str">
            <v>Não</v>
          </cell>
          <cell r="P4635">
            <v>0.1977578869541913</v>
          </cell>
          <cell r="Q4635" t="str">
            <v>Sim</v>
          </cell>
          <cell r="R4635" t="str">
            <v/>
          </cell>
          <cell r="S4635" t="str">
            <v/>
          </cell>
          <cell r="T4635" t="str">
            <v/>
          </cell>
          <cell r="U4635" t="str">
            <v/>
          </cell>
          <cell r="V4635" t="str">
            <v>Sim</v>
          </cell>
          <cell r="W4635" t="str">
            <v>Sim</v>
          </cell>
        </row>
        <row r="4636">
          <cell r="D4636" t="str">
            <v>Augusto Pestana/RS</v>
          </cell>
          <cell r="E4636" t="str">
            <v>A+</v>
          </cell>
          <cell r="F4636">
            <v>7.4359923814621573E-2</v>
          </cell>
          <cell r="G4636" t="str">
            <v>A</v>
          </cell>
          <cell r="H4636">
            <v>0.8142821253254714</v>
          </cell>
          <cell r="I4636" t="str">
            <v>A</v>
          </cell>
          <cell r="J4636">
            <v>0.30901790514047961</v>
          </cell>
          <cell r="K4636" t="str">
            <v>A</v>
          </cell>
          <cell r="L4636" t="str">
            <v>Aicf</v>
          </cell>
          <cell r="M4636" t="str">
            <v/>
          </cell>
          <cell r="N4636" t="str">
            <v>CAPAG Ano Base 2023</v>
          </cell>
          <cell r="O4636" t="str">
            <v>Não</v>
          </cell>
          <cell r="P4636">
            <v>5.8815124572984462E-2</v>
          </cell>
          <cell r="Q4636" t="str">
            <v>Sim</v>
          </cell>
          <cell r="R4636" t="str">
            <v/>
          </cell>
          <cell r="S4636" t="str">
            <v/>
          </cell>
          <cell r="T4636" t="str">
            <v/>
          </cell>
          <cell r="U4636" t="str">
            <v/>
          </cell>
          <cell r="V4636" t="str">
            <v>Sim</v>
          </cell>
          <cell r="W4636" t="str">
            <v>Sim</v>
          </cell>
        </row>
        <row r="4637">
          <cell r="D4637" t="str">
            <v>Áurea/RS</v>
          </cell>
          <cell r="E4637" t="str">
            <v>B</v>
          </cell>
          <cell r="F4637">
            <v>5.2139440328231174E-2</v>
          </cell>
          <cell r="G4637" t="str">
            <v>A</v>
          </cell>
          <cell r="H4637">
            <v>0.94979943794625177</v>
          </cell>
          <cell r="I4637" t="str">
            <v>B</v>
          </cell>
          <cell r="J4637">
            <v>3.9497419979503824E-2</v>
          </cell>
          <cell r="K4637" t="str">
            <v>B</v>
          </cell>
          <cell r="L4637" t="str">
            <v>Bicf</v>
          </cell>
          <cell r="M4637" t="str">
            <v/>
          </cell>
          <cell r="N4637" t="str">
            <v>CAPAG Ano Base 2023</v>
          </cell>
          <cell r="O4637" t="str">
            <v>Não</v>
          </cell>
          <cell r="P4637">
            <v>0.47202324274666035</v>
          </cell>
          <cell r="Q4637" t="str">
            <v>Sim</v>
          </cell>
          <cell r="R4637" t="str">
            <v/>
          </cell>
          <cell r="S4637" t="str">
            <v/>
          </cell>
          <cell r="T4637" t="str">
            <v/>
          </cell>
          <cell r="U4637" t="str">
            <v/>
          </cell>
          <cell r="V4637" t="str">
            <v>Sim</v>
          </cell>
          <cell r="W4637" t="str">
            <v>Sim</v>
          </cell>
        </row>
        <row r="4638">
          <cell r="D4638" t="str">
            <v>Bagé/RS</v>
          </cell>
          <cell r="E4638" t="str">
            <v>C</v>
          </cell>
          <cell r="F4638">
            <v>0.43402685256998735</v>
          </cell>
          <cell r="G4638" t="str">
            <v>A</v>
          </cell>
          <cell r="H4638">
            <v>0.99725173454669525</v>
          </cell>
          <cell r="I4638" t="str">
            <v>C</v>
          </cell>
          <cell r="J4638">
            <v>-0.19032167596467436</v>
          </cell>
          <cell r="K4638" t="str">
            <v>C</v>
          </cell>
          <cell r="L4638" t="str">
            <v>Cicf</v>
          </cell>
          <cell r="M4638" t="str">
            <v/>
          </cell>
          <cell r="N4638" t="str">
            <v>CAPAG Ano Base 2023</v>
          </cell>
          <cell r="O4638" t="str">
            <v>Não</v>
          </cell>
          <cell r="P4638" t="str">
            <v/>
          </cell>
          <cell r="Q4638" t="str">
            <v>Sim</v>
          </cell>
          <cell r="R4638" t="str">
            <v/>
          </cell>
          <cell r="S4638" t="str">
            <v/>
          </cell>
          <cell r="T4638" t="str">
            <v/>
          </cell>
          <cell r="U4638" t="str">
            <v/>
          </cell>
          <cell r="V4638" t="str">
            <v>Sim</v>
          </cell>
          <cell r="W4638" t="str">
            <v>Sim</v>
          </cell>
        </row>
        <row r="4639">
          <cell r="D4639" t="str">
            <v>Balneário Pinhal/RS</v>
          </cell>
          <cell r="E4639" t="str">
            <v>n.d.</v>
          </cell>
          <cell r="F4639" t="str">
            <v>n.d.</v>
          </cell>
          <cell r="G4639" t="str">
            <v>n.d.</v>
          </cell>
          <cell r="H4639">
            <v>0.8516726086273998</v>
          </cell>
          <cell r="I4639" t="str">
            <v>B</v>
          </cell>
          <cell r="J4639" t="str">
            <v>n.d.</v>
          </cell>
          <cell r="K4639" t="str">
            <v>n.d.</v>
          </cell>
          <cell r="L4639" t="str">
            <v>Bicf</v>
          </cell>
          <cell r="M4639" t="str">
            <v xml:space="preserve">Ente não publicou último RGF de 2024
</v>
          </cell>
          <cell r="N4639" t="str">
            <v>CAPAG Ano Base 2023</v>
          </cell>
          <cell r="O4639" t="str">
            <v>Não</v>
          </cell>
          <cell r="P4639">
            <v>0.63674100198814954</v>
          </cell>
          <cell r="Q4639" t="str">
            <v>Sim</v>
          </cell>
          <cell r="R4639" t="str">
            <v>Sim</v>
          </cell>
          <cell r="S4639" t="str">
            <v/>
          </cell>
          <cell r="T4639" t="str">
            <v/>
          </cell>
          <cell r="U4639" t="str">
            <v/>
          </cell>
          <cell r="V4639" t="str">
            <v>Não</v>
          </cell>
          <cell r="W4639" t="str">
            <v>Sim</v>
          </cell>
        </row>
        <row r="4640">
          <cell r="D4640" t="str">
            <v>Barão/RS</v>
          </cell>
          <cell r="E4640" t="str">
            <v>A</v>
          </cell>
          <cell r="F4640">
            <v>0.29037564011323347</v>
          </cell>
          <cell r="G4640" t="str">
            <v>A</v>
          </cell>
          <cell r="H4640">
            <v>0.8386252810404653</v>
          </cell>
          <cell r="I4640" t="str">
            <v>A</v>
          </cell>
          <cell r="J4640">
            <v>2.247277364891203E-3</v>
          </cell>
          <cell r="K4640" t="str">
            <v>B</v>
          </cell>
          <cell r="L4640" t="str">
            <v>Cicf</v>
          </cell>
          <cell r="M4640" t="str">
            <v/>
          </cell>
          <cell r="N4640" t="str">
            <v>CAPAG Ano Base 2023</v>
          </cell>
          <cell r="O4640" t="str">
            <v>Não</v>
          </cell>
          <cell r="P4640">
            <v>0.83554798201555425</v>
          </cell>
          <cell r="Q4640" t="str">
            <v>Sim</v>
          </cell>
          <cell r="R4640" t="str">
            <v/>
          </cell>
          <cell r="S4640" t="str">
            <v/>
          </cell>
          <cell r="T4640" t="str">
            <v/>
          </cell>
          <cell r="U4640" t="str">
            <v/>
          </cell>
          <cell r="V4640" t="str">
            <v>Sim</v>
          </cell>
          <cell r="W4640" t="str">
            <v>Sim</v>
          </cell>
        </row>
        <row r="4641">
          <cell r="D4641" t="str">
            <v>Barão de Cotegipe/RS</v>
          </cell>
          <cell r="E4641" t="str">
            <v>A</v>
          </cell>
          <cell r="F4641">
            <v>9.0320217067102401E-3</v>
          </cell>
          <cell r="G4641" t="str">
            <v>A</v>
          </cell>
          <cell r="H4641">
            <v>0.87970126540528315</v>
          </cell>
          <cell r="I4641" t="str">
            <v>B</v>
          </cell>
          <cell r="J4641">
            <v>7.4624229149169025E-2</v>
          </cell>
          <cell r="K4641" t="str">
            <v>A</v>
          </cell>
          <cell r="L4641" t="str">
            <v>Cicf</v>
          </cell>
          <cell r="M4641" t="str">
            <v/>
          </cell>
          <cell r="N4641" t="str">
            <v>CAPAG Ano Base 2023</v>
          </cell>
          <cell r="O4641" t="str">
            <v>Não</v>
          </cell>
          <cell r="P4641">
            <v>0.17875954113430362</v>
          </cell>
          <cell r="Q4641" t="str">
            <v>Sim</v>
          </cell>
          <cell r="R4641" t="str">
            <v/>
          </cell>
          <cell r="S4641" t="str">
            <v/>
          </cell>
          <cell r="T4641" t="str">
            <v/>
          </cell>
          <cell r="U4641" t="str">
            <v/>
          </cell>
          <cell r="V4641" t="str">
            <v>Sim</v>
          </cell>
          <cell r="W4641" t="str">
            <v>Sim</v>
          </cell>
        </row>
        <row r="4642">
          <cell r="D4642" t="str">
            <v>Barão do Triunfo/RS</v>
          </cell>
          <cell r="E4642" t="str">
            <v>n.d.</v>
          </cell>
          <cell r="F4642">
            <v>5.9324368783028027E-2</v>
          </cell>
          <cell r="G4642" t="str">
            <v>A</v>
          </cell>
          <cell r="H4642">
            <v>0.79892435683571028</v>
          </cell>
          <cell r="I4642" t="str">
            <v>A</v>
          </cell>
          <cell r="J4642" t="str">
            <v>n.d.</v>
          </cell>
          <cell r="K4642" t="str">
            <v>n.d.</v>
          </cell>
          <cell r="L4642" t="str">
            <v>Cicf</v>
          </cell>
          <cell r="M464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642" t="str">
            <v>CAPAG Ano Base 2023</v>
          </cell>
          <cell r="O4642" t="str">
            <v>Não</v>
          </cell>
          <cell r="P4642" t="str">
            <v>n.d.</v>
          </cell>
          <cell r="Q4642" t="str">
            <v>Sim</v>
          </cell>
          <cell r="R4642" t="str">
            <v/>
          </cell>
          <cell r="S4642" t="str">
            <v/>
          </cell>
          <cell r="T4642" t="str">
            <v/>
          </cell>
          <cell r="U4642" t="str">
            <v>Sim</v>
          </cell>
          <cell r="V4642" t="str">
            <v>Sim</v>
          </cell>
          <cell r="W4642" t="str">
            <v>Não</v>
          </cell>
        </row>
        <row r="4643">
          <cell r="D4643" t="str">
            <v>Barracão/RS</v>
          </cell>
          <cell r="E4643" t="str">
            <v>C</v>
          </cell>
          <cell r="F4643">
            <v>0.13443277180382829</v>
          </cell>
          <cell r="G4643" t="str">
            <v>A</v>
          </cell>
          <cell r="H4643">
            <v>0.91308838684667692</v>
          </cell>
          <cell r="I4643" t="str">
            <v>B</v>
          </cell>
          <cell r="J4643">
            <v>0</v>
          </cell>
          <cell r="K4643" t="str">
            <v>C</v>
          </cell>
          <cell r="L4643" t="str">
            <v>Dicf</v>
          </cell>
          <cell r="M4643" t="str">
            <v/>
          </cell>
          <cell r="N4643" t="str">
            <v>CAPAG Ano Base 2023</v>
          </cell>
          <cell r="O4643" t="str">
            <v>Não</v>
          </cell>
          <cell r="P4643" t="str">
            <v>n.d.</v>
          </cell>
          <cell r="Q4643" t="str">
            <v>Sim</v>
          </cell>
          <cell r="R4643" t="str">
            <v/>
          </cell>
          <cell r="S4643" t="str">
            <v/>
          </cell>
          <cell r="T4643" t="str">
            <v/>
          </cell>
          <cell r="U4643" t="str">
            <v/>
          </cell>
          <cell r="V4643" t="str">
            <v>Sim</v>
          </cell>
          <cell r="W4643" t="str">
            <v>Sim</v>
          </cell>
        </row>
        <row r="4644">
          <cell r="D4644" t="str">
            <v>Barra do Guarita/RS</v>
          </cell>
          <cell r="E4644" t="str">
            <v>A</v>
          </cell>
          <cell r="F4644">
            <v>5.8269176216946904E-2</v>
          </cell>
          <cell r="G4644" t="str">
            <v>A</v>
          </cell>
          <cell r="H4644">
            <v>0.84764688350284723</v>
          </cell>
          <cell r="I4644" t="str">
            <v>A</v>
          </cell>
          <cell r="J4644">
            <v>6.3467830726041494E-2</v>
          </cell>
          <cell r="K4644" t="str">
            <v>A</v>
          </cell>
          <cell r="L4644" t="str">
            <v>Bicf</v>
          </cell>
          <cell r="M4644" t="str">
            <v/>
          </cell>
          <cell r="N4644" t="str">
            <v>CAPAG Ano Base 2023</v>
          </cell>
          <cell r="O4644" t="str">
            <v>Não</v>
          </cell>
          <cell r="P4644">
            <v>0.14766797059397327</v>
          </cell>
          <cell r="Q4644" t="str">
            <v>Sim</v>
          </cell>
          <cell r="R4644" t="str">
            <v/>
          </cell>
          <cell r="S4644" t="str">
            <v/>
          </cell>
          <cell r="T4644" t="str">
            <v/>
          </cell>
          <cell r="U4644" t="str">
            <v/>
          </cell>
          <cell r="V4644" t="str">
            <v>Sim</v>
          </cell>
          <cell r="W4644" t="str">
            <v>Sim</v>
          </cell>
        </row>
        <row r="4645">
          <cell r="D4645" t="str">
            <v>Barra do Quaraí/RS</v>
          </cell>
          <cell r="E4645" t="str">
            <v>C</v>
          </cell>
          <cell r="F4645">
            <v>0.12124213561657435</v>
          </cell>
          <cell r="G4645" t="str">
            <v>A</v>
          </cell>
          <cell r="H4645">
            <v>0.80165721124098188</v>
          </cell>
          <cell r="I4645" t="str">
            <v>A</v>
          </cell>
          <cell r="J4645">
            <v>0</v>
          </cell>
          <cell r="K4645" t="str">
            <v>C</v>
          </cell>
          <cell r="L4645" t="str">
            <v>Dicf</v>
          </cell>
          <cell r="M4645" t="str">
            <v/>
          </cell>
          <cell r="N4645" t="str">
            <v>CAPAG Ano Base 2023</v>
          </cell>
          <cell r="O4645" t="str">
            <v>Não</v>
          </cell>
          <cell r="P4645" t="str">
            <v>n.d.</v>
          </cell>
          <cell r="Q4645" t="str">
            <v>Sim</v>
          </cell>
          <cell r="R4645" t="str">
            <v/>
          </cell>
          <cell r="S4645" t="str">
            <v/>
          </cell>
          <cell r="T4645" t="str">
            <v/>
          </cell>
          <cell r="U4645" t="str">
            <v/>
          </cell>
          <cell r="V4645" t="str">
            <v>Sim</v>
          </cell>
          <cell r="W4645" t="str">
            <v>Sim</v>
          </cell>
        </row>
        <row r="4646">
          <cell r="D4646" t="str">
            <v>Barra do Ribeiro/RS</v>
          </cell>
          <cell r="E4646" t="str">
            <v>B+</v>
          </cell>
          <cell r="F4646">
            <v>1.4386641485122028E-2</v>
          </cell>
          <cell r="G4646" t="str">
            <v>A</v>
          </cell>
          <cell r="H4646">
            <v>0.92889276381663555</v>
          </cell>
          <cell r="I4646" t="str">
            <v>B</v>
          </cell>
          <cell r="J4646">
            <v>1.3888052198222749E-2</v>
          </cell>
          <cell r="K4646" t="str">
            <v>B</v>
          </cell>
          <cell r="L4646" t="str">
            <v>Aicf</v>
          </cell>
          <cell r="M4646" t="str">
            <v/>
          </cell>
          <cell r="N4646" t="str">
            <v>CAPAG Ano Base 2023</v>
          </cell>
          <cell r="O4646" t="str">
            <v>Não</v>
          </cell>
          <cell r="P4646">
            <v>0.681161459026696</v>
          </cell>
          <cell r="Q4646" t="str">
            <v>Sim</v>
          </cell>
          <cell r="R4646" t="str">
            <v/>
          </cell>
          <cell r="S4646" t="str">
            <v/>
          </cell>
          <cell r="T4646" t="str">
            <v/>
          </cell>
          <cell r="U4646" t="str">
            <v/>
          </cell>
          <cell r="V4646" t="str">
            <v>Sim</v>
          </cell>
          <cell r="W4646" t="str">
            <v>Sim</v>
          </cell>
        </row>
        <row r="4647">
          <cell r="D4647" t="str">
            <v>Barra do Rio Azul/RS</v>
          </cell>
          <cell r="E4647" t="str">
            <v>A</v>
          </cell>
          <cell r="F4647">
            <v>0.12164548539410787</v>
          </cell>
          <cell r="G4647" t="str">
            <v>A</v>
          </cell>
          <cell r="H4647">
            <v>0.82233606177004004</v>
          </cell>
          <cell r="I4647" t="str">
            <v>A</v>
          </cell>
          <cell r="J4647">
            <v>0.13221510664810746</v>
          </cell>
          <cell r="K4647" t="str">
            <v>A</v>
          </cell>
          <cell r="L4647" t="str">
            <v>Bicf</v>
          </cell>
          <cell r="M4647" t="str">
            <v/>
          </cell>
          <cell r="N4647" t="str">
            <v>CAPAG Ano Base 2023</v>
          </cell>
          <cell r="O4647" t="str">
            <v>Não</v>
          </cell>
          <cell r="P4647">
            <v>0.27976644797950478</v>
          </cell>
          <cell r="Q4647" t="str">
            <v>Sim</v>
          </cell>
          <cell r="R4647" t="str">
            <v/>
          </cell>
          <cell r="S4647" t="str">
            <v/>
          </cell>
          <cell r="T4647" t="str">
            <v/>
          </cell>
          <cell r="U4647" t="str">
            <v/>
          </cell>
          <cell r="V4647" t="str">
            <v>Sim</v>
          </cell>
          <cell r="W4647" t="str">
            <v>Sim</v>
          </cell>
        </row>
        <row r="4648">
          <cell r="D4648" t="str">
            <v>Barra Funda/RS</v>
          </cell>
          <cell r="E4648" t="str">
            <v>A</v>
          </cell>
          <cell r="F4648">
            <v>0.12823620318614756</v>
          </cell>
          <cell r="G4648" t="str">
            <v>A</v>
          </cell>
          <cell r="H4648">
            <v>0.84516955002008598</v>
          </cell>
          <cell r="I4648" t="str">
            <v>A</v>
          </cell>
          <cell r="J4648">
            <v>7.0011610029544827E-2</v>
          </cell>
          <cell r="K4648" t="str">
            <v>A</v>
          </cell>
          <cell r="L4648" t="str">
            <v>Bicf</v>
          </cell>
          <cell r="M4648" t="str">
            <v/>
          </cell>
          <cell r="N4648" t="str">
            <v>CAPAG Ano Base 2023</v>
          </cell>
          <cell r="O4648" t="str">
            <v>Não</v>
          </cell>
          <cell r="P4648">
            <v>1.7767972071336954E-2</v>
          </cell>
          <cell r="Q4648" t="str">
            <v>Sim</v>
          </cell>
          <cell r="R4648" t="str">
            <v/>
          </cell>
          <cell r="S4648" t="str">
            <v/>
          </cell>
          <cell r="T4648" t="str">
            <v/>
          </cell>
          <cell r="U4648" t="str">
            <v/>
          </cell>
          <cell r="V4648" t="str">
            <v>Sim</v>
          </cell>
          <cell r="W4648" t="str">
            <v>Sim</v>
          </cell>
        </row>
        <row r="4649">
          <cell r="D4649" t="str">
            <v>Barros Cassal/RS</v>
          </cell>
          <cell r="E4649" t="str">
            <v>C</v>
          </cell>
          <cell r="F4649">
            <v>2.8131178332208861E-2</v>
          </cell>
          <cell r="G4649" t="str">
            <v>A</v>
          </cell>
          <cell r="H4649">
            <v>8.6723915417630231</v>
          </cell>
          <cell r="I4649" t="str">
            <v>C</v>
          </cell>
          <cell r="J4649">
            <v>-9.7256032773209267E-2</v>
          </cell>
          <cell r="K4649" t="str">
            <v>C</v>
          </cell>
          <cell r="L4649" t="str">
            <v>Aicf</v>
          </cell>
          <cell r="M4649" t="str">
            <v/>
          </cell>
          <cell r="N4649" t="str">
            <v>CAPAG Ano Base 2023</v>
          </cell>
          <cell r="O4649" t="str">
            <v>Não</v>
          </cell>
          <cell r="P4649">
            <v>33.231013346521721</v>
          </cell>
          <cell r="Q4649" t="str">
            <v>Sim</v>
          </cell>
          <cell r="R4649" t="str">
            <v/>
          </cell>
          <cell r="S4649" t="str">
            <v/>
          </cell>
          <cell r="T4649" t="str">
            <v/>
          </cell>
          <cell r="U4649" t="str">
            <v/>
          </cell>
          <cell r="V4649" t="str">
            <v>Sim</v>
          </cell>
          <cell r="W4649" t="str">
            <v>Sim</v>
          </cell>
        </row>
        <row r="4650">
          <cell r="D4650" t="str">
            <v>Benjamin Constant do Sul/RS</v>
          </cell>
          <cell r="E4650" t="str">
            <v>B</v>
          </cell>
          <cell r="F4650">
            <v>0</v>
          </cell>
          <cell r="G4650" t="str">
            <v>A</v>
          </cell>
          <cell r="H4650">
            <v>0.94048229500382263</v>
          </cell>
          <cell r="I4650" t="str">
            <v>B</v>
          </cell>
          <cell r="J4650">
            <v>3.0161498417529092E-3</v>
          </cell>
          <cell r="K4650" t="str">
            <v>B</v>
          </cell>
          <cell r="L4650" t="str">
            <v>Dicf</v>
          </cell>
          <cell r="M4650" t="str">
            <v/>
          </cell>
          <cell r="N4650" t="str">
            <v>CAPAG Ano Base 2023</v>
          </cell>
          <cell r="O4650" t="str">
            <v>Não</v>
          </cell>
          <cell r="P4650">
            <v>0</v>
          </cell>
          <cell r="Q4650" t="str">
            <v>Sim</v>
          </cell>
          <cell r="R4650" t="str">
            <v/>
          </cell>
          <cell r="S4650" t="str">
            <v/>
          </cell>
          <cell r="T4650" t="str">
            <v/>
          </cell>
          <cell r="U4650" t="str">
            <v/>
          </cell>
          <cell r="V4650" t="str">
            <v>Sim</v>
          </cell>
          <cell r="W4650" t="str">
            <v>Sim</v>
          </cell>
        </row>
        <row r="4651">
          <cell r="D4651" t="str">
            <v>Bento Gonçalves/RS</v>
          </cell>
          <cell r="E4651" t="str">
            <v>C</v>
          </cell>
          <cell r="F4651">
            <v>0.1525648727605747</v>
          </cell>
          <cell r="G4651" t="str">
            <v>A</v>
          </cell>
          <cell r="H4651">
            <v>0.96185219697619806</v>
          </cell>
          <cell r="I4651" t="str">
            <v>C</v>
          </cell>
          <cell r="J4651">
            <v>4.6310242811351154E-2</v>
          </cell>
          <cell r="K4651" t="str">
            <v>B</v>
          </cell>
          <cell r="L4651" t="str">
            <v>Bicf</v>
          </cell>
          <cell r="M4651" t="str">
            <v/>
          </cell>
          <cell r="N4651" t="str">
            <v>CAPAG Ano Base 2023</v>
          </cell>
          <cell r="O4651" t="str">
            <v>Não</v>
          </cell>
          <cell r="P4651">
            <v>0.26599757262424789</v>
          </cell>
          <cell r="Q4651" t="str">
            <v>Sim</v>
          </cell>
          <cell r="R4651" t="str">
            <v/>
          </cell>
          <cell r="S4651" t="str">
            <v/>
          </cell>
          <cell r="T4651" t="str">
            <v/>
          </cell>
          <cell r="U4651" t="str">
            <v/>
          </cell>
          <cell r="V4651" t="str">
            <v>Sim</v>
          </cell>
          <cell r="W4651" t="str">
            <v>Não</v>
          </cell>
        </row>
        <row r="4652">
          <cell r="D4652" t="str">
            <v>Boa Vista das Missões/RS</v>
          </cell>
          <cell r="E4652" t="str">
            <v>A</v>
          </cell>
          <cell r="F4652">
            <v>2.8131327768556869E-2</v>
          </cell>
          <cell r="G4652" t="str">
            <v>A</v>
          </cell>
          <cell r="H4652">
            <v>0.75554150770172945</v>
          </cell>
          <cell r="I4652" t="str">
            <v>A</v>
          </cell>
          <cell r="J4652">
            <v>0.18646308055315916</v>
          </cell>
          <cell r="K4652" t="str">
            <v>A</v>
          </cell>
          <cell r="L4652" t="str">
            <v>Dicf</v>
          </cell>
          <cell r="M4652" t="str">
            <v/>
          </cell>
          <cell r="N4652" t="str">
            <v>CAPAG Ano Base 2023</v>
          </cell>
          <cell r="O4652" t="str">
            <v>Não</v>
          </cell>
          <cell r="P4652">
            <v>0</v>
          </cell>
          <cell r="Q4652" t="str">
            <v>Sim</v>
          </cell>
          <cell r="R4652" t="str">
            <v/>
          </cell>
          <cell r="S4652" t="str">
            <v/>
          </cell>
          <cell r="T4652" t="str">
            <v/>
          </cell>
          <cell r="U4652" t="str">
            <v/>
          </cell>
          <cell r="V4652" t="str">
            <v>Sim</v>
          </cell>
          <cell r="W4652" t="str">
            <v>Sim</v>
          </cell>
        </row>
        <row r="4653">
          <cell r="D4653" t="str">
            <v>Boa Vista do Buricá/RS</v>
          </cell>
          <cell r="E4653" t="str">
            <v>A</v>
          </cell>
          <cell r="F4653">
            <v>0.10661329452973872</v>
          </cell>
          <cell r="G4653" t="str">
            <v>A</v>
          </cell>
          <cell r="H4653">
            <v>0.77775688448258973</v>
          </cell>
          <cell r="I4653" t="str">
            <v>A</v>
          </cell>
          <cell r="J4653">
            <v>0.12457512458291418</v>
          </cell>
          <cell r="K4653" t="str">
            <v>A</v>
          </cell>
          <cell r="L4653" t="str">
            <v>Bicf</v>
          </cell>
          <cell r="M4653" t="str">
            <v/>
          </cell>
          <cell r="N4653" t="str">
            <v>CAPAG Ano Base 2023</v>
          </cell>
          <cell r="O4653" t="str">
            <v>Não</v>
          </cell>
          <cell r="P4653">
            <v>0.12844389704634698</v>
          </cell>
          <cell r="Q4653" t="str">
            <v>Sim</v>
          </cell>
          <cell r="R4653" t="str">
            <v/>
          </cell>
          <cell r="S4653" t="str">
            <v/>
          </cell>
          <cell r="T4653" t="str">
            <v/>
          </cell>
          <cell r="U4653" t="str">
            <v/>
          </cell>
          <cell r="V4653" t="str">
            <v>Sim</v>
          </cell>
          <cell r="W4653" t="str">
            <v>Sim</v>
          </cell>
        </row>
        <row r="4654">
          <cell r="D4654" t="str">
            <v>Boa Vista do Cadeado/RS</v>
          </cell>
          <cell r="E4654" t="str">
            <v>A</v>
          </cell>
          <cell r="F4654">
            <v>0</v>
          </cell>
          <cell r="G4654" t="str">
            <v>A</v>
          </cell>
          <cell r="H4654">
            <v>0.84830176878560948</v>
          </cell>
          <cell r="I4654" t="str">
            <v>A</v>
          </cell>
          <cell r="J4654">
            <v>2.5780284182182699E-4</v>
          </cell>
          <cell r="K4654" t="str">
            <v>B</v>
          </cell>
          <cell r="L4654" t="str">
            <v>Bicf</v>
          </cell>
          <cell r="M4654" t="str">
            <v/>
          </cell>
          <cell r="N4654" t="str">
            <v>CAPAG Ano Base 2023</v>
          </cell>
          <cell r="O4654" t="str">
            <v>Não</v>
          </cell>
          <cell r="P4654">
            <v>0.14897718047949798</v>
          </cell>
          <cell r="Q4654" t="str">
            <v>Sim</v>
          </cell>
          <cell r="R4654" t="str">
            <v/>
          </cell>
          <cell r="S4654" t="str">
            <v/>
          </cell>
          <cell r="T4654" t="str">
            <v/>
          </cell>
          <cell r="U4654" t="str">
            <v/>
          </cell>
          <cell r="V4654" t="str">
            <v>Sim</v>
          </cell>
          <cell r="W4654" t="str">
            <v>Sim</v>
          </cell>
        </row>
        <row r="4655">
          <cell r="D4655" t="str">
            <v>Boa Vista do Incra/RS</v>
          </cell>
          <cell r="E4655" t="str">
            <v>n.d.</v>
          </cell>
          <cell r="F4655" t="str">
            <v>n.d.</v>
          </cell>
          <cell r="G4655" t="str">
            <v>n.d.</v>
          </cell>
          <cell r="H4655" t="str">
            <v>n.d.</v>
          </cell>
          <cell r="I4655" t="str">
            <v>n.d.</v>
          </cell>
          <cell r="J4655" t="str">
            <v>n.d.</v>
          </cell>
          <cell r="K4655" t="str">
            <v>n.d.</v>
          </cell>
          <cell r="L4655" t="str">
            <v>Bicf</v>
          </cell>
          <cell r="M4655" t="str">
            <v xml:space="preserve">Ente não publicou último RGF de 2024
Ente não publicou último RREO de 2024
</v>
          </cell>
          <cell r="N4655" t="str">
            <v>CAPAG Ano Base 2023</v>
          </cell>
          <cell r="O4655" t="str">
            <v>Não</v>
          </cell>
          <cell r="P4655">
            <v>7.2845963893409221E-2</v>
          </cell>
          <cell r="Q4655" t="str">
            <v>Sim</v>
          </cell>
          <cell r="R4655" t="str">
            <v>Sim</v>
          </cell>
          <cell r="S4655" t="str">
            <v/>
          </cell>
          <cell r="T4655" t="str">
            <v/>
          </cell>
          <cell r="U4655" t="str">
            <v/>
          </cell>
          <cell r="V4655" t="str">
            <v>Não</v>
          </cell>
          <cell r="W4655" t="str">
            <v>Não</v>
          </cell>
        </row>
        <row r="4656">
          <cell r="D4656" t="str">
            <v>Boa Vista do Sul/RS</v>
          </cell>
          <cell r="E4656" t="str">
            <v>A+</v>
          </cell>
          <cell r="F4656">
            <v>0</v>
          </cell>
          <cell r="G4656" t="str">
            <v>A</v>
          </cell>
          <cell r="H4656">
            <v>0.78285553566844501</v>
          </cell>
          <cell r="I4656" t="str">
            <v>A</v>
          </cell>
          <cell r="J4656">
            <v>0.21833114458639524</v>
          </cell>
          <cell r="K4656" t="str">
            <v>A</v>
          </cell>
          <cell r="L4656" t="str">
            <v>Aicf</v>
          </cell>
          <cell r="M4656" t="str">
            <v/>
          </cell>
          <cell r="N4656" t="str">
            <v>CAPAG Ano Base 2023</v>
          </cell>
          <cell r="O4656" t="str">
            <v>Não</v>
          </cell>
          <cell r="P4656">
            <v>1.5398640245490312E-2</v>
          </cell>
          <cell r="Q4656" t="str">
            <v>Sim</v>
          </cell>
          <cell r="R4656" t="str">
            <v/>
          </cell>
          <cell r="S4656" t="str">
            <v/>
          </cell>
          <cell r="T4656" t="str">
            <v/>
          </cell>
          <cell r="U4656" t="str">
            <v/>
          </cell>
          <cell r="V4656" t="str">
            <v>Sim</v>
          </cell>
          <cell r="W4656" t="str">
            <v>Sim</v>
          </cell>
        </row>
        <row r="4657">
          <cell r="D4657" t="str">
            <v>Bom Jesus/RS</v>
          </cell>
          <cell r="E4657" t="str">
            <v>n.d.</v>
          </cell>
          <cell r="F4657" t="str">
            <v>n.d.</v>
          </cell>
          <cell r="G4657" t="str">
            <v>n.d.</v>
          </cell>
          <cell r="H4657" t="str">
            <v>n.d.</v>
          </cell>
          <cell r="I4657" t="str">
            <v>n.d.</v>
          </cell>
          <cell r="J4657" t="str">
            <v>n.d.</v>
          </cell>
          <cell r="K4657" t="str">
            <v>n.d.</v>
          </cell>
          <cell r="L4657" t="str">
            <v>Cicf</v>
          </cell>
          <cell r="M4657" t="str">
            <v xml:space="preserve">Ente não publicou último RGF de 2024
Ente não publicou último RREO de 2024
</v>
          </cell>
          <cell r="N4657" t="str">
            <v>CAPAG Ano Base 2023</v>
          </cell>
          <cell r="O4657" t="str">
            <v>Não</v>
          </cell>
          <cell r="P4657">
            <v>0</v>
          </cell>
          <cell r="Q4657" t="str">
            <v>Sim</v>
          </cell>
          <cell r="R4657" t="str">
            <v>Sim</v>
          </cell>
          <cell r="S4657" t="str">
            <v/>
          </cell>
          <cell r="T4657" t="str">
            <v/>
          </cell>
          <cell r="U4657" t="str">
            <v/>
          </cell>
          <cell r="V4657" t="str">
            <v>Não</v>
          </cell>
          <cell r="W4657" t="str">
            <v>Não</v>
          </cell>
        </row>
        <row r="4658">
          <cell r="D4658" t="str">
            <v>Bom Princípio/RS</v>
          </cell>
          <cell r="E4658" t="str">
            <v>B+</v>
          </cell>
          <cell r="F4658">
            <v>0.32094875473780954</v>
          </cell>
          <cell r="G4658" t="str">
            <v>A</v>
          </cell>
          <cell r="H4658">
            <v>0.86505892576104193</v>
          </cell>
          <cell r="I4658" t="str">
            <v>B</v>
          </cell>
          <cell r="J4658">
            <v>1.2240886345402642E-2</v>
          </cell>
          <cell r="K4658" t="str">
            <v>B</v>
          </cell>
          <cell r="L4658" t="str">
            <v>Aicf</v>
          </cell>
          <cell r="M4658" t="str">
            <v/>
          </cell>
          <cell r="N4658" t="str">
            <v>CAPAG Ano Base 2023</v>
          </cell>
          <cell r="O4658" t="str">
            <v>Não</v>
          </cell>
          <cell r="P4658">
            <v>0.33566728766503923</v>
          </cell>
          <cell r="Q4658" t="str">
            <v>Sim</v>
          </cell>
          <cell r="R4658" t="str">
            <v/>
          </cell>
          <cell r="S4658" t="str">
            <v/>
          </cell>
          <cell r="T4658" t="str">
            <v/>
          </cell>
          <cell r="U4658" t="str">
            <v/>
          </cell>
          <cell r="V4658" t="str">
            <v>Sim</v>
          </cell>
          <cell r="W4658" t="str">
            <v>Sim</v>
          </cell>
        </row>
        <row r="4659">
          <cell r="D4659" t="str">
            <v>Bom Progresso/RS</v>
          </cell>
          <cell r="E4659" t="str">
            <v>C</v>
          </cell>
          <cell r="F4659">
            <v>4.9195035692586424E-2</v>
          </cell>
          <cell r="G4659" t="str">
            <v>A</v>
          </cell>
          <cell r="H4659">
            <v>0.96034421711265949</v>
          </cell>
          <cell r="I4659" t="str">
            <v>C</v>
          </cell>
          <cell r="J4659">
            <v>9.5074476704891657E-4</v>
          </cell>
          <cell r="K4659" t="str">
            <v>B</v>
          </cell>
          <cell r="L4659" t="str">
            <v>Aicf</v>
          </cell>
          <cell r="M4659" t="str">
            <v/>
          </cell>
          <cell r="N4659" t="str">
            <v>CAPAG Ano Base 2023</v>
          </cell>
          <cell r="O4659" t="str">
            <v>Não</v>
          </cell>
          <cell r="P4659">
            <v>0.22543521122619689</v>
          </cell>
          <cell r="Q4659" t="str">
            <v>Sim</v>
          </cell>
          <cell r="R4659" t="str">
            <v>Sim</v>
          </cell>
          <cell r="S4659" t="str">
            <v/>
          </cell>
          <cell r="T4659" t="str">
            <v/>
          </cell>
          <cell r="U4659" t="str">
            <v/>
          </cell>
          <cell r="V4659" t="str">
            <v>Sim</v>
          </cell>
          <cell r="W4659" t="str">
            <v>Sim</v>
          </cell>
        </row>
        <row r="4660">
          <cell r="D4660" t="str">
            <v>Bom Retiro do Sul/RS</v>
          </cell>
          <cell r="E4660" t="str">
            <v>B</v>
          </cell>
          <cell r="F4660">
            <v>0.31638136815691115</v>
          </cell>
          <cell r="G4660" t="str">
            <v>A</v>
          </cell>
          <cell r="H4660">
            <v>0.94829772131993262</v>
          </cell>
          <cell r="I4660" t="str">
            <v>B</v>
          </cell>
          <cell r="J4660">
            <v>1.2974832299913702E-2</v>
          </cell>
          <cell r="K4660" t="str">
            <v>B</v>
          </cell>
          <cell r="L4660" t="str">
            <v>Dicf</v>
          </cell>
          <cell r="M4660" t="str">
            <v/>
          </cell>
          <cell r="N4660" t="str">
            <v>CAPAG Ano Base 2023</v>
          </cell>
          <cell r="O4660" t="str">
            <v>Não</v>
          </cell>
          <cell r="P4660">
            <v>0.65743246050299475</v>
          </cell>
          <cell r="Q4660" t="str">
            <v>Sim</v>
          </cell>
          <cell r="R4660" t="str">
            <v/>
          </cell>
          <cell r="S4660" t="str">
            <v/>
          </cell>
          <cell r="T4660" t="str">
            <v/>
          </cell>
          <cell r="U4660" t="str">
            <v/>
          </cell>
          <cell r="V4660" t="str">
            <v>Sim</v>
          </cell>
          <cell r="W4660" t="str">
            <v>Sim</v>
          </cell>
        </row>
        <row r="4661">
          <cell r="D4661" t="str">
            <v>Boqueirão do Leão/RS</v>
          </cell>
          <cell r="E4661" t="str">
            <v>n.d.</v>
          </cell>
          <cell r="F4661">
            <v>0.12767225221860709</v>
          </cell>
          <cell r="G4661" t="str">
            <v>A</v>
          </cell>
          <cell r="H4661">
            <v>17.660464154747075</v>
          </cell>
          <cell r="I4661" t="str">
            <v>C</v>
          </cell>
          <cell r="J4661" t="str">
            <v>n.d.</v>
          </cell>
          <cell r="K4661" t="str">
            <v>n.d.</v>
          </cell>
          <cell r="L4661" t="str">
            <v>Bicf</v>
          </cell>
          <cell r="M4661"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661" t="str">
            <v>CAPAG Ano Base 2023</v>
          </cell>
          <cell r="O4661" t="str">
            <v>Não</v>
          </cell>
          <cell r="P4661" t="str">
            <v>n.d.</v>
          </cell>
          <cell r="Q4661" t="str">
            <v>Sim</v>
          </cell>
          <cell r="R4661" t="str">
            <v/>
          </cell>
          <cell r="S4661" t="str">
            <v/>
          </cell>
          <cell r="T4661" t="str">
            <v>Negativa</v>
          </cell>
          <cell r="U4661" t="str">
            <v>Sim</v>
          </cell>
          <cell r="V4661" t="str">
            <v>Sim</v>
          </cell>
          <cell r="W4661" t="str">
            <v>Sim</v>
          </cell>
        </row>
        <row r="4662">
          <cell r="D4662" t="str">
            <v>Bossoroca/RS</v>
          </cell>
          <cell r="E4662" t="str">
            <v>A</v>
          </cell>
          <cell r="F4662">
            <v>7.3730467404791222E-2</v>
          </cell>
          <cell r="G4662" t="str">
            <v>A</v>
          </cell>
          <cell r="H4662">
            <v>0.85885287857268211</v>
          </cell>
          <cell r="I4662" t="str">
            <v>B</v>
          </cell>
          <cell r="J4662">
            <v>0.12233948766749506</v>
          </cell>
          <cell r="K4662" t="str">
            <v>A</v>
          </cell>
          <cell r="L4662" t="str">
            <v>Cicf</v>
          </cell>
          <cell r="M4662" t="str">
            <v/>
          </cell>
          <cell r="N4662" t="str">
            <v>CAPAG Ano Base 2023</v>
          </cell>
          <cell r="O4662" t="str">
            <v>Não</v>
          </cell>
          <cell r="P4662">
            <v>9.534940478461712E-2</v>
          </cell>
          <cell r="Q4662" t="str">
            <v>Sim</v>
          </cell>
          <cell r="R4662" t="str">
            <v/>
          </cell>
          <cell r="S4662" t="str">
            <v/>
          </cell>
          <cell r="T4662" t="str">
            <v/>
          </cell>
          <cell r="U4662" t="str">
            <v/>
          </cell>
          <cell r="V4662" t="str">
            <v>Sim</v>
          </cell>
          <cell r="W4662" t="str">
            <v>Sim</v>
          </cell>
        </row>
        <row r="4663">
          <cell r="D4663" t="str">
            <v>Bozano/RS</v>
          </cell>
          <cell r="E4663" t="str">
            <v>A+</v>
          </cell>
          <cell r="F4663">
            <v>1.3939345174038706E-2</v>
          </cell>
          <cell r="G4663" t="str">
            <v>A</v>
          </cell>
          <cell r="H4663">
            <v>0.81791860821806517</v>
          </cell>
          <cell r="I4663" t="str">
            <v>A</v>
          </cell>
          <cell r="J4663">
            <v>0.29340110918076778</v>
          </cell>
          <cell r="K4663" t="str">
            <v>A</v>
          </cell>
          <cell r="L4663" t="str">
            <v>Aicf</v>
          </cell>
          <cell r="M4663" t="str">
            <v/>
          </cell>
          <cell r="N4663" t="str">
            <v>CAPAG Ano Base 2023</v>
          </cell>
          <cell r="O4663" t="str">
            <v>Não</v>
          </cell>
          <cell r="P4663">
            <v>3.7596087193177878E-3</v>
          </cell>
          <cell r="Q4663" t="str">
            <v>Sim</v>
          </cell>
          <cell r="R4663" t="str">
            <v/>
          </cell>
          <cell r="S4663" t="str">
            <v/>
          </cell>
          <cell r="T4663" t="str">
            <v/>
          </cell>
          <cell r="U4663" t="str">
            <v/>
          </cell>
          <cell r="V4663" t="str">
            <v>Sim</v>
          </cell>
          <cell r="W4663" t="str">
            <v>Sim</v>
          </cell>
        </row>
        <row r="4664">
          <cell r="D4664" t="str">
            <v>Braga/RS</v>
          </cell>
          <cell r="E4664" t="str">
            <v>A</v>
          </cell>
          <cell r="F4664">
            <v>0.12914907221473035</v>
          </cell>
          <cell r="G4664" t="str">
            <v>A</v>
          </cell>
          <cell r="H4664">
            <v>0.86764509968215964</v>
          </cell>
          <cell r="I4664" t="str">
            <v>B</v>
          </cell>
          <cell r="J4664">
            <v>7.2406562832740162E-2</v>
          </cell>
          <cell r="K4664" t="str">
            <v>A</v>
          </cell>
          <cell r="L4664" t="str">
            <v>Bicf</v>
          </cell>
          <cell r="M4664" t="str">
            <v/>
          </cell>
          <cell r="N4664" t="str">
            <v>CAPAG Ano Base 2023</v>
          </cell>
          <cell r="O4664" t="str">
            <v>Não</v>
          </cell>
          <cell r="P4664">
            <v>0.16027943732502398</v>
          </cell>
          <cell r="Q4664" t="str">
            <v>Sim</v>
          </cell>
          <cell r="R4664" t="str">
            <v/>
          </cell>
          <cell r="S4664" t="str">
            <v/>
          </cell>
          <cell r="T4664" t="str">
            <v/>
          </cell>
          <cell r="U4664" t="str">
            <v/>
          </cell>
          <cell r="V4664" t="str">
            <v>Sim</v>
          </cell>
          <cell r="W4664" t="str">
            <v>Sim</v>
          </cell>
        </row>
        <row r="4665">
          <cell r="D4665" t="str">
            <v>Brochier/RS</v>
          </cell>
          <cell r="E4665" t="str">
            <v>A</v>
          </cell>
          <cell r="F4665">
            <v>7.7939242689860716E-2</v>
          </cell>
          <cell r="G4665" t="str">
            <v>A</v>
          </cell>
          <cell r="H4665">
            <v>0.85723529632734796</v>
          </cell>
          <cell r="I4665" t="str">
            <v>B</v>
          </cell>
          <cell r="J4665">
            <v>0.24494816002543815</v>
          </cell>
          <cell r="K4665" t="str">
            <v>A</v>
          </cell>
          <cell r="L4665" t="str">
            <v>Cicf</v>
          </cell>
          <cell r="M4665" t="str">
            <v/>
          </cell>
          <cell r="N4665" t="str">
            <v>CAPAG Ano Base 2023</v>
          </cell>
          <cell r="O4665" t="str">
            <v>Não</v>
          </cell>
          <cell r="P4665">
            <v>4.6245647611048477E-2</v>
          </cell>
          <cell r="Q4665" t="str">
            <v>Sim</v>
          </cell>
          <cell r="R4665" t="str">
            <v/>
          </cell>
          <cell r="S4665" t="str">
            <v/>
          </cell>
          <cell r="T4665" t="str">
            <v/>
          </cell>
          <cell r="U4665" t="str">
            <v/>
          </cell>
          <cell r="V4665" t="str">
            <v>Sim</v>
          </cell>
          <cell r="W4665" t="str">
            <v>Sim</v>
          </cell>
        </row>
        <row r="4666">
          <cell r="D4666" t="str">
            <v>Butiá/RS</v>
          </cell>
          <cell r="E4666" t="str">
            <v>C</v>
          </cell>
          <cell r="F4666">
            <v>0.24598702594165162</v>
          </cell>
          <cell r="G4666" t="str">
            <v>A</v>
          </cell>
          <cell r="H4666">
            <v>0.97563711052258906</v>
          </cell>
          <cell r="I4666" t="str">
            <v>C</v>
          </cell>
          <cell r="J4666">
            <v>-1.2219312974836609E-2</v>
          </cell>
          <cell r="K4666" t="str">
            <v>C</v>
          </cell>
          <cell r="L4666" t="str">
            <v>Aicf</v>
          </cell>
          <cell r="M4666" t="str">
            <v/>
          </cell>
          <cell r="N4666" t="str">
            <v>CAPAG Ano Base 2023</v>
          </cell>
          <cell r="O4666" t="str">
            <v>Não</v>
          </cell>
          <cell r="P4666">
            <v>1.5450926941958918</v>
          </cell>
          <cell r="Q4666" t="str">
            <v>Sim</v>
          </cell>
          <cell r="R4666" t="str">
            <v/>
          </cell>
          <cell r="S4666" t="str">
            <v/>
          </cell>
          <cell r="T4666" t="str">
            <v/>
          </cell>
          <cell r="U4666" t="str">
            <v/>
          </cell>
          <cell r="V4666" t="str">
            <v>Sim</v>
          </cell>
          <cell r="W4666" t="str">
            <v>Sim</v>
          </cell>
        </row>
        <row r="4667">
          <cell r="D4667" t="str">
            <v>Caçapava do Sul/RS</v>
          </cell>
          <cell r="E4667" t="str">
            <v>n.d.</v>
          </cell>
          <cell r="F4667">
            <v>5.1967259048287778E-2</v>
          </cell>
          <cell r="G4667" t="str">
            <v>A</v>
          </cell>
          <cell r="H4667">
            <v>1.0150455898627244</v>
          </cell>
          <cell r="I4667" t="str">
            <v>C</v>
          </cell>
          <cell r="J4667" t="str">
            <v>n.d.</v>
          </cell>
          <cell r="K4667" t="str">
            <v>n.d.</v>
          </cell>
          <cell r="L4667" t="str">
            <v>Bicf</v>
          </cell>
          <cell r="M466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667" t="str">
            <v>CAPAG Ano Base 2023</v>
          </cell>
          <cell r="O4667" t="str">
            <v>Não</v>
          </cell>
          <cell r="P4667" t="str">
            <v>n.d.</v>
          </cell>
          <cell r="Q4667" t="str">
            <v>Sim</v>
          </cell>
          <cell r="R4667" t="str">
            <v/>
          </cell>
          <cell r="S4667" t="str">
            <v/>
          </cell>
          <cell r="T4667" t="str">
            <v/>
          </cell>
          <cell r="U4667" t="str">
            <v>Sim</v>
          </cell>
          <cell r="V4667" t="str">
            <v>Sim</v>
          </cell>
          <cell r="W4667" t="str">
            <v>Não</v>
          </cell>
        </row>
        <row r="4668">
          <cell r="D4668" t="str">
            <v>Cacequi/RS</v>
          </cell>
          <cell r="E4668" t="str">
            <v>C</v>
          </cell>
          <cell r="F4668">
            <v>0.17816054977887411</v>
          </cell>
          <cell r="G4668" t="str">
            <v>A</v>
          </cell>
          <cell r="H4668">
            <v>0.85966921980516386</v>
          </cell>
          <cell r="I4668" t="str">
            <v>B</v>
          </cell>
          <cell r="J4668">
            <v>0</v>
          </cell>
          <cell r="K4668" t="str">
            <v>C</v>
          </cell>
          <cell r="L4668" t="str">
            <v>Dicf</v>
          </cell>
          <cell r="M4668" t="str">
            <v/>
          </cell>
          <cell r="N4668" t="str">
            <v>CAPAG Ano Base 2023</v>
          </cell>
          <cell r="O4668" t="str">
            <v>Não</v>
          </cell>
          <cell r="P4668" t="str">
            <v>n.d.</v>
          </cell>
          <cell r="Q4668" t="str">
            <v>Sim</v>
          </cell>
          <cell r="R4668" t="str">
            <v/>
          </cell>
          <cell r="S4668" t="str">
            <v/>
          </cell>
          <cell r="T4668" t="str">
            <v/>
          </cell>
          <cell r="U4668" t="str">
            <v/>
          </cell>
          <cell r="V4668" t="str">
            <v>Sim</v>
          </cell>
          <cell r="W4668" t="str">
            <v>Não</v>
          </cell>
        </row>
        <row r="4669">
          <cell r="D4669" t="str">
            <v>Cachoeira do Sul/RS</v>
          </cell>
          <cell r="E4669" t="str">
            <v>C</v>
          </cell>
          <cell r="F4669">
            <v>0.12303259698301272</v>
          </cell>
          <cell r="G4669" t="str">
            <v>A</v>
          </cell>
          <cell r="H4669">
            <v>0.93732677765190187</v>
          </cell>
          <cell r="I4669" t="str">
            <v>B</v>
          </cell>
          <cell r="J4669">
            <v>-4.4221148543838636E-2</v>
          </cell>
          <cell r="K4669" t="str">
            <v>C</v>
          </cell>
          <cell r="L4669" t="str">
            <v>Aicf</v>
          </cell>
          <cell r="M4669" t="str">
            <v/>
          </cell>
          <cell r="N4669" t="str">
            <v>CAPAG Ano Base 2023</v>
          </cell>
          <cell r="O4669" t="str">
            <v>Não</v>
          </cell>
          <cell r="P4669">
            <v>1.4986527522533581</v>
          </cell>
          <cell r="Q4669" t="str">
            <v>Sim</v>
          </cell>
          <cell r="R4669" t="str">
            <v/>
          </cell>
          <cell r="S4669" t="str">
            <v/>
          </cell>
          <cell r="T4669" t="str">
            <v/>
          </cell>
          <cell r="U4669" t="str">
            <v/>
          </cell>
          <cell r="V4669" t="str">
            <v>Sim</v>
          </cell>
          <cell r="W4669" t="str">
            <v>Sim</v>
          </cell>
        </row>
        <row r="4670">
          <cell r="D4670" t="str">
            <v>Cachoeirinha/RS</v>
          </cell>
          <cell r="E4670" t="str">
            <v>A</v>
          </cell>
          <cell r="F4670">
            <v>0.47860771091930454</v>
          </cell>
          <cell r="G4670" t="str">
            <v>A</v>
          </cell>
          <cell r="H4670">
            <v>0.76255027387669716</v>
          </cell>
          <cell r="I4670" t="str">
            <v>A</v>
          </cell>
          <cell r="J4670">
            <v>8.1621157785980544E-2</v>
          </cell>
          <cell r="K4670" t="str">
            <v>A</v>
          </cell>
          <cell r="L4670" t="str">
            <v>Bicf</v>
          </cell>
          <cell r="M4670" t="str">
            <v/>
          </cell>
          <cell r="N4670" t="str">
            <v>CAPAG Ano Base 2023</v>
          </cell>
          <cell r="O4670" t="str">
            <v>Não</v>
          </cell>
          <cell r="P4670">
            <v>0.15006302845989974</v>
          </cell>
          <cell r="Q4670" t="str">
            <v>Sim</v>
          </cell>
          <cell r="R4670" t="str">
            <v/>
          </cell>
          <cell r="S4670" t="str">
            <v/>
          </cell>
          <cell r="T4670" t="str">
            <v/>
          </cell>
          <cell r="U4670" t="str">
            <v/>
          </cell>
          <cell r="V4670" t="str">
            <v>Sim</v>
          </cell>
          <cell r="W4670" t="str">
            <v>Sim</v>
          </cell>
        </row>
        <row r="4671">
          <cell r="D4671" t="str">
            <v>Cacique Doble/RS</v>
          </cell>
          <cell r="E4671" t="str">
            <v>C</v>
          </cell>
          <cell r="F4671">
            <v>0.10285443272202935</v>
          </cell>
          <cell r="G4671" t="str">
            <v>A</v>
          </cell>
          <cell r="H4671">
            <v>0.84170164157112393</v>
          </cell>
          <cell r="I4671" t="str">
            <v>A</v>
          </cell>
          <cell r="J4671">
            <v>-6.690969256772944E-2</v>
          </cell>
          <cell r="K4671" t="str">
            <v>C</v>
          </cell>
          <cell r="L4671" t="str">
            <v>Cicf</v>
          </cell>
          <cell r="M4671" t="str">
            <v/>
          </cell>
          <cell r="N4671" t="str">
            <v>CAPAG Ano Base 2023</v>
          </cell>
          <cell r="O4671" t="str">
            <v>Não</v>
          </cell>
          <cell r="P4671" t="str">
            <v/>
          </cell>
          <cell r="Q4671" t="str">
            <v>Sim</v>
          </cell>
          <cell r="R4671" t="str">
            <v/>
          </cell>
          <cell r="S4671" t="str">
            <v/>
          </cell>
          <cell r="T4671" t="str">
            <v/>
          </cell>
          <cell r="U4671" t="str">
            <v/>
          </cell>
          <cell r="V4671" t="str">
            <v>Sim</v>
          </cell>
          <cell r="W4671" t="str">
            <v>Não</v>
          </cell>
        </row>
        <row r="4672">
          <cell r="D4672" t="str">
            <v>Caibaté/RS</v>
          </cell>
          <cell r="E4672" t="str">
            <v>C</v>
          </cell>
          <cell r="F4672">
            <v>1.8718115335328987E-2</v>
          </cell>
          <cell r="G4672" t="str">
            <v>A</v>
          </cell>
          <cell r="H4672">
            <v>0.95253510644464501</v>
          </cell>
          <cell r="I4672" t="str">
            <v>C</v>
          </cell>
          <cell r="J4672">
            <v>0.44969772030932076</v>
          </cell>
          <cell r="K4672" t="str">
            <v>A</v>
          </cell>
          <cell r="L4672" t="str">
            <v>Dicf</v>
          </cell>
          <cell r="M4672" t="str">
            <v/>
          </cell>
          <cell r="N4672" t="str">
            <v>CAPAG Ano Base 2023</v>
          </cell>
          <cell r="O4672" t="str">
            <v>Não</v>
          </cell>
          <cell r="P4672">
            <v>0.34749836629403014</v>
          </cell>
          <cell r="Q4672" t="str">
            <v>Sim</v>
          </cell>
          <cell r="R4672" t="str">
            <v>Sim</v>
          </cell>
          <cell r="S4672" t="str">
            <v/>
          </cell>
          <cell r="T4672" t="str">
            <v/>
          </cell>
          <cell r="U4672" t="str">
            <v/>
          </cell>
          <cell r="V4672" t="str">
            <v>Sim</v>
          </cell>
          <cell r="W4672" t="str">
            <v>Sim</v>
          </cell>
        </row>
        <row r="4673">
          <cell r="D4673" t="str">
            <v>Caiçara/RS</v>
          </cell>
          <cell r="E4673" t="str">
            <v>C</v>
          </cell>
          <cell r="F4673">
            <v>3.4231699404838009E-3</v>
          </cell>
          <cell r="G4673" t="str">
            <v>A</v>
          </cell>
          <cell r="H4673">
            <v>1.0988229820881319</v>
          </cell>
          <cell r="I4673" t="str">
            <v>C</v>
          </cell>
          <cell r="J4673">
            <v>5.0101979799235773E-3</v>
          </cell>
          <cell r="K4673" t="str">
            <v>B</v>
          </cell>
          <cell r="L4673" t="str">
            <v>Bicf</v>
          </cell>
          <cell r="M4673" t="str">
            <v/>
          </cell>
          <cell r="N4673" t="str">
            <v>CAPAG Ano Base 2023</v>
          </cell>
          <cell r="O4673" t="str">
            <v>Não</v>
          </cell>
          <cell r="P4673">
            <v>0.83715452476176277</v>
          </cell>
          <cell r="Q4673" t="str">
            <v>Sim</v>
          </cell>
          <cell r="R4673" t="str">
            <v/>
          </cell>
          <cell r="S4673" t="str">
            <v/>
          </cell>
          <cell r="T4673" t="str">
            <v/>
          </cell>
          <cell r="U4673" t="str">
            <v/>
          </cell>
          <cell r="V4673" t="str">
            <v>Sim</v>
          </cell>
          <cell r="W4673" t="str">
            <v>Sim</v>
          </cell>
        </row>
        <row r="4674">
          <cell r="D4674" t="str">
            <v>Camaquã/RS</v>
          </cell>
          <cell r="E4674" t="str">
            <v>B+</v>
          </cell>
          <cell r="F4674">
            <v>9.4870866411730828E-2</v>
          </cell>
          <cell r="G4674" t="str">
            <v>A</v>
          </cell>
          <cell r="H4674">
            <v>0.89075214625447363</v>
          </cell>
          <cell r="I4674" t="str">
            <v>B</v>
          </cell>
          <cell r="J4674">
            <v>4.3735871898876989E-2</v>
          </cell>
          <cell r="K4674" t="str">
            <v>B</v>
          </cell>
          <cell r="L4674" t="str">
            <v>Aicf</v>
          </cell>
          <cell r="M4674" t="str">
            <v/>
          </cell>
          <cell r="N4674" t="str">
            <v>CAPAG Ano Base 2023</v>
          </cell>
          <cell r="O4674" t="str">
            <v>Não</v>
          </cell>
          <cell r="P4674">
            <v>0.29584309696914496</v>
          </cell>
          <cell r="Q4674" t="str">
            <v>Sim</v>
          </cell>
          <cell r="R4674" t="str">
            <v/>
          </cell>
          <cell r="S4674" t="str">
            <v/>
          </cell>
          <cell r="T4674" t="str">
            <v/>
          </cell>
          <cell r="U4674" t="str">
            <v/>
          </cell>
          <cell r="V4674" t="str">
            <v>Sim</v>
          </cell>
          <cell r="W4674" t="str">
            <v>Sim</v>
          </cell>
        </row>
        <row r="4675">
          <cell r="D4675" t="str">
            <v>Camargo/RS</v>
          </cell>
          <cell r="E4675" t="str">
            <v>B+</v>
          </cell>
          <cell r="F4675">
            <v>0.16009971761658773</v>
          </cell>
          <cell r="G4675" t="str">
            <v>A</v>
          </cell>
          <cell r="H4675">
            <v>0.86458135776617207</v>
          </cell>
          <cell r="I4675" t="str">
            <v>B</v>
          </cell>
          <cell r="J4675">
            <v>3.0739166209219321E-2</v>
          </cell>
          <cell r="K4675" t="str">
            <v>B</v>
          </cell>
          <cell r="L4675" t="str">
            <v>Aicf</v>
          </cell>
          <cell r="M4675" t="str">
            <v/>
          </cell>
          <cell r="N4675" t="str">
            <v>CAPAG Ano Base 2023</v>
          </cell>
          <cell r="O4675" t="str">
            <v>Não</v>
          </cell>
          <cell r="P4675">
            <v>3.5414658638095398E-2</v>
          </cell>
          <cell r="Q4675" t="str">
            <v>Sim</v>
          </cell>
          <cell r="R4675" t="str">
            <v/>
          </cell>
          <cell r="S4675" t="str">
            <v/>
          </cell>
          <cell r="T4675" t="str">
            <v/>
          </cell>
          <cell r="U4675" t="str">
            <v/>
          </cell>
          <cell r="V4675" t="str">
            <v>Sim</v>
          </cell>
          <cell r="W4675" t="str">
            <v>Sim</v>
          </cell>
        </row>
        <row r="4676">
          <cell r="D4676" t="str">
            <v>Cambará do Sul/RS</v>
          </cell>
          <cell r="E4676" t="str">
            <v>C</v>
          </cell>
          <cell r="F4676">
            <v>0.56535005958432183</v>
          </cell>
          <cell r="G4676" t="str">
            <v>A</v>
          </cell>
          <cell r="H4676">
            <v>10.790422208796606</v>
          </cell>
          <cell r="I4676" t="str">
            <v>C</v>
          </cell>
          <cell r="J4676">
            <v>-6.0696725815062406E-2</v>
          </cell>
          <cell r="K4676" t="str">
            <v>C</v>
          </cell>
          <cell r="L4676" t="str">
            <v>Aicf</v>
          </cell>
          <cell r="M4676" t="str">
            <v/>
          </cell>
          <cell r="N4676" t="str">
            <v>CAPAG Ano Base 2023</v>
          </cell>
          <cell r="O4676" t="str">
            <v>Não</v>
          </cell>
          <cell r="P4676">
            <v>13.636882428471067</v>
          </cell>
          <cell r="Q4676" t="str">
            <v>Sim</v>
          </cell>
          <cell r="R4676" t="str">
            <v/>
          </cell>
          <cell r="S4676" t="str">
            <v/>
          </cell>
          <cell r="T4676" t="str">
            <v/>
          </cell>
          <cell r="U4676" t="str">
            <v/>
          </cell>
          <cell r="V4676" t="str">
            <v>Sim</v>
          </cell>
          <cell r="W4676" t="str">
            <v>Sim</v>
          </cell>
        </row>
        <row r="4677">
          <cell r="D4677" t="str">
            <v>Campestre da Serra/RS</v>
          </cell>
          <cell r="E4677" t="str">
            <v>A</v>
          </cell>
          <cell r="F4677">
            <v>0.12517650576866668</v>
          </cell>
          <cell r="G4677" t="str">
            <v>A</v>
          </cell>
          <cell r="H4677">
            <v>0.88639799606039082</v>
          </cell>
          <cell r="I4677" t="str">
            <v>B</v>
          </cell>
          <cell r="J4677">
            <v>9.3788730817237931E-2</v>
          </cell>
          <cell r="K4677" t="str">
            <v>A</v>
          </cell>
          <cell r="L4677" t="str">
            <v>Cicf</v>
          </cell>
          <cell r="M4677" t="str">
            <v/>
          </cell>
          <cell r="N4677" t="str">
            <v>CAPAG Ano Base 2023</v>
          </cell>
          <cell r="O4677" t="str">
            <v>Não</v>
          </cell>
          <cell r="P4677">
            <v>6.2958498628939749E-2</v>
          </cell>
          <cell r="Q4677" t="str">
            <v>Sim</v>
          </cell>
          <cell r="R4677" t="str">
            <v/>
          </cell>
          <cell r="S4677" t="str">
            <v/>
          </cell>
          <cell r="T4677" t="str">
            <v/>
          </cell>
          <cell r="U4677" t="str">
            <v/>
          </cell>
          <cell r="V4677" t="str">
            <v>Sim</v>
          </cell>
          <cell r="W4677" t="str">
            <v>Sim</v>
          </cell>
        </row>
        <row r="4678">
          <cell r="D4678" t="str">
            <v>Campina das Missões/RS</v>
          </cell>
          <cell r="E4678" t="str">
            <v>n.d.</v>
          </cell>
          <cell r="F4678">
            <v>3.0189032231096098E-2</v>
          </cell>
          <cell r="G4678" t="str">
            <v>A</v>
          </cell>
          <cell r="H4678">
            <v>0.92047279082374256</v>
          </cell>
          <cell r="I4678" t="str">
            <v>B</v>
          </cell>
          <cell r="J4678" t="str">
            <v>n.d.</v>
          </cell>
          <cell r="K4678" t="str">
            <v>n.d.</v>
          </cell>
          <cell r="L4678" t="str">
            <v>Bicf</v>
          </cell>
          <cell r="M467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678" t="str">
            <v>CAPAG Ano Base 2023</v>
          </cell>
          <cell r="O4678" t="str">
            <v>Não</v>
          </cell>
          <cell r="P4678" t="str">
            <v>n.d.</v>
          </cell>
          <cell r="Q4678" t="str">
            <v>Sim</v>
          </cell>
          <cell r="R4678" t="str">
            <v/>
          </cell>
          <cell r="S4678" t="str">
            <v/>
          </cell>
          <cell r="T4678" t="str">
            <v/>
          </cell>
          <cell r="U4678" t="str">
            <v>Sim</v>
          </cell>
          <cell r="V4678" t="str">
            <v>Sim</v>
          </cell>
          <cell r="W4678" t="str">
            <v>Sim</v>
          </cell>
        </row>
        <row r="4679">
          <cell r="D4679" t="str">
            <v>Campinas do Sul/RS</v>
          </cell>
          <cell r="E4679" t="str">
            <v>B</v>
          </cell>
          <cell r="F4679">
            <v>8.2032196883961319E-4</v>
          </cell>
          <cell r="G4679" t="str">
            <v>A</v>
          </cell>
          <cell r="H4679">
            <v>0.92643997446551596</v>
          </cell>
          <cell r="I4679" t="str">
            <v>B</v>
          </cell>
          <cell r="J4679">
            <v>2.7683674856061217E-2</v>
          </cell>
          <cell r="K4679" t="str">
            <v>B</v>
          </cell>
          <cell r="L4679" t="str">
            <v>Bicf</v>
          </cell>
          <cell r="M4679" t="str">
            <v/>
          </cell>
          <cell r="N4679" t="str">
            <v>CAPAG Ano Base 2024</v>
          </cell>
          <cell r="O4679" t="str">
            <v>Sim</v>
          </cell>
          <cell r="P4679">
            <v>0</v>
          </cell>
          <cell r="Q4679" t="str">
            <v>Sim</v>
          </cell>
          <cell r="R4679" t="str">
            <v/>
          </cell>
          <cell r="S4679" t="str">
            <v/>
          </cell>
          <cell r="T4679" t="str">
            <v/>
          </cell>
          <cell r="U4679" t="str">
            <v/>
          </cell>
          <cell r="V4679" t="str">
            <v>Sim</v>
          </cell>
          <cell r="W4679" t="str">
            <v>Sim</v>
          </cell>
        </row>
        <row r="4680">
          <cell r="D4680" t="str">
            <v>Campo Bom/RS</v>
          </cell>
          <cell r="E4680" t="str">
            <v>A</v>
          </cell>
          <cell r="F4680">
            <v>8.1178905846588878E-2</v>
          </cell>
          <cell r="G4680" t="str">
            <v>A</v>
          </cell>
          <cell r="H4680">
            <v>0.88194219101142557</v>
          </cell>
          <cell r="I4680" t="str">
            <v>B</v>
          </cell>
          <cell r="J4680">
            <v>5.3573905462268159E-2</v>
          </cell>
          <cell r="K4680" t="str">
            <v>A</v>
          </cell>
          <cell r="L4680" t="str">
            <v>Bicf</v>
          </cell>
          <cell r="M4680" t="str">
            <v/>
          </cell>
          <cell r="N4680" t="str">
            <v>CAPAG Ano Base 2023</v>
          </cell>
          <cell r="O4680" t="str">
            <v>Não</v>
          </cell>
          <cell r="P4680">
            <v>0.10685196095343809</v>
          </cell>
          <cell r="Q4680" t="str">
            <v>Sim</v>
          </cell>
          <cell r="R4680" t="str">
            <v/>
          </cell>
          <cell r="S4680" t="str">
            <v/>
          </cell>
          <cell r="T4680" t="str">
            <v/>
          </cell>
          <cell r="U4680" t="str">
            <v/>
          </cell>
          <cell r="V4680" t="str">
            <v>Sim</v>
          </cell>
          <cell r="W4680" t="str">
            <v>Sim</v>
          </cell>
        </row>
        <row r="4681">
          <cell r="D4681" t="str">
            <v>Campo Novo/RS</v>
          </cell>
          <cell r="E4681" t="str">
            <v>A+</v>
          </cell>
          <cell r="F4681">
            <v>0.12654825510438658</v>
          </cell>
          <cell r="G4681" t="str">
            <v>A</v>
          </cell>
          <cell r="H4681">
            <v>0.89196330613438179</v>
          </cell>
          <cell r="I4681" t="str">
            <v>B</v>
          </cell>
          <cell r="J4681">
            <v>0.10552135271382447</v>
          </cell>
          <cell r="K4681" t="str">
            <v>A</v>
          </cell>
          <cell r="L4681" t="str">
            <v>Aicf</v>
          </cell>
          <cell r="M4681" t="str">
            <v/>
          </cell>
          <cell r="N4681" t="str">
            <v>CAPAG Ano Base 2023</v>
          </cell>
          <cell r="O4681" t="str">
            <v>Não</v>
          </cell>
          <cell r="P4681">
            <v>0.13975413876678608</v>
          </cell>
          <cell r="Q4681" t="str">
            <v>Sim</v>
          </cell>
          <cell r="R4681" t="str">
            <v/>
          </cell>
          <cell r="S4681" t="str">
            <v/>
          </cell>
          <cell r="T4681" t="str">
            <v/>
          </cell>
          <cell r="U4681" t="str">
            <v/>
          </cell>
          <cell r="V4681" t="str">
            <v>Sim</v>
          </cell>
          <cell r="W4681" t="str">
            <v>Sim</v>
          </cell>
        </row>
        <row r="4682">
          <cell r="D4682" t="str">
            <v>Campos Borges/RS</v>
          </cell>
          <cell r="E4682" t="str">
            <v>A</v>
          </cell>
          <cell r="F4682">
            <v>7.668150916148303E-2</v>
          </cell>
          <cell r="G4682" t="str">
            <v>A</v>
          </cell>
          <cell r="H4682">
            <v>0.77707054240005335</v>
          </cell>
          <cell r="I4682" t="str">
            <v>A</v>
          </cell>
          <cell r="J4682">
            <v>0.12189472889105112</v>
          </cell>
          <cell r="K4682" t="str">
            <v>A</v>
          </cell>
          <cell r="L4682" t="str">
            <v>Bicf</v>
          </cell>
          <cell r="M4682" t="str">
            <v/>
          </cell>
          <cell r="N4682" t="str">
            <v>CAPAG Ano Base 2024</v>
          </cell>
          <cell r="O4682" t="str">
            <v>Sim</v>
          </cell>
          <cell r="P4682">
            <v>7.6316162205215185E-3</v>
          </cell>
          <cell r="Q4682" t="str">
            <v>Sim</v>
          </cell>
          <cell r="R4682" t="str">
            <v/>
          </cell>
          <cell r="S4682" t="str">
            <v/>
          </cell>
          <cell r="T4682" t="str">
            <v/>
          </cell>
          <cell r="U4682" t="str">
            <v/>
          </cell>
          <cell r="V4682" t="str">
            <v>Sim</v>
          </cell>
          <cell r="W4682" t="str">
            <v>Sim</v>
          </cell>
        </row>
        <row r="4683">
          <cell r="D4683" t="str">
            <v>Candelária/RS</v>
          </cell>
          <cell r="E4683" t="str">
            <v>n.d.</v>
          </cell>
          <cell r="F4683" t="str">
            <v>n.d.</v>
          </cell>
          <cell r="G4683" t="str">
            <v>n.d.</v>
          </cell>
          <cell r="H4683">
            <v>0.89297786468911777</v>
          </cell>
          <cell r="I4683" t="str">
            <v>B</v>
          </cell>
          <cell r="J4683" t="str">
            <v>n.d.</v>
          </cell>
          <cell r="K4683" t="str">
            <v>n.d.</v>
          </cell>
          <cell r="L4683" t="str">
            <v>Bicf</v>
          </cell>
          <cell r="M4683" t="str">
            <v xml:space="preserve">Ente não publicou último RGF de 2024
</v>
          </cell>
          <cell r="N4683" t="str">
            <v>CAPAG Ano Base 2023</v>
          </cell>
          <cell r="O4683" t="str">
            <v>Não</v>
          </cell>
          <cell r="P4683">
            <v>0.51205761631277791</v>
          </cell>
          <cell r="Q4683" t="str">
            <v>Sim</v>
          </cell>
          <cell r="R4683" t="str">
            <v>Sim</v>
          </cell>
          <cell r="S4683" t="str">
            <v/>
          </cell>
          <cell r="T4683" t="str">
            <v/>
          </cell>
          <cell r="U4683" t="str">
            <v/>
          </cell>
          <cell r="V4683" t="str">
            <v>Não</v>
          </cell>
          <cell r="W4683" t="str">
            <v>Sim</v>
          </cell>
        </row>
        <row r="4684">
          <cell r="D4684" t="str">
            <v>Cândido Godói/RS</v>
          </cell>
          <cell r="E4684" t="str">
            <v>A+</v>
          </cell>
          <cell r="F4684">
            <v>1.9181854508361698E-2</v>
          </cell>
          <cell r="G4684" t="str">
            <v>A</v>
          </cell>
          <cell r="H4684">
            <v>0.85563305065612483</v>
          </cell>
          <cell r="I4684" t="str">
            <v>B</v>
          </cell>
          <cell r="J4684">
            <v>0.13660904085225165</v>
          </cell>
          <cell r="K4684" t="str">
            <v>A</v>
          </cell>
          <cell r="L4684" t="str">
            <v>Aicf</v>
          </cell>
          <cell r="M4684" t="str">
            <v/>
          </cell>
          <cell r="N4684" t="str">
            <v>CAPAG Ano Base 2023</v>
          </cell>
          <cell r="O4684" t="str">
            <v>Não</v>
          </cell>
          <cell r="P4684">
            <v>7.3697703379458634E-2</v>
          </cell>
          <cell r="Q4684" t="str">
            <v>Sim</v>
          </cell>
          <cell r="R4684" t="str">
            <v/>
          </cell>
          <cell r="S4684" t="str">
            <v/>
          </cell>
          <cell r="T4684" t="str">
            <v/>
          </cell>
          <cell r="U4684" t="str">
            <v/>
          </cell>
          <cell r="V4684" t="str">
            <v>Sim</v>
          </cell>
          <cell r="W4684" t="str">
            <v>Sim</v>
          </cell>
        </row>
        <row r="4685">
          <cell r="D4685" t="str">
            <v>Candiota/RS</v>
          </cell>
          <cell r="E4685" t="str">
            <v>n.d.</v>
          </cell>
          <cell r="F4685">
            <v>7.0529355187246887E-2</v>
          </cell>
          <cell r="G4685" t="str">
            <v>A</v>
          </cell>
          <cell r="H4685">
            <v>0.94241593675602042</v>
          </cell>
          <cell r="I4685" t="str">
            <v>B</v>
          </cell>
          <cell r="J4685" t="str">
            <v>n.d.</v>
          </cell>
          <cell r="K4685" t="str">
            <v>n.d.</v>
          </cell>
          <cell r="L4685" t="str">
            <v>Dicf</v>
          </cell>
          <cell r="M4685"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685" t="str">
            <v>CAPAG Ano Base 2023</v>
          </cell>
          <cell r="O4685" t="str">
            <v>Não</v>
          </cell>
          <cell r="P4685" t="str">
            <v>n.d.</v>
          </cell>
          <cell r="Q4685" t="str">
            <v>Sim</v>
          </cell>
          <cell r="R4685" t="str">
            <v/>
          </cell>
          <cell r="S4685" t="str">
            <v/>
          </cell>
          <cell r="T4685" t="str">
            <v>Negativa</v>
          </cell>
          <cell r="U4685" t="str">
            <v>Sim</v>
          </cell>
          <cell r="V4685" t="str">
            <v>Sim</v>
          </cell>
          <cell r="W4685" t="str">
            <v>Não</v>
          </cell>
        </row>
        <row r="4686">
          <cell r="D4686" t="str">
            <v>Canela/RS</v>
          </cell>
          <cell r="E4686" t="str">
            <v>C</v>
          </cell>
          <cell r="F4686">
            <v>0.30664194597661992</v>
          </cell>
          <cell r="G4686" t="str">
            <v>A</v>
          </cell>
          <cell r="H4686">
            <v>0.92210663178458041</v>
          </cell>
          <cell r="I4686" t="str">
            <v>B</v>
          </cell>
          <cell r="J4686">
            <v>-5.2396494613563827E-3</v>
          </cell>
          <cell r="K4686" t="str">
            <v>C</v>
          </cell>
          <cell r="L4686" t="str">
            <v>Bicf</v>
          </cell>
          <cell r="M4686" t="str">
            <v/>
          </cell>
          <cell r="N4686" t="str">
            <v>CAPAG Ano Base 2023</v>
          </cell>
          <cell r="O4686" t="str">
            <v>Não</v>
          </cell>
          <cell r="P4686">
            <v>0.26935684192987891</v>
          </cell>
          <cell r="Q4686" t="str">
            <v>Sim</v>
          </cell>
          <cell r="R4686" t="str">
            <v>Sim</v>
          </cell>
          <cell r="S4686" t="str">
            <v/>
          </cell>
          <cell r="T4686" t="str">
            <v/>
          </cell>
          <cell r="U4686" t="str">
            <v/>
          </cell>
          <cell r="V4686" t="str">
            <v>Sim</v>
          </cell>
          <cell r="W4686" t="str">
            <v>Sim</v>
          </cell>
        </row>
        <row r="4687">
          <cell r="D4687" t="str">
            <v>Canguçu/RS</v>
          </cell>
          <cell r="E4687" t="str">
            <v>A+</v>
          </cell>
          <cell r="F4687">
            <v>7.8921088278644982E-2</v>
          </cell>
          <cell r="G4687" t="str">
            <v>A</v>
          </cell>
          <cell r="H4687">
            <v>0.84784165869274919</v>
          </cell>
          <cell r="I4687" t="str">
            <v>A</v>
          </cell>
          <cell r="J4687">
            <v>7.1768121000094054E-2</v>
          </cell>
          <cell r="K4687" t="str">
            <v>A</v>
          </cell>
          <cell r="L4687" t="str">
            <v>Aicf</v>
          </cell>
          <cell r="M4687" t="str">
            <v/>
          </cell>
          <cell r="N4687" t="str">
            <v>CAPAG Ano Base 2023</v>
          </cell>
          <cell r="O4687" t="str">
            <v>Não</v>
          </cell>
          <cell r="P4687">
            <v>0.11663969148285387</v>
          </cell>
          <cell r="Q4687" t="str">
            <v>Sim</v>
          </cell>
          <cell r="R4687" t="str">
            <v/>
          </cell>
          <cell r="S4687" t="str">
            <v/>
          </cell>
          <cell r="T4687" t="str">
            <v/>
          </cell>
          <cell r="U4687" t="str">
            <v/>
          </cell>
          <cell r="V4687" t="str">
            <v>Sim</v>
          </cell>
          <cell r="W4687" t="str">
            <v>Sim</v>
          </cell>
        </row>
        <row r="4688">
          <cell r="D4688" t="str">
            <v>Canoas/RS</v>
          </cell>
          <cell r="E4688" t="str">
            <v>C</v>
          </cell>
          <cell r="F4688">
            <v>0.20543315934331438</v>
          </cell>
          <cell r="G4688" t="str">
            <v>A</v>
          </cell>
          <cell r="H4688">
            <v>1.002689431352588</v>
          </cell>
          <cell r="I4688" t="str">
            <v>C</v>
          </cell>
          <cell r="J4688">
            <v>-2.8421557912625905E-2</v>
          </cell>
          <cell r="K4688" t="str">
            <v>C</v>
          </cell>
          <cell r="L4688" t="str">
            <v>Cicf</v>
          </cell>
          <cell r="M4688" t="str">
            <v/>
          </cell>
          <cell r="N4688" t="str">
            <v>CAPAG Ano Base 2023</v>
          </cell>
          <cell r="O4688" t="str">
            <v>Não</v>
          </cell>
          <cell r="P4688" t="str">
            <v/>
          </cell>
          <cell r="Q4688" t="str">
            <v>Sim</v>
          </cell>
          <cell r="R4688" t="str">
            <v/>
          </cell>
          <cell r="S4688" t="str">
            <v/>
          </cell>
          <cell r="T4688" t="str">
            <v/>
          </cell>
          <cell r="U4688" t="str">
            <v/>
          </cell>
          <cell r="V4688" t="str">
            <v>Sim</v>
          </cell>
          <cell r="W4688" t="str">
            <v>Sim</v>
          </cell>
        </row>
        <row r="4689">
          <cell r="D4689" t="str">
            <v>Canudos do Vale/RS</v>
          </cell>
          <cell r="E4689" t="str">
            <v>A</v>
          </cell>
          <cell r="F4689">
            <v>0</v>
          </cell>
          <cell r="G4689" t="str">
            <v>A</v>
          </cell>
          <cell r="H4689">
            <v>0.81923631483406678</v>
          </cell>
          <cell r="I4689" t="str">
            <v>A</v>
          </cell>
          <cell r="J4689">
            <v>0.15147540180523378</v>
          </cell>
          <cell r="K4689" t="str">
            <v>A</v>
          </cell>
          <cell r="L4689" t="str">
            <v>Bicf</v>
          </cell>
          <cell r="M4689" t="str">
            <v/>
          </cell>
          <cell r="N4689" t="str">
            <v>CAPAG Ano Base 2023</v>
          </cell>
          <cell r="O4689" t="str">
            <v>Não</v>
          </cell>
          <cell r="P4689">
            <v>3.5407807329373486E-2</v>
          </cell>
          <cell r="Q4689" t="str">
            <v>Sim</v>
          </cell>
          <cell r="R4689" t="str">
            <v/>
          </cell>
          <cell r="S4689" t="str">
            <v/>
          </cell>
          <cell r="T4689" t="str">
            <v/>
          </cell>
          <cell r="U4689" t="str">
            <v/>
          </cell>
          <cell r="V4689" t="str">
            <v>Sim</v>
          </cell>
          <cell r="W4689" t="str">
            <v>Sim</v>
          </cell>
        </row>
        <row r="4690">
          <cell r="D4690" t="str">
            <v>Capão Bonito do Sul/RS</v>
          </cell>
          <cell r="E4690" t="str">
            <v>A</v>
          </cell>
          <cell r="F4690">
            <v>5.3441659686800383E-2</v>
          </cell>
          <cell r="G4690" t="str">
            <v>A</v>
          </cell>
          <cell r="H4690">
            <v>0.79199206653585208</v>
          </cell>
          <cell r="I4690" t="str">
            <v>A</v>
          </cell>
          <cell r="J4690">
            <v>2.4320770695845102E-2</v>
          </cell>
          <cell r="K4690" t="str">
            <v>B</v>
          </cell>
          <cell r="L4690" t="str">
            <v>Cicf</v>
          </cell>
          <cell r="M4690" t="str">
            <v/>
          </cell>
          <cell r="N4690" t="str">
            <v>CAPAG Ano Base 2023</v>
          </cell>
          <cell r="O4690" t="str">
            <v>Não</v>
          </cell>
          <cell r="P4690">
            <v>8.8886027410970944E-2</v>
          </cell>
          <cell r="Q4690" t="str">
            <v>Sim</v>
          </cell>
          <cell r="R4690" t="str">
            <v/>
          </cell>
          <cell r="S4690" t="str">
            <v/>
          </cell>
          <cell r="T4690" t="str">
            <v/>
          </cell>
          <cell r="U4690" t="str">
            <v/>
          </cell>
          <cell r="V4690" t="str">
            <v>Sim</v>
          </cell>
          <cell r="W4690" t="str">
            <v>Sim</v>
          </cell>
        </row>
        <row r="4691">
          <cell r="D4691" t="str">
            <v>Capão da Canoa/RS</v>
          </cell>
          <cell r="E4691" t="str">
            <v>n.d.</v>
          </cell>
          <cell r="F4691">
            <v>0.1468531143413723</v>
          </cell>
          <cell r="G4691" t="str">
            <v>A</v>
          </cell>
          <cell r="H4691">
            <v>0.8342794703094778</v>
          </cell>
          <cell r="I4691" t="str">
            <v>A</v>
          </cell>
          <cell r="J4691" t="str">
            <v>n.d.</v>
          </cell>
          <cell r="K4691" t="str">
            <v>n.d.</v>
          </cell>
          <cell r="L4691" t="str">
            <v>Bicf</v>
          </cell>
          <cell r="M469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691" t="str">
            <v>CAPAG Ano Base 2023</v>
          </cell>
          <cell r="O4691" t="str">
            <v>Não</v>
          </cell>
          <cell r="P4691">
            <v>0.15604070951101109</v>
          </cell>
          <cell r="Q4691" t="str">
            <v>Sim</v>
          </cell>
          <cell r="R4691" t="str">
            <v>Sim</v>
          </cell>
          <cell r="S4691" t="str">
            <v/>
          </cell>
          <cell r="T4691" t="str">
            <v/>
          </cell>
          <cell r="U4691" t="str">
            <v>Sim</v>
          </cell>
          <cell r="V4691" t="str">
            <v>Sim</v>
          </cell>
          <cell r="W4691" t="str">
            <v>Sim</v>
          </cell>
        </row>
        <row r="4692">
          <cell r="D4692" t="str">
            <v>Capão do Cipó/RS</v>
          </cell>
          <cell r="E4692" t="str">
            <v>B</v>
          </cell>
          <cell r="F4692">
            <v>5.8244511838234474E-2</v>
          </cell>
          <cell r="G4692" t="str">
            <v>A</v>
          </cell>
          <cell r="H4692">
            <v>0.86953829100760571</v>
          </cell>
          <cell r="I4692" t="str">
            <v>B</v>
          </cell>
          <cell r="J4692">
            <v>1.2422550979328576E-2</v>
          </cell>
          <cell r="K4692" t="str">
            <v>B</v>
          </cell>
          <cell r="L4692" t="str">
            <v>Bicf</v>
          </cell>
          <cell r="M4692" t="str">
            <v/>
          </cell>
          <cell r="N4692" t="str">
            <v>CAPAG Ano Base 2023</v>
          </cell>
          <cell r="O4692" t="str">
            <v>Não</v>
          </cell>
          <cell r="P4692">
            <v>0.76824694999885212</v>
          </cell>
          <cell r="Q4692" t="str">
            <v>Sim</v>
          </cell>
          <cell r="R4692" t="str">
            <v/>
          </cell>
          <cell r="S4692" t="str">
            <v/>
          </cell>
          <cell r="T4692" t="str">
            <v/>
          </cell>
          <cell r="U4692" t="str">
            <v/>
          </cell>
          <cell r="V4692" t="str">
            <v>Sim</v>
          </cell>
          <cell r="W4692" t="str">
            <v>Sim</v>
          </cell>
        </row>
        <row r="4693">
          <cell r="D4693" t="str">
            <v>Capão do Leão/RS</v>
          </cell>
          <cell r="E4693" t="str">
            <v>C</v>
          </cell>
          <cell r="F4693">
            <v>5.5567718160679215E-2</v>
          </cell>
          <cell r="G4693" t="str">
            <v>A</v>
          </cell>
          <cell r="H4693">
            <v>0.95024961070874692</v>
          </cell>
          <cell r="I4693" t="str">
            <v>C</v>
          </cell>
          <cell r="J4693">
            <v>2.3312884696122443E-2</v>
          </cell>
          <cell r="K4693" t="str">
            <v>B</v>
          </cell>
          <cell r="L4693" t="str">
            <v>Bicf</v>
          </cell>
          <cell r="M4693" t="str">
            <v/>
          </cell>
          <cell r="N4693" t="str">
            <v>CAPAG Ano Base 2023</v>
          </cell>
          <cell r="O4693" t="str">
            <v>Não</v>
          </cell>
          <cell r="P4693">
            <v>0.37632589522579823</v>
          </cell>
          <cell r="Q4693" t="str">
            <v>Sim</v>
          </cell>
          <cell r="R4693" t="str">
            <v>Sim</v>
          </cell>
          <cell r="S4693" t="str">
            <v/>
          </cell>
          <cell r="T4693" t="str">
            <v/>
          </cell>
          <cell r="U4693" t="str">
            <v/>
          </cell>
          <cell r="V4693" t="str">
            <v>Sim</v>
          </cell>
          <cell r="W4693" t="str">
            <v>Sim</v>
          </cell>
        </row>
        <row r="4694">
          <cell r="D4694" t="str">
            <v>Capivari do Sul/RS</v>
          </cell>
          <cell r="E4694" t="str">
            <v>A</v>
          </cell>
          <cell r="F4694">
            <v>0.12769650735246751</v>
          </cell>
          <cell r="G4694" t="str">
            <v>A</v>
          </cell>
          <cell r="H4694">
            <v>0.82319162592721185</v>
          </cell>
          <cell r="I4694" t="str">
            <v>A</v>
          </cell>
          <cell r="J4694">
            <v>0.296323392601058</v>
          </cell>
          <cell r="K4694" t="str">
            <v>A</v>
          </cell>
          <cell r="L4694" t="str">
            <v>Bicf</v>
          </cell>
          <cell r="M4694" t="str">
            <v/>
          </cell>
          <cell r="N4694" t="str">
            <v>CAPAG Ano Base 2023</v>
          </cell>
          <cell r="O4694" t="str">
            <v>Não</v>
          </cell>
          <cell r="P4694">
            <v>7.6725416113912356E-2</v>
          </cell>
          <cell r="Q4694" t="str">
            <v>Sim</v>
          </cell>
          <cell r="R4694" t="str">
            <v/>
          </cell>
          <cell r="S4694" t="str">
            <v/>
          </cell>
          <cell r="T4694" t="str">
            <v/>
          </cell>
          <cell r="U4694" t="str">
            <v/>
          </cell>
          <cell r="V4694" t="str">
            <v>Sim</v>
          </cell>
          <cell r="W4694" t="str">
            <v>Sim</v>
          </cell>
        </row>
        <row r="4695">
          <cell r="D4695" t="str">
            <v>Capela de Santana/RS</v>
          </cell>
          <cell r="E4695" t="str">
            <v>C</v>
          </cell>
          <cell r="F4695">
            <v>0.29596907901730335</v>
          </cell>
          <cell r="G4695" t="str">
            <v>A</v>
          </cell>
          <cell r="H4695">
            <v>0.80502323631046102</v>
          </cell>
          <cell r="I4695" t="str">
            <v>A</v>
          </cell>
          <cell r="J4695">
            <v>-3.5796210625075549E-2</v>
          </cell>
          <cell r="K4695" t="str">
            <v>C</v>
          </cell>
          <cell r="L4695" t="str">
            <v>Bicf</v>
          </cell>
          <cell r="M4695" t="str">
            <v/>
          </cell>
          <cell r="N4695" t="str">
            <v>CAPAG Ano Base 2023</v>
          </cell>
          <cell r="O4695" t="str">
            <v>Não</v>
          </cell>
          <cell r="P4695" t="str">
            <v/>
          </cell>
          <cell r="Q4695" t="str">
            <v>Sim</v>
          </cell>
          <cell r="R4695" t="str">
            <v/>
          </cell>
          <cell r="S4695" t="str">
            <v/>
          </cell>
          <cell r="T4695" t="str">
            <v/>
          </cell>
          <cell r="U4695" t="str">
            <v/>
          </cell>
          <cell r="V4695" t="str">
            <v>Sim</v>
          </cell>
          <cell r="W4695" t="str">
            <v>Sim</v>
          </cell>
        </row>
        <row r="4696">
          <cell r="D4696" t="str">
            <v>Capitão/RS</v>
          </cell>
          <cell r="E4696" t="str">
            <v>A+</v>
          </cell>
          <cell r="F4696">
            <v>9.5219590920779126E-2</v>
          </cell>
          <cell r="G4696" t="str">
            <v>A</v>
          </cell>
          <cell r="H4696">
            <v>0.83979160560409927</v>
          </cell>
          <cell r="I4696" t="str">
            <v>A</v>
          </cell>
          <cell r="J4696">
            <v>0.11832428396256751</v>
          </cell>
          <cell r="K4696" t="str">
            <v>A</v>
          </cell>
          <cell r="L4696" t="str">
            <v>Aicf</v>
          </cell>
          <cell r="M4696" t="str">
            <v/>
          </cell>
          <cell r="N4696" t="str">
            <v>CAPAG Ano Base 2023</v>
          </cell>
          <cell r="O4696" t="str">
            <v>Não</v>
          </cell>
          <cell r="P4696">
            <v>8.3430665338748267E-2</v>
          </cell>
          <cell r="Q4696" t="str">
            <v>Sim</v>
          </cell>
          <cell r="R4696" t="str">
            <v/>
          </cell>
          <cell r="S4696" t="str">
            <v/>
          </cell>
          <cell r="T4696" t="str">
            <v/>
          </cell>
          <cell r="U4696" t="str">
            <v/>
          </cell>
          <cell r="V4696" t="str">
            <v>Sim</v>
          </cell>
          <cell r="W4696" t="str">
            <v>Sim</v>
          </cell>
        </row>
        <row r="4697">
          <cell r="D4697" t="str">
            <v>Carazinho/RS</v>
          </cell>
          <cell r="E4697" t="str">
            <v>A</v>
          </cell>
          <cell r="F4697">
            <v>4.4814385348129177E-2</v>
          </cell>
          <cell r="G4697" t="str">
            <v>A</v>
          </cell>
          <cell r="H4697">
            <v>0.88339758192522577</v>
          </cell>
          <cell r="I4697" t="str">
            <v>B</v>
          </cell>
          <cell r="J4697">
            <v>0.10988244235043125</v>
          </cell>
          <cell r="K4697" t="str">
            <v>A</v>
          </cell>
          <cell r="L4697" t="str">
            <v>Bicf</v>
          </cell>
          <cell r="M4697" t="str">
            <v/>
          </cell>
          <cell r="N4697" t="str">
            <v>CAPAG Ano Base 2023</v>
          </cell>
          <cell r="O4697" t="str">
            <v>Não</v>
          </cell>
          <cell r="P4697">
            <v>0.19683851022395477</v>
          </cell>
          <cell r="Q4697" t="str">
            <v>Sim</v>
          </cell>
          <cell r="R4697" t="str">
            <v/>
          </cell>
          <cell r="S4697" t="str">
            <v/>
          </cell>
          <cell r="T4697" t="str">
            <v/>
          </cell>
          <cell r="U4697" t="str">
            <v/>
          </cell>
          <cell r="V4697" t="str">
            <v>Sim</v>
          </cell>
          <cell r="W4697" t="str">
            <v>Sim</v>
          </cell>
        </row>
        <row r="4698">
          <cell r="D4698" t="str">
            <v>Caraá/RS</v>
          </cell>
          <cell r="E4698" t="str">
            <v>C</v>
          </cell>
          <cell r="F4698">
            <v>6.7941443536820453E-2</v>
          </cell>
          <cell r="G4698" t="str">
            <v>A</v>
          </cell>
          <cell r="H4698">
            <v>0.82493195454455848</v>
          </cell>
          <cell r="I4698" t="str">
            <v>A</v>
          </cell>
          <cell r="J4698">
            <v>-2.7693148056609765E-3</v>
          </cell>
          <cell r="K4698" t="str">
            <v>C</v>
          </cell>
          <cell r="L4698" t="str">
            <v>Cicf</v>
          </cell>
          <cell r="M4698" t="str">
            <v/>
          </cell>
          <cell r="N4698" t="str">
            <v>CAPAG Ano Base 2023</v>
          </cell>
          <cell r="O4698" t="str">
            <v>Não</v>
          </cell>
          <cell r="P4698">
            <v>1.4038379370188447</v>
          </cell>
          <cell r="Q4698" t="str">
            <v>Sim</v>
          </cell>
          <cell r="R4698" t="str">
            <v/>
          </cell>
          <cell r="S4698" t="str">
            <v/>
          </cell>
          <cell r="T4698" t="str">
            <v/>
          </cell>
          <cell r="U4698" t="str">
            <v/>
          </cell>
          <cell r="V4698" t="str">
            <v>Sim</v>
          </cell>
          <cell r="W4698" t="str">
            <v>Sim</v>
          </cell>
        </row>
        <row r="4699">
          <cell r="D4699" t="str">
            <v>Carlos Barbosa/RS</v>
          </cell>
          <cell r="E4699" t="str">
            <v>A</v>
          </cell>
          <cell r="F4699">
            <v>9.486788318408608E-2</v>
          </cell>
          <cell r="G4699" t="str">
            <v>A</v>
          </cell>
          <cell r="H4699">
            <v>0.77385370835741107</v>
          </cell>
          <cell r="I4699" t="str">
            <v>A</v>
          </cell>
          <cell r="J4699">
            <v>0.33709458596319392</v>
          </cell>
          <cell r="K4699" t="str">
            <v>A</v>
          </cell>
          <cell r="L4699" t="str">
            <v>Bicf</v>
          </cell>
          <cell r="M4699" t="str">
            <v/>
          </cell>
          <cell r="N4699" t="str">
            <v>CAPAG Ano Base 2023</v>
          </cell>
          <cell r="O4699" t="str">
            <v>Não</v>
          </cell>
          <cell r="P4699">
            <v>8.2661376614475465E-2</v>
          </cell>
          <cell r="Q4699" t="str">
            <v>Sim</v>
          </cell>
          <cell r="R4699" t="str">
            <v/>
          </cell>
          <cell r="S4699" t="str">
            <v/>
          </cell>
          <cell r="T4699" t="str">
            <v/>
          </cell>
          <cell r="U4699" t="str">
            <v/>
          </cell>
          <cell r="V4699" t="str">
            <v>Sim</v>
          </cell>
          <cell r="W4699" t="str">
            <v>Sim</v>
          </cell>
        </row>
        <row r="4700">
          <cell r="D4700" t="str">
            <v>Carlos Gomes/RS</v>
          </cell>
          <cell r="E4700" t="str">
            <v>A</v>
          </cell>
          <cell r="F4700">
            <v>1.4447902636461514E-2</v>
          </cell>
          <cell r="G4700" t="str">
            <v>A</v>
          </cell>
          <cell r="H4700">
            <v>0.87356095921722376</v>
          </cell>
          <cell r="I4700" t="str">
            <v>B</v>
          </cell>
          <cell r="J4700">
            <v>5.2052947000087446E-2</v>
          </cell>
          <cell r="K4700" t="str">
            <v>A</v>
          </cell>
          <cell r="L4700" t="str">
            <v>Bicf</v>
          </cell>
          <cell r="M4700" t="str">
            <v/>
          </cell>
          <cell r="N4700" t="str">
            <v>CAPAG Ano Base 2023</v>
          </cell>
          <cell r="O4700" t="str">
            <v>Não</v>
          </cell>
          <cell r="P4700">
            <v>0.19662279242292072</v>
          </cell>
          <cell r="Q4700" t="str">
            <v>Sim</v>
          </cell>
          <cell r="R4700" t="str">
            <v/>
          </cell>
          <cell r="S4700" t="str">
            <v/>
          </cell>
          <cell r="T4700" t="str">
            <v/>
          </cell>
          <cell r="U4700" t="str">
            <v/>
          </cell>
          <cell r="V4700" t="str">
            <v>Sim</v>
          </cell>
          <cell r="W4700" t="str">
            <v>Sim</v>
          </cell>
        </row>
        <row r="4701">
          <cell r="D4701" t="str">
            <v>Casca/RS</v>
          </cell>
          <cell r="E4701" t="str">
            <v>n.d.</v>
          </cell>
          <cell r="F4701" t="str">
            <v>n.d.</v>
          </cell>
          <cell r="G4701" t="str">
            <v>n.d.</v>
          </cell>
          <cell r="H4701" t="str">
            <v>n.d.</v>
          </cell>
          <cell r="I4701" t="str">
            <v>n.d.</v>
          </cell>
          <cell r="J4701" t="str">
            <v>n.d.</v>
          </cell>
          <cell r="K4701" t="str">
            <v>n.d.</v>
          </cell>
          <cell r="L4701" t="str">
            <v>Bicf</v>
          </cell>
          <cell r="M4701" t="str">
            <v xml:space="preserve">Ente não publicou último RGF de 2024
Ente não publicou último RREO de 2024
</v>
          </cell>
          <cell r="N4701" t="str">
            <v>CAPAG Ano Base 2023</v>
          </cell>
          <cell r="O4701" t="str">
            <v>Não</v>
          </cell>
          <cell r="P4701">
            <v>7.8091720712978818E-2</v>
          </cell>
          <cell r="Q4701" t="str">
            <v>Sim</v>
          </cell>
          <cell r="R4701" t="str">
            <v>Sim</v>
          </cell>
          <cell r="S4701" t="str">
            <v/>
          </cell>
          <cell r="T4701" t="str">
            <v/>
          </cell>
          <cell r="U4701" t="str">
            <v/>
          </cell>
          <cell r="V4701" t="str">
            <v>Não</v>
          </cell>
          <cell r="W4701" t="str">
            <v>Não</v>
          </cell>
        </row>
        <row r="4702">
          <cell r="D4702" t="str">
            <v>Caseiros/RS</v>
          </cell>
          <cell r="E4702" t="str">
            <v>A+</v>
          </cell>
          <cell r="F4702">
            <v>7.6441818966962463E-2</v>
          </cell>
          <cell r="G4702" t="str">
            <v>A</v>
          </cell>
          <cell r="H4702">
            <v>0.82225623283628191</v>
          </cell>
          <cell r="I4702" t="str">
            <v>A</v>
          </cell>
          <cell r="J4702">
            <v>5.1326604367803036E-2</v>
          </cell>
          <cell r="K4702" t="str">
            <v>A</v>
          </cell>
          <cell r="L4702" t="str">
            <v>Aicf</v>
          </cell>
          <cell r="M4702" t="str">
            <v/>
          </cell>
          <cell r="N4702" t="str">
            <v>CAPAG Ano Base 2023</v>
          </cell>
          <cell r="O4702" t="str">
            <v>Não</v>
          </cell>
          <cell r="P4702">
            <v>6.3443577157835468E-2</v>
          </cell>
          <cell r="Q4702" t="str">
            <v>Sim</v>
          </cell>
          <cell r="R4702" t="str">
            <v/>
          </cell>
          <cell r="S4702" t="str">
            <v/>
          </cell>
          <cell r="T4702" t="str">
            <v/>
          </cell>
          <cell r="U4702" t="str">
            <v/>
          </cell>
          <cell r="V4702" t="str">
            <v>Sim</v>
          </cell>
          <cell r="W4702" t="str">
            <v>Sim</v>
          </cell>
        </row>
        <row r="4703">
          <cell r="D4703" t="str">
            <v>Catuípe/RS</v>
          </cell>
          <cell r="E4703" t="str">
            <v>B+</v>
          </cell>
          <cell r="F4703">
            <v>8.3224730951740586E-2</v>
          </cell>
          <cell r="G4703" t="str">
            <v>A</v>
          </cell>
          <cell r="H4703">
            <v>0.89101584071765361</v>
          </cell>
          <cell r="I4703" t="str">
            <v>B</v>
          </cell>
          <cell r="J4703">
            <v>1.0020904034049657E-3</v>
          </cell>
          <cell r="K4703" t="str">
            <v>B</v>
          </cell>
          <cell r="L4703" t="str">
            <v>Aicf</v>
          </cell>
          <cell r="M4703" t="str">
            <v/>
          </cell>
          <cell r="N4703" t="str">
            <v>CAPAG Ano Base 2024</v>
          </cell>
          <cell r="O4703" t="str">
            <v>Sim</v>
          </cell>
          <cell r="P4703">
            <v>0</v>
          </cell>
          <cell r="Q4703" t="str">
            <v>Sim</v>
          </cell>
          <cell r="R4703" t="str">
            <v/>
          </cell>
          <cell r="S4703" t="str">
            <v/>
          </cell>
          <cell r="T4703" t="str">
            <v/>
          </cell>
          <cell r="U4703" t="str">
            <v/>
          </cell>
          <cell r="V4703" t="str">
            <v>Sim</v>
          </cell>
          <cell r="W4703" t="str">
            <v>Sim</v>
          </cell>
        </row>
        <row r="4704">
          <cell r="D4704" t="str">
            <v>Caxias do Sul/RS</v>
          </cell>
          <cell r="E4704" t="str">
            <v>A+</v>
          </cell>
          <cell r="F4704">
            <v>0.31033953775112388</v>
          </cell>
          <cell r="G4704" t="str">
            <v>A</v>
          </cell>
          <cell r="H4704">
            <v>0.91556860849828503</v>
          </cell>
          <cell r="I4704" t="str">
            <v>B</v>
          </cell>
          <cell r="J4704">
            <v>0.24050809058307268</v>
          </cell>
          <cell r="K4704" t="str">
            <v>A</v>
          </cell>
          <cell r="L4704" t="str">
            <v>Aicf</v>
          </cell>
          <cell r="M4704" t="str">
            <v/>
          </cell>
          <cell r="N4704" t="str">
            <v>CAPAG Ano Base 2023</v>
          </cell>
          <cell r="O4704" t="str">
            <v>Não</v>
          </cell>
          <cell r="P4704">
            <v>8.2729743042689111E-2</v>
          </cell>
          <cell r="Q4704" t="str">
            <v>Sim</v>
          </cell>
          <cell r="R4704" t="str">
            <v/>
          </cell>
          <cell r="S4704" t="str">
            <v/>
          </cell>
          <cell r="T4704" t="str">
            <v/>
          </cell>
          <cell r="U4704" t="str">
            <v/>
          </cell>
          <cell r="V4704" t="str">
            <v>Sim</v>
          </cell>
          <cell r="W4704" t="str">
            <v>Sim</v>
          </cell>
        </row>
        <row r="4705">
          <cell r="D4705" t="str">
            <v>Centenário/RS</v>
          </cell>
          <cell r="E4705" t="str">
            <v>A</v>
          </cell>
          <cell r="F4705">
            <v>0</v>
          </cell>
          <cell r="G4705" t="str">
            <v>A</v>
          </cell>
          <cell r="H4705">
            <v>0.88647041635272372</v>
          </cell>
          <cell r="I4705" t="str">
            <v>B</v>
          </cell>
          <cell r="J4705">
            <v>0.11588669600589423</v>
          </cell>
          <cell r="K4705" t="str">
            <v>A</v>
          </cell>
          <cell r="L4705" t="str">
            <v>Dicf</v>
          </cell>
          <cell r="M4705" t="str">
            <v/>
          </cell>
          <cell r="N4705" t="str">
            <v>CAPAG Ano Base 2023</v>
          </cell>
          <cell r="O4705" t="str">
            <v>Não</v>
          </cell>
          <cell r="P4705">
            <v>0</v>
          </cell>
          <cell r="Q4705" t="str">
            <v>Sim</v>
          </cell>
          <cell r="R4705" t="str">
            <v/>
          </cell>
          <cell r="S4705" t="str">
            <v/>
          </cell>
          <cell r="T4705" t="str">
            <v/>
          </cell>
          <cell r="U4705" t="str">
            <v/>
          </cell>
          <cell r="V4705" t="str">
            <v>Sim</v>
          </cell>
          <cell r="W4705" t="str">
            <v>Sim</v>
          </cell>
        </row>
        <row r="4706">
          <cell r="D4706" t="str">
            <v>Cerrito/RS</v>
          </cell>
          <cell r="E4706" t="str">
            <v>B</v>
          </cell>
          <cell r="F4706">
            <v>0.19528837249822081</v>
          </cell>
          <cell r="G4706" t="str">
            <v>A</v>
          </cell>
          <cell r="H4706">
            <v>0.91070017293194616</v>
          </cell>
          <cell r="I4706" t="str">
            <v>B</v>
          </cell>
          <cell r="J4706">
            <v>3.0390956858026498E-3</v>
          </cell>
          <cell r="K4706" t="str">
            <v>B</v>
          </cell>
          <cell r="L4706" t="str">
            <v>Bicf</v>
          </cell>
          <cell r="M4706" t="str">
            <v/>
          </cell>
          <cell r="N4706" t="str">
            <v>CAPAG Ano Base 2023</v>
          </cell>
          <cell r="O4706" t="str">
            <v>Não</v>
          </cell>
          <cell r="P4706">
            <v>0.89827391680962165</v>
          </cell>
          <cell r="Q4706" t="str">
            <v>Sim</v>
          </cell>
          <cell r="R4706" t="str">
            <v/>
          </cell>
          <cell r="S4706" t="str">
            <v/>
          </cell>
          <cell r="T4706" t="str">
            <v/>
          </cell>
          <cell r="U4706" t="str">
            <v/>
          </cell>
          <cell r="V4706" t="str">
            <v>Sim</v>
          </cell>
          <cell r="W4706" t="str">
            <v>Sim</v>
          </cell>
        </row>
        <row r="4707">
          <cell r="D4707" t="str">
            <v>Cerro Branco/RS</v>
          </cell>
          <cell r="E4707" t="str">
            <v>C</v>
          </cell>
          <cell r="F4707">
            <v>0.185260193852712</v>
          </cell>
          <cell r="G4707" t="str">
            <v>A</v>
          </cell>
          <cell r="H4707">
            <v>0.81631853944913746</v>
          </cell>
          <cell r="I4707" t="str">
            <v>A</v>
          </cell>
          <cell r="J4707">
            <v>-1.1152726216433499E-3</v>
          </cell>
          <cell r="K4707" t="str">
            <v>C</v>
          </cell>
          <cell r="L4707" t="str">
            <v>Bicf</v>
          </cell>
          <cell r="M4707" t="str">
            <v/>
          </cell>
          <cell r="N4707" t="str">
            <v>CAPAG Ano Base 2023</v>
          </cell>
          <cell r="O4707" t="str">
            <v>Não</v>
          </cell>
          <cell r="P4707">
            <v>1.0325080478993784</v>
          </cell>
          <cell r="Q4707" t="str">
            <v>Sim</v>
          </cell>
          <cell r="R4707" t="str">
            <v/>
          </cell>
          <cell r="S4707" t="str">
            <v/>
          </cell>
          <cell r="T4707" t="str">
            <v/>
          </cell>
          <cell r="U4707" t="str">
            <v/>
          </cell>
          <cell r="V4707" t="str">
            <v>Sim</v>
          </cell>
          <cell r="W4707" t="str">
            <v>Sim</v>
          </cell>
        </row>
        <row r="4708">
          <cell r="D4708" t="str">
            <v>Cerro Grande/RS</v>
          </cell>
          <cell r="E4708" t="str">
            <v>B</v>
          </cell>
          <cell r="F4708">
            <v>7.4358283809474887E-2</v>
          </cell>
          <cell r="G4708" t="str">
            <v>A</v>
          </cell>
          <cell r="H4708">
            <v>0.87695660636837114</v>
          </cell>
          <cell r="I4708" t="str">
            <v>B</v>
          </cell>
          <cell r="J4708">
            <v>1.4519751017992862E-2</v>
          </cell>
          <cell r="K4708" t="str">
            <v>B</v>
          </cell>
          <cell r="L4708" t="str">
            <v>Cicf</v>
          </cell>
          <cell r="M4708" t="str">
            <v/>
          </cell>
          <cell r="N4708" t="str">
            <v>CAPAG Ano Base 2023</v>
          </cell>
          <cell r="O4708" t="str">
            <v>Não</v>
          </cell>
          <cell r="P4708">
            <v>0.30481402512609662</v>
          </cell>
          <cell r="Q4708" t="str">
            <v>Sim</v>
          </cell>
          <cell r="R4708" t="str">
            <v/>
          </cell>
          <cell r="S4708" t="str">
            <v/>
          </cell>
          <cell r="T4708" t="str">
            <v/>
          </cell>
          <cell r="U4708" t="str">
            <v/>
          </cell>
          <cell r="V4708" t="str">
            <v>Sim</v>
          </cell>
          <cell r="W4708" t="str">
            <v>Sim</v>
          </cell>
        </row>
        <row r="4709">
          <cell r="D4709" t="str">
            <v>Cerro Grande do Sul/RS</v>
          </cell>
          <cell r="E4709" t="str">
            <v>C</v>
          </cell>
          <cell r="F4709">
            <v>0</v>
          </cell>
          <cell r="G4709" t="str">
            <v>A</v>
          </cell>
          <cell r="H4709">
            <v>0.81581379617180794</v>
          </cell>
          <cell r="I4709" t="str">
            <v>A</v>
          </cell>
          <cell r="J4709">
            <v>-0.66210204376488291</v>
          </cell>
          <cell r="K4709" t="str">
            <v>C</v>
          </cell>
          <cell r="L4709" t="str">
            <v>Cicf</v>
          </cell>
          <cell r="M4709" t="str">
            <v/>
          </cell>
          <cell r="N4709" t="str">
            <v>CAPAG Ano Base 2023</v>
          </cell>
          <cell r="O4709" t="str">
            <v>Não</v>
          </cell>
          <cell r="P4709" t="str">
            <v/>
          </cell>
          <cell r="Q4709" t="str">
            <v>Sim</v>
          </cell>
          <cell r="R4709" t="str">
            <v/>
          </cell>
          <cell r="S4709" t="str">
            <v/>
          </cell>
          <cell r="T4709" t="str">
            <v/>
          </cell>
          <cell r="U4709" t="str">
            <v/>
          </cell>
          <cell r="V4709" t="str">
            <v>Sim</v>
          </cell>
          <cell r="W4709" t="str">
            <v>Sim</v>
          </cell>
        </row>
        <row r="4710">
          <cell r="D4710" t="str">
            <v>Cerro Largo/RS</v>
          </cell>
          <cell r="E4710" t="str">
            <v>C</v>
          </cell>
          <cell r="F4710">
            <v>3.0293895323515944E-2</v>
          </cell>
          <cell r="G4710" t="str">
            <v>A</v>
          </cell>
          <cell r="H4710">
            <v>0.85649664394562053</v>
          </cell>
          <cell r="I4710" t="str">
            <v>B</v>
          </cell>
          <cell r="J4710">
            <v>-1.3361931893987367E-2</v>
          </cell>
          <cell r="K4710" t="str">
            <v>C</v>
          </cell>
          <cell r="L4710" t="str">
            <v>Cicf</v>
          </cell>
          <cell r="M4710" t="str">
            <v/>
          </cell>
          <cell r="N4710" t="str">
            <v>CAPAG Ano Base 2023</v>
          </cell>
          <cell r="O4710" t="str">
            <v>Não</v>
          </cell>
          <cell r="P4710">
            <v>1.2912829323949784</v>
          </cell>
          <cell r="Q4710" t="str">
            <v>Sim</v>
          </cell>
          <cell r="R4710" t="str">
            <v/>
          </cell>
          <cell r="S4710" t="str">
            <v/>
          </cell>
          <cell r="T4710" t="str">
            <v/>
          </cell>
          <cell r="U4710" t="str">
            <v/>
          </cell>
          <cell r="V4710" t="str">
            <v>Sim</v>
          </cell>
          <cell r="W4710" t="str">
            <v>Não</v>
          </cell>
        </row>
        <row r="4711">
          <cell r="D4711" t="str">
            <v>Chapada/RS</v>
          </cell>
          <cell r="E4711" t="str">
            <v>A+</v>
          </cell>
          <cell r="F4711">
            <v>0.10181774791136414</v>
          </cell>
          <cell r="G4711" t="str">
            <v>A</v>
          </cell>
          <cell r="H4711">
            <v>0.85285823679042116</v>
          </cell>
          <cell r="I4711" t="str">
            <v>B</v>
          </cell>
          <cell r="J4711">
            <v>9.2845223723204251E-2</v>
          </cell>
          <cell r="K4711" t="str">
            <v>A</v>
          </cell>
          <cell r="L4711" t="str">
            <v>Aicf</v>
          </cell>
          <cell r="M4711" t="str">
            <v/>
          </cell>
          <cell r="N4711" t="str">
            <v>CAPAG Ano Base 2023</v>
          </cell>
          <cell r="O4711" t="str">
            <v>Não</v>
          </cell>
          <cell r="P4711">
            <v>4.4368400766278349E-2</v>
          </cell>
          <cell r="Q4711" t="str">
            <v>Sim</v>
          </cell>
          <cell r="R4711" t="str">
            <v/>
          </cell>
          <cell r="S4711" t="str">
            <v/>
          </cell>
          <cell r="T4711" t="str">
            <v/>
          </cell>
          <cell r="U4711" t="str">
            <v/>
          </cell>
          <cell r="V4711" t="str">
            <v>Sim</v>
          </cell>
          <cell r="W4711" t="str">
            <v>Sim</v>
          </cell>
        </row>
        <row r="4712">
          <cell r="D4712" t="str">
            <v>Charqueadas/RS</v>
          </cell>
          <cell r="E4712" t="str">
            <v>n.d.</v>
          </cell>
          <cell r="F4712">
            <v>0.5490084403808454</v>
          </cell>
          <cell r="G4712" t="str">
            <v>A</v>
          </cell>
          <cell r="H4712">
            <v>0.81824313034854756</v>
          </cell>
          <cell r="I4712" t="str">
            <v>A</v>
          </cell>
          <cell r="J4712" t="str">
            <v>n.d.</v>
          </cell>
          <cell r="K4712" t="str">
            <v>n.d.</v>
          </cell>
          <cell r="L4712" t="str">
            <v>Dicf</v>
          </cell>
          <cell r="M471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712" t="str">
            <v>CAPAG Ano Base 2023</v>
          </cell>
          <cell r="O4712" t="str">
            <v>Não</v>
          </cell>
          <cell r="P4712">
            <v>0.20818572070100139</v>
          </cell>
          <cell r="Q4712" t="str">
            <v>Sim</v>
          </cell>
          <cell r="R4712" t="str">
            <v>Sim</v>
          </cell>
          <cell r="S4712" t="str">
            <v/>
          </cell>
          <cell r="T4712" t="str">
            <v/>
          </cell>
          <cell r="U4712" t="str">
            <v>Sim</v>
          </cell>
          <cell r="V4712" t="str">
            <v>Sim</v>
          </cell>
          <cell r="W4712" t="str">
            <v>Sim</v>
          </cell>
        </row>
        <row r="4713">
          <cell r="D4713" t="str">
            <v>Charrua/RS</v>
          </cell>
          <cell r="E4713" t="str">
            <v>A+</v>
          </cell>
          <cell r="F4713">
            <v>2.1968189477988634E-2</v>
          </cell>
          <cell r="G4713" t="str">
            <v>A</v>
          </cell>
          <cell r="H4713">
            <v>0.84694314629518197</v>
          </cell>
          <cell r="I4713" t="str">
            <v>A</v>
          </cell>
          <cell r="J4713">
            <v>0.17380017696492506</v>
          </cell>
          <cell r="K4713" t="str">
            <v>A</v>
          </cell>
          <cell r="L4713" t="str">
            <v>Aicf</v>
          </cell>
          <cell r="M4713" t="str">
            <v/>
          </cell>
          <cell r="N4713" t="str">
            <v>CAPAG Ano Base 2023</v>
          </cell>
          <cell r="O4713" t="str">
            <v>Não</v>
          </cell>
          <cell r="P4713">
            <v>1.2331395242563662E-2</v>
          </cell>
          <cell r="Q4713" t="str">
            <v>Sim</v>
          </cell>
          <cell r="R4713" t="str">
            <v/>
          </cell>
          <cell r="S4713" t="str">
            <v/>
          </cell>
          <cell r="T4713" t="str">
            <v/>
          </cell>
          <cell r="U4713" t="str">
            <v/>
          </cell>
          <cell r="V4713" t="str">
            <v>Sim</v>
          </cell>
          <cell r="W4713" t="str">
            <v>Sim</v>
          </cell>
        </row>
        <row r="4714">
          <cell r="D4714" t="str">
            <v>Chiapetta/RS</v>
          </cell>
          <cell r="E4714" t="str">
            <v>C</v>
          </cell>
          <cell r="F4714">
            <v>4.0066739702446424E-2</v>
          </cell>
          <cell r="G4714" t="str">
            <v>A</v>
          </cell>
          <cell r="H4714">
            <v>0.90899773346580859</v>
          </cell>
          <cell r="I4714" t="str">
            <v>B</v>
          </cell>
          <cell r="J4714">
            <v>-2.9522167739229613E-2</v>
          </cell>
          <cell r="K4714" t="str">
            <v>C</v>
          </cell>
          <cell r="L4714" t="str">
            <v>Cicf</v>
          </cell>
          <cell r="M4714" t="str">
            <v/>
          </cell>
          <cell r="N4714" t="str">
            <v>CAPAG Ano Base 2023</v>
          </cell>
          <cell r="O4714" t="str">
            <v>Não</v>
          </cell>
          <cell r="P4714" t="str">
            <v/>
          </cell>
          <cell r="Q4714" t="str">
            <v>Sim</v>
          </cell>
          <cell r="R4714" t="str">
            <v/>
          </cell>
          <cell r="S4714" t="str">
            <v/>
          </cell>
          <cell r="T4714" t="str">
            <v/>
          </cell>
          <cell r="U4714" t="str">
            <v/>
          </cell>
          <cell r="V4714" t="str">
            <v>Sim</v>
          </cell>
          <cell r="W4714" t="str">
            <v>Sim</v>
          </cell>
        </row>
        <row r="4715">
          <cell r="D4715" t="str">
            <v>Chuí/RS</v>
          </cell>
          <cell r="E4715" t="str">
            <v>C</v>
          </cell>
          <cell r="F4715">
            <v>0.10672982855019883</v>
          </cell>
          <cell r="G4715" t="str">
            <v>A</v>
          </cell>
          <cell r="H4715">
            <v>0.96566583922361393</v>
          </cell>
          <cell r="I4715" t="str">
            <v>C</v>
          </cell>
          <cell r="J4715">
            <v>4.0552923092046389E-2</v>
          </cell>
          <cell r="K4715" t="str">
            <v>B</v>
          </cell>
          <cell r="L4715" t="str">
            <v>Bicf</v>
          </cell>
          <cell r="M4715" t="str">
            <v/>
          </cell>
          <cell r="N4715" t="str">
            <v>CAPAG Ano Base 2023</v>
          </cell>
          <cell r="O4715" t="str">
            <v>Não</v>
          </cell>
          <cell r="P4715">
            <v>0.21393553026158896</v>
          </cell>
          <cell r="Q4715" t="str">
            <v>Sim</v>
          </cell>
          <cell r="R4715" t="str">
            <v/>
          </cell>
          <cell r="S4715" t="str">
            <v/>
          </cell>
          <cell r="T4715" t="str">
            <v/>
          </cell>
          <cell r="U4715" t="str">
            <v/>
          </cell>
          <cell r="V4715" t="str">
            <v>Sim</v>
          </cell>
          <cell r="W4715" t="str">
            <v>Sim</v>
          </cell>
        </row>
        <row r="4716">
          <cell r="D4716" t="str">
            <v>Chuvisca/RS</v>
          </cell>
          <cell r="E4716" t="str">
            <v>C</v>
          </cell>
          <cell r="F4716">
            <v>3.6432795095390415E-2</v>
          </cell>
          <cell r="G4716" t="str">
            <v>A</v>
          </cell>
          <cell r="H4716">
            <v>0.9892243443756209</v>
          </cell>
          <cell r="I4716" t="str">
            <v>C</v>
          </cell>
          <cell r="J4716">
            <v>-2.9458415867445929E-2</v>
          </cell>
          <cell r="K4716" t="str">
            <v>C</v>
          </cell>
          <cell r="L4716" t="str">
            <v>Cicf</v>
          </cell>
          <cell r="M4716" t="str">
            <v/>
          </cell>
          <cell r="N4716" t="str">
            <v>CAPAG Ano Base 2023</v>
          </cell>
          <cell r="O4716" t="str">
            <v>Não</v>
          </cell>
          <cell r="P4716">
            <v>2.3831223434524738</v>
          </cell>
          <cell r="Q4716" t="str">
            <v>Sim</v>
          </cell>
          <cell r="R4716" t="str">
            <v/>
          </cell>
          <cell r="S4716" t="str">
            <v/>
          </cell>
          <cell r="T4716" t="str">
            <v/>
          </cell>
          <cell r="U4716" t="str">
            <v/>
          </cell>
          <cell r="V4716" t="str">
            <v>Sim</v>
          </cell>
          <cell r="W4716" t="str">
            <v>Sim</v>
          </cell>
        </row>
        <row r="4717">
          <cell r="D4717" t="str">
            <v>Cidreira/RS</v>
          </cell>
          <cell r="E4717" t="str">
            <v>C</v>
          </cell>
          <cell r="F4717">
            <v>0.39090936620652417</v>
          </cell>
          <cell r="G4717" t="str">
            <v>A</v>
          </cell>
          <cell r="H4717">
            <v>1.6954839552239931</v>
          </cell>
          <cell r="I4717" t="str">
            <v>C</v>
          </cell>
          <cell r="J4717">
            <v>6.5690313000779293E-2</v>
          </cell>
          <cell r="K4717" t="str">
            <v>A</v>
          </cell>
          <cell r="L4717" t="str">
            <v>Cicf</v>
          </cell>
          <cell r="M4717" t="str">
            <v/>
          </cell>
          <cell r="N4717" t="str">
            <v>CAPAG Ano Base 2023</v>
          </cell>
          <cell r="O4717" t="str">
            <v>Não</v>
          </cell>
          <cell r="P4717">
            <v>0.33310336864257545</v>
          </cell>
          <cell r="Q4717" t="str">
            <v>Sim</v>
          </cell>
          <cell r="R4717" t="str">
            <v/>
          </cell>
          <cell r="S4717" t="str">
            <v/>
          </cell>
          <cell r="T4717" t="str">
            <v/>
          </cell>
          <cell r="U4717" t="str">
            <v/>
          </cell>
          <cell r="V4717" t="str">
            <v>Sim</v>
          </cell>
          <cell r="W4717" t="str">
            <v>Sim</v>
          </cell>
        </row>
        <row r="4718">
          <cell r="D4718" t="str">
            <v>Ciríaco/RS</v>
          </cell>
          <cell r="E4718" t="str">
            <v>B</v>
          </cell>
          <cell r="F4718">
            <v>0</v>
          </cell>
          <cell r="G4718" t="str">
            <v>A</v>
          </cell>
          <cell r="H4718">
            <v>0.90889022016019405</v>
          </cell>
          <cell r="I4718" t="str">
            <v>B</v>
          </cell>
          <cell r="J4718">
            <v>3.0377848369411528E-2</v>
          </cell>
          <cell r="K4718" t="str">
            <v>B</v>
          </cell>
          <cell r="L4718" t="str">
            <v>Dicf</v>
          </cell>
          <cell r="M4718" t="str">
            <v/>
          </cell>
          <cell r="N4718" t="str">
            <v>CAPAG Ano Base 2023</v>
          </cell>
          <cell r="O4718" t="str">
            <v>Não</v>
          </cell>
          <cell r="P4718">
            <v>0.10066913895809912</v>
          </cell>
          <cell r="Q4718" t="str">
            <v>Sim</v>
          </cell>
          <cell r="R4718" t="str">
            <v/>
          </cell>
          <cell r="S4718" t="str">
            <v/>
          </cell>
          <cell r="T4718" t="str">
            <v/>
          </cell>
          <cell r="U4718" t="str">
            <v/>
          </cell>
          <cell r="V4718" t="str">
            <v>Sim</v>
          </cell>
          <cell r="W4718" t="str">
            <v>Sim</v>
          </cell>
        </row>
        <row r="4719">
          <cell r="D4719" t="str">
            <v>Colinas/RS</v>
          </cell>
          <cell r="E4719" t="str">
            <v>B</v>
          </cell>
          <cell r="F4719">
            <v>5.5481202145617393E-2</v>
          </cell>
          <cell r="G4719" t="str">
            <v>A</v>
          </cell>
          <cell r="H4719">
            <v>0.8838637468575119</v>
          </cell>
          <cell r="I4719" t="str">
            <v>B</v>
          </cell>
          <cell r="J4719">
            <v>4.9283828897013042E-2</v>
          </cell>
          <cell r="K4719" t="str">
            <v>B</v>
          </cell>
          <cell r="L4719" t="str">
            <v>Bicf</v>
          </cell>
          <cell r="M4719" t="str">
            <v/>
          </cell>
          <cell r="N4719" t="str">
            <v>CAPAG Ano Base 2023</v>
          </cell>
          <cell r="O4719" t="str">
            <v>Não</v>
          </cell>
          <cell r="P4719">
            <v>0.32713019628115991</v>
          </cell>
          <cell r="Q4719" t="str">
            <v>Sim</v>
          </cell>
          <cell r="R4719" t="str">
            <v/>
          </cell>
          <cell r="S4719" t="str">
            <v/>
          </cell>
          <cell r="T4719" t="str">
            <v/>
          </cell>
          <cell r="U4719" t="str">
            <v/>
          </cell>
          <cell r="V4719" t="str">
            <v>Sim</v>
          </cell>
          <cell r="W4719" t="str">
            <v>Sim</v>
          </cell>
        </row>
        <row r="4720">
          <cell r="D4720" t="str">
            <v>Colorado/RS</v>
          </cell>
          <cell r="E4720" t="str">
            <v>B</v>
          </cell>
          <cell r="F4720">
            <v>5.5548494766676226E-2</v>
          </cell>
          <cell r="G4720" t="str">
            <v>A</v>
          </cell>
          <cell r="H4720">
            <v>0.87544063248662751</v>
          </cell>
          <cell r="I4720" t="str">
            <v>B</v>
          </cell>
          <cell r="J4720">
            <v>3.3679196647088877E-2</v>
          </cell>
          <cell r="K4720" t="str">
            <v>B</v>
          </cell>
          <cell r="L4720" t="str">
            <v>Bicf</v>
          </cell>
          <cell r="M4720" t="str">
            <v/>
          </cell>
          <cell r="N4720" t="str">
            <v>CAPAG Ano Base 2023</v>
          </cell>
          <cell r="O4720" t="str">
            <v>Não</v>
          </cell>
          <cell r="P4720">
            <v>0</v>
          </cell>
          <cell r="Q4720" t="str">
            <v>Sim</v>
          </cell>
          <cell r="R4720" t="str">
            <v/>
          </cell>
          <cell r="S4720" t="str">
            <v/>
          </cell>
          <cell r="T4720" t="str">
            <v/>
          </cell>
          <cell r="U4720" t="str">
            <v/>
          </cell>
          <cell r="V4720" t="str">
            <v>Sim</v>
          </cell>
          <cell r="W4720" t="str">
            <v>Sim</v>
          </cell>
        </row>
        <row r="4721">
          <cell r="D4721" t="str">
            <v>Condor/RS</v>
          </cell>
          <cell r="E4721" t="str">
            <v>C</v>
          </cell>
          <cell r="F4721">
            <v>0.17180988238675921</v>
          </cell>
          <cell r="G4721" t="str">
            <v>A</v>
          </cell>
          <cell r="H4721">
            <v>0.87265672854632081</v>
          </cell>
          <cell r="I4721" t="str">
            <v>B</v>
          </cell>
          <cell r="J4721">
            <v>-1.6251981586887392E-2</v>
          </cell>
          <cell r="K4721" t="str">
            <v>C</v>
          </cell>
          <cell r="L4721" t="str">
            <v>Bicf</v>
          </cell>
          <cell r="M4721" t="str">
            <v/>
          </cell>
          <cell r="N4721" t="str">
            <v>CAPAG Ano Base 2023</v>
          </cell>
          <cell r="O4721" t="str">
            <v>Não</v>
          </cell>
          <cell r="P4721">
            <v>1.5004259511247175</v>
          </cell>
          <cell r="Q4721" t="str">
            <v>Sim</v>
          </cell>
          <cell r="R4721" t="str">
            <v/>
          </cell>
          <cell r="S4721" t="str">
            <v/>
          </cell>
          <cell r="T4721" t="str">
            <v/>
          </cell>
          <cell r="U4721" t="str">
            <v/>
          </cell>
          <cell r="V4721" t="str">
            <v>Sim</v>
          </cell>
          <cell r="W4721" t="str">
            <v>Sim</v>
          </cell>
        </row>
        <row r="4722">
          <cell r="D4722" t="str">
            <v>Constantina/RS</v>
          </cell>
          <cell r="E4722" t="str">
            <v>n.d.</v>
          </cell>
          <cell r="F4722" t="str">
            <v>n.d.</v>
          </cell>
          <cell r="G4722" t="str">
            <v>n.d.</v>
          </cell>
          <cell r="H4722" t="str">
            <v>n.d.</v>
          </cell>
          <cell r="I4722" t="str">
            <v>n.d.</v>
          </cell>
          <cell r="J4722" t="str">
            <v>n.d.</v>
          </cell>
          <cell r="K4722" t="str">
            <v>n.d.</v>
          </cell>
          <cell r="L4722" t="str">
            <v>Dicf</v>
          </cell>
          <cell r="M4722" t="str">
            <v xml:space="preserve">Ente não publicou último RGF de 2024
Ente não publicou último RREO de 2024
</v>
          </cell>
          <cell r="N4722" t="str">
            <v>CAPAG Ano Base 2023</v>
          </cell>
          <cell r="O4722" t="str">
            <v>Não</v>
          </cell>
          <cell r="P4722">
            <v>0.10291067410092902</v>
          </cell>
          <cell r="Q4722" t="str">
            <v>Sim</v>
          </cell>
          <cell r="R4722" t="str">
            <v>Sim</v>
          </cell>
          <cell r="S4722" t="str">
            <v/>
          </cell>
          <cell r="T4722" t="str">
            <v/>
          </cell>
          <cell r="U4722" t="str">
            <v/>
          </cell>
          <cell r="V4722" t="str">
            <v>Não</v>
          </cell>
          <cell r="W4722" t="str">
            <v>Não</v>
          </cell>
        </row>
        <row r="4723">
          <cell r="D4723" t="str">
            <v>Coqueiro Baixo/RS</v>
          </cell>
          <cell r="E4723" t="str">
            <v>A</v>
          </cell>
          <cell r="F4723">
            <v>2.7388731526006089E-2</v>
          </cell>
          <cell r="G4723" t="str">
            <v>A</v>
          </cell>
          <cell r="H4723">
            <v>0.86932040149706968</v>
          </cell>
          <cell r="I4723" t="str">
            <v>B</v>
          </cell>
          <cell r="J4723">
            <v>0.12843456416005639</v>
          </cell>
          <cell r="K4723" t="str">
            <v>A</v>
          </cell>
          <cell r="L4723" t="str">
            <v>Bicf</v>
          </cell>
          <cell r="M4723" t="str">
            <v/>
          </cell>
          <cell r="N4723" t="str">
            <v>CAPAG Ano Base 2024</v>
          </cell>
          <cell r="O4723" t="str">
            <v>Sim</v>
          </cell>
          <cell r="P4723">
            <v>1.3379486615719069E-3</v>
          </cell>
          <cell r="Q4723" t="str">
            <v>Sim</v>
          </cell>
          <cell r="R4723" t="str">
            <v/>
          </cell>
          <cell r="S4723" t="str">
            <v/>
          </cell>
          <cell r="T4723" t="str">
            <v/>
          </cell>
          <cell r="U4723" t="str">
            <v/>
          </cell>
          <cell r="V4723" t="str">
            <v>Sim</v>
          </cell>
          <cell r="W4723" t="str">
            <v>Sim</v>
          </cell>
        </row>
        <row r="4724">
          <cell r="D4724" t="str">
            <v>Coqueiros do Sul/RS</v>
          </cell>
          <cell r="E4724" t="str">
            <v>A</v>
          </cell>
          <cell r="F4724">
            <v>0.11704056397727669</v>
          </cell>
          <cell r="G4724" t="str">
            <v>A</v>
          </cell>
          <cell r="H4724">
            <v>0.79840309248035457</v>
          </cell>
          <cell r="I4724" t="str">
            <v>A</v>
          </cell>
          <cell r="J4724">
            <v>9.6009057350653848E-2</v>
          </cell>
          <cell r="K4724" t="str">
            <v>A</v>
          </cell>
          <cell r="L4724" t="str">
            <v>Bicf</v>
          </cell>
          <cell r="M4724" t="str">
            <v/>
          </cell>
          <cell r="N4724" t="str">
            <v>CAPAG Ano Base 2023</v>
          </cell>
          <cell r="O4724" t="str">
            <v>Não</v>
          </cell>
          <cell r="P4724">
            <v>0.14116034979397549</v>
          </cell>
          <cell r="Q4724" t="str">
            <v>Sim</v>
          </cell>
          <cell r="R4724" t="str">
            <v/>
          </cell>
          <cell r="S4724" t="str">
            <v/>
          </cell>
          <cell r="T4724" t="str">
            <v/>
          </cell>
          <cell r="U4724" t="str">
            <v/>
          </cell>
          <cell r="V4724" t="str">
            <v>Sim</v>
          </cell>
          <cell r="W4724" t="str">
            <v>Sim</v>
          </cell>
        </row>
        <row r="4725">
          <cell r="D4725" t="str">
            <v>Coronel Barros/RS</v>
          </cell>
          <cell r="E4725" t="str">
            <v>A+</v>
          </cell>
          <cell r="F4725">
            <v>0.15458474586302909</v>
          </cell>
          <cell r="G4725" t="str">
            <v>A</v>
          </cell>
          <cell r="H4725">
            <v>0.77162752806025625</v>
          </cell>
          <cell r="I4725" t="str">
            <v>A</v>
          </cell>
          <cell r="J4725">
            <v>8.1313127227636797E-2</v>
          </cell>
          <cell r="K4725" t="str">
            <v>A</v>
          </cell>
          <cell r="L4725" t="str">
            <v>Aicf</v>
          </cell>
          <cell r="M4725" t="str">
            <v/>
          </cell>
          <cell r="N4725" t="str">
            <v>CAPAG Ano Base 2023</v>
          </cell>
          <cell r="O4725" t="str">
            <v>Não</v>
          </cell>
          <cell r="P4725">
            <v>0.25265400860229742</v>
          </cell>
          <cell r="Q4725" t="str">
            <v>Sim</v>
          </cell>
          <cell r="R4725" t="str">
            <v/>
          </cell>
          <cell r="S4725" t="str">
            <v/>
          </cell>
          <cell r="T4725" t="str">
            <v/>
          </cell>
          <cell r="U4725" t="str">
            <v/>
          </cell>
          <cell r="V4725" t="str">
            <v>Sim</v>
          </cell>
          <cell r="W4725" t="str">
            <v>Sim</v>
          </cell>
        </row>
        <row r="4726">
          <cell r="D4726" t="str">
            <v>Coronel Bicaco/RS</v>
          </cell>
          <cell r="E4726" t="str">
            <v>C</v>
          </cell>
          <cell r="F4726">
            <v>0.1961764403940347</v>
          </cell>
          <cell r="G4726" t="str">
            <v>A</v>
          </cell>
          <cell r="H4726">
            <v>0.87186641915462071</v>
          </cell>
          <cell r="I4726" t="str">
            <v>B</v>
          </cell>
          <cell r="J4726">
            <v>-6.4776897843873762E-2</v>
          </cell>
          <cell r="K4726" t="str">
            <v>C</v>
          </cell>
          <cell r="L4726" t="str">
            <v>Bicf</v>
          </cell>
          <cell r="M4726" t="str">
            <v/>
          </cell>
          <cell r="N4726" t="str">
            <v>CAPAG Ano Base 2023</v>
          </cell>
          <cell r="O4726" t="str">
            <v>Não</v>
          </cell>
          <cell r="P4726">
            <v>17.198093825628309</v>
          </cell>
          <cell r="Q4726" t="str">
            <v>Sim</v>
          </cell>
          <cell r="R4726" t="str">
            <v/>
          </cell>
          <cell r="S4726" t="str">
            <v/>
          </cell>
          <cell r="T4726" t="str">
            <v/>
          </cell>
          <cell r="U4726" t="str">
            <v/>
          </cell>
          <cell r="V4726" t="str">
            <v>Sim</v>
          </cell>
          <cell r="W4726" t="str">
            <v>Sim</v>
          </cell>
        </row>
        <row r="4727">
          <cell r="D4727" t="str">
            <v>Coronel Pilar/RS</v>
          </cell>
          <cell r="E4727" t="str">
            <v>A</v>
          </cell>
          <cell r="F4727">
            <v>0</v>
          </cell>
          <cell r="G4727" t="str">
            <v>A</v>
          </cell>
          <cell r="H4727">
            <v>0.7937539906698301</v>
          </cell>
          <cell r="I4727" t="str">
            <v>A</v>
          </cell>
          <cell r="J4727">
            <v>0.33652849223287484</v>
          </cell>
          <cell r="K4727" t="str">
            <v>A</v>
          </cell>
          <cell r="L4727" t="str">
            <v>Bicf</v>
          </cell>
          <cell r="M4727" t="str">
            <v/>
          </cell>
          <cell r="N4727" t="str">
            <v>CAPAG Ano Base 2023</v>
          </cell>
          <cell r="O4727" t="str">
            <v>Não</v>
          </cell>
          <cell r="P4727">
            <v>0.12317164689594667</v>
          </cell>
          <cell r="Q4727" t="str">
            <v>Sim</v>
          </cell>
          <cell r="R4727" t="str">
            <v/>
          </cell>
          <cell r="S4727" t="str">
            <v/>
          </cell>
          <cell r="T4727" t="str">
            <v/>
          </cell>
          <cell r="U4727" t="str">
            <v/>
          </cell>
          <cell r="V4727" t="str">
            <v>Sim</v>
          </cell>
          <cell r="W4727" t="str">
            <v>Sim</v>
          </cell>
        </row>
        <row r="4728">
          <cell r="D4728" t="str">
            <v>Cotiporã/RS</v>
          </cell>
          <cell r="E4728" t="str">
            <v>A</v>
          </cell>
          <cell r="F4728">
            <v>8.8513845545794764E-2</v>
          </cell>
          <cell r="G4728" t="str">
            <v>A</v>
          </cell>
          <cell r="H4728">
            <v>0.79842537540450842</v>
          </cell>
          <cell r="I4728" t="str">
            <v>A</v>
          </cell>
          <cell r="J4728">
            <v>0.14988455684783533</v>
          </cell>
          <cell r="K4728" t="str">
            <v>A</v>
          </cell>
          <cell r="L4728" t="str">
            <v>Bicf</v>
          </cell>
          <cell r="M4728" t="str">
            <v/>
          </cell>
          <cell r="N4728" t="str">
            <v>CAPAG Ano Base 2023</v>
          </cell>
          <cell r="O4728" t="str">
            <v>Não</v>
          </cell>
          <cell r="P4728">
            <v>0.2024235472040416</v>
          </cell>
          <cell r="Q4728" t="str">
            <v>Sim</v>
          </cell>
          <cell r="R4728" t="str">
            <v/>
          </cell>
          <cell r="S4728" t="str">
            <v/>
          </cell>
          <cell r="T4728" t="str">
            <v/>
          </cell>
          <cell r="U4728" t="str">
            <v/>
          </cell>
          <cell r="V4728" t="str">
            <v>Sim</v>
          </cell>
          <cell r="W4728" t="str">
            <v>Sim</v>
          </cell>
        </row>
        <row r="4729">
          <cell r="D4729" t="str">
            <v>Coxilha/RS</v>
          </cell>
          <cell r="E4729" t="str">
            <v>B</v>
          </cell>
          <cell r="F4729">
            <v>4.1466712266459205E-2</v>
          </cell>
          <cell r="G4729" t="str">
            <v>A</v>
          </cell>
          <cell r="H4729">
            <v>0.89602336330302146</v>
          </cell>
          <cell r="I4729" t="str">
            <v>B</v>
          </cell>
          <cell r="J4729">
            <v>4.5911517271948761E-2</v>
          </cell>
          <cell r="K4729" t="str">
            <v>B</v>
          </cell>
          <cell r="L4729" t="str">
            <v>Bicf</v>
          </cell>
          <cell r="M4729" t="str">
            <v/>
          </cell>
          <cell r="N4729" t="str">
            <v>CAPAG Ano Base 2023</v>
          </cell>
          <cell r="O4729" t="str">
            <v>Não</v>
          </cell>
          <cell r="P4729">
            <v>0.44866392564203145</v>
          </cell>
          <cell r="Q4729" t="str">
            <v>Sim</v>
          </cell>
          <cell r="R4729" t="str">
            <v/>
          </cell>
          <cell r="S4729" t="str">
            <v/>
          </cell>
          <cell r="T4729" t="str">
            <v/>
          </cell>
          <cell r="U4729" t="str">
            <v/>
          </cell>
          <cell r="V4729" t="str">
            <v>Sim</v>
          </cell>
          <cell r="W4729" t="str">
            <v>Sim</v>
          </cell>
        </row>
        <row r="4730">
          <cell r="D4730" t="str">
            <v>Crissiumal/RS</v>
          </cell>
          <cell r="E4730" t="str">
            <v>A+</v>
          </cell>
          <cell r="F4730">
            <v>0</v>
          </cell>
          <cell r="G4730" t="str">
            <v>A</v>
          </cell>
          <cell r="H4730">
            <v>0.82263815541077512</v>
          </cell>
          <cell r="I4730" t="str">
            <v>A</v>
          </cell>
          <cell r="J4730">
            <v>0.24690291756407268</v>
          </cell>
          <cell r="K4730" t="str">
            <v>A</v>
          </cell>
          <cell r="L4730" t="str">
            <v>Aicf</v>
          </cell>
          <cell r="M4730" t="str">
            <v/>
          </cell>
          <cell r="N4730" t="str">
            <v>CAPAG Ano Base 2023</v>
          </cell>
          <cell r="O4730" t="str">
            <v>Não</v>
          </cell>
          <cell r="P4730">
            <v>0.1100659423358091</v>
          </cell>
          <cell r="Q4730" t="str">
            <v>Sim</v>
          </cell>
          <cell r="R4730" t="str">
            <v/>
          </cell>
          <cell r="S4730" t="str">
            <v/>
          </cell>
          <cell r="T4730" t="str">
            <v/>
          </cell>
          <cell r="U4730" t="str">
            <v/>
          </cell>
          <cell r="V4730" t="str">
            <v>Sim</v>
          </cell>
          <cell r="W4730" t="str">
            <v>Sim</v>
          </cell>
        </row>
        <row r="4731">
          <cell r="D4731" t="str">
            <v>Cristal/RS</v>
          </cell>
          <cell r="E4731" t="str">
            <v>B+</v>
          </cell>
          <cell r="F4731">
            <v>5.7082823817880345E-2</v>
          </cell>
          <cell r="G4731" t="str">
            <v>A</v>
          </cell>
          <cell r="H4731">
            <v>0.90804577794005437</v>
          </cell>
          <cell r="I4731" t="str">
            <v>B</v>
          </cell>
          <cell r="J4731">
            <v>3.3457520483401691E-2</v>
          </cell>
          <cell r="K4731" t="str">
            <v>B</v>
          </cell>
          <cell r="L4731" t="str">
            <v>Aicf</v>
          </cell>
          <cell r="M4731" t="str">
            <v/>
          </cell>
          <cell r="N4731" t="str">
            <v>CAPAG Ano Base 2024</v>
          </cell>
          <cell r="O4731" t="str">
            <v>Sim</v>
          </cell>
          <cell r="P4731">
            <v>0.10011431739734843</v>
          </cell>
          <cell r="Q4731" t="str">
            <v>Sim</v>
          </cell>
          <cell r="R4731" t="str">
            <v/>
          </cell>
          <cell r="S4731" t="str">
            <v/>
          </cell>
          <cell r="T4731" t="str">
            <v/>
          </cell>
          <cell r="U4731" t="str">
            <v/>
          </cell>
          <cell r="V4731" t="str">
            <v>Sim</v>
          </cell>
          <cell r="W4731" t="str">
            <v>Sim</v>
          </cell>
        </row>
        <row r="4732">
          <cell r="D4732" t="str">
            <v>Cristal do Sul/RS</v>
          </cell>
          <cell r="E4732" t="str">
            <v>A</v>
          </cell>
          <cell r="F4732">
            <v>3.992134818351715E-3</v>
          </cell>
          <cell r="G4732" t="str">
            <v>A</v>
          </cell>
          <cell r="H4732">
            <v>0.88333712504974959</v>
          </cell>
          <cell r="I4732" t="str">
            <v>B</v>
          </cell>
          <cell r="J4732">
            <v>6.8775338183950194E-2</v>
          </cell>
          <cell r="K4732" t="str">
            <v>A</v>
          </cell>
          <cell r="L4732" t="str">
            <v>Bicf</v>
          </cell>
          <cell r="M4732" t="str">
            <v/>
          </cell>
          <cell r="N4732" t="str">
            <v>CAPAG Ano Base 2023</v>
          </cell>
          <cell r="O4732" t="str">
            <v>Não</v>
          </cell>
          <cell r="P4732">
            <v>0.28237394336581662</v>
          </cell>
          <cell r="Q4732" t="str">
            <v>Sim</v>
          </cell>
          <cell r="R4732" t="str">
            <v/>
          </cell>
          <cell r="S4732" t="str">
            <v/>
          </cell>
          <cell r="T4732" t="str">
            <v/>
          </cell>
          <cell r="U4732" t="str">
            <v/>
          </cell>
          <cell r="V4732" t="str">
            <v>Sim</v>
          </cell>
          <cell r="W4732" t="str">
            <v>Sim</v>
          </cell>
        </row>
        <row r="4733">
          <cell r="D4733" t="str">
            <v>Cruz Alta/RS</v>
          </cell>
          <cell r="E4733" t="str">
            <v>C</v>
          </cell>
          <cell r="F4733">
            <v>0.52375689708480455</v>
          </cell>
          <cell r="G4733" t="str">
            <v>A</v>
          </cell>
          <cell r="H4733">
            <v>0.93616824180673641</v>
          </cell>
          <cell r="I4733" t="str">
            <v>B</v>
          </cell>
          <cell r="J4733">
            <v>-1.3325783169885138E-2</v>
          </cell>
          <cell r="K4733" t="str">
            <v>C</v>
          </cell>
          <cell r="L4733" t="str">
            <v>Aicf</v>
          </cell>
          <cell r="M4733" t="str">
            <v/>
          </cell>
          <cell r="N4733" t="str">
            <v>CAPAG Ano Base 2023</v>
          </cell>
          <cell r="O4733" t="str">
            <v>Não</v>
          </cell>
          <cell r="P4733">
            <v>1.4742279889615875</v>
          </cell>
          <cell r="Q4733" t="str">
            <v>Sim</v>
          </cell>
          <cell r="R4733" t="str">
            <v/>
          </cell>
          <cell r="S4733" t="str">
            <v/>
          </cell>
          <cell r="T4733" t="str">
            <v/>
          </cell>
          <cell r="U4733" t="str">
            <v/>
          </cell>
          <cell r="V4733" t="str">
            <v>Sim</v>
          </cell>
          <cell r="W4733" t="str">
            <v>Sim</v>
          </cell>
        </row>
        <row r="4734">
          <cell r="D4734" t="str">
            <v>Cruzaltense/RS</v>
          </cell>
          <cell r="E4734" t="str">
            <v>A</v>
          </cell>
          <cell r="F4734">
            <v>6.0001516611232021E-2</v>
          </cell>
          <cell r="G4734" t="str">
            <v>A</v>
          </cell>
          <cell r="H4734">
            <v>0.82907616339502865</v>
          </cell>
          <cell r="I4734" t="str">
            <v>A</v>
          </cell>
          <cell r="J4734">
            <v>5.029772444587173E-2</v>
          </cell>
          <cell r="K4734" t="str">
            <v>A</v>
          </cell>
          <cell r="L4734" t="str">
            <v>Bicf</v>
          </cell>
          <cell r="M4734" t="str">
            <v/>
          </cell>
          <cell r="N4734" t="str">
            <v>CAPAG Ano Base 2024</v>
          </cell>
          <cell r="O4734" t="str">
            <v>Sim</v>
          </cell>
          <cell r="P4734">
            <v>1.617998573539231E-2</v>
          </cell>
          <cell r="Q4734" t="str">
            <v>Sim</v>
          </cell>
          <cell r="R4734" t="str">
            <v/>
          </cell>
          <cell r="S4734" t="str">
            <v/>
          </cell>
          <cell r="T4734" t="str">
            <v/>
          </cell>
          <cell r="U4734" t="str">
            <v/>
          </cell>
          <cell r="V4734" t="str">
            <v>Sim</v>
          </cell>
          <cell r="W4734" t="str">
            <v>Sim</v>
          </cell>
        </row>
        <row r="4735">
          <cell r="D4735" t="str">
            <v>Cruzeiro do Sul/RS</v>
          </cell>
          <cell r="E4735" t="str">
            <v>B</v>
          </cell>
          <cell r="F4735">
            <v>0.10573502627039806</v>
          </cell>
          <cell r="G4735" t="str">
            <v>A</v>
          </cell>
          <cell r="H4735">
            <v>0.94265909506471779</v>
          </cell>
          <cell r="I4735" t="str">
            <v>B</v>
          </cell>
          <cell r="J4735">
            <v>4.244744143078881E-2</v>
          </cell>
          <cell r="K4735" t="str">
            <v>B</v>
          </cell>
          <cell r="L4735" t="str">
            <v>Bicf</v>
          </cell>
          <cell r="M4735" t="str">
            <v/>
          </cell>
          <cell r="N4735" t="str">
            <v>CAPAG Ano Base 2023</v>
          </cell>
          <cell r="O4735" t="str">
            <v>Não</v>
          </cell>
          <cell r="P4735">
            <v>7.4403374461245219E-3</v>
          </cell>
          <cell r="Q4735" t="str">
            <v>Sim</v>
          </cell>
          <cell r="R4735" t="str">
            <v/>
          </cell>
          <cell r="S4735" t="str">
            <v/>
          </cell>
          <cell r="T4735" t="str">
            <v/>
          </cell>
          <cell r="U4735" t="str">
            <v/>
          </cell>
          <cell r="V4735" t="str">
            <v>Sim</v>
          </cell>
          <cell r="W4735" t="str">
            <v>Sim</v>
          </cell>
        </row>
        <row r="4736">
          <cell r="D4736" t="str">
            <v>David Canabarro/RS</v>
          </cell>
          <cell r="E4736" t="str">
            <v>B</v>
          </cell>
          <cell r="F4736">
            <v>0.10349771760678726</v>
          </cell>
          <cell r="G4736" t="str">
            <v>A</v>
          </cell>
          <cell r="H4736">
            <v>0.93065402802650121</v>
          </cell>
          <cell r="I4736" t="str">
            <v>B</v>
          </cell>
          <cell r="J4736">
            <v>3.0549854148722085E-2</v>
          </cell>
          <cell r="K4736" t="str">
            <v>B</v>
          </cell>
          <cell r="L4736" t="str">
            <v>Bicf</v>
          </cell>
          <cell r="M4736" t="str">
            <v/>
          </cell>
          <cell r="N4736" t="str">
            <v>CAPAG Ano Base 2024</v>
          </cell>
          <cell r="O4736" t="str">
            <v>Sim</v>
          </cell>
          <cell r="P4736">
            <v>7.8799842049836311E-2</v>
          </cell>
          <cell r="Q4736" t="str">
            <v>Sim</v>
          </cell>
          <cell r="R4736" t="str">
            <v/>
          </cell>
          <cell r="S4736" t="str">
            <v/>
          </cell>
          <cell r="T4736" t="str">
            <v/>
          </cell>
          <cell r="U4736" t="str">
            <v/>
          </cell>
          <cell r="V4736" t="str">
            <v>Sim</v>
          </cell>
          <cell r="W4736" t="str">
            <v>Sim</v>
          </cell>
        </row>
        <row r="4737">
          <cell r="D4737" t="str">
            <v>Derrubadas/RS</v>
          </cell>
          <cell r="E4737" t="str">
            <v>A</v>
          </cell>
          <cell r="F4737">
            <v>0.13534114288701574</v>
          </cell>
          <cell r="G4737" t="str">
            <v>A</v>
          </cell>
          <cell r="H4737">
            <v>0.87127077015691579</v>
          </cell>
          <cell r="I4737" t="str">
            <v>B</v>
          </cell>
          <cell r="J4737">
            <v>0.12269962794679201</v>
          </cell>
          <cell r="K4737" t="str">
            <v>A</v>
          </cell>
          <cell r="L4737" t="str">
            <v>Bicf</v>
          </cell>
          <cell r="M4737" t="str">
            <v/>
          </cell>
          <cell r="N4737" t="str">
            <v>CAPAG Ano Base 2023</v>
          </cell>
          <cell r="O4737" t="str">
            <v>Não</v>
          </cell>
          <cell r="P4737">
            <v>8.8951800322780314E-2</v>
          </cell>
          <cell r="Q4737" t="str">
            <v>Sim</v>
          </cell>
          <cell r="R4737" t="str">
            <v/>
          </cell>
          <cell r="S4737" t="str">
            <v/>
          </cell>
          <cell r="T4737" t="str">
            <v/>
          </cell>
          <cell r="U4737" t="str">
            <v/>
          </cell>
          <cell r="V4737" t="str">
            <v>Sim</v>
          </cell>
          <cell r="W4737" t="str">
            <v>Sim</v>
          </cell>
        </row>
        <row r="4738">
          <cell r="D4738" t="str">
            <v>Dezesseis de Novembro/RS</v>
          </cell>
          <cell r="E4738" t="str">
            <v>n.e.</v>
          </cell>
          <cell r="F4738" t="e">
            <v>#DIV/0!</v>
          </cell>
          <cell r="G4738" t="str">
            <v>n.d.</v>
          </cell>
          <cell r="H4738">
            <v>0.90428098200380636</v>
          </cell>
          <cell r="I4738" t="str">
            <v>B</v>
          </cell>
          <cell r="J4738" t="str">
            <v>n.d.</v>
          </cell>
          <cell r="K4738" t="str">
            <v>n.d.</v>
          </cell>
          <cell r="L4738" t="str">
            <v>Eicf</v>
          </cell>
          <cell r="M4738" t="str">
            <v>Ente possui ranking da informação contábil Eicf</v>
          </cell>
          <cell r="N4738" t="str">
            <v>CAPAG Ano Base 2023</v>
          </cell>
          <cell r="O4738" t="str">
            <v>Não</v>
          </cell>
          <cell r="P4738" t="str">
            <v/>
          </cell>
          <cell r="Q4738" t="str">
            <v>Sim</v>
          </cell>
          <cell r="R4738" t="str">
            <v/>
          </cell>
          <cell r="S4738" t="str">
            <v/>
          </cell>
          <cell r="T4738" t="str">
            <v/>
          </cell>
          <cell r="U4738" t="str">
            <v/>
          </cell>
          <cell r="V4738" t="str">
            <v>Não</v>
          </cell>
          <cell r="W4738" t="str">
            <v>Não</v>
          </cell>
        </row>
        <row r="4739">
          <cell r="D4739" t="str">
            <v>Dilermando de Aguiar/RS</v>
          </cell>
          <cell r="E4739" t="str">
            <v>A</v>
          </cell>
          <cell r="F4739">
            <v>3.0494722946836944E-2</v>
          </cell>
          <cell r="G4739" t="str">
            <v>A</v>
          </cell>
          <cell r="H4739">
            <v>0.80801694755912012</v>
          </cell>
          <cell r="I4739" t="str">
            <v>A</v>
          </cell>
          <cell r="J4739">
            <v>1.8313796289438983E-6</v>
          </cell>
          <cell r="K4739" t="str">
            <v>B</v>
          </cell>
          <cell r="L4739" t="str">
            <v>Bicf</v>
          </cell>
          <cell r="M4739" t="str">
            <v/>
          </cell>
          <cell r="N4739" t="str">
            <v>CAPAG Ano Base 2023</v>
          </cell>
          <cell r="O4739" t="str">
            <v>Não</v>
          </cell>
          <cell r="P4739">
            <v>0</v>
          </cell>
          <cell r="Q4739" t="str">
            <v>Sim</v>
          </cell>
          <cell r="R4739" t="str">
            <v/>
          </cell>
          <cell r="S4739" t="str">
            <v/>
          </cell>
          <cell r="T4739" t="str">
            <v/>
          </cell>
          <cell r="U4739" t="str">
            <v/>
          </cell>
          <cell r="V4739" t="str">
            <v>Sim</v>
          </cell>
          <cell r="W4739" t="str">
            <v>Sim</v>
          </cell>
        </row>
        <row r="4740">
          <cell r="D4740" t="str">
            <v>Dois Irmãos/RS</v>
          </cell>
          <cell r="E4740" t="str">
            <v>A+</v>
          </cell>
          <cell r="F4740">
            <v>1.020183081614681E-2</v>
          </cell>
          <cell r="G4740" t="str">
            <v>A</v>
          </cell>
          <cell r="H4740">
            <v>0.80725077424506964</v>
          </cell>
          <cell r="I4740" t="str">
            <v>A</v>
          </cell>
          <cell r="J4740">
            <v>0.20933716709415706</v>
          </cell>
          <cell r="K4740" t="str">
            <v>A</v>
          </cell>
          <cell r="L4740" t="str">
            <v>Aicf</v>
          </cell>
          <cell r="M4740" t="str">
            <v/>
          </cell>
          <cell r="N4740" t="str">
            <v>CAPAG Ano Base 2023</v>
          </cell>
          <cell r="O4740" t="str">
            <v>Não</v>
          </cell>
          <cell r="P4740">
            <v>6.0888155826554664E-2</v>
          </cell>
          <cell r="Q4740" t="str">
            <v>Sim</v>
          </cell>
          <cell r="R4740" t="str">
            <v/>
          </cell>
          <cell r="S4740" t="str">
            <v/>
          </cell>
          <cell r="T4740" t="str">
            <v/>
          </cell>
          <cell r="U4740" t="str">
            <v/>
          </cell>
          <cell r="V4740" t="str">
            <v>Sim</v>
          </cell>
          <cell r="W4740" t="str">
            <v>Sim</v>
          </cell>
        </row>
        <row r="4741">
          <cell r="D4741" t="str">
            <v>Dois Irmãos das Missões/RS</v>
          </cell>
          <cell r="E4741" t="str">
            <v>A</v>
          </cell>
          <cell r="F4741">
            <v>7.1927408098742809E-3</v>
          </cell>
          <cell r="G4741" t="str">
            <v>A</v>
          </cell>
          <cell r="H4741">
            <v>0.85317462264951871</v>
          </cell>
          <cell r="I4741" t="str">
            <v>B</v>
          </cell>
          <cell r="J4741">
            <v>0.19620496226768511</v>
          </cell>
          <cell r="K4741" t="str">
            <v>A</v>
          </cell>
          <cell r="L4741" t="str">
            <v>Bicf</v>
          </cell>
          <cell r="M4741" t="str">
            <v/>
          </cell>
          <cell r="N4741" t="str">
            <v>CAPAG Ano Base 2023</v>
          </cell>
          <cell r="O4741" t="str">
            <v>Não</v>
          </cell>
          <cell r="P4741">
            <v>4.0498604739962217E-2</v>
          </cell>
          <cell r="Q4741" t="str">
            <v>Sim</v>
          </cell>
          <cell r="R4741" t="str">
            <v/>
          </cell>
          <cell r="S4741" t="str">
            <v/>
          </cell>
          <cell r="T4741" t="str">
            <v/>
          </cell>
          <cell r="U4741" t="str">
            <v/>
          </cell>
          <cell r="V4741" t="str">
            <v>Sim</v>
          </cell>
          <cell r="W4741" t="str">
            <v>Sim</v>
          </cell>
        </row>
        <row r="4742">
          <cell r="D4742" t="str">
            <v>Dois Lajeados/RS</v>
          </cell>
          <cell r="E4742" t="str">
            <v>A</v>
          </cell>
          <cell r="F4742">
            <v>0</v>
          </cell>
          <cell r="G4742" t="str">
            <v>A</v>
          </cell>
          <cell r="H4742">
            <v>0.8131648909819934</v>
          </cell>
          <cell r="I4742" t="str">
            <v>A</v>
          </cell>
          <cell r="J4742">
            <v>0.19726741741118342</v>
          </cell>
          <cell r="K4742" t="str">
            <v>A</v>
          </cell>
          <cell r="L4742" t="str">
            <v>Bicf</v>
          </cell>
          <cell r="M4742" t="str">
            <v/>
          </cell>
          <cell r="N4742" t="str">
            <v>CAPAG Ano Base 2023</v>
          </cell>
          <cell r="O4742" t="str">
            <v>Não</v>
          </cell>
          <cell r="P4742">
            <v>1.2818785349898524E-2</v>
          </cell>
          <cell r="Q4742" t="str">
            <v>Sim</v>
          </cell>
          <cell r="R4742" t="str">
            <v/>
          </cell>
          <cell r="S4742" t="str">
            <v/>
          </cell>
          <cell r="T4742" t="str">
            <v/>
          </cell>
          <cell r="U4742" t="str">
            <v/>
          </cell>
          <cell r="V4742" t="str">
            <v>Sim</v>
          </cell>
          <cell r="W4742" t="str">
            <v>Sim</v>
          </cell>
        </row>
        <row r="4743">
          <cell r="D4743" t="str">
            <v>Dom Feliciano/RS</v>
          </cell>
          <cell r="E4743" t="str">
            <v>C</v>
          </cell>
          <cell r="F4743">
            <v>3.2368918689343468E-2</v>
          </cell>
          <cell r="G4743" t="str">
            <v>A</v>
          </cell>
          <cell r="H4743">
            <v>0.95784697753846948</v>
          </cell>
          <cell r="I4743" t="str">
            <v>C</v>
          </cell>
          <cell r="J4743">
            <v>4.0351477269025243E-2</v>
          </cell>
          <cell r="K4743" t="str">
            <v>B</v>
          </cell>
          <cell r="L4743" t="str">
            <v>Bicf</v>
          </cell>
          <cell r="M4743" t="str">
            <v/>
          </cell>
          <cell r="N4743" t="str">
            <v>CAPAG Ano Base 2024</v>
          </cell>
          <cell r="O4743" t="str">
            <v>Sim</v>
          </cell>
          <cell r="P4743">
            <v>3.1180416348283811E-2</v>
          </cell>
          <cell r="Q4743" t="str">
            <v>Sim</v>
          </cell>
          <cell r="R4743" t="str">
            <v/>
          </cell>
          <cell r="S4743" t="str">
            <v/>
          </cell>
          <cell r="T4743" t="str">
            <v/>
          </cell>
          <cell r="U4743" t="str">
            <v/>
          </cell>
          <cell r="V4743" t="str">
            <v>Sim</v>
          </cell>
          <cell r="W4743" t="str">
            <v>Sim</v>
          </cell>
        </row>
        <row r="4744">
          <cell r="D4744" t="str">
            <v>Dom Pedro de Alcântara/RS</v>
          </cell>
          <cell r="E4744" t="str">
            <v>A+</v>
          </cell>
          <cell r="F4744">
            <v>0.22406021923526659</v>
          </cell>
          <cell r="G4744" t="str">
            <v>A</v>
          </cell>
          <cell r="H4744">
            <v>0.72749033095064797</v>
          </cell>
          <cell r="I4744" t="str">
            <v>A</v>
          </cell>
          <cell r="J4744">
            <v>0.1627017616539739</v>
          </cell>
          <cell r="K4744" t="str">
            <v>A</v>
          </cell>
          <cell r="L4744" t="str">
            <v>Aicf</v>
          </cell>
          <cell r="M4744" t="str">
            <v/>
          </cell>
          <cell r="N4744" t="str">
            <v>CAPAG Ano Base 2023</v>
          </cell>
          <cell r="O4744" t="str">
            <v>Não</v>
          </cell>
          <cell r="P4744">
            <v>3.9621722126311078E-2</v>
          </cell>
          <cell r="Q4744" t="str">
            <v>Sim</v>
          </cell>
          <cell r="R4744" t="str">
            <v/>
          </cell>
          <cell r="S4744" t="str">
            <v/>
          </cell>
          <cell r="T4744" t="str">
            <v/>
          </cell>
          <cell r="U4744" t="str">
            <v/>
          </cell>
          <cell r="V4744" t="str">
            <v>Sim</v>
          </cell>
          <cell r="W4744" t="str">
            <v>Sim</v>
          </cell>
        </row>
        <row r="4745">
          <cell r="D4745" t="str">
            <v>Dom Pedrito/RS</v>
          </cell>
          <cell r="E4745" t="str">
            <v>A+</v>
          </cell>
          <cell r="F4745">
            <v>8.0804682851437631E-2</v>
          </cell>
          <cell r="G4745" t="str">
            <v>A</v>
          </cell>
          <cell r="H4745">
            <v>0.84824819425603948</v>
          </cell>
          <cell r="I4745" t="str">
            <v>A</v>
          </cell>
          <cell r="J4745">
            <v>8.9137544930262658E-2</v>
          </cell>
          <cell r="K4745" t="str">
            <v>A</v>
          </cell>
          <cell r="L4745" t="str">
            <v>Aicf</v>
          </cell>
          <cell r="M4745" t="str">
            <v/>
          </cell>
          <cell r="N4745" t="str">
            <v>CAPAG Ano Base 2023</v>
          </cell>
          <cell r="O4745" t="str">
            <v>Não</v>
          </cell>
          <cell r="P4745">
            <v>0.25950908944577439</v>
          </cell>
          <cell r="Q4745" t="str">
            <v>Sim</v>
          </cell>
          <cell r="R4745" t="str">
            <v/>
          </cell>
          <cell r="S4745" t="str">
            <v/>
          </cell>
          <cell r="T4745" t="str">
            <v/>
          </cell>
          <cell r="U4745" t="str">
            <v/>
          </cell>
          <cell r="V4745" t="str">
            <v>Sim</v>
          </cell>
          <cell r="W4745" t="str">
            <v>Sim</v>
          </cell>
        </row>
        <row r="4746">
          <cell r="D4746" t="str">
            <v>Dona Francisca/RS</v>
          </cell>
          <cell r="E4746" t="str">
            <v>B+</v>
          </cell>
          <cell r="F4746">
            <v>0.12599737724275697</v>
          </cell>
          <cell r="G4746" t="str">
            <v>A</v>
          </cell>
          <cell r="H4746">
            <v>0.86946155569407657</v>
          </cell>
          <cell r="I4746" t="str">
            <v>B</v>
          </cell>
          <cell r="J4746">
            <v>3.8288309202909272E-2</v>
          </cell>
          <cell r="K4746" t="str">
            <v>B</v>
          </cell>
          <cell r="L4746" t="str">
            <v>Aicf</v>
          </cell>
          <cell r="M4746" t="str">
            <v/>
          </cell>
          <cell r="N4746" t="str">
            <v>CAPAG Ano Base 2023</v>
          </cell>
          <cell r="O4746" t="str">
            <v>Não</v>
          </cell>
          <cell r="P4746">
            <v>0.38753961175231882</v>
          </cell>
          <cell r="Q4746" t="str">
            <v>Sim</v>
          </cell>
          <cell r="R4746" t="str">
            <v/>
          </cell>
          <cell r="S4746" t="str">
            <v/>
          </cell>
          <cell r="T4746" t="str">
            <v/>
          </cell>
          <cell r="U4746" t="str">
            <v/>
          </cell>
          <cell r="V4746" t="str">
            <v>Sim</v>
          </cell>
          <cell r="W4746" t="str">
            <v>Sim</v>
          </cell>
        </row>
        <row r="4747">
          <cell r="D4747" t="str">
            <v>Doutor Maurício Cardoso/RS</v>
          </cell>
          <cell r="E4747" t="str">
            <v>A</v>
          </cell>
          <cell r="F4747">
            <v>0.11345054944853146</v>
          </cell>
          <cell r="G4747" t="str">
            <v>A</v>
          </cell>
          <cell r="H4747">
            <v>0.71665310912216507</v>
          </cell>
          <cell r="I4747" t="str">
            <v>A</v>
          </cell>
          <cell r="J4747">
            <v>0.15573996846599164</v>
          </cell>
          <cell r="K4747" t="str">
            <v>A</v>
          </cell>
          <cell r="L4747" t="str">
            <v>Cicf</v>
          </cell>
          <cell r="M4747" t="str">
            <v/>
          </cell>
          <cell r="N4747" t="str">
            <v>CAPAG Ano Base 2023</v>
          </cell>
          <cell r="O4747" t="str">
            <v>Não</v>
          </cell>
          <cell r="P4747">
            <v>6.8941806639268077E-2</v>
          </cell>
          <cell r="Q4747" t="str">
            <v>Sim</v>
          </cell>
          <cell r="R4747" t="str">
            <v/>
          </cell>
          <cell r="S4747" t="str">
            <v/>
          </cell>
          <cell r="T4747" t="str">
            <v/>
          </cell>
          <cell r="U4747" t="str">
            <v/>
          </cell>
          <cell r="V4747" t="str">
            <v>Sim</v>
          </cell>
          <cell r="W4747" t="str">
            <v>Sim</v>
          </cell>
        </row>
        <row r="4748">
          <cell r="D4748" t="str">
            <v>Doutor Ricardo/RS</v>
          </cell>
          <cell r="E4748" t="str">
            <v>C</v>
          </cell>
          <cell r="F4748">
            <v>8.9357848840772205E-2</v>
          </cell>
          <cell r="G4748" t="str">
            <v>A</v>
          </cell>
          <cell r="H4748">
            <v>0.92509178679641679</v>
          </cell>
          <cell r="I4748" t="str">
            <v>B</v>
          </cell>
          <cell r="J4748">
            <v>-1.5131589874016159E-2</v>
          </cell>
          <cell r="K4748" t="str">
            <v>C</v>
          </cell>
          <cell r="L4748" t="str">
            <v>Bicf</v>
          </cell>
          <cell r="M4748" t="str">
            <v/>
          </cell>
          <cell r="N4748" t="str">
            <v>CAPAG Ano Base 2023</v>
          </cell>
          <cell r="O4748" t="str">
            <v>Não</v>
          </cell>
          <cell r="P4748">
            <v>7.1059165963526003E-2</v>
          </cell>
          <cell r="Q4748" t="str">
            <v>Sim</v>
          </cell>
          <cell r="R4748" t="str">
            <v>Sim</v>
          </cell>
          <cell r="S4748" t="str">
            <v/>
          </cell>
          <cell r="T4748" t="str">
            <v/>
          </cell>
          <cell r="U4748" t="str">
            <v/>
          </cell>
          <cell r="V4748" t="str">
            <v>Sim</v>
          </cell>
          <cell r="W4748" t="str">
            <v>Sim</v>
          </cell>
        </row>
        <row r="4749">
          <cell r="D4749" t="str">
            <v>Eldorado do Sul/RS</v>
          </cell>
          <cell r="E4749" t="str">
            <v>A+</v>
          </cell>
          <cell r="F4749">
            <v>3.1277522174858539E-2</v>
          </cell>
          <cell r="G4749" t="str">
            <v>A</v>
          </cell>
          <cell r="H4749">
            <v>0.94124674726807289</v>
          </cell>
          <cell r="I4749" t="str">
            <v>B</v>
          </cell>
          <cell r="J4749">
            <v>5.1565119342221688E-2</v>
          </cell>
          <cell r="K4749" t="str">
            <v>A</v>
          </cell>
          <cell r="L4749" t="str">
            <v>Aicf</v>
          </cell>
          <cell r="M4749" t="str">
            <v/>
          </cell>
          <cell r="N4749" t="str">
            <v>CAPAG Ano Base 2023</v>
          </cell>
          <cell r="O4749" t="str">
            <v>Não</v>
          </cell>
          <cell r="P4749">
            <v>0.34507388163446995</v>
          </cell>
          <cell r="Q4749" t="str">
            <v>Sim</v>
          </cell>
          <cell r="R4749" t="str">
            <v/>
          </cell>
          <cell r="S4749" t="str">
            <v/>
          </cell>
          <cell r="T4749" t="str">
            <v/>
          </cell>
          <cell r="U4749" t="str">
            <v/>
          </cell>
          <cell r="V4749" t="str">
            <v>Sim</v>
          </cell>
          <cell r="W4749" t="str">
            <v>Sim</v>
          </cell>
        </row>
        <row r="4750">
          <cell r="D4750" t="str">
            <v>Encantado/RS</v>
          </cell>
          <cell r="E4750" t="str">
            <v>A</v>
          </cell>
          <cell r="F4750">
            <v>3.2896398072551764E-2</v>
          </cell>
          <cell r="G4750" t="str">
            <v>A</v>
          </cell>
          <cell r="H4750">
            <v>0.86402976828998246</v>
          </cell>
          <cell r="I4750" t="str">
            <v>B</v>
          </cell>
          <cell r="J4750">
            <v>5.7511257582421572E-2</v>
          </cell>
          <cell r="K4750" t="str">
            <v>A</v>
          </cell>
          <cell r="L4750" t="str">
            <v>Bicf</v>
          </cell>
          <cell r="M4750" t="str">
            <v/>
          </cell>
          <cell r="N4750" t="str">
            <v>CAPAG Ano Base 2023</v>
          </cell>
          <cell r="O4750" t="str">
            <v>Não</v>
          </cell>
          <cell r="P4750">
            <v>0.10791930705281286</v>
          </cell>
          <cell r="Q4750" t="str">
            <v>Sim</v>
          </cell>
          <cell r="R4750" t="str">
            <v/>
          </cell>
          <cell r="S4750" t="str">
            <v/>
          </cell>
          <cell r="T4750" t="str">
            <v/>
          </cell>
          <cell r="U4750" t="str">
            <v/>
          </cell>
          <cell r="V4750" t="str">
            <v>Sim</v>
          </cell>
          <cell r="W4750" t="str">
            <v>Sim</v>
          </cell>
        </row>
        <row r="4751">
          <cell r="D4751" t="str">
            <v>Encruzilhada do Sul/RS</v>
          </cell>
          <cell r="E4751" t="str">
            <v>A</v>
          </cell>
          <cell r="F4751">
            <v>7.1164482754855402E-2</v>
          </cell>
          <cell r="G4751" t="str">
            <v>A</v>
          </cell>
          <cell r="H4751">
            <v>0.86826899890187259</v>
          </cell>
          <cell r="I4751" t="str">
            <v>B</v>
          </cell>
          <cell r="J4751">
            <v>0.14317710578945858</v>
          </cell>
          <cell r="K4751" t="str">
            <v>A</v>
          </cell>
          <cell r="L4751" t="str">
            <v>Bicf</v>
          </cell>
          <cell r="M4751" t="str">
            <v/>
          </cell>
          <cell r="N4751" t="str">
            <v>CAPAG Ano Base 2024</v>
          </cell>
          <cell r="O4751" t="str">
            <v>Sim</v>
          </cell>
          <cell r="P4751">
            <v>8.9249743802624681E-2</v>
          </cell>
          <cell r="Q4751" t="str">
            <v>Sim</v>
          </cell>
          <cell r="R4751" t="str">
            <v/>
          </cell>
          <cell r="S4751" t="str">
            <v/>
          </cell>
          <cell r="T4751" t="str">
            <v/>
          </cell>
          <cell r="U4751" t="str">
            <v/>
          </cell>
          <cell r="V4751" t="str">
            <v>Sim</v>
          </cell>
          <cell r="W4751" t="str">
            <v>Sim</v>
          </cell>
        </row>
        <row r="4752">
          <cell r="D4752" t="str">
            <v>Engenho Velho/RS</v>
          </cell>
          <cell r="E4752" t="str">
            <v>C</v>
          </cell>
          <cell r="F4752">
            <v>0</v>
          </cell>
          <cell r="G4752" t="str">
            <v>A</v>
          </cell>
          <cell r="H4752">
            <v>0.770703925207885</v>
          </cell>
          <cell r="I4752" t="str">
            <v>A</v>
          </cell>
          <cell r="J4752">
            <v>0</v>
          </cell>
          <cell r="K4752" t="str">
            <v>C</v>
          </cell>
          <cell r="L4752" t="str">
            <v>Bicf</v>
          </cell>
          <cell r="M4752" t="str">
            <v/>
          </cell>
          <cell r="N4752" t="str">
            <v>CAPAG Ano Base 2023</v>
          </cell>
          <cell r="O4752" t="str">
            <v>Não</v>
          </cell>
          <cell r="P4752" t="str">
            <v>n.d.</v>
          </cell>
          <cell r="Q4752" t="str">
            <v>Sim</v>
          </cell>
          <cell r="R4752" t="str">
            <v/>
          </cell>
          <cell r="S4752" t="str">
            <v/>
          </cell>
          <cell r="T4752" t="str">
            <v/>
          </cell>
          <cell r="U4752" t="str">
            <v/>
          </cell>
          <cell r="V4752" t="str">
            <v>Sim</v>
          </cell>
          <cell r="W4752" t="str">
            <v>Sim</v>
          </cell>
        </row>
        <row r="4753">
          <cell r="D4753" t="str">
            <v>Entre-Ijuís/RS</v>
          </cell>
          <cell r="E4753" t="str">
            <v>B+</v>
          </cell>
          <cell r="F4753">
            <v>4.199920798400586E-2</v>
          </cell>
          <cell r="G4753" t="str">
            <v>A</v>
          </cell>
          <cell r="H4753">
            <v>0.89673640474571503</v>
          </cell>
          <cell r="I4753" t="str">
            <v>B</v>
          </cell>
          <cell r="J4753">
            <v>2.9479243008630661E-2</v>
          </cell>
          <cell r="K4753" t="str">
            <v>B</v>
          </cell>
          <cell r="L4753" t="str">
            <v>Aicf</v>
          </cell>
          <cell r="M4753" t="str">
            <v/>
          </cell>
          <cell r="N4753" t="str">
            <v>CAPAG Ano Base 2023</v>
          </cell>
          <cell r="O4753" t="str">
            <v>Não</v>
          </cell>
          <cell r="P4753">
            <v>0.54806474254443693</v>
          </cell>
          <cell r="Q4753" t="str">
            <v>Sim</v>
          </cell>
          <cell r="R4753" t="str">
            <v/>
          </cell>
          <cell r="S4753" t="str">
            <v/>
          </cell>
          <cell r="T4753" t="str">
            <v/>
          </cell>
          <cell r="U4753" t="str">
            <v/>
          </cell>
          <cell r="V4753" t="str">
            <v>Sim</v>
          </cell>
          <cell r="W4753" t="str">
            <v>Sim</v>
          </cell>
        </row>
        <row r="4754">
          <cell r="D4754" t="str">
            <v>Entre Rios do Sul/RS</v>
          </cell>
          <cell r="E4754" t="str">
            <v>C</v>
          </cell>
          <cell r="F4754">
            <v>0</v>
          </cell>
          <cell r="G4754" t="str">
            <v>A</v>
          </cell>
          <cell r="H4754">
            <v>0.86998217189284299</v>
          </cell>
          <cell r="I4754" t="str">
            <v>B</v>
          </cell>
          <cell r="J4754">
            <v>0</v>
          </cell>
          <cell r="K4754" t="str">
            <v>C</v>
          </cell>
          <cell r="L4754" t="str">
            <v>Dicf</v>
          </cell>
          <cell r="M4754" t="str">
            <v/>
          </cell>
          <cell r="N4754" t="str">
            <v>CAPAG Ano Base 2023</v>
          </cell>
          <cell r="O4754" t="str">
            <v>Não</v>
          </cell>
          <cell r="P4754" t="str">
            <v>n.d.</v>
          </cell>
          <cell r="Q4754" t="str">
            <v>Sim</v>
          </cell>
          <cell r="R4754" t="str">
            <v/>
          </cell>
          <cell r="S4754" t="str">
            <v/>
          </cell>
          <cell r="T4754" t="str">
            <v/>
          </cell>
          <cell r="U4754" t="str">
            <v/>
          </cell>
          <cell r="V4754" t="str">
            <v>Sim</v>
          </cell>
          <cell r="W4754" t="str">
            <v>Sim</v>
          </cell>
        </row>
        <row r="4755">
          <cell r="D4755" t="str">
            <v>Erebango/RS</v>
          </cell>
          <cell r="E4755" t="str">
            <v>n.d.</v>
          </cell>
          <cell r="F4755" t="str">
            <v>n.d.</v>
          </cell>
          <cell r="G4755" t="str">
            <v>n.d.</v>
          </cell>
          <cell r="H4755" t="str">
            <v>n.d.</v>
          </cell>
          <cell r="I4755" t="str">
            <v>n.d.</v>
          </cell>
          <cell r="J4755" t="str">
            <v>n.d.</v>
          </cell>
          <cell r="K4755" t="str">
            <v>n.d.</v>
          </cell>
          <cell r="L4755" t="str">
            <v>Cicf</v>
          </cell>
          <cell r="M4755" t="str">
            <v xml:space="preserve">Ente não publicou último RGF de 2024
Ente não publicou último RREO de 2024
</v>
          </cell>
          <cell r="N4755" t="str">
            <v>CAPAG Ano Base 2023</v>
          </cell>
          <cell r="O4755" t="str">
            <v>Não</v>
          </cell>
          <cell r="P4755">
            <v>0.28299489675359524</v>
          </cell>
          <cell r="Q4755" t="str">
            <v>Sim</v>
          </cell>
          <cell r="R4755" t="str">
            <v>Sim</v>
          </cell>
          <cell r="S4755" t="str">
            <v/>
          </cell>
          <cell r="T4755" t="str">
            <v/>
          </cell>
          <cell r="U4755" t="str">
            <v/>
          </cell>
          <cell r="V4755" t="str">
            <v>Não</v>
          </cell>
          <cell r="W4755" t="str">
            <v>Não</v>
          </cell>
        </row>
        <row r="4756">
          <cell r="D4756" t="str">
            <v>Erechim/RS</v>
          </cell>
          <cell r="E4756" t="str">
            <v>B+</v>
          </cell>
          <cell r="F4756">
            <v>2.9210728918246939E-2</v>
          </cell>
          <cell r="G4756" t="str">
            <v>A</v>
          </cell>
          <cell r="H4756">
            <v>0.85381617043497759</v>
          </cell>
          <cell r="I4756" t="str">
            <v>B</v>
          </cell>
          <cell r="J4756">
            <v>4.3639330178416841E-2</v>
          </cell>
          <cell r="K4756" t="str">
            <v>B</v>
          </cell>
          <cell r="L4756" t="str">
            <v>Aicf</v>
          </cell>
          <cell r="M4756" t="str">
            <v/>
          </cell>
          <cell r="N4756" t="str">
            <v>CAPAG Ano Base 2023</v>
          </cell>
          <cell r="O4756" t="str">
            <v>Não</v>
          </cell>
          <cell r="P4756">
            <v>0.2764820906488013</v>
          </cell>
          <cell r="Q4756" t="str">
            <v>Sim</v>
          </cell>
          <cell r="R4756" t="str">
            <v/>
          </cell>
          <cell r="S4756" t="str">
            <v/>
          </cell>
          <cell r="T4756" t="str">
            <v/>
          </cell>
          <cell r="U4756" t="str">
            <v/>
          </cell>
          <cell r="V4756" t="str">
            <v>Sim</v>
          </cell>
          <cell r="W4756" t="str">
            <v>Sim</v>
          </cell>
        </row>
        <row r="4757">
          <cell r="D4757" t="str">
            <v>Ernestina/RS</v>
          </cell>
          <cell r="E4757" t="str">
            <v>A</v>
          </cell>
          <cell r="F4757">
            <v>9.5281335657768251E-2</v>
          </cell>
          <cell r="G4757" t="str">
            <v>A</v>
          </cell>
          <cell r="H4757">
            <v>0.86817206545533598</v>
          </cell>
          <cell r="I4757" t="str">
            <v>B</v>
          </cell>
          <cell r="J4757">
            <v>7.160147533051732E-2</v>
          </cell>
          <cell r="K4757" t="str">
            <v>A</v>
          </cell>
          <cell r="L4757" t="str">
            <v>Cicf</v>
          </cell>
          <cell r="M4757" t="str">
            <v/>
          </cell>
          <cell r="N4757" t="str">
            <v>CAPAG Ano Base 2023</v>
          </cell>
          <cell r="O4757" t="str">
            <v>Não</v>
          </cell>
          <cell r="P4757">
            <v>0.1550730405160913</v>
          </cell>
          <cell r="Q4757" t="str">
            <v>Sim</v>
          </cell>
          <cell r="R4757" t="str">
            <v/>
          </cell>
          <cell r="S4757" t="str">
            <v/>
          </cell>
          <cell r="T4757" t="str">
            <v/>
          </cell>
          <cell r="U4757" t="str">
            <v/>
          </cell>
          <cell r="V4757" t="str">
            <v>Sim</v>
          </cell>
          <cell r="W4757" t="str">
            <v>Sim</v>
          </cell>
        </row>
        <row r="4758">
          <cell r="D4758" t="str">
            <v>Herval/RS</v>
          </cell>
          <cell r="E4758" t="str">
            <v>n.d.</v>
          </cell>
          <cell r="F4758">
            <v>4.5593601810983396E-3</v>
          </cell>
          <cell r="G4758" t="str">
            <v>A</v>
          </cell>
          <cell r="H4758">
            <v>0.82369009763158796</v>
          </cell>
          <cell r="I4758" t="str">
            <v>A</v>
          </cell>
          <cell r="J4758" t="str">
            <v>n.d.</v>
          </cell>
          <cell r="K4758" t="str">
            <v>n.d.</v>
          </cell>
          <cell r="L4758" t="str">
            <v>Bicf</v>
          </cell>
          <cell r="M47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758" t="str">
            <v>CAPAG Ano Base 2023</v>
          </cell>
          <cell r="O4758" t="str">
            <v>Não</v>
          </cell>
          <cell r="P4758" t="str">
            <v>n.d.</v>
          </cell>
          <cell r="Q4758" t="str">
            <v>Sim</v>
          </cell>
          <cell r="R4758" t="str">
            <v/>
          </cell>
          <cell r="S4758" t="str">
            <v/>
          </cell>
          <cell r="T4758" t="str">
            <v/>
          </cell>
          <cell r="U4758" t="str">
            <v>Sim</v>
          </cell>
          <cell r="V4758" t="str">
            <v>Sim</v>
          </cell>
          <cell r="W4758" t="str">
            <v>Sim</v>
          </cell>
        </row>
        <row r="4759">
          <cell r="D4759" t="str">
            <v>Erval Grande/RS</v>
          </cell>
          <cell r="E4759" t="str">
            <v>C</v>
          </cell>
          <cell r="F4759">
            <v>8.6778956038787991E-2</v>
          </cell>
          <cell r="G4759" t="str">
            <v>A</v>
          </cell>
          <cell r="H4759">
            <v>0.95531198728563127</v>
          </cell>
          <cell r="I4759" t="str">
            <v>C</v>
          </cell>
          <cell r="J4759">
            <v>6.7951857484770213E-3</v>
          </cell>
          <cell r="K4759" t="str">
            <v>B</v>
          </cell>
          <cell r="L4759" t="str">
            <v>Cicf</v>
          </cell>
          <cell r="M4759" t="str">
            <v/>
          </cell>
          <cell r="N4759" t="str">
            <v>CAPAG Ano Base 2023</v>
          </cell>
          <cell r="O4759" t="str">
            <v>Não</v>
          </cell>
          <cell r="P4759">
            <v>0</v>
          </cell>
          <cell r="Q4759" t="str">
            <v>Sim</v>
          </cell>
          <cell r="R4759" t="str">
            <v>Sim</v>
          </cell>
          <cell r="S4759" t="str">
            <v/>
          </cell>
          <cell r="T4759" t="str">
            <v/>
          </cell>
          <cell r="U4759" t="str">
            <v/>
          </cell>
          <cell r="V4759" t="str">
            <v>Sim</v>
          </cell>
          <cell r="W4759" t="str">
            <v>Sim</v>
          </cell>
        </row>
        <row r="4760">
          <cell r="D4760" t="str">
            <v>Erval Seco/RS</v>
          </cell>
          <cell r="E4760" t="str">
            <v>n.d.</v>
          </cell>
          <cell r="F4760">
            <v>0.13820964211621917</v>
          </cell>
          <cell r="G4760" t="str">
            <v>A</v>
          </cell>
          <cell r="H4760">
            <v>0.93608189014046983</v>
          </cell>
          <cell r="I4760" t="str">
            <v>B</v>
          </cell>
          <cell r="J4760" t="str">
            <v>n.d.</v>
          </cell>
          <cell r="K4760" t="str">
            <v>n.d.</v>
          </cell>
          <cell r="L4760" t="str">
            <v>Bicf</v>
          </cell>
          <cell r="M47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760" t="str">
            <v>CAPAG Ano Base 2023</v>
          </cell>
          <cell r="O4760" t="str">
            <v>Não</v>
          </cell>
          <cell r="P4760" t="str">
            <v>n.d.</v>
          </cell>
          <cell r="Q4760" t="str">
            <v>Sim</v>
          </cell>
          <cell r="R4760" t="str">
            <v/>
          </cell>
          <cell r="S4760" t="str">
            <v/>
          </cell>
          <cell r="T4760" t="str">
            <v/>
          </cell>
          <cell r="U4760" t="str">
            <v>Sim</v>
          </cell>
          <cell r="V4760" t="str">
            <v>Sim</v>
          </cell>
          <cell r="W4760" t="str">
            <v>Sim</v>
          </cell>
        </row>
        <row r="4761">
          <cell r="D4761" t="str">
            <v>Esmeralda/RS</v>
          </cell>
          <cell r="E4761" t="str">
            <v>B</v>
          </cell>
          <cell r="F4761">
            <v>2.5027158909783923E-2</v>
          </cell>
          <cell r="G4761" t="str">
            <v>A</v>
          </cell>
          <cell r="H4761">
            <v>0.92882677227657084</v>
          </cell>
          <cell r="I4761" t="str">
            <v>B</v>
          </cell>
          <cell r="J4761">
            <v>1.2243107575346447E-2</v>
          </cell>
          <cell r="K4761" t="str">
            <v>B</v>
          </cell>
          <cell r="L4761" t="str">
            <v>Bicf</v>
          </cell>
          <cell r="M4761" t="str">
            <v/>
          </cell>
          <cell r="N4761" t="str">
            <v>CAPAG Ano Base 2024</v>
          </cell>
          <cell r="O4761" t="str">
            <v>Sim</v>
          </cell>
          <cell r="P4761">
            <v>0.42114480340538069</v>
          </cell>
          <cell r="Q4761" t="str">
            <v>Sim</v>
          </cell>
          <cell r="R4761" t="str">
            <v/>
          </cell>
          <cell r="S4761" t="str">
            <v/>
          </cell>
          <cell r="T4761" t="str">
            <v/>
          </cell>
          <cell r="U4761" t="str">
            <v/>
          </cell>
          <cell r="V4761" t="str">
            <v>Sim</v>
          </cell>
          <cell r="W4761" t="str">
            <v>Sim</v>
          </cell>
        </row>
        <row r="4762">
          <cell r="D4762" t="str">
            <v>Esperança do Sul/RS</v>
          </cell>
          <cell r="E4762" t="str">
            <v>A</v>
          </cell>
          <cell r="F4762">
            <v>1.3038749278312597E-3</v>
          </cell>
          <cell r="G4762" t="str">
            <v>A</v>
          </cell>
          <cell r="H4762">
            <v>0.93336908770762084</v>
          </cell>
          <cell r="I4762" t="str">
            <v>B</v>
          </cell>
          <cell r="J4762">
            <v>0.10020897750140856</v>
          </cell>
          <cell r="K4762" t="str">
            <v>A</v>
          </cell>
          <cell r="L4762" t="str">
            <v>Cicf</v>
          </cell>
          <cell r="M4762" t="str">
            <v/>
          </cell>
          <cell r="N4762" t="str">
            <v>CAPAG Ano Base 2023</v>
          </cell>
          <cell r="O4762" t="str">
            <v>Não</v>
          </cell>
          <cell r="P4762">
            <v>0.19938445553872808</v>
          </cell>
          <cell r="Q4762" t="str">
            <v>Sim</v>
          </cell>
          <cell r="R4762" t="str">
            <v/>
          </cell>
          <cell r="S4762" t="str">
            <v/>
          </cell>
          <cell r="T4762" t="str">
            <v/>
          </cell>
          <cell r="U4762" t="str">
            <v/>
          </cell>
          <cell r="V4762" t="str">
            <v>Sim</v>
          </cell>
          <cell r="W4762" t="str">
            <v>Sim</v>
          </cell>
        </row>
        <row r="4763">
          <cell r="D4763" t="str">
            <v>Espumoso/RS</v>
          </cell>
          <cell r="E4763" t="str">
            <v>n.d.</v>
          </cell>
          <cell r="F4763" t="str">
            <v>n.d.</v>
          </cell>
          <cell r="G4763" t="str">
            <v>n.d.</v>
          </cell>
          <cell r="H4763" t="str">
            <v>n.d.</v>
          </cell>
          <cell r="I4763" t="str">
            <v>n.d.</v>
          </cell>
          <cell r="J4763" t="str">
            <v>n.d.</v>
          </cell>
          <cell r="K4763" t="str">
            <v>n.d.</v>
          </cell>
          <cell r="L4763" t="str">
            <v>Bicf</v>
          </cell>
          <cell r="M4763" t="str">
            <v xml:space="preserve">Ente não publicou último RGF de 2024
Ente não publicou último RREO de 2024
</v>
          </cell>
          <cell r="N4763" t="str">
            <v>CAPAG Ano Base 2023</v>
          </cell>
          <cell r="O4763" t="str">
            <v>Não</v>
          </cell>
          <cell r="P4763">
            <v>0.16877026147789492</v>
          </cell>
          <cell r="Q4763" t="str">
            <v>Sim</v>
          </cell>
          <cell r="R4763" t="str">
            <v>Sim</v>
          </cell>
          <cell r="S4763" t="str">
            <v/>
          </cell>
          <cell r="T4763" t="str">
            <v/>
          </cell>
          <cell r="U4763" t="str">
            <v/>
          </cell>
          <cell r="V4763" t="str">
            <v>Não</v>
          </cell>
          <cell r="W4763" t="str">
            <v>Não</v>
          </cell>
        </row>
        <row r="4764">
          <cell r="D4764" t="str">
            <v>Estação/RS</v>
          </cell>
          <cell r="E4764" t="str">
            <v>B</v>
          </cell>
          <cell r="F4764">
            <v>1.9810624156828244E-2</v>
          </cell>
          <cell r="G4764" t="str">
            <v>A</v>
          </cell>
          <cell r="H4764">
            <v>0.87268242162030818</v>
          </cell>
          <cell r="I4764" t="str">
            <v>B</v>
          </cell>
          <cell r="J4764">
            <v>1.9682508318609501E-2</v>
          </cell>
          <cell r="K4764" t="str">
            <v>B</v>
          </cell>
          <cell r="L4764" t="str">
            <v>Bicf</v>
          </cell>
          <cell r="M4764" t="str">
            <v/>
          </cell>
          <cell r="N4764" t="str">
            <v>CAPAG Ano Base 2023</v>
          </cell>
          <cell r="O4764" t="str">
            <v>Não</v>
          </cell>
          <cell r="P4764">
            <v>0.24841129441219142</v>
          </cell>
          <cell r="Q4764" t="str">
            <v>Sim</v>
          </cell>
          <cell r="R4764" t="str">
            <v/>
          </cell>
          <cell r="S4764" t="str">
            <v/>
          </cell>
          <cell r="T4764" t="str">
            <v/>
          </cell>
          <cell r="U4764" t="str">
            <v/>
          </cell>
          <cell r="V4764" t="str">
            <v>Sim</v>
          </cell>
          <cell r="W4764" t="str">
            <v>Sim</v>
          </cell>
        </row>
        <row r="4765">
          <cell r="D4765" t="str">
            <v>Estância Velha/RS</v>
          </cell>
          <cell r="E4765" t="str">
            <v>B</v>
          </cell>
          <cell r="F4765">
            <v>5.6041425220511212E-2</v>
          </cell>
          <cell r="G4765" t="str">
            <v>A</v>
          </cell>
          <cell r="H4765">
            <v>0.93056030305698401</v>
          </cell>
          <cell r="I4765" t="str">
            <v>B</v>
          </cell>
          <cell r="J4765">
            <v>1.2963162919193629E-2</v>
          </cell>
          <cell r="K4765" t="str">
            <v>B</v>
          </cell>
          <cell r="L4765" t="str">
            <v>Bicf</v>
          </cell>
          <cell r="M4765" t="str">
            <v/>
          </cell>
          <cell r="N4765" t="str">
            <v>CAPAG Ano Base 2024</v>
          </cell>
          <cell r="O4765" t="str">
            <v>Sim</v>
          </cell>
          <cell r="P4765">
            <v>0.40065085856078092</v>
          </cell>
          <cell r="Q4765" t="str">
            <v>Sim</v>
          </cell>
          <cell r="R4765" t="str">
            <v/>
          </cell>
          <cell r="S4765" t="str">
            <v/>
          </cell>
          <cell r="T4765" t="str">
            <v/>
          </cell>
          <cell r="U4765" t="str">
            <v/>
          </cell>
          <cell r="V4765" t="str">
            <v>Sim</v>
          </cell>
          <cell r="W4765" t="str">
            <v>Sim</v>
          </cell>
        </row>
        <row r="4766">
          <cell r="D4766" t="str">
            <v>Esteio/RS</v>
          </cell>
          <cell r="E4766" t="str">
            <v>C</v>
          </cell>
          <cell r="F4766">
            <v>0.10213650556765484</v>
          </cell>
          <cell r="G4766" t="str">
            <v>A</v>
          </cell>
          <cell r="H4766">
            <v>0.92544551153080601</v>
          </cell>
          <cell r="I4766" t="str">
            <v>B</v>
          </cell>
          <cell r="J4766">
            <v>-2.0141516635502127E-3</v>
          </cell>
          <cell r="K4766" t="str">
            <v>C</v>
          </cell>
          <cell r="L4766" t="str">
            <v>Cicf</v>
          </cell>
          <cell r="M4766" t="str">
            <v/>
          </cell>
          <cell r="N4766" t="str">
            <v>CAPAG Ano Base 2023</v>
          </cell>
          <cell r="O4766" t="str">
            <v>Não</v>
          </cell>
          <cell r="P4766">
            <v>1.1521079457996033</v>
          </cell>
          <cell r="Q4766" t="str">
            <v>Sim</v>
          </cell>
          <cell r="R4766" t="str">
            <v/>
          </cell>
          <cell r="S4766" t="str">
            <v/>
          </cell>
          <cell r="T4766" t="str">
            <v/>
          </cell>
          <cell r="U4766" t="str">
            <v/>
          </cell>
          <cell r="V4766" t="str">
            <v>Sim</v>
          </cell>
          <cell r="W4766" t="str">
            <v>Sim</v>
          </cell>
        </row>
        <row r="4767">
          <cell r="D4767" t="str">
            <v>Estrela/RS</v>
          </cell>
          <cell r="E4767" t="str">
            <v>B+</v>
          </cell>
          <cell r="F4767">
            <v>0.17549740013932222</v>
          </cell>
          <cell r="G4767" t="str">
            <v>A</v>
          </cell>
          <cell r="H4767">
            <v>0.91474791589948468</v>
          </cell>
          <cell r="I4767" t="str">
            <v>B</v>
          </cell>
          <cell r="J4767">
            <v>4.7334412397339043E-2</v>
          </cell>
          <cell r="K4767" t="str">
            <v>B</v>
          </cell>
          <cell r="L4767" t="str">
            <v>Aicf</v>
          </cell>
          <cell r="M4767" t="str">
            <v/>
          </cell>
          <cell r="N4767" t="str">
            <v>CAPAG Ano Base 2023</v>
          </cell>
          <cell r="O4767" t="str">
            <v>Não</v>
          </cell>
          <cell r="P4767">
            <v>0.35912138775818492</v>
          </cell>
          <cell r="Q4767" t="str">
            <v>Sim</v>
          </cell>
          <cell r="R4767" t="str">
            <v/>
          </cell>
          <cell r="S4767" t="str">
            <v/>
          </cell>
          <cell r="T4767" t="str">
            <v/>
          </cell>
          <cell r="U4767" t="str">
            <v/>
          </cell>
          <cell r="V4767" t="str">
            <v>Sim</v>
          </cell>
          <cell r="W4767" t="str">
            <v>Sim</v>
          </cell>
        </row>
        <row r="4768">
          <cell r="D4768" t="str">
            <v>Estrela Velha/RS</v>
          </cell>
          <cell r="E4768" t="str">
            <v>A</v>
          </cell>
          <cell r="F4768">
            <v>5.1001911678134434E-2</v>
          </cell>
          <cell r="G4768" t="str">
            <v>A</v>
          </cell>
          <cell r="H4768">
            <v>0.76589077551694751</v>
          </cell>
          <cell r="I4768" t="str">
            <v>A</v>
          </cell>
          <cell r="J4768">
            <v>0.13342829796350986</v>
          </cell>
          <cell r="K4768" t="str">
            <v>A</v>
          </cell>
          <cell r="L4768" t="str">
            <v>Cicf</v>
          </cell>
          <cell r="M4768" t="str">
            <v/>
          </cell>
          <cell r="N4768" t="str">
            <v>CAPAG Ano Base 2023</v>
          </cell>
          <cell r="O4768" t="str">
            <v>Não</v>
          </cell>
          <cell r="P4768">
            <v>7.9725652797221755E-2</v>
          </cell>
          <cell r="Q4768" t="str">
            <v>Sim</v>
          </cell>
          <cell r="R4768" t="str">
            <v/>
          </cell>
          <cell r="S4768" t="str">
            <v/>
          </cell>
          <cell r="T4768" t="str">
            <v/>
          </cell>
          <cell r="U4768" t="str">
            <v/>
          </cell>
          <cell r="V4768" t="str">
            <v>Sim</v>
          </cell>
          <cell r="W4768" t="str">
            <v>Sim</v>
          </cell>
        </row>
        <row r="4769">
          <cell r="D4769" t="str">
            <v>Eugênio de Castro/RS</v>
          </cell>
          <cell r="E4769" t="str">
            <v>A</v>
          </cell>
          <cell r="F4769">
            <v>7.5336289242276575E-2</v>
          </cell>
          <cell r="G4769" t="str">
            <v>A</v>
          </cell>
          <cell r="H4769">
            <v>0.75677782597413157</v>
          </cell>
          <cell r="I4769" t="str">
            <v>A</v>
          </cell>
          <cell r="J4769">
            <v>9.6376525212406569E-2</v>
          </cell>
          <cell r="K4769" t="str">
            <v>A</v>
          </cell>
          <cell r="L4769" t="str">
            <v>Bicf</v>
          </cell>
          <cell r="M4769" t="str">
            <v/>
          </cell>
          <cell r="N4769" t="str">
            <v>CAPAG Ano Base 2023</v>
          </cell>
          <cell r="O4769" t="str">
            <v>Não</v>
          </cell>
          <cell r="P4769">
            <v>6.5184013877395794E-2</v>
          </cell>
          <cell r="Q4769" t="str">
            <v>Sim</v>
          </cell>
          <cell r="R4769" t="str">
            <v/>
          </cell>
          <cell r="S4769" t="str">
            <v/>
          </cell>
          <cell r="T4769" t="str">
            <v/>
          </cell>
          <cell r="U4769" t="str">
            <v/>
          </cell>
          <cell r="V4769" t="str">
            <v>Sim</v>
          </cell>
          <cell r="W4769" t="str">
            <v>Sim</v>
          </cell>
        </row>
        <row r="4770">
          <cell r="D4770" t="str">
            <v>Fagundes Varela/RS</v>
          </cell>
          <cell r="E4770" t="str">
            <v>A+</v>
          </cell>
          <cell r="F4770">
            <v>8.2964013484941077E-2</v>
          </cell>
          <cell r="G4770" t="str">
            <v>A</v>
          </cell>
          <cell r="H4770">
            <v>0.77466718536971579</v>
          </cell>
          <cell r="I4770" t="str">
            <v>A</v>
          </cell>
          <cell r="J4770">
            <v>7.0293515901676137E-2</v>
          </cell>
          <cell r="K4770" t="str">
            <v>A</v>
          </cell>
          <cell r="L4770" t="str">
            <v>Aicf</v>
          </cell>
          <cell r="M4770" t="str">
            <v/>
          </cell>
          <cell r="N4770" t="str">
            <v>CAPAG Ano Base 2023</v>
          </cell>
          <cell r="O4770" t="str">
            <v>Não</v>
          </cell>
          <cell r="P4770">
            <v>9.7302884978796633E-2</v>
          </cell>
          <cell r="Q4770" t="str">
            <v>Sim</v>
          </cell>
          <cell r="R4770" t="str">
            <v/>
          </cell>
          <cell r="S4770" t="str">
            <v/>
          </cell>
          <cell r="T4770" t="str">
            <v/>
          </cell>
          <cell r="U4770" t="str">
            <v/>
          </cell>
          <cell r="V4770" t="str">
            <v>Sim</v>
          </cell>
          <cell r="W4770" t="str">
            <v>Sim</v>
          </cell>
        </row>
        <row r="4771">
          <cell r="D4771" t="str">
            <v>Farroupilha/RS</v>
          </cell>
          <cell r="E4771" t="str">
            <v>A</v>
          </cell>
          <cell r="F4771">
            <v>9.3810134635845352E-2</v>
          </cell>
          <cell r="G4771" t="str">
            <v>A</v>
          </cell>
          <cell r="H4771">
            <v>0.88975246014444442</v>
          </cell>
          <cell r="I4771" t="str">
            <v>B</v>
          </cell>
          <cell r="J4771">
            <v>0.13773006167407667</v>
          </cell>
          <cell r="K4771" t="str">
            <v>A</v>
          </cell>
          <cell r="L4771" t="str">
            <v>Bicf</v>
          </cell>
          <cell r="M4771" t="str">
            <v/>
          </cell>
          <cell r="N4771" t="str">
            <v>CAPAG Ano Base 2023</v>
          </cell>
          <cell r="O4771" t="str">
            <v>Não</v>
          </cell>
          <cell r="P4771">
            <v>0.18663248165545199</v>
          </cell>
          <cell r="Q4771" t="str">
            <v>Sim</v>
          </cell>
          <cell r="R4771" t="str">
            <v/>
          </cell>
          <cell r="S4771" t="str">
            <v/>
          </cell>
          <cell r="T4771" t="str">
            <v/>
          </cell>
          <cell r="U4771" t="str">
            <v/>
          </cell>
          <cell r="V4771" t="str">
            <v>Sim</v>
          </cell>
          <cell r="W4771" t="str">
            <v>Sim</v>
          </cell>
        </row>
        <row r="4772">
          <cell r="D4772" t="str">
            <v>Faxinal do Soturno/RS</v>
          </cell>
          <cell r="E4772" t="str">
            <v>B+</v>
          </cell>
          <cell r="F4772">
            <v>7.4400130412031168E-2</v>
          </cell>
          <cell r="G4772" t="str">
            <v>A</v>
          </cell>
          <cell r="H4772">
            <v>0.86551623120755594</v>
          </cell>
          <cell r="I4772" t="str">
            <v>B</v>
          </cell>
          <cell r="J4772">
            <v>3.5346033959135971E-2</v>
          </cell>
          <cell r="K4772" t="str">
            <v>B</v>
          </cell>
          <cell r="L4772" t="str">
            <v>Aicf</v>
          </cell>
          <cell r="M4772" t="str">
            <v/>
          </cell>
          <cell r="N4772" t="str">
            <v>CAPAG Ano Base 2023</v>
          </cell>
          <cell r="O4772" t="str">
            <v>Não</v>
          </cell>
          <cell r="P4772">
            <v>0.1653036662691223</v>
          </cell>
          <cell r="Q4772" t="str">
            <v>Sim</v>
          </cell>
          <cell r="R4772" t="str">
            <v/>
          </cell>
          <cell r="S4772" t="str">
            <v/>
          </cell>
          <cell r="T4772" t="str">
            <v/>
          </cell>
          <cell r="U4772" t="str">
            <v/>
          </cell>
          <cell r="V4772" t="str">
            <v>Sim</v>
          </cell>
          <cell r="W4772" t="str">
            <v>Sim</v>
          </cell>
        </row>
        <row r="4773">
          <cell r="D4773" t="str">
            <v>Faxinalzinho/RS</v>
          </cell>
          <cell r="E4773" t="str">
            <v>C</v>
          </cell>
          <cell r="F4773">
            <v>7.2203447360987646E-2</v>
          </cell>
          <cell r="G4773" t="str">
            <v>A</v>
          </cell>
          <cell r="H4773">
            <v>0.90638683925337515</v>
          </cell>
          <cell r="I4773" t="str">
            <v>B</v>
          </cell>
          <cell r="J4773">
            <v>-9.9037973758217906E-2</v>
          </cell>
          <cell r="K4773" t="str">
            <v>C</v>
          </cell>
          <cell r="L4773" t="str">
            <v>Dicf</v>
          </cell>
          <cell r="M4773" t="str">
            <v/>
          </cell>
          <cell r="N4773" t="str">
            <v>CAPAG Ano Base 2023</v>
          </cell>
          <cell r="O4773" t="str">
            <v>Não</v>
          </cell>
          <cell r="P4773">
            <v>0.53813334642049082</v>
          </cell>
          <cell r="Q4773" t="str">
            <v>Sim</v>
          </cell>
          <cell r="R4773" t="str">
            <v>Sim</v>
          </cell>
          <cell r="S4773" t="str">
            <v/>
          </cell>
          <cell r="T4773" t="str">
            <v/>
          </cell>
          <cell r="U4773" t="str">
            <v/>
          </cell>
          <cell r="V4773" t="str">
            <v>Sim</v>
          </cell>
          <cell r="W4773" t="str">
            <v>Sim</v>
          </cell>
        </row>
        <row r="4774">
          <cell r="D4774" t="str">
            <v>Fazenda Vilanova/RS</v>
          </cell>
          <cell r="E4774" t="str">
            <v>B</v>
          </cell>
          <cell r="F4774">
            <v>0.14042682056787564</v>
          </cell>
          <cell r="G4774" t="str">
            <v>A</v>
          </cell>
          <cell r="H4774">
            <v>0.86551274147944335</v>
          </cell>
          <cell r="I4774" t="str">
            <v>B</v>
          </cell>
          <cell r="J4774">
            <v>1.0599848570424142E-2</v>
          </cell>
          <cell r="K4774" t="str">
            <v>B</v>
          </cell>
          <cell r="L4774" t="str">
            <v>Bicf</v>
          </cell>
          <cell r="M4774" t="str">
            <v/>
          </cell>
          <cell r="N4774" t="str">
            <v>CAPAG Ano Base 2023</v>
          </cell>
          <cell r="O4774" t="str">
            <v>Não</v>
          </cell>
          <cell r="P4774">
            <v>0.6473887235224618</v>
          </cell>
          <cell r="Q4774" t="str">
            <v>Sim</v>
          </cell>
          <cell r="R4774" t="str">
            <v/>
          </cell>
          <cell r="S4774" t="str">
            <v/>
          </cell>
          <cell r="T4774" t="str">
            <v/>
          </cell>
          <cell r="U4774" t="str">
            <v/>
          </cell>
          <cell r="V4774" t="str">
            <v>Sim</v>
          </cell>
          <cell r="W4774" t="str">
            <v>Sim</v>
          </cell>
        </row>
        <row r="4775">
          <cell r="D4775" t="str">
            <v>Feliz/RS</v>
          </cell>
          <cell r="E4775" t="str">
            <v>A+</v>
          </cell>
          <cell r="F4775">
            <v>0.23404785671703129</v>
          </cell>
          <cell r="G4775" t="str">
            <v>A</v>
          </cell>
          <cell r="H4775">
            <v>0.79787940297791637</v>
          </cell>
          <cell r="I4775" t="str">
            <v>A</v>
          </cell>
          <cell r="J4775">
            <v>0.12517333768994204</v>
          </cell>
          <cell r="K4775" t="str">
            <v>A</v>
          </cell>
          <cell r="L4775" t="str">
            <v>Aicf</v>
          </cell>
          <cell r="M4775" t="str">
            <v/>
          </cell>
          <cell r="N4775" t="str">
            <v>CAPAG Ano Base 2023</v>
          </cell>
          <cell r="O4775" t="str">
            <v>Não</v>
          </cell>
          <cell r="P4775">
            <v>0.10544058623119588</v>
          </cell>
          <cell r="Q4775" t="str">
            <v>Sim</v>
          </cell>
          <cell r="R4775" t="str">
            <v/>
          </cell>
          <cell r="S4775" t="str">
            <v/>
          </cell>
          <cell r="T4775" t="str">
            <v/>
          </cell>
          <cell r="U4775" t="str">
            <v/>
          </cell>
          <cell r="V4775" t="str">
            <v>Sim</v>
          </cell>
          <cell r="W4775" t="str">
            <v>Sim</v>
          </cell>
        </row>
        <row r="4776">
          <cell r="D4776" t="str">
            <v>Flores da Cunha/RS</v>
          </cell>
          <cell r="E4776" t="str">
            <v>A</v>
          </cell>
          <cell r="F4776">
            <v>2.3931815037962316E-2</v>
          </cell>
          <cell r="G4776" t="str">
            <v>A</v>
          </cell>
          <cell r="H4776">
            <v>0.77218765175072424</v>
          </cell>
          <cell r="I4776" t="str">
            <v>A</v>
          </cell>
          <cell r="J4776">
            <v>0.22933527801626188</v>
          </cell>
          <cell r="K4776" t="str">
            <v>A</v>
          </cell>
          <cell r="L4776" t="str">
            <v>Bicf</v>
          </cell>
          <cell r="M4776" t="str">
            <v/>
          </cell>
          <cell r="N4776" t="str">
            <v>CAPAG Ano Base 2023</v>
          </cell>
          <cell r="O4776" t="str">
            <v>Não</v>
          </cell>
          <cell r="P4776">
            <v>0.1257759229542782</v>
          </cell>
          <cell r="Q4776" t="str">
            <v>Sim</v>
          </cell>
          <cell r="R4776" t="str">
            <v/>
          </cell>
          <cell r="S4776" t="str">
            <v/>
          </cell>
          <cell r="T4776" t="str">
            <v/>
          </cell>
          <cell r="U4776" t="str">
            <v/>
          </cell>
          <cell r="V4776" t="str">
            <v>Sim</v>
          </cell>
          <cell r="W4776" t="str">
            <v>Sim</v>
          </cell>
        </row>
        <row r="4777">
          <cell r="D4777" t="str">
            <v>Floriano Peixoto/RS</v>
          </cell>
          <cell r="E4777" t="str">
            <v>A</v>
          </cell>
          <cell r="F4777">
            <v>2.0539247696671571E-2</v>
          </cell>
          <cell r="G4777" t="str">
            <v>A</v>
          </cell>
          <cell r="H4777">
            <v>0.79019606082053584</v>
          </cell>
          <cell r="I4777" t="str">
            <v>A</v>
          </cell>
          <cell r="J4777">
            <v>8.907189956676255E-2</v>
          </cell>
          <cell r="K4777" t="str">
            <v>A</v>
          </cell>
          <cell r="L4777" t="str">
            <v>Cicf</v>
          </cell>
          <cell r="M4777" t="str">
            <v/>
          </cell>
          <cell r="N4777" t="str">
            <v>CAPAG Ano Base 2024</v>
          </cell>
          <cell r="O4777" t="str">
            <v>Sim</v>
          </cell>
          <cell r="P4777">
            <v>8.7338373216756162E-3</v>
          </cell>
          <cell r="Q4777" t="str">
            <v>Sim</v>
          </cell>
          <cell r="R4777" t="str">
            <v/>
          </cell>
          <cell r="S4777" t="str">
            <v/>
          </cell>
          <cell r="T4777" t="str">
            <v/>
          </cell>
          <cell r="U4777" t="str">
            <v/>
          </cell>
          <cell r="V4777" t="str">
            <v>Sim</v>
          </cell>
          <cell r="W4777" t="str">
            <v>Sim</v>
          </cell>
        </row>
        <row r="4778">
          <cell r="D4778" t="str">
            <v>Fontoura Xavier/RS</v>
          </cell>
          <cell r="E4778" t="str">
            <v>B</v>
          </cell>
          <cell r="F4778">
            <v>0.18387528744469933</v>
          </cell>
          <cell r="G4778" t="str">
            <v>A</v>
          </cell>
          <cell r="H4778">
            <v>0.87841437528408473</v>
          </cell>
          <cell r="I4778" t="str">
            <v>B</v>
          </cell>
          <cell r="J4778">
            <v>1.7977425045262084E-2</v>
          </cell>
          <cell r="K4778" t="str">
            <v>B</v>
          </cell>
          <cell r="L4778" t="str">
            <v>Cicf</v>
          </cell>
          <cell r="M4778" t="str">
            <v/>
          </cell>
          <cell r="N4778" t="str">
            <v>CAPAG Ano Base 2023</v>
          </cell>
          <cell r="O4778" t="str">
            <v>Não</v>
          </cell>
          <cell r="P4778">
            <v>0.22264105275121834</v>
          </cell>
          <cell r="Q4778" t="str">
            <v>Sim</v>
          </cell>
          <cell r="R4778" t="str">
            <v/>
          </cell>
          <cell r="S4778" t="str">
            <v/>
          </cell>
          <cell r="T4778" t="str">
            <v/>
          </cell>
          <cell r="U4778" t="str">
            <v/>
          </cell>
          <cell r="V4778" t="str">
            <v>Sim</v>
          </cell>
          <cell r="W4778" t="str">
            <v>Sim</v>
          </cell>
        </row>
        <row r="4779">
          <cell r="D4779" t="str">
            <v>Formigueiro/RS</v>
          </cell>
          <cell r="E4779" t="str">
            <v>n.d.</v>
          </cell>
          <cell r="F4779" t="str">
            <v>n.d.</v>
          </cell>
          <cell r="G4779" t="str">
            <v>n.d.</v>
          </cell>
          <cell r="H4779" t="str">
            <v>n.d.</v>
          </cell>
          <cell r="I4779" t="str">
            <v>n.d.</v>
          </cell>
          <cell r="J4779" t="str">
            <v>n.d.</v>
          </cell>
          <cell r="K4779" t="str">
            <v>n.d.</v>
          </cell>
          <cell r="L4779" t="str">
            <v>Bicf</v>
          </cell>
          <cell r="M4779" t="str">
            <v xml:space="preserve">Ente não publicou último RGF de 2024
Ente não publicou último RREO de 2024
</v>
          </cell>
          <cell r="N4779" t="str">
            <v>CAPAG Ano Base 2023</v>
          </cell>
          <cell r="O4779" t="str">
            <v>Não</v>
          </cell>
          <cell r="P4779">
            <v>0.15169124458792457</v>
          </cell>
          <cell r="Q4779" t="str">
            <v>Sim</v>
          </cell>
          <cell r="R4779" t="str">
            <v>Sim</v>
          </cell>
          <cell r="S4779" t="str">
            <v/>
          </cell>
          <cell r="T4779" t="str">
            <v/>
          </cell>
          <cell r="U4779" t="str">
            <v/>
          </cell>
          <cell r="V4779" t="str">
            <v>Não</v>
          </cell>
          <cell r="W4779" t="str">
            <v>Não</v>
          </cell>
        </row>
        <row r="4780">
          <cell r="D4780" t="str">
            <v>Forquetinha/RS</v>
          </cell>
          <cell r="E4780" t="str">
            <v>A</v>
          </cell>
          <cell r="F4780">
            <v>0</v>
          </cell>
          <cell r="G4780" t="str">
            <v>A</v>
          </cell>
          <cell r="H4780">
            <v>0.81115163215300812</v>
          </cell>
          <cell r="I4780" t="str">
            <v>A</v>
          </cell>
          <cell r="J4780">
            <v>0.18495326055995495</v>
          </cell>
          <cell r="K4780" t="str">
            <v>A</v>
          </cell>
          <cell r="L4780" t="str">
            <v>Bicf</v>
          </cell>
          <cell r="M4780" t="str">
            <v/>
          </cell>
          <cell r="N4780" t="str">
            <v>CAPAG Ano Base 2023</v>
          </cell>
          <cell r="O4780" t="str">
            <v>Não</v>
          </cell>
          <cell r="P4780">
            <v>0.11246793045390627</v>
          </cell>
          <cell r="Q4780" t="str">
            <v>Sim</v>
          </cell>
          <cell r="R4780" t="str">
            <v/>
          </cell>
          <cell r="S4780" t="str">
            <v/>
          </cell>
          <cell r="T4780" t="str">
            <v/>
          </cell>
          <cell r="U4780" t="str">
            <v/>
          </cell>
          <cell r="V4780" t="str">
            <v>Sim</v>
          </cell>
          <cell r="W4780" t="str">
            <v>Sim</v>
          </cell>
        </row>
        <row r="4781">
          <cell r="D4781" t="str">
            <v>Fortaleza dos Valos/RS</v>
          </cell>
          <cell r="E4781" t="str">
            <v>A</v>
          </cell>
          <cell r="F4781">
            <v>0.12885133436987731</v>
          </cell>
          <cell r="G4781" t="str">
            <v>A</v>
          </cell>
          <cell r="H4781">
            <v>0.83901735963959934</v>
          </cell>
          <cell r="I4781" t="str">
            <v>A</v>
          </cell>
          <cell r="J4781">
            <v>3.2282628575405523E-2</v>
          </cell>
          <cell r="K4781" t="str">
            <v>B</v>
          </cell>
          <cell r="L4781" t="str">
            <v>Bicf</v>
          </cell>
          <cell r="M4781" t="str">
            <v/>
          </cell>
          <cell r="N4781" t="str">
            <v>CAPAG Ano Base 2023</v>
          </cell>
          <cell r="O4781" t="str">
            <v>Não</v>
          </cell>
          <cell r="P4781">
            <v>3.8873419686104582E-2</v>
          </cell>
          <cell r="Q4781" t="str">
            <v>Sim</v>
          </cell>
          <cell r="R4781" t="str">
            <v/>
          </cell>
          <cell r="S4781" t="str">
            <v/>
          </cell>
          <cell r="T4781" t="str">
            <v/>
          </cell>
          <cell r="U4781" t="str">
            <v/>
          </cell>
          <cell r="V4781" t="str">
            <v>Sim</v>
          </cell>
          <cell r="W4781" t="str">
            <v>Sim</v>
          </cell>
        </row>
        <row r="4782">
          <cell r="D4782" t="str">
            <v>Frederico Westphalen/RS</v>
          </cell>
          <cell r="E4782" t="str">
            <v>A</v>
          </cell>
          <cell r="F4782">
            <v>8.7841440640783516E-2</v>
          </cell>
          <cell r="G4782" t="str">
            <v>A</v>
          </cell>
          <cell r="H4782">
            <v>0.84347890993578467</v>
          </cell>
          <cell r="I4782" t="str">
            <v>A</v>
          </cell>
          <cell r="J4782">
            <v>2.2189353081646601E-2</v>
          </cell>
          <cell r="K4782" t="str">
            <v>B</v>
          </cell>
          <cell r="L4782" t="str">
            <v>Bicf</v>
          </cell>
          <cell r="M4782" t="str">
            <v/>
          </cell>
          <cell r="N4782" t="str">
            <v>CAPAG Ano Base 2023</v>
          </cell>
          <cell r="O4782" t="str">
            <v>Não</v>
          </cell>
          <cell r="P4782">
            <v>0.45008810035744085</v>
          </cell>
          <cell r="Q4782" t="str">
            <v>Sim</v>
          </cell>
          <cell r="R4782" t="str">
            <v/>
          </cell>
          <cell r="S4782" t="str">
            <v/>
          </cell>
          <cell r="T4782" t="str">
            <v/>
          </cell>
          <cell r="U4782" t="str">
            <v/>
          </cell>
          <cell r="V4782" t="str">
            <v>Sim</v>
          </cell>
          <cell r="W4782" t="str">
            <v>Sim</v>
          </cell>
        </row>
        <row r="4783">
          <cell r="D4783" t="str">
            <v>Garibaldi/RS</v>
          </cell>
          <cell r="E4783" t="str">
            <v>A</v>
          </cell>
          <cell r="F4783">
            <v>6.6445961603411707E-2</v>
          </cell>
          <cell r="G4783" t="str">
            <v>A</v>
          </cell>
          <cell r="H4783">
            <v>0.8385450791085971</v>
          </cell>
          <cell r="I4783" t="str">
            <v>A</v>
          </cell>
          <cell r="J4783">
            <v>0.41318251148593821</v>
          </cell>
          <cell r="K4783" t="str">
            <v>A</v>
          </cell>
          <cell r="L4783" t="str">
            <v>Bicf</v>
          </cell>
          <cell r="M4783" t="str">
            <v/>
          </cell>
          <cell r="N4783" t="str">
            <v>CAPAG Ano Base 2023</v>
          </cell>
          <cell r="O4783" t="str">
            <v>Não</v>
          </cell>
          <cell r="P4783">
            <v>7.0871413407227052E-2</v>
          </cell>
          <cell r="Q4783" t="str">
            <v>Sim</v>
          </cell>
          <cell r="R4783" t="str">
            <v/>
          </cell>
          <cell r="S4783" t="str">
            <v/>
          </cell>
          <cell r="T4783" t="str">
            <v/>
          </cell>
          <cell r="U4783" t="str">
            <v/>
          </cell>
          <cell r="V4783" t="str">
            <v>Sim</v>
          </cell>
          <cell r="W4783" t="str">
            <v>Sim</v>
          </cell>
        </row>
        <row r="4784">
          <cell r="D4784" t="str">
            <v>Garruchos/RS</v>
          </cell>
          <cell r="E4784" t="str">
            <v>A+</v>
          </cell>
          <cell r="F4784">
            <v>0</v>
          </cell>
          <cell r="G4784" t="str">
            <v>A</v>
          </cell>
          <cell r="H4784">
            <v>0.7866445811113596</v>
          </cell>
          <cell r="I4784" t="str">
            <v>A</v>
          </cell>
          <cell r="J4784">
            <v>0.21494831950125487</v>
          </cell>
          <cell r="K4784" t="str">
            <v>A</v>
          </cell>
          <cell r="L4784" t="str">
            <v>Aicf</v>
          </cell>
          <cell r="M4784" t="str">
            <v/>
          </cell>
          <cell r="N4784" t="str">
            <v>CAPAG Ano Base 2023</v>
          </cell>
          <cell r="O4784" t="str">
            <v>Não</v>
          </cell>
          <cell r="P4784">
            <v>0.12682034455625607</v>
          </cell>
          <cell r="Q4784" t="str">
            <v>Sim</v>
          </cell>
          <cell r="R4784" t="str">
            <v/>
          </cell>
          <cell r="S4784" t="str">
            <v/>
          </cell>
          <cell r="T4784" t="str">
            <v/>
          </cell>
          <cell r="U4784" t="str">
            <v/>
          </cell>
          <cell r="V4784" t="str">
            <v>Sim</v>
          </cell>
          <cell r="W4784" t="str">
            <v>Sim</v>
          </cell>
        </row>
        <row r="4785">
          <cell r="D4785" t="str">
            <v>Gaurama/RS</v>
          </cell>
          <cell r="E4785" t="str">
            <v>A</v>
          </cell>
          <cell r="F4785">
            <v>0</v>
          </cell>
          <cell r="G4785" t="str">
            <v>A</v>
          </cell>
          <cell r="H4785">
            <v>0.84462542244334515</v>
          </cell>
          <cell r="I4785" t="str">
            <v>A</v>
          </cell>
          <cell r="J4785">
            <v>0.12668164418221559</v>
          </cell>
          <cell r="K4785" t="str">
            <v>A</v>
          </cell>
          <cell r="L4785" t="str">
            <v>Bicf</v>
          </cell>
          <cell r="M4785" t="str">
            <v/>
          </cell>
          <cell r="N4785" t="str">
            <v>CAPAG Ano Base 2023</v>
          </cell>
          <cell r="O4785" t="str">
            <v>Não</v>
          </cell>
          <cell r="P4785">
            <v>0.15044669008215314</v>
          </cell>
          <cell r="Q4785" t="str">
            <v>Sim</v>
          </cell>
          <cell r="R4785" t="str">
            <v/>
          </cell>
          <cell r="S4785" t="str">
            <v/>
          </cell>
          <cell r="T4785" t="str">
            <v/>
          </cell>
          <cell r="U4785" t="str">
            <v/>
          </cell>
          <cell r="V4785" t="str">
            <v>Sim</v>
          </cell>
          <cell r="W4785" t="str">
            <v>Sim</v>
          </cell>
        </row>
        <row r="4786">
          <cell r="D4786" t="str">
            <v>General Câmara/RS</v>
          </cell>
          <cell r="E4786" t="str">
            <v>C</v>
          </cell>
          <cell r="F4786">
            <v>0.18384095793285285</v>
          </cell>
          <cell r="G4786" t="str">
            <v>A</v>
          </cell>
          <cell r="H4786">
            <v>9.0524648319097345</v>
          </cell>
          <cell r="I4786" t="str">
            <v>C</v>
          </cell>
          <cell r="J4786">
            <v>5.0406637603381049E-3</v>
          </cell>
          <cell r="K4786" t="str">
            <v>B</v>
          </cell>
          <cell r="L4786" t="str">
            <v>Aicf</v>
          </cell>
          <cell r="M4786" t="str">
            <v/>
          </cell>
          <cell r="N4786" t="str">
            <v>CAPAG Ano Base 2023</v>
          </cell>
          <cell r="O4786" t="str">
            <v>Não</v>
          </cell>
          <cell r="P4786">
            <v>0.49666449238822702</v>
          </cell>
          <cell r="Q4786" t="str">
            <v>Sim</v>
          </cell>
          <cell r="R4786" t="str">
            <v/>
          </cell>
          <cell r="S4786" t="str">
            <v/>
          </cell>
          <cell r="T4786" t="str">
            <v/>
          </cell>
          <cell r="U4786" t="str">
            <v/>
          </cell>
          <cell r="V4786" t="str">
            <v>Sim</v>
          </cell>
          <cell r="W4786" t="str">
            <v>Sim</v>
          </cell>
        </row>
        <row r="4787">
          <cell r="D4787" t="str">
            <v>Gentil/RS</v>
          </cell>
          <cell r="E4787" t="str">
            <v>B</v>
          </cell>
          <cell r="F4787">
            <v>0.10996017491310833</v>
          </cell>
          <cell r="G4787" t="str">
            <v>A</v>
          </cell>
          <cell r="H4787">
            <v>0.91051063048583125</v>
          </cell>
          <cell r="I4787" t="str">
            <v>B</v>
          </cell>
          <cell r="J4787">
            <v>8.8105102869964376E-3</v>
          </cell>
          <cell r="K4787" t="str">
            <v>B</v>
          </cell>
          <cell r="L4787" t="str">
            <v>Bicf</v>
          </cell>
          <cell r="M4787" t="str">
            <v/>
          </cell>
          <cell r="N4787" t="str">
            <v>CAPAG Ano Base 2024</v>
          </cell>
          <cell r="O4787" t="str">
            <v>Sim</v>
          </cell>
          <cell r="P4787">
            <v>0.54286439549664933</v>
          </cell>
          <cell r="Q4787" t="str">
            <v>Sim</v>
          </cell>
          <cell r="R4787" t="str">
            <v/>
          </cell>
          <cell r="S4787" t="str">
            <v/>
          </cell>
          <cell r="T4787" t="str">
            <v/>
          </cell>
          <cell r="U4787" t="str">
            <v/>
          </cell>
          <cell r="V4787" t="str">
            <v>Sim</v>
          </cell>
          <cell r="W4787" t="str">
            <v>Sim</v>
          </cell>
        </row>
        <row r="4788">
          <cell r="D4788" t="str">
            <v>Getúlio Vargas/RS</v>
          </cell>
          <cell r="E4788" t="str">
            <v>A+</v>
          </cell>
          <cell r="F4788">
            <v>0.13122144306713621</v>
          </cell>
          <cell r="G4788" t="str">
            <v>A</v>
          </cell>
          <cell r="H4788">
            <v>0.84485258445126399</v>
          </cell>
          <cell r="I4788" t="str">
            <v>A</v>
          </cell>
          <cell r="J4788">
            <v>8.2945551093961345E-2</v>
          </cell>
          <cell r="K4788" t="str">
            <v>A</v>
          </cell>
          <cell r="L4788" t="str">
            <v>Aicf</v>
          </cell>
          <cell r="M4788" t="str">
            <v/>
          </cell>
          <cell r="N4788" t="str">
            <v>CAPAG Ano Base 2023</v>
          </cell>
          <cell r="O4788" t="str">
            <v>Não</v>
          </cell>
          <cell r="P4788">
            <v>0.1051053192823298</v>
          </cell>
          <cell r="Q4788" t="str">
            <v>Sim</v>
          </cell>
          <cell r="R4788" t="str">
            <v/>
          </cell>
          <cell r="S4788" t="str">
            <v/>
          </cell>
          <cell r="T4788" t="str">
            <v/>
          </cell>
          <cell r="U4788" t="str">
            <v/>
          </cell>
          <cell r="V4788" t="str">
            <v>Sim</v>
          </cell>
          <cell r="W4788" t="str">
            <v>Sim</v>
          </cell>
        </row>
        <row r="4789">
          <cell r="D4789" t="str">
            <v>Giruá/RS</v>
          </cell>
          <cell r="E4789" t="str">
            <v>A</v>
          </cell>
          <cell r="F4789">
            <v>3.3455611493581124E-2</v>
          </cell>
          <cell r="G4789" t="str">
            <v>A</v>
          </cell>
          <cell r="H4789">
            <v>0.91217184970370768</v>
          </cell>
          <cell r="I4789" t="str">
            <v>B</v>
          </cell>
          <cell r="J4789">
            <v>8.6211679061762359E-2</v>
          </cell>
          <cell r="K4789" t="str">
            <v>A</v>
          </cell>
          <cell r="L4789" t="str">
            <v>Cicf</v>
          </cell>
          <cell r="M4789" t="str">
            <v/>
          </cell>
          <cell r="N4789" t="str">
            <v>CAPAG Ano Base 2023</v>
          </cell>
          <cell r="O4789" t="str">
            <v>Não</v>
          </cell>
          <cell r="P4789">
            <v>0.15444425028986364</v>
          </cell>
          <cell r="Q4789" t="str">
            <v>Sim</v>
          </cell>
          <cell r="R4789" t="str">
            <v/>
          </cell>
          <cell r="S4789" t="str">
            <v/>
          </cell>
          <cell r="T4789" t="str">
            <v/>
          </cell>
          <cell r="U4789" t="str">
            <v/>
          </cell>
          <cell r="V4789" t="str">
            <v>Sim</v>
          </cell>
          <cell r="W4789" t="str">
            <v>Sim</v>
          </cell>
        </row>
        <row r="4790">
          <cell r="D4790" t="str">
            <v>Glorinha/RS</v>
          </cell>
          <cell r="E4790" t="str">
            <v>C</v>
          </cell>
          <cell r="F4790">
            <v>8.5333837599650353E-2</v>
          </cell>
          <cell r="G4790" t="str">
            <v>A</v>
          </cell>
          <cell r="H4790">
            <v>0.95238698899739016</v>
          </cell>
          <cell r="I4790" t="str">
            <v>C</v>
          </cell>
          <cell r="J4790">
            <v>0.10230910381584793</v>
          </cell>
          <cell r="K4790" t="str">
            <v>A</v>
          </cell>
          <cell r="L4790" t="str">
            <v>Aicf</v>
          </cell>
          <cell r="M4790" t="str">
            <v/>
          </cell>
          <cell r="N4790" t="str">
            <v>CAPAG Ano Base 2023</v>
          </cell>
          <cell r="O4790" t="str">
            <v>Não</v>
          </cell>
          <cell r="P4790">
            <v>0.16868685434900893</v>
          </cell>
          <cell r="Q4790" t="str">
            <v>Sim</v>
          </cell>
          <cell r="R4790" t="str">
            <v/>
          </cell>
          <cell r="S4790" t="str">
            <v/>
          </cell>
          <cell r="T4790" t="str">
            <v/>
          </cell>
          <cell r="U4790" t="str">
            <v/>
          </cell>
          <cell r="V4790" t="str">
            <v>Sim</v>
          </cell>
          <cell r="W4790" t="str">
            <v>Sim</v>
          </cell>
        </row>
        <row r="4791">
          <cell r="D4791" t="str">
            <v>Gramado/RS</v>
          </cell>
          <cell r="E4791" t="str">
            <v>A</v>
          </cell>
          <cell r="F4791">
            <v>3.3731440364729852E-2</v>
          </cell>
          <cell r="G4791" t="str">
            <v>A</v>
          </cell>
          <cell r="H4791">
            <v>0.80976632261370352</v>
          </cell>
          <cell r="I4791" t="str">
            <v>A</v>
          </cell>
          <cell r="J4791">
            <v>8.106991741470207E-2</v>
          </cell>
          <cell r="K4791" t="str">
            <v>A</v>
          </cell>
          <cell r="L4791" t="str">
            <v>Bicf</v>
          </cell>
          <cell r="M4791" t="str">
            <v/>
          </cell>
          <cell r="N4791" t="str">
            <v>CAPAG Ano Base 2023</v>
          </cell>
          <cell r="O4791" t="str">
            <v>Não</v>
          </cell>
          <cell r="P4791">
            <v>0.12877830942834265</v>
          </cell>
          <cell r="Q4791" t="str">
            <v>Sim</v>
          </cell>
          <cell r="R4791" t="str">
            <v/>
          </cell>
          <cell r="S4791" t="str">
            <v/>
          </cell>
          <cell r="T4791" t="str">
            <v/>
          </cell>
          <cell r="U4791" t="str">
            <v/>
          </cell>
          <cell r="V4791" t="str">
            <v>Sim</v>
          </cell>
          <cell r="W4791" t="str">
            <v>Sim</v>
          </cell>
        </row>
        <row r="4792">
          <cell r="D4792" t="str">
            <v>Gramado dos Loureiros/RS</v>
          </cell>
          <cell r="E4792" t="str">
            <v>C</v>
          </cell>
          <cell r="F4792">
            <v>0.25803153436885462</v>
          </cell>
          <cell r="G4792" t="str">
            <v>A</v>
          </cell>
          <cell r="H4792">
            <v>0.85308389555613973</v>
          </cell>
          <cell r="I4792" t="str">
            <v>B</v>
          </cell>
          <cell r="J4792">
            <v>-9.0504843997369043E-3</v>
          </cell>
          <cell r="K4792" t="str">
            <v>C</v>
          </cell>
          <cell r="L4792" t="str">
            <v>Dicf</v>
          </cell>
          <cell r="M4792" t="str">
            <v/>
          </cell>
          <cell r="N4792" t="str">
            <v>CAPAG Ano Base 2023</v>
          </cell>
          <cell r="O4792" t="str">
            <v>Não</v>
          </cell>
          <cell r="P4792" t="str">
            <v/>
          </cell>
          <cell r="Q4792" t="str">
            <v>Sim</v>
          </cell>
          <cell r="R4792" t="str">
            <v/>
          </cell>
          <cell r="S4792" t="str">
            <v/>
          </cell>
          <cell r="T4792" t="str">
            <v/>
          </cell>
          <cell r="U4792" t="str">
            <v/>
          </cell>
          <cell r="V4792" t="str">
            <v>Sim</v>
          </cell>
          <cell r="W4792" t="str">
            <v>Sim</v>
          </cell>
        </row>
        <row r="4793">
          <cell r="D4793" t="str">
            <v>Gramado Xavier/RS</v>
          </cell>
          <cell r="E4793" t="str">
            <v>n.d.</v>
          </cell>
          <cell r="F4793" t="str">
            <v>n.d.</v>
          </cell>
          <cell r="G4793" t="str">
            <v>n.d.</v>
          </cell>
          <cell r="H4793">
            <v>0.85773659202726515</v>
          </cell>
          <cell r="I4793" t="str">
            <v>B</v>
          </cell>
          <cell r="J4793" t="str">
            <v>n.d.</v>
          </cell>
          <cell r="K4793" t="str">
            <v>n.d.</v>
          </cell>
          <cell r="L4793" t="str">
            <v>Bicf</v>
          </cell>
          <cell r="M4793" t="str">
            <v xml:space="preserve">Ente não publicou último RGF de 2024
</v>
          </cell>
          <cell r="N4793" t="str">
            <v>CAPAG Ano Base 2023</v>
          </cell>
          <cell r="O4793" t="str">
            <v>Não</v>
          </cell>
          <cell r="P4793">
            <v>0.27368988244090886</v>
          </cell>
          <cell r="Q4793" t="str">
            <v>Sim</v>
          </cell>
          <cell r="R4793" t="str">
            <v>Sim</v>
          </cell>
          <cell r="S4793" t="str">
            <v/>
          </cell>
          <cell r="T4793" t="str">
            <v/>
          </cell>
          <cell r="U4793" t="str">
            <v/>
          </cell>
          <cell r="V4793" t="str">
            <v>Não</v>
          </cell>
          <cell r="W4793" t="str">
            <v>Sim</v>
          </cell>
        </row>
        <row r="4794">
          <cell r="D4794" t="str">
            <v>Gravataí/RS</v>
          </cell>
          <cell r="E4794" t="str">
            <v>n.d.</v>
          </cell>
          <cell r="F4794">
            <v>0.5763542157226027</v>
          </cell>
          <cell r="G4794" t="str">
            <v>A</v>
          </cell>
          <cell r="H4794">
            <v>0.90759205613173766</v>
          </cell>
          <cell r="I4794" t="str">
            <v>B</v>
          </cell>
          <cell r="J4794" t="str">
            <v>n.d.</v>
          </cell>
          <cell r="K4794" t="str">
            <v>n.d.</v>
          </cell>
          <cell r="L4794" t="str">
            <v>Aicf</v>
          </cell>
          <cell r="M479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794" t="str">
            <v>CAPAG Ano Base 2023</v>
          </cell>
          <cell r="O4794" t="str">
            <v>Não</v>
          </cell>
          <cell r="P4794" t="str">
            <v>n.d.</v>
          </cell>
          <cell r="Q4794" t="str">
            <v>Sim</v>
          </cell>
          <cell r="R4794" t="str">
            <v/>
          </cell>
          <cell r="S4794" t="str">
            <v/>
          </cell>
          <cell r="T4794" t="str">
            <v>Negativa</v>
          </cell>
          <cell r="U4794" t="str">
            <v/>
          </cell>
          <cell r="V4794" t="str">
            <v>Sim</v>
          </cell>
          <cell r="W4794" t="str">
            <v>Sim</v>
          </cell>
        </row>
        <row r="4795">
          <cell r="D4795" t="str">
            <v>Guabiju/RS</v>
          </cell>
          <cell r="E4795" t="str">
            <v>A</v>
          </cell>
          <cell r="F4795">
            <v>0</v>
          </cell>
          <cell r="G4795" t="str">
            <v>A</v>
          </cell>
          <cell r="H4795">
            <v>0.795483448509547</v>
          </cell>
          <cell r="I4795" t="str">
            <v>A</v>
          </cell>
          <cell r="J4795">
            <v>0.1836017927681203</v>
          </cell>
          <cell r="K4795" t="str">
            <v>A</v>
          </cell>
          <cell r="L4795" t="str">
            <v>Bicf</v>
          </cell>
          <cell r="M4795" t="str">
            <v/>
          </cell>
          <cell r="N4795" t="str">
            <v>CAPAG Ano Base 2024</v>
          </cell>
          <cell r="O4795" t="str">
            <v>Sim</v>
          </cell>
          <cell r="P4795">
            <v>0.11614703183770228</v>
          </cell>
          <cell r="Q4795" t="str">
            <v>Sim</v>
          </cell>
          <cell r="R4795" t="str">
            <v/>
          </cell>
          <cell r="S4795" t="str">
            <v/>
          </cell>
          <cell r="T4795" t="str">
            <v/>
          </cell>
          <cell r="U4795" t="str">
            <v/>
          </cell>
          <cell r="V4795" t="str">
            <v>Sim</v>
          </cell>
          <cell r="W4795" t="str">
            <v>Sim</v>
          </cell>
        </row>
        <row r="4796">
          <cell r="D4796" t="str">
            <v>Guaíba/RS</v>
          </cell>
          <cell r="E4796" t="str">
            <v>A</v>
          </cell>
          <cell r="F4796">
            <v>0.11767022933403302</v>
          </cell>
          <cell r="G4796" t="str">
            <v>A</v>
          </cell>
          <cell r="H4796">
            <v>0.83830084664642956</v>
          </cell>
          <cell r="I4796" t="str">
            <v>A</v>
          </cell>
          <cell r="J4796">
            <v>0.207647173722288</v>
          </cell>
          <cell r="K4796" t="str">
            <v>A</v>
          </cell>
          <cell r="L4796" t="str">
            <v>Bicf</v>
          </cell>
          <cell r="M4796" t="str">
            <v/>
          </cell>
          <cell r="N4796" t="str">
            <v>CAPAG Ano Base 2023</v>
          </cell>
          <cell r="O4796" t="str">
            <v>Não</v>
          </cell>
          <cell r="P4796">
            <v>7.6516064436028541E-2</v>
          </cell>
          <cell r="Q4796" t="str">
            <v>Sim</v>
          </cell>
          <cell r="R4796" t="str">
            <v/>
          </cell>
          <cell r="S4796" t="str">
            <v/>
          </cell>
          <cell r="T4796" t="str">
            <v/>
          </cell>
          <cell r="U4796" t="str">
            <v/>
          </cell>
          <cell r="V4796" t="str">
            <v>Sim</v>
          </cell>
          <cell r="W4796" t="str">
            <v>Sim</v>
          </cell>
        </row>
        <row r="4797">
          <cell r="D4797" t="str">
            <v>Guaporé/RS</v>
          </cell>
          <cell r="E4797" t="str">
            <v>n.d.</v>
          </cell>
          <cell r="F4797">
            <v>4.2248042908855921E-2</v>
          </cell>
          <cell r="G4797" t="str">
            <v>A</v>
          </cell>
          <cell r="H4797">
            <v>0.8611523210588663</v>
          </cell>
          <cell r="I4797" t="str">
            <v>B</v>
          </cell>
          <cell r="J4797" t="str">
            <v>n.d.</v>
          </cell>
          <cell r="K4797" t="str">
            <v>n.d.</v>
          </cell>
          <cell r="L4797" t="str">
            <v>Bicf</v>
          </cell>
          <cell r="M479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797" t="str">
            <v>CAPAG Ano Base 2023</v>
          </cell>
          <cell r="O4797" t="str">
            <v>Não</v>
          </cell>
          <cell r="P4797" t="str">
            <v>n.d.</v>
          </cell>
          <cell r="Q4797" t="str">
            <v>Sim</v>
          </cell>
          <cell r="R4797" t="str">
            <v/>
          </cell>
          <cell r="S4797" t="str">
            <v/>
          </cell>
          <cell r="T4797" t="str">
            <v/>
          </cell>
          <cell r="U4797" t="str">
            <v>Sim</v>
          </cell>
          <cell r="V4797" t="str">
            <v>Sim</v>
          </cell>
          <cell r="W4797" t="str">
            <v>Sim</v>
          </cell>
        </row>
        <row r="4798">
          <cell r="D4798" t="str">
            <v>Guarani das Missões/RS</v>
          </cell>
          <cell r="E4798" t="str">
            <v>B</v>
          </cell>
          <cell r="F4798">
            <v>0.15806363228234918</v>
          </cell>
          <cell r="G4798" t="str">
            <v>A</v>
          </cell>
          <cell r="H4798">
            <v>0.94037808497835129</v>
          </cell>
          <cell r="I4798" t="str">
            <v>B</v>
          </cell>
          <cell r="J4798">
            <v>1.9771032981728793E-2</v>
          </cell>
          <cell r="K4798" t="str">
            <v>B</v>
          </cell>
          <cell r="L4798" t="str">
            <v>Bicf</v>
          </cell>
          <cell r="M4798" t="str">
            <v/>
          </cell>
          <cell r="N4798" t="str">
            <v>CAPAG Ano Base 2024</v>
          </cell>
          <cell r="O4798" t="str">
            <v>Sim</v>
          </cell>
          <cell r="P4798">
            <v>0.64827540831702968</v>
          </cell>
          <cell r="Q4798" t="str">
            <v>Sim</v>
          </cell>
          <cell r="R4798" t="str">
            <v/>
          </cell>
          <cell r="S4798" t="str">
            <v/>
          </cell>
          <cell r="T4798" t="str">
            <v/>
          </cell>
          <cell r="U4798" t="str">
            <v/>
          </cell>
          <cell r="V4798" t="str">
            <v>Sim</v>
          </cell>
          <cell r="W4798" t="str">
            <v>Sim</v>
          </cell>
        </row>
        <row r="4799">
          <cell r="D4799" t="str">
            <v>Harmonia/RS</v>
          </cell>
          <cell r="E4799" t="str">
            <v>A</v>
          </cell>
          <cell r="F4799">
            <v>0.12442537889487419</v>
          </cell>
          <cell r="G4799" t="str">
            <v>A</v>
          </cell>
          <cell r="H4799">
            <v>0.78610277227162917</v>
          </cell>
          <cell r="I4799" t="str">
            <v>A</v>
          </cell>
          <cell r="J4799">
            <v>6.5638100191682827E-2</v>
          </cell>
          <cell r="K4799" t="str">
            <v>A</v>
          </cell>
          <cell r="L4799" t="str">
            <v>Bicf</v>
          </cell>
          <cell r="M4799" t="str">
            <v/>
          </cell>
          <cell r="N4799" t="str">
            <v>CAPAG Ano Base 2023</v>
          </cell>
          <cell r="O4799" t="str">
            <v>Não</v>
          </cell>
          <cell r="P4799">
            <v>0.18157861789843258</v>
          </cell>
          <cell r="Q4799" t="str">
            <v>Sim</v>
          </cell>
          <cell r="R4799" t="str">
            <v/>
          </cell>
          <cell r="S4799" t="str">
            <v/>
          </cell>
          <cell r="T4799" t="str">
            <v/>
          </cell>
          <cell r="U4799" t="str">
            <v/>
          </cell>
          <cell r="V4799" t="str">
            <v>Sim</v>
          </cell>
          <cell r="W4799" t="str">
            <v>Sim</v>
          </cell>
        </row>
        <row r="4800">
          <cell r="D4800" t="str">
            <v>Herveiras/RS</v>
          </cell>
          <cell r="E4800" t="str">
            <v>A</v>
          </cell>
          <cell r="F4800">
            <v>0</v>
          </cell>
          <cell r="G4800" t="str">
            <v>A</v>
          </cell>
          <cell r="H4800">
            <v>0.90208780680703238</v>
          </cell>
          <cell r="I4800" t="str">
            <v>B</v>
          </cell>
          <cell r="J4800">
            <v>8.6156396786037551E-2</v>
          </cell>
          <cell r="K4800" t="str">
            <v>A</v>
          </cell>
          <cell r="L4800" t="str">
            <v>Dicf</v>
          </cell>
          <cell r="M4800" t="str">
            <v/>
          </cell>
          <cell r="N4800" t="str">
            <v>CAPAG Ano Base 2023</v>
          </cell>
          <cell r="O4800" t="str">
            <v>Não</v>
          </cell>
          <cell r="P4800">
            <v>5.375303594954299E-2</v>
          </cell>
          <cell r="Q4800" t="str">
            <v>Sim</v>
          </cell>
          <cell r="R4800" t="str">
            <v/>
          </cell>
          <cell r="S4800" t="str">
            <v/>
          </cell>
          <cell r="T4800" t="str">
            <v/>
          </cell>
          <cell r="U4800" t="str">
            <v/>
          </cell>
          <cell r="V4800" t="str">
            <v>Sim</v>
          </cell>
          <cell r="W4800" t="str">
            <v>Sim</v>
          </cell>
        </row>
        <row r="4801">
          <cell r="D4801" t="str">
            <v>Horizontina/RS</v>
          </cell>
          <cell r="E4801" t="str">
            <v>A</v>
          </cell>
          <cell r="F4801">
            <v>0.39442398441111426</v>
          </cell>
          <cell r="G4801" t="str">
            <v>A</v>
          </cell>
          <cell r="H4801">
            <v>0.79196847551989102</v>
          </cell>
          <cell r="I4801" t="str">
            <v>A</v>
          </cell>
          <cell r="J4801">
            <v>0.15918915978034823</v>
          </cell>
          <cell r="K4801" t="str">
            <v>A</v>
          </cell>
          <cell r="L4801" t="str">
            <v>Bicf</v>
          </cell>
          <cell r="M4801" t="str">
            <v/>
          </cell>
          <cell r="N4801" t="str">
            <v>CAPAG Ano Base 2023</v>
          </cell>
          <cell r="O4801" t="str">
            <v>Não</v>
          </cell>
          <cell r="P4801">
            <v>4.0754327603371318E-2</v>
          </cell>
          <cell r="Q4801" t="str">
            <v>Sim</v>
          </cell>
          <cell r="R4801" t="str">
            <v/>
          </cell>
          <cell r="S4801" t="str">
            <v/>
          </cell>
          <cell r="T4801" t="str">
            <v/>
          </cell>
          <cell r="U4801" t="str">
            <v/>
          </cell>
          <cell r="V4801" t="str">
            <v>Sim</v>
          </cell>
          <cell r="W4801" t="str">
            <v>Sim</v>
          </cell>
        </row>
        <row r="4802">
          <cell r="D4802" t="str">
            <v>Hulha Negra/RS</v>
          </cell>
          <cell r="E4802" t="str">
            <v>A+</v>
          </cell>
          <cell r="F4802">
            <v>5.096830668519875E-3</v>
          </cell>
          <cell r="G4802" t="str">
            <v>A</v>
          </cell>
          <cell r="H4802">
            <v>0.89620563818491117</v>
          </cell>
          <cell r="I4802" t="str">
            <v>B</v>
          </cell>
          <cell r="J4802">
            <v>0.1187123700963862</v>
          </cell>
          <cell r="K4802" t="str">
            <v>A</v>
          </cell>
          <cell r="L4802" t="str">
            <v>Aicf</v>
          </cell>
          <cell r="M4802" t="str">
            <v/>
          </cell>
          <cell r="N4802" t="str">
            <v>CAPAG Ano Base 2024</v>
          </cell>
          <cell r="O4802" t="str">
            <v>Sim</v>
          </cell>
          <cell r="P4802">
            <v>0.13127400603077738</v>
          </cell>
          <cell r="Q4802" t="str">
            <v>Sim</v>
          </cell>
          <cell r="R4802" t="str">
            <v/>
          </cell>
          <cell r="S4802" t="str">
            <v/>
          </cell>
          <cell r="T4802" t="str">
            <v/>
          </cell>
          <cell r="U4802" t="str">
            <v/>
          </cell>
          <cell r="V4802" t="str">
            <v>Sim</v>
          </cell>
          <cell r="W4802" t="str">
            <v>Sim</v>
          </cell>
        </row>
        <row r="4803">
          <cell r="D4803" t="str">
            <v>Humaitá/RS</v>
          </cell>
          <cell r="E4803" t="str">
            <v>A</v>
          </cell>
          <cell r="F4803">
            <v>7.6251869014347671E-3</v>
          </cell>
          <cell r="G4803" t="str">
            <v>A</v>
          </cell>
          <cell r="H4803">
            <v>0.85287717310026889</v>
          </cell>
          <cell r="I4803" t="str">
            <v>B</v>
          </cell>
          <cell r="J4803">
            <v>0.10323219938217904</v>
          </cell>
          <cell r="K4803" t="str">
            <v>A</v>
          </cell>
          <cell r="L4803" t="str">
            <v>Bicf</v>
          </cell>
          <cell r="M4803" t="str">
            <v/>
          </cell>
          <cell r="N4803" t="str">
            <v>CAPAG Ano Base 2023</v>
          </cell>
          <cell r="O4803" t="str">
            <v>Não</v>
          </cell>
          <cell r="P4803">
            <v>0</v>
          </cell>
          <cell r="Q4803" t="str">
            <v>Sim</v>
          </cell>
          <cell r="R4803" t="str">
            <v/>
          </cell>
          <cell r="S4803" t="str">
            <v/>
          </cell>
          <cell r="T4803" t="str">
            <v/>
          </cell>
          <cell r="U4803" t="str">
            <v/>
          </cell>
          <cell r="V4803" t="str">
            <v>Sim</v>
          </cell>
          <cell r="W4803" t="str">
            <v>Sim</v>
          </cell>
        </row>
        <row r="4804">
          <cell r="D4804" t="str">
            <v>Ibarama/RS</v>
          </cell>
          <cell r="E4804" t="str">
            <v>C</v>
          </cell>
          <cell r="F4804">
            <v>0</v>
          </cell>
          <cell r="G4804" t="str">
            <v>A</v>
          </cell>
          <cell r="H4804">
            <v>12.10247530314674</v>
          </cell>
          <cell r="I4804" t="str">
            <v>C</v>
          </cell>
          <cell r="J4804">
            <v>0</v>
          </cell>
          <cell r="K4804" t="str">
            <v>C</v>
          </cell>
          <cell r="L4804" t="str">
            <v>Cicf</v>
          </cell>
          <cell r="M4804" t="str">
            <v/>
          </cell>
          <cell r="N4804" t="str">
            <v>CAPAG Ano Base 2023</v>
          </cell>
          <cell r="O4804" t="str">
            <v>Não</v>
          </cell>
          <cell r="P4804" t="str">
            <v>n.d.</v>
          </cell>
          <cell r="Q4804" t="str">
            <v>Sim</v>
          </cell>
          <cell r="R4804" t="str">
            <v/>
          </cell>
          <cell r="S4804" t="str">
            <v/>
          </cell>
          <cell r="T4804" t="str">
            <v/>
          </cell>
          <cell r="U4804" t="str">
            <v/>
          </cell>
          <cell r="V4804" t="str">
            <v>Sim</v>
          </cell>
          <cell r="W4804" t="str">
            <v>Sim</v>
          </cell>
        </row>
        <row r="4805">
          <cell r="D4805" t="str">
            <v>Ibiaçá/RS</v>
          </cell>
          <cell r="E4805" t="str">
            <v>C</v>
          </cell>
          <cell r="F4805">
            <v>2.1068030191651262E-2</v>
          </cell>
          <cell r="G4805" t="str">
            <v>A</v>
          </cell>
          <cell r="H4805">
            <v>15.565420988122284</v>
          </cell>
          <cell r="I4805" t="str">
            <v>C</v>
          </cell>
          <cell r="J4805">
            <v>0.1649043180510541</v>
          </cell>
          <cell r="K4805" t="str">
            <v>A</v>
          </cell>
          <cell r="L4805" t="str">
            <v>Dicf</v>
          </cell>
          <cell r="M4805" t="str">
            <v/>
          </cell>
          <cell r="N4805" t="str">
            <v>CAPAG Ano Base 2023</v>
          </cell>
          <cell r="O4805" t="str">
            <v>Não</v>
          </cell>
          <cell r="P4805">
            <v>5.4558317954871489E-2</v>
          </cell>
          <cell r="Q4805" t="str">
            <v>Sim</v>
          </cell>
          <cell r="R4805" t="str">
            <v/>
          </cell>
          <cell r="S4805" t="str">
            <v/>
          </cell>
          <cell r="T4805" t="str">
            <v/>
          </cell>
          <cell r="U4805" t="str">
            <v/>
          </cell>
          <cell r="V4805" t="str">
            <v>Sim</v>
          </cell>
          <cell r="W4805" t="str">
            <v>Sim</v>
          </cell>
        </row>
        <row r="4806">
          <cell r="D4806" t="str">
            <v>Ibiraiaras/RS</v>
          </cell>
          <cell r="E4806" t="str">
            <v>A+</v>
          </cell>
          <cell r="F4806">
            <v>0.15508046684600837</v>
          </cell>
          <cell r="G4806" t="str">
            <v>A</v>
          </cell>
          <cell r="H4806">
            <v>0.80785551846835757</v>
          </cell>
          <cell r="I4806" t="str">
            <v>A</v>
          </cell>
          <cell r="J4806">
            <v>5.3017910349796055E-2</v>
          </cell>
          <cell r="K4806" t="str">
            <v>A</v>
          </cell>
          <cell r="L4806" t="str">
            <v>Aicf</v>
          </cell>
          <cell r="M4806" t="str">
            <v/>
          </cell>
          <cell r="N4806" t="str">
            <v>CAPAG Ano Base 2023</v>
          </cell>
          <cell r="O4806" t="str">
            <v>Não</v>
          </cell>
          <cell r="P4806">
            <v>0.10398409469911728</v>
          </cell>
          <cell r="Q4806" t="str">
            <v>Sim</v>
          </cell>
          <cell r="R4806" t="str">
            <v/>
          </cell>
          <cell r="S4806" t="str">
            <v/>
          </cell>
          <cell r="T4806" t="str">
            <v/>
          </cell>
          <cell r="U4806" t="str">
            <v/>
          </cell>
          <cell r="V4806" t="str">
            <v>Sim</v>
          </cell>
          <cell r="W4806" t="str">
            <v>Sim</v>
          </cell>
        </row>
        <row r="4807">
          <cell r="D4807" t="str">
            <v>Ibirapuitã/RS</v>
          </cell>
          <cell r="E4807" t="str">
            <v>B</v>
          </cell>
          <cell r="F4807">
            <v>4.1661465880030904E-2</v>
          </cell>
          <cell r="G4807" t="str">
            <v>A</v>
          </cell>
          <cell r="H4807">
            <v>0.94761606665205367</v>
          </cell>
          <cell r="I4807" t="str">
            <v>B</v>
          </cell>
          <cell r="J4807">
            <v>1.2883986908011751E-2</v>
          </cell>
          <cell r="K4807" t="str">
            <v>B</v>
          </cell>
          <cell r="L4807" t="str">
            <v>Bicf</v>
          </cell>
          <cell r="M4807" t="str">
            <v/>
          </cell>
          <cell r="N4807" t="str">
            <v>CAPAG Ano Base 2023</v>
          </cell>
          <cell r="O4807" t="str">
            <v>Não</v>
          </cell>
          <cell r="P4807">
            <v>0.42472590846585545</v>
          </cell>
          <cell r="Q4807" t="str">
            <v>Sim</v>
          </cell>
          <cell r="R4807" t="str">
            <v/>
          </cell>
          <cell r="S4807" t="str">
            <v/>
          </cell>
          <cell r="T4807" t="str">
            <v/>
          </cell>
          <cell r="U4807" t="str">
            <v/>
          </cell>
          <cell r="V4807" t="str">
            <v>Sim</v>
          </cell>
          <cell r="W4807" t="str">
            <v>Sim</v>
          </cell>
        </row>
        <row r="4808">
          <cell r="D4808" t="str">
            <v>Ibirubá/RS</v>
          </cell>
          <cell r="E4808" t="str">
            <v>B+</v>
          </cell>
          <cell r="F4808">
            <v>8.7723806937142726E-2</v>
          </cell>
          <cell r="G4808" t="str">
            <v>A</v>
          </cell>
          <cell r="H4808">
            <v>0.86035860538059294</v>
          </cell>
          <cell r="I4808" t="str">
            <v>B</v>
          </cell>
          <cell r="J4808">
            <v>2.3399229440526196E-2</v>
          </cell>
          <cell r="K4808" t="str">
            <v>B</v>
          </cell>
          <cell r="L4808" t="str">
            <v>Aicf</v>
          </cell>
          <cell r="M4808" t="str">
            <v/>
          </cell>
          <cell r="N4808" t="str">
            <v>CAPAG Ano Base 2023</v>
          </cell>
          <cell r="O4808" t="str">
            <v>Não</v>
          </cell>
          <cell r="P4808">
            <v>0.43050561890463573</v>
          </cell>
          <cell r="Q4808" t="str">
            <v>Sim</v>
          </cell>
          <cell r="R4808" t="str">
            <v/>
          </cell>
          <cell r="S4808" t="str">
            <v/>
          </cell>
          <cell r="T4808" t="str">
            <v/>
          </cell>
          <cell r="U4808" t="str">
            <v/>
          </cell>
          <cell r="V4808" t="str">
            <v>Sim</v>
          </cell>
          <cell r="W4808" t="str">
            <v>Sim</v>
          </cell>
        </row>
        <row r="4809">
          <cell r="D4809" t="str">
            <v>Igrejinha/RS</v>
          </cell>
          <cell r="E4809" t="str">
            <v>B</v>
          </cell>
          <cell r="F4809">
            <v>0.13935010701671383</v>
          </cell>
          <cell r="G4809" t="str">
            <v>A</v>
          </cell>
          <cell r="H4809">
            <v>0.88313367782487195</v>
          </cell>
          <cell r="I4809" t="str">
            <v>B</v>
          </cell>
          <cell r="J4809">
            <v>1.9222007568056112E-2</v>
          </cell>
          <cell r="K4809" t="str">
            <v>B</v>
          </cell>
          <cell r="L4809" t="str">
            <v>Cicf</v>
          </cell>
          <cell r="M4809" t="str">
            <v/>
          </cell>
          <cell r="N4809" t="str">
            <v>CAPAG Ano Base 2023</v>
          </cell>
          <cell r="O4809" t="str">
            <v>Não</v>
          </cell>
          <cell r="P4809">
            <v>3.1599667226457412E-3</v>
          </cell>
          <cell r="Q4809" t="str">
            <v>Sim</v>
          </cell>
          <cell r="R4809" t="str">
            <v/>
          </cell>
          <cell r="S4809" t="str">
            <v/>
          </cell>
          <cell r="T4809" t="str">
            <v/>
          </cell>
          <cell r="U4809" t="str">
            <v/>
          </cell>
          <cell r="V4809" t="str">
            <v>Sim</v>
          </cell>
          <cell r="W4809" t="str">
            <v>Sim</v>
          </cell>
        </row>
        <row r="4810">
          <cell r="D4810" t="str">
            <v>Ijuí/RS</v>
          </cell>
          <cell r="E4810" t="str">
            <v>A+</v>
          </cell>
          <cell r="F4810">
            <v>0.1001159581559123</v>
          </cell>
          <cell r="G4810" t="str">
            <v>A</v>
          </cell>
          <cell r="H4810">
            <v>0.87835426554302221</v>
          </cell>
          <cell r="I4810" t="str">
            <v>B</v>
          </cell>
          <cell r="J4810">
            <v>8.36177846097345E-2</v>
          </cell>
          <cell r="K4810" t="str">
            <v>A</v>
          </cell>
          <cell r="L4810" t="str">
            <v>Aicf</v>
          </cell>
          <cell r="M4810" t="str">
            <v/>
          </cell>
          <cell r="N4810" t="str">
            <v>CAPAG Ano Base 2023</v>
          </cell>
          <cell r="O4810" t="str">
            <v>Não</v>
          </cell>
          <cell r="P4810">
            <v>0.20413708377920545</v>
          </cell>
          <cell r="Q4810" t="str">
            <v>Sim</v>
          </cell>
          <cell r="R4810" t="str">
            <v/>
          </cell>
          <cell r="S4810" t="str">
            <v/>
          </cell>
          <cell r="T4810" t="str">
            <v/>
          </cell>
          <cell r="U4810" t="str">
            <v/>
          </cell>
          <cell r="V4810" t="str">
            <v>Sim</v>
          </cell>
          <cell r="W4810" t="str">
            <v>Sim</v>
          </cell>
        </row>
        <row r="4811">
          <cell r="D4811" t="str">
            <v>Ilópolis/RS</v>
          </cell>
          <cell r="E4811" t="str">
            <v>A</v>
          </cell>
          <cell r="F4811">
            <v>9.2700637815633549E-2</v>
          </cell>
          <cell r="G4811" t="str">
            <v>A</v>
          </cell>
          <cell r="H4811">
            <v>0.80506731966191891</v>
          </cell>
          <cell r="I4811" t="str">
            <v>A</v>
          </cell>
          <cell r="J4811">
            <v>4.1166263280092499E-2</v>
          </cell>
          <cell r="K4811" t="str">
            <v>B</v>
          </cell>
          <cell r="L4811" t="str">
            <v>Bicf</v>
          </cell>
          <cell r="M4811" t="str">
            <v/>
          </cell>
          <cell r="N4811" t="str">
            <v>CAPAG Ano Base 2023</v>
          </cell>
          <cell r="O4811" t="str">
            <v>Não</v>
          </cell>
          <cell r="P4811">
            <v>0.20188620907548088</v>
          </cell>
          <cell r="Q4811" t="str">
            <v>Sim</v>
          </cell>
          <cell r="R4811" t="str">
            <v/>
          </cell>
          <cell r="S4811" t="str">
            <v/>
          </cell>
          <cell r="T4811" t="str">
            <v/>
          </cell>
          <cell r="U4811" t="str">
            <v/>
          </cell>
          <cell r="V4811" t="str">
            <v>Sim</v>
          </cell>
          <cell r="W4811" t="str">
            <v>Sim</v>
          </cell>
        </row>
        <row r="4812">
          <cell r="D4812" t="str">
            <v>Imbé/RS</v>
          </cell>
          <cell r="E4812" t="str">
            <v>A+</v>
          </cell>
          <cell r="F4812">
            <v>0.44804126824699136</v>
          </cell>
          <cell r="G4812" t="str">
            <v>A</v>
          </cell>
          <cell r="H4812">
            <v>0.84210041173182737</v>
          </cell>
          <cell r="I4812" t="str">
            <v>A</v>
          </cell>
          <cell r="J4812">
            <v>5.0076165455132972E-2</v>
          </cell>
          <cell r="K4812" t="str">
            <v>A</v>
          </cell>
          <cell r="L4812" t="str">
            <v>Aicf</v>
          </cell>
          <cell r="M4812" t="str">
            <v/>
          </cell>
          <cell r="N4812" t="str">
            <v>CAPAG Ano Base 2023</v>
          </cell>
          <cell r="O4812" t="str">
            <v>Não</v>
          </cell>
          <cell r="P4812">
            <v>0.15370524608983407</v>
          </cell>
          <cell r="Q4812" t="str">
            <v>Sim</v>
          </cell>
          <cell r="R4812" t="str">
            <v/>
          </cell>
          <cell r="S4812" t="str">
            <v/>
          </cell>
          <cell r="T4812" t="str">
            <v/>
          </cell>
          <cell r="U4812" t="str">
            <v/>
          </cell>
          <cell r="V4812" t="str">
            <v>Sim</v>
          </cell>
          <cell r="W4812" t="str">
            <v>Sim</v>
          </cell>
        </row>
        <row r="4813">
          <cell r="D4813" t="str">
            <v>Imigrante/RS</v>
          </cell>
          <cell r="E4813" t="str">
            <v>A</v>
          </cell>
          <cell r="F4813">
            <v>6.1534336758618684E-2</v>
          </cell>
          <cell r="G4813" t="str">
            <v>A</v>
          </cell>
          <cell r="H4813">
            <v>0.81985091062880489</v>
          </cell>
          <cell r="I4813" t="str">
            <v>A</v>
          </cell>
          <cell r="J4813">
            <v>9.915349571663494E-2</v>
          </cell>
          <cell r="K4813" t="str">
            <v>A</v>
          </cell>
          <cell r="L4813" t="str">
            <v>Bicf</v>
          </cell>
          <cell r="M4813" t="str">
            <v/>
          </cell>
          <cell r="N4813" t="str">
            <v>CAPAG Ano Base 2023</v>
          </cell>
          <cell r="O4813" t="str">
            <v>Não</v>
          </cell>
          <cell r="P4813">
            <v>5.1692686820373222E-2</v>
          </cell>
          <cell r="Q4813" t="str">
            <v>Sim</v>
          </cell>
          <cell r="R4813" t="str">
            <v/>
          </cell>
          <cell r="S4813" t="str">
            <v/>
          </cell>
          <cell r="T4813" t="str">
            <v/>
          </cell>
          <cell r="U4813" t="str">
            <v/>
          </cell>
          <cell r="V4813" t="str">
            <v>Sim</v>
          </cell>
          <cell r="W4813" t="str">
            <v>Sim</v>
          </cell>
        </row>
        <row r="4814">
          <cell r="D4814" t="str">
            <v>Independência/RS</v>
          </cell>
          <cell r="E4814" t="str">
            <v>A</v>
          </cell>
          <cell r="F4814">
            <v>4.7083384974384926E-2</v>
          </cell>
          <cell r="G4814" t="str">
            <v>A</v>
          </cell>
          <cell r="H4814">
            <v>0.84251104361885776</v>
          </cell>
          <cell r="I4814" t="str">
            <v>A</v>
          </cell>
          <cell r="J4814">
            <v>0.11021241754073016</v>
          </cell>
          <cell r="K4814" t="str">
            <v>A</v>
          </cell>
          <cell r="L4814" t="str">
            <v>Bicf</v>
          </cell>
          <cell r="M4814" t="str">
            <v/>
          </cell>
          <cell r="N4814" t="str">
            <v>CAPAG Ano Base 2023</v>
          </cell>
          <cell r="O4814" t="str">
            <v>Não</v>
          </cell>
          <cell r="P4814">
            <v>5.336718697065998E-2</v>
          </cell>
          <cell r="Q4814" t="str">
            <v>Sim</v>
          </cell>
          <cell r="R4814" t="str">
            <v/>
          </cell>
          <cell r="S4814" t="str">
            <v/>
          </cell>
          <cell r="T4814" t="str">
            <v/>
          </cell>
          <cell r="U4814" t="str">
            <v/>
          </cell>
          <cell r="V4814" t="str">
            <v>Sim</v>
          </cell>
          <cell r="W4814" t="str">
            <v>Sim</v>
          </cell>
        </row>
        <row r="4815">
          <cell r="D4815" t="str">
            <v>Inhacorá/RS</v>
          </cell>
          <cell r="E4815" t="str">
            <v>C</v>
          </cell>
          <cell r="F4815">
            <v>0.12233367616053709</v>
          </cell>
          <cell r="G4815" t="str">
            <v>A</v>
          </cell>
          <cell r="H4815">
            <v>0.94467614204502826</v>
          </cell>
          <cell r="I4815" t="str">
            <v>B</v>
          </cell>
          <cell r="J4815">
            <v>-3.9418541525785625E-2</v>
          </cell>
          <cell r="K4815" t="str">
            <v>C</v>
          </cell>
          <cell r="L4815" t="str">
            <v>Bicf</v>
          </cell>
          <cell r="M4815" t="str">
            <v/>
          </cell>
          <cell r="N4815" t="str">
            <v>CAPAG Ano Base 2023</v>
          </cell>
          <cell r="O4815" t="str">
            <v>Não</v>
          </cell>
          <cell r="P4815" t="str">
            <v/>
          </cell>
          <cell r="Q4815" t="str">
            <v>Sim</v>
          </cell>
          <cell r="R4815" t="str">
            <v/>
          </cell>
          <cell r="S4815" t="str">
            <v/>
          </cell>
          <cell r="T4815" t="str">
            <v/>
          </cell>
          <cell r="U4815" t="str">
            <v/>
          </cell>
          <cell r="V4815" t="str">
            <v>Sim</v>
          </cell>
          <cell r="W4815" t="str">
            <v>Sim</v>
          </cell>
        </row>
        <row r="4816">
          <cell r="D4816" t="str">
            <v>Ipê/RS</v>
          </cell>
          <cell r="E4816" t="str">
            <v>A+</v>
          </cell>
          <cell r="F4816">
            <v>8.3333051983108281E-2</v>
          </cell>
          <cell r="G4816" t="str">
            <v>A</v>
          </cell>
          <cell r="H4816">
            <v>0.79200388678258282</v>
          </cell>
          <cell r="I4816" t="str">
            <v>A</v>
          </cell>
          <cell r="J4816">
            <v>0.20437360262979118</v>
          </cell>
          <cell r="K4816" t="str">
            <v>A</v>
          </cell>
          <cell r="L4816" t="str">
            <v>Aicf</v>
          </cell>
          <cell r="M4816" t="str">
            <v/>
          </cell>
          <cell r="N4816" t="str">
            <v>CAPAG Ano Base 2023</v>
          </cell>
          <cell r="O4816" t="str">
            <v>Não</v>
          </cell>
          <cell r="P4816">
            <v>0.15497752503382656</v>
          </cell>
          <cell r="Q4816" t="str">
            <v>Sim</v>
          </cell>
          <cell r="R4816" t="str">
            <v/>
          </cell>
          <cell r="S4816" t="str">
            <v/>
          </cell>
          <cell r="T4816" t="str">
            <v/>
          </cell>
          <cell r="U4816" t="str">
            <v/>
          </cell>
          <cell r="V4816" t="str">
            <v>Sim</v>
          </cell>
          <cell r="W4816" t="str">
            <v>Sim</v>
          </cell>
        </row>
        <row r="4817">
          <cell r="D4817" t="str">
            <v>Ipiranga do Sul/RS</v>
          </cell>
          <cell r="E4817" t="str">
            <v>A</v>
          </cell>
          <cell r="F4817">
            <v>1.0856229413749008E-3</v>
          </cell>
          <cell r="G4817" t="str">
            <v>A</v>
          </cell>
          <cell r="H4817">
            <v>0.88985834451024104</v>
          </cell>
          <cell r="I4817" t="str">
            <v>B</v>
          </cell>
          <cell r="J4817">
            <v>6.690312655206139E-2</v>
          </cell>
          <cell r="K4817" t="str">
            <v>A</v>
          </cell>
          <cell r="L4817" t="str">
            <v>Cicf</v>
          </cell>
          <cell r="M4817" t="str">
            <v/>
          </cell>
          <cell r="N4817" t="str">
            <v>CAPAG Ano Base 2023</v>
          </cell>
          <cell r="O4817" t="str">
            <v>Não</v>
          </cell>
          <cell r="P4817">
            <v>5.2247066688340067E-2</v>
          </cell>
          <cell r="Q4817" t="str">
            <v>Sim</v>
          </cell>
          <cell r="R4817" t="str">
            <v/>
          </cell>
          <cell r="S4817" t="str">
            <v/>
          </cell>
          <cell r="T4817" t="str">
            <v/>
          </cell>
          <cell r="U4817" t="str">
            <v/>
          </cell>
          <cell r="V4817" t="str">
            <v>Sim</v>
          </cell>
          <cell r="W4817" t="str">
            <v>Sim</v>
          </cell>
        </row>
        <row r="4818">
          <cell r="D4818" t="str">
            <v>Iraí/RS</v>
          </cell>
          <cell r="E4818" t="str">
            <v>B</v>
          </cell>
          <cell r="F4818">
            <v>6.929911549170531E-2</v>
          </cell>
          <cell r="G4818" t="str">
            <v>A</v>
          </cell>
          <cell r="H4818">
            <v>0.89770005357189309</v>
          </cell>
          <cell r="I4818" t="str">
            <v>B</v>
          </cell>
          <cell r="J4818">
            <v>2.7884108716475096E-2</v>
          </cell>
          <cell r="K4818" t="str">
            <v>B</v>
          </cell>
          <cell r="L4818" t="str">
            <v>Bicf</v>
          </cell>
          <cell r="M4818" t="str">
            <v/>
          </cell>
          <cell r="N4818" t="str">
            <v>CAPAG Ano Base 2023</v>
          </cell>
          <cell r="O4818" t="str">
            <v>Não</v>
          </cell>
          <cell r="P4818">
            <v>0.25700035933432419</v>
          </cell>
          <cell r="Q4818" t="str">
            <v>Sim</v>
          </cell>
          <cell r="R4818" t="str">
            <v/>
          </cell>
          <cell r="S4818" t="str">
            <v/>
          </cell>
          <cell r="T4818" t="str">
            <v/>
          </cell>
          <cell r="U4818" t="str">
            <v/>
          </cell>
          <cell r="V4818" t="str">
            <v>Sim</v>
          </cell>
          <cell r="W4818" t="str">
            <v>Sim</v>
          </cell>
        </row>
        <row r="4819">
          <cell r="D4819" t="str">
            <v>Itaara/RS</v>
          </cell>
          <cell r="E4819" t="str">
            <v>n.d.</v>
          </cell>
          <cell r="F4819" t="str">
            <v>n.d.</v>
          </cell>
          <cell r="G4819" t="str">
            <v>n.d.</v>
          </cell>
          <cell r="H4819" t="str">
            <v>n.d.</v>
          </cell>
          <cell r="I4819" t="str">
            <v>n.d.</v>
          </cell>
          <cell r="J4819" t="str">
            <v>n.d.</v>
          </cell>
          <cell r="K4819" t="str">
            <v>n.d.</v>
          </cell>
          <cell r="L4819" t="str">
            <v>Aicf</v>
          </cell>
          <cell r="M4819" t="str">
            <v xml:space="preserve">Ente não publicou último RGF de 2024
Ente não publicou último RREO de 2024
</v>
          </cell>
          <cell r="N4819" t="str">
            <v>CAPAG Ano Base 2023</v>
          </cell>
          <cell r="O4819" t="str">
            <v>Não</v>
          </cell>
          <cell r="P4819">
            <v>0.12132998776647422</v>
          </cell>
          <cell r="Q4819" t="str">
            <v>Sim</v>
          </cell>
          <cell r="R4819" t="str">
            <v>Sim</v>
          </cell>
          <cell r="S4819" t="str">
            <v/>
          </cell>
          <cell r="T4819" t="str">
            <v/>
          </cell>
          <cell r="U4819" t="str">
            <v/>
          </cell>
          <cell r="V4819" t="str">
            <v>Não</v>
          </cell>
          <cell r="W4819" t="str">
            <v>Não</v>
          </cell>
        </row>
        <row r="4820">
          <cell r="D4820" t="str">
            <v>Itacurubi/RS</v>
          </cell>
          <cell r="E4820" t="str">
            <v>A</v>
          </cell>
          <cell r="F4820">
            <v>7.7823936078220621E-2</v>
          </cell>
          <cell r="G4820" t="str">
            <v>A</v>
          </cell>
          <cell r="H4820">
            <v>0.88662796118038756</v>
          </cell>
          <cell r="I4820" t="str">
            <v>B</v>
          </cell>
          <cell r="J4820">
            <v>8.9148765311945155E-2</v>
          </cell>
          <cell r="K4820" t="str">
            <v>A</v>
          </cell>
          <cell r="L4820" t="str">
            <v>Cicf</v>
          </cell>
          <cell r="M4820" t="str">
            <v/>
          </cell>
          <cell r="N4820" t="str">
            <v>CAPAG Ano Base 2023</v>
          </cell>
          <cell r="O4820" t="str">
            <v>Não</v>
          </cell>
          <cell r="P4820">
            <v>0.16438498953793357</v>
          </cell>
          <cell r="Q4820" t="str">
            <v>Sim</v>
          </cell>
          <cell r="R4820" t="str">
            <v/>
          </cell>
          <cell r="S4820" t="str">
            <v/>
          </cell>
          <cell r="T4820" t="str">
            <v/>
          </cell>
          <cell r="U4820" t="str">
            <v/>
          </cell>
          <cell r="V4820" t="str">
            <v>Sim</v>
          </cell>
          <cell r="W4820" t="str">
            <v>Sim</v>
          </cell>
        </row>
        <row r="4821">
          <cell r="D4821" t="str">
            <v>Itapuca/RS</v>
          </cell>
          <cell r="E4821" t="str">
            <v>A+</v>
          </cell>
          <cell r="F4821">
            <v>8.7745652823775555E-2</v>
          </cell>
          <cell r="G4821" t="str">
            <v>A</v>
          </cell>
          <cell r="H4821">
            <v>0.84430440678577989</v>
          </cell>
          <cell r="I4821" t="str">
            <v>A</v>
          </cell>
          <cell r="J4821">
            <v>0.20792773934433872</v>
          </cell>
          <cell r="K4821" t="str">
            <v>A</v>
          </cell>
          <cell r="L4821" t="str">
            <v>Aicf</v>
          </cell>
          <cell r="M4821" t="str">
            <v/>
          </cell>
          <cell r="N4821" t="str">
            <v>CAPAG Ano Base 2023</v>
          </cell>
          <cell r="O4821" t="str">
            <v>Não</v>
          </cell>
          <cell r="P4821">
            <v>5.9701942555425137E-2</v>
          </cell>
          <cell r="Q4821" t="str">
            <v>Sim</v>
          </cell>
          <cell r="R4821" t="str">
            <v/>
          </cell>
          <cell r="S4821" t="str">
            <v/>
          </cell>
          <cell r="T4821" t="str">
            <v/>
          </cell>
          <cell r="U4821" t="str">
            <v/>
          </cell>
          <cell r="V4821" t="str">
            <v>Sim</v>
          </cell>
          <cell r="W4821" t="str">
            <v>Sim</v>
          </cell>
        </row>
        <row r="4822">
          <cell r="D4822" t="str">
            <v>Itaqui/RS</v>
          </cell>
          <cell r="E4822" t="str">
            <v>A</v>
          </cell>
          <cell r="F4822">
            <v>0.17086478364449831</v>
          </cell>
          <cell r="G4822" t="str">
            <v>A</v>
          </cell>
          <cell r="H4822">
            <v>0.8280311642118523</v>
          </cell>
          <cell r="I4822" t="str">
            <v>A</v>
          </cell>
          <cell r="J4822">
            <v>1.3581792010833331E-2</v>
          </cell>
          <cell r="K4822" t="str">
            <v>B</v>
          </cell>
          <cell r="L4822" t="str">
            <v>Dicf</v>
          </cell>
          <cell r="M4822" t="str">
            <v/>
          </cell>
          <cell r="N4822" t="str">
            <v>CAPAG Ano Base 2023</v>
          </cell>
          <cell r="O4822" t="str">
            <v>Não</v>
          </cell>
          <cell r="P4822">
            <v>0.46110958503151767</v>
          </cell>
          <cell r="Q4822" t="str">
            <v>Sim</v>
          </cell>
          <cell r="R4822" t="str">
            <v/>
          </cell>
          <cell r="S4822" t="str">
            <v/>
          </cell>
          <cell r="T4822" t="str">
            <v/>
          </cell>
          <cell r="U4822" t="str">
            <v/>
          </cell>
          <cell r="V4822" t="str">
            <v>Sim</v>
          </cell>
          <cell r="W4822" t="str">
            <v>Sim</v>
          </cell>
        </row>
        <row r="4823">
          <cell r="D4823" t="str">
            <v>Itati/RS</v>
          </cell>
          <cell r="E4823" t="str">
            <v>B</v>
          </cell>
          <cell r="F4823">
            <v>0.12258138523676719</v>
          </cell>
          <cell r="G4823" t="str">
            <v>A</v>
          </cell>
          <cell r="H4823">
            <v>0.90399937309311218</v>
          </cell>
          <cell r="I4823" t="str">
            <v>B</v>
          </cell>
          <cell r="J4823">
            <v>4.6964863029241521E-2</v>
          </cell>
          <cell r="K4823" t="str">
            <v>B</v>
          </cell>
          <cell r="L4823" t="str">
            <v>Bicf</v>
          </cell>
          <cell r="M4823" t="str">
            <v/>
          </cell>
          <cell r="N4823" t="str">
            <v>CAPAG Ano Base 2023</v>
          </cell>
          <cell r="O4823" t="str">
            <v>Não</v>
          </cell>
          <cell r="P4823">
            <v>0.38747102622708074</v>
          </cell>
          <cell r="Q4823" t="str">
            <v>Sim</v>
          </cell>
          <cell r="R4823" t="str">
            <v/>
          </cell>
          <cell r="S4823" t="str">
            <v/>
          </cell>
          <cell r="T4823" t="str">
            <v/>
          </cell>
          <cell r="U4823" t="str">
            <v/>
          </cell>
          <cell r="V4823" t="str">
            <v>Sim</v>
          </cell>
          <cell r="W4823" t="str">
            <v>Sim</v>
          </cell>
        </row>
        <row r="4824">
          <cell r="D4824" t="str">
            <v>Itatiba do Sul/RS</v>
          </cell>
          <cell r="E4824" t="str">
            <v>B</v>
          </cell>
          <cell r="F4824">
            <v>4.7879511688163526E-2</v>
          </cell>
          <cell r="G4824" t="str">
            <v>A</v>
          </cell>
          <cell r="H4824">
            <v>0.88070313518235732</v>
          </cell>
          <cell r="I4824" t="str">
            <v>B</v>
          </cell>
          <cell r="J4824">
            <v>2.4528752816193697E-2</v>
          </cell>
          <cell r="K4824" t="str">
            <v>B</v>
          </cell>
          <cell r="L4824" t="str">
            <v>Cicf</v>
          </cell>
          <cell r="M4824" t="str">
            <v/>
          </cell>
          <cell r="N4824" t="str">
            <v>CAPAG Ano Base 2023</v>
          </cell>
          <cell r="O4824" t="str">
            <v>Não</v>
          </cell>
          <cell r="P4824">
            <v>5.8734055124191782E-2</v>
          </cell>
          <cell r="Q4824" t="str">
            <v>Sim</v>
          </cell>
          <cell r="R4824" t="str">
            <v/>
          </cell>
          <cell r="S4824" t="str">
            <v/>
          </cell>
          <cell r="T4824" t="str">
            <v/>
          </cell>
          <cell r="U4824" t="str">
            <v/>
          </cell>
          <cell r="V4824" t="str">
            <v>Sim</v>
          </cell>
          <cell r="W4824" t="str">
            <v>Sim</v>
          </cell>
        </row>
        <row r="4825">
          <cell r="D4825" t="str">
            <v>Ivorá/RS</v>
          </cell>
          <cell r="E4825" t="str">
            <v>C</v>
          </cell>
          <cell r="F4825">
            <v>2.1135328730282333E-2</v>
          </cell>
          <cell r="G4825" t="str">
            <v>A</v>
          </cell>
          <cell r="H4825">
            <v>1.1520158915447247</v>
          </cell>
          <cell r="I4825" t="str">
            <v>C</v>
          </cell>
          <cell r="J4825">
            <v>0.28977277488532888</v>
          </cell>
          <cell r="K4825" t="str">
            <v>A</v>
          </cell>
          <cell r="L4825" t="str">
            <v>Bicf</v>
          </cell>
          <cell r="M4825" t="str">
            <v/>
          </cell>
          <cell r="N4825" t="str">
            <v>CAPAG Ano Base 2023</v>
          </cell>
          <cell r="O4825" t="str">
            <v>Não</v>
          </cell>
          <cell r="P4825">
            <v>2.1124978411708319E-2</v>
          </cell>
          <cell r="Q4825" t="str">
            <v>Sim</v>
          </cell>
          <cell r="R4825" t="str">
            <v/>
          </cell>
          <cell r="S4825" t="str">
            <v/>
          </cell>
          <cell r="T4825" t="str">
            <v/>
          </cell>
          <cell r="U4825" t="str">
            <v/>
          </cell>
          <cell r="V4825" t="str">
            <v>Sim</v>
          </cell>
          <cell r="W4825" t="str">
            <v>Sim</v>
          </cell>
        </row>
        <row r="4826">
          <cell r="D4826" t="str">
            <v>Ivoti/RS</v>
          </cell>
          <cell r="E4826" t="str">
            <v>A</v>
          </cell>
          <cell r="F4826">
            <v>2.5912091310660861E-3</v>
          </cell>
          <cell r="G4826" t="str">
            <v>A</v>
          </cell>
          <cell r="H4826">
            <v>0.73763267097977125</v>
          </cell>
          <cell r="I4826" t="str">
            <v>A</v>
          </cell>
          <cell r="J4826">
            <v>0.21187130621084593</v>
          </cell>
          <cell r="K4826" t="str">
            <v>A</v>
          </cell>
          <cell r="L4826" t="str">
            <v>Cicf</v>
          </cell>
          <cell r="M4826" t="str">
            <v/>
          </cell>
          <cell r="N4826" t="str">
            <v>CAPAG Ano Base 2023</v>
          </cell>
          <cell r="O4826" t="str">
            <v>Não</v>
          </cell>
          <cell r="P4826">
            <v>6.1333231532010479E-2</v>
          </cell>
          <cell r="Q4826" t="str">
            <v>Sim</v>
          </cell>
          <cell r="R4826" t="str">
            <v/>
          </cell>
          <cell r="S4826" t="str">
            <v/>
          </cell>
          <cell r="T4826" t="str">
            <v/>
          </cell>
          <cell r="U4826" t="str">
            <v/>
          </cell>
          <cell r="V4826" t="str">
            <v>Sim</v>
          </cell>
          <cell r="W4826" t="str">
            <v>Sim</v>
          </cell>
        </row>
        <row r="4827">
          <cell r="D4827" t="str">
            <v>Jaboticaba/RS</v>
          </cell>
          <cell r="E4827" t="str">
            <v>A</v>
          </cell>
          <cell r="F4827">
            <v>0.11080655485576311</v>
          </cell>
          <cell r="G4827" t="str">
            <v>A</v>
          </cell>
          <cell r="H4827">
            <v>0.94432640510017407</v>
          </cell>
          <cell r="I4827" t="str">
            <v>B</v>
          </cell>
          <cell r="J4827">
            <v>0.10978940184170882</v>
          </cell>
          <cell r="K4827" t="str">
            <v>A</v>
          </cell>
          <cell r="L4827" t="str">
            <v>Cicf</v>
          </cell>
          <cell r="M4827" t="str">
            <v/>
          </cell>
          <cell r="N4827" t="str">
            <v>CAPAG Ano Base 2024</v>
          </cell>
          <cell r="O4827" t="str">
            <v>Sim</v>
          </cell>
          <cell r="P4827">
            <v>0.20286803534305953</v>
          </cell>
          <cell r="Q4827" t="str">
            <v>Sim</v>
          </cell>
          <cell r="R4827" t="str">
            <v/>
          </cell>
          <cell r="S4827" t="str">
            <v/>
          </cell>
          <cell r="T4827" t="str">
            <v/>
          </cell>
          <cell r="U4827" t="str">
            <v/>
          </cell>
          <cell r="V4827" t="str">
            <v>Sim</v>
          </cell>
          <cell r="W4827" t="str">
            <v>Sim</v>
          </cell>
        </row>
        <row r="4828">
          <cell r="D4828" t="str">
            <v>Jacuizinho/RS</v>
          </cell>
          <cell r="E4828" t="str">
            <v>A+</v>
          </cell>
          <cell r="F4828">
            <v>3.2242276811534472E-2</v>
          </cell>
          <cell r="G4828" t="str">
            <v>A</v>
          </cell>
          <cell r="H4828">
            <v>0.88238250629258941</v>
          </cell>
          <cell r="I4828" t="str">
            <v>B</v>
          </cell>
          <cell r="J4828">
            <v>6.0275581866696931E-2</v>
          </cell>
          <cell r="K4828" t="str">
            <v>A</v>
          </cell>
          <cell r="L4828" t="str">
            <v>Aicf</v>
          </cell>
          <cell r="M4828" t="str">
            <v/>
          </cell>
          <cell r="N4828" t="str">
            <v>CAPAG Ano Base 2023</v>
          </cell>
          <cell r="O4828" t="str">
            <v>Não</v>
          </cell>
          <cell r="P4828">
            <v>0.23135164925776008</v>
          </cell>
          <cell r="Q4828" t="str">
            <v>Sim</v>
          </cell>
          <cell r="R4828" t="str">
            <v/>
          </cell>
          <cell r="S4828" t="str">
            <v/>
          </cell>
          <cell r="T4828" t="str">
            <v/>
          </cell>
          <cell r="U4828" t="str">
            <v/>
          </cell>
          <cell r="V4828" t="str">
            <v>Sim</v>
          </cell>
          <cell r="W4828" t="str">
            <v>Sim</v>
          </cell>
        </row>
        <row r="4829">
          <cell r="D4829" t="str">
            <v>Jacutinga/RS</v>
          </cell>
          <cell r="E4829" t="str">
            <v>B</v>
          </cell>
          <cell r="F4829">
            <v>0.27783769091719174</v>
          </cell>
          <cell r="G4829" t="str">
            <v>A</v>
          </cell>
          <cell r="H4829">
            <v>0.91702258047280805</v>
          </cell>
          <cell r="I4829" t="str">
            <v>B</v>
          </cell>
          <cell r="J4829">
            <v>1.7870625087789082E-3</v>
          </cell>
          <cell r="K4829" t="str">
            <v>B</v>
          </cell>
          <cell r="L4829" t="str">
            <v>Bicf</v>
          </cell>
          <cell r="M4829" t="str">
            <v/>
          </cell>
          <cell r="N4829" t="str">
            <v>CAPAG Ano Base 2023</v>
          </cell>
          <cell r="O4829" t="str">
            <v>Não</v>
          </cell>
          <cell r="P4829">
            <v>0.80588086487706656</v>
          </cell>
          <cell r="Q4829" t="str">
            <v>Sim</v>
          </cell>
          <cell r="R4829" t="str">
            <v/>
          </cell>
          <cell r="S4829" t="str">
            <v/>
          </cell>
          <cell r="T4829" t="str">
            <v/>
          </cell>
          <cell r="U4829" t="str">
            <v/>
          </cell>
          <cell r="V4829" t="str">
            <v>Sim</v>
          </cell>
          <cell r="W4829" t="str">
            <v>Sim</v>
          </cell>
        </row>
        <row r="4830">
          <cell r="D4830" t="str">
            <v>Jaguarão/RS</v>
          </cell>
          <cell r="E4830" t="str">
            <v>B+</v>
          </cell>
          <cell r="F4830">
            <v>0.17498868201558498</v>
          </cell>
          <cell r="G4830" t="str">
            <v>A</v>
          </cell>
          <cell r="H4830">
            <v>0.90940610691473434</v>
          </cell>
          <cell r="I4830" t="str">
            <v>B</v>
          </cell>
          <cell r="J4830">
            <v>7.8210414139280784E-3</v>
          </cell>
          <cell r="K4830" t="str">
            <v>B</v>
          </cell>
          <cell r="L4830" t="str">
            <v>Aicf</v>
          </cell>
          <cell r="M4830" t="str">
            <v/>
          </cell>
          <cell r="N4830" t="str">
            <v>CAPAG Ano Base 2023</v>
          </cell>
          <cell r="O4830" t="str">
            <v>Não</v>
          </cell>
          <cell r="P4830">
            <v>0.69644947121138356</v>
          </cell>
          <cell r="Q4830" t="str">
            <v>Sim</v>
          </cell>
          <cell r="R4830" t="str">
            <v/>
          </cell>
          <cell r="S4830" t="str">
            <v/>
          </cell>
          <cell r="T4830" t="str">
            <v/>
          </cell>
          <cell r="U4830" t="str">
            <v/>
          </cell>
          <cell r="V4830" t="str">
            <v>Sim</v>
          </cell>
          <cell r="W4830" t="str">
            <v>Sim</v>
          </cell>
        </row>
        <row r="4831">
          <cell r="D4831" t="str">
            <v>Jaguari/RS</v>
          </cell>
          <cell r="E4831" t="str">
            <v>C</v>
          </cell>
          <cell r="F4831">
            <v>0.31057041920362227</v>
          </cell>
          <cell r="G4831" t="str">
            <v>A</v>
          </cell>
          <cell r="H4831">
            <v>0.9900960180791134</v>
          </cell>
          <cell r="I4831" t="str">
            <v>C</v>
          </cell>
          <cell r="J4831">
            <v>0</v>
          </cell>
          <cell r="K4831" t="str">
            <v>C</v>
          </cell>
          <cell r="L4831" t="str">
            <v>Bicf</v>
          </cell>
          <cell r="M4831" t="str">
            <v/>
          </cell>
          <cell r="N4831" t="str">
            <v>CAPAG Ano Base 2023</v>
          </cell>
          <cell r="O4831" t="str">
            <v>Não</v>
          </cell>
          <cell r="P4831" t="str">
            <v>n.d.</v>
          </cell>
          <cell r="Q4831" t="str">
            <v>Sim</v>
          </cell>
          <cell r="R4831" t="str">
            <v/>
          </cell>
          <cell r="S4831" t="str">
            <v/>
          </cell>
          <cell r="T4831" t="str">
            <v/>
          </cell>
          <cell r="U4831" t="str">
            <v/>
          </cell>
          <cell r="V4831" t="str">
            <v>Sim</v>
          </cell>
          <cell r="W4831" t="str">
            <v>Sim</v>
          </cell>
        </row>
        <row r="4832">
          <cell r="D4832" t="str">
            <v>Jaquirana/RS</v>
          </cell>
          <cell r="E4832" t="str">
            <v>A+</v>
          </cell>
          <cell r="F4832">
            <v>0.12061060262659572</v>
          </cell>
          <cell r="G4832" t="str">
            <v>A</v>
          </cell>
          <cell r="H4832">
            <v>0.87185126406311331</v>
          </cell>
          <cell r="I4832" t="str">
            <v>B</v>
          </cell>
          <cell r="J4832">
            <v>0.15023942663122972</v>
          </cell>
          <cell r="K4832" t="str">
            <v>A</v>
          </cell>
          <cell r="L4832" t="str">
            <v>Aicf</v>
          </cell>
          <cell r="M4832" t="str">
            <v/>
          </cell>
          <cell r="N4832" t="str">
            <v>CAPAG Ano Base 2023</v>
          </cell>
          <cell r="O4832" t="str">
            <v>Não</v>
          </cell>
          <cell r="P4832">
            <v>2.9124902736585776E-2</v>
          </cell>
          <cell r="Q4832" t="str">
            <v>Sim</v>
          </cell>
          <cell r="R4832" t="str">
            <v/>
          </cell>
          <cell r="S4832" t="str">
            <v/>
          </cell>
          <cell r="T4832" t="str">
            <v/>
          </cell>
          <cell r="U4832" t="str">
            <v/>
          </cell>
          <cell r="V4832" t="str">
            <v>Sim</v>
          </cell>
          <cell r="W4832" t="str">
            <v>Sim</v>
          </cell>
        </row>
        <row r="4833">
          <cell r="D4833" t="str">
            <v>Jari/RS</v>
          </cell>
          <cell r="E4833" t="str">
            <v>A</v>
          </cell>
          <cell r="F4833">
            <v>0</v>
          </cell>
          <cell r="G4833" t="str">
            <v>A</v>
          </cell>
          <cell r="H4833">
            <v>0.79661182404849074</v>
          </cell>
          <cell r="I4833" t="str">
            <v>A</v>
          </cell>
          <cell r="J4833">
            <v>6.2410018003832848E-2</v>
          </cell>
          <cell r="K4833" t="str">
            <v>A</v>
          </cell>
          <cell r="L4833" t="str">
            <v>Bicf</v>
          </cell>
          <cell r="M4833" t="str">
            <v/>
          </cell>
          <cell r="N4833" t="str">
            <v>CAPAG Ano Base 2023</v>
          </cell>
          <cell r="O4833" t="str">
            <v>Não</v>
          </cell>
          <cell r="P4833">
            <v>0.11647118894637172</v>
          </cell>
          <cell r="Q4833" t="str">
            <v>Sim</v>
          </cell>
          <cell r="R4833" t="str">
            <v/>
          </cell>
          <cell r="S4833" t="str">
            <v/>
          </cell>
          <cell r="T4833" t="str">
            <v/>
          </cell>
          <cell r="U4833" t="str">
            <v/>
          </cell>
          <cell r="V4833" t="str">
            <v>Sim</v>
          </cell>
          <cell r="W4833" t="str">
            <v>Sim</v>
          </cell>
        </row>
        <row r="4834">
          <cell r="D4834" t="str">
            <v>Jóia/RS</v>
          </cell>
          <cell r="E4834" t="str">
            <v>A+</v>
          </cell>
          <cell r="F4834">
            <v>0.15264849333575711</v>
          </cell>
          <cell r="G4834" t="str">
            <v>A</v>
          </cell>
          <cell r="H4834">
            <v>0.82720010672801747</v>
          </cell>
          <cell r="I4834" t="str">
            <v>A</v>
          </cell>
          <cell r="J4834">
            <v>0.28724294967068253</v>
          </cell>
          <cell r="K4834" t="str">
            <v>A</v>
          </cell>
          <cell r="L4834" t="str">
            <v>Aicf</v>
          </cell>
          <cell r="M4834" t="str">
            <v/>
          </cell>
          <cell r="N4834" t="str">
            <v>CAPAG Ano Base 2023</v>
          </cell>
          <cell r="O4834" t="str">
            <v>Não</v>
          </cell>
          <cell r="P4834">
            <v>7.3369956956295584E-2</v>
          </cell>
          <cell r="Q4834" t="str">
            <v>Sim</v>
          </cell>
          <cell r="R4834" t="str">
            <v/>
          </cell>
          <cell r="S4834" t="str">
            <v/>
          </cell>
          <cell r="T4834" t="str">
            <v/>
          </cell>
          <cell r="U4834" t="str">
            <v/>
          </cell>
          <cell r="V4834" t="str">
            <v>Sim</v>
          </cell>
          <cell r="W4834" t="str">
            <v>Sim</v>
          </cell>
        </row>
        <row r="4835">
          <cell r="D4835" t="str">
            <v>Júlio de Castilhos/RS</v>
          </cell>
          <cell r="E4835" t="str">
            <v>C</v>
          </cell>
          <cell r="F4835">
            <v>4.8692582872175809E-2</v>
          </cell>
          <cell r="G4835" t="str">
            <v>A</v>
          </cell>
          <cell r="H4835">
            <v>0.83084099702380687</v>
          </cell>
          <cell r="I4835" t="str">
            <v>A</v>
          </cell>
          <cell r="J4835">
            <v>-2.588079408134887E-4</v>
          </cell>
          <cell r="K4835" t="str">
            <v>C</v>
          </cell>
          <cell r="L4835" t="str">
            <v>Aicf</v>
          </cell>
          <cell r="M4835" t="str">
            <v/>
          </cell>
          <cell r="N4835" t="str">
            <v>CAPAG Ano Base 2024</v>
          </cell>
          <cell r="O4835" t="str">
            <v>Sim</v>
          </cell>
          <cell r="P4835" t="str">
            <v/>
          </cell>
          <cell r="Q4835" t="str">
            <v>Sim</v>
          </cell>
          <cell r="R4835" t="str">
            <v/>
          </cell>
          <cell r="S4835" t="str">
            <v/>
          </cell>
          <cell r="T4835" t="str">
            <v/>
          </cell>
          <cell r="U4835" t="str">
            <v/>
          </cell>
          <cell r="V4835" t="str">
            <v>Sim</v>
          </cell>
          <cell r="W4835" t="str">
            <v>Sim</v>
          </cell>
        </row>
        <row r="4836">
          <cell r="D4836" t="str">
            <v>Lagoa Bonita do Sul/RS</v>
          </cell>
          <cell r="E4836" t="str">
            <v>A</v>
          </cell>
          <cell r="F4836">
            <v>2.8594974917894094E-3</v>
          </cell>
          <cell r="G4836" t="str">
            <v>A</v>
          </cell>
          <cell r="H4836">
            <v>0.87027477121275187</v>
          </cell>
          <cell r="I4836" t="str">
            <v>B</v>
          </cell>
          <cell r="J4836">
            <v>0.11953541955708359</v>
          </cell>
          <cell r="K4836" t="str">
            <v>A</v>
          </cell>
          <cell r="L4836" t="str">
            <v>Cicf</v>
          </cell>
          <cell r="M4836" t="str">
            <v/>
          </cell>
          <cell r="N4836" t="str">
            <v>CAPAG Ano Base 2023</v>
          </cell>
          <cell r="O4836" t="str">
            <v>Não</v>
          </cell>
          <cell r="P4836">
            <v>3.7416783790540767E-2</v>
          </cell>
          <cell r="Q4836" t="str">
            <v>Sim</v>
          </cell>
          <cell r="R4836" t="str">
            <v/>
          </cell>
          <cell r="S4836" t="str">
            <v/>
          </cell>
          <cell r="T4836" t="str">
            <v/>
          </cell>
          <cell r="U4836" t="str">
            <v/>
          </cell>
          <cell r="V4836" t="str">
            <v>Sim</v>
          </cell>
          <cell r="W4836" t="str">
            <v>Sim</v>
          </cell>
        </row>
        <row r="4837">
          <cell r="D4837" t="str">
            <v>Lagoão/RS</v>
          </cell>
          <cell r="E4837" t="str">
            <v>n.e.</v>
          </cell>
          <cell r="F4837" t="str">
            <v>n.d.</v>
          </cell>
          <cell r="G4837" t="str">
            <v>n.d.</v>
          </cell>
          <cell r="H4837" t="str">
            <v>n.d.</v>
          </cell>
          <cell r="I4837" t="str">
            <v>n.d.</v>
          </cell>
          <cell r="J4837" t="str">
            <v>n.d.</v>
          </cell>
          <cell r="K4837" t="str">
            <v>n.d.</v>
          </cell>
          <cell r="L4837" t="str">
            <v>Eicf</v>
          </cell>
          <cell r="M4837" t="str">
            <v>Ente possui ranking da informação contábil Eicf</v>
          </cell>
          <cell r="N4837" t="str">
            <v>CAPAG Ano Base 2023</v>
          </cell>
          <cell r="O4837" t="str">
            <v>Não</v>
          </cell>
          <cell r="P4837">
            <v>0.18279549384379823</v>
          </cell>
          <cell r="Q4837" t="str">
            <v>Sim</v>
          </cell>
          <cell r="R4837" t="str">
            <v>Sim</v>
          </cell>
          <cell r="S4837" t="str">
            <v/>
          </cell>
          <cell r="T4837" t="str">
            <v/>
          </cell>
          <cell r="U4837" t="str">
            <v/>
          </cell>
          <cell r="V4837" t="str">
            <v>Não</v>
          </cell>
          <cell r="W4837" t="str">
            <v>Não</v>
          </cell>
        </row>
        <row r="4838">
          <cell r="D4838" t="str">
            <v>Lagoa dos Três Cantos/RS</v>
          </cell>
          <cell r="E4838" t="str">
            <v>A+</v>
          </cell>
          <cell r="F4838">
            <v>9.3978887662051633E-2</v>
          </cell>
          <cell r="G4838" t="str">
            <v>A</v>
          </cell>
          <cell r="H4838">
            <v>0.76306154267501669</v>
          </cell>
          <cell r="I4838" t="str">
            <v>A</v>
          </cell>
          <cell r="J4838">
            <v>0.2550907466581826</v>
          </cell>
          <cell r="K4838" t="str">
            <v>A</v>
          </cell>
          <cell r="L4838" t="str">
            <v>Aicf</v>
          </cell>
          <cell r="M4838" t="str">
            <v/>
          </cell>
          <cell r="N4838" t="str">
            <v>CAPAG Ano Base 2023</v>
          </cell>
          <cell r="O4838" t="str">
            <v>Não</v>
          </cell>
          <cell r="P4838">
            <v>7.8955710213027951E-3</v>
          </cell>
          <cell r="Q4838" t="str">
            <v>Sim</v>
          </cell>
          <cell r="R4838" t="str">
            <v/>
          </cell>
          <cell r="S4838" t="str">
            <v/>
          </cell>
          <cell r="T4838" t="str">
            <v/>
          </cell>
          <cell r="U4838" t="str">
            <v/>
          </cell>
          <cell r="V4838" t="str">
            <v>Sim</v>
          </cell>
          <cell r="W4838" t="str">
            <v>Sim</v>
          </cell>
        </row>
        <row r="4839">
          <cell r="D4839" t="str">
            <v>Lagoa Vermelha/RS</v>
          </cell>
          <cell r="E4839" t="str">
            <v>A</v>
          </cell>
          <cell r="F4839">
            <v>0.16401244450335892</v>
          </cell>
          <cell r="G4839" t="str">
            <v>A</v>
          </cell>
          <cell r="H4839">
            <v>0.85705297151046267</v>
          </cell>
          <cell r="I4839" t="str">
            <v>B</v>
          </cell>
          <cell r="J4839">
            <v>9.9226947714849315E-2</v>
          </cell>
          <cell r="K4839" t="str">
            <v>A</v>
          </cell>
          <cell r="L4839" t="str">
            <v>Bicf</v>
          </cell>
          <cell r="M4839" t="str">
            <v/>
          </cell>
          <cell r="N4839" t="str">
            <v>CAPAG Ano Base 2023</v>
          </cell>
          <cell r="O4839" t="str">
            <v>Não</v>
          </cell>
          <cell r="P4839">
            <v>2.8497255852610585E-2</v>
          </cell>
          <cell r="Q4839" t="str">
            <v>Sim</v>
          </cell>
          <cell r="R4839" t="str">
            <v/>
          </cell>
          <cell r="S4839" t="str">
            <v/>
          </cell>
          <cell r="T4839" t="str">
            <v/>
          </cell>
          <cell r="U4839" t="str">
            <v/>
          </cell>
          <cell r="V4839" t="str">
            <v>Sim</v>
          </cell>
          <cell r="W4839" t="str">
            <v>Sim</v>
          </cell>
        </row>
        <row r="4840">
          <cell r="D4840" t="str">
            <v>Lajeado/RS</v>
          </cell>
          <cell r="E4840" t="str">
            <v>A+</v>
          </cell>
          <cell r="F4840">
            <v>6.5112010002428181E-2</v>
          </cell>
          <cell r="G4840" t="str">
            <v>A</v>
          </cell>
          <cell r="H4840">
            <v>0.84080471447734828</v>
          </cell>
          <cell r="I4840" t="str">
            <v>A</v>
          </cell>
          <cell r="J4840">
            <v>0.18152000393193915</v>
          </cell>
          <cell r="K4840" t="str">
            <v>A</v>
          </cell>
          <cell r="L4840" t="str">
            <v>Aicf</v>
          </cell>
          <cell r="M4840" t="str">
            <v/>
          </cell>
          <cell r="N4840" t="str">
            <v>CAPAG Ano Base 2023</v>
          </cell>
          <cell r="O4840" t="str">
            <v>Não</v>
          </cell>
          <cell r="P4840">
            <v>0.16166513101368926</v>
          </cell>
          <cell r="Q4840" t="str">
            <v>Sim</v>
          </cell>
          <cell r="R4840" t="str">
            <v/>
          </cell>
          <cell r="S4840" t="str">
            <v/>
          </cell>
          <cell r="T4840" t="str">
            <v/>
          </cell>
          <cell r="U4840" t="str">
            <v/>
          </cell>
          <cell r="V4840" t="str">
            <v>Sim</v>
          </cell>
          <cell r="W4840" t="str">
            <v>Sim</v>
          </cell>
        </row>
        <row r="4841">
          <cell r="D4841" t="str">
            <v>Lajeado do Bugre/RS</v>
          </cell>
          <cell r="E4841" t="str">
            <v>B</v>
          </cell>
          <cell r="F4841">
            <v>0.16006687325926225</v>
          </cell>
          <cell r="G4841" t="str">
            <v>A</v>
          </cell>
          <cell r="H4841">
            <v>0.85188228002556599</v>
          </cell>
          <cell r="I4841" t="str">
            <v>B</v>
          </cell>
          <cell r="J4841">
            <v>1.9872099489928019E-2</v>
          </cell>
          <cell r="K4841" t="str">
            <v>B</v>
          </cell>
          <cell r="L4841" t="str">
            <v>Cicf</v>
          </cell>
          <cell r="M4841" t="str">
            <v/>
          </cell>
          <cell r="N4841" t="str">
            <v>CAPAG Ano Base 2023</v>
          </cell>
          <cell r="O4841" t="str">
            <v>Não</v>
          </cell>
          <cell r="P4841">
            <v>0.40058059304630061</v>
          </cell>
          <cell r="Q4841" t="str">
            <v>Sim</v>
          </cell>
          <cell r="R4841" t="str">
            <v/>
          </cell>
          <cell r="S4841" t="str">
            <v/>
          </cell>
          <cell r="T4841" t="str">
            <v/>
          </cell>
          <cell r="U4841" t="str">
            <v/>
          </cell>
          <cell r="V4841" t="str">
            <v>Sim</v>
          </cell>
          <cell r="W4841" t="str">
            <v>Sim</v>
          </cell>
        </row>
        <row r="4842">
          <cell r="D4842" t="str">
            <v>Lavras do Sul/RS</v>
          </cell>
          <cell r="E4842" t="str">
            <v>C</v>
          </cell>
          <cell r="F4842">
            <v>0</v>
          </cell>
          <cell r="G4842" t="str">
            <v>A</v>
          </cell>
          <cell r="H4842">
            <v>0.86581534008799976</v>
          </cell>
          <cell r="I4842" t="str">
            <v>B</v>
          </cell>
          <cell r="J4842">
            <v>0</v>
          </cell>
          <cell r="K4842" t="str">
            <v>C</v>
          </cell>
          <cell r="L4842" t="str">
            <v>Cicf</v>
          </cell>
          <cell r="M4842" t="str">
            <v/>
          </cell>
          <cell r="N4842" t="str">
            <v>CAPAG Ano Base 2023</v>
          </cell>
          <cell r="O4842" t="str">
            <v>Não</v>
          </cell>
          <cell r="P4842" t="str">
            <v>n.d.</v>
          </cell>
          <cell r="Q4842" t="str">
            <v>Sim</v>
          </cell>
          <cell r="R4842" t="str">
            <v/>
          </cell>
          <cell r="S4842" t="str">
            <v/>
          </cell>
          <cell r="T4842" t="str">
            <v/>
          </cell>
          <cell r="U4842" t="str">
            <v/>
          </cell>
          <cell r="V4842" t="str">
            <v>Sim</v>
          </cell>
          <cell r="W4842" t="str">
            <v>Sim</v>
          </cell>
        </row>
        <row r="4843">
          <cell r="D4843" t="str">
            <v>Liberato Salzano/RS</v>
          </cell>
          <cell r="E4843" t="str">
            <v>C</v>
          </cell>
          <cell r="F4843">
            <v>3.5438623021314619E-2</v>
          </cell>
          <cell r="G4843" t="str">
            <v>A</v>
          </cell>
          <cell r="H4843">
            <v>0.88941410151761979</v>
          </cell>
          <cell r="I4843" t="str">
            <v>B</v>
          </cell>
          <cell r="J4843">
            <v>-8.7347713782597643E-3</v>
          </cell>
          <cell r="K4843" t="str">
            <v>C</v>
          </cell>
          <cell r="L4843" t="str">
            <v>Cicf</v>
          </cell>
          <cell r="M4843" t="str">
            <v/>
          </cell>
          <cell r="N4843" t="str">
            <v>CAPAG Ano Base 2023</v>
          </cell>
          <cell r="O4843" t="str">
            <v>Não</v>
          </cell>
          <cell r="P4843" t="str">
            <v/>
          </cell>
          <cell r="Q4843" t="str">
            <v>Sim</v>
          </cell>
          <cell r="R4843" t="str">
            <v/>
          </cell>
          <cell r="S4843" t="str">
            <v/>
          </cell>
          <cell r="T4843" t="str">
            <v/>
          </cell>
          <cell r="U4843" t="str">
            <v/>
          </cell>
          <cell r="V4843" t="str">
            <v>Sim</v>
          </cell>
          <cell r="W4843" t="str">
            <v>Sim</v>
          </cell>
        </row>
        <row r="4844">
          <cell r="D4844" t="str">
            <v>Lindolfo Collor/RS</v>
          </cell>
          <cell r="E4844" t="str">
            <v>A</v>
          </cell>
          <cell r="F4844">
            <v>0.13009318546663906</v>
          </cell>
          <cell r="G4844" t="str">
            <v>A</v>
          </cell>
          <cell r="H4844">
            <v>0.77917777402097999</v>
          </cell>
          <cell r="I4844" t="str">
            <v>A</v>
          </cell>
          <cell r="J4844">
            <v>7.0013637189760822E-2</v>
          </cell>
          <cell r="K4844" t="str">
            <v>A</v>
          </cell>
          <cell r="L4844" t="str">
            <v>Bicf</v>
          </cell>
          <cell r="M4844" t="str">
            <v/>
          </cell>
          <cell r="N4844" t="str">
            <v>CAPAG Ano Base 2024</v>
          </cell>
          <cell r="O4844" t="str">
            <v>Sim</v>
          </cell>
          <cell r="P4844">
            <v>0.28627468958759678</v>
          </cell>
          <cell r="Q4844" t="str">
            <v>Sim</v>
          </cell>
          <cell r="R4844" t="str">
            <v/>
          </cell>
          <cell r="S4844" t="str">
            <v/>
          </cell>
          <cell r="T4844" t="str">
            <v/>
          </cell>
          <cell r="U4844" t="str">
            <v/>
          </cell>
          <cell r="V4844" t="str">
            <v>Sim</v>
          </cell>
          <cell r="W4844" t="str">
            <v>Sim</v>
          </cell>
        </row>
        <row r="4845">
          <cell r="D4845" t="str">
            <v>Linha Nova/RS</v>
          </cell>
          <cell r="E4845" t="str">
            <v>A</v>
          </cell>
          <cell r="F4845">
            <v>0</v>
          </cell>
          <cell r="G4845" t="str">
            <v>A</v>
          </cell>
          <cell r="H4845">
            <v>0.82600926387274143</v>
          </cell>
          <cell r="I4845" t="str">
            <v>A</v>
          </cell>
          <cell r="J4845">
            <v>0.29558874918703054</v>
          </cell>
          <cell r="K4845" t="str">
            <v>A</v>
          </cell>
          <cell r="L4845" t="str">
            <v>Bicf</v>
          </cell>
          <cell r="M4845" t="str">
            <v/>
          </cell>
          <cell r="N4845" t="str">
            <v>CAPAG Ano Base 2023</v>
          </cell>
          <cell r="O4845" t="str">
            <v>Não</v>
          </cell>
          <cell r="P4845">
            <v>6.8915129421562679E-2</v>
          </cell>
          <cell r="Q4845" t="str">
            <v>Sim</v>
          </cell>
          <cell r="R4845" t="str">
            <v/>
          </cell>
          <cell r="S4845" t="str">
            <v/>
          </cell>
          <cell r="T4845" t="str">
            <v/>
          </cell>
          <cell r="U4845" t="str">
            <v/>
          </cell>
          <cell r="V4845" t="str">
            <v>Sim</v>
          </cell>
          <cell r="W4845" t="str">
            <v>Sim</v>
          </cell>
        </row>
        <row r="4846">
          <cell r="D4846" t="str">
            <v>Machadinho/RS</v>
          </cell>
          <cell r="E4846" t="str">
            <v>B</v>
          </cell>
          <cell r="F4846">
            <v>0.20723022206898925</v>
          </cell>
          <cell r="G4846" t="str">
            <v>A</v>
          </cell>
          <cell r="H4846">
            <v>0.8917574852071315</v>
          </cell>
          <cell r="I4846" t="str">
            <v>B</v>
          </cell>
          <cell r="J4846">
            <v>4.2209458806145531E-2</v>
          </cell>
          <cell r="K4846" t="str">
            <v>B</v>
          </cell>
          <cell r="L4846" t="str">
            <v>Bicf</v>
          </cell>
          <cell r="M4846" t="str">
            <v/>
          </cell>
          <cell r="N4846" t="str">
            <v>CAPAG Ano Base 2024</v>
          </cell>
          <cell r="O4846" t="str">
            <v>Sim</v>
          </cell>
          <cell r="P4846">
            <v>9.5682733589195407E-2</v>
          </cell>
          <cell r="Q4846" t="str">
            <v>Sim</v>
          </cell>
          <cell r="R4846" t="str">
            <v/>
          </cell>
          <cell r="S4846" t="str">
            <v/>
          </cell>
          <cell r="T4846" t="str">
            <v/>
          </cell>
          <cell r="U4846" t="str">
            <v/>
          </cell>
          <cell r="V4846" t="str">
            <v>Sim</v>
          </cell>
          <cell r="W4846" t="str">
            <v>Sim</v>
          </cell>
        </row>
        <row r="4847">
          <cell r="D4847" t="str">
            <v>Maçambará/RS</v>
          </cell>
          <cell r="E4847" t="str">
            <v>A</v>
          </cell>
          <cell r="F4847">
            <v>1.1159551152870869E-2</v>
          </cell>
          <cell r="G4847" t="str">
            <v>A</v>
          </cell>
          <cell r="H4847">
            <v>0.84612931872917296</v>
          </cell>
          <cell r="I4847" t="str">
            <v>A</v>
          </cell>
          <cell r="J4847">
            <v>0.17305268197797416</v>
          </cell>
          <cell r="K4847" t="str">
            <v>A</v>
          </cell>
          <cell r="L4847" t="str">
            <v>Cicf</v>
          </cell>
          <cell r="M4847" t="str">
            <v/>
          </cell>
          <cell r="N4847" t="str">
            <v>CAPAG Ano Base 2023</v>
          </cell>
          <cell r="O4847" t="str">
            <v>Não</v>
          </cell>
          <cell r="P4847">
            <v>2.5464814481073766E-2</v>
          </cell>
          <cell r="Q4847" t="str">
            <v>Sim</v>
          </cell>
          <cell r="R4847" t="str">
            <v/>
          </cell>
          <cell r="S4847" t="str">
            <v/>
          </cell>
          <cell r="T4847" t="str">
            <v/>
          </cell>
          <cell r="U4847" t="str">
            <v/>
          </cell>
          <cell r="V4847" t="str">
            <v>Sim</v>
          </cell>
          <cell r="W4847" t="str">
            <v>Sim</v>
          </cell>
        </row>
        <row r="4848">
          <cell r="D4848" t="str">
            <v>Mampituba/RS</v>
          </cell>
          <cell r="E4848" t="str">
            <v>C</v>
          </cell>
          <cell r="F4848">
            <v>0.10035171152743361</v>
          </cell>
          <cell r="G4848" t="str">
            <v>A</v>
          </cell>
          <cell r="H4848">
            <v>0.83609741425930695</v>
          </cell>
          <cell r="I4848" t="str">
            <v>A</v>
          </cell>
          <cell r="J4848">
            <v>-4.1058552443462258E-3</v>
          </cell>
          <cell r="K4848" t="str">
            <v>C</v>
          </cell>
          <cell r="L4848" t="str">
            <v>Cicf</v>
          </cell>
          <cell r="M4848" t="str">
            <v/>
          </cell>
          <cell r="N4848" t="str">
            <v>CAPAG Ano Base 2023</v>
          </cell>
          <cell r="O4848" t="str">
            <v>Não</v>
          </cell>
          <cell r="P4848" t="str">
            <v/>
          </cell>
          <cell r="Q4848" t="str">
            <v>Sim</v>
          </cell>
          <cell r="R4848" t="str">
            <v/>
          </cell>
          <cell r="S4848" t="str">
            <v/>
          </cell>
          <cell r="T4848" t="str">
            <v/>
          </cell>
          <cell r="U4848" t="str">
            <v/>
          </cell>
          <cell r="V4848" t="str">
            <v>Sim</v>
          </cell>
          <cell r="W4848" t="str">
            <v>Sim</v>
          </cell>
        </row>
        <row r="4849">
          <cell r="D4849" t="str">
            <v>Manoel Viana/RS</v>
          </cell>
          <cell r="E4849" t="str">
            <v>A+</v>
          </cell>
          <cell r="F4849">
            <v>0.15361073506164113</v>
          </cell>
          <cell r="G4849" t="str">
            <v>A</v>
          </cell>
          <cell r="H4849">
            <v>0.77815324569572097</v>
          </cell>
          <cell r="I4849" t="str">
            <v>A</v>
          </cell>
          <cell r="J4849">
            <v>0.29565285197109042</v>
          </cell>
          <cell r="K4849" t="str">
            <v>A</v>
          </cell>
          <cell r="L4849" t="str">
            <v>Aicf</v>
          </cell>
          <cell r="M4849" t="str">
            <v/>
          </cell>
          <cell r="N4849" t="str">
            <v>CAPAG Ano Base 2023</v>
          </cell>
          <cell r="O4849" t="str">
            <v>Não</v>
          </cell>
          <cell r="P4849">
            <v>4.4049454259511581E-2</v>
          </cell>
          <cell r="Q4849" t="str">
            <v>Sim</v>
          </cell>
          <cell r="R4849" t="str">
            <v/>
          </cell>
          <cell r="S4849" t="str">
            <v/>
          </cell>
          <cell r="T4849" t="str">
            <v/>
          </cell>
          <cell r="U4849" t="str">
            <v/>
          </cell>
          <cell r="V4849" t="str">
            <v>Sim</v>
          </cell>
          <cell r="W4849" t="str">
            <v>Sim</v>
          </cell>
        </row>
        <row r="4850">
          <cell r="D4850" t="str">
            <v>Maquiné/RS</v>
          </cell>
          <cell r="E4850" t="str">
            <v>B</v>
          </cell>
          <cell r="F4850">
            <v>0.11230894068330871</v>
          </cell>
          <cell r="G4850" t="str">
            <v>A</v>
          </cell>
          <cell r="H4850">
            <v>0.88270145928552901</v>
          </cell>
          <cell r="I4850" t="str">
            <v>B</v>
          </cell>
          <cell r="J4850">
            <v>2.5120444395055071E-2</v>
          </cell>
          <cell r="K4850" t="str">
            <v>B</v>
          </cell>
          <cell r="L4850" t="str">
            <v>Cicf</v>
          </cell>
          <cell r="M4850" t="str">
            <v/>
          </cell>
          <cell r="N4850" t="str">
            <v>CAPAG Ano Base 2023</v>
          </cell>
          <cell r="O4850" t="str">
            <v>Não</v>
          </cell>
          <cell r="P4850">
            <v>0.4994822866299598</v>
          </cell>
          <cell r="Q4850" t="str">
            <v>Sim</v>
          </cell>
          <cell r="R4850" t="str">
            <v/>
          </cell>
          <cell r="S4850" t="str">
            <v/>
          </cell>
          <cell r="T4850" t="str">
            <v/>
          </cell>
          <cell r="U4850" t="str">
            <v/>
          </cell>
          <cell r="V4850" t="str">
            <v>Sim</v>
          </cell>
          <cell r="W4850" t="str">
            <v>Sim</v>
          </cell>
        </row>
        <row r="4851">
          <cell r="D4851" t="str">
            <v>Maratá/RS</v>
          </cell>
          <cell r="E4851" t="str">
            <v>A</v>
          </cell>
          <cell r="F4851">
            <v>9.4602012991068143E-2</v>
          </cell>
          <cell r="G4851" t="str">
            <v>A</v>
          </cell>
          <cell r="H4851">
            <v>0.83717540626820164</v>
          </cell>
          <cell r="I4851" t="str">
            <v>A</v>
          </cell>
          <cell r="J4851">
            <v>5.9309027910778654E-2</v>
          </cell>
          <cell r="K4851" t="str">
            <v>A</v>
          </cell>
          <cell r="L4851" t="str">
            <v>Bicf</v>
          </cell>
          <cell r="M4851" t="str">
            <v/>
          </cell>
          <cell r="N4851" t="str">
            <v>CAPAG Ano Base 2023</v>
          </cell>
          <cell r="O4851" t="str">
            <v>Não</v>
          </cell>
          <cell r="P4851">
            <v>0.17054357505907047</v>
          </cell>
          <cell r="Q4851" t="str">
            <v>Sim</v>
          </cell>
          <cell r="R4851" t="str">
            <v/>
          </cell>
          <cell r="S4851" t="str">
            <v/>
          </cell>
          <cell r="T4851" t="str">
            <v/>
          </cell>
          <cell r="U4851" t="str">
            <v/>
          </cell>
          <cell r="V4851" t="str">
            <v>Sim</v>
          </cell>
          <cell r="W4851" t="str">
            <v>Sim</v>
          </cell>
        </row>
        <row r="4852">
          <cell r="D4852" t="str">
            <v>Marau/RS</v>
          </cell>
          <cell r="E4852" t="str">
            <v>A+</v>
          </cell>
          <cell r="F4852">
            <v>0.18772342860506566</v>
          </cell>
          <cell r="G4852" t="str">
            <v>A</v>
          </cell>
          <cell r="H4852">
            <v>0.83531721742949094</v>
          </cell>
          <cell r="I4852" t="str">
            <v>A</v>
          </cell>
          <cell r="J4852">
            <v>0.12903975708304138</v>
          </cell>
          <cell r="K4852" t="str">
            <v>A</v>
          </cell>
          <cell r="L4852" t="str">
            <v>Aicf</v>
          </cell>
          <cell r="M4852" t="str">
            <v/>
          </cell>
          <cell r="N4852" t="str">
            <v>CAPAG Ano Base 2023</v>
          </cell>
          <cell r="O4852" t="str">
            <v>Não</v>
          </cell>
          <cell r="P4852">
            <v>8.0524030404725638E-2</v>
          </cell>
          <cell r="Q4852" t="str">
            <v>Sim</v>
          </cell>
          <cell r="R4852" t="str">
            <v/>
          </cell>
          <cell r="S4852" t="str">
            <v/>
          </cell>
          <cell r="T4852" t="str">
            <v/>
          </cell>
          <cell r="U4852" t="str">
            <v/>
          </cell>
          <cell r="V4852" t="str">
            <v>Sim</v>
          </cell>
          <cell r="W4852" t="str">
            <v>Sim</v>
          </cell>
        </row>
        <row r="4853">
          <cell r="D4853" t="str">
            <v>Marcelino Ramos/RS</v>
          </cell>
          <cell r="E4853" t="str">
            <v>n.d.</v>
          </cell>
          <cell r="F4853" t="str">
            <v>n.d.</v>
          </cell>
          <cell r="G4853" t="str">
            <v>n.d.</v>
          </cell>
          <cell r="H4853">
            <v>0.88079448566919627</v>
          </cell>
          <cell r="I4853" t="str">
            <v>B</v>
          </cell>
          <cell r="J4853" t="str">
            <v>n.d.</v>
          </cell>
          <cell r="K4853" t="str">
            <v>n.d.</v>
          </cell>
          <cell r="L4853" t="str">
            <v>Cicf</v>
          </cell>
          <cell r="M4853" t="str">
            <v xml:space="preserve">Ente não publicou último RGF de 2024
</v>
          </cell>
          <cell r="N4853" t="str">
            <v>CAPAG Ano Base 2023</v>
          </cell>
          <cell r="O4853" t="str">
            <v>Não</v>
          </cell>
          <cell r="P4853">
            <v>4.1010914073595667E-2</v>
          </cell>
          <cell r="Q4853" t="str">
            <v>Sim</v>
          </cell>
          <cell r="R4853" t="str">
            <v>Sim</v>
          </cell>
          <cell r="S4853" t="str">
            <v/>
          </cell>
          <cell r="T4853" t="str">
            <v/>
          </cell>
          <cell r="U4853" t="str">
            <v/>
          </cell>
          <cell r="V4853" t="str">
            <v>Não</v>
          </cell>
          <cell r="W4853" t="str">
            <v>Sim</v>
          </cell>
        </row>
        <row r="4854">
          <cell r="D4854" t="str">
            <v>Mariana Pimentel/RS</v>
          </cell>
          <cell r="E4854" t="str">
            <v>A</v>
          </cell>
          <cell r="F4854">
            <v>0.20068255088466841</v>
          </cell>
          <cell r="G4854" t="str">
            <v>A</v>
          </cell>
          <cell r="H4854">
            <v>0.84291515673091322</v>
          </cell>
          <cell r="I4854" t="str">
            <v>A</v>
          </cell>
          <cell r="J4854">
            <v>5.8923008222765243E-2</v>
          </cell>
          <cell r="K4854" t="str">
            <v>A</v>
          </cell>
          <cell r="L4854" t="str">
            <v>Bicf</v>
          </cell>
          <cell r="M4854" t="str">
            <v/>
          </cell>
          <cell r="N4854" t="str">
            <v>CAPAG Ano Base 2023</v>
          </cell>
          <cell r="O4854" t="str">
            <v>Não</v>
          </cell>
          <cell r="P4854">
            <v>0.20710710899237469</v>
          </cell>
          <cell r="Q4854" t="str">
            <v>Sim</v>
          </cell>
          <cell r="R4854" t="str">
            <v/>
          </cell>
          <cell r="S4854" t="str">
            <v/>
          </cell>
          <cell r="T4854" t="str">
            <v/>
          </cell>
          <cell r="U4854" t="str">
            <v/>
          </cell>
          <cell r="V4854" t="str">
            <v>Sim</v>
          </cell>
          <cell r="W4854" t="str">
            <v>Sim</v>
          </cell>
        </row>
        <row r="4855">
          <cell r="D4855" t="str">
            <v>Mariano Moro/RS</v>
          </cell>
          <cell r="E4855" t="str">
            <v>B+</v>
          </cell>
          <cell r="F4855">
            <v>5.9080528900299051E-2</v>
          </cell>
          <cell r="G4855" t="str">
            <v>A</v>
          </cell>
          <cell r="H4855">
            <v>0.86271860772057907</v>
          </cell>
          <cell r="I4855" t="str">
            <v>B</v>
          </cell>
          <cell r="J4855">
            <v>4.2363724540305493E-2</v>
          </cell>
          <cell r="K4855" t="str">
            <v>B</v>
          </cell>
          <cell r="L4855" t="str">
            <v>Aicf</v>
          </cell>
          <cell r="M4855" t="str">
            <v/>
          </cell>
          <cell r="N4855" t="str">
            <v>CAPAG Ano Base 2023</v>
          </cell>
          <cell r="O4855" t="str">
            <v>Não</v>
          </cell>
          <cell r="P4855">
            <v>7.5293415117224663E-2</v>
          </cell>
          <cell r="Q4855" t="str">
            <v>Sim</v>
          </cell>
          <cell r="R4855" t="str">
            <v/>
          </cell>
          <cell r="S4855" t="str">
            <v/>
          </cell>
          <cell r="T4855" t="str">
            <v/>
          </cell>
          <cell r="U4855" t="str">
            <v/>
          </cell>
          <cell r="V4855" t="str">
            <v>Sim</v>
          </cell>
          <cell r="W4855" t="str">
            <v>Sim</v>
          </cell>
        </row>
        <row r="4856">
          <cell r="D4856" t="str">
            <v>Marques de Souza/RS</v>
          </cell>
          <cell r="E4856" t="str">
            <v>A+</v>
          </cell>
          <cell r="F4856">
            <v>9.0628874264822523E-2</v>
          </cell>
          <cell r="G4856" t="str">
            <v>A</v>
          </cell>
          <cell r="H4856">
            <v>0.86807391571900461</v>
          </cell>
          <cell r="I4856" t="str">
            <v>B</v>
          </cell>
          <cell r="J4856">
            <v>0.13598260937541376</v>
          </cell>
          <cell r="K4856" t="str">
            <v>A</v>
          </cell>
          <cell r="L4856" t="str">
            <v>Aicf</v>
          </cell>
          <cell r="M4856" t="str">
            <v/>
          </cell>
          <cell r="N4856" t="str">
            <v>CAPAG Ano Base 2023</v>
          </cell>
          <cell r="O4856" t="str">
            <v>Não</v>
          </cell>
          <cell r="P4856">
            <v>0.15532949260118772</v>
          </cell>
          <cell r="Q4856" t="str">
            <v>Sim</v>
          </cell>
          <cell r="R4856" t="str">
            <v/>
          </cell>
          <cell r="S4856" t="str">
            <v/>
          </cell>
          <cell r="T4856" t="str">
            <v/>
          </cell>
          <cell r="U4856" t="str">
            <v/>
          </cell>
          <cell r="V4856" t="str">
            <v>Sim</v>
          </cell>
          <cell r="W4856" t="str">
            <v>Sim</v>
          </cell>
        </row>
        <row r="4857">
          <cell r="D4857" t="str">
            <v>Mata/RS</v>
          </cell>
          <cell r="E4857" t="str">
            <v>A</v>
          </cell>
          <cell r="F4857">
            <v>5.9825503673589984E-2</v>
          </cell>
          <cell r="G4857" t="str">
            <v>A</v>
          </cell>
          <cell r="H4857">
            <v>0.8713238178307342</v>
          </cell>
          <cell r="I4857" t="str">
            <v>B</v>
          </cell>
          <cell r="J4857">
            <v>5.9199833423838298E-2</v>
          </cell>
          <cell r="K4857" t="str">
            <v>A</v>
          </cell>
          <cell r="L4857" t="str">
            <v>Bicf</v>
          </cell>
          <cell r="M4857" t="str">
            <v/>
          </cell>
          <cell r="N4857" t="str">
            <v>CAPAG Ano Base 2023</v>
          </cell>
          <cell r="O4857" t="str">
            <v>Não</v>
          </cell>
          <cell r="P4857">
            <v>9.8799265974670064E-2</v>
          </cell>
          <cell r="Q4857" t="str">
            <v>Sim</v>
          </cell>
          <cell r="R4857" t="str">
            <v/>
          </cell>
          <cell r="S4857" t="str">
            <v/>
          </cell>
          <cell r="T4857" t="str">
            <v/>
          </cell>
          <cell r="U4857" t="str">
            <v/>
          </cell>
          <cell r="V4857" t="str">
            <v>Sim</v>
          </cell>
          <cell r="W4857" t="str">
            <v>Sim</v>
          </cell>
        </row>
        <row r="4858">
          <cell r="D4858" t="str">
            <v>Mato Castelhano/RS</v>
          </cell>
          <cell r="E4858" t="str">
            <v>C</v>
          </cell>
          <cell r="F4858">
            <v>0.11371421071845078</v>
          </cell>
          <cell r="G4858" t="str">
            <v>A</v>
          </cell>
          <cell r="H4858">
            <v>3.2844255616097486</v>
          </cell>
          <cell r="I4858" t="str">
            <v>C</v>
          </cell>
          <cell r="J4858">
            <v>-2.9046927064987793E-2</v>
          </cell>
          <cell r="K4858" t="str">
            <v>C</v>
          </cell>
          <cell r="L4858" t="str">
            <v>Cicf</v>
          </cell>
          <cell r="M4858" t="str">
            <v/>
          </cell>
          <cell r="N4858" t="str">
            <v>CAPAG Ano Base 2023</v>
          </cell>
          <cell r="O4858" t="str">
            <v>Não</v>
          </cell>
          <cell r="P4858">
            <v>4.7079143540687101</v>
          </cell>
          <cell r="Q4858" t="str">
            <v>Sim</v>
          </cell>
          <cell r="R4858" t="str">
            <v/>
          </cell>
          <cell r="S4858" t="str">
            <v/>
          </cell>
          <cell r="T4858" t="str">
            <v/>
          </cell>
          <cell r="U4858" t="str">
            <v/>
          </cell>
          <cell r="V4858" t="str">
            <v>Sim</v>
          </cell>
          <cell r="W4858" t="str">
            <v>Sim</v>
          </cell>
        </row>
        <row r="4859">
          <cell r="D4859" t="str">
            <v>Mato Leitão/RS</v>
          </cell>
          <cell r="E4859" t="str">
            <v>A</v>
          </cell>
          <cell r="F4859">
            <v>9.2223409312848698E-2</v>
          </cell>
          <cell r="G4859" t="str">
            <v>A</v>
          </cell>
          <cell r="H4859">
            <v>0.8213550152207012</v>
          </cell>
          <cell r="I4859" t="str">
            <v>A</v>
          </cell>
          <cell r="J4859">
            <v>0.1769036321223833</v>
          </cell>
          <cell r="K4859" t="str">
            <v>A</v>
          </cell>
          <cell r="L4859" t="str">
            <v>Cicf</v>
          </cell>
          <cell r="M4859" t="str">
            <v/>
          </cell>
          <cell r="N4859" t="str">
            <v>CAPAG Ano Base 2023</v>
          </cell>
          <cell r="O4859" t="str">
            <v>Não</v>
          </cell>
          <cell r="P4859">
            <v>0.1670829798402253</v>
          </cell>
          <cell r="Q4859" t="str">
            <v>Sim</v>
          </cell>
          <cell r="R4859" t="str">
            <v/>
          </cell>
          <cell r="S4859" t="str">
            <v/>
          </cell>
          <cell r="T4859" t="str">
            <v/>
          </cell>
          <cell r="U4859" t="str">
            <v/>
          </cell>
          <cell r="V4859" t="str">
            <v>Sim</v>
          </cell>
          <cell r="W4859" t="str">
            <v>Sim</v>
          </cell>
        </row>
        <row r="4860">
          <cell r="D4860" t="str">
            <v>Mato Queimado/RS</v>
          </cell>
          <cell r="E4860" t="str">
            <v>A</v>
          </cell>
          <cell r="F4860">
            <v>0</v>
          </cell>
          <cell r="G4860" t="str">
            <v>A</v>
          </cell>
          <cell r="H4860">
            <v>0.8206093367462679</v>
          </cell>
          <cell r="I4860" t="str">
            <v>A</v>
          </cell>
          <cell r="J4860">
            <v>0.12915875723515513</v>
          </cell>
          <cell r="K4860" t="str">
            <v>A</v>
          </cell>
          <cell r="L4860" t="str">
            <v>Bicf</v>
          </cell>
          <cell r="M4860" t="str">
            <v/>
          </cell>
          <cell r="N4860" t="str">
            <v>CAPAG Ano Base 2023</v>
          </cell>
          <cell r="O4860" t="str">
            <v>Não</v>
          </cell>
          <cell r="P4860">
            <v>9.9851451739423294E-2</v>
          </cell>
          <cell r="Q4860" t="str">
            <v>Sim</v>
          </cell>
          <cell r="R4860" t="str">
            <v/>
          </cell>
          <cell r="S4860" t="str">
            <v/>
          </cell>
          <cell r="T4860" t="str">
            <v/>
          </cell>
          <cell r="U4860" t="str">
            <v/>
          </cell>
          <cell r="V4860" t="str">
            <v>Sim</v>
          </cell>
          <cell r="W4860" t="str">
            <v>Sim</v>
          </cell>
        </row>
        <row r="4861">
          <cell r="D4861" t="str">
            <v>Maximiliano de Almeida/RS</v>
          </cell>
          <cell r="E4861" t="str">
            <v>n.d.</v>
          </cell>
          <cell r="F4861">
            <v>0.13563571114955542</v>
          </cell>
          <cell r="G4861" t="str">
            <v>A</v>
          </cell>
          <cell r="H4861">
            <v>0.89873258705131287</v>
          </cell>
          <cell r="I4861" t="str">
            <v>B</v>
          </cell>
          <cell r="J4861" t="str">
            <v>n.d.</v>
          </cell>
          <cell r="K4861" t="str">
            <v>n.d.</v>
          </cell>
          <cell r="L4861" t="str">
            <v>Bicf</v>
          </cell>
          <cell r="M486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861" t="str">
            <v>CAPAG Ano Base 2023</v>
          </cell>
          <cell r="O4861" t="str">
            <v>Não</v>
          </cell>
          <cell r="P4861" t="str">
            <v>n.d.</v>
          </cell>
          <cell r="Q4861" t="str">
            <v>Sim</v>
          </cell>
          <cell r="R4861" t="str">
            <v/>
          </cell>
          <cell r="S4861" t="str">
            <v/>
          </cell>
          <cell r="T4861" t="str">
            <v/>
          </cell>
          <cell r="U4861" t="str">
            <v>Sim</v>
          </cell>
          <cell r="V4861" t="str">
            <v>Sim</v>
          </cell>
          <cell r="W4861" t="str">
            <v>Sim</v>
          </cell>
        </row>
        <row r="4862">
          <cell r="D4862" t="str">
            <v>Minas do Leão/RS</v>
          </cell>
          <cell r="E4862" t="str">
            <v>A</v>
          </cell>
          <cell r="F4862">
            <v>0.18826387852457505</v>
          </cell>
          <cell r="G4862" t="str">
            <v>A</v>
          </cell>
          <cell r="H4862">
            <v>0.88350287861215904</v>
          </cell>
          <cell r="I4862" t="str">
            <v>B</v>
          </cell>
          <cell r="J4862">
            <v>0.15241417895161585</v>
          </cell>
          <cell r="K4862" t="str">
            <v>A</v>
          </cell>
          <cell r="L4862" t="str">
            <v>Bicf</v>
          </cell>
          <cell r="M4862" t="str">
            <v/>
          </cell>
          <cell r="N4862" t="str">
            <v>CAPAG Ano Base 2024</v>
          </cell>
          <cell r="O4862" t="str">
            <v>Sim</v>
          </cell>
          <cell r="P4862">
            <v>3.504627242922663E-2</v>
          </cell>
          <cell r="Q4862" t="str">
            <v>Sim</v>
          </cell>
          <cell r="R4862" t="str">
            <v/>
          </cell>
          <cell r="S4862" t="str">
            <v/>
          </cell>
          <cell r="T4862" t="str">
            <v/>
          </cell>
          <cell r="U4862" t="str">
            <v/>
          </cell>
          <cell r="V4862" t="str">
            <v>Sim</v>
          </cell>
          <cell r="W4862" t="str">
            <v>Sim</v>
          </cell>
        </row>
        <row r="4863">
          <cell r="D4863" t="str">
            <v>Miraguaí/RS</v>
          </cell>
          <cell r="E4863" t="str">
            <v>n.d.</v>
          </cell>
          <cell r="F4863">
            <v>6.4607191599982808E-2</v>
          </cell>
          <cell r="G4863" t="str">
            <v>A</v>
          </cell>
          <cell r="H4863" t="str">
            <v>n.d.</v>
          </cell>
          <cell r="I4863" t="str">
            <v>n.d.</v>
          </cell>
          <cell r="J4863">
            <v>5.0657063607099227E-2</v>
          </cell>
          <cell r="K4863" t="str">
            <v>A</v>
          </cell>
          <cell r="L4863" t="str">
            <v>Cicf</v>
          </cell>
          <cell r="M4863" t="str">
            <v/>
          </cell>
          <cell r="N4863" t="str">
            <v>CAPAG Ano Base 2023</v>
          </cell>
          <cell r="O4863" t="str">
            <v>Não</v>
          </cell>
          <cell r="P4863">
            <v>0.18396023632911829</v>
          </cell>
          <cell r="Q4863" t="str">
            <v>Sim</v>
          </cell>
          <cell r="R4863" t="str">
            <v/>
          </cell>
          <cell r="S4863" t="str">
            <v/>
          </cell>
          <cell r="T4863" t="str">
            <v/>
          </cell>
          <cell r="U4863" t="str">
            <v/>
          </cell>
          <cell r="V4863" t="str">
            <v>Sim</v>
          </cell>
          <cell r="W4863" t="str">
            <v>Sim</v>
          </cell>
        </row>
        <row r="4864">
          <cell r="D4864" t="str">
            <v>Montauri/RS</v>
          </cell>
          <cell r="E4864" t="str">
            <v>A+</v>
          </cell>
          <cell r="F4864">
            <v>0</v>
          </cell>
          <cell r="G4864" t="str">
            <v>A</v>
          </cell>
          <cell r="H4864">
            <v>0.77356906970238093</v>
          </cell>
          <cell r="I4864" t="str">
            <v>A</v>
          </cell>
          <cell r="J4864">
            <v>0.26868762329428619</v>
          </cell>
          <cell r="K4864" t="str">
            <v>A</v>
          </cell>
          <cell r="L4864" t="str">
            <v>Aicf</v>
          </cell>
          <cell r="M4864" t="str">
            <v/>
          </cell>
          <cell r="N4864" t="str">
            <v>CAPAG Ano Base 2023</v>
          </cell>
          <cell r="O4864" t="str">
            <v>Não</v>
          </cell>
          <cell r="P4864">
            <v>2.6568429461920028E-2</v>
          </cell>
          <cell r="Q4864" t="str">
            <v>Sim</v>
          </cell>
          <cell r="R4864" t="str">
            <v/>
          </cell>
          <cell r="S4864" t="str">
            <v/>
          </cell>
          <cell r="T4864" t="str">
            <v/>
          </cell>
          <cell r="U4864" t="str">
            <v/>
          </cell>
          <cell r="V4864" t="str">
            <v>Sim</v>
          </cell>
          <cell r="W4864" t="str">
            <v>Sim</v>
          </cell>
        </row>
        <row r="4865">
          <cell r="D4865" t="str">
            <v>Monte Alegre dos Campos/RS</v>
          </cell>
          <cell r="E4865" t="str">
            <v>A</v>
          </cell>
          <cell r="F4865">
            <v>0</v>
          </cell>
          <cell r="G4865" t="str">
            <v>A</v>
          </cell>
          <cell r="H4865">
            <v>0.91603235976846742</v>
          </cell>
          <cell r="I4865" t="str">
            <v>B</v>
          </cell>
          <cell r="J4865">
            <v>6.0598658752983856E-2</v>
          </cell>
          <cell r="K4865" t="str">
            <v>A</v>
          </cell>
          <cell r="L4865" t="str">
            <v>Bicf</v>
          </cell>
          <cell r="M4865" t="str">
            <v/>
          </cell>
          <cell r="N4865" t="str">
            <v>CAPAG Ano Base 2024</v>
          </cell>
          <cell r="O4865" t="str">
            <v>Sim</v>
          </cell>
          <cell r="P4865">
            <v>8.3963518751974678E-2</v>
          </cell>
          <cell r="Q4865" t="str">
            <v>Sim</v>
          </cell>
          <cell r="R4865" t="str">
            <v/>
          </cell>
          <cell r="S4865" t="str">
            <v/>
          </cell>
          <cell r="T4865" t="str">
            <v/>
          </cell>
          <cell r="U4865" t="str">
            <v/>
          </cell>
          <cell r="V4865" t="str">
            <v>Sim</v>
          </cell>
          <cell r="W4865" t="str">
            <v>Sim</v>
          </cell>
        </row>
        <row r="4866">
          <cell r="D4866" t="str">
            <v>Monte Belo do Sul/RS</v>
          </cell>
          <cell r="E4866" t="str">
            <v>A</v>
          </cell>
          <cell r="F4866">
            <v>0</v>
          </cell>
          <cell r="G4866" t="str">
            <v>A</v>
          </cell>
          <cell r="H4866">
            <v>0.85492387035357598</v>
          </cell>
          <cell r="I4866" t="str">
            <v>B</v>
          </cell>
          <cell r="J4866">
            <v>0.11942904838072149</v>
          </cell>
          <cell r="K4866" t="str">
            <v>A</v>
          </cell>
          <cell r="L4866" t="str">
            <v>Bicf</v>
          </cell>
          <cell r="M4866" t="str">
            <v/>
          </cell>
          <cell r="N4866" t="str">
            <v>CAPAG Ano Base 2023</v>
          </cell>
          <cell r="O4866" t="str">
            <v>Não</v>
          </cell>
          <cell r="P4866">
            <v>9.9692544928237509E-2</v>
          </cell>
          <cell r="Q4866" t="str">
            <v>Sim</v>
          </cell>
          <cell r="R4866" t="str">
            <v/>
          </cell>
          <cell r="S4866" t="str">
            <v/>
          </cell>
          <cell r="T4866" t="str">
            <v/>
          </cell>
          <cell r="U4866" t="str">
            <v/>
          </cell>
          <cell r="V4866" t="str">
            <v>Sim</v>
          </cell>
          <cell r="W4866" t="str">
            <v>Sim</v>
          </cell>
        </row>
        <row r="4867">
          <cell r="D4867" t="str">
            <v>Montenegro/RS</v>
          </cell>
          <cell r="E4867" t="str">
            <v>A</v>
          </cell>
          <cell r="F4867">
            <v>0.28507800103718295</v>
          </cell>
          <cell r="G4867" t="str">
            <v>A</v>
          </cell>
          <cell r="H4867">
            <v>0.85586103641966027</v>
          </cell>
          <cell r="I4867" t="str">
            <v>B</v>
          </cell>
          <cell r="J4867">
            <v>9.4463406316624726E-2</v>
          </cell>
          <cell r="K4867" t="str">
            <v>A</v>
          </cell>
          <cell r="L4867" t="str">
            <v>Bicf</v>
          </cell>
          <cell r="M4867" t="str">
            <v/>
          </cell>
          <cell r="N4867" t="str">
            <v>CAPAG Ano Base 2023</v>
          </cell>
          <cell r="O4867" t="str">
            <v>Não</v>
          </cell>
          <cell r="P4867">
            <v>0.13375789220005749</v>
          </cell>
          <cell r="Q4867" t="str">
            <v>Sim</v>
          </cell>
          <cell r="R4867" t="str">
            <v/>
          </cell>
          <cell r="S4867" t="str">
            <v/>
          </cell>
          <cell r="T4867" t="str">
            <v/>
          </cell>
          <cell r="U4867" t="str">
            <v/>
          </cell>
          <cell r="V4867" t="str">
            <v>Sim</v>
          </cell>
          <cell r="W4867" t="str">
            <v>Sim</v>
          </cell>
        </row>
        <row r="4868">
          <cell r="D4868" t="str">
            <v>Mormaço/RS</v>
          </cell>
          <cell r="E4868" t="str">
            <v>A</v>
          </cell>
          <cell r="F4868">
            <v>0.16815622822610593</v>
          </cell>
          <cell r="G4868" t="str">
            <v>A</v>
          </cell>
          <cell r="H4868">
            <v>0.78228652282511402</v>
          </cell>
          <cell r="I4868" t="str">
            <v>A</v>
          </cell>
          <cell r="J4868">
            <v>0.10933325033698403</v>
          </cell>
          <cell r="K4868" t="str">
            <v>A</v>
          </cell>
          <cell r="L4868" t="str">
            <v>Bicf</v>
          </cell>
          <cell r="M4868" t="str">
            <v/>
          </cell>
          <cell r="N4868" t="str">
            <v>CAPAG Ano Base 2023</v>
          </cell>
          <cell r="O4868" t="str">
            <v>Não</v>
          </cell>
          <cell r="P4868">
            <v>6.0087283188763392E-2</v>
          </cell>
          <cell r="Q4868" t="str">
            <v>Sim</v>
          </cell>
          <cell r="R4868" t="str">
            <v/>
          </cell>
          <cell r="S4868" t="str">
            <v/>
          </cell>
          <cell r="T4868" t="str">
            <v/>
          </cell>
          <cell r="U4868" t="str">
            <v/>
          </cell>
          <cell r="V4868" t="str">
            <v>Sim</v>
          </cell>
          <cell r="W4868" t="str">
            <v>Sim</v>
          </cell>
        </row>
        <row r="4869">
          <cell r="D4869" t="str">
            <v>Morrinhos do Sul/RS</v>
          </cell>
          <cell r="E4869" t="str">
            <v>C</v>
          </cell>
          <cell r="F4869">
            <v>8.9698030771013834E-2</v>
          </cell>
          <cell r="G4869" t="str">
            <v>A</v>
          </cell>
          <cell r="H4869">
            <v>0.92323360922354003</v>
          </cell>
          <cell r="I4869" t="str">
            <v>B</v>
          </cell>
          <cell r="J4869">
            <v>-1.5401548587019851E-3</v>
          </cell>
          <cell r="K4869" t="str">
            <v>C</v>
          </cell>
          <cell r="L4869" t="str">
            <v>Bicf</v>
          </cell>
          <cell r="M4869" t="str">
            <v/>
          </cell>
          <cell r="N4869" t="str">
            <v>CAPAG Ano Base 2023</v>
          </cell>
          <cell r="O4869" t="str">
            <v>Não</v>
          </cell>
          <cell r="P4869">
            <v>100.2779406889762</v>
          </cell>
          <cell r="Q4869" t="str">
            <v>Sim</v>
          </cell>
          <cell r="R4869" t="str">
            <v/>
          </cell>
          <cell r="S4869" t="str">
            <v/>
          </cell>
          <cell r="T4869" t="str">
            <v/>
          </cell>
          <cell r="U4869" t="str">
            <v/>
          </cell>
          <cell r="V4869" t="str">
            <v>Sim</v>
          </cell>
          <cell r="W4869" t="str">
            <v>Sim</v>
          </cell>
        </row>
        <row r="4870">
          <cell r="D4870" t="str">
            <v>Morro Redondo/RS</v>
          </cell>
          <cell r="E4870" t="str">
            <v>A</v>
          </cell>
          <cell r="F4870">
            <v>0</v>
          </cell>
          <cell r="G4870" t="str">
            <v>A</v>
          </cell>
          <cell r="H4870">
            <v>0.93868680736048948</v>
          </cell>
          <cell r="I4870" t="str">
            <v>B</v>
          </cell>
          <cell r="J4870">
            <v>0.15214904052498965</v>
          </cell>
          <cell r="K4870" t="str">
            <v>A</v>
          </cell>
          <cell r="L4870" t="str">
            <v>Bicf</v>
          </cell>
          <cell r="M4870" t="str">
            <v/>
          </cell>
          <cell r="N4870" t="str">
            <v>CAPAG Ano Base 2023</v>
          </cell>
          <cell r="O4870" t="str">
            <v>Não</v>
          </cell>
          <cell r="P4870">
            <v>9.9746940727843264E-2</v>
          </cell>
          <cell r="Q4870" t="str">
            <v>Sim</v>
          </cell>
          <cell r="R4870" t="str">
            <v/>
          </cell>
          <cell r="S4870" t="str">
            <v/>
          </cell>
          <cell r="T4870" t="str">
            <v/>
          </cell>
          <cell r="U4870" t="str">
            <v/>
          </cell>
          <cell r="V4870" t="str">
            <v>Sim</v>
          </cell>
          <cell r="W4870" t="str">
            <v>Sim</v>
          </cell>
        </row>
        <row r="4871">
          <cell r="D4871" t="str">
            <v>Morro Reuter/RS</v>
          </cell>
          <cell r="E4871" t="str">
            <v>A+</v>
          </cell>
          <cell r="F4871">
            <v>0</v>
          </cell>
          <cell r="G4871" t="str">
            <v>A</v>
          </cell>
          <cell r="H4871">
            <v>0.78867071344230477</v>
          </cell>
          <cell r="I4871" t="str">
            <v>A</v>
          </cell>
          <cell r="J4871">
            <v>0.17809881856620702</v>
          </cell>
          <cell r="K4871" t="str">
            <v>A</v>
          </cell>
          <cell r="L4871" t="str">
            <v>Aicf</v>
          </cell>
          <cell r="M4871" t="str">
            <v/>
          </cell>
          <cell r="N4871" t="str">
            <v>CAPAG Ano Base 2023</v>
          </cell>
          <cell r="O4871" t="str">
            <v>Não</v>
          </cell>
          <cell r="P4871">
            <v>3.6827339996302694E-2</v>
          </cell>
          <cell r="Q4871" t="str">
            <v>Sim</v>
          </cell>
          <cell r="R4871" t="str">
            <v/>
          </cell>
          <cell r="S4871" t="str">
            <v/>
          </cell>
          <cell r="T4871" t="str">
            <v/>
          </cell>
          <cell r="U4871" t="str">
            <v/>
          </cell>
          <cell r="V4871" t="str">
            <v>Sim</v>
          </cell>
          <cell r="W4871" t="str">
            <v>Sim</v>
          </cell>
        </row>
        <row r="4872">
          <cell r="D4872" t="str">
            <v>Mostardas/RS</v>
          </cell>
          <cell r="E4872" t="str">
            <v>B+</v>
          </cell>
          <cell r="F4872">
            <v>0.2035083772517757</v>
          </cell>
          <cell r="G4872" t="str">
            <v>A</v>
          </cell>
          <cell r="H4872">
            <v>0.88899769216095303</v>
          </cell>
          <cell r="I4872" t="str">
            <v>B</v>
          </cell>
          <cell r="J4872">
            <v>4.3652310939434495E-2</v>
          </cell>
          <cell r="K4872" t="str">
            <v>B</v>
          </cell>
          <cell r="L4872" t="str">
            <v>Aicf</v>
          </cell>
          <cell r="M4872" t="str">
            <v/>
          </cell>
          <cell r="N4872" t="str">
            <v>CAPAG Ano Base 2023</v>
          </cell>
          <cell r="O4872" t="str">
            <v>Não</v>
          </cell>
          <cell r="P4872">
            <v>0.29813515438888044</v>
          </cell>
          <cell r="Q4872" t="str">
            <v>Sim</v>
          </cell>
          <cell r="R4872" t="str">
            <v/>
          </cell>
          <cell r="S4872" t="str">
            <v/>
          </cell>
          <cell r="T4872" t="str">
            <v/>
          </cell>
          <cell r="U4872" t="str">
            <v/>
          </cell>
          <cell r="V4872" t="str">
            <v>Sim</v>
          </cell>
          <cell r="W4872" t="str">
            <v>Sim</v>
          </cell>
        </row>
        <row r="4873">
          <cell r="D4873" t="str">
            <v>Muçum/RS</v>
          </cell>
          <cell r="E4873" t="str">
            <v>n.d.</v>
          </cell>
          <cell r="F4873">
            <v>9.6207371421241264E-2</v>
          </cell>
          <cell r="G4873" t="str">
            <v>A</v>
          </cell>
          <cell r="H4873">
            <v>0.94875671369562675</v>
          </cell>
          <cell r="I4873" t="str">
            <v>B</v>
          </cell>
          <cell r="J4873" t="str">
            <v>n.d.</v>
          </cell>
          <cell r="K4873" t="str">
            <v>n.d.</v>
          </cell>
          <cell r="L4873" t="str">
            <v>Bicf</v>
          </cell>
          <cell r="M487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873" t="str">
            <v>CAPAG Ano Base 2024</v>
          </cell>
          <cell r="O4873" t="str">
            <v>Sim</v>
          </cell>
          <cell r="P4873" t="str">
            <v>n.d.</v>
          </cell>
          <cell r="Q4873" t="str">
            <v>Sim</v>
          </cell>
          <cell r="R4873" t="str">
            <v/>
          </cell>
          <cell r="S4873" t="str">
            <v/>
          </cell>
          <cell r="T4873" t="str">
            <v/>
          </cell>
          <cell r="U4873" t="str">
            <v>Sim</v>
          </cell>
          <cell r="V4873" t="str">
            <v>Sim</v>
          </cell>
          <cell r="W4873" t="str">
            <v>Sim</v>
          </cell>
        </row>
        <row r="4874">
          <cell r="D4874" t="str">
            <v>Muitos Capões/RS</v>
          </cell>
          <cell r="E4874" t="str">
            <v>n.d.</v>
          </cell>
          <cell r="F4874">
            <v>2.6600321041196976E-2</v>
          </cell>
          <cell r="G4874" t="str">
            <v>A</v>
          </cell>
          <cell r="H4874">
            <v>0.81367670275148951</v>
          </cell>
          <cell r="I4874" t="str">
            <v>A</v>
          </cell>
          <cell r="J4874" t="str">
            <v>n.d.</v>
          </cell>
          <cell r="K4874" t="str">
            <v>n.d.</v>
          </cell>
          <cell r="L4874" t="str">
            <v>Bicf</v>
          </cell>
          <cell r="M487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874" t="str">
            <v>CAPAG Ano Base 2023</v>
          </cell>
          <cell r="O4874" t="str">
            <v>Não</v>
          </cell>
          <cell r="P4874">
            <v>2.9370342172375462E-2</v>
          </cell>
          <cell r="Q4874" t="str">
            <v>Sim</v>
          </cell>
          <cell r="R4874" t="str">
            <v>Sim</v>
          </cell>
          <cell r="S4874" t="str">
            <v/>
          </cell>
          <cell r="T4874" t="str">
            <v/>
          </cell>
          <cell r="U4874" t="str">
            <v>Sim</v>
          </cell>
          <cell r="V4874" t="str">
            <v>Sim</v>
          </cell>
          <cell r="W4874" t="str">
            <v>Sim</v>
          </cell>
        </row>
        <row r="4875">
          <cell r="D4875" t="str">
            <v>Muliterno/RS</v>
          </cell>
          <cell r="E4875" t="str">
            <v>A</v>
          </cell>
          <cell r="F4875">
            <v>6.9803643695396753E-2</v>
          </cell>
          <cell r="G4875" t="str">
            <v>A</v>
          </cell>
          <cell r="H4875">
            <v>0.82675221352049744</v>
          </cell>
          <cell r="I4875" t="str">
            <v>A</v>
          </cell>
          <cell r="J4875">
            <v>6.7674993399787151E-2</v>
          </cell>
          <cell r="K4875" t="str">
            <v>A</v>
          </cell>
          <cell r="L4875" t="str">
            <v>Cicf</v>
          </cell>
          <cell r="M4875" t="str">
            <v/>
          </cell>
          <cell r="N4875" t="str">
            <v>CAPAG Ano Base 2023</v>
          </cell>
          <cell r="O4875" t="str">
            <v>Não</v>
          </cell>
          <cell r="P4875">
            <v>0.24299062604167748</v>
          </cell>
          <cell r="Q4875" t="str">
            <v>Sim</v>
          </cell>
          <cell r="R4875" t="str">
            <v/>
          </cell>
          <cell r="S4875" t="str">
            <v/>
          </cell>
          <cell r="T4875" t="str">
            <v/>
          </cell>
          <cell r="U4875" t="str">
            <v/>
          </cell>
          <cell r="V4875" t="str">
            <v>Sim</v>
          </cell>
          <cell r="W4875" t="str">
            <v>Sim</v>
          </cell>
        </row>
        <row r="4876">
          <cell r="D4876" t="str">
            <v>Não-Me-Toque/RS</v>
          </cell>
          <cell r="E4876" t="str">
            <v>A</v>
          </cell>
          <cell r="F4876">
            <v>9.2399861503100866E-2</v>
          </cell>
          <cell r="G4876" t="str">
            <v>A</v>
          </cell>
          <cell r="H4876">
            <v>0.86405713018259833</v>
          </cell>
          <cell r="I4876" t="str">
            <v>B</v>
          </cell>
          <cell r="J4876">
            <v>9.7602288172957005E-2</v>
          </cell>
          <cell r="K4876" t="str">
            <v>A</v>
          </cell>
          <cell r="L4876" t="str">
            <v>Cicf</v>
          </cell>
          <cell r="M4876" t="str">
            <v/>
          </cell>
          <cell r="N4876" t="str">
            <v>CAPAG Ano Base 2023</v>
          </cell>
          <cell r="O4876" t="str">
            <v>Não</v>
          </cell>
          <cell r="P4876">
            <v>0.20412638515887924</v>
          </cell>
          <cell r="Q4876" t="str">
            <v>Sim</v>
          </cell>
          <cell r="R4876" t="str">
            <v/>
          </cell>
          <cell r="S4876" t="str">
            <v/>
          </cell>
          <cell r="T4876" t="str">
            <v/>
          </cell>
          <cell r="U4876" t="str">
            <v/>
          </cell>
          <cell r="V4876" t="str">
            <v>Sim</v>
          </cell>
          <cell r="W4876" t="str">
            <v>Sim</v>
          </cell>
        </row>
        <row r="4877">
          <cell r="D4877" t="str">
            <v>Nicolau Vergueiro/RS</v>
          </cell>
          <cell r="E4877" t="str">
            <v>A</v>
          </cell>
          <cell r="F4877">
            <v>0.107348740701805</v>
          </cell>
          <cell r="G4877" t="str">
            <v>A</v>
          </cell>
          <cell r="H4877">
            <v>0.93118141948569111</v>
          </cell>
          <cell r="I4877" t="str">
            <v>B</v>
          </cell>
          <cell r="J4877">
            <v>5.4220110214103251E-2</v>
          </cell>
          <cell r="K4877" t="str">
            <v>A</v>
          </cell>
          <cell r="L4877" t="str">
            <v>Bicf</v>
          </cell>
          <cell r="M4877" t="str">
            <v/>
          </cell>
          <cell r="N4877" t="str">
            <v>CAPAG Ano Base 2023</v>
          </cell>
          <cell r="O4877" t="str">
            <v>Não</v>
          </cell>
          <cell r="P4877">
            <v>2.3044376350950207E-3</v>
          </cell>
          <cell r="Q4877" t="str">
            <v>Sim</v>
          </cell>
          <cell r="R4877" t="str">
            <v/>
          </cell>
          <cell r="S4877" t="str">
            <v/>
          </cell>
          <cell r="T4877" t="str">
            <v/>
          </cell>
          <cell r="U4877" t="str">
            <v/>
          </cell>
          <cell r="V4877" t="str">
            <v>Sim</v>
          </cell>
          <cell r="W4877" t="str">
            <v>Sim</v>
          </cell>
        </row>
        <row r="4878">
          <cell r="D4878" t="str">
            <v>Nonoai/RS</v>
          </cell>
          <cell r="E4878" t="str">
            <v>A</v>
          </cell>
          <cell r="F4878">
            <v>0.24705767807032289</v>
          </cell>
          <cell r="G4878" t="str">
            <v>A</v>
          </cell>
          <cell r="H4878">
            <v>0.83894765070932342</v>
          </cell>
          <cell r="I4878" t="str">
            <v>A</v>
          </cell>
          <cell r="J4878">
            <v>3.6420520311972571E-2</v>
          </cell>
          <cell r="K4878" t="str">
            <v>B</v>
          </cell>
          <cell r="L4878" t="str">
            <v>Dicf</v>
          </cell>
          <cell r="M4878" t="str">
            <v/>
          </cell>
          <cell r="N4878" t="str">
            <v>CAPAG Ano Base 2023</v>
          </cell>
          <cell r="O4878" t="str">
            <v>Não</v>
          </cell>
          <cell r="P4878">
            <v>4.0233927498602606E-2</v>
          </cell>
          <cell r="Q4878" t="str">
            <v>Sim</v>
          </cell>
          <cell r="R4878" t="str">
            <v/>
          </cell>
          <cell r="S4878" t="str">
            <v/>
          </cell>
          <cell r="T4878" t="str">
            <v/>
          </cell>
          <cell r="U4878" t="str">
            <v/>
          </cell>
          <cell r="V4878" t="str">
            <v>Sim</v>
          </cell>
          <cell r="W4878" t="str">
            <v>Sim</v>
          </cell>
        </row>
        <row r="4879">
          <cell r="D4879" t="str">
            <v>Nova Alvorada/RS</v>
          </cell>
          <cell r="E4879" t="str">
            <v>B+</v>
          </cell>
          <cell r="F4879">
            <v>0.20940981222372962</v>
          </cell>
          <cell r="G4879" t="str">
            <v>A</v>
          </cell>
          <cell r="H4879">
            <v>0.8694393419349804</v>
          </cell>
          <cell r="I4879" t="str">
            <v>B</v>
          </cell>
          <cell r="J4879">
            <v>4.3003619558605689E-2</v>
          </cell>
          <cell r="K4879" t="str">
            <v>B</v>
          </cell>
          <cell r="L4879" t="str">
            <v>Aicf</v>
          </cell>
          <cell r="M4879" t="str">
            <v/>
          </cell>
          <cell r="N4879" t="str">
            <v>CAPAG Ano Base 2023</v>
          </cell>
          <cell r="O4879" t="str">
            <v>Não</v>
          </cell>
          <cell r="P4879">
            <v>9.1524231047778903E-2</v>
          </cell>
          <cell r="Q4879" t="str">
            <v>Sim</v>
          </cell>
          <cell r="R4879" t="str">
            <v/>
          </cell>
          <cell r="S4879" t="str">
            <v/>
          </cell>
          <cell r="T4879" t="str">
            <v/>
          </cell>
          <cell r="U4879" t="str">
            <v/>
          </cell>
          <cell r="V4879" t="str">
            <v>Sim</v>
          </cell>
          <cell r="W4879" t="str">
            <v>Sim</v>
          </cell>
        </row>
        <row r="4880">
          <cell r="D4880" t="str">
            <v>Nova Araçá/RS</v>
          </cell>
          <cell r="E4880" t="str">
            <v>A</v>
          </cell>
          <cell r="F4880">
            <v>0.14136383653856566</v>
          </cell>
          <cell r="G4880" t="str">
            <v>A</v>
          </cell>
          <cell r="H4880">
            <v>0.79582982704057659</v>
          </cell>
          <cell r="I4880" t="str">
            <v>A</v>
          </cell>
          <cell r="J4880">
            <v>6.2063296054206699E-2</v>
          </cell>
          <cell r="K4880" t="str">
            <v>A</v>
          </cell>
          <cell r="L4880" t="str">
            <v>Cicf</v>
          </cell>
          <cell r="M4880" t="str">
            <v/>
          </cell>
          <cell r="N4880" t="str">
            <v>CAPAG Ano Base 2023</v>
          </cell>
          <cell r="O4880" t="str">
            <v>Não</v>
          </cell>
          <cell r="P4880">
            <v>0.48499257672835122</v>
          </cell>
          <cell r="Q4880" t="str">
            <v>Sim</v>
          </cell>
          <cell r="R4880" t="str">
            <v/>
          </cell>
          <cell r="S4880" t="str">
            <v/>
          </cell>
          <cell r="T4880" t="str">
            <v/>
          </cell>
          <cell r="U4880" t="str">
            <v/>
          </cell>
          <cell r="V4880" t="str">
            <v>Sim</v>
          </cell>
          <cell r="W4880" t="str">
            <v>Sim</v>
          </cell>
        </row>
        <row r="4881">
          <cell r="D4881" t="str">
            <v>Nova Bassano/RS</v>
          </cell>
          <cell r="E4881" t="str">
            <v>A</v>
          </cell>
          <cell r="F4881">
            <v>3.0781449240407564E-2</v>
          </cell>
          <cell r="G4881" t="str">
            <v>A</v>
          </cell>
          <cell r="H4881">
            <v>0.84057884906285951</v>
          </cell>
          <cell r="I4881" t="str">
            <v>A</v>
          </cell>
          <cell r="J4881">
            <v>3.0586395482772127E-2</v>
          </cell>
          <cell r="K4881" t="str">
            <v>B</v>
          </cell>
          <cell r="L4881" t="str">
            <v>Bicf</v>
          </cell>
          <cell r="M4881" t="str">
            <v/>
          </cell>
          <cell r="N4881" t="str">
            <v>CAPAG Ano Base 2023</v>
          </cell>
          <cell r="O4881" t="str">
            <v>Não</v>
          </cell>
          <cell r="P4881">
            <v>0.38830835652904372</v>
          </cell>
          <cell r="Q4881" t="str">
            <v>Sim</v>
          </cell>
          <cell r="R4881" t="str">
            <v/>
          </cell>
          <cell r="S4881" t="str">
            <v/>
          </cell>
          <cell r="T4881" t="str">
            <v/>
          </cell>
          <cell r="U4881" t="str">
            <v/>
          </cell>
          <cell r="V4881" t="str">
            <v>Sim</v>
          </cell>
          <cell r="W4881" t="str">
            <v>Sim</v>
          </cell>
        </row>
        <row r="4882">
          <cell r="D4882" t="str">
            <v>Nova Boa Vista/RS</v>
          </cell>
          <cell r="E4882" t="str">
            <v>A+</v>
          </cell>
          <cell r="F4882">
            <v>0.12479129792789283</v>
          </cell>
          <cell r="G4882" t="str">
            <v>A</v>
          </cell>
          <cell r="H4882">
            <v>0.7694128899721544</v>
          </cell>
          <cell r="I4882" t="str">
            <v>A</v>
          </cell>
          <cell r="J4882">
            <v>0.18324688528070096</v>
          </cell>
          <cell r="K4882" t="str">
            <v>A</v>
          </cell>
          <cell r="L4882" t="str">
            <v>Aicf</v>
          </cell>
          <cell r="M4882" t="str">
            <v/>
          </cell>
          <cell r="N4882" t="str">
            <v>CAPAG Ano Base 2023</v>
          </cell>
          <cell r="O4882" t="str">
            <v>Não</v>
          </cell>
          <cell r="P4882">
            <v>9.7993620742410734E-2</v>
          </cell>
          <cell r="Q4882" t="str">
            <v>Sim</v>
          </cell>
          <cell r="R4882" t="str">
            <v/>
          </cell>
          <cell r="S4882" t="str">
            <v/>
          </cell>
          <cell r="T4882" t="str">
            <v/>
          </cell>
          <cell r="U4882" t="str">
            <v/>
          </cell>
          <cell r="V4882" t="str">
            <v>Sim</v>
          </cell>
          <cell r="W4882" t="str">
            <v>Sim</v>
          </cell>
        </row>
        <row r="4883">
          <cell r="D4883" t="str">
            <v>Nova Bréscia/RS</v>
          </cell>
          <cell r="E4883" t="str">
            <v>A</v>
          </cell>
          <cell r="F4883">
            <v>8.7095797639100331E-2</v>
          </cell>
          <cell r="G4883" t="str">
            <v>A</v>
          </cell>
          <cell r="H4883">
            <v>0.83088701105308038</v>
          </cell>
          <cell r="I4883" t="str">
            <v>A</v>
          </cell>
          <cell r="J4883">
            <v>6.6688956654052986E-2</v>
          </cell>
          <cell r="K4883" t="str">
            <v>A</v>
          </cell>
          <cell r="L4883" t="str">
            <v>Cicf</v>
          </cell>
          <cell r="M4883" t="str">
            <v/>
          </cell>
          <cell r="N4883" t="str">
            <v>CAPAG Ano Base 2023</v>
          </cell>
          <cell r="O4883" t="str">
            <v>Não</v>
          </cell>
          <cell r="P4883">
            <v>5.0283484154362089E-2</v>
          </cell>
          <cell r="Q4883" t="str">
            <v>Sim</v>
          </cell>
          <cell r="R4883" t="str">
            <v/>
          </cell>
          <cell r="S4883" t="str">
            <v/>
          </cell>
          <cell r="T4883" t="str">
            <v/>
          </cell>
          <cell r="U4883" t="str">
            <v/>
          </cell>
          <cell r="V4883" t="str">
            <v>Sim</v>
          </cell>
          <cell r="W4883" t="str">
            <v>Sim</v>
          </cell>
        </row>
        <row r="4884">
          <cell r="D4884" t="str">
            <v>Nova Candelária/RS</v>
          </cell>
          <cell r="E4884" t="str">
            <v>A</v>
          </cell>
          <cell r="F4884">
            <v>5.0150672595466617E-3</v>
          </cell>
          <cell r="G4884" t="str">
            <v>A</v>
          </cell>
          <cell r="H4884">
            <v>0.71440355037065451</v>
          </cell>
          <cell r="I4884" t="str">
            <v>A</v>
          </cell>
          <cell r="J4884">
            <v>0.1719288318492195</v>
          </cell>
          <cell r="K4884" t="str">
            <v>A</v>
          </cell>
          <cell r="L4884" t="str">
            <v>Bicf</v>
          </cell>
          <cell r="M4884" t="str">
            <v/>
          </cell>
          <cell r="N4884" t="str">
            <v>CAPAG Ano Base 2023</v>
          </cell>
          <cell r="O4884" t="str">
            <v>Não</v>
          </cell>
          <cell r="P4884">
            <v>1.4767484777521808E-2</v>
          </cell>
          <cell r="Q4884" t="str">
            <v>Sim</v>
          </cell>
          <cell r="R4884" t="str">
            <v/>
          </cell>
          <cell r="S4884" t="str">
            <v/>
          </cell>
          <cell r="T4884" t="str">
            <v/>
          </cell>
          <cell r="U4884" t="str">
            <v/>
          </cell>
          <cell r="V4884" t="str">
            <v>Sim</v>
          </cell>
          <cell r="W4884" t="str">
            <v>Sim</v>
          </cell>
        </row>
        <row r="4885">
          <cell r="D4885" t="str">
            <v>Nova Esperança do Sul/RS</v>
          </cell>
          <cell r="E4885" t="str">
            <v>A</v>
          </cell>
          <cell r="F4885">
            <v>4.309727874946373E-2</v>
          </cell>
          <cell r="G4885" t="str">
            <v>A</v>
          </cell>
          <cell r="H4885">
            <v>0.81630236879750662</v>
          </cell>
          <cell r="I4885" t="str">
            <v>A</v>
          </cell>
          <cell r="J4885">
            <v>0.12678658949167423</v>
          </cell>
          <cell r="K4885" t="str">
            <v>A</v>
          </cell>
          <cell r="L4885" t="str">
            <v>Cicf</v>
          </cell>
          <cell r="M4885" t="str">
            <v/>
          </cell>
          <cell r="N4885" t="str">
            <v>CAPAG Ano Base 2023</v>
          </cell>
          <cell r="O4885" t="str">
            <v>Não</v>
          </cell>
          <cell r="P4885">
            <v>0.23301176134723631</v>
          </cell>
          <cell r="Q4885" t="str">
            <v>Sim</v>
          </cell>
          <cell r="R4885" t="str">
            <v/>
          </cell>
          <cell r="S4885" t="str">
            <v/>
          </cell>
          <cell r="T4885" t="str">
            <v/>
          </cell>
          <cell r="U4885" t="str">
            <v/>
          </cell>
          <cell r="V4885" t="str">
            <v>Sim</v>
          </cell>
          <cell r="W4885" t="str">
            <v>Sim</v>
          </cell>
        </row>
        <row r="4886">
          <cell r="D4886" t="str">
            <v>Nova Hartz/RS</v>
          </cell>
          <cell r="E4886" t="str">
            <v>A</v>
          </cell>
          <cell r="F4886">
            <v>0.30182735032387237</v>
          </cell>
          <cell r="G4886" t="str">
            <v>A</v>
          </cell>
          <cell r="H4886">
            <v>0.83849565533237636</v>
          </cell>
          <cell r="I4886" t="str">
            <v>A</v>
          </cell>
          <cell r="J4886">
            <v>0.137686191434821</v>
          </cell>
          <cell r="K4886" t="str">
            <v>A</v>
          </cell>
          <cell r="L4886" t="str">
            <v>Cicf</v>
          </cell>
          <cell r="M4886" t="str">
            <v/>
          </cell>
          <cell r="N4886" t="str">
            <v>CAPAG Ano Base 2023</v>
          </cell>
          <cell r="O4886" t="str">
            <v>Não</v>
          </cell>
          <cell r="P4886">
            <v>0.10492539918517926</v>
          </cell>
          <cell r="Q4886" t="str">
            <v>Sim</v>
          </cell>
          <cell r="R4886" t="str">
            <v/>
          </cell>
          <cell r="S4886" t="str">
            <v/>
          </cell>
          <cell r="T4886" t="str">
            <v/>
          </cell>
          <cell r="U4886" t="str">
            <v/>
          </cell>
          <cell r="V4886" t="str">
            <v>Sim</v>
          </cell>
          <cell r="W4886" t="str">
            <v>Sim</v>
          </cell>
        </row>
        <row r="4887">
          <cell r="D4887" t="str">
            <v>Nova Pádua/RS</v>
          </cell>
          <cell r="E4887" t="str">
            <v>n.d.</v>
          </cell>
          <cell r="F4887" t="str">
            <v>n.d.</v>
          </cell>
          <cell r="G4887" t="str">
            <v>n.d.</v>
          </cell>
          <cell r="H4887" t="str">
            <v>n.d.</v>
          </cell>
          <cell r="I4887" t="str">
            <v>n.d.</v>
          </cell>
          <cell r="J4887" t="str">
            <v>n.d.</v>
          </cell>
          <cell r="K4887" t="str">
            <v>n.d.</v>
          </cell>
          <cell r="L4887" t="str">
            <v>Bicf</v>
          </cell>
          <cell r="M4887" t="str">
            <v xml:space="preserve">Ente não publicou último RGF de 2024
Ente não publicou último RREO de 2024
</v>
          </cell>
          <cell r="N4887" t="str">
            <v>CAPAG Ano Base 2023</v>
          </cell>
          <cell r="O4887" t="str">
            <v>Não</v>
          </cell>
          <cell r="P4887">
            <v>0.23642965000509764</v>
          </cell>
          <cell r="Q4887" t="str">
            <v>Sim</v>
          </cell>
          <cell r="R4887" t="str">
            <v>Sim</v>
          </cell>
          <cell r="S4887" t="str">
            <v/>
          </cell>
          <cell r="T4887" t="str">
            <v/>
          </cell>
          <cell r="U4887" t="str">
            <v/>
          </cell>
          <cell r="V4887" t="str">
            <v>Não</v>
          </cell>
          <cell r="W4887" t="str">
            <v>Não</v>
          </cell>
        </row>
        <row r="4888">
          <cell r="D4888" t="str">
            <v>Nova Palma/RS</v>
          </cell>
          <cell r="E4888" t="str">
            <v>A+</v>
          </cell>
          <cell r="F4888">
            <v>1.089652246682132E-2</v>
          </cell>
          <cell r="G4888" t="str">
            <v>A</v>
          </cell>
          <cell r="H4888">
            <v>0.80248799872731347</v>
          </cell>
          <cell r="I4888" t="str">
            <v>A</v>
          </cell>
          <cell r="J4888">
            <v>8.8784751287840594E-2</v>
          </cell>
          <cell r="K4888" t="str">
            <v>A</v>
          </cell>
          <cell r="L4888" t="str">
            <v>Aicf</v>
          </cell>
          <cell r="M4888" t="str">
            <v/>
          </cell>
          <cell r="N4888" t="str">
            <v>CAPAG Ano Base 2023</v>
          </cell>
          <cell r="O4888" t="str">
            <v>Não</v>
          </cell>
          <cell r="P4888">
            <v>0.11010410836787822</v>
          </cell>
          <cell r="Q4888" t="str">
            <v>Sim</v>
          </cell>
          <cell r="R4888" t="str">
            <v/>
          </cell>
          <cell r="S4888" t="str">
            <v/>
          </cell>
          <cell r="T4888" t="str">
            <v/>
          </cell>
          <cell r="U4888" t="str">
            <v/>
          </cell>
          <cell r="V4888" t="str">
            <v>Sim</v>
          </cell>
          <cell r="W4888" t="str">
            <v>Sim</v>
          </cell>
        </row>
        <row r="4889">
          <cell r="D4889" t="str">
            <v>Nova Petrópolis/RS</v>
          </cell>
          <cell r="E4889" t="str">
            <v>A+</v>
          </cell>
          <cell r="F4889">
            <v>5.7272954694169195E-2</v>
          </cell>
          <cell r="G4889" t="str">
            <v>A</v>
          </cell>
          <cell r="H4889">
            <v>0.88148816869555136</v>
          </cell>
          <cell r="I4889" t="str">
            <v>B</v>
          </cell>
          <cell r="J4889">
            <v>0.11039004151418703</v>
          </cell>
          <cell r="K4889" t="str">
            <v>A</v>
          </cell>
          <cell r="L4889" t="str">
            <v>Aicf</v>
          </cell>
          <cell r="M4889" t="str">
            <v/>
          </cell>
          <cell r="N4889" t="str">
            <v>CAPAG Ano Base 2023</v>
          </cell>
          <cell r="O4889" t="str">
            <v>Não</v>
          </cell>
          <cell r="P4889">
            <v>0.12964318223634499</v>
          </cell>
          <cell r="Q4889" t="str">
            <v>Sim</v>
          </cell>
          <cell r="R4889" t="str">
            <v/>
          </cell>
          <cell r="S4889" t="str">
            <v/>
          </cell>
          <cell r="T4889" t="str">
            <v/>
          </cell>
          <cell r="U4889" t="str">
            <v/>
          </cell>
          <cell r="V4889" t="str">
            <v>Sim</v>
          </cell>
          <cell r="W4889" t="str">
            <v>Sim</v>
          </cell>
        </row>
        <row r="4890">
          <cell r="D4890" t="str">
            <v>Nova Prata/RS</v>
          </cell>
          <cell r="E4890" t="str">
            <v>C</v>
          </cell>
          <cell r="F4890">
            <v>0</v>
          </cell>
          <cell r="G4890" t="str">
            <v>A</v>
          </cell>
          <cell r="H4890">
            <v>0.95248573690174554</v>
          </cell>
          <cell r="I4890" t="str">
            <v>C</v>
          </cell>
          <cell r="J4890">
            <v>9.9185877619513557E-2</v>
          </cell>
          <cell r="K4890" t="str">
            <v>A</v>
          </cell>
          <cell r="L4890" t="str">
            <v>Cicf</v>
          </cell>
          <cell r="M4890" t="str">
            <v/>
          </cell>
          <cell r="N4890" t="str">
            <v>CAPAG Ano Base 2023</v>
          </cell>
          <cell r="O4890" t="str">
            <v>Não</v>
          </cell>
          <cell r="P4890">
            <v>3.1963755149098813E-2</v>
          </cell>
          <cell r="Q4890" t="str">
            <v>Sim</v>
          </cell>
          <cell r="R4890" t="str">
            <v>Sim</v>
          </cell>
          <cell r="S4890" t="str">
            <v/>
          </cell>
          <cell r="T4890" t="str">
            <v/>
          </cell>
          <cell r="U4890" t="str">
            <v/>
          </cell>
          <cell r="V4890" t="str">
            <v>Sim</v>
          </cell>
          <cell r="W4890" t="str">
            <v>Sim</v>
          </cell>
        </row>
        <row r="4891">
          <cell r="D4891" t="str">
            <v>Nova Ramada/RS</v>
          </cell>
          <cell r="E4891" t="str">
            <v>A+</v>
          </cell>
          <cell r="F4891">
            <v>5.5482285354315257E-2</v>
          </cell>
          <cell r="G4891" t="str">
            <v>A</v>
          </cell>
          <cell r="H4891">
            <v>0.76943539171742881</v>
          </cell>
          <cell r="I4891" t="str">
            <v>A</v>
          </cell>
          <cell r="J4891">
            <v>0.38098424302851641</v>
          </cell>
          <cell r="K4891" t="str">
            <v>A</v>
          </cell>
          <cell r="L4891" t="str">
            <v>Aicf</v>
          </cell>
          <cell r="M4891" t="str">
            <v/>
          </cell>
          <cell r="N4891" t="str">
            <v>CAPAG Ano Base 2023</v>
          </cell>
          <cell r="O4891" t="str">
            <v>Não</v>
          </cell>
          <cell r="P4891">
            <v>3.696560811753978E-2</v>
          </cell>
          <cell r="Q4891" t="str">
            <v>Sim</v>
          </cell>
          <cell r="R4891" t="str">
            <v/>
          </cell>
          <cell r="S4891" t="str">
            <v/>
          </cell>
          <cell r="T4891" t="str">
            <v/>
          </cell>
          <cell r="U4891" t="str">
            <v/>
          </cell>
          <cell r="V4891" t="str">
            <v>Sim</v>
          </cell>
          <cell r="W4891" t="str">
            <v>Sim</v>
          </cell>
        </row>
        <row r="4892">
          <cell r="D4892" t="str">
            <v>Nova Roma do Sul/RS</v>
          </cell>
          <cell r="E4892" t="str">
            <v>A+</v>
          </cell>
          <cell r="F4892">
            <v>0.13422895683081143</v>
          </cell>
          <cell r="G4892" t="str">
            <v>A</v>
          </cell>
          <cell r="H4892">
            <v>0.77955938554616733</v>
          </cell>
          <cell r="I4892" t="str">
            <v>A</v>
          </cell>
          <cell r="J4892">
            <v>0.25347238521952742</v>
          </cell>
          <cell r="K4892" t="str">
            <v>A</v>
          </cell>
          <cell r="L4892" t="str">
            <v>Aicf</v>
          </cell>
          <cell r="M4892" t="str">
            <v/>
          </cell>
          <cell r="N4892" t="str">
            <v>CAPAG Ano Base 2023</v>
          </cell>
          <cell r="O4892" t="str">
            <v>Não</v>
          </cell>
          <cell r="P4892">
            <v>8.4762596133425901E-3</v>
          </cell>
          <cell r="Q4892" t="str">
            <v>Sim</v>
          </cell>
          <cell r="R4892" t="str">
            <v/>
          </cell>
          <cell r="S4892" t="str">
            <v/>
          </cell>
          <cell r="T4892" t="str">
            <v/>
          </cell>
          <cell r="U4892" t="str">
            <v/>
          </cell>
          <cell r="V4892" t="str">
            <v>Sim</v>
          </cell>
          <cell r="W4892" t="str">
            <v>Sim</v>
          </cell>
        </row>
        <row r="4893">
          <cell r="D4893" t="str">
            <v>Nova Santa Rita/RS</v>
          </cell>
          <cell r="E4893" t="str">
            <v>A</v>
          </cell>
          <cell r="F4893">
            <v>3.1755476158107511E-2</v>
          </cell>
          <cell r="G4893" t="str">
            <v>A</v>
          </cell>
          <cell r="H4893">
            <v>0.88436293227598251</v>
          </cell>
          <cell r="I4893" t="str">
            <v>B</v>
          </cell>
          <cell r="J4893">
            <v>0.15341206483300041</v>
          </cell>
          <cell r="K4893" t="str">
            <v>A</v>
          </cell>
          <cell r="L4893" t="str">
            <v>Bicf</v>
          </cell>
          <cell r="M4893" t="str">
            <v/>
          </cell>
          <cell r="N4893" t="str">
            <v>CAPAG Ano Base 2023</v>
          </cell>
          <cell r="O4893" t="str">
            <v>Não</v>
          </cell>
          <cell r="P4893">
            <v>0.36874589598501017</v>
          </cell>
          <cell r="Q4893" t="str">
            <v>Sim</v>
          </cell>
          <cell r="R4893" t="str">
            <v/>
          </cell>
          <cell r="S4893" t="str">
            <v/>
          </cell>
          <cell r="T4893" t="str">
            <v/>
          </cell>
          <cell r="U4893" t="str">
            <v/>
          </cell>
          <cell r="V4893" t="str">
            <v>Sim</v>
          </cell>
          <cell r="W4893" t="str">
            <v>Sim</v>
          </cell>
        </row>
        <row r="4894">
          <cell r="D4894" t="str">
            <v>Novo Cabrais/RS</v>
          </cell>
          <cell r="E4894" t="str">
            <v>A+</v>
          </cell>
          <cell r="F4894">
            <v>0</v>
          </cell>
          <cell r="G4894" t="str">
            <v>A</v>
          </cell>
          <cell r="H4894">
            <v>0.90024298696034011</v>
          </cell>
          <cell r="I4894" t="str">
            <v>B</v>
          </cell>
          <cell r="J4894">
            <v>0.14357344612311801</v>
          </cell>
          <cell r="K4894" t="str">
            <v>A</v>
          </cell>
          <cell r="L4894" t="str">
            <v>Aicf</v>
          </cell>
          <cell r="M4894" t="str">
            <v/>
          </cell>
          <cell r="N4894" t="str">
            <v>CAPAG Ano Base 2023</v>
          </cell>
          <cell r="O4894" t="str">
            <v>Não</v>
          </cell>
          <cell r="P4894">
            <v>0.16361209845825964</v>
          </cell>
          <cell r="Q4894" t="str">
            <v>Sim</v>
          </cell>
          <cell r="R4894" t="str">
            <v/>
          </cell>
          <cell r="S4894" t="str">
            <v/>
          </cell>
          <cell r="T4894" t="str">
            <v/>
          </cell>
          <cell r="U4894" t="str">
            <v/>
          </cell>
          <cell r="V4894" t="str">
            <v>Sim</v>
          </cell>
          <cell r="W4894" t="str">
            <v>Sim</v>
          </cell>
        </row>
        <row r="4895">
          <cell r="D4895" t="str">
            <v>Novo Hamburgo/RS</v>
          </cell>
          <cell r="E4895" t="str">
            <v>n.d.</v>
          </cell>
          <cell r="F4895" t="str">
            <v>n.d.</v>
          </cell>
          <cell r="G4895" t="str">
            <v>n.d.</v>
          </cell>
          <cell r="H4895" t="str">
            <v>n.d.</v>
          </cell>
          <cell r="I4895" t="str">
            <v>n.d.</v>
          </cell>
          <cell r="J4895" t="str">
            <v>n.d.</v>
          </cell>
          <cell r="K4895" t="str">
            <v>n.d.</v>
          </cell>
          <cell r="L4895" t="str">
            <v>Bicf</v>
          </cell>
          <cell r="M4895" t="str">
            <v xml:space="preserve">Ente não publicou último RGF de 2024
Ente não publicou último RREO de 2024
</v>
          </cell>
          <cell r="N4895" t="str">
            <v>CAPAG Ano Base 2023</v>
          </cell>
          <cell r="O4895" t="str">
            <v>Não</v>
          </cell>
          <cell r="P4895">
            <v>0.65690494139973643</v>
          </cell>
          <cell r="Q4895" t="str">
            <v>Sim</v>
          </cell>
          <cell r="R4895" t="str">
            <v>Sim</v>
          </cell>
          <cell r="S4895" t="str">
            <v/>
          </cell>
          <cell r="T4895" t="str">
            <v/>
          </cell>
          <cell r="U4895" t="str">
            <v/>
          </cell>
          <cell r="V4895" t="str">
            <v>Não</v>
          </cell>
          <cell r="W4895" t="str">
            <v>Não</v>
          </cell>
        </row>
        <row r="4896">
          <cell r="D4896" t="str">
            <v>Novo Machado/RS</v>
          </cell>
          <cell r="E4896" t="str">
            <v>n.d.</v>
          </cell>
          <cell r="F4896">
            <v>7.2962249053704464E-2</v>
          </cell>
          <cell r="G4896" t="str">
            <v>A</v>
          </cell>
          <cell r="H4896">
            <v>0.76632141156977673</v>
          </cell>
          <cell r="I4896" t="str">
            <v>A</v>
          </cell>
          <cell r="J4896" t="str">
            <v>n.d.</v>
          </cell>
          <cell r="K4896" t="str">
            <v>n.d.</v>
          </cell>
          <cell r="L4896" t="str">
            <v>Cicf</v>
          </cell>
          <cell r="M489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896" t="str">
            <v>CAPAG Ano Base 2023</v>
          </cell>
          <cell r="O4896" t="str">
            <v>Não</v>
          </cell>
          <cell r="P4896">
            <v>2.1735579067083496E-2</v>
          </cell>
          <cell r="Q4896" t="str">
            <v>Sim</v>
          </cell>
          <cell r="R4896" t="str">
            <v>Sim</v>
          </cell>
          <cell r="S4896" t="str">
            <v/>
          </cell>
          <cell r="T4896" t="str">
            <v/>
          </cell>
          <cell r="U4896" t="str">
            <v>Sim</v>
          </cell>
          <cell r="V4896" t="str">
            <v>Sim</v>
          </cell>
          <cell r="W4896" t="str">
            <v>Sim</v>
          </cell>
        </row>
        <row r="4897">
          <cell r="D4897" t="str">
            <v>Novo Tiradentes/RS</v>
          </cell>
          <cell r="E4897" t="str">
            <v>A</v>
          </cell>
          <cell r="F4897">
            <v>0.1161563827053375</v>
          </cell>
          <cell r="G4897" t="str">
            <v>A</v>
          </cell>
          <cell r="H4897">
            <v>0.84185194419171649</v>
          </cell>
          <cell r="I4897" t="str">
            <v>A</v>
          </cell>
          <cell r="J4897">
            <v>2.6200823199058875E-2</v>
          </cell>
          <cell r="K4897" t="str">
            <v>B</v>
          </cell>
          <cell r="L4897" t="str">
            <v>Bicf</v>
          </cell>
          <cell r="M4897" t="str">
            <v/>
          </cell>
          <cell r="N4897" t="str">
            <v>CAPAG Ano Base 2023</v>
          </cell>
          <cell r="O4897" t="str">
            <v>Não</v>
          </cell>
          <cell r="P4897">
            <v>0</v>
          </cell>
          <cell r="Q4897" t="str">
            <v>Sim</v>
          </cell>
          <cell r="R4897" t="str">
            <v/>
          </cell>
          <cell r="S4897" t="str">
            <v/>
          </cell>
          <cell r="T4897" t="str">
            <v/>
          </cell>
          <cell r="U4897" t="str">
            <v/>
          </cell>
          <cell r="V4897" t="str">
            <v>Sim</v>
          </cell>
          <cell r="W4897" t="str">
            <v>Sim</v>
          </cell>
        </row>
        <row r="4898">
          <cell r="D4898" t="str">
            <v>Novo Xingu/RS</v>
          </cell>
          <cell r="E4898" t="str">
            <v>n.d.</v>
          </cell>
          <cell r="F4898" t="str">
            <v>n.d.</v>
          </cell>
          <cell r="G4898" t="str">
            <v>n.d.</v>
          </cell>
          <cell r="H4898" t="str">
            <v>n.d.</v>
          </cell>
          <cell r="I4898" t="str">
            <v>n.d.</v>
          </cell>
          <cell r="J4898" t="str">
            <v>n.d.</v>
          </cell>
          <cell r="K4898" t="str">
            <v>n.d.</v>
          </cell>
          <cell r="L4898" t="str">
            <v>Cicf</v>
          </cell>
          <cell r="M4898" t="str">
            <v xml:space="preserve">Ente não publicou último RGF de 2024
Ente não publicou último RREO de 2024
</v>
          </cell>
          <cell r="N4898" t="str">
            <v>CAPAG Ano Base 2023</v>
          </cell>
          <cell r="O4898" t="str">
            <v>Não</v>
          </cell>
          <cell r="P4898">
            <v>0</v>
          </cell>
          <cell r="Q4898" t="str">
            <v>Sim</v>
          </cell>
          <cell r="R4898" t="str">
            <v>Sim</v>
          </cell>
          <cell r="S4898" t="str">
            <v/>
          </cell>
          <cell r="T4898" t="str">
            <v/>
          </cell>
          <cell r="U4898" t="str">
            <v/>
          </cell>
          <cell r="V4898" t="str">
            <v>Não</v>
          </cell>
          <cell r="W4898" t="str">
            <v>Não</v>
          </cell>
        </row>
        <row r="4899">
          <cell r="D4899" t="str">
            <v>Novo Barreiro/RS</v>
          </cell>
          <cell r="E4899" t="str">
            <v>A</v>
          </cell>
          <cell r="F4899">
            <v>0.32988641052046502</v>
          </cell>
          <cell r="G4899" t="str">
            <v>A</v>
          </cell>
          <cell r="H4899">
            <v>0.81166879701031158</v>
          </cell>
          <cell r="I4899" t="str">
            <v>A</v>
          </cell>
          <cell r="J4899">
            <v>4.0431640813148005E-3</v>
          </cell>
          <cell r="K4899" t="str">
            <v>B</v>
          </cell>
          <cell r="L4899" t="str">
            <v>Bicf</v>
          </cell>
          <cell r="M4899" t="str">
            <v/>
          </cell>
          <cell r="N4899" t="str">
            <v>CAPAG Ano Base 2023</v>
          </cell>
          <cell r="O4899" t="str">
            <v>Não</v>
          </cell>
          <cell r="P4899">
            <v>0.8345788009708246</v>
          </cell>
          <cell r="Q4899" t="str">
            <v>Sim</v>
          </cell>
          <cell r="R4899" t="str">
            <v/>
          </cell>
          <cell r="S4899" t="str">
            <v/>
          </cell>
          <cell r="T4899" t="str">
            <v/>
          </cell>
          <cell r="U4899" t="str">
            <v/>
          </cell>
          <cell r="V4899" t="str">
            <v>Sim</v>
          </cell>
          <cell r="W4899" t="str">
            <v>Sim</v>
          </cell>
        </row>
        <row r="4900">
          <cell r="D4900" t="str">
            <v>Osório/RS</v>
          </cell>
          <cell r="E4900" t="str">
            <v>A</v>
          </cell>
          <cell r="F4900">
            <v>0.14110084872818801</v>
          </cell>
          <cell r="G4900" t="str">
            <v>A</v>
          </cell>
          <cell r="H4900">
            <v>0.84684969021647016</v>
          </cell>
          <cell r="I4900" t="str">
            <v>A</v>
          </cell>
          <cell r="J4900">
            <v>3.5099305552870629E-2</v>
          </cell>
          <cell r="K4900" t="str">
            <v>B</v>
          </cell>
          <cell r="L4900" t="str">
            <v>Bicf</v>
          </cell>
          <cell r="M4900" t="str">
            <v/>
          </cell>
          <cell r="N4900" t="str">
            <v>CAPAG Ano Base 2023</v>
          </cell>
          <cell r="O4900" t="str">
            <v>Não</v>
          </cell>
          <cell r="P4900">
            <v>0.45824776840074477</v>
          </cell>
          <cell r="Q4900" t="str">
            <v>Sim</v>
          </cell>
          <cell r="R4900" t="str">
            <v/>
          </cell>
          <cell r="S4900" t="str">
            <v/>
          </cell>
          <cell r="T4900" t="str">
            <v/>
          </cell>
          <cell r="U4900" t="str">
            <v/>
          </cell>
          <cell r="V4900" t="str">
            <v>Sim</v>
          </cell>
          <cell r="W4900" t="str">
            <v>Sim</v>
          </cell>
        </row>
        <row r="4901">
          <cell r="D4901" t="str">
            <v>Paim Filho/RS</v>
          </cell>
          <cell r="E4901" t="str">
            <v>C</v>
          </cell>
          <cell r="F4901">
            <v>5.1969250099366662E-2</v>
          </cell>
          <cell r="G4901" t="str">
            <v>A</v>
          </cell>
          <cell r="H4901">
            <v>0.86541475902704335</v>
          </cell>
          <cell r="I4901" t="str">
            <v>B</v>
          </cell>
          <cell r="J4901">
            <v>0</v>
          </cell>
          <cell r="K4901" t="str">
            <v>C</v>
          </cell>
          <cell r="L4901" t="str">
            <v>Dicf</v>
          </cell>
          <cell r="M4901" t="str">
            <v/>
          </cell>
          <cell r="N4901" t="str">
            <v>CAPAG Ano Base 2023</v>
          </cell>
          <cell r="O4901" t="str">
            <v>Não</v>
          </cell>
          <cell r="P4901" t="str">
            <v>n.d.</v>
          </cell>
          <cell r="Q4901" t="str">
            <v>Sim</v>
          </cell>
          <cell r="R4901" t="str">
            <v/>
          </cell>
          <cell r="S4901" t="str">
            <v/>
          </cell>
          <cell r="T4901" t="str">
            <v/>
          </cell>
          <cell r="U4901" t="str">
            <v/>
          </cell>
          <cell r="V4901" t="str">
            <v>Sim</v>
          </cell>
          <cell r="W4901" t="str">
            <v>Sim</v>
          </cell>
        </row>
        <row r="4902">
          <cell r="D4902" t="str">
            <v>Palmares do Sul/RS</v>
          </cell>
          <cell r="E4902" t="str">
            <v>C</v>
          </cell>
          <cell r="F4902">
            <v>0.16478840159309782</v>
          </cell>
          <cell r="G4902" t="str">
            <v>A</v>
          </cell>
          <cell r="H4902">
            <v>0.95887907257104565</v>
          </cell>
          <cell r="I4902" t="str">
            <v>C</v>
          </cell>
          <cell r="J4902">
            <v>2.9507095665076775E-2</v>
          </cell>
          <cell r="K4902" t="str">
            <v>B</v>
          </cell>
          <cell r="L4902" t="str">
            <v>Bicf</v>
          </cell>
          <cell r="M4902" t="str">
            <v/>
          </cell>
          <cell r="N4902" t="str">
            <v>CAPAG Ano Base 2023</v>
          </cell>
          <cell r="O4902" t="str">
            <v>Não</v>
          </cell>
          <cell r="P4902">
            <v>0.39273251060793057</v>
          </cell>
          <cell r="Q4902" t="str">
            <v>Sim</v>
          </cell>
          <cell r="R4902" t="str">
            <v/>
          </cell>
          <cell r="S4902" t="str">
            <v/>
          </cell>
          <cell r="T4902" t="str">
            <v/>
          </cell>
          <cell r="U4902" t="str">
            <v/>
          </cell>
          <cell r="V4902" t="str">
            <v>Sim</v>
          </cell>
          <cell r="W4902" t="str">
            <v>Sim</v>
          </cell>
        </row>
        <row r="4903">
          <cell r="D4903" t="str">
            <v>Palmeira das Missões/RS</v>
          </cell>
          <cell r="E4903" t="str">
            <v>A</v>
          </cell>
          <cell r="F4903">
            <v>0.3629326790869033</v>
          </cell>
          <cell r="G4903" t="str">
            <v>A</v>
          </cell>
          <cell r="H4903">
            <v>0.74874262715710282</v>
          </cell>
          <cell r="I4903" t="str">
            <v>A</v>
          </cell>
          <cell r="J4903">
            <v>4.6115825466924679E-2</v>
          </cell>
          <cell r="K4903" t="str">
            <v>B</v>
          </cell>
          <cell r="L4903" t="str">
            <v>Bicf</v>
          </cell>
          <cell r="M4903" t="str">
            <v/>
          </cell>
          <cell r="N4903" t="str">
            <v>CAPAG Ano Base 2023</v>
          </cell>
          <cell r="O4903" t="str">
            <v>Não</v>
          </cell>
          <cell r="P4903">
            <v>0.17404700733619416</v>
          </cell>
          <cell r="Q4903" t="str">
            <v>Sim</v>
          </cell>
          <cell r="R4903" t="str">
            <v/>
          </cell>
          <cell r="S4903" t="str">
            <v/>
          </cell>
          <cell r="T4903" t="str">
            <v/>
          </cell>
          <cell r="U4903" t="str">
            <v/>
          </cell>
          <cell r="V4903" t="str">
            <v>Sim</v>
          </cell>
          <cell r="W4903" t="str">
            <v>Sim</v>
          </cell>
        </row>
        <row r="4904">
          <cell r="D4904" t="str">
            <v>Palmitinho/RS</v>
          </cell>
          <cell r="E4904" t="str">
            <v>B+</v>
          </cell>
          <cell r="F4904">
            <v>3.2659663913309184E-2</v>
          </cell>
          <cell r="G4904" t="str">
            <v>A</v>
          </cell>
          <cell r="H4904">
            <v>0.91643813852616995</v>
          </cell>
          <cell r="I4904" t="str">
            <v>B</v>
          </cell>
          <cell r="J4904">
            <v>9.1626358354766589E-3</v>
          </cell>
          <cell r="K4904" t="str">
            <v>B</v>
          </cell>
          <cell r="L4904" t="str">
            <v>Aicf</v>
          </cell>
          <cell r="M4904" t="str">
            <v/>
          </cell>
          <cell r="N4904" t="str">
            <v>CAPAG Ano Base 2023</v>
          </cell>
          <cell r="O4904" t="str">
            <v>Não</v>
          </cell>
          <cell r="P4904">
            <v>0.7493935955785489</v>
          </cell>
          <cell r="Q4904" t="str">
            <v>Sim</v>
          </cell>
          <cell r="R4904" t="str">
            <v/>
          </cell>
          <cell r="S4904" t="str">
            <v/>
          </cell>
          <cell r="T4904" t="str">
            <v/>
          </cell>
          <cell r="U4904" t="str">
            <v/>
          </cell>
          <cell r="V4904" t="str">
            <v>Sim</v>
          </cell>
          <cell r="W4904" t="str">
            <v>Sim</v>
          </cell>
        </row>
        <row r="4905">
          <cell r="D4905" t="str">
            <v>Panambi/RS</v>
          </cell>
          <cell r="E4905" t="str">
            <v>A</v>
          </cell>
          <cell r="F4905">
            <v>0.1427607581080442</v>
          </cell>
          <cell r="G4905" t="str">
            <v>A</v>
          </cell>
          <cell r="H4905">
            <v>0.78049242442508748</v>
          </cell>
          <cell r="I4905" t="str">
            <v>A</v>
          </cell>
          <cell r="J4905">
            <v>8.7244465662610918E-2</v>
          </cell>
          <cell r="K4905" t="str">
            <v>A</v>
          </cell>
          <cell r="L4905" t="str">
            <v>Bicf</v>
          </cell>
          <cell r="M4905" t="str">
            <v/>
          </cell>
          <cell r="N4905" t="str">
            <v>CAPAG Ano Base 2023</v>
          </cell>
          <cell r="O4905" t="str">
            <v>Não</v>
          </cell>
          <cell r="P4905">
            <v>0.3450658503928844</v>
          </cell>
          <cell r="Q4905" t="str">
            <v>Sim</v>
          </cell>
          <cell r="R4905" t="str">
            <v/>
          </cell>
          <cell r="S4905" t="str">
            <v/>
          </cell>
          <cell r="T4905" t="str">
            <v/>
          </cell>
          <cell r="U4905" t="str">
            <v/>
          </cell>
          <cell r="V4905" t="str">
            <v>Sim</v>
          </cell>
          <cell r="W4905" t="str">
            <v>Sim</v>
          </cell>
        </row>
        <row r="4906">
          <cell r="D4906" t="str">
            <v>Pantano Grande/RS</v>
          </cell>
          <cell r="E4906" t="str">
            <v>C</v>
          </cell>
          <cell r="F4906">
            <v>0.1389034260106328</v>
          </cell>
          <cell r="G4906" t="str">
            <v>A</v>
          </cell>
          <cell r="H4906">
            <v>0.93526747004095223</v>
          </cell>
          <cell r="I4906" t="str">
            <v>B</v>
          </cell>
          <cell r="J4906">
            <v>-4.5147987473051921E-3</v>
          </cell>
          <cell r="K4906" t="str">
            <v>C</v>
          </cell>
          <cell r="L4906" t="str">
            <v>Aicf</v>
          </cell>
          <cell r="M4906" t="str">
            <v/>
          </cell>
          <cell r="N4906" t="str">
            <v>CAPAG Ano Base 2023</v>
          </cell>
          <cell r="O4906" t="str">
            <v>Não</v>
          </cell>
          <cell r="P4906">
            <v>0.88286973136353519</v>
          </cell>
          <cell r="Q4906" t="str">
            <v>Sim</v>
          </cell>
          <cell r="R4906" t="str">
            <v>Sim</v>
          </cell>
          <cell r="S4906" t="str">
            <v/>
          </cell>
          <cell r="T4906" t="str">
            <v/>
          </cell>
          <cell r="U4906" t="str">
            <v/>
          </cell>
          <cell r="V4906" t="str">
            <v>Sim</v>
          </cell>
          <cell r="W4906" t="str">
            <v>Sim</v>
          </cell>
        </row>
        <row r="4907">
          <cell r="D4907" t="str">
            <v>Paraí/RS</v>
          </cell>
          <cell r="E4907" t="str">
            <v>A</v>
          </cell>
          <cell r="F4907">
            <v>0.13936102555894817</v>
          </cell>
          <cell r="G4907" t="str">
            <v>A</v>
          </cell>
          <cell r="H4907">
            <v>0.83263796714757121</v>
          </cell>
          <cell r="I4907" t="str">
            <v>A</v>
          </cell>
          <cell r="J4907">
            <v>5.1342712938881117E-2</v>
          </cell>
          <cell r="K4907" t="str">
            <v>A</v>
          </cell>
          <cell r="L4907" t="str">
            <v>Bicf</v>
          </cell>
          <cell r="M4907" t="str">
            <v/>
          </cell>
          <cell r="N4907" t="str">
            <v>CAPAG Ano Base 2023</v>
          </cell>
          <cell r="O4907" t="str">
            <v>Não</v>
          </cell>
          <cell r="P4907">
            <v>0.13677575408096659</v>
          </cell>
          <cell r="Q4907" t="str">
            <v>Sim</v>
          </cell>
          <cell r="R4907" t="str">
            <v/>
          </cell>
          <cell r="S4907" t="str">
            <v/>
          </cell>
          <cell r="T4907" t="str">
            <v/>
          </cell>
          <cell r="U4907" t="str">
            <v/>
          </cell>
          <cell r="V4907" t="str">
            <v>Sim</v>
          </cell>
          <cell r="W4907" t="str">
            <v>Sim</v>
          </cell>
        </row>
        <row r="4908">
          <cell r="D4908" t="str">
            <v>Paraíso do Sul/RS</v>
          </cell>
          <cell r="E4908" t="str">
            <v>C</v>
          </cell>
          <cell r="F4908">
            <v>9.1460002237690713E-2</v>
          </cell>
          <cell r="G4908" t="str">
            <v>A</v>
          </cell>
          <cell r="H4908">
            <v>0.85883010643835633</v>
          </cell>
          <cell r="I4908" t="str">
            <v>B</v>
          </cell>
          <cell r="J4908">
            <v>-2.3725266976050291E-2</v>
          </cell>
          <cell r="K4908" t="str">
            <v>C</v>
          </cell>
          <cell r="L4908" t="str">
            <v>Aicf</v>
          </cell>
          <cell r="M4908" t="str">
            <v/>
          </cell>
          <cell r="N4908" t="str">
            <v>CAPAG Ano Base 2023</v>
          </cell>
          <cell r="O4908" t="str">
            <v>Não</v>
          </cell>
          <cell r="P4908">
            <v>2.0714914916190121</v>
          </cell>
          <cell r="Q4908" t="str">
            <v>Sim</v>
          </cell>
          <cell r="R4908" t="str">
            <v/>
          </cell>
          <cell r="S4908" t="str">
            <v/>
          </cell>
          <cell r="T4908" t="str">
            <v/>
          </cell>
          <cell r="U4908" t="str">
            <v/>
          </cell>
          <cell r="V4908" t="str">
            <v>Sim</v>
          </cell>
          <cell r="W4908" t="str">
            <v>Sim</v>
          </cell>
        </row>
        <row r="4909">
          <cell r="D4909" t="str">
            <v>Pareci Novo/RS</v>
          </cell>
          <cell r="E4909" t="str">
            <v>C</v>
          </cell>
          <cell r="F4909">
            <v>8.3813489931171589E-2</v>
          </cell>
          <cell r="G4909" t="str">
            <v>A</v>
          </cell>
          <cell r="H4909">
            <v>1.2026735006867479</v>
          </cell>
          <cell r="I4909" t="str">
            <v>C</v>
          </cell>
          <cell r="J4909">
            <v>0.10170927278038913</v>
          </cell>
          <cell r="K4909" t="str">
            <v>A</v>
          </cell>
          <cell r="L4909" t="str">
            <v>Bicf</v>
          </cell>
          <cell r="M4909" t="str">
            <v/>
          </cell>
          <cell r="N4909" t="str">
            <v>CAPAG Ano Base 2023</v>
          </cell>
          <cell r="O4909" t="str">
            <v>Não</v>
          </cell>
          <cell r="P4909">
            <v>4.2723604872200664E-2</v>
          </cell>
          <cell r="Q4909" t="str">
            <v>Sim</v>
          </cell>
          <cell r="R4909" t="str">
            <v/>
          </cell>
          <cell r="S4909" t="str">
            <v/>
          </cell>
          <cell r="T4909" t="str">
            <v/>
          </cell>
          <cell r="U4909" t="str">
            <v/>
          </cell>
          <cell r="V4909" t="str">
            <v>Sim</v>
          </cell>
          <cell r="W4909" t="str">
            <v>Sim</v>
          </cell>
        </row>
        <row r="4910">
          <cell r="D4910" t="str">
            <v>Parobé/RS</v>
          </cell>
          <cell r="E4910" t="str">
            <v>C</v>
          </cell>
          <cell r="F4910">
            <v>0.57120794050053603</v>
          </cell>
          <cell r="G4910" t="str">
            <v>A</v>
          </cell>
          <cell r="H4910">
            <v>0.85903984913091525</v>
          </cell>
          <cell r="I4910" t="str">
            <v>B</v>
          </cell>
          <cell r="J4910">
            <v>-3.6712644971909909E-2</v>
          </cell>
          <cell r="K4910" t="str">
            <v>C</v>
          </cell>
          <cell r="L4910" t="str">
            <v>Bicf</v>
          </cell>
          <cell r="M4910" t="str">
            <v/>
          </cell>
          <cell r="N4910" t="str">
            <v>CAPAG Ano Base 2023</v>
          </cell>
          <cell r="O4910" t="str">
            <v>Não</v>
          </cell>
          <cell r="P4910" t="str">
            <v/>
          </cell>
          <cell r="Q4910" t="str">
            <v>Sim</v>
          </cell>
          <cell r="R4910" t="str">
            <v/>
          </cell>
          <cell r="S4910" t="str">
            <v/>
          </cell>
          <cell r="T4910" t="str">
            <v/>
          </cell>
          <cell r="U4910" t="str">
            <v/>
          </cell>
          <cell r="V4910" t="str">
            <v>Sim</v>
          </cell>
          <cell r="W4910" t="str">
            <v>Sim</v>
          </cell>
        </row>
        <row r="4911">
          <cell r="D4911" t="str">
            <v>Passa Sete/RS</v>
          </cell>
          <cell r="E4911" t="str">
            <v>A+</v>
          </cell>
          <cell r="F4911">
            <v>6.2697655776158641E-3</v>
          </cell>
          <cell r="G4911" t="str">
            <v>A</v>
          </cell>
          <cell r="H4911">
            <v>0.80357923070335902</v>
          </cell>
          <cell r="I4911" t="str">
            <v>A</v>
          </cell>
          <cell r="J4911">
            <v>0.1183849315858702</v>
          </cell>
          <cell r="K4911" t="str">
            <v>A</v>
          </cell>
          <cell r="L4911" t="str">
            <v>Aicf</v>
          </cell>
          <cell r="M4911" t="str">
            <v/>
          </cell>
          <cell r="N4911" t="str">
            <v>CAPAG Ano Base 2023</v>
          </cell>
          <cell r="O4911" t="str">
            <v>Não</v>
          </cell>
          <cell r="P4911">
            <v>0.20482230617096059</v>
          </cell>
          <cell r="Q4911" t="str">
            <v>Sim</v>
          </cell>
          <cell r="R4911" t="str">
            <v/>
          </cell>
          <cell r="S4911" t="str">
            <v/>
          </cell>
          <cell r="T4911" t="str">
            <v/>
          </cell>
          <cell r="U4911" t="str">
            <v/>
          </cell>
          <cell r="V4911" t="str">
            <v>Sim</v>
          </cell>
          <cell r="W4911" t="str">
            <v>Sim</v>
          </cell>
        </row>
        <row r="4912">
          <cell r="D4912" t="str">
            <v>Passo do Sobrado/RS</v>
          </cell>
          <cell r="E4912" t="str">
            <v>A</v>
          </cell>
          <cell r="F4912">
            <v>0.1232838996014618</v>
          </cell>
          <cell r="G4912" t="str">
            <v>A</v>
          </cell>
          <cell r="H4912">
            <v>0.87088748050977194</v>
          </cell>
          <cell r="I4912" t="str">
            <v>B</v>
          </cell>
          <cell r="J4912">
            <v>5.8988678669647812E-2</v>
          </cell>
          <cell r="K4912" t="str">
            <v>A</v>
          </cell>
          <cell r="L4912" t="str">
            <v>Cicf</v>
          </cell>
          <cell r="M4912" t="str">
            <v/>
          </cell>
          <cell r="N4912" t="str">
            <v>CAPAG Ano Base 2023</v>
          </cell>
          <cell r="O4912" t="str">
            <v>Não</v>
          </cell>
          <cell r="P4912">
            <v>0.13704598460213829</v>
          </cell>
          <cell r="Q4912" t="str">
            <v>Sim</v>
          </cell>
          <cell r="R4912" t="str">
            <v/>
          </cell>
          <cell r="S4912" t="str">
            <v/>
          </cell>
          <cell r="T4912" t="str">
            <v/>
          </cell>
          <cell r="U4912" t="str">
            <v/>
          </cell>
          <cell r="V4912" t="str">
            <v>Sim</v>
          </cell>
          <cell r="W4912" t="str">
            <v>Sim</v>
          </cell>
        </row>
        <row r="4913">
          <cell r="D4913" t="str">
            <v>Passo Fundo/RS</v>
          </cell>
          <cell r="E4913" t="str">
            <v>A</v>
          </cell>
          <cell r="F4913">
            <v>0.11964486415524375</v>
          </cell>
          <cell r="G4913" t="str">
            <v>A</v>
          </cell>
          <cell r="H4913">
            <v>0.80396525953289177</v>
          </cell>
          <cell r="I4913" t="str">
            <v>A</v>
          </cell>
          <cell r="J4913">
            <v>0.25118664710239758</v>
          </cell>
          <cell r="K4913" t="str">
            <v>A</v>
          </cell>
          <cell r="L4913" t="str">
            <v>Bicf</v>
          </cell>
          <cell r="M4913" t="str">
            <v/>
          </cell>
          <cell r="N4913" t="str">
            <v>CAPAG Ano Base 2023</v>
          </cell>
          <cell r="O4913" t="str">
            <v>Não</v>
          </cell>
          <cell r="P4913">
            <v>0.15228172585691332</v>
          </cell>
          <cell r="Q4913" t="str">
            <v>Sim</v>
          </cell>
          <cell r="R4913" t="str">
            <v/>
          </cell>
          <cell r="S4913" t="str">
            <v/>
          </cell>
          <cell r="T4913" t="str">
            <v/>
          </cell>
          <cell r="U4913" t="str">
            <v/>
          </cell>
          <cell r="V4913" t="str">
            <v>Sim</v>
          </cell>
          <cell r="W4913" t="str">
            <v>Sim</v>
          </cell>
        </row>
        <row r="4914">
          <cell r="D4914" t="str">
            <v>Paulo Bento/RS</v>
          </cell>
          <cell r="E4914" t="str">
            <v>B</v>
          </cell>
          <cell r="F4914">
            <v>0.14621754932454559</v>
          </cell>
          <cell r="G4914" t="str">
            <v>A</v>
          </cell>
          <cell r="H4914">
            <v>0.90662462914138586</v>
          </cell>
          <cell r="I4914" t="str">
            <v>B</v>
          </cell>
          <cell r="J4914">
            <v>4.0639495154364401E-2</v>
          </cell>
          <cell r="K4914" t="str">
            <v>B</v>
          </cell>
          <cell r="L4914" t="str">
            <v>Bicf</v>
          </cell>
          <cell r="M4914" t="str">
            <v/>
          </cell>
          <cell r="N4914" t="str">
            <v>CAPAG Ano Base 2023</v>
          </cell>
          <cell r="O4914" t="str">
            <v>Não</v>
          </cell>
          <cell r="P4914">
            <v>0.17980688952702353</v>
          </cell>
          <cell r="Q4914" t="str">
            <v>Sim</v>
          </cell>
          <cell r="R4914" t="str">
            <v/>
          </cell>
          <cell r="S4914" t="str">
            <v/>
          </cell>
          <cell r="T4914" t="str">
            <v/>
          </cell>
          <cell r="U4914" t="str">
            <v/>
          </cell>
          <cell r="V4914" t="str">
            <v>Sim</v>
          </cell>
          <cell r="W4914" t="str">
            <v>Sim</v>
          </cell>
        </row>
        <row r="4915">
          <cell r="D4915" t="str">
            <v>Paverama/RS</v>
          </cell>
          <cell r="E4915" t="str">
            <v>B</v>
          </cell>
          <cell r="F4915">
            <v>0.19327289334463635</v>
          </cell>
          <cell r="G4915" t="str">
            <v>A</v>
          </cell>
          <cell r="H4915">
            <v>0.89196837992455424</v>
          </cell>
          <cell r="I4915" t="str">
            <v>B</v>
          </cell>
          <cell r="J4915">
            <v>5.4487121221001827E-4</v>
          </cell>
          <cell r="K4915" t="str">
            <v>B</v>
          </cell>
          <cell r="L4915" t="str">
            <v>Bicf</v>
          </cell>
          <cell r="M4915" t="str">
            <v/>
          </cell>
          <cell r="N4915" t="str">
            <v>CAPAG Ano Base 2023</v>
          </cell>
          <cell r="O4915" t="str">
            <v>Não</v>
          </cell>
          <cell r="P4915">
            <v>0.96729600350043243</v>
          </cell>
          <cell r="Q4915" t="str">
            <v>Sim</v>
          </cell>
          <cell r="R4915" t="str">
            <v/>
          </cell>
          <cell r="S4915" t="str">
            <v/>
          </cell>
          <cell r="T4915" t="str">
            <v/>
          </cell>
          <cell r="U4915" t="str">
            <v/>
          </cell>
          <cell r="V4915" t="str">
            <v>Sim</v>
          </cell>
          <cell r="W4915" t="str">
            <v>Sim</v>
          </cell>
        </row>
        <row r="4916">
          <cell r="D4916" t="str">
            <v>Pedras Altas/RS</v>
          </cell>
          <cell r="E4916" t="str">
            <v>A+</v>
          </cell>
          <cell r="F4916">
            <v>0</v>
          </cell>
          <cell r="G4916" t="str">
            <v>A</v>
          </cell>
          <cell r="H4916">
            <v>0.81751274101627514</v>
          </cell>
          <cell r="I4916" t="str">
            <v>A</v>
          </cell>
          <cell r="J4916">
            <v>0.25164452818539756</v>
          </cell>
          <cell r="K4916" t="str">
            <v>A</v>
          </cell>
          <cell r="L4916" t="str">
            <v>Aicf</v>
          </cell>
          <cell r="M4916" t="str">
            <v/>
          </cell>
          <cell r="N4916" t="str">
            <v>CAPAG Ano Base 2023</v>
          </cell>
          <cell r="O4916" t="str">
            <v>Não</v>
          </cell>
          <cell r="P4916">
            <v>5.8533901213870573E-2</v>
          </cell>
          <cell r="Q4916" t="str">
            <v>Sim</v>
          </cell>
          <cell r="R4916" t="str">
            <v/>
          </cell>
          <cell r="S4916" t="str">
            <v/>
          </cell>
          <cell r="T4916" t="str">
            <v/>
          </cell>
          <cell r="U4916" t="str">
            <v/>
          </cell>
          <cell r="V4916" t="str">
            <v>Sim</v>
          </cell>
          <cell r="W4916" t="str">
            <v>Sim</v>
          </cell>
        </row>
        <row r="4917">
          <cell r="D4917" t="str">
            <v>Pedro Osório/RS</v>
          </cell>
          <cell r="E4917" t="str">
            <v>C</v>
          </cell>
          <cell r="F4917">
            <v>8.6337331112426322E-2</v>
          </cell>
          <cell r="G4917" t="str">
            <v>A</v>
          </cell>
          <cell r="H4917">
            <v>0.97517001989440555</v>
          </cell>
          <cell r="I4917" t="str">
            <v>C</v>
          </cell>
          <cell r="J4917">
            <v>-2.3867436320360168E-2</v>
          </cell>
          <cell r="K4917" t="str">
            <v>C</v>
          </cell>
          <cell r="L4917" t="str">
            <v>Bicf</v>
          </cell>
          <cell r="M4917" t="str">
            <v/>
          </cell>
          <cell r="N4917" t="str">
            <v>CAPAG Ano Base 2023</v>
          </cell>
          <cell r="O4917" t="str">
            <v>Não</v>
          </cell>
          <cell r="P4917">
            <v>1.462331252470404</v>
          </cell>
          <cell r="Q4917" t="str">
            <v>Sim</v>
          </cell>
          <cell r="R4917" t="str">
            <v/>
          </cell>
          <cell r="S4917" t="str">
            <v/>
          </cell>
          <cell r="T4917" t="str">
            <v/>
          </cell>
          <cell r="U4917" t="str">
            <v/>
          </cell>
          <cell r="V4917" t="str">
            <v>Sim</v>
          </cell>
          <cell r="W4917" t="str">
            <v>Sim</v>
          </cell>
        </row>
        <row r="4918">
          <cell r="D4918" t="str">
            <v>Pejuçara/RS</v>
          </cell>
          <cell r="E4918" t="str">
            <v>B+</v>
          </cell>
          <cell r="F4918">
            <v>0.1274174798045771</v>
          </cell>
          <cell r="G4918" t="str">
            <v>A</v>
          </cell>
          <cell r="H4918">
            <v>0.88380671747182371</v>
          </cell>
          <cell r="I4918" t="str">
            <v>B</v>
          </cell>
          <cell r="J4918">
            <v>4.8895171322265257E-2</v>
          </cell>
          <cell r="K4918" t="str">
            <v>B</v>
          </cell>
          <cell r="L4918" t="str">
            <v>Aicf</v>
          </cell>
          <cell r="M4918" t="str">
            <v/>
          </cell>
          <cell r="N4918" t="str">
            <v>CAPAG Ano Base 2023</v>
          </cell>
          <cell r="O4918" t="str">
            <v>Não</v>
          </cell>
          <cell r="P4918">
            <v>0</v>
          </cell>
          <cell r="Q4918" t="str">
            <v>Sim</v>
          </cell>
          <cell r="R4918" t="str">
            <v/>
          </cell>
          <cell r="S4918" t="str">
            <v/>
          </cell>
          <cell r="T4918" t="str">
            <v/>
          </cell>
          <cell r="U4918" t="str">
            <v/>
          </cell>
          <cell r="V4918" t="str">
            <v>Sim</v>
          </cell>
          <cell r="W4918" t="str">
            <v>Sim</v>
          </cell>
        </row>
        <row r="4919">
          <cell r="D4919" t="str">
            <v>Pelotas/RS</v>
          </cell>
          <cell r="E4919" t="str">
            <v>C</v>
          </cell>
          <cell r="F4919">
            <v>0.48168388322778566</v>
          </cell>
          <cell r="G4919" t="str">
            <v>A</v>
          </cell>
          <cell r="H4919">
            <v>0.95059916609634842</v>
          </cell>
          <cell r="I4919" t="str">
            <v>C</v>
          </cell>
          <cell r="J4919">
            <v>-8.1175413066858368E-2</v>
          </cell>
          <cell r="K4919" t="str">
            <v>C</v>
          </cell>
          <cell r="L4919" t="str">
            <v>Bicf</v>
          </cell>
          <cell r="M4919" t="str">
            <v/>
          </cell>
          <cell r="N4919" t="str">
            <v>CAPAG Ano Base 2023</v>
          </cell>
          <cell r="O4919" t="str">
            <v>Não</v>
          </cell>
          <cell r="P4919" t="str">
            <v/>
          </cell>
          <cell r="Q4919" t="str">
            <v>Sim</v>
          </cell>
          <cell r="R4919" t="str">
            <v/>
          </cell>
          <cell r="S4919" t="str">
            <v/>
          </cell>
          <cell r="T4919" t="str">
            <v/>
          </cell>
          <cell r="U4919" t="str">
            <v/>
          </cell>
          <cell r="V4919" t="str">
            <v>Sim</v>
          </cell>
          <cell r="W4919" t="str">
            <v>Sim</v>
          </cell>
        </row>
        <row r="4920">
          <cell r="D4920" t="str">
            <v>Picada Café/RS</v>
          </cell>
          <cell r="E4920" t="str">
            <v>A+</v>
          </cell>
          <cell r="F4920">
            <v>0</v>
          </cell>
          <cell r="G4920" t="str">
            <v>A</v>
          </cell>
          <cell r="H4920">
            <v>0.92509860665713339</v>
          </cell>
          <cell r="I4920" t="str">
            <v>B</v>
          </cell>
          <cell r="J4920">
            <v>0.11756822244135265</v>
          </cell>
          <cell r="K4920" t="str">
            <v>A</v>
          </cell>
          <cell r="L4920" t="str">
            <v>Aicf</v>
          </cell>
          <cell r="M4920" t="str">
            <v/>
          </cell>
          <cell r="N4920" t="str">
            <v>CAPAG Ano Base 2024</v>
          </cell>
          <cell r="O4920" t="str">
            <v>Sim</v>
          </cell>
          <cell r="P4920">
            <v>8.0794354709515584E-3</v>
          </cell>
          <cell r="Q4920" t="str">
            <v>Sim</v>
          </cell>
          <cell r="R4920" t="str">
            <v/>
          </cell>
          <cell r="S4920" t="str">
            <v/>
          </cell>
          <cell r="T4920" t="str">
            <v/>
          </cell>
          <cell r="U4920" t="str">
            <v/>
          </cell>
          <cell r="V4920" t="str">
            <v>Sim</v>
          </cell>
          <cell r="W4920" t="str">
            <v>Sim</v>
          </cell>
        </row>
        <row r="4921">
          <cell r="D4921" t="str">
            <v>Pinhal/RS</v>
          </cell>
          <cell r="E4921" t="str">
            <v>A</v>
          </cell>
          <cell r="F4921">
            <v>0.11890333306287872</v>
          </cell>
          <cell r="G4921" t="str">
            <v>A</v>
          </cell>
          <cell r="H4921">
            <v>0.81826085819118743</v>
          </cell>
          <cell r="I4921" t="str">
            <v>A</v>
          </cell>
          <cell r="J4921">
            <v>9.1624864969993558E-2</v>
          </cell>
          <cell r="K4921" t="str">
            <v>A</v>
          </cell>
          <cell r="L4921" t="str">
            <v>Bicf</v>
          </cell>
          <cell r="M4921" t="str">
            <v/>
          </cell>
          <cell r="N4921" t="str">
            <v>CAPAG Ano Base 2023</v>
          </cell>
          <cell r="O4921" t="str">
            <v>Não</v>
          </cell>
          <cell r="P4921">
            <v>7.0793030302243751E-2</v>
          </cell>
          <cell r="Q4921" t="str">
            <v>Sim</v>
          </cell>
          <cell r="R4921" t="str">
            <v/>
          </cell>
          <cell r="S4921" t="str">
            <v/>
          </cell>
          <cell r="T4921" t="str">
            <v/>
          </cell>
          <cell r="U4921" t="str">
            <v/>
          </cell>
          <cell r="V4921" t="str">
            <v>Sim</v>
          </cell>
          <cell r="W4921" t="str">
            <v>Sim</v>
          </cell>
        </row>
        <row r="4922">
          <cell r="D4922" t="str">
            <v>Pinhal da Serra/RS</v>
          </cell>
          <cell r="E4922" t="str">
            <v>n.d.</v>
          </cell>
          <cell r="F4922">
            <v>7.8585787430290766E-2</v>
          </cell>
          <cell r="G4922" t="str">
            <v>A</v>
          </cell>
          <cell r="H4922">
            <v>0.91542096922045957</v>
          </cell>
          <cell r="I4922" t="str">
            <v>B</v>
          </cell>
          <cell r="J4922" t="str">
            <v>n.d.</v>
          </cell>
          <cell r="K4922" t="str">
            <v>n.d.</v>
          </cell>
          <cell r="L4922" t="str">
            <v>Cicf</v>
          </cell>
          <cell r="M492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922" t="str">
            <v>CAPAG Ano Base 2023</v>
          </cell>
          <cell r="O4922" t="str">
            <v>Não</v>
          </cell>
          <cell r="P4922">
            <v>0</v>
          </cell>
          <cell r="Q4922" t="str">
            <v>Sim</v>
          </cell>
          <cell r="R4922" t="str">
            <v>Sim</v>
          </cell>
          <cell r="S4922" t="str">
            <v/>
          </cell>
          <cell r="T4922" t="str">
            <v/>
          </cell>
          <cell r="U4922" t="str">
            <v>Sim</v>
          </cell>
          <cell r="V4922" t="str">
            <v>Sim</v>
          </cell>
          <cell r="W4922" t="str">
            <v>Sim</v>
          </cell>
        </row>
        <row r="4923">
          <cell r="D4923" t="str">
            <v>Pinhal Grande/RS</v>
          </cell>
          <cell r="E4923" t="str">
            <v>B</v>
          </cell>
          <cell r="F4923">
            <v>5.9787173888959017E-2</v>
          </cell>
          <cell r="G4923" t="str">
            <v>A</v>
          </cell>
          <cell r="H4923">
            <v>0.86155899512542389</v>
          </cell>
          <cell r="I4923" t="str">
            <v>B</v>
          </cell>
          <cell r="J4923">
            <v>1.7740943482044337E-2</v>
          </cell>
          <cell r="K4923" t="str">
            <v>B</v>
          </cell>
          <cell r="L4923" t="str">
            <v>Cicf</v>
          </cell>
          <cell r="M4923" t="str">
            <v/>
          </cell>
          <cell r="N4923" t="str">
            <v>CAPAG Ano Base 2023</v>
          </cell>
          <cell r="O4923" t="str">
            <v>Não</v>
          </cell>
          <cell r="P4923">
            <v>0.58645379661287445</v>
          </cell>
          <cell r="Q4923" t="str">
            <v>Sim</v>
          </cell>
          <cell r="R4923" t="str">
            <v/>
          </cell>
          <cell r="S4923" t="str">
            <v/>
          </cell>
          <cell r="T4923" t="str">
            <v/>
          </cell>
          <cell r="U4923" t="str">
            <v/>
          </cell>
          <cell r="V4923" t="str">
            <v>Sim</v>
          </cell>
          <cell r="W4923" t="str">
            <v>Sim</v>
          </cell>
        </row>
        <row r="4924">
          <cell r="D4924" t="str">
            <v>Pinheirinho do Vale/RS</v>
          </cell>
          <cell r="E4924" t="str">
            <v>C</v>
          </cell>
          <cell r="F4924">
            <v>0</v>
          </cell>
          <cell r="G4924" t="str">
            <v>A</v>
          </cell>
          <cell r="H4924">
            <v>0.97425329091689383</v>
          </cell>
          <cell r="I4924" t="str">
            <v>C</v>
          </cell>
          <cell r="J4924">
            <v>-8.5072608800810141E-3</v>
          </cell>
          <cell r="K4924" t="str">
            <v>C</v>
          </cell>
          <cell r="L4924" t="str">
            <v>Bicf</v>
          </cell>
          <cell r="M4924" t="str">
            <v/>
          </cell>
          <cell r="N4924" t="str">
            <v>CAPAG Ano Base 2023</v>
          </cell>
          <cell r="O4924" t="str">
            <v>Não</v>
          </cell>
          <cell r="P4924">
            <v>0.50617449312756446</v>
          </cell>
          <cell r="Q4924" t="str">
            <v>Sim</v>
          </cell>
          <cell r="R4924" t="str">
            <v>Sim</v>
          </cell>
          <cell r="S4924" t="str">
            <v/>
          </cell>
          <cell r="T4924" t="str">
            <v/>
          </cell>
          <cell r="U4924" t="str">
            <v/>
          </cell>
          <cell r="V4924" t="str">
            <v>Sim</v>
          </cell>
          <cell r="W4924" t="str">
            <v>Sim</v>
          </cell>
        </row>
        <row r="4925">
          <cell r="D4925" t="str">
            <v>Pinheiro Machado/RS</v>
          </cell>
          <cell r="E4925" t="str">
            <v>C</v>
          </cell>
          <cell r="F4925">
            <v>0.61082804227751808</v>
          </cell>
          <cell r="G4925" t="str">
            <v>B</v>
          </cell>
          <cell r="H4925">
            <v>5.2505358442058121</v>
          </cell>
          <cell r="I4925" t="str">
            <v>C</v>
          </cell>
          <cell r="J4925">
            <v>-1.604558375811157</v>
          </cell>
          <cell r="K4925" t="str">
            <v>C</v>
          </cell>
          <cell r="L4925" t="str">
            <v>Aicf</v>
          </cell>
          <cell r="M4925" t="str">
            <v/>
          </cell>
          <cell r="N4925" t="str">
            <v>CAPAG Ano Base 2023</v>
          </cell>
          <cell r="O4925" t="str">
            <v>Não</v>
          </cell>
          <cell r="P4925">
            <v>13.866799257126891</v>
          </cell>
          <cell r="Q4925" t="str">
            <v>Sim</v>
          </cell>
          <cell r="R4925" t="str">
            <v/>
          </cell>
          <cell r="S4925" t="str">
            <v/>
          </cell>
          <cell r="T4925" t="str">
            <v/>
          </cell>
          <cell r="U4925" t="str">
            <v/>
          </cell>
          <cell r="V4925" t="str">
            <v>Sim</v>
          </cell>
          <cell r="W4925" t="str">
            <v>Sim</v>
          </cell>
        </row>
        <row r="4926">
          <cell r="D4926" t="str">
            <v>Pinto Bandeira/RS</v>
          </cell>
          <cell r="E4926" t="str">
            <v>C</v>
          </cell>
          <cell r="F4926">
            <v>0</v>
          </cell>
          <cell r="G4926" t="str">
            <v>A</v>
          </cell>
          <cell r="H4926">
            <v>3.615562510481332</v>
          </cell>
          <cell r="I4926" t="str">
            <v>C</v>
          </cell>
          <cell r="J4926">
            <v>0.25349757605745038</v>
          </cell>
          <cell r="K4926" t="str">
            <v>A</v>
          </cell>
          <cell r="L4926" t="str">
            <v>Bicf</v>
          </cell>
          <cell r="M4926" t="str">
            <v/>
          </cell>
          <cell r="N4926" t="str">
            <v>CAPAG Ano Base 2023</v>
          </cell>
          <cell r="O4926" t="str">
            <v>Não</v>
          </cell>
          <cell r="P4926">
            <v>4.7605154591409814E-2</v>
          </cell>
          <cell r="Q4926" t="str">
            <v>Sim</v>
          </cell>
          <cell r="R4926" t="str">
            <v/>
          </cell>
          <cell r="S4926" t="str">
            <v/>
          </cell>
          <cell r="T4926" t="str">
            <v/>
          </cell>
          <cell r="U4926" t="str">
            <v/>
          </cell>
          <cell r="V4926" t="str">
            <v>Sim</v>
          </cell>
          <cell r="W4926" t="str">
            <v>Sim</v>
          </cell>
        </row>
        <row r="4927">
          <cell r="D4927" t="str">
            <v>Pirapó/RS</v>
          </cell>
          <cell r="E4927" t="str">
            <v>A</v>
          </cell>
          <cell r="F4927">
            <v>2.8088706682224098E-2</v>
          </cell>
          <cell r="G4927" t="str">
            <v>A</v>
          </cell>
          <cell r="H4927">
            <v>0.84786006928413082</v>
          </cell>
          <cell r="I4927" t="str">
            <v>A</v>
          </cell>
          <cell r="J4927">
            <v>5.6470165092617548E-2</v>
          </cell>
          <cell r="K4927" t="str">
            <v>A</v>
          </cell>
          <cell r="L4927" t="str">
            <v>Bicf</v>
          </cell>
          <cell r="M4927" t="str">
            <v/>
          </cell>
          <cell r="N4927" t="str">
            <v>CAPAG Ano Base 2023</v>
          </cell>
          <cell r="O4927" t="str">
            <v>Não</v>
          </cell>
          <cell r="P4927">
            <v>0.12140692320739978</v>
          </cell>
          <cell r="Q4927" t="str">
            <v>Sim</v>
          </cell>
          <cell r="R4927" t="str">
            <v/>
          </cell>
          <cell r="S4927" t="str">
            <v/>
          </cell>
          <cell r="T4927" t="str">
            <v/>
          </cell>
          <cell r="U4927" t="str">
            <v/>
          </cell>
          <cell r="V4927" t="str">
            <v>Sim</v>
          </cell>
          <cell r="W4927" t="str">
            <v>Sim</v>
          </cell>
        </row>
        <row r="4928">
          <cell r="D4928" t="str">
            <v>Piratini/RS</v>
          </cell>
          <cell r="E4928" t="str">
            <v>n.d.</v>
          </cell>
          <cell r="F4928">
            <v>0.10294926345572289</v>
          </cell>
          <cell r="G4928" t="str">
            <v>A</v>
          </cell>
          <cell r="H4928">
            <v>0.83423447861900912</v>
          </cell>
          <cell r="I4928" t="str">
            <v>A</v>
          </cell>
          <cell r="J4928" t="str">
            <v>n.d.</v>
          </cell>
          <cell r="K4928" t="str">
            <v>n.d.</v>
          </cell>
          <cell r="L4928" t="str">
            <v>Bicf</v>
          </cell>
          <cell r="M492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928" t="str">
            <v>CAPAG Ano Base 2023</v>
          </cell>
          <cell r="O4928" t="str">
            <v>Não</v>
          </cell>
          <cell r="P4928" t="str">
            <v>n.d.</v>
          </cell>
          <cell r="Q4928" t="str">
            <v>Sim</v>
          </cell>
          <cell r="R4928" t="str">
            <v/>
          </cell>
          <cell r="S4928" t="str">
            <v/>
          </cell>
          <cell r="T4928" t="str">
            <v/>
          </cell>
          <cell r="U4928" t="str">
            <v>Sim</v>
          </cell>
          <cell r="V4928" t="str">
            <v>Sim</v>
          </cell>
          <cell r="W4928" t="str">
            <v>Não</v>
          </cell>
        </row>
        <row r="4929">
          <cell r="D4929" t="str">
            <v>Planalto/RS</v>
          </cell>
          <cell r="E4929" t="str">
            <v>A</v>
          </cell>
          <cell r="F4929">
            <v>4.8722528405099046E-2</v>
          </cell>
          <cell r="G4929" t="str">
            <v>A</v>
          </cell>
          <cell r="H4929">
            <v>0.90150920958093261</v>
          </cell>
          <cell r="I4929" t="str">
            <v>B</v>
          </cell>
          <cell r="J4929">
            <v>9.4660001711932701E-2</v>
          </cell>
          <cell r="K4929" t="str">
            <v>A</v>
          </cell>
          <cell r="L4929" t="str">
            <v>Bicf</v>
          </cell>
          <cell r="M4929" t="str">
            <v/>
          </cell>
          <cell r="N4929" t="str">
            <v>CAPAG Ano Base 2023</v>
          </cell>
          <cell r="O4929" t="str">
            <v>Não</v>
          </cell>
          <cell r="P4929">
            <v>2.2216798200906347E-2</v>
          </cell>
          <cell r="Q4929" t="str">
            <v>Sim</v>
          </cell>
          <cell r="R4929" t="str">
            <v/>
          </cell>
          <cell r="S4929" t="str">
            <v/>
          </cell>
          <cell r="T4929" t="str">
            <v/>
          </cell>
          <cell r="U4929" t="str">
            <v/>
          </cell>
          <cell r="V4929" t="str">
            <v>Sim</v>
          </cell>
          <cell r="W4929" t="str">
            <v>Sim</v>
          </cell>
        </row>
        <row r="4930">
          <cell r="D4930" t="str">
            <v>Poço das Antas/RS</v>
          </cell>
          <cell r="E4930" t="str">
            <v>A+</v>
          </cell>
          <cell r="F4930">
            <v>1.4393486842522556E-2</v>
          </cell>
          <cell r="G4930" t="str">
            <v>A</v>
          </cell>
          <cell r="H4930">
            <v>0.8134010711665135</v>
          </cell>
          <cell r="I4930" t="str">
            <v>A</v>
          </cell>
          <cell r="J4930">
            <v>0.24703396778539119</v>
          </cell>
          <cell r="K4930" t="str">
            <v>A</v>
          </cell>
          <cell r="L4930" t="str">
            <v>Aicf</v>
          </cell>
          <cell r="M4930" t="str">
            <v/>
          </cell>
          <cell r="N4930" t="str">
            <v>CAPAG Ano Base 2023</v>
          </cell>
          <cell r="O4930" t="str">
            <v>Não</v>
          </cell>
          <cell r="P4930">
            <v>7.9955768365377548E-3</v>
          </cell>
          <cell r="Q4930" t="str">
            <v>Sim</v>
          </cell>
          <cell r="R4930" t="str">
            <v/>
          </cell>
          <cell r="S4930" t="str">
            <v/>
          </cell>
          <cell r="T4930" t="str">
            <v/>
          </cell>
          <cell r="U4930" t="str">
            <v/>
          </cell>
          <cell r="V4930" t="str">
            <v>Sim</v>
          </cell>
          <cell r="W4930" t="str">
            <v>Sim</v>
          </cell>
        </row>
        <row r="4931">
          <cell r="D4931" t="str">
            <v>Pontão/RS</v>
          </cell>
          <cell r="E4931" t="str">
            <v>B</v>
          </cell>
          <cell r="F4931">
            <v>7.4149982760434871E-2</v>
          </cell>
          <cell r="G4931" t="str">
            <v>A</v>
          </cell>
          <cell r="H4931">
            <v>0.85763191254302684</v>
          </cell>
          <cell r="I4931" t="str">
            <v>B</v>
          </cell>
          <cell r="J4931">
            <v>2.8058561276935793E-2</v>
          </cell>
          <cell r="K4931" t="str">
            <v>B</v>
          </cell>
          <cell r="L4931" t="str">
            <v>Bicf</v>
          </cell>
          <cell r="M4931" t="str">
            <v/>
          </cell>
          <cell r="N4931" t="str">
            <v>CAPAG Ano Base 2023</v>
          </cell>
          <cell r="O4931" t="str">
            <v>Não</v>
          </cell>
          <cell r="P4931">
            <v>6.5232270537145726E-2</v>
          </cell>
          <cell r="Q4931" t="str">
            <v>Sim</v>
          </cell>
          <cell r="R4931" t="str">
            <v/>
          </cell>
          <cell r="S4931" t="str">
            <v/>
          </cell>
          <cell r="T4931" t="str">
            <v/>
          </cell>
          <cell r="U4931" t="str">
            <v/>
          </cell>
          <cell r="V4931" t="str">
            <v>Sim</v>
          </cell>
          <cell r="W4931" t="str">
            <v>Sim</v>
          </cell>
        </row>
        <row r="4932">
          <cell r="D4932" t="str">
            <v>Ponte Preta/RS</v>
          </cell>
          <cell r="E4932" t="str">
            <v>A</v>
          </cell>
          <cell r="F4932">
            <v>0.13458545193834873</v>
          </cell>
          <cell r="G4932" t="str">
            <v>A</v>
          </cell>
          <cell r="H4932">
            <v>0.83107036662037104</v>
          </cell>
          <cell r="I4932" t="str">
            <v>A</v>
          </cell>
          <cell r="J4932">
            <v>0.13546507219412707</v>
          </cell>
          <cell r="K4932" t="str">
            <v>A</v>
          </cell>
          <cell r="L4932" t="str">
            <v>Cicf</v>
          </cell>
          <cell r="M4932" t="str">
            <v/>
          </cell>
          <cell r="N4932" t="str">
            <v>CAPAG Ano Base 2023</v>
          </cell>
          <cell r="O4932" t="str">
            <v>Não</v>
          </cell>
          <cell r="P4932">
            <v>0</v>
          </cell>
          <cell r="Q4932" t="str">
            <v>Sim</v>
          </cell>
          <cell r="R4932" t="str">
            <v/>
          </cell>
          <cell r="S4932" t="str">
            <v/>
          </cell>
          <cell r="T4932" t="str">
            <v/>
          </cell>
          <cell r="U4932" t="str">
            <v/>
          </cell>
          <cell r="V4932" t="str">
            <v>Sim</v>
          </cell>
          <cell r="W4932" t="str">
            <v>Sim</v>
          </cell>
        </row>
        <row r="4933">
          <cell r="D4933" t="str">
            <v>Portão/RS</v>
          </cell>
          <cell r="E4933" t="str">
            <v>A</v>
          </cell>
          <cell r="F4933">
            <v>8.8638510179270838E-2</v>
          </cell>
          <cell r="G4933" t="str">
            <v>A</v>
          </cell>
          <cell r="H4933">
            <v>0.76057358718271861</v>
          </cell>
          <cell r="I4933" t="str">
            <v>A</v>
          </cell>
          <cell r="J4933">
            <v>0.25955422512132759</v>
          </cell>
          <cell r="K4933" t="str">
            <v>A</v>
          </cell>
          <cell r="L4933" t="str">
            <v>Bicf</v>
          </cell>
          <cell r="M4933" t="str">
            <v/>
          </cell>
          <cell r="N4933" t="str">
            <v>CAPAG Ano Base 2023</v>
          </cell>
          <cell r="O4933" t="str">
            <v>Não</v>
          </cell>
          <cell r="P4933">
            <v>7.6883883710095136E-2</v>
          </cell>
          <cell r="Q4933" t="str">
            <v>Sim</v>
          </cell>
          <cell r="R4933" t="str">
            <v/>
          </cell>
          <cell r="S4933" t="str">
            <v/>
          </cell>
          <cell r="T4933" t="str">
            <v/>
          </cell>
          <cell r="U4933" t="str">
            <v/>
          </cell>
          <cell r="V4933" t="str">
            <v>Sim</v>
          </cell>
          <cell r="W4933" t="str">
            <v>Sim</v>
          </cell>
        </row>
        <row r="4934">
          <cell r="D4934" t="str">
            <v>Porto Alegre/RS</v>
          </cell>
          <cell r="E4934" t="str">
            <v>A+</v>
          </cell>
          <cell r="F4934">
            <v>0.19596960032560665</v>
          </cell>
          <cell r="G4934" t="str">
            <v>A</v>
          </cell>
          <cell r="H4934">
            <v>0.90932512260631704</v>
          </cell>
          <cell r="I4934" t="str">
            <v>B</v>
          </cell>
          <cell r="J4934">
            <v>0.11265387572981334</v>
          </cell>
          <cell r="K4934" t="str">
            <v>A</v>
          </cell>
          <cell r="L4934" t="str">
            <v>Aicf</v>
          </cell>
          <cell r="M4934" t="str">
            <v/>
          </cell>
          <cell r="N4934" t="str">
            <v>CAPAG Ano Base 2023</v>
          </cell>
          <cell r="O4934" t="str">
            <v>Não</v>
          </cell>
          <cell r="P4934">
            <v>6.2934027268805592E-2</v>
          </cell>
          <cell r="Q4934" t="str">
            <v>Sim</v>
          </cell>
          <cell r="R4934" t="str">
            <v/>
          </cell>
          <cell r="S4934" t="str">
            <v/>
          </cell>
          <cell r="T4934" t="str">
            <v/>
          </cell>
          <cell r="U4934" t="str">
            <v/>
          </cell>
          <cell r="V4934" t="str">
            <v>Sim</v>
          </cell>
          <cell r="W4934" t="str">
            <v>Sim</v>
          </cell>
        </row>
        <row r="4935">
          <cell r="D4935" t="str">
            <v>Porto Lucena/RS</v>
          </cell>
          <cell r="E4935" t="str">
            <v>B</v>
          </cell>
          <cell r="F4935">
            <v>0.40391546904141301</v>
          </cell>
          <cell r="G4935" t="str">
            <v>A</v>
          </cell>
          <cell r="H4935">
            <v>0.88608593676267366</v>
          </cell>
          <cell r="I4935" t="str">
            <v>B</v>
          </cell>
          <cell r="J4935">
            <v>3.3053152448691114E-2</v>
          </cell>
          <cell r="K4935" t="str">
            <v>B</v>
          </cell>
          <cell r="L4935" t="str">
            <v>Cicf</v>
          </cell>
          <cell r="M4935" t="str">
            <v/>
          </cell>
          <cell r="N4935" t="str">
            <v>CAPAG Ano Base 2023</v>
          </cell>
          <cell r="O4935" t="str">
            <v>Não</v>
          </cell>
          <cell r="P4935">
            <v>0.29283251147279532</v>
          </cell>
          <cell r="Q4935" t="str">
            <v>Sim</v>
          </cell>
          <cell r="R4935" t="str">
            <v/>
          </cell>
          <cell r="S4935" t="str">
            <v/>
          </cell>
          <cell r="T4935" t="str">
            <v/>
          </cell>
          <cell r="U4935" t="str">
            <v/>
          </cell>
          <cell r="V4935" t="str">
            <v>Sim</v>
          </cell>
          <cell r="W4935" t="str">
            <v>Sim</v>
          </cell>
        </row>
        <row r="4936">
          <cell r="D4936" t="str">
            <v>Porto Mauá/RS</v>
          </cell>
          <cell r="E4936" t="str">
            <v>A</v>
          </cell>
          <cell r="F4936">
            <v>5.1854837029560223E-2</v>
          </cell>
          <cell r="G4936" t="str">
            <v>A</v>
          </cell>
          <cell r="H4936">
            <v>0.74891594806109996</v>
          </cell>
          <cell r="I4936" t="str">
            <v>A</v>
          </cell>
          <cell r="J4936">
            <v>0.21873674582830399</v>
          </cell>
          <cell r="K4936" t="str">
            <v>A</v>
          </cell>
          <cell r="L4936" t="str">
            <v>Cicf</v>
          </cell>
          <cell r="M4936" t="str">
            <v/>
          </cell>
          <cell r="N4936" t="str">
            <v>CAPAG Ano Base 2023</v>
          </cell>
          <cell r="O4936" t="str">
            <v>Não</v>
          </cell>
          <cell r="P4936">
            <v>5.3345816894550417E-2</v>
          </cell>
          <cell r="Q4936" t="str">
            <v>Sim</v>
          </cell>
          <cell r="R4936" t="str">
            <v/>
          </cell>
          <cell r="S4936" t="str">
            <v/>
          </cell>
          <cell r="T4936" t="str">
            <v/>
          </cell>
          <cell r="U4936" t="str">
            <v/>
          </cell>
          <cell r="V4936" t="str">
            <v>Sim</v>
          </cell>
          <cell r="W4936" t="str">
            <v>Sim</v>
          </cell>
        </row>
        <row r="4937">
          <cell r="D4937" t="str">
            <v>Porto Vera Cruz/RS</v>
          </cell>
          <cell r="E4937" t="str">
            <v>A</v>
          </cell>
          <cell r="F4937">
            <v>0</v>
          </cell>
          <cell r="G4937" t="str">
            <v>A</v>
          </cell>
          <cell r="H4937">
            <v>0.75795972848819548</v>
          </cell>
          <cell r="I4937" t="str">
            <v>A</v>
          </cell>
          <cell r="J4937">
            <v>0.35819207010462739</v>
          </cell>
          <cell r="K4937" t="str">
            <v>A</v>
          </cell>
          <cell r="L4937" t="str">
            <v>Cicf</v>
          </cell>
          <cell r="M4937" t="str">
            <v/>
          </cell>
          <cell r="N4937" t="str">
            <v>CAPAG Ano Base 2023</v>
          </cell>
          <cell r="O4937" t="str">
            <v>Não</v>
          </cell>
          <cell r="P4937">
            <v>5.668842383960003E-2</v>
          </cell>
          <cell r="Q4937" t="str">
            <v>Sim</v>
          </cell>
          <cell r="R4937" t="str">
            <v/>
          </cell>
          <cell r="S4937" t="str">
            <v/>
          </cell>
          <cell r="T4937" t="str">
            <v/>
          </cell>
          <cell r="U4937" t="str">
            <v/>
          </cell>
          <cell r="V4937" t="str">
            <v>Sim</v>
          </cell>
          <cell r="W4937" t="str">
            <v>Sim</v>
          </cell>
        </row>
        <row r="4938">
          <cell r="D4938" t="str">
            <v>Porto Xavier/RS</v>
          </cell>
          <cell r="E4938" t="str">
            <v>A</v>
          </cell>
          <cell r="F4938">
            <v>3.7524377644892366E-2</v>
          </cell>
          <cell r="G4938" t="str">
            <v>A</v>
          </cell>
          <cell r="H4938">
            <v>0.83551815401028895</v>
          </cell>
          <cell r="I4938" t="str">
            <v>A</v>
          </cell>
          <cell r="J4938">
            <v>6.6922855887067617E-2</v>
          </cell>
          <cell r="K4938" t="str">
            <v>A</v>
          </cell>
          <cell r="L4938" t="str">
            <v>Cicf</v>
          </cell>
          <cell r="M4938" t="str">
            <v/>
          </cell>
          <cell r="N4938" t="str">
            <v>CAPAG Ano Base 2023</v>
          </cell>
          <cell r="O4938" t="str">
            <v>Não</v>
          </cell>
          <cell r="P4938">
            <v>0.1669639395378647</v>
          </cell>
          <cell r="Q4938" t="str">
            <v>Sim</v>
          </cell>
          <cell r="R4938" t="str">
            <v/>
          </cell>
          <cell r="S4938" t="str">
            <v/>
          </cell>
          <cell r="T4938" t="str">
            <v/>
          </cell>
          <cell r="U4938" t="str">
            <v/>
          </cell>
          <cell r="V4938" t="str">
            <v>Sim</v>
          </cell>
          <cell r="W4938" t="str">
            <v>Sim</v>
          </cell>
        </row>
        <row r="4939">
          <cell r="D4939" t="str">
            <v>Pouso Novo/RS</v>
          </cell>
          <cell r="E4939" t="str">
            <v>B</v>
          </cell>
          <cell r="F4939">
            <v>0.15441887286164119</v>
          </cell>
          <cell r="G4939" t="str">
            <v>A</v>
          </cell>
          <cell r="H4939">
            <v>0.91712476792882303</v>
          </cell>
          <cell r="I4939" t="str">
            <v>B</v>
          </cell>
          <cell r="J4939">
            <v>7.5695790590922284E-3</v>
          </cell>
          <cell r="K4939" t="str">
            <v>B</v>
          </cell>
          <cell r="L4939" t="str">
            <v>Bicf</v>
          </cell>
          <cell r="M4939" t="str">
            <v/>
          </cell>
          <cell r="N4939" t="str">
            <v>CAPAG Ano Base 2023</v>
          </cell>
          <cell r="O4939" t="str">
            <v>Não</v>
          </cell>
          <cell r="P4939">
            <v>0.58432471486169457</v>
          </cell>
          <cell r="Q4939" t="str">
            <v>Sim</v>
          </cell>
          <cell r="R4939" t="str">
            <v/>
          </cell>
          <cell r="S4939" t="str">
            <v/>
          </cell>
          <cell r="T4939" t="str">
            <v/>
          </cell>
          <cell r="U4939" t="str">
            <v/>
          </cell>
          <cell r="V4939" t="str">
            <v>Sim</v>
          </cell>
          <cell r="W4939" t="str">
            <v>Sim</v>
          </cell>
        </row>
        <row r="4940">
          <cell r="D4940" t="str">
            <v>Presidente Lucena/RS</v>
          </cell>
          <cell r="E4940" t="str">
            <v>A</v>
          </cell>
          <cell r="F4940">
            <v>0</v>
          </cell>
          <cell r="G4940" t="str">
            <v>A</v>
          </cell>
          <cell r="H4940">
            <v>0.71703151682600552</v>
          </cell>
          <cell r="I4940" t="str">
            <v>A</v>
          </cell>
          <cell r="J4940">
            <v>0.33986464018204654</v>
          </cell>
          <cell r="K4940" t="str">
            <v>A</v>
          </cell>
          <cell r="L4940" t="str">
            <v>Bicf</v>
          </cell>
          <cell r="M4940" t="str">
            <v/>
          </cell>
          <cell r="N4940" t="str">
            <v>CAPAG Ano Base 2023</v>
          </cell>
          <cell r="O4940" t="str">
            <v>Não</v>
          </cell>
          <cell r="P4940">
            <v>4.418207399333187E-2</v>
          </cell>
          <cell r="Q4940" t="str">
            <v>Sim</v>
          </cell>
          <cell r="R4940" t="str">
            <v/>
          </cell>
          <cell r="S4940" t="str">
            <v/>
          </cell>
          <cell r="T4940" t="str">
            <v/>
          </cell>
          <cell r="U4940" t="str">
            <v/>
          </cell>
          <cell r="V4940" t="str">
            <v>Sim</v>
          </cell>
          <cell r="W4940" t="str">
            <v>Sim</v>
          </cell>
        </row>
        <row r="4941">
          <cell r="D4941" t="str">
            <v>Progresso/RS</v>
          </cell>
          <cell r="E4941" t="str">
            <v>C</v>
          </cell>
          <cell r="F4941">
            <v>9.3950524211714584E-2</v>
          </cell>
          <cell r="G4941" t="str">
            <v>A</v>
          </cell>
          <cell r="H4941">
            <v>1.0200062634374756</v>
          </cell>
          <cell r="I4941" t="str">
            <v>C</v>
          </cell>
          <cell r="J4941">
            <v>2.4603022141682036E-2</v>
          </cell>
          <cell r="K4941" t="str">
            <v>B</v>
          </cell>
          <cell r="L4941" t="str">
            <v>Bicf</v>
          </cell>
          <cell r="M4941" t="str">
            <v/>
          </cell>
          <cell r="N4941" t="str">
            <v>CAPAG Ano Base 2024</v>
          </cell>
          <cell r="O4941" t="str">
            <v>Sim</v>
          </cell>
          <cell r="P4941">
            <v>9.8018530303977516E-2</v>
          </cell>
          <cell r="Q4941" t="str">
            <v>Sim</v>
          </cell>
          <cell r="R4941" t="str">
            <v/>
          </cell>
          <cell r="S4941" t="str">
            <v/>
          </cell>
          <cell r="T4941" t="str">
            <v/>
          </cell>
          <cell r="U4941" t="str">
            <v/>
          </cell>
          <cell r="V4941" t="str">
            <v>Sim</v>
          </cell>
          <cell r="W4941" t="str">
            <v>Sim</v>
          </cell>
        </row>
        <row r="4942">
          <cell r="D4942" t="str">
            <v>Protásio Alves/RS</v>
          </cell>
          <cell r="E4942" t="str">
            <v>A</v>
          </cell>
          <cell r="F4942">
            <v>0</v>
          </cell>
          <cell r="G4942" t="str">
            <v>A</v>
          </cell>
          <cell r="H4942">
            <v>0.76814247719277584</v>
          </cell>
          <cell r="I4942" t="str">
            <v>A</v>
          </cell>
          <cell r="J4942">
            <v>0.35470772304303411</v>
          </cell>
          <cell r="K4942" t="str">
            <v>A</v>
          </cell>
          <cell r="L4942" t="str">
            <v>Bicf</v>
          </cell>
          <cell r="M4942" t="str">
            <v/>
          </cell>
          <cell r="N4942" t="str">
            <v>CAPAG Ano Base 2023</v>
          </cell>
          <cell r="O4942" t="str">
            <v>Não</v>
          </cell>
          <cell r="P4942">
            <v>3.8405607814253943E-2</v>
          </cell>
          <cell r="Q4942" t="str">
            <v>Sim</v>
          </cell>
          <cell r="R4942" t="str">
            <v/>
          </cell>
          <cell r="S4942" t="str">
            <v/>
          </cell>
          <cell r="T4942" t="str">
            <v/>
          </cell>
          <cell r="U4942" t="str">
            <v/>
          </cell>
          <cell r="V4942" t="str">
            <v>Sim</v>
          </cell>
          <cell r="W4942" t="str">
            <v>Sim</v>
          </cell>
        </row>
        <row r="4943">
          <cell r="D4943" t="str">
            <v>Putinga/RS</v>
          </cell>
          <cell r="E4943" t="str">
            <v>A+</v>
          </cell>
          <cell r="F4943">
            <v>5.4825898858860057E-2</v>
          </cell>
          <cell r="G4943" t="str">
            <v>A</v>
          </cell>
          <cell r="H4943">
            <v>0.89230757484498224</v>
          </cell>
          <cell r="I4943" t="str">
            <v>B</v>
          </cell>
          <cell r="J4943">
            <v>0.16738026535541961</v>
          </cell>
          <cell r="K4943" t="str">
            <v>A</v>
          </cell>
          <cell r="L4943" t="str">
            <v>Aicf</v>
          </cell>
          <cell r="M4943" t="str">
            <v/>
          </cell>
          <cell r="N4943" t="str">
            <v>CAPAG Ano Base 2023</v>
          </cell>
          <cell r="O4943" t="str">
            <v>Não</v>
          </cell>
          <cell r="P4943">
            <v>6.3515839846541675E-2</v>
          </cell>
          <cell r="Q4943" t="str">
            <v>Sim</v>
          </cell>
          <cell r="R4943" t="str">
            <v/>
          </cell>
          <cell r="S4943" t="str">
            <v/>
          </cell>
          <cell r="T4943" t="str">
            <v/>
          </cell>
          <cell r="U4943" t="str">
            <v/>
          </cell>
          <cell r="V4943" t="str">
            <v>Sim</v>
          </cell>
          <cell r="W4943" t="str">
            <v>Sim</v>
          </cell>
        </row>
        <row r="4944">
          <cell r="D4944" t="str">
            <v>Quaraí/RS</v>
          </cell>
          <cell r="E4944" t="str">
            <v>C</v>
          </cell>
          <cell r="F4944">
            <v>4.0818922724529148E-4</v>
          </cell>
          <cell r="G4944" t="str">
            <v>A</v>
          </cell>
          <cell r="H4944">
            <v>0.9583214923575708</v>
          </cell>
          <cell r="I4944" t="str">
            <v>C</v>
          </cell>
          <cell r="J4944">
            <v>-1.1779663066410701E-2</v>
          </cell>
          <cell r="K4944" t="str">
            <v>C</v>
          </cell>
          <cell r="L4944" t="str">
            <v>Bicf</v>
          </cell>
          <cell r="M4944" t="str">
            <v/>
          </cell>
          <cell r="N4944" t="str">
            <v>CAPAG Ano Base 2023</v>
          </cell>
          <cell r="O4944" t="str">
            <v>Não</v>
          </cell>
          <cell r="P4944">
            <v>1.2838654243485677</v>
          </cell>
          <cell r="Q4944" t="str">
            <v>Sim</v>
          </cell>
          <cell r="R4944" t="str">
            <v/>
          </cell>
          <cell r="S4944" t="str">
            <v/>
          </cell>
          <cell r="T4944" t="str">
            <v/>
          </cell>
          <cell r="U4944" t="str">
            <v/>
          </cell>
          <cell r="V4944" t="str">
            <v>Sim</v>
          </cell>
          <cell r="W4944" t="str">
            <v>Sim</v>
          </cell>
        </row>
        <row r="4945">
          <cell r="D4945" t="str">
            <v>Quatro Irmãos/RS</v>
          </cell>
          <cell r="E4945" t="str">
            <v>A</v>
          </cell>
          <cell r="F4945">
            <v>7.4318455180388543E-2</v>
          </cell>
          <cell r="G4945" t="str">
            <v>A</v>
          </cell>
          <cell r="H4945">
            <v>0.88973249417637157</v>
          </cell>
          <cell r="I4945" t="str">
            <v>B</v>
          </cell>
          <cell r="J4945">
            <v>8.1602601623068552E-2</v>
          </cell>
          <cell r="K4945" t="str">
            <v>A</v>
          </cell>
          <cell r="L4945" t="str">
            <v>Bicf</v>
          </cell>
          <cell r="M4945" t="str">
            <v/>
          </cell>
          <cell r="N4945" t="str">
            <v>CAPAG Ano Base 2023</v>
          </cell>
          <cell r="O4945" t="str">
            <v>Não</v>
          </cell>
          <cell r="P4945">
            <v>2.0741541805832556E-2</v>
          </cell>
          <cell r="Q4945" t="str">
            <v>Sim</v>
          </cell>
          <cell r="R4945" t="str">
            <v/>
          </cell>
          <cell r="S4945" t="str">
            <v/>
          </cell>
          <cell r="T4945" t="str">
            <v/>
          </cell>
          <cell r="U4945" t="str">
            <v/>
          </cell>
          <cell r="V4945" t="str">
            <v>Sim</v>
          </cell>
          <cell r="W4945" t="str">
            <v>Sim</v>
          </cell>
        </row>
        <row r="4946">
          <cell r="D4946" t="str">
            <v>Quevedos/RS</v>
          </cell>
          <cell r="E4946" t="str">
            <v>C</v>
          </cell>
          <cell r="F4946">
            <v>0</v>
          </cell>
          <cell r="G4946" t="str">
            <v>A</v>
          </cell>
          <cell r="H4946">
            <v>6.7893624810790962</v>
          </cell>
          <cell r="I4946" t="str">
            <v>C</v>
          </cell>
          <cell r="J4946">
            <v>9.799621370930706E-3</v>
          </cell>
          <cell r="K4946" t="str">
            <v>B</v>
          </cell>
          <cell r="L4946" t="str">
            <v>Cicf</v>
          </cell>
          <cell r="M4946" t="str">
            <v/>
          </cell>
          <cell r="N4946" t="str">
            <v>CAPAG Ano Base 2023</v>
          </cell>
          <cell r="O4946" t="str">
            <v>Não</v>
          </cell>
          <cell r="P4946">
            <v>0.5727615640573861</v>
          </cell>
          <cell r="Q4946" t="str">
            <v>Sim</v>
          </cell>
          <cell r="R4946" t="str">
            <v/>
          </cell>
          <cell r="S4946" t="str">
            <v/>
          </cell>
          <cell r="T4946" t="str">
            <v/>
          </cell>
          <cell r="U4946" t="str">
            <v/>
          </cell>
          <cell r="V4946" t="str">
            <v>Sim</v>
          </cell>
          <cell r="W4946" t="str">
            <v>Não</v>
          </cell>
        </row>
        <row r="4947">
          <cell r="D4947" t="str">
            <v>Quinze de Novembro/RS</v>
          </cell>
          <cell r="E4947" t="str">
            <v>C</v>
          </cell>
          <cell r="F4947">
            <v>0.1452049928151109</v>
          </cell>
          <cell r="G4947" t="str">
            <v>A</v>
          </cell>
          <cell r="H4947">
            <v>0.89233416694259748</v>
          </cell>
          <cell r="I4947" t="str">
            <v>B</v>
          </cell>
          <cell r="J4947">
            <v>-1.3889360851446778E-2</v>
          </cell>
          <cell r="K4947" t="str">
            <v>C</v>
          </cell>
          <cell r="L4947" t="str">
            <v>Aicf</v>
          </cell>
          <cell r="M4947" t="str">
            <v/>
          </cell>
          <cell r="N4947" t="str">
            <v>CAPAG Ano Base 2023</v>
          </cell>
          <cell r="O4947" t="str">
            <v>Não</v>
          </cell>
          <cell r="P4947">
            <v>2.8007973240262549</v>
          </cell>
          <cell r="Q4947" t="str">
            <v>Sim</v>
          </cell>
          <cell r="R4947" t="str">
            <v/>
          </cell>
          <cell r="S4947" t="str">
            <v/>
          </cell>
          <cell r="T4947" t="str">
            <v/>
          </cell>
          <cell r="U4947" t="str">
            <v/>
          </cell>
          <cell r="V4947" t="str">
            <v>Sim</v>
          </cell>
          <cell r="W4947" t="str">
            <v>Sim</v>
          </cell>
        </row>
        <row r="4948">
          <cell r="D4948" t="str">
            <v>Redentora/RS</v>
          </cell>
          <cell r="E4948" t="str">
            <v>A</v>
          </cell>
          <cell r="F4948">
            <v>7.2268655021732506E-2</v>
          </cell>
          <cell r="G4948" t="str">
            <v>A</v>
          </cell>
          <cell r="H4948">
            <v>0.79946168089831815</v>
          </cell>
          <cell r="I4948" t="str">
            <v>A</v>
          </cell>
          <cell r="J4948">
            <v>0.14192412851683087</v>
          </cell>
          <cell r="K4948" t="str">
            <v>A</v>
          </cell>
          <cell r="L4948" t="str">
            <v>Dicf</v>
          </cell>
          <cell r="M4948" t="str">
            <v/>
          </cell>
          <cell r="N4948" t="str">
            <v>CAPAG Ano Base 2023</v>
          </cell>
          <cell r="O4948" t="str">
            <v>Não</v>
          </cell>
          <cell r="P4948">
            <v>0.14144501441960197</v>
          </cell>
          <cell r="Q4948" t="str">
            <v>Sim</v>
          </cell>
          <cell r="R4948" t="str">
            <v/>
          </cell>
          <cell r="S4948" t="str">
            <v/>
          </cell>
          <cell r="T4948" t="str">
            <v/>
          </cell>
          <cell r="U4948" t="str">
            <v/>
          </cell>
          <cell r="V4948" t="str">
            <v>Sim</v>
          </cell>
          <cell r="W4948" t="str">
            <v>Sim</v>
          </cell>
        </row>
        <row r="4949">
          <cell r="D4949" t="str">
            <v>Relvado/RS</v>
          </cell>
          <cell r="E4949" t="str">
            <v>A</v>
          </cell>
          <cell r="F4949">
            <v>4.0288663439449403E-2</v>
          </cell>
          <cell r="G4949" t="str">
            <v>A</v>
          </cell>
          <cell r="H4949">
            <v>0.88033233146983447</v>
          </cell>
          <cell r="I4949" t="str">
            <v>B</v>
          </cell>
          <cell r="J4949">
            <v>0.13216199775628432</v>
          </cell>
          <cell r="K4949" t="str">
            <v>A</v>
          </cell>
          <cell r="L4949" t="str">
            <v>Bicf</v>
          </cell>
          <cell r="M4949" t="str">
            <v/>
          </cell>
          <cell r="N4949" t="str">
            <v>CAPAG Ano Base 2024</v>
          </cell>
          <cell r="O4949" t="str">
            <v>Sim</v>
          </cell>
          <cell r="P4949">
            <v>1.7359467473736498E-2</v>
          </cell>
          <cell r="Q4949" t="str">
            <v>Sim</v>
          </cell>
          <cell r="R4949" t="str">
            <v/>
          </cell>
          <cell r="S4949" t="str">
            <v/>
          </cell>
          <cell r="T4949" t="str">
            <v/>
          </cell>
          <cell r="U4949" t="str">
            <v/>
          </cell>
          <cell r="V4949" t="str">
            <v>Sim</v>
          </cell>
          <cell r="W4949" t="str">
            <v>Sim</v>
          </cell>
        </row>
        <row r="4950">
          <cell r="D4950" t="str">
            <v>Restinga Sêca/RS</v>
          </cell>
          <cell r="E4950" t="str">
            <v>B+</v>
          </cell>
          <cell r="F4950">
            <v>0.13580262613757824</v>
          </cell>
          <cell r="G4950" t="str">
            <v>A</v>
          </cell>
          <cell r="H4950">
            <v>0.85184355178019544</v>
          </cell>
          <cell r="I4950" t="str">
            <v>B</v>
          </cell>
          <cell r="J4950">
            <v>2.844595416857101E-2</v>
          </cell>
          <cell r="K4950" t="str">
            <v>B</v>
          </cell>
          <cell r="L4950" t="str">
            <v>Aicf</v>
          </cell>
          <cell r="M4950" t="str">
            <v/>
          </cell>
          <cell r="N4950" t="str">
            <v>CAPAG Ano Base 2023</v>
          </cell>
          <cell r="O4950" t="str">
            <v>Não</v>
          </cell>
          <cell r="P4950">
            <v>0.45421245792363329</v>
          </cell>
          <cell r="Q4950" t="str">
            <v>Sim</v>
          </cell>
          <cell r="R4950" t="str">
            <v/>
          </cell>
          <cell r="S4950" t="str">
            <v/>
          </cell>
          <cell r="T4950" t="str">
            <v/>
          </cell>
          <cell r="U4950" t="str">
            <v/>
          </cell>
          <cell r="V4950" t="str">
            <v>Sim</v>
          </cell>
          <cell r="W4950" t="str">
            <v>Sim</v>
          </cell>
        </row>
        <row r="4951">
          <cell r="D4951" t="str">
            <v>Rio dos Índios/RS</v>
          </cell>
          <cell r="E4951" t="str">
            <v>A</v>
          </cell>
          <cell r="F4951">
            <v>0.17002831840401847</v>
          </cell>
          <cell r="G4951" t="str">
            <v>A</v>
          </cell>
          <cell r="H4951">
            <v>0.8031897001000734</v>
          </cell>
          <cell r="I4951" t="str">
            <v>A</v>
          </cell>
          <cell r="J4951">
            <v>0.14224618087965232</v>
          </cell>
          <cell r="K4951" t="str">
            <v>A</v>
          </cell>
          <cell r="L4951" t="str">
            <v>Dicf</v>
          </cell>
          <cell r="M4951" t="str">
            <v/>
          </cell>
          <cell r="N4951" t="str">
            <v>CAPAG Ano Base 2023</v>
          </cell>
          <cell r="O4951" t="str">
            <v>Não</v>
          </cell>
          <cell r="P4951">
            <v>9.2605713414798771E-2</v>
          </cell>
          <cell r="Q4951" t="str">
            <v>Sim</v>
          </cell>
          <cell r="R4951" t="str">
            <v/>
          </cell>
          <cell r="S4951" t="str">
            <v/>
          </cell>
          <cell r="T4951" t="str">
            <v/>
          </cell>
          <cell r="U4951" t="str">
            <v/>
          </cell>
          <cell r="V4951" t="str">
            <v>Sim</v>
          </cell>
          <cell r="W4951" t="str">
            <v>Sim</v>
          </cell>
        </row>
        <row r="4952">
          <cell r="D4952" t="str">
            <v>Rio Grande/RS</v>
          </cell>
          <cell r="E4952" t="str">
            <v>A</v>
          </cell>
          <cell r="F4952">
            <v>0.33523205203805317</v>
          </cell>
          <cell r="G4952" t="str">
            <v>A</v>
          </cell>
          <cell r="H4952">
            <v>0.86412727124239574</v>
          </cell>
          <cell r="I4952" t="str">
            <v>B</v>
          </cell>
          <cell r="J4952">
            <v>5.2324293129422106E-2</v>
          </cell>
          <cell r="K4952" t="str">
            <v>A</v>
          </cell>
          <cell r="L4952" t="str">
            <v>Cicf</v>
          </cell>
          <cell r="M4952" t="str">
            <v/>
          </cell>
          <cell r="N4952" t="str">
            <v>CAPAG Ano Base 2023</v>
          </cell>
          <cell r="O4952" t="str">
            <v>Não</v>
          </cell>
          <cell r="P4952">
            <v>0.37310642306995506</v>
          </cell>
          <cell r="Q4952" t="str">
            <v>Sim</v>
          </cell>
          <cell r="R4952" t="str">
            <v/>
          </cell>
          <cell r="S4952" t="str">
            <v/>
          </cell>
          <cell r="T4952" t="str">
            <v/>
          </cell>
          <cell r="U4952" t="str">
            <v/>
          </cell>
          <cell r="V4952" t="str">
            <v>Sim</v>
          </cell>
          <cell r="W4952" t="str">
            <v>Sim</v>
          </cell>
        </row>
        <row r="4953">
          <cell r="D4953" t="str">
            <v>Rio Pardo/RS</v>
          </cell>
          <cell r="E4953" t="str">
            <v>C</v>
          </cell>
          <cell r="F4953">
            <v>0.43752385343221789</v>
          </cell>
          <cell r="G4953" t="str">
            <v>A</v>
          </cell>
          <cell r="H4953">
            <v>0.92198068550034651</v>
          </cell>
          <cell r="I4953" t="str">
            <v>B</v>
          </cell>
          <cell r="J4953">
            <v>-4.1662726604940366E-2</v>
          </cell>
          <cell r="K4953" t="str">
            <v>C</v>
          </cell>
          <cell r="L4953" t="str">
            <v>Aicf</v>
          </cell>
          <cell r="M4953" t="str">
            <v/>
          </cell>
          <cell r="N4953" t="str">
            <v>CAPAG Ano Base 2023</v>
          </cell>
          <cell r="O4953" t="str">
            <v>Não</v>
          </cell>
          <cell r="P4953">
            <v>2.1077148794767417</v>
          </cell>
          <cell r="Q4953" t="str">
            <v>Sim</v>
          </cell>
          <cell r="R4953" t="str">
            <v/>
          </cell>
          <cell r="S4953" t="str">
            <v/>
          </cell>
          <cell r="T4953" t="str">
            <v/>
          </cell>
          <cell r="U4953" t="str">
            <v/>
          </cell>
          <cell r="V4953" t="str">
            <v>Sim</v>
          </cell>
          <cell r="W4953" t="str">
            <v>Sim</v>
          </cell>
        </row>
        <row r="4954">
          <cell r="D4954" t="str">
            <v>Riozinho/RS</v>
          </cell>
          <cell r="E4954" t="str">
            <v>A</v>
          </cell>
          <cell r="F4954">
            <v>0.24423729639358405</v>
          </cell>
          <cell r="G4954" t="str">
            <v>A</v>
          </cell>
          <cell r="H4954">
            <v>0.88870819766573317</v>
          </cell>
          <cell r="I4954" t="str">
            <v>B</v>
          </cell>
          <cell r="J4954">
            <v>0.65422489859748689</v>
          </cell>
          <cell r="K4954" t="str">
            <v>A</v>
          </cell>
          <cell r="L4954" t="str">
            <v>Cicf</v>
          </cell>
          <cell r="M4954" t="str">
            <v/>
          </cell>
          <cell r="N4954" t="str">
            <v>CAPAG Ano Base 2023</v>
          </cell>
          <cell r="O4954" t="str">
            <v>Não</v>
          </cell>
          <cell r="P4954">
            <v>3.4352418021556773E-2</v>
          </cell>
          <cell r="Q4954" t="str">
            <v>Sim</v>
          </cell>
          <cell r="R4954" t="str">
            <v/>
          </cell>
          <cell r="S4954" t="str">
            <v/>
          </cell>
          <cell r="T4954" t="str">
            <v/>
          </cell>
          <cell r="U4954" t="str">
            <v/>
          </cell>
          <cell r="V4954" t="str">
            <v>Sim</v>
          </cell>
          <cell r="W4954" t="str">
            <v>Sim</v>
          </cell>
        </row>
        <row r="4955">
          <cell r="D4955" t="str">
            <v>Roca Sales/RS</v>
          </cell>
          <cell r="E4955" t="str">
            <v>C</v>
          </cell>
          <cell r="F4955">
            <v>4.5697476057456277E-2</v>
          </cell>
          <cell r="G4955" t="str">
            <v>A</v>
          </cell>
          <cell r="H4955">
            <v>0.8796267743902384</v>
          </cell>
          <cell r="I4955" t="str">
            <v>B</v>
          </cell>
          <cell r="J4955">
            <v>-4.2148389140948601E-2</v>
          </cell>
          <cell r="K4955" t="str">
            <v>C</v>
          </cell>
          <cell r="L4955" t="str">
            <v>Cicf</v>
          </cell>
          <cell r="M4955" t="str">
            <v/>
          </cell>
          <cell r="N4955" t="str">
            <v>CAPAG Ano Base 2023</v>
          </cell>
          <cell r="O4955" t="str">
            <v>Não</v>
          </cell>
          <cell r="P4955">
            <v>0.88787765202320779</v>
          </cell>
          <cell r="Q4955" t="str">
            <v>Sim</v>
          </cell>
          <cell r="R4955" t="str">
            <v>Sim</v>
          </cell>
          <cell r="S4955" t="str">
            <v/>
          </cell>
          <cell r="T4955" t="str">
            <v/>
          </cell>
          <cell r="U4955" t="str">
            <v/>
          </cell>
          <cell r="V4955" t="str">
            <v>Sim</v>
          </cell>
          <cell r="W4955" t="str">
            <v>Sim</v>
          </cell>
        </row>
        <row r="4956">
          <cell r="D4956" t="str">
            <v>Rodeio Bonito/RS</v>
          </cell>
          <cell r="E4956" t="str">
            <v>A</v>
          </cell>
          <cell r="F4956">
            <v>3.8306054039379339E-2</v>
          </cell>
          <cell r="G4956" t="str">
            <v>A</v>
          </cell>
          <cell r="H4956">
            <v>0.85226586390184655</v>
          </cell>
          <cell r="I4956" t="str">
            <v>B</v>
          </cell>
          <cell r="J4956">
            <v>0.11427585930148389</v>
          </cell>
          <cell r="K4956" t="str">
            <v>A</v>
          </cell>
          <cell r="L4956" t="str">
            <v>Bicf</v>
          </cell>
          <cell r="M4956" t="str">
            <v/>
          </cell>
          <cell r="N4956" t="str">
            <v>CAPAG Ano Base 2023</v>
          </cell>
          <cell r="O4956" t="str">
            <v>Não</v>
          </cell>
          <cell r="P4956">
            <v>2.6379879187911275E-2</v>
          </cell>
          <cell r="Q4956" t="str">
            <v>Sim</v>
          </cell>
          <cell r="R4956" t="str">
            <v/>
          </cell>
          <cell r="S4956" t="str">
            <v/>
          </cell>
          <cell r="T4956" t="str">
            <v/>
          </cell>
          <cell r="U4956" t="str">
            <v/>
          </cell>
          <cell r="V4956" t="str">
            <v>Sim</v>
          </cell>
          <cell r="W4956" t="str">
            <v>Sim</v>
          </cell>
        </row>
        <row r="4957">
          <cell r="D4957" t="str">
            <v>Rolador/RS</v>
          </cell>
          <cell r="E4957" t="str">
            <v>A</v>
          </cell>
          <cell r="F4957">
            <v>1.5839983243734649E-2</v>
          </cell>
          <cell r="G4957" t="str">
            <v>A</v>
          </cell>
          <cell r="H4957">
            <v>0.83190333774307113</v>
          </cell>
          <cell r="I4957" t="str">
            <v>A</v>
          </cell>
          <cell r="J4957">
            <v>5.4660179752599708E-2</v>
          </cell>
          <cell r="K4957" t="str">
            <v>A</v>
          </cell>
          <cell r="L4957" t="str">
            <v>Dicf</v>
          </cell>
          <cell r="M4957" t="str">
            <v/>
          </cell>
          <cell r="N4957" t="str">
            <v>CAPAG Ano Base 2023</v>
          </cell>
          <cell r="O4957" t="str">
            <v>Não</v>
          </cell>
          <cell r="P4957">
            <v>0.14180929960513286</v>
          </cell>
          <cell r="Q4957" t="str">
            <v>Sim</v>
          </cell>
          <cell r="R4957" t="str">
            <v/>
          </cell>
          <cell r="S4957" t="str">
            <v/>
          </cell>
          <cell r="T4957" t="str">
            <v/>
          </cell>
          <cell r="U4957" t="str">
            <v/>
          </cell>
          <cell r="V4957" t="str">
            <v>Sim</v>
          </cell>
          <cell r="W4957" t="str">
            <v>Sim</v>
          </cell>
        </row>
        <row r="4958">
          <cell r="D4958" t="str">
            <v>Rolante/RS</v>
          </cell>
          <cell r="E4958" t="str">
            <v>B</v>
          </cell>
          <cell r="F4958">
            <v>0.27371588272717617</v>
          </cell>
          <cell r="G4958" t="str">
            <v>A</v>
          </cell>
          <cell r="H4958">
            <v>0.90067311909159964</v>
          </cell>
          <cell r="I4958" t="str">
            <v>B</v>
          </cell>
          <cell r="J4958">
            <v>3.0139162059069143E-2</v>
          </cell>
          <cell r="K4958" t="str">
            <v>B</v>
          </cell>
          <cell r="L4958" t="str">
            <v>Bicf</v>
          </cell>
          <cell r="M4958" t="str">
            <v/>
          </cell>
          <cell r="N4958" t="str">
            <v>CAPAG Ano Base 2023</v>
          </cell>
          <cell r="O4958" t="str">
            <v>Não</v>
          </cell>
          <cell r="P4958">
            <v>0.29789894316531695</v>
          </cell>
          <cell r="Q4958" t="str">
            <v>Sim</v>
          </cell>
          <cell r="R4958" t="str">
            <v/>
          </cell>
          <cell r="S4958" t="str">
            <v/>
          </cell>
          <cell r="T4958" t="str">
            <v/>
          </cell>
          <cell r="U4958" t="str">
            <v/>
          </cell>
          <cell r="V4958" t="str">
            <v>Sim</v>
          </cell>
          <cell r="W4958" t="str">
            <v>Sim</v>
          </cell>
        </row>
        <row r="4959">
          <cell r="D4959" t="str">
            <v>Ronda Alta/RS</v>
          </cell>
          <cell r="E4959" t="str">
            <v>A+</v>
          </cell>
          <cell r="F4959">
            <v>0.13568741914385635</v>
          </cell>
          <cell r="G4959" t="str">
            <v>A</v>
          </cell>
          <cell r="H4959">
            <v>0.83679346941511135</v>
          </cell>
          <cell r="I4959" t="str">
            <v>A</v>
          </cell>
          <cell r="J4959">
            <v>7.3446269864895428E-2</v>
          </cell>
          <cell r="K4959" t="str">
            <v>A</v>
          </cell>
          <cell r="L4959" t="str">
            <v>Aicf</v>
          </cell>
          <cell r="M4959" t="str">
            <v/>
          </cell>
          <cell r="N4959" t="str">
            <v>CAPAG Ano Base 2023</v>
          </cell>
          <cell r="O4959" t="str">
            <v>Não</v>
          </cell>
          <cell r="P4959">
            <v>0</v>
          </cell>
          <cell r="Q4959" t="str">
            <v>Sim</v>
          </cell>
          <cell r="R4959" t="str">
            <v/>
          </cell>
          <cell r="S4959" t="str">
            <v/>
          </cell>
          <cell r="T4959" t="str">
            <v/>
          </cell>
          <cell r="U4959" t="str">
            <v/>
          </cell>
          <cell r="V4959" t="str">
            <v>Sim</v>
          </cell>
          <cell r="W4959" t="str">
            <v>Sim</v>
          </cell>
        </row>
        <row r="4960">
          <cell r="D4960" t="str">
            <v>Rondinha/RS</v>
          </cell>
          <cell r="E4960" t="str">
            <v>A</v>
          </cell>
          <cell r="F4960">
            <v>2.7831702432248587E-2</v>
          </cell>
          <cell r="G4960" t="str">
            <v>A</v>
          </cell>
          <cell r="H4960">
            <v>0.78940764119450746</v>
          </cell>
          <cell r="I4960" t="str">
            <v>A</v>
          </cell>
          <cell r="J4960">
            <v>0.17073739001874741</v>
          </cell>
          <cell r="K4960" t="str">
            <v>A</v>
          </cell>
          <cell r="L4960" t="str">
            <v>Bicf</v>
          </cell>
          <cell r="M4960" t="str">
            <v/>
          </cell>
          <cell r="N4960" t="str">
            <v>CAPAG Ano Base 2023</v>
          </cell>
          <cell r="O4960" t="str">
            <v>Não</v>
          </cell>
          <cell r="P4960">
            <v>5.6440626624909201E-2</v>
          </cell>
          <cell r="Q4960" t="str">
            <v>Sim</v>
          </cell>
          <cell r="R4960" t="str">
            <v/>
          </cell>
          <cell r="S4960" t="str">
            <v/>
          </cell>
          <cell r="T4960" t="str">
            <v/>
          </cell>
          <cell r="U4960" t="str">
            <v/>
          </cell>
          <cell r="V4960" t="str">
            <v>Sim</v>
          </cell>
          <cell r="W4960" t="str">
            <v>Sim</v>
          </cell>
        </row>
        <row r="4961">
          <cell r="D4961" t="str">
            <v>Roque Gonzales/RS</v>
          </cell>
          <cell r="E4961" t="str">
            <v>B</v>
          </cell>
          <cell r="F4961">
            <v>8.6680792118561292E-2</v>
          </cell>
          <cell r="G4961" t="str">
            <v>A</v>
          </cell>
          <cell r="H4961">
            <v>0.91568022217674905</v>
          </cell>
          <cell r="I4961" t="str">
            <v>B</v>
          </cell>
          <cell r="J4961">
            <v>3.1303140191537432E-2</v>
          </cell>
          <cell r="K4961" t="str">
            <v>B</v>
          </cell>
          <cell r="L4961" t="str">
            <v>Cicf</v>
          </cell>
          <cell r="M4961" t="str">
            <v/>
          </cell>
          <cell r="N4961" t="str">
            <v>CAPAG Ano Base 2023</v>
          </cell>
          <cell r="O4961" t="str">
            <v>Não</v>
          </cell>
          <cell r="P4961">
            <v>0.37630441527743536</v>
          </cell>
          <cell r="Q4961" t="str">
            <v>Sim</v>
          </cell>
          <cell r="R4961" t="str">
            <v/>
          </cell>
          <cell r="S4961" t="str">
            <v/>
          </cell>
          <cell r="T4961" t="str">
            <v/>
          </cell>
          <cell r="U4961" t="str">
            <v/>
          </cell>
          <cell r="V4961" t="str">
            <v>Sim</v>
          </cell>
          <cell r="W4961" t="str">
            <v>Sim</v>
          </cell>
        </row>
        <row r="4962">
          <cell r="D4962" t="str">
            <v>Rosário do Sul/RS</v>
          </cell>
          <cell r="E4962" t="str">
            <v>C</v>
          </cell>
          <cell r="F4962">
            <v>0.48490341452864166</v>
          </cell>
          <cell r="G4962" t="str">
            <v>A</v>
          </cell>
          <cell r="H4962">
            <v>0.84735414269357046</v>
          </cell>
          <cell r="I4962" t="str">
            <v>A</v>
          </cell>
          <cell r="J4962">
            <v>-7.3541277330724367E-2</v>
          </cell>
          <cell r="K4962" t="str">
            <v>C</v>
          </cell>
          <cell r="L4962" t="str">
            <v>Aicf</v>
          </cell>
          <cell r="M4962" t="str">
            <v/>
          </cell>
          <cell r="N4962" t="str">
            <v>CAPAG Ano Base 2023</v>
          </cell>
          <cell r="O4962" t="str">
            <v>Não</v>
          </cell>
          <cell r="P4962">
            <v>3.2219995739152023</v>
          </cell>
          <cell r="Q4962" t="str">
            <v>Sim</v>
          </cell>
          <cell r="R4962" t="str">
            <v/>
          </cell>
          <cell r="S4962" t="str">
            <v/>
          </cell>
          <cell r="T4962" t="str">
            <v/>
          </cell>
          <cell r="U4962" t="str">
            <v/>
          </cell>
          <cell r="V4962" t="str">
            <v>Sim</v>
          </cell>
          <cell r="W4962" t="str">
            <v>Sim</v>
          </cell>
        </row>
        <row r="4963">
          <cell r="D4963" t="str">
            <v>Sagrada Família/RS</v>
          </cell>
          <cell r="E4963" t="str">
            <v>A</v>
          </cell>
          <cell r="F4963">
            <v>7.3769553154978629E-2</v>
          </cell>
          <cell r="G4963" t="str">
            <v>A</v>
          </cell>
          <cell r="H4963">
            <v>0.75787156886620144</v>
          </cell>
          <cell r="I4963" t="str">
            <v>A</v>
          </cell>
          <cell r="J4963">
            <v>4.3084985296288653E-2</v>
          </cell>
          <cell r="K4963" t="str">
            <v>B</v>
          </cell>
          <cell r="L4963" t="str">
            <v>Cicf</v>
          </cell>
          <cell r="M4963" t="str">
            <v/>
          </cell>
          <cell r="N4963" t="str">
            <v>CAPAG Ano Base 2023</v>
          </cell>
          <cell r="O4963" t="str">
            <v>Não</v>
          </cell>
          <cell r="P4963">
            <v>4.3459294457259115E-2</v>
          </cell>
          <cell r="Q4963" t="str">
            <v>Sim</v>
          </cell>
          <cell r="R4963" t="str">
            <v/>
          </cell>
          <cell r="S4963" t="str">
            <v/>
          </cell>
          <cell r="T4963" t="str">
            <v/>
          </cell>
          <cell r="U4963" t="str">
            <v/>
          </cell>
          <cell r="V4963" t="str">
            <v>Sim</v>
          </cell>
          <cell r="W4963" t="str">
            <v>Sim</v>
          </cell>
        </row>
        <row r="4964">
          <cell r="D4964" t="str">
            <v>Saldanha Marinho/RS</v>
          </cell>
          <cell r="E4964" t="str">
            <v>C</v>
          </cell>
          <cell r="F4964">
            <v>0.17426421400545486</v>
          </cell>
          <cell r="G4964" t="str">
            <v>A</v>
          </cell>
          <cell r="H4964">
            <v>0.88846828257798416</v>
          </cell>
          <cell r="I4964" t="str">
            <v>B</v>
          </cell>
          <cell r="J4964">
            <v>-1.7648993210206815E-2</v>
          </cell>
          <cell r="K4964" t="str">
            <v>C</v>
          </cell>
          <cell r="L4964" t="str">
            <v>Aicf</v>
          </cell>
          <cell r="M4964" t="str">
            <v/>
          </cell>
          <cell r="N4964" t="str">
            <v>CAPAG Ano Base 2023</v>
          </cell>
          <cell r="O4964" t="str">
            <v>Não</v>
          </cell>
          <cell r="P4964">
            <v>2.4775473963324282</v>
          </cell>
          <cell r="Q4964" t="str">
            <v>Sim</v>
          </cell>
          <cell r="R4964" t="str">
            <v/>
          </cell>
          <cell r="S4964" t="str">
            <v/>
          </cell>
          <cell r="T4964" t="str">
            <v/>
          </cell>
          <cell r="U4964" t="str">
            <v/>
          </cell>
          <cell r="V4964" t="str">
            <v>Sim</v>
          </cell>
          <cell r="W4964" t="str">
            <v>Sim</v>
          </cell>
        </row>
        <row r="4965">
          <cell r="D4965" t="str">
            <v>Salto do Jacuí/RS</v>
          </cell>
          <cell r="E4965" t="str">
            <v>B</v>
          </cell>
          <cell r="F4965">
            <v>0.27344017718495611</v>
          </cell>
          <cell r="G4965" t="str">
            <v>A</v>
          </cell>
          <cell r="H4965">
            <v>0.85342852612783715</v>
          </cell>
          <cell r="I4965" t="str">
            <v>B</v>
          </cell>
          <cell r="J4965">
            <v>2.0958543542074826E-2</v>
          </cell>
          <cell r="K4965" t="str">
            <v>B</v>
          </cell>
          <cell r="L4965" t="str">
            <v>Bicf</v>
          </cell>
          <cell r="M4965" t="str">
            <v/>
          </cell>
          <cell r="N4965" t="str">
            <v>CAPAG Ano Base 2023</v>
          </cell>
          <cell r="O4965" t="str">
            <v>Não</v>
          </cell>
          <cell r="P4965">
            <v>0.41827499954607794</v>
          </cell>
          <cell r="Q4965" t="str">
            <v>Sim</v>
          </cell>
          <cell r="R4965" t="str">
            <v/>
          </cell>
          <cell r="S4965" t="str">
            <v/>
          </cell>
          <cell r="T4965" t="str">
            <v/>
          </cell>
          <cell r="U4965" t="str">
            <v/>
          </cell>
          <cell r="V4965" t="str">
            <v>Sim</v>
          </cell>
          <cell r="W4965" t="str">
            <v>Sim</v>
          </cell>
        </row>
        <row r="4966">
          <cell r="D4966" t="str">
            <v>Salvador das Missões/RS</v>
          </cell>
          <cell r="E4966" t="str">
            <v>A</v>
          </cell>
          <cell r="F4966">
            <v>0</v>
          </cell>
          <cell r="G4966" t="str">
            <v>A</v>
          </cell>
          <cell r="H4966">
            <v>0.86713232993304823</v>
          </cell>
          <cell r="I4966" t="str">
            <v>B</v>
          </cell>
          <cell r="J4966">
            <v>0.12739081367749475</v>
          </cell>
          <cell r="K4966" t="str">
            <v>A</v>
          </cell>
          <cell r="L4966" t="str">
            <v>Bicf</v>
          </cell>
          <cell r="M4966" t="str">
            <v/>
          </cell>
          <cell r="N4966" t="str">
            <v>CAPAG Ano Base 2023</v>
          </cell>
          <cell r="O4966" t="str">
            <v>Não</v>
          </cell>
          <cell r="P4966">
            <v>2.2174932726130796E-2</v>
          </cell>
          <cell r="Q4966" t="str">
            <v>Sim</v>
          </cell>
          <cell r="R4966" t="str">
            <v/>
          </cell>
          <cell r="S4966" t="str">
            <v/>
          </cell>
          <cell r="T4966" t="str">
            <v/>
          </cell>
          <cell r="U4966" t="str">
            <v/>
          </cell>
          <cell r="V4966" t="str">
            <v>Sim</v>
          </cell>
          <cell r="W4966" t="str">
            <v>Sim</v>
          </cell>
        </row>
        <row r="4967">
          <cell r="D4967" t="str">
            <v>Salvador do Sul/RS</v>
          </cell>
          <cell r="E4967" t="str">
            <v>A</v>
          </cell>
          <cell r="F4967">
            <v>7.3116096346099183E-2</v>
          </cell>
          <cell r="G4967" t="str">
            <v>A</v>
          </cell>
          <cell r="H4967">
            <v>0.75408118862047147</v>
          </cell>
          <cell r="I4967" t="str">
            <v>A</v>
          </cell>
          <cell r="J4967">
            <v>0.11537814313167342</v>
          </cell>
          <cell r="K4967" t="str">
            <v>A</v>
          </cell>
          <cell r="L4967" t="str">
            <v>Bicf</v>
          </cell>
          <cell r="M4967" t="str">
            <v/>
          </cell>
          <cell r="N4967" t="str">
            <v>CAPAG Ano Base 2023</v>
          </cell>
          <cell r="O4967" t="str">
            <v>Não</v>
          </cell>
          <cell r="P4967">
            <v>4.8675844565609923E-2</v>
          </cell>
          <cell r="Q4967" t="str">
            <v>Sim</v>
          </cell>
          <cell r="R4967" t="str">
            <v/>
          </cell>
          <cell r="S4967" t="str">
            <v/>
          </cell>
          <cell r="T4967" t="str">
            <v/>
          </cell>
          <cell r="U4967" t="str">
            <v/>
          </cell>
          <cell r="V4967" t="str">
            <v>Sim</v>
          </cell>
          <cell r="W4967" t="str">
            <v>Sim</v>
          </cell>
        </row>
        <row r="4968">
          <cell r="D4968" t="str">
            <v>Sananduva/RS</v>
          </cell>
          <cell r="E4968" t="str">
            <v>A</v>
          </cell>
          <cell r="F4968">
            <v>4.3544142299492071E-2</v>
          </cell>
          <cell r="G4968" t="str">
            <v>A</v>
          </cell>
          <cell r="H4968">
            <v>0.84943885462481272</v>
          </cell>
          <cell r="I4968" t="str">
            <v>A</v>
          </cell>
          <cell r="J4968">
            <v>2.0301375522812689E-2</v>
          </cell>
          <cell r="K4968" t="str">
            <v>B</v>
          </cell>
          <cell r="L4968" t="str">
            <v>Dicf</v>
          </cell>
          <cell r="M4968" t="str">
            <v/>
          </cell>
          <cell r="N4968" t="str">
            <v>CAPAG Ano Base 2023</v>
          </cell>
          <cell r="O4968" t="str">
            <v>Não</v>
          </cell>
          <cell r="P4968">
            <v>0.27253569407195422</v>
          </cell>
          <cell r="Q4968" t="str">
            <v>Sim</v>
          </cell>
          <cell r="R4968" t="str">
            <v/>
          </cell>
          <cell r="S4968" t="str">
            <v/>
          </cell>
          <cell r="T4968" t="str">
            <v/>
          </cell>
          <cell r="U4968" t="str">
            <v/>
          </cell>
          <cell r="V4968" t="str">
            <v>Sim</v>
          </cell>
          <cell r="W4968" t="str">
            <v>Sim</v>
          </cell>
        </row>
        <row r="4969">
          <cell r="D4969" t="str">
            <v>Santa Bárbara do Sul/RS</v>
          </cell>
          <cell r="E4969" t="str">
            <v>A</v>
          </cell>
          <cell r="F4969">
            <v>0.15034905596631074</v>
          </cell>
          <cell r="G4969" t="str">
            <v>A</v>
          </cell>
          <cell r="H4969">
            <v>0.8912340509364941</v>
          </cell>
          <cell r="I4969" t="str">
            <v>B</v>
          </cell>
          <cell r="J4969">
            <v>0.14246377732619445</v>
          </cell>
          <cell r="K4969" t="str">
            <v>A</v>
          </cell>
          <cell r="L4969" t="str">
            <v>Cicf</v>
          </cell>
          <cell r="M4969" t="str">
            <v/>
          </cell>
          <cell r="N4969" t="str">
            <v>CAPAG Ano Base 2023</v>
          </cell>
          <cell r="O4969" t="str">
            <v>Não</v>
          </cell>
          <cell r="P4969">
            <v>9.9724953996268087E-2</v>
          </cell>
          <cell r="Q4969" t="str">
            <v>Sim</v>
          </cell>
          <cell r="R4969" t="str">
            <v/>
          </cell>
          <cell r="S4969" t="str">
            <v/>
          </cell>
          <cell r="T4969" t="str">
            <v/>
          </cell>
          <cell r="U4969" t="str">
            <v/>
          </cell>
          <cell r="V4969" t="str">
            <v>Sim</v>
          </cell>
          <cell r="W4969" t="str">
            <v>Sim</v>
          </cell>
        </row>
        <row r="4970">
          <cell r="D4970" t="str">
            <v>Santa Cecília do Sul/RS</v>
          </cell>
          <cell r="E4970" t="str">
            <v>B</v>
          </cell>
          <cell r="F4970">
            <v>0.11737563670713774</v>
          </cell>
          <cell r="G4970" t="str">
            <v>A</v>
          </cell>
          <cell r="H4970">
            <v>0.9020050344302859</v>
          </cell>
          <cell r="I4970" t="str">
            <v>B</v>
          </cell>
          <cell r="J4970">
            <v>1.0678239308967819E-2</v>
          </cell>
          <cell r="K4970" t="str">
            <v>B</v>
          </cell>
          <cell r="L4970" t="str">
            <v>Dicf</v>
          </cell>
          <cell r="M4970" t="str">
            <v/>
          </cell>
          <cell r="N4970" t="str">
            <v>CAPAG Ano Base 2023</v>
          </cell>
          <cell r="O4970" t="str">
            <v>Não</v>
          </cell>
          <cell r="P4970">
            <v>0.59751980188269493</v>
          </cell>
          <cell r="Q4970" t="str">
            <v>Sim</v>
          </cell>
          <cell r="R4970" t="str">
            <v/>
          </cell>
          <cell r="S4970" t="str">
            <v/>
          </cell>
          <cell r="T4970" t="str">
            <v/>
          </cell>
          <cell r="U4970" t="str">
            <v/>
          </cell>
          <cell r="V4970" t="str">
            <v>Sim</v>
          </cell>
          <cell r="W4970" t="str">
            <v>Sim</v>
          </cell>
        </row>
        <row r="4971">
          <cell r="D4971" t="str">
            <v>Santa Clara do Sul/RS</v>
          </cell>
          <cell r="E4971" t="str">
            <v>A+</v>
          </cell>
          <cell r="F4971">
            <v>9.9071919327983426E-2</v>
          </cell>
          <cell r="G4971" t="str">
            <v>A</v>
          </cell>
          <cell r="H4971">
            <v>0.91121648692674406</v>
          </cell>
          <cell r="I4971" t="str">
            <v>B</v>
          </cell>
          <cell r="J4971">
            <v>6.5074108104535469E-2</v>
          </cell>
          <cell r="K4971" t="str">
            <v>A</v>
          </cell>
          <cell r="L4971" t="str">
            <v>Aicf</v>
          </cell>
          <cell r="M4971" t="str">
            <v/>
          </cell>
          <cell r="N4971" t="str">
            <v>CAPAG Ano Base 2023</v>
          </cell>
          <cell r="O4971" t="str">
            <v>Não</v>
          </cell>
          <cell r="P4971">
            <v>0.32825063828309209</v>
          </cell>
          <cell r="Q4971" t="str">
            <v>Sim</v>
          </cell>
          <cell r="R4971" t="str">
            <v/>
          </cell>
          <cell r="S4971" t="str">
            <v/>
          </cell>
          <cell r="T4971" t="str">
            <v/>
          </cell>
          <cell r="U4971" t="str">
            <v/>
          </cell>
          <cell r="V4971" t="str">
            <v>Sim</v>
          </cell>
          <cell r="W4971" t="str">
            <v>Sim</v>
          </cell>
        </row>
        <row r="4972">
          <cell r="D4972" t="str">
            <v>Santa Cruz do Sul/RS</v>
          </cell>
          <cell r="E4972" t="str">
            <v>C</v>
          </cell>
          <cell r="F4972">
            <v>0.26953618049447986</v>
          </cell>
          <cell r="G4972" t="str">
            <v>A</v>
          </cell>
          <cell r="H4972">
            <v>0.95680657952650017</v>
          </cell>
          <cell r="I4972" t="str">
            <v>C</v>
          </cell>
          <cell r="J4972">
            <v>4.1372351529353882E-2</v>
          </cell>
          <cell r="K4972" t="str">
            <v>B</v>
          </cell>
          <cell r="L4972" t="str">
            <v>Aicf</v>
          </cell>
          <cell r="M4972" t="str">
            <v/>
          </cell>
          <cell r="N4972" t="str">
            <v>CAPAG Ano Base 2023</v>
          </cell>
          <cell r="O4972" t="str">
            <v>Não</v>
          </cell>
          <cell r="P4972">
            <v>0.38892882091046388</v>
          </cell>
          <cell r="Q4972" t="str">
            <v>Sim</v>
          </cell>
          <cell r="R4972" t="str">
            <v>Sim</v>
          </cell>
          <cell r="S4972" t="str">
            <v/>
          </cell>
          <cell r="T4972" t="str">
            <v/>
          </cell>
          <cell r="U4972" t="str">
            <v/>
          </cell>
          <cell r="V4972" t="str">
            <v>Sim</v>
          </cell>
          <cell r="W4972" t="str">
            <v>Sim</v>
          </cell>
        </row>
        <row r="4973">
          <cell r="D4973" t="str">
            <v>Santa Maria/RS</v>
          </cell>
          <cell r="E4973" t="str">
            <v>C</v>
          </cell>
          <cell r="F4973">
            <v>0.15915975380064556</v>
          </cell>
          <cell r="G4973" t="str">
            <v>A</v>
          </cell>
          <cell r="H4973">
            <v>0.97897507923382765</v>
          </cell>
          <cell r="I4973" t="str">
            <v>C</v>
          </cell>
          <cell r="J4973">
            <v>1.9939054234931034E-2</v>
          </cell>
          <cell r="K4973" t="str">
            <v>B</v>
          </cell>
          <cell r="L4973" t="str">
            <v>Aicf</v>
          </cell>
          <cell r="M4973" t="str">
            <v/>
          </cell>
          <cell r="N4973" t="str">
            <v>CAPAG Ano Base 2023</v>
          </cell>
          <cell r="O4973" t="str">
            <v>Não</v>
          </cell>
          <cell r="P4973">
            <v>0.27425277626595862</v>
          </cell>
          <cell r="Q4973" t="str">
            <v>Sim</v>
          </cell>
          <cell r="R4973" t="str">
            <v>Sim</v>
          </cell>
          <cell r="S4973" t="str">
            <v/>
          </cell>
          <cell r="T4973" t="str">
            <v/>
          </cell>
          <cell r="U4973" t="str">
            <v/>
          </cell>
          <cell r="V4973" t="str">
            <v>Sim</v>
          </cell>
          <cell r="W4973" t="str">
            <v>Sim</v>
          </cell>
        </row>
        <row r="4974">
          <cell r="D4974" t="str">
            <v>Santa Maria do Herval/RS</v>
          </cell>
          <cell r="E4974" t="str">
            <v>A</v>
          </cell>
          <cell r="F4974">
            <v>0</v>
          </cell>
          <cell r="G4974" t="str">
            <v>A</v>
          </cell>
          <cell r="H4974">
            <v>0.81976600985119008</v>
          </cell>
          <cell r="I4974" t="str">
            <v>A</v>
          </cell>
          <cell r="J4974">
            <v>5.4168983998057987E-2</v>
          </cell>
          <cell r="K4974" t="str">
            <v>A</v>
          </cell>
          <cell r="L4974" t="str">
            <v>Bicf</v>
          </cell>
          <cell r="M4974" t="str">
            <v/>
          </cell>
          <cell r="N4974" t="str">
            <v>CAPAG Ano Base 2023</v>
          </cell>
          <cell r="O4974" t="str">
            <v>Não</v>
          </cell>
          <cell r="P4974">
            <v>0.41480758541639301</v>
          </cell>
          <cell r="Q4974" t="str">
            <v>Sim</v>
          </cell>
          <cell r="R4974" t="str">
            <v/>
          </cell>
          <cell r="S4974" t="str">
            <v/>
          </cell>
          <cell r="T4974" t="str">
            <v/>
          </cell>
          <cell r="U4974" t="str">
            <v/>
          </cell>
          <cell r="V4974" t="str">
            <v>Sim</v>
          </cell>
          <cell r="W4974" t="str">
            <v>Sim</v>
          </cell>
        </row>
        <row r="4975">
          <cell r="D4975" t="str">
            <v>Santa Margarida do Sul/RS</v>
          </cell>
          <cell r="E4975" t="str">
            <v>A</v>
          </cell>
          <cell r="F4975">
            <v>0.13915389574410975</v>
          </cell>
          <cell r="G4975" t="str">
            <v>A</v>
          </cell>
          <cell r="H4975">
            <v>0.85817836891133081</v>
          </cell>
          <cell r="I4975" t="str">
            <v>B</v>
          </cell>
          <cell r="J4975">
            <v>0.2599570534808891</v>
          </cell>
          <cell r="K4975" t="str">
            <v>A</v>
          </cell>
          <cell r="L4975" t="str">
            <v>Bicf</v>
          </cell>
          <cell r="M4975" t="str">
            <v/>
          </cell>
          <cell r="N4975" t="str">
            <v>CAPAG Ano Base 2023</v>
          </cell>
          <cell r="O4975" t="str">
            <v>Não</v>
          </cell>
          <cell r="P4975">
            <v>1.9215765084057618E-2</v>
          </cell>
          <cell r="Q4975" t="str">
            <v>Sim</v>
          </cell>
          <cell r="R4975" t="str">
            <v/>
          </cell>
          <cell r="S4975" t="str">
            <v/>
          </cell>
          <cell r="T4975" t="str">
            <v/>
          </cell>
          <cell r="U4975" t="str">
            <v/>
          </cell>
          <cell r="V4975" t="str">
            <v>Sim</v>
          </cell>
          <cell r="W4975" t="str">
            <v>Sim</v>
          </cell>
        </row>
        <row r="4976">
          <cell r="D4976" t="str">
            <v>Santana da Boa Vista/RS</v>
          </cell>
          <cell r="E4976" t="str">
            <v>A+</v>
          </cell>
          <cell r="F4976">
            <v>0</v>
          </cell>
          <cell r="G4976" t="str">
            <v>A</v>
          </cell>
          <cell r="H4976">
            <v>0.78712732810206187</v>
          </cell>
          <cell r="I4976" t="str">
            <v>A</v>
          </cell>
          <cell r="J4976">
            <v>0.14459243768119301</v>
          </cell>
          <cell r="K4976" t="str">
            <v>A</v>
          </cell>
          <cell r="L4976" t="str">
            <v>Aicf</v>
          </cell>
          <cell r="M4976" t="str">
            <v/>
          </cell>
          <cell r="N4976" t="str">
            <v>CAPAG Ano Base 2023</v>
          </cell>
          <cell r="O4976" t="str">
            <v>Não</v>
          </cell>
          <cell r="P4976">
            <v>0.13445229477592319</v>
          </cell>
          <cell r="Q4976" t="str">
            <v>Sim</v>
          </cell>
          <cell r="R4976" t="str">
            <v/>
          </cell>
          <cell r="S4976" t="str">
            <v/>
          </cell>
          <cell r="T4976" t="str">
            <v/>
          </cell>
          <cell r="U4976" t="str">
            <v/>
          </cell>
          <cell r="V4976" t="str">
            <v>Sim</v>
          </cell>
          <cell r="W4976" t="str">
            <v>Sim</v>
          </cell>
        </row>
        <row r="4977">
          <cell r="D4977" t="str">
            <v>Sant'Ana do Livramento/RS</v>
          </cell>
          <cell r="E4977" t="str">
            <v>n.e.</v>
          </cell>
          <cell r="F4977">
            <v>0.92646436896097906</v>
          </cell>
          <cell r="G4977" t="str">
            <v>B</v>
          </cell>
          <cell r="H4977" t="str">
            <v>n.d.</v>
          </cell>
          <cell r="I4977" t="str">
            <v>n.d.</v>
          </cell>
          <cell r="J4977">
            <v>0.14163820171370722</v>
          </cell>
          <cell r="K4977" t="str">
            <v>A</v>
          </cell>
          <cell r="L4977" t="str">
            <v>Eicf</v>
          </cell>
          <cell r="M4977" t="str">
            <v>Ente possui ranking da informação contábil Eicf</v>
          </cell>
          <cell r="N4977" t="str">
            <v>CAPAG Ano Base 2023</v>
          </cell>
          <cell r="O4977" t="str">
            <v>Não</v>
          </cell>
          <cell r="P4977">
            <v>0.20660439144476861</v>
          </cell>
          <cell r="Q4977" t="str">
            <v>Sim</v>
          </cell>
          <cell r="R4977" t="str">
            <v>Sim</v>
          </cell>
          <cell r="S4977" t="str">
            <v/>
          </cell>
          <cell r="T4977" t="str">
            <v/>
          </cell>
          <cell r="U4977" t="str">
            <v/>
          </cell>
          <cell r="V4977" t="str">
            <v>Sim</v>
          </cell>
          <cell r="W4977" t="str">
            <v>Não</v>
          </cell>
        </row>
        <row r="4978">
          <cell r="D4978" t="str">
            <v>Santa Rosa/RS</v>
          </cell>
          <cell r="E4978" t="str">
            <v>A+</v>
          </cell>
          <cell r="F4978">
            <v>0.23193644414816961</v>
          </cell>
          <cell r="G4978" t="str">
            <v>A</v>
          </cell>
          <cell r="H4978">
            <v>0.81253070728841736</v>
          </cell>
          <cell r="I4978" t="str">
            <v>A</v>
          </cell>
          <cell r="J4978">
            <v>0.1293152491964753</v>
          </cell>
          <cell r="K4978" t="str">
            <v>A</v>
          </cell>
          <cell r="L4978" t="str">
            <v>Aicf</v>
          </cell>
          <cell r="M4978" t="str">
            <v/>
          </cell>
          <cell r="N4978" t="str">
            <v>CAPAG Ano Base 2023</v>
          </cell>
          <cell r="O4978" t="str">
            <v>Não</v>
          </cell>
          <cell r="P4978">
            <v>0.15284743561265837</v>
          </cell>
          <cell r="Q4978" t="str">
            <v>Sim</v>
          </cell>
          <cell r="R4978" t="str">
            <v/>
          </cell>
          <cell r="S4978" t="str">
            <v/>
          </cell>
          <cell r="T4978" t="str">
            <v/>
          </cell>
          <cell r="U4978" t="str">
            <v/>
          </cell>
          <cell r="V4978" t="str">
            <v>Sim</v>
          </cell>
          <cell r="W4978" t="str">
            <v>Sim</v>
          </cell>
        </row>
        <row r="4979">
          <cell r="D4979" t="str">
            <v>Santa Tereza/RS</v>
          </cell>
          <cell r="E4979" t="str">
            <v>n.d.</v>
          </cell>
          <cell r="F4979">
            <v>0</v>
          </cell>
          <cell r="G4979" t="str">
            <v>A</v>
          </cell>
          <cell r="H4979" t="str">
            <v>n.d.</v>
          </cell>
          <cell r="I4979" t="str">
            <v>n.d.</v>
          </cell>
          <cell r="J4979">
            <v>0.11723073331911855</v>
          </cell>
          <cell r="K4979" t="str">
            <v>A</v>
          </cell>
          <cell r="L4979" t="str">
            <v>Cicf</v>
          </cell>
          <cell r="M497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4979" t="str">
            <v>CAPAG Ano Base 2023</v>
          </cell>
          <cell r="O4979" t="str">
            <v>Não</v>
          </cell>
          <cell r="P4979">
            <v>9.2626614419725001E-2</v>
          </cell>
          <cell r="Q4979" t="str">
            <v>Sim</v>
          </cell>
          <cell r="R4979" t="str">
            <v/>
          </cell>
          <cell r="S4979" t="str">
            <v>Sim</v>
          </cell>
          <cell r="T4979" t="str">
            <v/>
          </cell>
          <cell r="U4979" t="str">
            <v/>
          </cell>
          <cell r="V4979" t="str">
            <v>Sim</v>
          </cell>
          <cell r="W4979" t="str">
            <v>Sim</v>
          </cell>
        </row>
        <row r="4980">
          <cell r="D4980" t="str">
            <v>Santa Vitória do Palmar/RS</v>
          </cell>
          <cell r="E4980" t="str">
            <v>A+</v>
          </cell>
          <cell r="F4980">
            <v>0.23012057304457367</v>
          </cell>
          <cell r="G4980" t="str">
            <v>A</v>
          </cell>
          <cell r="H4980">
            <v>0.84458900445928142</v>
          </cell>
          <cell r="I4980" t="str">
            <v>A</v>
          </cell>
          <cell r="J4980">
            <v>5.8965716083212036E-2</v>
          </cell>
          <cell r="K4980" t="str">
            <v>A</v>
          </cell>
          <cell r="L4980" t="str">
            <v>Aicf</v>
          </cell>
          <cell r="M4980" t="str">
            <v/>
          </cell>
          <cell r="N4980" t="str">
            <v>CAPAG Ano Base 2024</v>
          </cell>
          <cell r="O4980" t="str">
            <v>Sim</v>
          </cell>
          <cell r="P4980">
            <v>0.29132050834959844</v>
          </cell>
          <cell r="Q4980" t="str">
            <v>Sim</v>
          </cell>
          <cell r="R4980" t="str">
            <v/>
          </cell>
          <cell r="S4980" t="str">
            <v/>
          </cell>
          <cell r="T4980" t="str">
            <v/>
          </cell>
          <cell r="U4980" t="str">
            <v/>
          </cell>
          <cell r="V4980" t="str">
            <v>Sim</v>
          </cell>
          <cell r="W4980" t="str">
            <v>Sim</v>
          </cell>
        </row>
        <row r="4981">
          <cell r="D4981" t="str">
            <v>Santiago/RS</v>
          </cell>
          <cell r="E4981" t="str">
            <v>A</v>
          </cell>
          <cell r="F4981">
            <v>8.8000917546584456E-2</v>
          </cell>
          <cell r="G4981" t="str">
            <v>A</v>
          </cell>
          <cell r="H4981">
            <v>0.85257397501217902</v>
          </cell>
          <cell r="I4981" t="str">
            <v>B</v>
          </cell>
          <cell r="J4981">
            <v>0.12701620893804794</v>
          </cell>
          <cell r="K4981" t="str">
            <v>A</v>
          </cell>
          <cell r="L4981" t="str">
            <v>Cicf</v>
          </cell>
          <cell r="M4981" t="str">
            <v/>
          </cell>
          <cell r="N4981" t="str">
            <v>CAPAG Ano Base 2023</v>
          </cell>
          <cell r="O4981" t="str">
            <v>Não</v>
          </cell>
          <cell r="P4981">
            <v>0.13561096370197426</v>
          </cell>
          <cell r="Q4981" t="str">
            <v>Sim</v>
          </cell>
          <cell r="R4981" t="str">
            <v/>
          </cell>
          <cell r="S4981" t="str">
            <v/>
          </cell>
          <cell r="T4981" t="str">
            <v/>
          </cell>
          <cell r="U4981" t="str">
            <v/>
          </cell>
          <cell r="V4981" t="str">
            <v>Sim</v>
          </cell>
          <cell r="W4981" t="str">
            <v>Sim</v>
          </cell>
        </row>
        <row r="4982">
          <cell r="D4982" t="str">
            <v>Santo Ângelo/RS</v>
          </cell>
          <cell r="E4982" t="str">
            <v>C</v>
          </cell>
          <cell r="F4982">
            <v>0.25554579352751128</v>
          </cell>
          <cell r="G4982" t="str">
            <v>A</v>
          </cell>
          <cell r="H4982">
            <v>0.93330952374265674</v>
          </cell>
          <cell r="I4982" t="str">
            <v>B</v>
          </cell>
          <cell r="J4982">
            <v>-3.9062191338229951E-3</v>
          </cell>
          <cell r="K4982" t="str">
            <v>C</v>
          </cell>
          <cell r="L4982" t="str">
            <v>Bicf</v>
          </cell>
          <cell r="M4982" t="str">
            <v/>
          </cell>
          <cell r="N4982" t="str">
            <v>CAPAG Ano Base 2023</v>
          </cell>
          <cell r="O4982" t="str">
            <v>Não</v>
          </cell>
          <cell r="P4982">
            <v>0.39457619862479543</v>
          </cell>
          <cell r="Q4982" t="str">
            <v>Sim</v>
          </cell>
          <cell r="R4982" t="str">
            <v>Sim</v>
          </cell>
          <cell r="S4982" t="str">
            <v/>
          </cell>
          <cell r="T4982" t="str">
            <v/>
          </cell>
          <cell r="U4982" t="str">
            <v/>
          </cell>
          <cell r="V4982" t="str">
            <v>Sim</v>
          </cell>
          <cell r="W4982" t="str">
            <v>Sim</v>
          </cell>
        </row>
        <row r="4983">
          <cell r="D4983" t="str">
            <v>Santo Antônio do Palma/RS</v>
          </cell>
          <cell r="E4983" t="str">
            <v>C</v>
          </cell>
          <cell r="F4983">
            <v>0.26426888182336061</v>
          </cell>
          <cell r="G4983" t="str">
            <v>A</v>
          </cell>
          <cell r="H4983">
            <v>0.83510307815994667</v>
          </cell>
          <cell r="I4983" t="str">
            <v>A</v>
          </cell>
          <cell r="J4983">
            <v>0</v>
          </cell>
          <cell r="K4983" t="str">
            <v>C</v>
          </cell>
          <cell r="L4983" t="str">
            <v>Bicf</v>
          </cell>
          <cell r="M4983" t="str">
            <v/>
          </cell>
          <cell r="N4983" t="str">
            <v>CAPAG Ano Base 2023</v>
          </cell>
          <cell r="O4983" t="str">
            <v>Não</v>
          </cell>
          <cell r="P4983">
            <v>3.1532212841152867E-2</v>
          </cell>
          <cell r="Q4983" t="str">
            <v>Sim</v>
          </cell>
          <cell r="R4983" t="str">
            <v>Sim</v>
          </cell>
          <cell r="S4983" t="str">
            <v/>
          </cell>
          <cell r="T4983" t="str">
            <v/>
          </cell>
          <cell r="U4983" t="str">
            <v/>
          </cell>
          <cell r="V4983" t="str">
            <v>Sim</v>
          </cell>
          <cell r="W4983" t="str">
            <v>Sim</v>
          </cell>
        </row>
        <row r="4984">
          <cell r="D4984" t="str">
            <v>Santo Antônio da Patrulha/RS</v>
          </cell>
          <cell r="E4984" t="str">
            <v>B</v>
          </cell>
          <cell r="F4984">
            <v>0.19562086667155854</v>
          </cell>
          <cell r="G4984" t="str">
            <v>A</v>
          </cell>
          <cell r="H4984">
            <v>0.88120467726526652</v>
          </cell>
          <cell r="I4984" t="str">
            <v>B</v>
          </cell>
          <cell r="J4984">
            <v>1.211441152090997E-2</v>
          </cell>
          <cell r="K4984" t="str">
            <v>B</v>
          </cell>
          <cell r="L4984" t="str">
            <v>Bicf</v>
          </cell>
          <cell r="M4984" t="str">
            <v/>
          </cell>
          <cell r="N4984" t="str">
            <v>CAPAG Ano Base 2023</v>
          </cell>
          <cell r="O4984" t="str">
            <v>Não</v>
          </cell>
          <cell r="P4984">
            <v>0.66520294315735273</v>
          </cell>
          <cell r="Q4984" t="str">
            <v>Sim</v>
          </cell>
          <cell r="R4984" t="str">
            <v/>
          </cell>
          <cell r="S4984" t="str">
            <v/>
          </cell>
          <cell r="T4984" t="str">
            <v/>
          </cell>
          <cell r="U4984" t="str">
            <v/>
          </cell>
          <cell r="V4984" t="str">
            <v>Sim</v>
          </cell>
          <cell r="W4984" t="str">
            <v>Sim</v>
          </cell>
        </row>
        <row r="4985">
          <cell r="D4985" t="str">
            <v>Santo Antônio das Missões/RS</v>
          </cell>
          <cell r="E4985" t="str">
            <v>A</v>
          </cell>
          <cell r="F4985">
            <v>9.9687545155028048E-2</v>
          </cell>
          <cell r="G4985" t="str">
            <v>A</v>
          </cell>
          <cell r="H4985">
            <v>0.9191601705422936</v>
          </cell>
          <cell r="I4985" t="str">
            <v>B</v>
          </cell>
          <cell r="J4985">
            <v>5.1946653369685243E-2</v>
          </cell>
          <cell r="K4985" t="str">
            <v>A</v>
          </cell>
          <cell r="L4985" t="str">
            <v>Cicf</v>
          </cell>
          <cell r="M4985" t="str">
            <v/>
          </cell>
          <cell r="N4985" t="str">
            <v>CAPAG Ano Base 2023</v>
          </cell>
          <cell r="O4985" t="str">
            <v>Não</v>
          </cell>
          <cell r="P4985">
            <v>0.19611360859996091</v>
          </cell>
          <cell r="Q4985" t="str">
            <v>Sim</v>
          </cell>
          <cell r="R4985" t="str">
            <v/>
          </cell>
          <cell r="S4985" t="str">
            <v/>
          </cell>
          <cell r="T4985" t="str">
            <v/>
          </cell>
          <cell r="U4985" t="str">
            <v/>
          </cell>
          <cell r="V4985" t="str">
            <v>Sim</v>
          </cell>
          <cell r="W4985" t="str">
            <v>Sim</v>
          </cell>
        </row>
        <row r="4986">
          <cell r="D4986" t="str">
            <v>Santo Antônio do Planalto/RS</v>
          </cell>
          <cell r="E4986" t="str">
            <v>A</v>
          </cell>
          <cell r="F4986">
            <v>9.2986876500363788E-2</v>
          </cell>
          <cell r="G4986" t="str">
            <v>A</v>
          </cell>
          <cell r="H4986">
            <v>0.7931713449141885</v>
          </cell>
          <cell r="I4986" t="str">
            <v>A</v>
          </cell>
          <cell r="J4986">
            <v>8.3109602098919322E-2</v>
          </cell>
          <cell r="K4986" t="str">
            <v>A</v>
          </cell>
          <cell r="L4986" t="str">
            <v>Bicf</v>
          </cell>
          <cell r="M4986" t="str">
            <v/>
          </cell>
          <cell r="N4986" t="str">
            <v>CAPAG Ano Base 2023</v>
          </cell>
          <cell r="O4986" t="str">
            <v>Não</v>
          </cell>
          <cell r="P4986">
            <v>0.21103002901872447</v>
          </cell>
          <cell r="Q4986" t="str">
            <v>Sim</v>
          </cell>
          <cell r="R4986" t="str">
            <v/>
          </cell>
          <cell r="S4986" t="str">
            <v/>
          </cell>
          <cell r="T4986" t="str">
            <v/>
          </cell>
          <cell r="U4986" t="str">
            <v/>
          </cell>
          <cell r="V4986" t="str">
            <v>Sim</v>
          </cell>
          <cell r="W4986" t="str">
            <v>Sim</v>
          </cell>
        </row>
        <row r="4987">
          <cell r="D4987" t="str">
            <v>Santo Augusto/RS</v>
          </cell>
          <cell r="E4987" t="str">
            <v>A</v>
          </cell>
          <cell r="F4987">
            <v>4.7571837796512223E-2</v>
          </cell>
          <cell r="G4987" t="str">
            <v>A</v>
          </cell>
          <cell r="H4987">
            <v>0.78901550600716908</v>
          </cell>
          <cell r="I4987" t="str">
            <v>A</v>
          </cell>
          <cell r="J4987">
            <v>0.17478870875192107</v>
          </cell>
          <cell r="K4987" t="str">
            <v>A</v>
          </cell>
          <cell r="L4987" t="str">
            <v>Bicf</v>
          </cell>
          <cell r="M4987" t="str">
            <v/>
          </cell>
          <cell r="N4987" t="str">
            <v>CAPAG Ano Base 2023</v>
          </cell>
          <cell r="O4987" t="str">
            <v>Não</v>
          </cell>
          <cell r="P4987">
            <v>7.523665813994318E-2</v>
          </cell>
          <cell r="Q4987" t="str">
            <v>Sim</v>
          </cell>
          <cell r="R4987" t="str">
            <v/>
          </cell>
          <cell r="S4987" t="str">
            <v/>
          </cell>
          <cell r="T4987" t="str">
            <v/>
          </cell>
          <cell r="U4987" t="str">
            <v/>
          </cell>
          <cell r="V4987" t="str">
            <v>Sim</v>
          </cell>
          <cell r="W4987" t="str">
            <v>Sim</v>
          </cell>
        </row>
        <row r="4988">
          <cell r="D4988" t="str">
            <v>Santo Cristo/RS</v>
          </cell>
          <cell r="E4988" t="str">
            <v>A</v>
          </cell>
          <cell r="F4988">
            <v>0</v>
          </cell>
          <cell r="G4988" t="str">
            <v>A</v>
          </cell>
          <cell r="H4988">
            <v>0.77108399997326837</v>
          </cell>
          <cell r="I4988" t="str">
            <v>A</v>
          </cell>
          <cell r="J4988">
            <v>0.21337996835750006</v>
          </cell>
          <cell r="K4988" t="str">
            <v>A</v>
          </cell>
          <cell r="L4988" t="str">
            <v>Bicf</v>
          </cell>
          <cell r="M4988" t="str">
            <v/>
          </cell>
          <cell r="N4988" t="str">
            <v>CAPAG Ano Base 2023</v>
          </cell>
          <cell r="O4988" t="str">
            <v>Não</v>
          </cell>
          <cell r="P4988">
            <v>0.23548775434213459</v>
          </cell>
          <cell r="Q4988" t="str">
            <v>Sim</v>
          </cell>
          <cell r="R4988" t="str">
            <v/>
          </cell>
          <cell r="S4988" t="str">
            <v/>
          </cell>
          <cell r="T4988" t="str">
            <v/>
          </cell>
          <cell r="U4988" t="str">
            <v/>
          </cell>
          <cell r="V4988" t="str">
            <v>Sim</v>
          </cell>
          <cell r="W4988" t="str">
            <v>Sim</v>
          </cell>
        </row>
        <row r="4989">
          <cell r="D4989" t="str">
            <v>Santo Expedito do Sul/RS</v>
          </cell>
          <cell r="E4989" t="str">
            <v>B</v>
          </cell>
          <cell r="F4989">
            <v>0.12361824944618269</v>
          </cell>
          <cell r="G4989" t="str">
            <v>A</v>
          </cell>
          <cell r="H4989">
            <v>0.91863154319098461</v>
          </cell>
          <cell r="I4989" t="str">
            <v>B</v>
          </cell>
          <cell r="J4989">
            <v>2.9649405361573584E-2</v>
          </cell>
          <cell r="K4989" t="str">
            <v>B</v>
          </cell>
          <cell r="L4989" t="str">
            <v>Dicf</v>
          </cell>
          <cell r="M4989" t="str">
            <v/>
          </cell>
          <cell r="N4989" t="str">
            <v>CAPAG Ano Base 2023</v>
          </cell>
          <cell r="O4989" t="str">
            <v>Não</v>
          </cell>
          <cell r="P4989">
            <v>0.22451480401156396</v>
          </cell>
          <cell r="Q4989" t="str">
            <v>Sim</v>
          </cell>
          <cell r="R4989" t="str">
            <v/>
          </cell>
          <cell r="S4989" t="str">
            <v/>
          </cell>
          <cell r="T4989" t="str">
            <v/>
          </cell>
          <cell r="U4989" t="str">
            <v/>
          </cell>
          <cell r="V4989" t="str">
            <v>Sim</v>
          </cell>
          <cell r="W4989" t="str">
            <v>Sim</v>
          </cell>
        </row>
        <row r="4990">
          <cell r="D4990" t="str">
            <v>São Borja/RS</v>
          </cell>
          <cell r="E4990" t="str">
            <v>A</v>
          </cell>
          <cell r="F4990">
            <v>0.22050761347109521</v>
          </cell>
          <cell r="G4990" t="str">
            <v>A</v>
          </cell>
          <cell r="H4990">
            <v>0.88351188139774661</v>
          </cell>
          <cell r="I4990" t="str">
            <v>B</v>
          </cell>
          <cell r="J4990">
            <v>5.1548265284650958E-2</v>
          </cell>
          <cell r="K4990" t="str">
            <v>A</v>
          </cell>
          <cell r="L4990" t="str">
            <v>Bicf</v>
          </cell>
          <cell r="M4990" t="str">
            <v/>
          </cell>
          <cell r="N4990" t="str">
            <v>CAPAG Ano Base 2023</v>
          </cell>
          <cell r="O4990" t="str">
            <v>Não</v>
          </cell>
          <cell r="P4990">
            <v>0.2694438873911299</v>
          </cell>
          <cell r="Q4990" t="str">
            <v>Sim</v>
          </cell>
          <cell r="R4990" t="str">
            <v/>
          </cell>
          <cell r="S4990" t="str">
            <v/>
          </cell>
          <cell r="T4990" t="str">
            <v/>
          </cell>
          <cell r="U4990" t="str">
            <v/>
          </cell>
          <cell r="V4990" t="str">
            <v>Sim</v>
          </cell>
          <cell r="W4990" t="str">
            <v>Sim</v>
          </cell>
        </row>
        <row r="4991">
          <cell r="D4991" t="str">
            <v>São Domingos do Sul/RS</v>
          </cell>
          <cell r="E4991" t="str">
            <v>B+</v>
          </cell>
          <cell r="F4991">
            <v>0</v>
          </cell>
          <cell r="G4991" t="str">
            <v>A</v>
          </cell>
          <cell r="H4991">
            <v>0.89169139667690867</v>
          </cell>
          <cell r="I4991" t="str">
            <v>B</v>
          </cell>
          <cell r="J4991">
            <v>1.9406660870198794E-2</v>
          </cell>
          <cell r="K4991" t="str">
            <v>B</v>
          </cell>
          <cell r="L4991" t="str">
            <v>Aicf</v>
          </cell>
          <cell r="M4991" t="str">
            <v/>
          </cell>
          <cell r="N4991" t="str">
            <v>CAPAG Ano Base 2023</v>
          </cell>
          <cell r="O4991" t="str">
            <v>Não</v>
          </cell>
          <cell r="P4991">
            <v>0.22809214841566955</v>
          </cell>
          <cell r="Q4991" t="str">
            <v>Sim</v>
          </cell>
          <cell r="R4991" t="str">
            <v/>
          </cell>
          <cell r="S4991" t="str">
            <v/>
          </cell>
          <cell r="T4991" t="str">
            <v/>
          </cell>
          <cell r="U4991" t="str">
            <v/>
          </cell>
          <cell r="V4991" t="str">
            <v>Sim</v>
          </cell>
          <cell r="W4991" t="str">
            <v>Sim</v>
          </cell>
        </row>
        <row r="4992">
          <cell r="D4992" t="str">
            <v>São Francisco de Assis/RS</v>
          </cell>
          <cell r="E4992" t="str">
            <v>A+</v>
          </cell>
          <cell r="F4992">
            <v>0.30183125755391493</v>
          </cell>
          <cell r="G4992" t="str">
            <v>A</v>
          </cell>
          <cell r="H4992">
            <v>0.88744438061758923</v>
          </cell>
          <cell r="I4992" t="str">
            <v>B</v>
          </cell>
          <cell r="J4992">
            <v>5.9168585816828649E-2</v>
          </cell>
          <cell r="K4992" t="str">
            <v>A</v>
          </cell>
          <cell r="L4992" t="str">
            <v>Aicf</v>
          </cell>
          <cell r="M4992" t="str">
            <v/>
          </cell>
          <cell r="N4992" t="str">
            <v>CAPAG Ano Base 2023</v>
          </cell>
          <cell r="O4992" t="str">
            <v>Não</v>
          </cell>
          <cell r="P4992">
            <v>0.23814047192647425</v>
          </cell>
          <cell r="Q4992" t="str">
            <v>Sim</v>
          </cell>
          <cell r="R4992" t="str">
            <v/>
          </cell>
          <cell r="S4992" t="str">
            <v/>
          </cell>
          <cell r="T4992" t="str">
            <v/>
          </cell>
          <cell r="U4992" t="str">
            <v/>
          </cell>
          <cell r="V4992" t="str">
            <v>Sim</v>
          </cell>
          <cell r="W4992" t="str">
            <v>Sim</v>
          </cell>
        </row>
        <row r="4993">
          <cell r="D4993" t="str">
            <v>São Francisco de Paula/RS</v>
          </cell>
          <cell r="E4993" t="str">
            <v>n.d.</v>
          </cell>
          <cell r="F4993">
            <v>0.10328986489850861</v>
          </cell>
          <cell r="G4993" t="str">
            <v>A</v>
          </cell>
          <cell r="H4993">
            <v>0.84819707580288906</v>
          </cell>
          <cell r="I4993" t="str">
            <v>A</v>
          </cell>
          <cell r="J4993" t="str">
            <v>n.d.</v>
          </cell>
          <cell r="K4993" t="str">
            <v>n.d.</v>
          </cell>
          <cell r="L4993" t="str">
            <v>Bicf</v>
          </cell>
          <cell r="M499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4993" t="str">
            <v>CAPAG Ano Base 2023</v>
          </cell>
          <cell r="O4993" t="str">
            <v>Não</v>
          </cell>
          <cell r="P4993">
            <v>0.24461680978059075</v>
          </cell>
          <cell r="Q4993" t="str">
            <v>Sim</v>
          </cell>
          <cell r="R4993" t="str">
            <v>Sim</v>
          </cell>
          <cell r="S4993" t="str">
            <v/>
          </cell>
          <cell r="T4993" t="str">
            <v/>
          </cell>
          <cell r="U4993" t="str">
            <v>Sim</v>
          </cell>
          <cell r="V4993" t="str">
            <v>Sim</v>
          </cell>
          <cell r="W4993" t="str">
            <v>Sim</v>
          </cell>
        </row>
        <row r="4994">
          <cell r="D4994" t="str">
            <v>São Gabriel/RS</v>
          </cell>
          <cell r="E4994" t="str">
            <v>n.d.</v>
          </cell>
          <cell r="F4994">
            <v>0.26454332190621516</v>
          </cell>
          <cell r="G4994" t="str">
            <v>A</v>
          </cell>
          <cell r="H4994">
            <v>0.91515351697960257</v>
          </cell>
          <cell r="I4994" t="str">
            <v>B</v>
          </cell>
          <cell r="J4994" t="str">
            <v>n.d.</v>
          </cell>
          <cell r="K4994" t="str">
            <v>n.d.</v>
          </cell>
          <cell r="L4994" t="str">
            <v>Bicf</v>
          </cell>
          <cell r="M4994"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4994" t="str">
            <v>CAPAG Ano Base 2023</v>
          </cell>
          <cell r="O4994" t="str">
            <v>Não</v>
          </cell>
          <cell r="P4994" t="str">
            <v>n.d.</v>
          </cell>
          <cell r="Q4994" t="str">
            <v>Sim</v>
          </cell>
          <cell r="R4994" t="str">
            <v/>
          </cell>
          <cell r="S4994" t="str">
            <v/>
          </cell>
          <cell r="T4994" t="str">
            <v>Negativa</v>
          </cell>
          <cell r="U4994" t="str">
            <v/>
          </cell>
          <cell r="V4994" t="str">
            <v>Sim</v>
          </cell>
          <cell r="W4994" t="str">
            <v>Sim</v>
          </cell>
        </row>
        <row r="4995">
          <cell r="D4995" t="str">
            <v>São Jerônimo/RS</v>
          </cell>
          <cell r="E4995" t="str">
            <v>A</v>
          </cell>
          <cell r="F4995">
            <v>0.12585579659518198</v>
          </cell>
          <cell r="G4995" t="str">
            <v>A</v>
          </cell>
          <cell r="H4995">
            <v>0.80277892538659867</v>
          </cell>
          <cell r="I4995" t="str">
            <v>A</v>
          </cell>
          <cell r="J4995">
            <v>1.4230062425836243E-2</v>
          </cell>
          <cell r="K4995" t="str">
            <v>B</v>
          </cell>
          <cell r="L4995" t="str">
            <v>Cicf</v>
          </cell>
          <cell r="M4995" t="str">
            <v/>
          </cell>
          <cell r="N4995" t="str">
            <v>CAPAG Ano Base 2023</v>
          </cell>
          <cell r="O4995" t="str">
            <v>Não</v>
          </cell>
          <cell r="P4995">
            <v>0.68748407569355274</v>
          </cell>
          <cell r="Q4995" t="str">
            <v>Sim</v>
          </cell>
          <cell r="R4995" t="str">
            <v/>
          </cell>
          <cell r="S4995" t="str">
            <v/>
          </cell>
          <cell r="T4995" t="str">
            <v/>
          </cell>
          <cell r="U4995" t="str">
            <v/>
          </cell>
          <cell r="V4995" t="str">
            <v>Sim</v>
          </cell>
          <cell r="W4995" t="str">
            <v>Sim</v>
          </cell>
        </row>
        <row r="4996">
          <cell r="D4996" t="str">
            <v>São João da Urtiga/RS</v>
          </cell>
          <cell r="E4996" t="str">
            <v>A</v>
          </cell>
          <cell r="F4996">
            <v>1.897971616149375E-2</v>
          </cell>
          <cell r="G4996" t="str">
            <v>A</v>
          </cell>
          <cell r="H4996">
            <v>0.84511988728161991</v>
          </cell>
          <cell r="I4996" t="str">
            <v>A</v>
          </cell>
          <cell r="J4996">
            <v>0.11112473337316299</v>
          </cell>
          <cell r="K4996" t="str">
            <v>A</v>
          </cell>
          <cell r="L4996" t="str">
            <v>Bicf</v>
          </cell>
          <cell r="M4996" t="str">
            <v/>
          </cell>
          <cell r="N4996" t="str">
            <v>CAPAG Ano Base 2023</v>
          </cell>
          <cell r="O4996" t="str">
            <v>Não</v>
          </cell>
          <cell r="P4996">
            <v>1.234110745802422E-2</v>
          </cell>
          <cell r="Q4996" t="str">
            <v>Sim</v>
          </cell>
          <cell r="R4996" t="str">
            <v/>
          </cell>
          <cell r="S4996" t="str">
            <v/>
          </cell>
          <cell r="T4996" t="str">
            <v/>
          </cell>
          <cell r="U4996" t="str">
            <v/>
          </cell>
          <cell r="V4996" t="str">
            <v>Sim</v>
          </cell>
          <cell r="W4996" t="str">
            <v>Sim</v>
          </cell>
        </row>
        <row r="4997">
          <cell r="D4997" t="str">
            <v>São João do Polêsine/RS</v>
          </cell>
          <cell r="E4997" t="str">
            <v>A</v>
          </cell>
          <cell r="F4997">
            <v>3.0951698820140258E-2</v>
          </cell>
          <cell r="G4997" t="str">
            <v>A</v>
          </cell>
          <cell r="H4997">
            <v>0.81366023845795388</v>
          </cell>
          <cell r="I4997" t="str">
            <v>A</v>
          </cell>
          <cell r="J4997">
            <v>7.8685217184942105E-2</v>
          </cell>
          <cell r="K4997" t="str">
            <v>A</v>
          </cell>
          <cell r="L4997" t="str">
            <v>Bicf</v>
          </cell>
          <cell r="M4997" t="str">
            <v/>
          </cell>
          <cell r="N4997" t="str">
            <v>CAPAG Ano Base 2023</v>
          </cell>
          <cell r="O4997" t="str">
            <v>Não</v>
          </cell>
          <cell r="P4997">
            <v>0.24360405111698571</v>
          </cell>
          <cell r="Q4997" t="str">
            <v>Sim</v>
          </cell>
          <cell r="R4997" t="str">
            <v/>
          </cell>
          <cell r="S4997" t="str">
            <v/>
          </cell>
          <cell r="T4997" t="str">
            <v/>
          </cell>
          <cell r="U4997" t="str">
            <v/>
          </cell>
          <cell r="V4997" t="str">
            <v>Sim</v>
          </cell>
          <cell r="W4997" t="str">
            <v>Sim</v>
          </cell>
        </row>
        <row r="4998">
          <cell r="D4998" t="str">
            <v>São Jorge/RS</v>
          </cell>
          <cell r="E4998" t="str">
            <v>A+</v>
          </cell>
          <cell r="F4998">
            <v>0.15616097032123036</v>
          </cell>
          <cell r="G4998" t="str">
            <v>A</v>
          </cell>
          <cell r="H4998">
            <v>0.81696330259255112</v>
          </cell>
          <cell r="I4998" t="str">
            <v>A</v>
          </cell>
          <cell r="J4998">
            <v>0.1403798843217271</v>
          </cell>
          <cell r="K4998" t="str">
            <v>A</v>
          </cell>
          <cell r="L4998" t="str">
            <v>Aicf</v>
          </cell>
          <cell r="M4998" t="str">
            <v/>
          </cell>
          <cell r="N4998" t="str">
            <v>CAPAG Ano Base 2023</v>
          </cell>
          <cell r="O4998" t="str">
            <v>Não</v>
          </cell>
          <cell r="P4998">
            <v>1.1176601810875075E-2</v>
          </cell>
          <cell r="Q4998" t="str">
            <v>Sim</v>
          </cell>
          <cell r="R4998" t="str">
            <v/>
          </cell>
          <cell r="S4998" t="str">
            <v/>
          </cell>
          <cell r="T4998" t="str">
            <v/>
          </cell>
          <cell r="U4998" t="str">
            <v/>
          </cell>
          <cell r="V4998" t="str">
            <v>Sim</v>
          </cell>
          <cell r="W4998" t="str">
            <v>Sim</v>
          </cell>
        </row>
        <row r="4999">
          <cell r="D4999" t="str">
            <v>São José das Missões/RS</v>
          </cell>
          <cell r="E4999" t="str">
            <v>n.d.</v>
          </cell>
          <cell r="F4999" t="str">
            <v>n.d.</v>
          </cell>
          <cell r="G4999" t="str">
            <v>n.d.</v>
          </cell>
          <cell r="H4999" t="str">
            <v>n.d.</v>
          </cell>
          <cell r="I4999" t="str">
            <v>n.d.</v>
          </cell>
          <cell r="J4999" t="str">
            <v>n.d.</v>
          </cell>
          <cell r="K4999" t="str">
            <v>n.d.</v>
          </cell>
          <cell r="L4999" t="str">
            <v>Cicf</v>
          </cell>
          <cell r="M4999" t="str">
            <v xml:space="preserve">Ente não publicou último RGF de 2024
Ente não publicou último RREO de 2024
</v>
          </cell>
          <cell r="N4999" t="str">
            <v>CAPAG Ano Base 2023</v>
          </cell>
          <cell r="O4999" t="str">
            <v>Não</v>
          </cell>
          <cell r="P4999">
            <v>8.3781935285792267E-2</v>
          </cell>
          <cell r="Q4999" t="str">
            <v>Sim</v>
          </cell>
          <cell r="R4999" t="str">
            <v>Sim</v>
          </cell>
          <cell r="S4999" t="str">
            <v/>
          </cell>
          <cell r="T4999" t="str">
            <v/>
          </cell>
          <cell r="U4999" t="str">
            <v/>
          </cell>
          <cell r="V4999" t="str">
            <v>Não</v>
          </cell>
          <cell r="W4999" t="str">
            <v>Não</v>
          </cell>
        </row>
        <row r="5000">
          <cell r="D5000" t="str">
            <v>São José do Herval/RS</v>
          </cell>
          <cell r="E5000" t="str">
            <v>A+</v>
          </cell>
          <cell r="F5000">
            <v>0</v>
          </cell>
          <cell r="G5000" t="str">
            <v>A</v>
          </cell>
          <cell r="H5000">
            <v>0.89735937795173482</v>
          </cell>
          <cell r="I5000" t="str">
            <v>B</v>
          </cell>
          <cell r="J5000">
            <v>0.10644908880823889</v>
          </cell>
          <cell r="K5000" t="str">
            <v>A</v>
          </cell>
          <cell r="L5000" t="str">
            <v>Aicf</v>
          </cell>
          <cell r="M5000" t="str">
            <v/>
          </cell>
          <cell r="N5000" t="str">
            <v>CAPAG Ano Base 2023</v>
          </cell>
          <cell r="O5000" t="str">
            <v>Não</v>
          </cell>
          <cell r="P5000">
            <v>3.8323013771812055E-2</v>
          </cell>
          <cell r="Q5000" t="str">
            <v>Sim</v>
          </cell>
          <cell r="R5000" t="str">
            <v/>
          </cell>
          <cell r="S5000" t="str">
            <v/>
          </cell>
          <cell r="T5000" t="str">
            <v/>
          </cell>
          <cell r="U5000" t="str">
            <v/>
          </cell>
          <cell r="V5000" t="str">
            <v>Sim</v>
          </cell>
          <cell r="W5000" t="str">
            <v>Sim</v>
          </cell>
        </row>
        <row r="5001">
          <cell r="D5001" t="str">
            <v>São José do Hortêncio/RS</v>
          </cell>
          <cell r="E5001" t="str">
            <v>A</v>
          </cell>
          <cell r="F5001">
            <v>0</v>
          </cell>
          <cell r="G5001" t="str">
            <v>A</v>
          </cell>
          <cell r="H5001">
            <v>0.82366437425361005</v>
          </cell>
          <cell r="I5001" t="str">
            <v>A</v>
          </cell>
          <cell r="J5001">
            <v>5.8477517003806281E-2</v>
          </cell>
          <cell r="K5001" t="str">
            <v>A</v>
          </cell>
          <cell r="L5001" t="str">
            <v>Bicf</v>
          </cell>
          <cell r="M5001" t="str">
            <v/>
          </cell>
          <cell r="N5001" t="str">
            <v>CAPAG Ano Base 2023</v>
          </cell>
          <cell r="O5001" t="str">
            <v>Não</v>
          </cell>
          <cell r="P5001">
            <v>7.1110518431027198E-2</v>
          </cell>
          <cell r="Q5001" t="str">
            <v>Sim</v>
          </cell>
          <cell r="R5001" t="str">
            <v/>
          </cell>
          <cell r="S5001" t="str">
            <v/>
          </cell>
          <cell r="T5001" t="str">
            <v/>
          </cell>
          <cell r="U5001" t="str">
            <v/>
          </cell>
          <cell r="V5001" t="str">
            <v>Sim</v>
          </cell>
          <cell r="W5001" t="str">
            <v>Sim</v>
          </cell>
        </row>
        <row r="5002">
          <cell r="D5002" t="str">
            <v>São José do Inhacorá/RS</v>
          </cell>
          <cell r="E5002" t="str">
            <v>A</v>
          </cell>
          <cell r="F5002">
            <v>2.0619646277676464E-2</v>
          </cell>
          <cell r="G5002" t="str">
            <v>A</v>
          </cell>
          <cell r="H5002">
            <v>0.79247844412357193</v>
          </cell>
          <cell r="I5002" t="str">
            <v>A</v>
          </cell>
          <cell r="J5002">
            <v>8.9104374421384372E-2</v>
          </cell>
          <cell r="K5002" t="str">
            <v>A</v>
          </cell>
          <cell r="L5002" t="str">
            <v>Bicf</v>
          </cell>
          <cell r="M5002" t="str">
            <v/>
          </cell>
          <cell r="N5002" t="str">
            <v>CAPAG Ano Base 2023</v>
          </cell>
          <cell r="O5002" t="str">
            <v>Não</v>
          </cell>
          <cell r="P5002">
            <v>4.5751274912607116E-2</v>
          </cell>
          <cell r="Q5002" t="str">
            <v>Sim</v>
          </cell>
          <cell r="R5002" t="str">
            <v/>
          </cell>
          <cell r="S5002" t="str">
            <v/>
          </cell>
          <cell r="T5002" t="str">
            <v/>
          </cell>
          <cell r="U5002" t="str">
            <v/>
          </cell>
          <cell r="V5002" t="str">
            <v>Sim</v>
          </cell>
          <cell r="W5002" t="str">
            <v>Sim</v>
          </cell>
        </row>
        <row r="5003">
          <cell r="D5003" t="str">
            <v>São José do Norte/RS</v>
          </cell>
          <cell r="E5003" t="str">
            <v>C</v>
          </cell>
          <cell r="F5003">
            <v>7.9757502960512719E-2</v>
          </cell>
          <cell r="G5003" t="str">
            <v>A</v>
          </cell>
          <cell r="H5003">
            <v>0.95757024576439065</v>
          </cell>
          <cell r="I5003" t="str">
            <v>C</v>
          </cell>
          <cell r="J5003">
            <v>3.811043488814659E-2</v>
          </cell>
          <cell r="K5003" t="str">
            <v>B</v>
          </cell>
          <cell r="L5003" t="str">
            <v>Aicf</v>
          </cell>
          <cell r="M5003" t="str">
            <v/>
          </cell>
          <cell r="N5003" t="str">
            <v>CAPAG Ano Base 2023</v>
          </cell>
          <cell r="O5003" t="str">
            <v>Não</v>
          </cell>
          <cell r="P5003">
            <v>0.14258101237003129</v>
          </cell>
          <cell r="Q5003" t="str">
            <v>Sim</v>
          </cell>
          <cell r="R5003" t="str">
            <v/>
          </cell>
          <cell r="S5003" t="str">
            <v/>
          </cell>
          <cell r="T5003" t="str">
            <v/>
          </cell>
          <cell r="U5003" t="str">
            <v/>
          </cell>
          <cell r="V5003" t="str">
            <v>Sim</v>
          </cell>
          <cell r="W5003" t="str">
            <v>Sim</v>
          </cell>
        </row>
        <row r="5004">
          <cell r="D5004" t="str">
            <v>São José do Ouro/RS</v>
          </cell>
          <cell r="E5004" t="str">
            <v>C</v>
          </cell>
          <cell r="F5004">
            <v>0.23184838579950579</v>
          </cell>
          <cell r="G5004" t="str">
            <v>A</v>
          </cell>
          <cell r="H5004">
            <v>0.89949598493041272</v>
          </cell>
          <cell r="I5004" t="str">
            <v>B</v>
          </cell>
          <cell r="J5004">
            <v>0</v>
          </cell>
          <cell r="K5004" t="str">
            <v>C</v>
          </cell>
          <cell r="L5004" t="str">
            <v>Dicf</v>
          </cell>
          <cell r="M5004" t="str">
            <v/>
          </cell>
          <cell r="N5004" t="str">
            <v>CAPAG Ano Base 2023</v>
          </cell>
          <cell r="O5004" t="str">
            <v>Não</v>
          </cell>
          <cell r="P5004" t="str">
            <v>n.d.</v>
          </cell>
          <cell r="Q5004" t="str">
            <v>Sim</v>
          </cell>
          <cell r="R5004" t="str">
            <v/>
          </cell>
          <cell r="S5004" t="str">
            <v/>
          </cell>
          <cell r="T5004" t="str">
            <v/>
          </cell>
          <cell r="U5004" t="str">
            <v/>
          </cell>
          <cell r="V5004" t="str">
            <v>Sim</v>
          </cell>
          <cell r="W5004" t="str">
            <v>Sim</v>
          </cell>
        </row>
        <row r="5005">
          <cell r="D5005" t="str">
            <v>São José do Sul/RS</v>
          </cell>
          <cell r="E5005" t="str">
            <v>A+</v>
          </cell>
          <cell r="F5005">
            <v>5.8298451988292352E-2</v>
          </cell>
          <cell r="G5005" t="str">
            <v>A</v>
          </cell>
          <cell r="H5005">
            <v>0.80414064397243956</v>
          </cell>
          <cell r="I5005" t="str">
            <v>A</v>
          </cell>
          <cell r="J5005">
            <v>0.13905824459283911</v>
          </cell>
          <cell r="K5005" t="str">
            <v>A</v>
          </cell>
          <cell r="L5005" t="str">
            <v>Aicf</v>
          </cell>
          <cell r="M5005" t="str">
            <v/>
          </cell>
          <cell r="N5005" t="str">
            <v>CAPAG Ano Base 2024</v>
          </cell>
          <cell r="O5005" t="str">
            <v>Sim</v>
          </cell>
          <cell r="P5005">
            <v>4.2185014621566444E-2</v>
          </cell>
          <cell r="Q5005" t="str">
            <v>Sim</v>
          </cell>
          <cell r="R5005" t="str">
            <v/>
          </cell>
          <cell r="S5005" t="str">
            <v/>
          </cell>
          <cell r="T5005" t="str">
            <v/>
          </cell>
          <cell r="U5005" t="str">
            <v/>
          </cell>
          <cell r="V5005" t="str">
            <v>Sim</v>
          </cell>
          <cell r="W5005" t="str">
            <v>Sim</v>
          </cell>
        </row>
        <row r="5006">
          <cell r="D5006" t="str">
            <v>São José dos Ausentes/RS</v>
          </cell>
          <cell r="E5006" t="str">
            <v>n.d.</v>
          </cell>
          <cell r="F5006">
            <v>6.3496625390873834E-2</v>
          </cell>
          <cell r="G5006" t="str">
            <v>A</v>
          </cell>
          <cell r="H5006">
            <v>0.71936649144438647</v>
          </cell>
          <cell r="I5006" t="str">
            <v>A</v>
          </cell>
          <cell r="J5006" t="str">
            <v>n.d.</v>
          </cell>
          <cell r="K5006" t="str">
            <v>n.d.</v>
          </cell>
          <cell r="L5006" t="str">
            <v>Cicf</v>
          </cell>
          <cell r="M500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06" t="str">
            <v>CAPAG Ano Base 2023</v>
          </cell>
          <cell r="O5006" t="str">
            <v>Não</v>
          </cell>
          <cell r="P5006" t="str">
            <v>n.d.</v>
          </cell>
          <cell r="Q5006" t="str">
            <v>Sim</v>
          </cell>
          <cell r="R5006" t="str">
            <v/>
          </cell>
          <cell r="S5006" t="str">
            <v/>
          </cell>
          <cell r="T5006" t="str">
            <v/>
          </cell>
          <cell r="U5006" t="str">
            <v>Sim</v>
          </cell>
          <cell r="V5006" t="str">
            <v>Sim</v>
          </cell>
          <cell r="W5006" t="str">
            <v>Sim</v>
          </cell>
        </row>
        <row r="5007">
          <cell r="D5007" t="str">
            <v>São Leopoldo/RS</v>
          </cell>
          <cell r="E5007" t="str">
            <v>C</v>
          </cell>
          <cell r="F5007">
            <v>0.54787198276873605</v>
          </cell>
          <cell r="G5007" t="str">
            <v>A</v>
          </cell>
          <cell r="H5007">
            <v>0.87143203836427818</v>
          </cell>
          <cell r="I5007" t="str">
            <v>B</v>
          </cell>
          <cell r="J5007">
            <v>-5.8237979235033063E-3</v>
          </cell>
          <cell r="K5007" t="str">
            <v>C</v>
          </cell>
          <cell r="L5007" t="str">
            <v>Bicf</v>
          </cell>
          <cell r="M5007" t="str">
            <v/>
          </cell>
          <cell r="N5007" t="str">
            <v>CAPAG Ano Base 2023</v>
          </cell>
          <cell r="O5007" t="str">
            <v>Não</v>
          </cell>
          <cell r="P5007">
            <v>1.1831935389724912</v>
          </cell>
          <cell r="Q5007" t="str">
            <v>Sim</v>
          </cell>
          <cell r="R5007" t="str">
            <v/>
          </cell>
          <cell r="S5007" t="str">
            <v/>
          </cell>
          <cell r="T5007" t="str">
            <v/>
          </cell>
          <cell r="U5007" t="str">
            <v/>
          </cell>
          <cell r="V5007" t="str">
            <v>Sim</v>
          </cell>
          <cell r="W5007" t="str">
            <v>Sim</v>
          </cell>
        </row>
        <row r="5008">
          <cell r="D5008" t="str">
            <v>São Lourenço do Sul/RS</v>
          </cell>
          <cell r="E5008" t="str">
            <v>C</v>
          </cell>
          <cell r="F5008">
            <v>0.4094984210547678</v>
          </cell>
          <cell r="G5008" t="str">
            <v>A</v>
          </cell>
          <cell r="H5008">
            <v>0.89854746703648547</v>
          </cell>
          <cell r="I5008" t="str">
            <v>B</v>
          </cell>
          <cell r="J5008">
            <v>-2.7927139371151898E-2</v>
          </cell>
          <cell r="K5008" t="str">
            <v>C</v>
          </cell>
          <cell r="L5008" t="str">
            <v>Aicf</v>
          </cell>
          <cell r="M5008" t="str">
            <v/>
          </cell>
          <cell r="N5008" t="str">
            <v>CAPAG Ano Base 2023</v>
          </cell>
          <cell r="O5008" t="str">
            <v>Não</v>
          </cell>
          <cell r="P5008">
            <v>2.6840013164445877</v>
          </cell>
          <cell r="Q5008" t="str">
            <v>Sim</v>
          </cell>
          <cell r="R5008" t="str">
            <v/>
          </cell>
          <cell r="S5008" t="str">
            <v/>
          </cell>
          <cell r="T5008" t="str">
            <v/>
          </cell>
          <cell r="U5008" t="str">
            <v/>
          </cell>
          <cell r="V5008" t="str">
            <v>Sim</v>
          </cell>
          <cell r="W5008" t="str">
            <v>Sim</v>
          </cell>
        </row>
        <row r="5009">
          <cell r="D5009" t="str">
            <v>São Luiz Gonzaga/RS</v>
          </cell>
          <cell r="E5009" t="str">
            <v>A</v>
          </cell>
          <cell r="F5009">
            <v>0.102961236651865</v>
          </cell>
          <cell r="G5009" t="str">
            <v>A</v>
          </cell>
          <cell r="H5009">
            <v>0.86645029475018764</v>
          </cell>
          <cell r="I5009" t="str">
            <v>B</v>
          </cell>
          <cell r="J5009">
            <v>0.132988282989773</v>
          </cell>
          <cell r="K5009" t="str">
            <v>A</v>
          </cell>
          <cell r="L5009" t="str">
            <v>Bicf</v>
          </cell>
          <cell r="M5009" t="str">
            <v/>
          </cell>
          <cell r="N5009" t="str">
            <v>CAPAG Ano Base 2023</v>
          </cell>
          <cell r="O5009" t="str">
            <v>Não</v>
          </cell>
          <cell r="P5009">
            <v>0.18369523067419344</v>
          </cell>
          <cell r="Q5009" t="str">
            <v>Sim</v>
          </cell>
          <cell r="R5009" t="str">
            <v/>
          </cell>
          <cell r="S5009" t="str">
            <v/>
          </cell>
          <cell r="T5009" t="str">
            <v/>
          </cell>
          <cell r="U5009" t="str">
            <v/>
          </cell>
          <cell r="V5009" t="str">
            <v>Sim</v>
          </cell>
          <cell r="W5009" t="str">
            <v>Sim</v>
          </cell>
        </row>
        <row r="5010">
          <cell r="D5010" t="str">
            <v>São Marcos/RS</v>
          </cell>
          <cell r="E5010" t="str">
            <v>A</v>
          </cell>
          <cell r="F5010">
            <v>0.17880835368949369</v>
          </cell>
          <cell r="G5010" t="str">
            <v>A</v>
          </cell>
          <cell r="H5010">
            <v>0.72537621567249144</v>
          </cell>
          <cell r="I5010" t="str">
            <v>A</v>
          </cell>
          <cell r="J5010">
            <v>0.32285685614346632</v>
          </cell>
          <cell r="K5010" t="str">
            <v>A</v>
          </cell>
          <cell r="L5010" t="str">
            <v>Bicf</v>
          </cell>
          <cell r="M5010" t="str">
            <v/>
          </cell>
          <cell r="N5010" t="str">
            <v>CAPAG Ano Base 2023</v>
          </cell>
          <cell r="O5010" t="str">
            <v>Não</v>
          </cell>
          <cell r="P5010">
            <v>3.4573852602839898E-2</v>
          </cell>
          <cell r="Q5010" t="str">
            <v>Sim</v>
          </cell>
          <cell r="R5010" t="str">
            <v/>
          </cell>
          <cell r="S5010" t="str">
            <v/>
          </cell>
          <cell r="T5010" t="str">
            <v/>
          </cell>
          <cell r="U5010" t="str">
            <v/>
          </cell>
          <cell r="V5010" t="str">
            <v>Sim</v>
          </cell>
          <cell r="W5010" t="str">
            <v>Sim</v>
          </cell>
        </row>
        <row r="5011">
          <cell r="D5011" t="str">
            <v>São Martinho/RS</v>
          </cell>
          <cell r="E5011" t="str">
            <v>A</v>
          </cell>
          <cell r="F5011">
            <v>0.14326578090061901</v>
          </cell>
          <cell r="G5011" t="str">
            <v>A</v>
          </cell>
          <cell r="H5011">
            <v>0.8339234174325858</v>
          </cell>
          <cell r="I5011" t="str">
            <v>A</v>
          </cell>
          <cell r="J5011">
            <v>7.7636776553005077E-2</v>
          </cell>
          <cell r="K5011" t="str">
            <v>A</v>
          </cell>
          <cell r="L5011" t="str">
            <v>Cicf</v>
          </cell>
          <cell r="M5011" t="str">
            <v/>
          </cell>
          <cell r="N5011" t="str">
            <v>CAPAG Ano Base 2023</v>
          </cell>
          <cell r="O5011" t="str">
            <v>Não</v>
          </cell>
          <cell r="P5011">
            <v>0.16700959620393604</v>
          </cell>
          <cell r="Q5011" t="str">
            <v>Sim</v>
          </cell>
          <cell r="R5011" t="str">
            <v/>
          </cell>
          <cell r="S5011" t="str">
            <v/>
          </cell>
          <cell r="T5011" t="str">
            <v/>
          </cell>
          <cell r="U5011" t="str">
            <v/>
          </cell>
          <cell r="V5011" t="str">
            <v>Sim</v>
          </cell>
          <cell r="W5011" t="str">
            <v>Sim</v>
          </cell>
        </row>
        <row r="5012">
          <cell r="D5012" t="str">
            <v>São Martinho da Serra/RS</v>
          </cell>
          <cell r="E5012" t="str">
            <v>A</v>
          </cell>
          <cell r="F5012">
            <v>2.4457829573309994E-2</v>
          </cell>
          <cell r="G5012" t="str">
            <v>A</v>
          </cell>
          <cell r="H5012">
            <v>0.91219511154781818</v>
          </cell>
          <cell r="I5012" t="str">
            <v>B</v>
          </cell>
          <cell r="J5012">
            <v>0.19786394983191463</v>
          </cell>
          <cell r="K5012" t="str">
            <v>A</v>
          </cell>
          <cell r="L5012" t="str">
            <v>Cicf</v>
          </cell>
          <cell r="M5012" t="str">
            <v/>
          </cell>
          <cell r="N5012" t="str">
            <v>CAPAG Ano Base 2024</v>
          </cell>
          <cell r="O5012" t="str">
            <v>Sim</v>
          </cell>
          <cell r="P5012">
            <v>0.11970870264161346</v>
          </cell>
          <cell r="Q5012" t="str">
            <v>Sim</v>
          </cell>
          <cell r="R5012" t="str">
            <v/>
          </cell>
          <cell r="S5012" t="str">
            <v/>
          </cell>
          <cell r="T5012" t="str">
            <v/>
          </cell>
          <cell r="U5012" t="str">
            <v/>
          </cell>
          <cell r="V5012" t="str">
            <v>Sim</v>
          </cell>
          <cell r="W5012" t="str">
            <v>Sim</v>
          </cell>
        </row>
        <row r="5013">
          <cell r="D5013" t="str">
            <v>São Miguel das Missões/RS</v>
          </cell>
          <cell r="E5013" t="str">
            <v>A</v>
          </cell>
          <cell r="F5013">
            <v>3.1758907919926978E-2</v>
          </cell>
          <cell r="G5013" t="str">
            <v>A</v>
          </cell>
          <cell r="H5013">
            <v>0.8439241417379324</v>
          </cell>
          <cell r="I5013" t="str">
            <v>A</v>
          </cell>
          <cell r="J5013">
            <v>0.20263338568255765</v>
          </cell>
          <cell r="K5013" t="str">
            <v>A</v>
          </cell>
          <cell r="L5013" t="str">
            <v>Bicf</v>
          </cell>
          <cell r="M5013" t="str">
            <v/>
          </cell>
          <cell r="N5013" t="str">
            <v>CAPAG Ano Base 2023</v>
          </cell>
          <cell r="O5013" t="str">
            <v>Não</v>
          </cell>
          <cell r="P5013">
            <v>6.2654172230326599E-2</v>
          </cell>
          <cell r="Q5013" t="str">
            <v>Sim</v>
          </cell>
          <cell r="R5013" t="str">
            <v/>
          </cell>
          <cell r="S5013" t="str">
            <v/>
          </cell>
          <cell r="T5013" t="str">
            <v/>
          </cell>
          <cell r="U5013" t="str">
            <v/>
          </cell>
          <cell r="V5013" t="str">
            <v>Sim</v>
          </cell>
          <cell r="W5013" t="str">
            <v>Sim</v>
          </cell>
        </row>
        <row r="5014">
          <cell r="D5014" t="str">
            <v>São Nicolau/RS</v>
          </cell>
          <cell r="E5014" t="str">
            <v>n.d.</v>
          </cell>
          <cell r="F5014" t="str">
            <v>n.d.</v>
          </cell>
          <cell r="G5014" t="str">
            <v>n.d.</v>
          </cell>
          <cell r="H5014" t="str">
            <v>n.d.</v>
          </cell>
          <cell r="I5014" t="str">
            <v>n.d.</v>
          </cell>
          <cell r="J5014" t="str">
            <v>n.d.</v>
          </cell>
          <cell r="K5014" t="str">
            <v>n.d.</v>
          </cell>
          <cell r="L5014" t="str">
            <v>Dicf</v>
          </cell>
          <cell r="M5014" t="str">
            <v xml:space="preserve">Ente não publicou último RGF de 2024
Ente não publicou último RREO de 2024
</v>
          </cell>
          <cell r="N5014" t="str">
            <v>CAPAG Ano Base 2023</v>
          </cell>
          <cell r="O5014" t="str">
            <v>Não</v>
          </cell>
          <cell r="P5014">
            <v>0.10522432859670676</v>
          </cell>
          <cell r="Q5014" t="str">
            <v>Sim</v>
          </cell>
          <cell r="R5014" t="str">
            <v>Sim</v>
          </cell>
          <cell r="S5014" t="str">
            <v/>
          </cell>
          <cell r="T5014" t="str">
            <v/>
          </cell>
          <cell r="U5014" t="str">
            <v/>
          </cell>
          <cell r="V5014" t="str">
            <v>Não</v>
          </cell>
          <cell r="W5014" t="str">
            <v>Não</v>
          </cell>
        </row>
        <row r="5015">
          <cell r="D5015" t="str">
            <v>São Paulo das Missões/RS</v>
          </cell>
          <cell r="E5015" t="str">
            <v>n.d.</v>
          </cell>
          <cell r="F5015">
            <v>0</v>
          </cell>
          <cell r="G5015" t="str">
            <v>A</v>
          </cell>
          <cell r="H5015">
            <v>0.93931191169450468</v>
          </cell>
          <cell r="I5015" t="str">
            <v>B</v>
          </cell>
          <cell r="J5015" t="str">
            <v>n.d.</v>
          </cell>
          <cell r="K5015" t="str">
            <v>n.d.</v>
          </cell>
          <cell r="L5015" t="str">
            <v>Cicf</v>
          </cell>
          <cell r="M501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15" t="str">
            <v>CAPAG Ano Base 2023</v>
          </cell>
          <cell r="O5015" t="str">
            <v>Não</v>
          </cell>
          <cell r="P5015" t="str">
            <v>n.d.</v>
          </cell>
          <cell r="Q5015" t="str">
            <v>Sim</v>
          </cell>
          <cell r="R5015" t="str">
            <v/>
          </cell>
          <cell r="S5015" t="str">
            <v/>
          </cell>
          <cell r="T5015" t="str">
            <v/>
          </cell>
          <cell r="U5015" t="str">
            <v>Sim</v>
          </cell>
          <cell r="V5015" t="str">
            <v>Sim</v>
          </cell>
          <cell r="W5015" t="str">
            <v>Sim</v>
          </cell>
        </row>
        <row r="5016">
          <cell r="D5016" t="str">
            <v>São Pedro da Serra/RS</v>
          </cell>
          <cell r="E5016" t="str">
            <v>A</v>
          </cell>
          <cell r="F5016">
            <v>0</v>
          </cell>
          <cell r="G5016" t="str">
            <v>A</v>
          </cell>
          <cell r="H5016">
            <v>0.75136373013701052</v>
          </cell>
          <cell r="I5016" t="str">
            <v>A</v>
          </cell>
          <cell r="J5016">
            <v>0.12009306744105279</v>
          </cell>
          <cell r="K5016" t="str">
            <v>A</v>
          </cell>
          <cell r="L5016" t="str">
            <v>Cicf</v>
          </cell>
          <cell r="M5016" t="str">
            <v/>
          </cell>
          <cell r="N5016" t="str">
            <v>CAPAG Ano Base 2023</v>
          </cell>
          <cell r="O5016" t="str">
            <v>Não</v>
          </cell>
          <cell r="P5016">
            <v>3.4835221326429772E-2</v>
          </cell>
          <cell r="Q5016" t="str">
            <v>Sim</v>
          </cell>
          <cell r="R5016" t="str">
            <v/>
          </cell>
          <cell r="S5016" t="str">
            <v/>
          </cell>
          <cell r="T5016" t="str">
            <v/>
          </cell>
          <cell r="U5016" t="str">
            <v/>
          </cell>
          <cell r="V5016" t="str">
            <v>Sim</v>
          </cell>
          <cell r="W5016" t="str">
            <v>Sim</v>
          </cell>
        </row>
        <row r="5017">
          <cell r="D5017" t="str">
            <v>São Pedro das Missões/RS</v>
          </cell>
          <cell r="E5017" t="str">
            <v>C</v>
          </cell>
          <cell r="F5017">
            <v>0</v>
          </cell>
          <cell r="G5017" t="str">
            <v>A</v>
          </cell>
          <cell r="H5017">
            <v>0.868612900537167</v>
          </cell>
          <cell r="I5017" t="str">
            <v>B</v>
          </cell>
          <cell r="J5017">
            <v>0</v>
          </cell>
          <cell r="K5017" t="str">
            <v>C</v>
          </cell>
          <cell r="L5017" t="str">
            <v>Bicf</v>
          </cell>
          <cell r="M5017" t="str">
            <v/>
          </cell>
          <cell r="N5017" t="str">
            <v>CAPAG Ano Base 2023</v>
          </cell>
          <cell r="O5017" t="str">
            <v>Não</v>
          </cell>
          <cell r="P5017" t="str">
            <v>n.d.</v>
          </cell>
          <cell r="Q5017" t="str">
            <v>Sim</v>
          </cell>
          <cell r="R5017" t="str">
            <v/>
          </cell>
          <cell r="S5017" t="str">
            <v/>
          </cell>
          <cell r="T5017" t="str">
            <v/>
          </cell>
          <cell r="U5017" t="str">
            <v/>
          </cell>
          <cell r="V5017" t="str">
            <v>Sim</v>
          </cell>
          <cell r="W5017" t="str">
            <v>Sim</v>
          </cell>
        </row>
        <row r="5018">
          <cell r="D5018" t="str">
            <v>São Pedro do Butiá/RS</v>
          </cell>
          <cell r="E5018" t="str">
            <v>A</v>
          </cell>
          <cell r="F5018">
            <v>0</v>
          </cell>
          <cell r="G5018" t="str">
            <v>A</v>
          </cell>
          <cell r="H5018">
            <v>0.78905204550246821</v>
          </cell>
          <cell r="I5018" t="str">
            <v>A</v>
          </cell>
          <cell r="J5018">
            <v>0.15075278698305922</v>
          </cell>
          <cell r="K5018" t="str">
            <v>A</v>
          </cell>
          <cell r="L5018" t="str">
            <v>Bicf</v>
          </cell>
          <cell r="M5018" t="str">
            <v/>
          </cell>
          <cell r="N5018" t="str">
            <v>CAPAG Ano Base 2023</v>
          </cell>
          <cell r="O5018" t="str">
            <v>Não</v>
          </cell>
          <cell r="P5018">
            <v>8.3963486995707604E-2</v>
          </cell>
          <cell r="Q5018" t="str">
            <v>Sim</v>
          </cell>
          <cell r="R5018" t="str">
            <v/>
          </cell>
          <cell r="S5018" t="str">
            <v/>
          </cell>
          <cell r="T5018" t="str">
            <v/>
          </cell>
          <cell r="U5018" t="str">
            <v/>
          </cell>
          <cell r="V5018" t="str">
            <v>Sim</v>
          </cell>
          <cell r="W5018" t="str">
            <v>Sim</v>
          </cell>
        </row>
        <row r="5019">
          <cell r="D5019" t="str">
            <v>São Pedro do Sul/RS</v>
          </cell>
          <cell r="E5019" t="str">
            <v>C</v>
          </cell>
          <cell r="F5019">
            <v>5.4276950043165885E-2</v>
          </cell>
          <cell r="G5019" t="str">
            <v>A</v>
          </cell>
          <cell r="H5019">
            <v>0.97327270339522165</v>
          </cell>
          <cell r="I5019" t="str">
            <v>C</v>
          </cell>
          <cell r="J5019">
            <v>4.3894907873866025E-2</v>
          </cell>
          <cell r="K5019" t="str">
            <v>B</v>
          </cell>
          <cell r="L5019" t="str">
            <v>Cicf</v>
          </cell>
          <cell r="M5019" t="str">
            <v/>
          </cell>
          <cell r="N5019" t="str">
            <v>CAPAG Ano Base 2023</v>
          </cell>
          <cell r="O5019" t="str">
            <v>Não</v>
          </cell>
          <cell r="P5019">
            <v>0.3118287758379899</v>
          </cell>
          <cell r="Q5019" t="str">
            <v>Sim</v>
          </cell>
          <cell r="R5019" t="str">
            <v/>
          </cell>
          <cell r="S5019" t="str">
            <v/>
          </cell>
          <cell r="T5019" t="str">
            <v/>
          </cell>
          <cell r="U5019" t="str">
            <v/>
          </cell>
          <cell r="V5019" t="str">
            <v>Sim</v>
          </cell>
          <cell r="W5019" t="str">
            <v>Não</v>
          </cell>
        </row>
        <row r="5020">
          <cell r="D5020" t="str">
            <v>São Sebastião do Caí/RS</v>
          </cell>
          <cell r="E5020" t="str">
            <v>A</v>
          </cell>
          <cell r="F5020">
            <v>0.13804874394727534</v>
          </cell>
          <cell r="G5020" t="str">
            <v>A</v>
          </cell>
          <cell r="H5020">
            <v>0.81279573538566274</v>
          </cell>
          <cell r="I5020" t="str">
            <v>A</v>
          </cell>
          <cell r="J5020">
            <v>2.1643706313650809E-2</v>
          </cell>
          <cell r="K5020" t="str">
            <v>B</v>
          </cell>
          <cell r="L5020" t="str">
            <v>Bicf</v>
          </cell>
          <cell r="M5020" t="str">
            <v/>
          </cell>
          <cell r="N5020" t="str">
            <v>CAPAG Ano Base 2023</v>
          </cell>
          <cell r="O5020" t="str">
            <v>Não</v>
          </cell>
          <cell r="P5020">
            <v>0.45473963173178084</v>
          </cell>
          <cell r="Q5020" t="str">
            <v>Sim</v>
          </cell>
          <cell r="R5020" t="str">
            <v/>
          </cell>
          <cell r="S5020" t="str">
            <v/>
          </cell>
          <cell r="T5020" t="str">
            <v/>
          </cell>
          <cell r="U5020" t="str">
            <v/>
          </cell>
          <cell r="V5020" t="str">
            <v>Sim</v>
          </cell>
          <cell r="W5020" t="str">
            <v>Sim</v>
          </cell>
        </row>
        <row r="5021">
          <cell r="D5021" t="str">
            <v>São Sepé/RS</v>
          </cell>
          <cell r="E5021" t="str">
            <v>n.d.</v>
          </cell>
          <cell r="F5021">
            <v>0</v>
          </cell>
          <cell r="G5021" t="str">
            <v>A</v>
          </cell>
          <cell r="H5021">
            <v>0.95159543458888174</v>
          </cell>
          <cell r="I5021" t="str">
            <v>C</v>
          </cell>
          <cell r="J5021" t="str">
            <v>n.d.</v>
          </cell>
          <cell r="K5021" t="str">
            <v>n.d.</v>
          </cell>
          <cell r="L5021" t="str">
            <v>Bicf</v>
          </cell>
          <cell r="M502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21" t="str">
            <v>CAPAG Ano Base 2023</v>
          </cell>
          <cell r="O5021" t="str">
            <v>Não</v>
          </cell>
          <cell r="P5021" t="str">
            <v>n.d.</v>
          </cell>
          <cell r="Q5021" t="str">
            <v>Sim</v>
          </cell>
          <cell r="R5021" t="str">
            <v/>
          </cell>
          <cell r="S5021" t="str">
            <v/>
          </cell>
          <cell r="T5021" t="str">
            <v/>
          </cell>
          <cell r="U5021" t="str">
            <v>Sim</v>
          </cell>
          <cell r="V5021" t="str">
            <v>Sim</v>
          </cell>
          <cell r="W5021" t="str">
            <v>Sim</v>
          </cell>
        </row>
        <row r="5022">
          <cell r="D5022" t="str">
            <v>São Valentim/RS</v>
          </cell>
          <cell r="E5022" t="str">
            <v>A</v>
          </cell>
          <cell r="F5022">
            <v>7.8135340846101575E-2</v>
          </cell>
          <cell r="G5022" t="str">
            <v>A</v>
          </cell>
          <cell r="H5022">
            <v>0.87141893463866338</v>
          </cell>
          <cell r="I5022" t="str">
            <v>B</v>
          </cell>
          <cell r="J5022">
            <v>0.28937549905335208</v>
          </cell>
          <cell r="K5022" t="str">
            <v>A</v>
          </cell>
          <cell r="L5022" t="str">
            <v>Dicf</v>
          </cell>
          <cell r="M5022" t="str">
            <v/>
          </cell>
          <cell r="N5022" t="str">
            <v>CAPAG Ano Base 2023</v>
          </cell>
          <cell r="O5022" t="str">
            <v>Não</v>
          </cell>
          <cell r="P5022">
            <v>0</v>
          </cell>
          <cell r="Q5022" t="str">
            <v>Sim</v>
          </cell>
          <cell r="R5022" t="str">
            <v/>
          </cell>
          <cell r="S5022" t="str">
            <v/>
          </cell>
          <cell r="T5022" t="str">
            <v/>
          </cell>
          <cell r="U5022" t="str">
            <v/>
          </cell>
          <cell r="V5022" t="str">
            <v>Sim</v>
          </cell>
          <cell r="W5022" t="str">
            <v>Sim</v>
          </cell>
        </row>
        <row r="5023">
          <cell r="D5023" t="str">
            <v>São Valentim do Sul/RS</v>
          </cell>
          <cell r="E5023" t="str">
            <v>A+</v>
          </cell>
          <cell r="F5023">
            <v>0</v>
          </cell>
          <cell r="G5023" t="str">
            <v>A</v>
          </cell>
          <cell r="H5023">
            <v>0.79694797908570236</v>
          </cell>
          <cell r="I5023" t="str">
            <v>A</v>
          </cell>
          <cell r="J5023">
            <v>0.25411425313027064</v>
          </cell>
          <cell r="K5023" t="str">
            <v>A</v>
          </cell>
          <cell r="L5023" t="str">
            <v>Aicf</v>
          </cell>
          <cell r="M5023" t="str">
            <v/>
          </cell>
          <cell r="N5023" t="str">
            <v>CAPAG Ano Base 2023</v>
          </cell>
          <cell r="O5023" t="str">
            <v>Não</v>
          </cell>
          <cell r="P5023">
            <v>6.1989544836432306E-2</v>
          </cell>
          <cell r="Q5023" t="str">
            <v>Sim</v>
          </cell>
          <cell r="R5023" t="str">
            <v/>
          </cell>
          <cell r="S5023" t="str">
            <v/>
          </cell>
          <cell r="T5023" t="str">
            <v/>
          </cell>
          <cell r="U5023" t="str">
            <v/>
          </cell>
          <cell r="V5023" t="str">
            <v>Sim</v>
          </cell>
          <cell r="W5023" t="str">
            <v>Sim</v>
          </cell>
        </row>
        <row r="5024">
          <cell r="D5024" t="str">
            <v>São Valério do Sul/RS</v>
          </cell>
          <cell r="E5024" t="str">
            <v>A</v>
          </cell>
          <cell r="F5024">
            <v>4.8770651454316867E-2</v>
          </cell>
          <cell r="G5024" t="str">
            <v>A</v>
          </cell>
          <cell r="H5024">
            <v>0.78842445730714639</v>
          </cell>
          <cell r="I5024" t="str">
            <v>A</v>
          </cell>
          <cell r="J5024">
            <v>9.9622761829208512E-2</v>
          </cell>
          <cell r="K5024" t="str">
            <v>A</v>
          </cell>
          <cell r="L5024" t="str">
            <v>Cicf</v>
          </cell>
          <cell r="M5024" t="str">
            <v/>
          </cell>
          <cell r="N5024" t="str">
            <v>CAPAG Ano Base 2023</v>
          </cell>
          <cell r="O5024" t="str">
            <v>Não</v>
          </cell>
          <cell r="P5024">
            <v>0.26711563396918386</v>
          </cell>
          <cell r="Q5024" t="str">
            <v>Sim</v>
          </cell>
          <cell r="R5024" t="str">
            <v/>
          </cell>
          <cell r="S5024" t="str">
            <v/>
          </cell>
          <cell r="T5024" t="str">
            <v/>
          </cell>
          <cell r="U5024" t="str">
            <v/>
          </cell>
          <cell r="V5024" t="str">
            <v>Sim</v>
          </cell>
          <cell r="W5024" t="str">
            <v>Sim</v>
          </cell>
        </row>
        <row r="5025">
          <cell r="D5025" t="str">
            <v>São Vendelino/RS</v>
          </cell>
          <cell r="E5025" t="str">
            <v>n.d.</v>
          </cell>
          <cell r="F5025">
            <v>0.12313487506065546</v>
          </cell>
          <cell r="G5025" t="str">
            <v>A</v>
          </cell>
          <cell r="H5025" t="str">
            <v>n.d.</v>
          </cell>
          <cell r="I5025" t="str">
            <v>n.d.</v>
          </cell>
          <cell r="J5025">
            <v>4.3829979054344756E-2</v>
          </cell>
          <cell r="K5025" t="str">
            <v>B</v>
          </cell>
          <cell r="L5025" t="str">
            <v>Bicf</v>
          </cell>
          <cell r="M5025" t="str">
            <v xml:space="preserve">Ente não publicou último RREO de 2024
</v>
          </cell>
          <cell r="N5025" t="str">
            <v>CAPAG Ano Base 2023</v>
          </cell>
          <cell r="O5025" t="str">
            <v>Não</v>
          </cell>
          <cell r="P5025">
            <v>0.58680436350121912</v>
          </cell>
          <cell r="Q5025" t="str">
            <v>Sim</v>
          </cell>
          <cell r="R5025" t="str">
            <v>Sim</v>
          </cell>
          <cell r="S5025" t="str">
            <v/>
          </cell>
          <cell r="T5025" t="str">
            <v/>
          </cell>
          <cell r="U5025" t="str">
            <v/>
          </cell>
          <cell r="V5025" t="str">
            <v>Sim</v>
          </cell>
          <cell r="W5025" t="str">
            <v>Não</v>
          </cell>
        </row>
        <row r="5026">
          <cell r="D5026" t="str">
            <v>São Vicente do Sul/RS</v>
          </cell>
          <cell r="E5026" t="str">
            <v>A</v>
          </cell>
          <cell r="F5026">
            <v>2.0627440000680269E-2</v>
          </cell>
          <cell r="G5026" t="str">
            <v>A</v>
          </cell>
          <cell r="H5026">
            <v>0.84948688295821895</v>
          </cell>
          <cell r="I5026" t="str">
            <v>A</v>
          </cell>
          <cell r="J5026">
            <v>0.13208403367474161</v>
          </cell>
          <cell r="K5026" t="str">
            <v>A</v>
          </cell>
          <cell r="L5026" t="str">
            <v>Bicf</v>
          </cell>
          <cell r="M5026" t="str">
            <v/>
          </cell>
          <cell r="N5026" t="str">
            <v>CAPAG Ano Base 2023</v>
          </cell>
          <cell r="O5026" t="str">
            <v>Não</v>
          </cell>
          <cell r="P5026">
            <v>0.11592532067883148</v>
          </cell>
          <cell r="Q5026" t="str">
            <v>Sim</v>
          </cell>
          <cell r="R5026" t="str">
            <v/>
          </cell>
          <cell r="S5026" t="str">
            <v/>
          </cell>
          <cell r="T5026" t="str">
            <v/>
          </cell>
          <cell r="U5026" t="str">
            <v/>
          </cell>
          <cell r="V5026" t="str">
            <v>Sim</v>
          </cell>
          <cell r="W5026" t="str">
            <v>Sim</v>
          </cell>
        </row>
        <row r="5027">
          <cell r="D5027" t="str">
            <v>Sapiranga/RS</v>
          </cell>
          <cell r="E5027" t="str">
            <v>n.d.</v>
          </cell>
          <cell r="F5027">
            <v>0.21135300586024386</v>
          </cell>
          <cell r="G5027" t="str">
            <v>A</v>
          </cell>
          <cell r="H5027">
            <v>0.79358632787991801</v>
          </cell>
          <cell r="I5027" t="str">
            <v>A</v>
          </cell>
          <cell r="J5027" t="str">
            <v>n.d.</v>
          </cell>
          <cell r="K5027" t="str">
            <v>n.d.</v>
          </cell>
          <cell r="L5027" t="str">
            <v>Cicf</v>
          </cell>
          <cell r="M502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27" t="str">
            <v>CAPAG Ano Base 2023</v>
          </cell>
          <cell r="O5027" t="str">
            <v>Não</v>
          </cell>
          <cell r="P5027">
            <v>0.12860352816642925</v>
          </cell>
          <cell r="Q5027" t="str">
            <v>Sim</v>
          </cell>
          <cell r="R5027" t="str">
            <v>Sim</v>
          </cell>
          <cell r="S5027" t="str">
            <v/>
          </cell>
          <cell r="T5027" t="str">
            <v/>
          </cell>
          <cell r="U5027" t="str">
            <v>Sim</v>
          </cell>
          <cell r="V5027" t="str">
            <v>Sim</v>
          </cell>
          <cell r="W5027" t="str">
            <v>Sim</v>
          </cell>
        </row>
        <row r="5028">
          <cell r="D5028" t="str">
            <v>Sapucaia do Sul/RS</v>
          </cell>
          <cell r="E5028" t="str">
            <v>C</v>
          </cell>
          <cell r="F5028">
            <v>0.15358792242561975</v>
          </cell>
          <cell r="G5028" t="str">
            <v>A</v>
          </cell>
          <cell r="H5028">
            <v>0.88632828348476034</v>
          </cell>
          <cell r="I5028" t="str">
            <v>B</v>
          </cell>
          <cell r="J5028">
            <v>-1.0909224740735246E-2</v>
          </cell>
          <cell r="K5028" t="str">
            <v>C</v>
          </cell>
          <cell r="L5028" t="str">
            <v>Cicf</v>
          </cell>
          <cell r="M5028" t="str">
            <v/>
          </cell>
          <cell r="N5028" t="str">
            <v>CAPAG Ano Base 2023</v>
          </cell>
          <cell r="O5028" t="str">
            <v>Não</v>
          </cell>
          <cell r="P5028">
            <v>1.6507916975719479</v>
          </cell>
          <cell r="Q5028" t="str">
            <v>Sim</v>
          </cell>
          <cell r="R5028" t="str">
            <v/>
          </cell>
          <cell r="S5028" t="str">
            <v/>
          </cell>
          <cell r="T5028" t="str">
            <v/>
          </cell>
          <cell r="U5028" t="str">
            <v/>
          </cell>
          <cell r="V5028" t="str">
            <v>Sim</v>
          </cell>
          <cell r="W5028" t="str">
            <v>Sim</v>
          </cell>
        </row>
        <row r="5029">
          <cell r="D5029" t="str">
            <v>Sarandi/RS</v>
          </cell>
          <cell r="E5029" t="str">
            <v>A</v>
          </cell>
          <cell r="F5029">
            <v>0.13424786462964935</v>
          </cell>
          <cell r="G5029" t="str">
            <v>A</v>
          </cell>
          <cell r="H5029">
            <v>0.85227473037302304</v>
          </cell>
          <cell r="I5029" t="str">
            <v>B</v>
          </cell>
          <cell r="J5029">
            <v>5.4179142170924899E-2</v>
          </cell>
          <cell r="K5029" t="str">
            <v>A</v>
          </cell>
          <cell r="L5029" t="str">
            <v>Bicf</v>
          </cell>
          <cell r="M5029" t="str">
            <v/>
          </cell>
          <cell r="N5029" t="str">
            <v>CAPAG Ano Base 2023</v>
          </cell>
          <cell r="O5029" t="str">
            <v>Não</v>
          </cell>
          <cell r="P5029">
            <v>0.20955267646215708</v>
          </cell>
          <cell r="Q5029" t="str">
            <v>Sim</v>
          </cell>
          <cell r="R5029" t="str">
            <v/>
          </cell>
          <cell r="S5029" t="str">
            <v/>
          </cell>
          <cell r="T5029" t="str">
            <v/>
          </cell>
          <cell r="U5029" t="str">
            <v/>
          </cell>
          <cell r="V5029" t="str">
            <v>Sim</v>
          </cell>
          <cell r="W5029" t="str">
            <v>Sim</v>
          </cell>
        </row>
        <row r="5030">
          <cell r="D5030" t="str">
            <v>Seberi/RS</v>
          </cell>
          <cell r="E5030" t="str">
            <v>C</v>
          </cell>
          <cell r="F5030">
            <v>0.11487582454198227</v>
          </cell>
          <cell r="G5030" t="str">
            <v>A</v>
          </cell>
          <cell r="H5030">
            <v>0.87649023290308659</v>
          </cell>
          <cell r="I5030" t="str">
            <v>B</v>
          </cell>
          <cell r="J5030">
            <v>-1.630331717786994E-3</v>
          </cell>
          <cell r="K5030" t="str">
            <v>C</v>
          </cell>
          <cell r="L5030" t="str">
            <v>Bicf</v>
          </cell>
          <cell r="M5030" t="str">
            <v/>
          </cell>
          <cell r="N5030" t="str">
            <v>CAPAG Ano Base 2023</v>
          </cell>
          <cell r="O5030" t="str">
            <v>Não</v>
          </cell>
          <cell r="P5030">
            <v>1.1829566870962367</v>
          </cell>
          <cell r="Q5030" t="str">
            <v>Sim</v>
          </cell>
          <cell r="R5030" t="str">
            <v/>
          </cell>
          <cell r="S5030" t="str">
            <v/>
          </cell>
          <cell r="T5030" t="str">
            <v/>
          </cell>
          <cell r="U5030" t="str">
            <v/>
          </cell>
          <cell r="V5030" t="str">
            <v>Sim</v>
          </cell>
          <cell r="W5030" t="str">
            <v>Sim</v>
          </cell>
        </row>
        <row r="5031">
          <cell r="D5031" t="str">
            <v>Sede Nova/RS</v>
          </cell>
          <cell r="E5031" t="str">
            <v>A</v>
          </cell>
          <cell r="F5031">
            <v>1.0665939257017466E-2</v>
          </cell>
          <cell r="G5031" t="str">
            <v>A</v>
          </cell>
          <cell r="H5031">
            <v>0.7458809642698363</v>
          </cell>
          <cell r="I5031" t="str">
            <v>A</v>
          </cell>
          <cell r="J5031">
            <v>0.29156170610887799</v>
          </cell>
          <cell r="K5031" t="str">
            <v>A</v>
          </cell>
          <cell r="L5031" t="str">
            <v>Bicf</v>
          </cell>
          <cell r="M5031" t="str">
            <v/>
          </cell>
          <cell r="N5031" t="str">
            <v>CAPAG Ano Base 2023</v>
          </cell>
          <cell r="O5031" t="str">
            <v>Não</v>
          </cell>
          <cell r="P5031">
            <v>5.9022042653721477E-2</v>
          </cell>
          <cell r="Q5031" t="str">
            <v>Sim</v>
          </cell>
          <cell r="R5031" t="str">
            <v/>
          </cell>
          <cell r="S5031" t="str">
            <v/>
          </cell>
          <cell r="T5031" t="str">
            <v/>
          </cell>
          <cell r="U5031" t="str">
            <v/>
          </cell>
          <cell r="V5031" t="str">
            <v>Sim</v>
          </cell>
          <cell r="W5031" t="str">
            <v>Sim</v>
          </cell>
        </row>
        <row r="5032">
          <cell r="D5032" t="str">
            <v>Segredo/RS</v>
          </cell>
          <cell r="E5032" t="str">
            <v>A</v>
          </cell>
          <cell r="F5032">
            <v>6.6502959851854572E-3</v>
          </cell>
          <cell r="G5032" t="str">
            <v>A</v>
          </cell>
          <cell r="H5032">
            <v>0.86535799783539957</v>
          </cell>
          <cell r="I5032" t="str">
            <v>B</v>
          </cell>
          <cell r="J5032">
            <v>5.5102716178835116E-2</v>
          </cell>
          <cell r="K5032" t="str">
            <v>A</v>
          </cell>
          <cell r="L5032" t="str">
            <v>Cicf</v>
          </cell>
          <cell r="M5032" t="str">
            <v/>
          </cell>
          <cell r="N5032" t="str">
            <v>CAPAG Ano Base 2023</v>
          </cell>
          <cell r="O5032" t="str">
            <v>Não</v>
          </cell>
          <cell r="P5032">
            <v>6.1837761831212465E-2</v>
          </cell>
          <cell r="Q5032" t="str">
            <v>Sim</v>
          </cell>
          <cell r="R5032" t="str">
            <v/>
          </cell>
          <cell r="S5032" t="str">
            <v/>
          </cell>
          <cell r="T5032" t="str">
            <v/>
          </cell>
          <cell r="U5032" t="str">
            <v/>
          </cell>
          <cell r="V5032" t="str">
            <v>Sim</v>
          </cell>
          <cell r="W5032" t="str">
            <v>Sim</v>
          </cell>
        </row>
        <row r="5033">
          <cell r="D5033" t="str">
            <v>Selbach/RS</v>
          </cell>
          <cell r="E5033" t="str">
            <v>A+</v>
          </cell>
          <cell r="F5033">
            <v>5.4651810332248703E-2</v>
          </cell>
          <cell r="G5033" t="str">
            <v>A</v>
          </cell>
          <cell r="H5033">
            <v>0.78644597711973596</v>
          </cell>
          <cell r="I5033" t="str">
            <v>A</v>
          </cell>
          <cell r="J5033">
            <v>7.9636849734633294E-2</v>
          </cell>
          <cell r="K5033" t="str">
            <v>A</v>
          </cell>
          <cell r="L5033" t="str">
            <v>Aicf</v>
          </cell>
          <cell r="M5033" t="str">
            <v/>
          </cell>
          <cell r="N5033" t="str">
            <v>CAPAG Ano Base 2023</v>
          </cell>
          <cell r="O5033" t="str">
            <v>Não</v>
          </cell>
          <cell r="P5033">
            <v>4.1762509519167927E-2</v>
          </cell>
          <cell r="Q5033" t="str">
            <v>Sim</v>
          </cell>
          <cell r="R5033" t="str">
            <v/>
          </cell>
          <cell r="S5033" t="str">
            <v/>
          </cell>
          <cell r="T5033" t="str">
            <v/>
          </cell>
          <cell r="U5033" t="str">
            <v/>
          </cell>
          <cell r="V5033" t="str">
            <v>Sim</v>
          </cell>
          <cell r="W5033" t="str">
            <v>Sim</v>
          </cell>
        </row>
        <row r="5034">
          <cell r="D5034" t="str">
            <v>Senador Salgado Filho/RS</v>
          </cell>
          <cell r="E5034" t="str">
            <v>A+</v>
          </cell>
          <cell r="F5034">
            <v>5.9576733037482168E-3</v>
          </cell>
          <cell r="G5034" t="str">
            <v>A</v>
          </cell>
          <cell r="H5034">
            <v>0.84239647033104847</v>
          </cell>
          <cell r="I5034" t="str">
            <v>A</v>
          </cell>
          <cell r="J5034">
            <v>0.20255298989897028</v>
          </cell>
          <cell r="K5034" t="str">
            <v>A</v>
          </cell>
          <cell r="L5034" t="str">
            <v>Aicf</v>
          </cell>
          <cell r="M5034" t="str">
            <v/>
          </cell>
          <cell r="N5034" t="str">
            <v>CAPAG Ano Base 2023</v>
          </cell>
          <cell r="O5034" t="str">
            <v>Não</v>
          </cell>
          <cell r="P5034">
            <v>6.7943301444824151E-3</v>
          </cell>
          <cell r="Q5034" t="str">
            <v>Sim</v>
          </cell>
          <cell r="R5034" t="str">
            <v/>
          </cell>
          <cell r="S5034" t="str">
            <v/>
          </cell>
          <cell r="T5034" t="str">
            <v/>
          </cell>
          <cell r="U5034" t="str">
            <v/>
          </cell>
          <cell r="V5034" t="str">
            <v>Sim</v>
          </cell>
          <cell r="W5034" t="str">
            <v>Sim</v>
          </cell>
        </row>
        <row r="5035">
          <cell r="D5035" t="str">
            <v>Sentinela do Sul/RS</v>
          </cell>
          <cell r="E5035" t="str">
            <v>n.d.</v>
          </cell>
          <cell r="F5035" t="str">
            <v>n.d.</v>
          </cell>
          <cell r="G5035" t="str">
            <v>n.d.</v>
          </cell>
          <cell r="H5035" t="str">
            <v>n.d.</v>
          </cell>
          <cell r="I5035" t="str">
            <v>n.d.</v>
          </cell>
          <cell r="J5035" t="str">
            <v>n.d.</v>
          </cell>
          <cell r="K5035" t="str">
            <v>n.d.</v>
          </cell>
          <cell r="L5035" t="str">
            <v>Bicf</v>
          </cell>
          <cell r="M5035" t="str">
            <v xml:space="preserve">Ente não publicou último RGF de 2024
Ente não publicou último RREO de 2024
</v>
          </cell>
          <cell r="N5035" t="str">
            <v>CAPAG Ano Base 2023</v>
          </cell>
          <cell r="O5035" t="str">
            <v>Não</v>
          </cell>
          <cell r="P5035">
            <v>1.3665006831969492E-2</v>
          </cell>
          <cell r="Q5035" t="str">
            <v>Sim</v>
          </cell>
          <cell r="R5035" t="str">
            <v>Sim</v>
          </cell>
          <cell r="S5035" t="str">
            <v/>
          </cell>
          <cell r="T5035" t="str">
            <v/>
          </cell>
          <cell r="U5035" t="str">
            <v/>
          </cell>
          <cell r="V5035" t="str">
            <v>Não</v>
          </cell>
          <cell r="W5035" t="str">
            <v>Não</v>
          </cell>
        </row>
        <row r="5036">
          <cell r="D5036" t="str">
            <v>Serafina Corrêa/RS</v>
          </cell>
          <cell r="E5036" t="str">
            <v>A</v>
          </cell>
          <cell r="F5036">
            <v>6.9450431168323598E-2</v>
          </cell>
          <cell r="G5036" t="str">
            <v>A</v>
          </cell>
          <cell r="H5036">
            <v>0.81060250854699556</v>
          </cell>
          <cell r="I5036" t="str">
            <v>A</v>
          </cell>
          <cell r="J5036">
            <v>6.9778882762728089E-2</v>
          </cell>
          <cell r="K5036" t="str">
            <v>A</v>
          </cell>
          <cell r="L5036" t="str">
            <v>Cicf</v>
          </cell>
          <cell r="M5036" t="str">
            <v/>
          </cell>
          <cell r="N5036" t="str">
            <v>CAPAG Ano Base 2023</v>
          </cell>
          <cell r="O5036" t="str">
            <v>Não</v>
          </cell>
          <cell r="P5036">
            <v>9.542005795535273E-2</v>
          </cell>
          <cell r="Q5036" t="str">
            <v>Sim</v>
          </cell>
          <cell r="R5036" t="str">
            <v/>
          </cell>
          <cell r="S5036" t="str">
            <v/>
          </cell>
          <cell r="T5036" t="str">
            <v/>
          </cell>
          <cell r="U5036" t="str">
            <v/>
          </cell>
          <cell r="V5036" t="str">
            <v>Sim</v>
          </cell>
          <cell r="W5036" t="str">
            <v>Sim</v>
          </cell>
        </row>
        <row r="5037">
          <cell r="D5037" t="str">
            <v>Sério/RS</v>
          </cell>
          <cell r="E5037" t="str">
            <v>A</v>
          </cell>
          <cell r="F5037">
            <v>5.3392533625598898E-2</v>
          </cell>
          <cell r="G5037" t="str">
            <v>A</v>
          </cell>
          <cell r="H5037">
            <v>0.80864204517812688</v>
          </cell>
          <cell r="I5037" t="str">
            <v>A</v>
          </cell>
          <cell r="J5037">
            <v>0.16379374977087144</v>
          </cell>
          <cell r="K5037" t="str">
            <v>A</v>
          </cell>
          <cell r="L5037" t="str">
            <v>Bicf</v>
          </cell>
          <cell r="M5037" t="str">
            <v/>
          </cell>
          <cell r="N5037" t="str">
            <v>CAPAG Ano Base 2023</v>
          </cell>
          <cell r="O5037" t="str">
            <v>Não</v>
          </cell>
          <cell r="P5037">
            <v>5.4665344647387544E-2</v>
          </cell>
          <cell r="Q5037" t="str">
            <v>Sim</v>
          </cell>
          <cell r="R5037" t="str">
            <v/>
          </cell>
          <cell r="S5037" t="str">
            <v/>
          </cell>
          <cell r="T5037" t="str">
            <v/>
          </cell>
          <cell r="U5037" t="str">
            <v/>
          </cell>
          <cell r="V5037" t="str">
            <v>Sim</v>
          </cell>
          <cell r="W5037" t="str">
            <v>Sim</v>
          </cell>
        </row>
        <row r="5038">
          <cell r="D5038" t="str">
            <v>Sertão/RS</v>
          </cell>
          <cell r="E5038" t="str">
            <v>B</v>
          </cell>
          <cell r="F5038">
            <v>0.28232607185576319</v>
          </cell>
          <cell r="G5038" t="str">
            <v>A</v>
          </cell>
          <cell r="H5038">
            <v>0.8883728506917834</v>
          </cell>
          <cell r="I5038" t="str">
            <v>B</v>
          </cell>
          <cell r="J5038">
            <v>4.5254366351101388E-2</v>
          </cell>
          <cell r="K5038" t="str">
            <v>B</v>
          </cell>
          <cell r="L5038" t="str">
            <v>Cicf</v>
          </cell>
          <cell r="M5038" t="str">
            <v/>
          </cell>
          <cell r="N5038" t="str">
            <v>CAPAG Ano Base 2024</v>
          </cell>
          <cell r="O5038" t="str">
            <v>Sim</v>
          </cell>
          <cell r="P5038">
            <v>0.25768633128705482</v>
          </cell>
          <cell r="Q5038" t="str">
            <v>Sim</v>
          </cell>
          <cell r="R5038" t="str">
            <v/>
          </cell>
          <cell r="S5038" t="str">
            <v/>
          </cell>
          <cell r="T5038" t="str">
            <v/>
          </cell>
          <cell r="U5038" t="str">
            <v/>
          </cell>
          <cell r="V5038" t="str">
            <v>Sim</v>
          </cell>
          <cell r="W5038" t="str">
            <v>Sim</v>
          </cell>
        </row>
        <row r="5039">
          <cell r="D5039" t="str">
            <v>Sertão Santana/RS</v>
          </cell>
          <cell r="E5039" t="str">
            <v>C</v>
          </cell>
          <cell r="F5039">
            <v>3.8231217456937458E-2</v>
          </cell>
          <cell r="G5039" t="str">
            <v>A</v>
          </cell>
          <cell r="H5039">
            <v>0.82376763333446412</v>
          </cell>
          <cell r="I5039" t="str">
            <v>A</v>
          </cell>
          <cell r="J5039">
            <v>0</v>
          </cell>
          <cell r="K5039" t="str">
            <v>C</v>
          </cell>
          <cell r="L5039" t="str">
            <v>Bicf</v>
          </cell>
          <cell r="M5039" t="str">
            <v/>
          </cell>
          <cell r="N5039" t="str">
            <v>CAPAG Ano Base 2023</v>
          </cell>
          <cell r="O5039" t="str">
            <v>Não</v>
          </cell>
          <cell r="P5039" t="str">
            <v>n.d.</v>
          </cell>
          <cell r="Q5039" t="str">
            <v>Sim</v>
          </cell>
          <cell r="R5039" t="str">
            <v/>
          </cell>
          <cell r="S5039" t="str">
            <v/>
          </cell>
          <cell r="T5039" t="str">
            <v/>
          </cell>
          <cell r="U5039" t="str">
            <v/>
          </cell>
          <cell r="V5039" t="str">
            <v>Sim</v>
          </cell>
          <cell r="W5039" t="str">
            <v>Sim</v>
          </cell>
        </row>
        <row r="5040">
          <cell r="D5040" t="str">
            <v>Sete de Setembro/RS</v>
          </cell>
          <cell r="E5040" t="str">
            <v>A</v>
          </cell>
          <cell r="F5040">
            <v>3.6811873302160465E-2</v>
          </cell>
          <cell r="G5040" t="str">
            <v>A</v>
          </cell>
          <cell r="H5040">
            <v>0.77502915709876996</v>
          </cell>
          <cell r="I5040" t="str">
            <v>A</v>
          </cell>
          <cell r="J5040">
            <v>0.13859891532941296</v>
          </cell>
          <cell r="K5040" t="str">
            <v>A</v>
          </cell>
          <cell r="L5040" t="str">
            <v>Cicf</v>
          </cell>
          <cell r="M5040" t="str">
            <v/>
          </cell>
          <cell r="N5040" t="str">
            <v>CAPAG Ano Base 2023</v>
          </cell>
          <cell r="O5040" t="str">
            <v>Não</v>
          </cell>
          <cell r="P5040">
            <v>2.4002250886522167E-2</v>
          </cell>
          <cell r="Q5040" t="str">
            <v>Sim</v>
          </cell>
          <cell r="R5040" t="str">
            <v/>
          </cell>
          <cell r="S5040" t="str">
            <v/>
          </cell>
          <cell r="T5040" t="str">
            <v/>
          </cell>
          <cell r="U5040" t="str">
            <v/>
          </cell>
          <cell r="V5040" t="str">
            <v>Sim</v>
          </cell>
          <cell r="W5040" t="str">
            <v>Sim</v>
          </cell>
        </row>
        <row r="5041">
          <cell r="D5041" t="str">
            <v>Severiano de Almeida/RS</v>
          </cell>
          <cell r="E5041" t="str">
            <v>A+</v>
          </cell>
          <cell r="F5041">
            <v>5.8292874830415876E-2</v>
          </cell>
          <cell r="G5041" t="str">
            <v>A</v>
          </cell>
          <cell r="H5041">
            <v>0.79677706247323732</v>
          </cell>
          <cell r="I5041" t="str">
            <v>A</v>
          </cell>
          <cell r="J5041">
            <v>0.10595652301556958</v>
          </cell>
          <cell r="K5041" t="str">
            <v>A</v>
          </cell>
          <cell r="L5041" t="str">
            <v>Aicf</v>
          </cell>
          <cell r="M5041" t="str">
            <v/>
          </cell>
          <cell r="N5041" t="str">
            <v>CAPAG Ano Base 2024</v>
          </cell>
          <cell r="O5041" t="str">
            <v>Sim</v>
          </cell>
          <cell r="P5041">
            <v>4.4656894334066097E-2</v>
          </cell>
          <cell r="Q5041" t="str">
            <v>Sim</v>
          </cell>
          <cell r="R5041" t="str">
            <v/>
          </cell>
          <cell r="S5041" t="str">
            <v/>
          </cell>
          <cell r="T5041" t="str">
            <v/>
          </cell>
          <cell r="U5041" t="str">
            <v/>
          </cell>
          <cell r="V5041" t="str">
            <v>Sim</v>
          </cell>
          <cell r="W5041" t="str">
            <v>Sim</v>
          </cell>
        </row>
        <row r="5042">
          <cell r="D5042" t="str">
            <v>Silveira Martins/RS</v>
          </cell>
          <cell r="E5042" t="str">
            <v>A+</v>
          </cell>
          <cell r="F5042">
            <v>1.2329215288817454E-2</v>
          </cell>
          <cell r="G5042" t="str">
            <v>A</v>
          </cell>
          <cell r="H5042">
            <v>0.72041413387246289</v>
          </cell>
          <cell r="I5042" t="str">
            <v>A</v>
          </cell>
          <cell r="J5042">
            <v>0.29005093454787256</v>
          </cell>
          <cell r="K5042" t="str">
            <v>A</v>
          </cell>
          <cell r="L5042" t="str">
            <v>Aicf</v>
          </cell>
          <cell r="M5042" t="str">
            <v/>
          </cell>
          <cell r="N5042" t="str">
            <v>CAPAG Ano Base 2023</v>
          </cell>
          <cell r="O5042" t="str">
            <v>Não</v>
          </cell>
          <cell r="P5042">
            <v>1.9281153117093986E-2</v>
          </cell>
          <cell r="Q5042" t="str">
            <v>Sim</v>
          </cell>
          <cell r="R5042" t="str">
            <v/>
          </cell>
          <cell r="S5042" t="str">
            <v/>
          </cell>
          <cell r="T5042" t="str">
            <v/>
          </cell>
          <cell r="U5042" t="str">
            <v/>
          </cell>
          <cell r="V5042" t="str">
            <v>Sim</v>
          </cell>
          <cell r="W5042" t="str">
            <v>Sim</v>
          </cell>
        </row>
        <row r="5043">
          <cell r="D5043" t="str">
            <v>Sinimbu/RS</v>
          </cell>
          <cell r="E5043" t="str">
            <v>A</v>
          </cell>
          <cell r="F5043">
            <v>9.1604143118609996E-2</v>
          </cell>
          <cell r="G5043" t="str">
            <v>A</v>
          </cell>
          <cell r="H5043">
            <v>0.88108508113386907</v>
          </cell>
          <cell r="I5043" t="str">
            <v>B</v>
          </cell>
          <cell r="J5043">
            <v>0.20151178633197148</v>
          </cell>
          <cell r="K5043" t="str">
            <v>A</v>
          </cell>
          <cell r="L5043" t="str">
            <v>Bicf</v>
          </cell>
          <cell r="M5043" t="str">
            <v/>
          </cell>
          <cell r="N5043" t="str">
            <v>CAPAG Ano Base 2023</v>
          </cell>
          <cell r="O5043" t="str">
            <v>Não</v>
          </cell>
          <cell r="P5043">
            <v>0.1223367216356155</v>
          </cell>
          <cell r="Q5043" t="str">
            <v>Sim</v>
          </cell>
          <cell r="R5043" t="str">
            <v/>
          </cell>
          <cell r="S5043" t="str">
            <v/>
          </cell>
          <cell r="T5043" t="str">
            <v/>
          </cell>
          <cell r="U5043" t="str">
            <v/>
          </cell>
          <cell r="V5043" t="str">
            <v>Sim</v>
          </cell>
          <cell r="W5043" t="str">
            <v>Sim</v>
          </cell>
        </row>
        <row r="5044">
          <cell r="D5044" t="str">
            <v>Sobradinho/RS</v>
          </cell>
          <cell r="E5044" t="str">
            <v>C</v>
          </cell>
          <cell r="F5044">
            <v>0.1111955846147781</v>
          </cell>
          <cell r="G5044" t="str">
            <v>A</v>
          </cell>
          <cell r="H5044">
            <v>0.90580989331686701</v>
          </cell>
          <cell r="I5044" t="str">
            <v>B</v>
          </cell>
          <cell r="J5044">
            <v>-2.42035902583368E-2</v>
          </cell>
          <cell r="K5044" t="str">
            <v>C</v>
          </cell>
          <cell r="L5044" t="str">
            <v>Bicf</v>
          </cell>
          <cell r="M5044" t="str">
            <v/>
          </cell>
          <cell r="N5044" t="str">
            <v>CAPAG Ano Base 2023</v>
          </cell>
          <cell r="O5044" t="str">
            <v>Não</v>
          </cell>
          <cell r="P5044">
            <v>7.8665539621112206</v>
          </cell>
          <cell r="Q5044" t="str">
            <v>Sim</v>
          </cell>
          <cell r="R5044" t="str">
            <v/>
          </cell>
          <cell r="S5044" t="str">
            <v/>
          </cell>
          <cell r="T5044" t="str">
            <v/>
          </cell>
          <cell r="U5044" t="str">
            <v/>
          </cell>
          <cell r="V5044" t="str">
            <v>Sim</v>
          </cell>
          <cell r="W5044" t="str">
            <v>Sim</v>
          </cell>
        </row>
        <row r="5045">
          <cell r="D5045" t="str">
            <v>Soledade/RS</v>
          </cell>
          <cell r="E5045" t="str">
            <v>B+</v>
          </cell>
          <cell r="F5045">
            <v>0.14534808610320496</v>
          </cell>
          <cell r="G5045" t="str">
            <v>A</v>
          </cell>
          <cell r="H5045">
            <v>0.92826456497498855</v>
          </cell>
          <cell r="I5045" t="str">
            <v>B</v>
          </cell>
          <cell r="J5045">
            <v>4.5118404988246034E-2</v>
          </cell>
          <cell r="K5045" t="str">
            <v>B</v>
          </cell>
          <cell r="L5045" t="str">
            <v>Aicf</v>
          </cell>
          <cell r="M5045" t="str">
            <v/>
          </cell>
          <cell r="N5045" t="str">
            <v>CAPAG Ano Base 2023</v>
          </cell>
          <cell r="O5045" t="str">
            <v>Não</v>
          </cell>
          <cell r="P5045">
            <v>0.16841485676954157</v>
          </cell>
          <cell r="Q5045" t="str">
            <v>Sim</v>
          </cell>
          <cell r="R5045" t="str">
            <v/>
          </cell>
          <cell r="S5045" t="str">
            <v/>
          </cell>
          <cell r="T5045" t="str">
            <v/>
          </cell>
          <cell r="U5045" t="str">
            <v/>
          </cell>
          <cell r="V5045" t="str">
            <v>Sim</v>
          </cell>
          <cell r="W5045" t="str">
            <v>Sim</v>
          </cell>
        </row>
        <row r="5046">
          <cell r="D5046" t="str">
            <v>Tabaí/RS</v>
          </cell>
          <cell r="E5046" t="str">
            <v>C</v>
          </cell>
          <cell r="F5046">
            <v>0.10244718399406859</v>
          </cell>
          <cell r="G5046" t="str">
            <v>A</v>
          </cell>
          <cell r="H5046">
            <v>0.96611710205757251</v>
          </cell>
          <cell r="I5046" t="str">
            <v>C</v>
          </cell>
          <cell r="J5046">
            <v>-7.6464255529778535E-2</v>
          </cell>
          <cell r="K5046" t="str">
            <v>C</v>
          </cell>
          <cell r="L5046" t="str">
            <v>Aicf</v>
          </cell>
          <cell r="M5046" t="str">
            <v/>
          </cell>
          <cell r="N5046" t="str">
            <v>CAPAG Ano Base 2023</v>
          </cell>
          <cell r="O5046" t="str">
            <v>Não</v>
          </cell>
          <cell r="P5046">
            <v>17.269701084500404</v>
          </cell>
          <cell r="Q5046" t="str">
            <v>Sim</v>
          </cell>
          <cell r="R5046" t="str">
            <v/>
          </cell>
          <cell r="S5046" t="str">
            <v/>
          </cell>
          <cell r="T5046" t="str">
            <v/>
          </cell>
          <cell r="U5046" t="str">
            <v/>
          </cell>
          <cell r="V5046" t="str">
            <v>Sim</v>
          </cell>
          <cell r="W5046" t="str">
            <v>Não</v>
          </cell>
        </row>
        <row r="5047">
          <cell r="D5047" t="str">
            <v>Tapejara/RS</v>
          </cell>
          <cell r="E5047" t="str">
            <v>A</v>
          </cell>
          <cell r="F5047">
            <v>0.14929142541932083</v>
          </cell>
          <cell r="G5047" t="str">
            <v>A</v>
          </cell>
          <cell r="H5047">
            <v>0.80769753946477763</v>
          </cell>
          <cell r="I5047" t="str">
            <v>A</v>
          </cell>
          <cell r="J5047">
            <v>0.11065421256904942</v>
          </cell>
          <cell r="K5047" t="str">
            <v>A</v>
          </cell>
          <cell r="L5047" t="str">
            <v>Bicf</v>
          </cell>
          <cell r="M5047" t="str">
            <v/>
          </cell>
          <cell r="N5047" t="str">
            <v>CAPAG Ano Base 2023</v>
          </cell>
          <cell r="O5047" t="str">
            <v>Não</v>
          </cell>
          <cell r="P5047">
            <v>0.15606492927394627</v>
          </cell>
          <cell r="Q5047" t="str">
            <v>Sim</v>
          </cell>
          <cell r="R5047" t="str">
            <v/>
          </cell>
          <cell r="S5047" t="str">
            <v/>
          </cell>
          <cell r="T5047" t="str">
            <v/>
          </cell>
          <cell r="U5047" t="str">
            <v/>
          </cell>
          <cell r="V5047" t="str">
            <v>Sim</v>
          </cell>
          <cell r="W5047" t="str">
            <v>Sim</v>
          </cell>
        </row>
        <row r="5048">
          <cell r="D5048" t="str">
            <v>Tapera/RS</v>
          </cell>
          <cell r="E5048" t="str">
            <v>B</v>
          </cell>
          <cell r="F5048">
            <v>0.11376448065377986</v>
          </cell>
          <cell r="G5048" t="str">
            <v>A</v>
          </cell>
          <cell r="H5048">
            <v>0.85442609871715458</v>
          </cell>
          <cell r="I5048" t="str">
            <v>B</v>
          </cell>
          <cell r="J5048">
            <v>3.3210529097029734E-2</v>
          </cell>
          <cell r="K5048" t="str">
            <v>B</v>
          </cell>
          <cell r="L5048" t="str">
            <v>Bicf</v>
          </cell>
          <cell r="M5048" t="str">
            <v/>
          </cell>
          <cell r="N5048" t="str">
            <v>CAPAG Ano Base 2023</v>
          </cell>
          <cell r="O5048" t="str">
            <v>Não</v>
          </cell>
          <cell r="P5048">
            <v>0.24368325305188385</v>
          </cell>
          <cell r="Q5048" t="str">
            <v>Sim</v>
          </cell>
          <cell r="R5048" t="str">
            <v/>
          </cell>
          <cell r="S5048" t="str">
            <v/>
          </cell>
          <cell r="T5048" t="str">
            <v/>
          </cell>
          <cell r="U5048" t="str">
            <v/>
          </cell>
          <cell r="V5048" t="str">
            <v>Sim</v>
          </cell>
          <cell r="W5048" t="str">
            <v>Sim</v>
          </cell>
        </row>
        <row r="5049">
          <cell r="D5049" t="str">
            <v>Tapes/RS</v>
          </cell>
          <cell r="E5049" t="str">
            <v>A+</v>
          </cell>
          <cell r="F5049">
            <v>0.1035805979493275</v>
          </cell>
          <cell r="G5049" t="str">
            <v>A</v>
          </cell>
          <cell r="H5049">
            <v>0.80905256088187572</v>
          </cell>
          <cell r="I5049" t="str">
            <v>A</v>
          </cell>
          <cell r="J5049">
            <v>1.8117334165403204E-2</v>
          </cell>
          <cell r="K5049" t="str">
            <v>B</v>
          </cell>
          <cell r="L5049" t="str">
            <v>Aicf</v>
          </cell>
          <cell r="M5049" t="str">
            <v/>
          </cell>
          <cell r="N5049" t="str">
            <v>CAPAG Ano Base 2023</v>
          </cell>
          <cell r="O5049" t="str">
            <v>Não</v>
          </cell>
          <cell r="P5049">
            <v>0.59273079018402364</v>
          </cell>
          <cell r="Q5049" t="str">
            <v>Sim</v>
          </cell>
          <cell r="R5049" t="str">
            <v/>
          </cell>
          <cell r="S5049" t="str">
            <v/>
          </cell>
          <cell r="T5049" t="str">
            <v/>
          </cell>
          <cell r="U5049" t="str">
            <v/>
          </cell>
          <cell r="V5049" t="str">
            <v>Sim</v>
          </cell>
          <cell r="W5049" t="str">
            <v>Sim</v>
          </cell>
        </row>
        <row r="5050">
          <cell r="D5050" t="str">
            <v>Taquara/RS</v>
          </cell>
          <cell r="E5050" t="str">
            <v>C</v>
          </cell>
          <cell r="F5050">
            <v>0.23640639045703324</v>
          </cell>
          <cell r="G5050" t="str">
            <v>A</v>
          </cell>
          <cell r="H5050">
            <v>0.86503532344014977</v>
          </cell>
          <cell r="I5050" t="str">
            <v>B</v>
          </cell>
          <cell r="J5050">
            <v>-3.833427218684228E-2</v>
          </cell>
          <cell r="K5050" t="str">
            <v>C</v>
          </cell>
          <cell r="L5050" t="str">
            <v>Bicf</v>
          </cell>
          <cell r="M5050" t="str">
            <v/>
          </cell>
          <cell r="N5050" t="str">
            <v>CAPAG Ano Base 2023</v>
          </cell>
          <cell r="O5050" t="str">
            <v>Não</v>
          </cell>
          <cell r="P5050">
            <v>43.260538467853856</v>
          </cell>
          <cell r="Q5050" t="str">
            <v>Sim</v>
          </cell>
          <cell r="R5050" t="str">
            <v/>
          </cell>
          <cell r="S5050" t="str">
            <v/>
          </cell>
          <cell r="T5050" t="str">
            <v/>
          </cell>
          <cell r="U5050" t="str">
            <v/>
          </cell>
          <cell r="V5050" t="str">
            <v>Sim</v>
          </cell>
          <cell r="W5050" t="str">
            <v>Sim</v>
          </cell>
        </row>
        <row r="5051">
          <cell r="D5051" t="str">
            <v>Taquari/RS</v>
          </cell>
          <cell r="E5051" t="str">
            <v>B</v>
          </cell>
          <cell r="F5051">
            <v>0.30389083284794899</v>
          </cell>
          <cell r="G5051" t="str">
            <v>A</v>
          </cell>
          <cell r="H5051">
            <v>0.8743174398734368</v>
          </cell>
          <cell r="I5051" t="str">
            <v>B</v>
          </cell>
          <cell r="J5051">
            <v>4.0637982488338012E-2</v>
          </cell>
          <cell r="K5051" t="str">
            <v>B</v>
          </cell>
          <cell r="L5051" t="str">
            <v>Cicf</v>
          </cell>
          <cell r="M5051" t="str">
            <v/>
          </cell>
          <cell r="N5051" t="str">
            <v>CAPAG Ano Base 2024</v>
          </cell>
          <cell r="O5051" t="str">
            <v>Sim</v>
          </cell>
          <cell r="P5051">
            <v>2.2244260733945618E-2</v>
          </cell>
          <cell r="Q5051" t="str">
            <v>Sim</v>
          </cell>
          <cell r="R5051" t="str">
            <v/>
          </cell>
          <cell r="S5051" t="str">
            <v/>
          </cell>
          <cell r="T5051" t="str">
            <v/>
          </cell>
          <cell r="U5051" t="str">
            <v/>
          </cell>
          <cell r="V5051" t="str">
            <v>Sim</v>
          </cell>
          <cell r="W5051" t="str">
            <v>Sim</v>
          </cell>
        </row>
        <row r="5052">
          <cell r="D5052" t="str">
            <v>Taquaruçu do Sul/RS</v>
          </cell>
          <cell r="E5052" t="str">
            <v>C</v>
          </cell>
          <cell r="F5052">
            <v>8.7718530577018297E-2</v>
          </cell>
          <cell r="G5052" t="str">
            <v>A</v>
          </cell>
          <cell r="H5052">
            <v>0.87004380280726801</v>
          </cell>
          <cell r="I5052" t="str">
            <v>B</v>
          </cell>
          <cell r="J5052">
            <v>0</v>
          </cell>
          <cell r="K5052" t="str">
            <v>C</v>
          </cell>
          <cell r="L5052" t="str">
            <v>Cicf</v>
          </cell>
          <cell r="M5052" t="str">
            <v/>
          </cell>
          <cell r="N5052" t="str">
            <v>CAPAG Ano Base 2023</v>
          </cell>
          <cell r="O5052" t="str">
            <v>Não</v>
          </cell>
          <cell r="P5052" t="str">
            <v>n.d.</v>
          </cell>
          <cell r="Q5052" t="str">
            <v>Sim</v>
          </cell>
          <cell r="R5052" t="str">
            <v/>
          </cell>
          <cell r="S5052" t="str">
            <v/>
          </cell>
          <cell r="T5052" t="str">
            <v/>
          </cell>
          <cell r="U5052" t="str">
            <v/>
          </cell>
          <cell r="V5052" t="str">
            <v>Sim</v>
          </cell>
          <cell r="W5052" t="str">
            <v>Sim</v>
          </cell>
        </row>
        <row r="5053">
          <cell r="D5053" t="str">
            <v>Tavares/RS</v>
          </cell>
          <cell r="E5053" t="str">
            <v>A+</v>
          </cell>
          <cell r="F5053">
            <v>0.16302986641758263</v>
          </cell>
          <cell r="G5053" t="str">
            <v>A</v>
          </cell>
          <cell r="H5053">
            <v>0.88919118901295158</v>
          </cell>
          <cell r="I5053" t="str">
            <v>B</v>
          </cell>
          <cell r="J5053">
            <v>0.12132080393380287</v>
          </cell>
          <cell r="K5053" t="str">
            <v>A</v>
          </cell>
          <cell r="L5053" t="str">
            <v>Aicf</v>
          </cell>
          <cell r="M5053" t="str">
            <v/>
          </cell>
          <cell r="N5053" t="str">
            <v>CAPAG Ano Base 2023</v>
          </cell>
          <cell r="O5053" t="str">
            <v>Não</v>
          </cell>
          <cell r="P5053">
            <v>8.7807231782307274E-2</v>
          </cell>
          <cell r="Q5053" t="str">
            <v>Sim</v>
          </cell>
          <cell r="R5053" t="str">
            <v/>
          </cell>
          <cell r="S5053" t="str">
            <v/>
          </cell>
          <cell r="T5053" t="str">
            <v/>
          </cell>
          <cell r="U5053" t="str">
            <v/>
          </cell>
          <cell r="V5053" t="str">
            <v>Sim</v>
          </cell>
          <cell r="W5053" t="str">
            <v>Sim</v>
          </cell>
        </row>
        <row r="5054">
          <cell r="D5054" t="str">
            <v>Tenente Portela/RS</v>
          </cell>
          <cell r="E5054" t="str">
            <v>n.d.</v>
          </cell>
          <cell r="F5054">
            <v>7.5684535439414669E-2</v>
          </cell>
          <cell r="G5054" t="str">
            <v>A</v>
          </cell>
          <cell r="H5054">
            <v>0.8336292570480347</v>
          </cell>
          <cell r="I5054" t="str">
            <v>A</v>
          </cell>
          <cell r="J5054" t="str">
            <v>n.d.</v>
          </cell>
          <cell r="K5054" t="str">
            <v>n.d.</v>
          </cell>
          <cell r="L5054" t="str">
            <v>Dicf</v>
          </cell>
          <cell r="M50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54" t="str">
            <v>CAPAG Ano Base 2023</v>
          </cell>
          <cell r="O5054" t="str">
            <v>Não</v>
          </cell>
          <cell r="P5054" t="str">
            <v>n.d.</v>
          </cell>
          <cell r="Q5054" t="str">
            <v>Sim</v>
          </cell>
          <cell r="R5054" t="str">
            <v/>
          </cell>
          <cell r="S5054" t="str">
            <v/>
          </cell>
          <cell r="T5054" t="str">
            <v/>
          </cell>
          <cell r="U5054" t="str">
            <v>Sim</v>
          </cell>
          <cell r="V5054" t="str">
            <v>Sim</v>
          </cell>
          <cell r="W5054" t="str">
            <v>Sim</v>
          </cell>
        </row>
        <row r="5055">
          <cell r="D5055" t="str">
            <v>Terra de Areia/RS</v>
          </cell>
          <cell r="E5055" t="str">
            <v>A</v>
          </cell>
          <cell r="F5055">
            <v>0.24409052943003309</v>
          </cell>
          <cell r="G5055" t="str">
            <v>A</v>
          </cell>
          <cell r="H5055">
            <v>0.8238389573847158</v>
          </cell>
          <cell r="I5055" t="str">
            <v>A</v>
          </cell>
          <cell r="J5055">
            <v>0.10617270228628543</v>
          </cell>
          <cell r="K5055" t="str">
            <v>A</v>
          </cell>
          <cell r="L5055" t="str">
            <v>Cicf</v>
          </cell>
          <cell r="M5055" t="str">
            <v/>
          </cell>
          <cell r="N5055" t="str">
            <v>CAPAG Ano Base 2023</v>
          </cell>
          <cell r="O5055" t="str">
            <v>Não</v>
          </cell>
          <cell r="P5055">
            <v>0.1246053437990899</v>
          </cell>
          <cell r="Q5055" t="str">
            <v>Sim</v>
          </cell>
          <cell r="R5055" t="str">
            <v/>
          </cell>
          <cell r="S5055" t="str">
            <v/>
          </cell>
          <cell r="T5055" t="str">
            <v/>
          </cell>
          <cell r="U5055" t="str">
            <v/>
          </cell>
          <cell r="V5055" t="str">
            <v>Sim</v>
          </cell>
          <cell r="W5055" t="str">
            <v>Sim</v>
          </cell>
        </row>
        <row r="5056">
          <cell r="D5056" t="str">
            <v>Teutônia/RS</v>
          </cell>
          <cell r="E5056" t="str">
            <v>B</v>
          </cell>
          <cell r="F5056">
            <v>0.12207089543782325</v>
          </cell>
          <cell r="G5056" t="str">
            <v>A</v>
          </cell>
          <cell r="H5056">
            <v>0.87161187772714444</v>
          </cell>
          <cell r="I5056" t="str">
            <v>B</v>
          </cell>
          <cell r="J5056">
            <v>2.7080071379866587E-2</v>
          </cell>
          <cell r="K5056" t="str">
            <v>B</v>
          </cell>
          <cell r="L5056" t="str">
            <v>Bicf</v>
          </cell>
          <cell r="M5056" t="str">
            <v/>
          </cell>
          <cell r="N5056" t="str">
            <v>CAPAG Ano Base 2023</v>
          </cell>
          <cell r="O5056" t="str">
            <v>Não</v>
          </cell>
          <cell r="P5056">
            <v>0.30047248511076402</v>
          </cell>
          <cell r="Q5056" t="str">
            <v>Sim</v>
          </cell>
          <cell r="R5056" t="str">
            <v/>
          </cell>
          <cell r="S5056" t="str">
            <v/>
          </cell>
          <cell r="T5056" t="str">
            <v/>
          </cell>
          <cell r="U5056" t="str">
            <v/>
          </cell>
          <cell r="V5056" t="str">
            <v>Sim</v>
          </cell>
          <cell r="W5056" t="str">
            <v>Sim</v>
          </cell>
        </row>
        <row r="5057">
          <cell r="D5057" t="str">
            <v>Tio Hugo/RS</v>
          </cell>
          <cell r="E5057" t="str">
            <v>A+</v>
          </cell>
          <cell r="F5057">
            <v>0.14711853474670955</v>
          </cell>
          <cell r="G5057" t="str">
            <v>A</v>
          </cell>
          <cell r="H5057">
            <v>0.89752474688372486</v>
          </cell>
          <cell r="I5057" t="str">
            <v>B</v>
          </cell>
          <cell r="J5057">
            <v>0.12304404070952425</v>
          </cell>
          <cell r="K5057" t="str">
            <v>A</v>
          </cell>
          <cell r="L5057" t="str">
            <v>Aicf</v>
          </cell>
          <cell r="M5057" t="str">
            <v/>
          </cell>
          <cell r="N5057" t="str">
            <v>CAPAG Ano Base 2023</v>
          </cell>
          <cell r="O5057" t="str">
            <v>Não</v>
          </cell>
          <cell r="P5057">
            <v>7.7896950531444898E-3</v>
          </cell>
          <cell r="Q5057" t="str">
            <v>Sim</v>
          </cell>
          <cell r="R5057" t="str">
            <v/>
          </cell>
          <cell r="S5057" t="str">
            <v/>
          </cell>
          <cell r="T5057" t="str">
            <v/>
          </cell>
          <cell r="U5057" t="str">
            <v/>
          </cell>
          <cell r="V5057" t="str">
            <v>Sim</v>
          </cell>
          <cell r="W5057" t="str">
            <v>Sim</v>
          </cell>
        </row>
        <row r="5058">
          <cell r="D5058" t="str">
            <v>Tiradentes do Sul/RS</v>
          </cell>
          <cell r="E5058" t="str">
            <v>A</v>
          </cell>
          <cell r="F5058">
            <v>3.7213616000596354E-2</v>
          </cell>
          <cell r="G5058" t="str">
            <v>A</v>
          </cell>
          <cell r="H5058">
            <v>0.90413978143465834</v>
          </cell>
          <cell r="I5058" t="str">
            <v>B</v>
          </cell>
          <cell r="J5058">
            <v>0.11628328971214275</v>
          </cell>
          <cell r="K5058" t="str">
            <v>A</v>
          </cell>
          <cell r="L5058" t="str">
            <v>Cicf</v>
          </cell>
          <cell r="M5058" t="str">
            <v/>
          </cell>
          <cell r="N5058" t="str">
            <v>CAPAG Ano Base 2023</v>
          </cell>
          <cell r="O5058" t="str">
            <v>Não</v>
          </cell>
          <cell r="P5058">
            <v>0.10279314462775677</v>
          </cell>
          <cell r="Q5058" t="str">
            <v>Sim</v>
          </cell>
          <cell r="R5058" t="str">
            <v/>
          </cell>
          <cell r="S5058" t="str">
            <v/>
          </cell>
          <cell r="T5058" t="str">
            <v/>
          </cell>
          <cell r="U5058" t="str">
            <v/>
          </cell>
          <cell r="V5058" t="str">
            <v>Sim</v>
          </cell>
          <cell r="W5058" t="str">
            <v>Sim</v>
          </cell>
        </row>
        <row r="5059">
          <cell r="D5059" t="str">
            <v>Toropi/RS</v>
          </cell>
          <cell r="E5059" t="str">
            <v>n.d.</v>
          </cell>
          <cell r="F5059">
            <v>0</v>
          </cell>
          <cell r="G5059" t="str">
            <v>A</v>
          </cell>
          <cell r="H5059">
            <v>0.84498215052667658</v>
          </cell>
          <cell r="I5059" t="str">
            <v>A</v>
          </cell>
          <cell r="J5059" t="str">
            <v>n.d.</v>
          </cell>
          <cell r="K5059" t="str">
            <v>n.d.</v>
          </cell>
          <cell r="L5059" t="str">
            <v>Cicf</v>
          </cell>
          <cell r="M5059"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59" t="str">
            <v>CAPAG Ano Base 2023</v>
          </cell>
          <cell r="O5059" t="str">
            <v>Não</v>
          </cell>
          <cell r="P5059" t="str">
            <v>n.d.</v>
          </cell>
          <cell r="Q5059" t="str">
            <v>Sim</v>
          </cell>
          <cell r="R5059" t="str">
            <v/>
          </cell>
          <cell r="S5059" t="str">
            <v/>
          </cell>
          <cell r="T5059" t="str">
            <v>Negativa</v>
          </cell>
          <cell r="U5059" t="str">
            <v>Sim</v>
          </cell>
          <cell r="V5059" t="str">
            <v>Sim</v>
          </cell>
          <cell r="W5059" t="str">
            <v>Não</v>
          </cell>
        </row>
        <row r="5060">
          <cell r="D5060" t="str">
            <v>Torres/RS</v>
          </cell>
          <cell r="E5060" t="str">
            <v>A+</v>
          </cell>
          <cell r="F5060">
            <v>6.411951021432849E-2</v>
          </cell>
          <cell r="G5060" t="str">
            <v>A</v>
          </cell>
          <cell r="H5060">
            <v>0.78249281612684829</v>
          </cell>
          <cell r="I5060" t="str">
            <v>A</v>
          </cell>
          <cell r="J5060">
            <v>5.7569360536921965E-2</v>
          </cell>
          <cell r="K5060" t="str">
            <v>A</v>
          </cell>
          <cell r="L5060" t="str">
            <v>Aicf</v>
          </cell>
          <cell r="M5060" t="str">
            <v/>
          </cell>
          <cell r="N5060" t="str">
            <v>CAPAG Ano Base 2023</v>
          </cell>
          <cell r="O5060" t="str">
            <v>Não</v>
          </cell>
          <cell r="P5060">
            <v>0.26414768718969911</v>
          </cell>
          <cell r="Q5060" t="str">
            <v>Sim</v>
          </cell>
          <cell r="R5060" t="str">
            <v/>
          </cell>
          <cell r="S5060" t="str">
            <v/>
          </cell>
          <cell r="T5060" t="str">
            <v/>
          </cell>
          <cell r="U5060" t="str">
            <v/>
          </cell>
          <cell r="V5060" t="str">
            <v>Sim</v>
          </cell>
          <cell r="W5060" t="str">
            <v>Sim</v>
          </cell>
        </row>
        <row r="5061">
          <cell r="D5061" t="str">
            <v>Tramandaí/RS</v>
          </cell>
          <cell r="E5061" t="str">
            <v>C</v>
          </cell>
          <cell r="F5061">
            <v>0.25092593880494418</v>
          </cell>
          <cell r="G5061" t="str">
            <v>A</v>
          </cell>
          <cell r="H5061">
            <v>0.85480065861907684</v>
          </cell>
          <cell r="I5061" t="str">
            <v>B</v>
          </cell>
          <cell r="J5061">
            <v>-5.2131799499416896E-2</v>
          </cell>
          <cell r="K5061" t="str">
            <v>C</v>
          </cell>
          <cell r="L5061" t="str">
            <v>Bicf</v>
          </cell>
          <cell r="M5061" t="str">
            <v/>
          </cell>
          <cell r="N5061" t="str">
            <v>CAPAG Ano Base 2023</v>
          </cell>
          <cell r="O5061" t="str">
            <v>Não</v>
          </cell>
          <cell r="P5061" t="str">
            <v/>
          </cell>
          <cell r="Q5061" t="str">
            <v>Sim</v>
          </cell>
          <cell r="R5061" t="str">
            <v/>
          </cell>
          <cell r="S5061" t="str">
            <v/>
          </cell>
          <cell r="T5061" t="str">
            <v/>
          </cell>
          <cell r="U5061" t="str">
            <v/>
          </cell>
          <cell r="V5061" t="str">
            <v>Sim</v>
          </cell>
          <cell r="W5061" t="str">
            <v>Sim</v>
          </cell>
        </row>
        <row r="5062">
          <cell r="D5062" t="str">
            <v>Travesseiro/RS</v>
          </cell>
          <cell r="E5062" t="str">
            <v>C</v>
          </cell>
          <cell r="F5062">
            <v>7.1554797233979825E-2</v>
          </cell>
          <cell r="G5062" t="str">
            <v>A</v>
          </cell>
          <cell r="H5062">
            <v>1.0607658840672385</v>
          </cell>
          <cell r="I5062" t="str">
            <v>C</v>
          </cell>
          <cell r="J5062">
            <v>0.15059353370333883</v>
          </cell>
          <cell r="K5062" t="str">
            <v>A</v>
          </cell>
          <cell r="L5062" t="str">
            <v>Aicf</v>
          </cell>
          <cell r="M5062" t="str">
            <v/>
          </cell>
          <cell r="N5062" t="str">
            <v>CAPAG Ano Base 2023</v>
          </cell>
          <cell r="O5062" t="str">
            <v>Não</v>
          </cell>
          <cell r="P5062">
            <v>0.11250766670559642</v>
          </cell>
          <cell r="Q5062" t="str">
            <v>Sim</v>
          </cell>
          <cell r="R5062" t="str">
            <v/>
          </cell>
          <cell r="S5062" t="str">
            <v/>
          </cell>
          <cell r="T5062" t="str">
            <v/>
          </cell>
          <cell r="U5062" t="str">
            <v/>
          </cell>
          <cell r="V5062" t="str">
            <v>Sim</v>
          </cell>
          <cell r="W5062" t="str">
            <v>Sim</v>
          </cell>
        </row>
        <row r="5063">
          <cell r="D5063" t="str">
            <v>Três Arroios/RS</v>
          </cell>
          <cell r="E5063" t="str">
            <v>A</v>
          </cell>
          <cell r="F5063">
            <v>4.729496610330252E-2</v>
          </cell>
          <cell r="G5063" t="str">
            <v>A</v>
          </cell>
          <cell r="H5063">
            <v>0.7669636969076099</v>
          </cell>
          <cell r="I5063" t="str">
            <v>A</v>
          </cell>
          <cell r="J5063">
            <v>0.11507377408753497</v>
          </cell>
          <cell r="K5063" t="str">
            <v>A</v>
          </cell>
          <cell r="L5063" t="str">
            <v>Bicf</v>
          </cell>
          <cell r="M5063" t="str">
            <v/>
          </cell>
          <cell r="N5063" t="str">
            <v>CAPAG Ano Base 2023</v>
          </cell>
          <cell r="O5063" t="str">
            <v>Não</v>
          </cell>
          <cell r="P5063">
            <v>5.172188503191541E-2</v>
          </cell>
          <cell r="Q5063" t="str">
            <v>Sim</v>
          </cell>
          <cell r="R5063" t="str">
            <v/>
          </cell>
          <cell r="S5063" t="str">
            <v/>
          </cell>
          <cell r="T5063" t="str">
            <v/>
          </cell>
          <cell r="U5063" t="str">
            <v/>
          </cell>
          <cell r="V5063" t="str">
            <v>Sim</v>
          </cell>
          <cell r="W5063" t="str">
            <v>Sim</v>
          </cell>
        </row>
        <row r="5064">
          <cell r="D5064" t="str">
            <v>Três Cachoeiras/RS</v>
          </cell>
          <cell r="E5064" t="str">
            <v>B</v>
          </cell>
          <cell r="F5064">
            <v>0.17221742497136905</v>
          </cell>
          <cell r="G5064" t="str">
            <v>A</v>
          </cell>
          <cell r="H5064">
            <v>0.94702124686583566</v>
          </cell>
          <cell r="I5064" t="str">
            <v>B</v>
          </cell>
          <cell r="J5064">
            <v>3.5957042973699227E-2</v>
          </cell>
          <cell r="K5064" t="str">
            <v>B</v>
          </cell>
          <cell r="L5064" t="str">
            <v>Bicf</v>
          </cell>
          <cell r="M5064" t="str">
            <v/>
          </cell>
          <cell r="N5064" t="str">
            <v>CAPAG Ano Base 2024</v>
          </cell>
          <cell r="O5064" t="str">
            <v>Sim</v>
          </cell>
          <cell r="P5064">
            <v>0</v>
          </cell>
          <cell r="Q5064" t="str">
            <v>Sim</v>
          </cell>
          <cell r="R5064" t="str">
            <v/>
          </cell>
          <cell r="S5064" t="str">
            <v/>
          </cell>
          <cell r="T5064" t="str">
            <v/>
          </cell>
          <cell r="U5064" t="str">
            <v/>
          </cell>
          <cell r="V5064" t="str">
            <v>Sim</v>
          </cell>
          <cell r="W5064" t="str">
            <v>Sim</v>
          </cell>
        </row>
        <row r="5065">
          <cell r="D5065" t="str">
            <v>Três Coroas/RS</v>
          </cell>
          <cell r="E5065" t="str">
            <v>B+</v>
          </cell>
          <cell r="F5065">
            <v>0</v>
          </cell>
          <cell r="G5065" t="str">
            <v>A</v>
          </cell>
          <cell r="H5065">
            <v>0.85469921548390848</v>
          </cell>
          <cell r="I5065" t="str">
            <v>B</v>
          </cell>
          <cell r="J5065">
            <v>4.2075657916233543E-2</v>
          </cell>
          <cell r="K5065" t="str">
            <v>B</v>
          </cell>
          <cell r="L5065" t="str">
            <v>Aicf</v>
          </cell>
          <cell r="M5065" t="str">
            <v/>
          </cell>
          <cell r="N5065" t="str">
            <v>CAPAG Ano Base 2023</v>
          </cell>
          <cell r="O5065" t="str">
            <v>Não</v>
          </cell>
          <cell r="P5065">
            <v>0.19051113552313431</v>
          </cell>
          <cell r="Q5065" t="str">
            <v>Sim</v>
          </cell>
          <cell r="R5065" t="str">
            <v/>
          </cell>
          <cell r="S5065" t="str">
            <v/>
          </cell>
          <cell r="T5065" t="str">
            <v/>
          </cell>
          <cell r="U5065" t="str">
            <v/>
          </cell>
          <cell r="V5065" t="str">
            <v>Sim</v>
          </cell>
          <cell r="W5065" t="str">
            <v>Sim</v>
          </cell>
        </row>
        <row r="5066">
          <cell r="D5066" t="str">
            <v>Três de Maio/RS</v>
          </cell>
          <cell r="E5066" t="str">
            <v>A</v>
          </cell>
          <cell r="F5066">
            <v>0.22344774323688896</v>
          </cell>
          <cell r="G5066" t="str">
            <v>A</v>
          </cell>
          <cell r="H5066">
            <v>0.90441990283133844</v>
          </cell>
          <cell r="I5066" t="str">
            <v>B</v>
          </cell>
          <cell r="J5066">
            <v>8.5605680297760264E-2</v>
          </cell>
          <cell r="K5066" t="str">
            <v>A</v>
          </cell>
          <cell r="L5066" t="str">
            <v>Cicf</v>
          </cell>
          <cell r="M5066" t="str">
            <v/>
          </cell>
          <cell r="N5066" t="str">
            <v>CAPAG Ano Base 2023</v>
          </cell>
          <cell r="O5066" t="str">
            <v>Não</v>
          </cell>
          <cell r="P5066">
            <v>0.14790828886327684</v>
          </cell>
          <cell r="Q5066" t="str">
            <v>Sim</v>
          </cell>
          <cell r="R5066" t="str">
            <v/>
          </cell>
          <cell r="S5066" t="str">
            <v/>
          </cell>
          <cell r="T5066" t="str">
            <v/>
          </cell>
          <cell r="U5066" t="str">
            <v/>
          </cell>
          <cell r="V5066" t="str">
            <v>Sim</v>
          </cell>
          <cell r="W5066" t="str">
            <v>Sim</v>
          </cell>
        </row>
        <row r="5067">
          <cell r="D5067" t="str">
            <v>Três Forquilhas/RS</v>
          </cell>
          <cell r="E5067" t="str">
            <v>C</v>
          </cell>
          <cell r="F5067">
            <v>0.15733594683217547</v>
          </cell>
          <cell r="G5067" t="str">
            <v>A</v>
          </cell>
          <cell r="H5067">
            <v>1.9812072221049</v>
          </cell>
          <cell r="I5067" t="str">
            <v>C</v>
          </cell>
          <cell r="J5067">
            <v>1.3965360390111503E-3</v>
          </cell>
          <cell r="K5067" t="str">
            <v>B</v>
          </cell>
          <cell r="L5067" t="str">
            <v>Bicf</v>
          </cell>
          <cell r="M5067" t="str">
            <v/>
          </cell>
          <cell r="N5067" t="str">
            <v>CAPAG Ano Base 2023</v>
          </cell>
          <cell r="O5067" t="str">
            <v>Não</v>
          </cell>
          <cell r="P5067">
            <v>0.77816927946940007</v>
          </cell>
          <cell r="Q5067" t="str">
            <v>Sim</v>
          </cell>
          <cell r="R5067" t="str">
            <v/>
          </cell>
          <cell r="S5067" t="str">
            <v/>
          </cell>
          <cell r="T5067" t="str">
            <v/>
          </cell>
          <cell r="U5067" t="str">
            <v/>
          </cell>
          <cell r="V5067" t="str">
            <v>Sim</v>
          </cell>
          <cell r="W5067" t="str">
            <v>Sim</v>
          </cell>
        </row>
        <row r="5068">
          <cell r="D5068" t="str">
            <v>Três Palmeiras/RS</v>
          </cell>
          <cell r="E5068" t="str">
            <v>n.e.</v>
          </cell>
          <cell r="F5068">
            <v>0.24031835825605552</v>
          </cell>
          <cell r="G5068" t="str">
            <v>A</v>
          </cell>
          <cell r="H5068">
            <v>0.85357468534977232</v>
          </cell>
          <cell r="I5068" t="str">
            <v>B</v>
          </cell>
          <cell r="J5068">
            <v>2.3286965960597528E-2</v>
          </cell>
          <cell r="K5068" t="str">
            <v>B</v>
          </cell>
          <cell r="L5068" t="str">
            <v>Eicf</v>
          </cell>
          <cell r="M5068" t="str">
            <v>Ente possui ranking da informação contábil Eicf</v>
          </cell>
          <cell r="N5068" t="str">
            <v>CAPAG Ano Base 2023</v>
          </cell>
          <cell r="O5068" t="str">
            <v>Não</v>
          </cell>
          <cell r="P5068">
            <v>0.10499895048263097</v>
          </cell>
          <cell r="Q5068" t="str">
            <v>Sim</v>
          </cell>
          <cell r="R5068" t="str">
            <v/>
          </cell>
          <cell r="S5068" t="str">
            <v/>
          </cell>
          <cell r="T5068" t="str">
            <v/>
          </cell>
          <cell r="U5068" t="str">
            <v/>
          </cell>
          <cell r="V5068" t="str">
            <v>Sim</v>
          </cell>
          <cell r="W5068" t="str">
            <v>Sim</v>
          </cell>
        </row>
        <row r="5069">
          <cell r="D5069" t="str">
            <v>Três Passos/RS</v>
          </cell>
          <cell r="E5069" t="str">
            <v>n.d.</v>
          </cell>
          <cell r="F5069">
            <v>0</v>
          </cell>
          <cell r="G5069" t="str">
            <v>A</v>
          </cell>
          <cell r="H5069">
            <v>0.88282728212908157</v>
          </cell>
          <cell r="I5069" t="str">
            <v>B</v>
          </cell>
          <cell r="J5069" t="str">
            <v>n.d.</v>
          </cell>
          <cell r="K5069" t="str">
            <v>n.d.</v>
          </cell>
          <cell r="L5069" t="str">
            <v>Bicf</v>
          </cell>
          <cell r="M506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69" t="str">
            <v>CAPAG Ano Base 2023</v>
          </cell>
          <cell r="O5069" t="str">
            <v>Não</v>
          </cell>
          <cell r="P5069" t="str">
            <v>n.d.</v>
          </cell>
          <cell r="Q5069" t="str">
            <v>Sim</v>
          </cell>
          <cell r="R5069" t="str">
            <v/>
          </cell>
          <cell r="S5069" t="str">
            <v/>
          </cell>
          <cell r="T5069" t="str">
            <v/>
          </cell>
          <cell r="U5069" t="str">
            <v>Sim</v>
          </cell>
          <cell r="V5069" t="str">
            <v>Sim</v>
          </cell>
          <cell r="W5069" t="str">
            <v>Sim</v>
          </cell>
        </row>
        <row r="5070">
          <cell r="D5070" t="str">
            <v>Trindade do Sul/RS</v>
          </cell>
          <cell r="E5070" t="str">
            <v>A</v>
          </cell>
          <cell r="F5070">
            <v>0.17713393919883402</v>
          </cell>
          <cell r="G5070" t="str">
            <v>A</v>
          </cell>
          <cell r="H5070">
            <v>0.82295413293509245</v>
          </cell>
          <cell r="I5070" t="str">
            <v>A</v>
          </cell>
          <cell r="J5070">
            <v>2.8355521042049518E-2</v>
          </cell>
          <cell r="K5070" t="str">
            <v>B</v>
          </cell>
          <cell r="L5070" t="str">
            <v>Dicf</v>
          </cell>
          <cell r="M5070" t="str">
            <v/>
          </cell>
          <cell r="N5070" t="str">
            <v>CAPAG Ano Base 2023</v>
          </cell>
          <cell r="O5070" t="str">
            <v>Não</v>
          </cell>
          <cell r="P5070">
            <v>8.6066722570133064E-2</v>
          </cell>
          <cell r="Q5070" t="str">
            <v>Sim</v>
          </cell>
          <cell r="R5070" t="str">
            <v/>
          </cell>
          <cell r="S5070" t="str">
            <v/>
          </cell>
          <cell r="T5070" t="str">
            <v/>
          </cell>
          <cell r="U5070" t="str">
            <v/>
          </cell>
          <cell r="V5070" t="str">
            <v>Sim</v>
          </cell>
          <cell r="W5070" t="str">
            <v>Sim</v>
          </cell>
        </row>
        <row r="5071">
          <cell r="D5071" t="str">
            <v>Triunfo/RS</v>
          </cell>
          <cell r="E5071" t="str">
            <v>C</v>
          </cell>
          <cell r="F5071">
            <v>0.40064146514548854</v>
          </cell>
          <cell r="G5071" t="str">
            <v>A</v>
          </cell>
          <cell r="H5071">
            <v>0.84232620588773732</v>
          </cell>
          <cell r="I5071" t="str">
            <v>A</v>
          </cell>
          <cell r="J5071">
            <v>-4.7859062978441044E-2</v>
          </cell>
          <cell r="K5071" t="str">
            <v>C</v>
          </cell>
          <cell r="L5071" t="str">
            <v>Aicf</v>
          </cell>
          <cell r="M5071" t="str">
            <v/>
          </cell>
          <cell r="N5071" t="str">
            <v>CAPAG Ano Base 2023</v>
          </cell>
          <cell r="O5071" t="str">
            <v>Não</v>
          </cell>
          <cell r="P5071">
            <v>5.5980368202645066</v>
          </cell>
          <cell r="Q5071" t="str">
            <v>Sim</v>
          </cell>
          <cell r="R5071" t="str">
            <v/>
          </cell>
          <cell r="S5071" t="str">
            <v/>
          </cell>
          <cell r="T5071" t="str">
            <v/>
          </cell>
          <cell r="U5071" t="str">
            <v/>
          </cell>
          <cell r="V5071" t="str">
            <v>Sim</v>
          </cell>
          <cell r="W5071" t="str">
            <v>Sim</v>
          </cell>
        </row>
        <row r="5072">
          <cell r="D5072" t="str">
            <v>Tucunduva/RS</v>
          </cell>
          <cell r="E5072" t="str">
            <v>B</v>
          </cell>
          <cell r="F5072">
            <v>0.24295538667477187</v>
          </cell>
          <cell r="G5072" t="str">
            <v>A</v>
          </cell>
          <cell r="H5072">
            <v>0.88395167255932128</v>
          </cell>
          <cell r="I5072" t="str">
            <v>B</v>
          </cell>
          <cell r="J5072">
            <v>1.9946965726304052E-2</v>
          </cell>
          <cell r="K5072" t="str">
            <v>B</v>
          </cell>
          <cell r="L5072" t="str">
            <v>Bicf</v>
          </cell>
          <cell r="M5072" t="str">
            <v/>
          </cell>
          <cell r="N5072" t="str">
            <v>CAPAG Ano Base 2023</v>
          </cell>
          <cell r="O5072" t="str">
            <v>Não</v>
          </cell>
          <cell r="P5072">
            <v>2.9745595597586532E-2</v>
          </cell>
          <cell r="Q5072" t="str">
            <v>Sim</v>
          </cell>
          <cell r="R5072" t="str">
            <v/>
          </cell>
          <cell r="S5072" t="str">
            <v/>
          </cell>
          <cell r="T5072" t="str">
            <v/>
          </cell>
          <cell r="U5072" t="str">
            <v/>
          </cell>
          <cell r="V5072" t="str">
            <v>Sim</v>
          </cell>
          <cell r="W5072" t="str">
            <v>Sim</v>
          </cell>
        </row>
        <row r="5073">
          <cell r="D5073" t="str">
            <v>Tunas/RS</v>
          </cell>
          <cell r="E5073" t="str">
            <v>n.d.</v>
          </cell>
          <cell r="F5073" t="str">
            <v>n.d.</v>
          </cell>
          <cell r="G5073" t="str">
            <v>n.d.</v>
          </cell>
          <cell r="H5073" t="str">
            <v>n.d.</v>
          </cell>
          <cell r="I5073" t="str">
            <v>n.d.</v>
          </cell>
          <cell r="J5073" t="str">
            <v>n.d.</v>
          </cell>
          <cell r="K5073" t="str">
            <v>n.d.</v>
          </cell>
          <cell r="L5073" t="str">
            <v>Bicf</v>
          </cell>
          <cell r="M5073" t="str">
            <v xml:space="preserve">Ente não publicou último RGF de 2024
Ente não publicou último RREO de 2024
</v>
          </cell>
          <cell r="N5073" t="str">
            <v>CAPAG Ano Base 2023</v>
          </cell>
          <cell r="O5073" t="str">
            <v>Não</v>
          </cell>
          <cell r="P5073">
            <v>0</v>
          </cell>
          <cell r="Q5073" t="str">
            <v>Sim</v>
          </cell>
          <cell r="R5073" t="str">
            <v>Sim</v>
          </cell>
          <cell r="S5073" t="str">
            <v/>
          </cell>
          <cell r="T5073" t="str">
            <v/>
          </cell>
          <cell r="U5073" t="str">
            <v/>
          </cell>
          <cell r="V5073" t="str">
            <v>Não</v>
          </cell>
          <cell r="W5073" t="str">
            <v>Não</v>
          </cell>
        </row>
        <row r="5074">
          <cell r="D5074" t="str">
            <v>Tupanci do Sul/RS</v>
          </cell>
          <cell r="E5074" t="str">
            <v>C</v>
          </cell>
          <cell r="F5074">
            <v>0.11563155337726708</v>
          </cell>
          <cell r="G5074" t="str">
            <v>A</v>
          </cell>
          <cell r="H5074">
            <v>0.90432891358086409</v>
          </cell>
          <cell r="I5074" t="str">
            <v>B</v>
          </cell>
          <cell r="J5074">
            <v>0</v>
          </cell>
          <cell r="K5074" t="str">
            <v>C</v>
          </cell>
          <cell r="L5074" t="str">
            <v>Dicf</v>
          </cell>
          <cell r="M5074" t="str">
            <v/>
          </cell>
          <cell r="N5074" t="str">
            <v>CAPAG Ano Base 2023</v>
          </cell>
          <cell r="O5074" t="str">
            <v>Não</v>
          </cell>
          <cell r="P5074" t="str">
            <v>n.d.</v>
          </cell>
          <cell r="Q5074" t="str">
            <v>Sim</v>
          </cell>
          <cell r="R5074" t="str">
            <v/>
          </cell>
          <cell r="S5074" t="str">
            <v/>
          </cell>
          <cell r="T5074" t="str">
            <v/>
          </cell>
          <cell r="U5074" t="str">
            <v/>
          </cell>
          <cell r="V5074" t="str">
            <v>Sim</v>
          </cell>
          <cell r="W5074" t="str">
            <v>Sim</v>
          </cell>
        </row>
        <row r="5075">
          <cell r="D5075" t="str">
            <v>Tupanciretã/RS</v>
          </cell>
          <cell r="E5075" t="str">
            <v>A+</v>
          </cell>
          <cell r="F5075">
            <v>2.3365151229295843E-2</v>
          </cell>
          <cell r="G5075" t="str">
            <v>A</v>
          </cell>
          <cell r="H5075">
            <v>0.80492505231570699</v>
          </cell>
          <cell r="I5075" t="str">
            <v>A</v>
          </cell>
          <cell r="J5075">
            <v>0.19672587278371345</v>
          </cell>
          <cell r="K5075" t="str">
            <v>A</v>
          </cell>
          <cell r="L5075" t="str">
            <v>Aicf</v>
          </cell>
          <cell r="M5075" t="str">
            <v/>
          </cell>
          <cell r="N5075" t="str">
            <v>CAPAG Ano Base 2023</v>
          </cell>
          <cell r="O5075" t="str">
            <v>Não</v>
          </cell>
          <cell r="P5075">
            <v>2.768451863608612E-2</v>
          </cell>
          <cell r="Q5075" t="str">
            <v>Sim</v>
          </cell>
          <cell r="R5075" t="str">
            <v/>
          </cell>
          <cell r="S5075" t="str">
            <v/>
          </cell>
          <cell r="T5075" t="str">
            <v/>
          </cell>
          <cell r="U5075" t="str">
            <v/>
          </cell>
          <cell r="V5075" t="str">
            <v>Sim</v>
          </cell>
          <cell r="W5075" t="str">
            <v>Sim</v>
          </cell>
        </row>
        <row r="5076">
          <cell r="D5076" t="str">
            <v>Tupandi/RS</v>
          </cell>
          <cell r="E5076" t="str">
            <v>A</v>
          </cell>
          <cell r="F5076">
            <v>3.1189016108525208E-3</v>
          </cell>
          <cell r="G5076" t="str">
            <v>A</v>
          </cell>
          <cell r="H5076">
            <v>0.77047003544709836</v>
          </cell>
          <cell r="I5076" t="str">
            <v>A</v>
          </cell>
          <cell r="J5076">
            <v>6.7019360629485408E-2</v>
          </cell>
          <cell r="K5076" t="str">
            <v>A</v>
          </cell>
          <cell r="L5076" t="str">
            <v>Bicf</v>
          </cell>
          <cell r="M5076" t="str">
            <v/>
          </cell>
          <cell r="N5076" t="str">
            <v>CAPAG Ano Base 2023</v>
          </cell>
          <cell r="O5076" t="str">
            <v>Não</v>
          </cell>
          <cell r="P5076">
            <v>4.079347711673021E-2</v>
          </cell>
          <cell r="Q5076" t="str">
            <v>Sim</v>
          </cell>
          <cell r="R5076" t="str">
            <v/>
          </cell>
          <cell r="S5076" t="str">
            <v/>
          </cell>
          <cell r="T5076" t="str">
            <v/>
          </cell>
          <cell r="U5076" t="str">
            <v/>
          </cell>
          <cell r="V5076" t="str">
            <v>Sim</v>
          </cell>
          <cell r="W5076" t="str">
            <v>Sim</v>
          </cell>
        </row>
        <row r="5077">
          <cell r="D5077" t="str">
            <v>Tuparendi/RS</v>
          </cell>
          <cell r="E5077" t="str">
            <v>A</v>
          </cell>
          <cell r="F5077">
            <v>0.16161022601151048</v>
          </cell>
          <cell r="G5077" t="str">
            <v>A</v>
          </cell>
          <cell r="H5077">
            <v>0.76624513088912805</v>
          </cell>
          <cell r="I5077" t="str">
            <v>A</v>
          </cell>
          <cell r="J5077">
            <v>5.5382335801599215E-2</v>
          </cell>
          <cell r="K5077" t="str">
            <v>A</v>
          </cell>
          <cell r="L5077" t="str">
            <v>Cicf</v>
          </cell>
          <cell r="M5077" t="str">
            <v/>
          </cell>
          <cell r="N5077" t="str">
            <v>CAPAG Ano Base 2023</v>
          </cell>
          <cell r="O5077" t="str">
            <v>Não</v>
          </cell>
          <cell r="P5077">
            <v>8.6061464983383032E-2</v>
          </cell>
          <cell r="Q5077" t="str">
            <v>Sim</v>
          </cell>
          <cell r="R5077" t="str">
            <v/>
          </cell>
          <cell r="S5077" t="str">
            <v/>
          </cell>
          <cell r="T5077" t="str">
            <v/>
          </cell>
          <cell r="U5077" t="str">
            <v/>
          </cell>
          <cell r="V5077" t="str">
            <v>Sim</v>
          </cell>
          <cell r="W5077" t="str">
            <v>Sim</v>
          </cell>
        </row>
        <row r="5078">
          <cell r="D5078" t="str">
            <v>Turuçu/RS</v>
          </cell>
          <cell r="E5078" t="str">
            <v>C</v>
          </cell>
          <cell r="F5078">
            <v>6.1959470500722092E-6</v>
          </cell>
          <cell r="G5078" t="str">
            <v>A</v>
          </cell>
          <cell r="H5078">
            <v>0.97093080537614451</v>
          </cell>
          <cell r="I5078" t="str">
            <v>C</v>
          </cell>
          <cell r="J5078">
            <v>6.2146889776165185E-2</v>
          </cell>
          <cell r="K5078" t="str">
            <v>A</v>
          </cell>
          <cell r="L5078" t="str">
            <v>Aicf</v>
          </cell>
          <cell r="M5078" t="str">
            <v/>
          </cell>
          <cell r="N5078" t="str">
            <v>CAPAG Ano Base 2023</v>
          </cell>
          <cell r="O5078" t="str">
            <v>Não</v>
          </cell>
          <cell r="P5078">
            <v>0.16436176657406282</v>
          </cell>
          <cell r="Q5078" t="str">
            <v>Sim</v>
          </cell>
          <cell r="R5078" t="str">
            <v/>
          </cell>
          <cell r="S5078" t="str">
            <v/>
          </cell>
          <cell r="T5078" t="str">
            <v/>
          </cell>
          <cell r="U5078" t="str">
            <v/>
          </cell>
          <cell r="V5078" t="str">
            <v>Sim</v>
          </cell>
          <cell r="W5078" t="str">
            <v>Sim</v>
          </cell>
        </row>
        <row r="5079">
          <cell r="D5079" t="str">
            <v>Ubiretama/RS</v>
          </cell>
          <cell r="E5079" t="str">
            <v>n.d.</v>
          </cell>
          <cell r="F5079">
            <v>6.7686448957385223E-3</v>
          </cell>
          <cell r="G5079" t="str">
            <v>A</v>
          </cell>
          <cell r="H5079">
            <v>0.80286483050307766</v>
          </cell>
          <cell r="I5079" t="str">
            <v>A</v>
          </cell>
          <cell r="J5079" t="str">
            <v>n.d.</v>
          </cell>
          <cell r="K5079" t="str">
            <v>n.d.</v>
          </cell>
          <cell r="L5079" t="str">
            <v>Aicf</v>
          </cell>
          <cell r="M50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079" t="str">
            <v>CAPAG Ano Base 2023</v>
          </cell>
          <cell r="O5079" t="str">
            <v>Não</v>
          </cell>
          <cell r="P5079">
            <v>7.6759002722814482E-2</v>
          </cell>
          <cell r="Q5079" t="str">
            <v>Sim</v>
          </cell>
          <cell r="R5079" t="str">
            <v>Sim</v>
          </cell>
          <cell r="S5079" t="str">
            <v/>
          </cell>
          <cell r="T5079" t="str">
            <v/>
          </cell>
          <cell r="U5079" t="str">
            <v>Sim</v>
          </cell>
          <cell r="V5079" t="str">
            <v>Sim</v>
          </cell>
          <cell r="W5079" t="str">
            <v>Sim</v>
          </cell>
        </row>
        <row r="5080">
          <cell r="D5080" t="str">
            <v>União da Serra/RS</v>
          </cell>
          <cell r="E5080" t="str">
            <v>A+</v>
          </cell>
          <cell r="F5080">
            <v>0</v>
          </cell>
          <cell r="G5080" t="str">
            <v>A</v>
          </cell>
          <cell r="H5080">
            <v>0.76686041012395645</v>
          </cell>
          <cell r="I5080" t="str">
            <v>A</v>
          </cell>
          <cell r="J5080">
            <v>0.19222422862932248</v>
          </cell>
          <cell r="K5080" t="str">
            <v>A</v>
          </cell>
          <cell r="L5080" t="str">
            <v>Aicf</v>
          </cell>
          <cell r="M5080" t="str">
            <v/>
          </cell>
          <cell r="N5080" t="str">
            <v>CAPAG Ano Base 2023</v>
          </cell>
          <cell r="O5080" t="str">
            <v>Não</v>
          </cell>
          <cell r="P5080">
            <v>9.7580292829377038E-2</v>
          </cell>
          <cell r="Q5080" t="str">
            <v>Sim</v>
          </cell>
          <cell r="R5080" t="str">
            <v/>
          </cell>
          <cell r="S5080" t="str">
            <v/>
          </cell>
          <cell r="T5080" t="str">
            <v/>
          </cell>
          <cell r="U5080" t="str">
            <v/>
          </cell>
          <cell r="V5080" t="str">
            <v>Sim</v>
          </cell>
          <cell r="W5080" t="str">
            <v>Sim</v>
          </cell>
        </row>
        <row r="5081">
          <cell r="D5081" t="str">
            <v>Unistalda/RS</v>
          </cell>
          <cell r="E5081" t="str">
            <v>A</v>
          </cell>
          <cell r="F5081">
            <v>0</v>
          </cell>
          <cell r="G5081" t="str">
            <v>A</v>
          </cell>
          <cell r="H5081">
            <v>0.77401522535146616</v>
          </cell>
          <cell r="I5081" t="str">
            <v>A</v>
          </cell>
          <cell r="J5081">
            <v>7.1904536825408182E-4</v>
          </cell>
          <cell r="K5081" t="str">
            <v>B</v>
          </cell>
          <cell r="L5081" t="str">
            <v>Cicf</v>
          </cell>
          <cell r="M5081" t="str">
            <v/>
          </cell>
          <cell r="N5081" t="str">
            <v>CAPAG Ano Base 2023</v>
          </cell>
          <cell r="O5081" t="str">
            <v>Não</v>
          </cell>
          <cell r="P5081">
            <v>0</v>
          </cell>
          <cell r="Q5081" t="str">
            <v>Sim</v>
          </cell>
          <cell r="R5081" t="str">
            <v/>
          </cell>
          <cell r="S5081" t="str">
            <v/>
          </cell>
          <cell r="T5081" t="str">
            <v/>
          </cell>
          <cell r="U5081" t="str">
            <v/>
          </cell>
          <cell r="V5081" t="str">
            <v>Sim</v>
          </cell>
          <cell r="W5081" t="str">
            <v>Sim</v>
          </cell>
        </row>
        <row r="5082">
          <cell r="D5082" t="str">
            <v>Uruguaiana/RS</v>
          </cell>
          <cell r="E5082" t="str">
            <v>C</v>
          </cell>
          <cell r="F5082">
            <v>0.56302612123279072</v>
          </cell>
          <cell r="G5082" t="str">
            <v>A</v>
          </cell>
          <cell r="H5082">
            <v>0.96333468153359592</v>
          </cell>
          <cell r="I5082" t="str">
            <v>C</v>
          </cell>
          <cell r="J5082">
            <v>-3.6213581743784792E-2</v>
          </cell>
          <cell r="K5082" t="str">
            <v>C</v>
          </cell>
          <cell r="L5082" t="str">
            <v>Aicf</v>
          </cell>
          <cell r="M5082" t="str">
            <v/>
          </cell>
          <cell r="N5082" t="str">
            <v>CAPAG Ano Base 2023</v>
          </cell>
          <cell r="O5082" t="str">
            <v>Não</v>
          </cell>
          <cell r="P5082">
            <v>3.2976758453311463</v>
          </cell>
          <cell r="Q5082" t="str">
            <v>Sim</v>
          </cell>
          <cell r="R5082" t="str">
            <v/>
          </cell>
          <cell r="S5082" t="str">
            <v/>
          </cell>
          <cell r="T5082" t="str">
            <v/>
          </cell>
          <cell r="U5082" t="str">
            <v/>
          </cell>
          <cell r="V5082" t="str">
            <v>Sim</v>
          </cell>
          <cell r="W5082" t="str">
            <v>Sim</v>
          </cell>
        </row>
        <row r="5083">
          <cell r="D5083" t="str">
            <v>Vacaria/RS</v>
          </cell>
          <cell r="E5083" t="str">
            <v>C</v>
          </cell>
          <cell r="F5083">
            <v>0.11034516328149245</v>
          </cell>
          <cell r="G5083" t="str">
            <v>A</v>
          </cell>
          <cell r="H5083">
            <v>7.1402752634811604</v>
          </cell>
          <cell r="I5083" t="str">
            <v>C</v>
          </cell>
          <cell r="J5083">
            <v>6.4487544258437515E-2</v>
          </cell>
          <cell r="K5083" t="str">
            <v>A</v>
          </cell>
          <cell r="L5083" t="str">
            <v>Bicf</v>
          </cell>
          <cell r="M5083" t="str">
            <v/>
          </cell>
          <cell r="N5083" t="str">
            <v>CAPAG Ano Base 2023</v>
          </cell>
          <cell r="O5083" t="str">
            <v>Não</v>
          </cell>
          <cell r="P5083">
            <v>0.17485832519096231</v>
          </cell>
          <cell r="Q5083" t="str">
            <v>Sim</v>
          </cell>
          <cell r="R5083" t="str">
            <v/>
          </cell>
          <cell r="S5083" t="str">
            <v/>
          </cell>
          <cell r="T5083" t="str">
            <v/>
          </cell>
          <cell r="U5083" t="str">
            <v/>
          </cell>
          <cell r="V5083" t="str">
            <v>Sim</v>
          </cell>
          <cell r="W5083" t="str">
            <v>Sim</v>
          </cell>
        </row>
        <row r="5084">
          <cell r="D5084" t="str">
            <v>Vale Verde/RS</v>
          </cell>
          <cell r="E5084" t="str">
            <v>A</v>
          </cell>
          <cell r="F5084">
            <v>0.10256525570438577</v>
          </cell>
          <cell r="G5084" t="str">
            <v>A</v>
          </cell>
          <cell r="H5084">
            <v>0.82280140740868823</v>
          </cell>
          <cell r="I5084" t="str">
            <v>A</v>
          </cell>
          <cell r="J5084">
            <v>8.3579850230856428E-2</v>
          </cell>
          <cell r="K5084" t="str">
            <v>A</v>
          </cell>
          <cell r="L5084" t="str">
            <v>Bicf</v>
          </cell>
          <cell r="M5084" t="str">
            <v/>
          </cell>
          <cell r="N5084" t="str">
            <v>CAPAG Ano Base 2023</v>
          </cell>
          <cell r="O5084" t="str">
            <v>Não</v>
          </cell>
          <cell r="P5084">
            <v>0.14703654846847311</v>
          </cell>
          <cell r="Q5084" t="str">
            <v>Sim</v>
          </cell>
          <cell r="R5084" t="str">
            <v/>
          </cell>
          <cell r="S5084" t="str">
            <v/>
          </cell>
          <cell r="T5084" t="str">
            <v/>
          </cell>
          <cell r="U5084" t="str">
            <v/>
          </cell>
          <cell r="V5084" t="str">
            <v>Sim</v>
          </cell>
          <cell r="W5084" t="str">
            <v>Sim</v>
          </cell>
        </row>
        <row r="5085">
          <cell r="D5085" t="str">
            <v>Vale do Sol/RS</v>
          </cell>
          <cell r="E5085" t="str">
            <v>B+</v>
          </cell>
          <cell r="F5085">
            <v>6.2176885311383372E-2</v>
          </cell>
          <cell r="G5085" t="str">
            <v>A</v>
          </cell>
          <cell r="H5085">
            <v>0.88137010407729999</v>
          </cell>
          <cell r="I5085" t="str">
            <v>B</v>
          </cell>
          <cell r="J5085">
            <v>3.6866801599193595E-2</v>
          </cell>
          <cell r="K5085" t="str">
            <v>B</v>
          </cell>
          <cell r="L5085" t="str">
            <v>Aicf</v>
          </cell>
          <cell r="M5085" t="str">
            <v/>
          </cell>
          <cell r="N5085" t="str">
            <v>CAPAG Ano Base 2023</v>
          </cell>
          <cell r="O5085" t="str">
            <v>Não</v>
          </cell>
          <cell r="P5085">
            <v>0.11772861634145645</v>
          </cell>
          <cell r="Q5085" t="str">
            <v>Sim</v>
          </cell>
          <cell r="R5085" t="str">
            <v/>
          </cell>
          <cell r="S5085" t="str">
            <v/>
          </cell>
          <cell r="T5085" t="str">
            <v/>
          </cell>
          <cell r="U5085" t="str">
            <v/>
          </cell>
          <cell r="V5085" t="str">
            <v>Sim</v>
          </cell>
          <cell r="W5085" t="str">
            <v>Sim</v>
          </cell>
        </row>
        <row r="5086">
          <cell r="D5086" t="str">
            <v>Vale Real/RS</v>
          </cell>
          <cell r="E5086" t="str">
            <v>n.d.</v>
          </cell>
          <cell r="F5086" t="str">
            <v>n.d.</v>
          </cell>
          <cell r="G5086" t="str">
            <v>n.d.</v>
          </cell>
          <cell r="H5086" t="str">
            <v>n.d.</v>
          </cell>
          <cell r="I5086" t="str">
            <v>n.d.</v>
          </cell>
          <cell r="J5086" t="str">
            <v>n.d.</v>
          </cell>
          <cell r="K5086" t="str">
            <v>n.d.</v>
          </cell>
          <cell r="L5086" t="str">
            <v>Bicf</v>
          </cell>
          <cell r="M5086" t="str">
            <v xml:space="preserve">Ente não publicou último RGF de 2024
Ente não publicou último RREO de 2024
</v>
          </cell>
          <cell r="N5086" t="str">
            <v>CAPAG Ano Base 2023</v>
          </cell>
          <cell r="O5086" t="str">
            <v>Não</v>
          </cell>
          <cell r="P5086">
            <v>7.2207177219895932E-2</v>
          </cell>
          <cell r="Q5086" t="str">
            <v>Sim</v>
          </cell>
          <cell r="R5086" t="str">
            <v>Sim</v>
          </cell>
          <cell r="S5086" t="str">
            <v/>
          </cell>
          <cell r="T5086" t="str">
            <v/>
          </cell>
          <cell r="U5086" t="str">
            <v/>
          </cell>
          <cell r="V5086" t="str">
            <v>Não</v>
          </cell>
          <cell r="W5086" t="str">
            <v>Não</v>
          </cell>
        </row>
        <row r="5087">
          <cell r="D5087" t="str">
            <v>Vanini/RS</v>
          </cell>
          <cell r="E5087" t="str">
            <v>A</v>
          </cell>
          <cell r="F5087">
            <v>0.14357007005705227</v>
          </cell>
          <cell r="G5087" t="str">
            <v>A</v>
          </cell>
          <cell r="H5087">
            <v>0.88146692146574868</v>
          </cell>
          <cell r="I5087" t="str">
            <v>B</v>
          </cell>
          <cell r="J5087">
            <v>0.13168942734646918</v>
          </cell>
          <cell r="K5087" t="str">
            <v>A</v>
          </cell>
          <cell r="L5087" t="str">
            <v>Bicf</v>
          </cell>
          <cell r="M5087" t="str">
            <v/>
          </cell>
          <cell r="N5087" t="str">
            <v>CAPAG Ano Base 2023</v>
          </cell>
          <cell r="O5087" t="str">
            <v>Não</v>
          </cell>
          <cell r="P5087">
            <v>1.2011094437809261E-2</v>
          </cell>
          <cell r="Q5087" t="str">
            <v>Sim</v>
          </cell>
          <cell r="R5087" t="str">
            <v/>
          </cell>
          <cell r="S5087" t="str">
            <v/>
          </cell>
          <cell r="T5087" t="str">
            <v/>
          </cell>
          <cell r="U5087" t="str">
            <v/>
          </cell>
          <cell r="V5087" t="str">
            <v>Sim</v>
          </cell>
          <cell r="W5087" t="str">
            <v>Sim</v>
          </cell>
        </row>
        <row r="5088">
          <cell r="D5088" t="str">
            <v>Venâncio Aires/RS</v>
          </cell>
          <cell r="E5088" t="str">
            <v>A+</v>
          </cell>
          <cell r="F5088">
            <v>0.19953332506829619</v>
          </cell>
          <cell r="G5088" t="str">
            <v>A</v>
          </cell>
          <cell r="H5088">
            <v>0.85147766241574674</v>
          </cell>
          <cell r="I5088" t="str">
            <v>B</v>
          </cell>
          <cell r="J5088">
            <v>0.11330863143479425</v>
          </cell>
          <cell r="K5088" t="str">
            <v>A</v>
          </cell>
          <cell r="L5088" t="str">
            <v>Aicf</v>
          </cell>
          <cell r="M5088" t="str">
            <v/>
          </cell>
          <cell r="N5088" t="str">
            <v>CAPAG Ano Base 2023</v>
          </cell>
          <cell r="O5088" t="str">
            <v>Não</v>
          </cell>
          <cell r="P5088">
            <v>0.13936070676934573</v>
          </cell>
          <cell r="Q5088" t="str">
            <v>Sim</v>
          </cell>
          <cell r="R5088" t="str">
            <v/>
          </cell>
          <cell r="S5088" t="str">
            <v/>
          </cell>
          <cell r="T5088" t="str">
            <v/>
          </cell>
          <cell r="U5088" t="str">
            <v/>
          </cell>
          <cell r="V5088" t="str">
            <v>Sim</v>
          </cell>
          <cell r="W5088" t="str">
            <v>Sim</v>
          </cell>
        </row>
        <row r="5089">
          <cell r="D5089" t="str">
            <v>Vera Cruz/RS</v>
          </cell>
          <cell r="E5089" t="str">
            <v>A+</v>
          </cell>
          <cell r="F5089">
            <v>6.6559597993300967E-2</v>
          </cell>
          <cell r="G5089" t="str">
            <v>A</v>
          </cell>
          <cell r="H5089">
            <v>0.86999111078777047</v>
          </cell>
          <cell r="I5089" t="str">
            <v>B</v>
          </cell>
          <cell r="J5089">
            <v>9.8870830792750511E-2</v>
          </cell>
          <cell r="K5089" t="str">
            <v>A</v>
          </cell>
          <cell r="L5089" t="str">
            <v>Aicf</v>
          </cell>
          <cell r="M5089" t="str">
            <v/>
          </cell>
          <cell r="N5089" t="str">
            <v>CAPAG Ano Base 2023</v>
          </cell>
          <cell r="O5089" t="str">
            <v>Não</v>
          </cell>
          <cell r="P5089">
            <v>4.3589980751893992E-2</v>
          </cell>
          <cell r="Q5089" t="str">
            <v>Sim</v>
          </cell>
          <cell r="R5089" t="str">
            <v/>
          </cell>
          <cell r="S5089" t="str">
            <v/>
          </cell>
          <cell r="T5089" t="str">
            <v/>
          </cell>
          <cell r="U5089" t="str">
            <v/>
          </cell>
          <cell r="V5089" t="str">
            <v>Sim</v>
          </cell>
          <cell r="W5089" t="str">
            <v>Sim</v>
          </cell>
        </row>
        <row r="5090">
          <cell r="D5090" t="str">
            <v>Veranópolis/RS</v>
          </cell>
          <cell r="E5090" t="str">
            <v>A</v>
          </cell>
          <cell r="F5090">
            <v>3.3162376863330144E-2</v>
          </cell>
          <cell r="G5090" t="str">
            <v>A</v>
          </cell>
          <cell r="H5090">
            <v>0.85629000894871443</v>
          </cell>
          <cell r="I5090" t="str">
            <v>B</v>
          </cell>
          <cell r="J5090">
            <v>0.13821834828599952</v>
          </cell>
          <cell r="K5090" t="str">
            <v>A</v>
          </cell>
          <cell r="L5090" t="str">
            <v>Cicf</v>
          </cell>
          <cell r="M5090" t="str">
            <v/>
          </cell>
          <cell r="N5090" t="str">
            <v>CAPAG Ano Base 2023</v>
          </cell>
          <cell r="O5090" t="str">
            <v>Não</v>
          </cell>
          <cell r="P5090">
            <v>0.17485139702263763</v>
          </cell>
          <cell r="Q5090" t="str">
            <v>Sim</v>
          </cell>
          <cell r="R5090" t="str">
            <v/>
          </cell>
          <cell r="S5090" t="str">
            <v/>
          </cell>
          <cell r="T5090" t="str">
            <v/>
          </cell>
          <cell r="U5090" t="str">
            <v/>
          </cell>
          <cell r="V5090" t="str">
            <v>Sim</v>
          </cell>
          <cell r="W5090" t="str">
            <v>Sim</v>
          </cell>
        </row>
        <row r="5091">
          <cell r="D5091" t="str">
            <v>Vespasiano Corrêa/RS</v>
          </cell>
          <cell r="E5091" t="str">
            <v>C</v>
          </cell>
          <cell r="F5091">
            <v>0</v>
          </cell>
          <cell r="G5091" t="str">
            <v>A</v>
          </cell>
          <cell r="H5091">
            <v>0.9693844421270329</v>
          </cell>
          <cell r="I5091" t="str">
            <v>C</v>
          </cell>
          <cell r="J5091">
            <v>1.5933786297927719E-2</v>
          </cell>
          <cell r="K5091" t="str">
            <v>B</v>
          </cell>
          <cell r="L5091" t="str">
            <v>Bicf</v>
          </cell>
          <cell r="M5091" t="str">
            <v/>
          </cell>
          <cell r="N5091" t="str">
            <v>CAPAG Ano Base 2023</v>
          </cell>
          <cell r="O5091" t="str">
            <v>Não</v>
          </cell>
          <cell r="P5091">
            <v>7.9310081981489504E-4</v>
          </cell>
          <cell r="Q5091" t="str">
            <v>Sim</v>
          </cell>
          <cell r="R5091" t="str">
            <v>Sim</v>
          </cell>
          <cell r="S5091" t="str">
            <v/>
          </cell>
          <cell r="T5091" t="str">
            <v/>
          </cell>
          <cell r="U5091" t="str">
            <v/>
          </cell>
          <cell r="V5091" t="str">
            <v>Sim</v>
          </cell>
          <cell r="W5091" t="str">
            <v>Sim</v>
          </cell>
        </row>
        <row r="5092">
          <cell r="D5092" t="str">
            <v>Viadutos/RS</v>
          </cell>
          <cell r="E5092" t="str">
            <v>A+</v>
          </cell>
          <cell r="F5092">
            <v>4.8208813825399384E-2</v>
          </cell>
          <cell r="G5092" t="str">
            <v>A</v>
          </cell>
          <cell r="H5092">
            <v>0.79361140295240484</v>
          </cell>
          <cell r="I5092" t="str">
            <v>A</v>
          </cell>
          <cell r="J5092">
            <v>7.8024608218897229E-2</v>
          </cell>
          <cell r="K5092" t="str">
            <v>A</v>
          </cell>
          <cell r="L5092" t="str">
            <v>Aicf</v>
          </cell>
          <cell r="M5092" t="str">
            <v/>
          </cell>
          <cell r="N5092" t="str">
            <v>CAPAG Ano Base 2023</v>
          </cell>
          <cell r="O5092" t="str">
            <v>Não</v>
          </cell>
          <cell r="P5092">
            <v>2.0854891457971991E-2</v>
          </cell>
          <cell r="Q5092" t="str">
            <v>Sim</v>
          </cell>
          <cell r="R5092" t="str">
            <v/>
          </cell>
          <cell r="S5092" t="str">
            <v/>
          </cell>
          <cell r="T5092" t="str">
            <v/>
          </cell>
          <cell r="U5092" t="str">
            <v/>
          </cell>
          <cell r="V5092" t="str">
            <v>Sim</v>
          </cell>
          <cell r="W5092" t="str">
            <v>Sim</v>
          </cell>
        </row>
        <row r="5093">
          <cell r="D5093" t="str">
            <v>Viamão/RS</v>
          </cell>
          <cell r="E5093" t="str">
            <v>C</v>
          </cell>
          <cell r="F5093">
            <v>0.35812793447894192</v>
          </cell>
          <cell r="G5093" t="str">
            <v>A</v>
          </cell>
          <cell r="H5093">
            <v>0.92672916611031586</v>
          </cell>
          <cell r="I5093" t="str">
            <v>B</v>
          </cell>
          <cell r="J5093">
            <v>-1.1097094144950418E-2</v>
          </cell>
          <cell r="K5093" t="str">
            <v>C</v>
          </cell>
          <cell r="L5093" t="str">
            <v>Aicf</v>
          </cell>
          <cell r="M5093" t="str">
            <v/>
          </cell>
          <cell r="N5093" t="str">
            <v>CAPAG Ano Base 2023</v>
          </cell>
          <cell r="O5093" t="str">
            <v>Não</v>
          </cell>
          <cell r="P5093">
            <v>3.9087938687120745</v>
          </cell>
          <cell r="Q5093" t="str">
            <v>Sim</v>
          </cell>
          <cell r="R5093" t="str">
            <v/>
          </cell>
          <cell r="S5093" t="str">
            <v/>
          </cell>
          <cell r="T5093" t="str">
            <v/>
          </cell>
          <cell r="U5093" t="str">
            <v/>
          </cell>
          <cell r="V5093" t="str">
            <v>Sim</v>
          </cell>
          <cell r="W5093" t="str">
            <v>Sim</v>
          </cell>
        </row>
        <row r="5094">
          <cell r="D5094" t="str">
            <v>Vicente Dutra/RS</v>
          </cell>
          <cell r="E5094" t="str">
            <v>A</v>
          </cell>
          <cell r="F5094">
            <v>5.710847428543743E-2</v>
          </cell>
          <cell r="G5094" t="str">
            <v>A</v>
          </cell>
          <cell r="H5094">
            <v>0.87151491417769156</v>
          </cell>
          <cell r="I5094" t="str">
            <v>B</v>
          </cell>
          <cell r="J5094">
            <v>8.9505839223572872E-2</v>
          </cell>
          <cell r="K5094" t="str">
            <v>A</v>
          </cell>
          <cell r="L5094" t="str">
            <v>Bicf</v>
          </cell>
          <cell r="M5094" t="str">
            <v/>
          </cell>
          <cell r="N5094" t="str">
            <v>CAPAG Ano Base 2024</v>
          </cell>
          <cell r="O5094" t="str">
            <v>Sim</v>
          </cell>
          <cell r="P5094">
            <v>0.15884416017045019</v>
          </cell>
          <cell r="Q5094" t="str">
            <v>Sim</v>
          </cell>
          <cell r="R5094" t="str">
            <v/>
          </cell>
          <cell r="S5094" t="str">
            <v/>
          </cell>
          <cell r="T5094" t="str">
            <v/>
          </cell>
          <cell r="U5094" t="str">
            <v/>
          </cell>
          <cell r="V5094" t="str">
            <v>Sim</v>
          </cell>
          <cell r="W5094" t="str">
            <v>Sim</v>
          </cell>
        </row>
        <row r="5095">
          <cell r="D5095" t="str">
            <v>Victor Graeff/RS</v>
          </cell>
          <cell r="E5095" t="str">
            <v>A+</v>
          </cell>
          <cell r="F5095">
            <v>6.2761538260137931E-2</v>
          </cell>
          <cell r="G5095" t="str">
            <v>A</v>
          </cell>
          <cell r="H5095">
            <v>0.78308579948755974</v>
          </cell>
          <cell r="I5095" t="str">
            <v>A</v>
          </cell>
          <cell r="J5095">
            <v>0.11410939020500815</v>
          </cell>
          <cell r="K5095" t="str">
            <v>A</v>
          </cell>
          <cell r="L5095" t="str">
            <v>Aicf</v>
          </cell>
          <cell r="M5095" t="str">
            <v/>
          </cell>
          <cell r="N5095" t="str">
            <v>CAPAG Ano Base 2023</v>
          </cell>
          <cell r="O5095" t="str">
            <v>Não</v>
          </cell>
          <cell r="P5095">
            <v>8.040917458679181E-2</v>
          </cell>
          <cell r="Q5095" t="str">
            <v>Sim</v>
          </cell>
          <cell r="R5095" t="str">
            <v/>
          </cell>
          <cell r="S5095" t="str">
            <v/>
          </cell>
          <cell r="T5095" t="str">
            <v/>
          </cell>
          <cell r="U5095" t="str">
            <v/>
          </cell>
          <cell r="V5095" t="str">
            <v>Sim</v>
          </cell>
          <cell r="W5095" t="str">
            <v>Sim</v>
          </cell>
        </row>
        <row r="5096">
          <cell r="D5096" t="str">
            <v>Vila Flores/RS</v>
          </cell>
          <cell r="E5096" t="str">
            <v>C</v>
          </cell>
          <cell r="F5096">
            <v>8.3580919486864506E-4</v>
          </cell>
          <cell r="G5096" t="str">
            <v>A</v>
          </cell>
          <cell r="H5096">
            <v>1.3084793720628862</v>
          </cell>
          <cell r="I5096" t="str">
            <v>C</v>
          </cell>
          <cell r="J5096">
            <v>0.13907963667547979</v>
          </cell>
          <cell r="K5096" t="str">
            <v>A</v>
          </cell>
          <cell r="L5096" t="str">
            <v>Cicf</v>
          </cell>
          <cell r="M5096" t="str">
            <v/>
          </cell>
          <cell r="N5096" t="str">
            <v>CAPAG Ano Base 2023</v>
          </cell>
          <cell r="O5096" t="str">
            <v>Não</v>
          </cell>
          <cell r="P5096">
            <v>0.10211093546839529</v>
          </cell>
          <cell r="Q5096" t="str">
            <v>Sim</v>
          </cell>
          <cell r="R5096" t="str">
            <v/>
          </cell>
          <cell r="S5096" t="str">
            <v/>
          </cell>
          <cell r="T5096" t="str">
            <v/>
          </cell>
          <cell r="U5096" t="str">
            <v/>
          </cell>
          <cell r="V5096" t="str">
            <v>Sim</v>
          </cell>
          <cell r="W5096" t="str">
            <v>Sim</v>
          </cell>
        </row>
        <row r="5097">
          <cell r="D5097" t="str">
            <v>Vila Lângaro/RS</v>
          </cell>
          <cell r="E5097" t="str">
            <v>A</v>
          </cell>
          <cell r="F5097">
            <v>2.0719602598945893E-2</v>
          </cell>
          <cell r="G5097" t="str">
            <v>A</v>
          </cell>
          <cell r="H5097">
            <v>0.75856152629229512</v>
          </cell>
          <cell r="I5097" t="str">
            <v>A</v>
          </cell>
          <cell r="J5097">
            <v>3.788999299245998E-2</v>
          </cell>
          <cell r="K5097" t="str">
            <v>B</v>
          </cell>
          <cell r="L5097" t="str">
            <v>Dicf</v>
          </cell>
          <cell r="M5097" t="str">
            <v/>
          </cell>
          <cell r="N5097" t="str">
            <v>CAPAG Ano Base 2023</v>
          </cell>
          <cell r="O5097" t="str">
            <v>Não</v>
          </cell>
          <cell r="P5097">
            <v>0.11979159314561134</v>
          </cell>
          <cell r="Q5097" t="str">
            <v>Sim</v>
          </cell>
          <cell r="R5097" t="str">
            <v/>
          </cell>
          <cell r="S5097" t="str">
            <v/>
          </cell>
          <cell r="T5097" t="str">
            <v/>
          </cell>
          <cell r="U5097" t="str">
            <v/>
          </cell>
          <cell r="V5097" t="str">
            <v>Sim</v>
          </cell>
          <cell r="W5097" t="str">
            <v>Sim</v>
          </cell>
        </row>
        <row r="5098">
          <cell r="D5098" t="str">
            <v>Vila Maria/RS</v>
          </cell>
          <cell r="E5098" t="str">
            <v>A+</v>
          </cell>
          <cell r="F5098">
            <v>0.1123169563568551</v>
          </cell>
          <cell r="G5098" t="str">
            <v>A</v>
          </cell>
          <cell r="H5098">
            <v>0.80449232816108784</v>
          </cell>
          <cell r="I5098" t="str">
            <v>A</v>
          </cell>
          <cell r="J5098">
            <v>8.9949809758933977E-2</v>
          </cell>
          <cell r="K5098" t="str">
            <v>A</v>
          </cell>
          <cell r="L5098" t="str">
            <v>Aicf</v>
          </cell>
          <cell r="M5098" t="str">
            <v/>
          </cell>
          <cell r="N5098" t="str">
            <v>CAPAG Ano Base 2023</v>
          </cell>
          <cell r="O5098" t="str">
            <v>Não</v>
          </cell>
          <cell r="P5098">
            <v>6.6193921658616248E-2</v>
          </cell>
          <cell r="Q5098" t="str">
            <v>Sim</v>
          </cell>
          <cell r="R5098" t="str">
            <v/>
          </cell>
          <cell r="S5098" t="str">
            <v/>
          </cell>
          <cell r="T5098" t="str">
            <v/>
          </cell>
          <cell r="U5098" t="str">
            <v/>
          </cell>
          <cell r="V5098" t="str">
            <v>Sim</v>
          </cell>
          <cell r="W5098" t="str">
            <v>Sim</v>
          </cell>
        </row>
        <row r="5099">
          <cell r="D5099" t="str">
            <v>Vila Nova do Sul/RS</v>
          </cell>
          <cell r="E5099" t="str">
            <v>A</v>
          </cell>
          <cell r="F5099">
            <v>2.9978920215249238E-2</v>
          </cell>
          <cell r="G5099" t="str">
            <v>A</v>
          </cell>
          <cell r="H5099">
            <v>0.81925184943048435</v>
          </cell>
          <cell r="I5099" t="str">
            <v>A</v>
          </cell>
          <cell r="J5099">
            <v>5.9332023538484609E-2</v>
          </cell>
          <cell r="K5099" t="str">
            <v>A</v>
          </cell>
          <cell r="L5099" t="str">
            <v>Bicf</v>
          </cell>
          <cell r="M5099" t="str">
            <v/>
          </cell>
          <cell r="N5099" t="str">
            <v>CAPAG Ano Base 2023</v>
          </cell>
          <cell r="O5099" t="str">
            <v>Não</v>
          </cell>
          <cell r="P5099">
            <v>0.49157623599134587</v>
          </cell>
          <cell r="Q5099" t="str">
            <v>Sim</v>
          </cell>
          <cell r="R5099" t="str">
            <v/>
          </cell>
          <cell r="S5099" t="str">
            <v/>
          </cell>
          <cell r="T5099" t="str">
            <v/>
          </cell>
          <cell r="U5099" t="str">
            <v/>
          </cell>
          <cell r="V5099" t="str">
            <v>Sim</v>
          </cell>
          <cell r="W5099" t="str">
            <v>Sim</v>
          </cell>
        </row>
        <row r="5100">
          <cell r="D5100" t="str">
            <v>Vista Alegre/RS</v>
          </cell>
          <cell r="E5100" t="str">
            <v>B</v>
          </cell>
          <cell r="F5100">
            <v>5.8035402773175043E-4</v>
          </cell>
          <cell r="G5100" t="str">
            <v>A</v>
          </cell>
          <cell r="H5100">
            <v>0.91183484686176453</v>
          </cell>
          <cell r="I5100" t="str">
            <v>B</v>
          </cell>
          <cell r="J5100">
            <v>4.3561263171876752E-2</v>
          </cell>
          <cell r="K5100" t="str">
            <v>B</v>
          </cell>
          <cell r="L5100" t="str">
            <v>Cicf</v>
          </cell>
          <cell r="M5100" t="str">
            <v/>
          </cell>
          <cell r="N5100" t="str">
            <v>CAPAG Ano Base 2023</v>
          </cell>
          <cell r="O5100" t="str">
            <v>Não</v>
          </cell>
          <cell r="P5100">
            <v>4.9398380136049358E-2</v>
          </cell>
          <cell r="Q5100" t="str">
            <v>Sim</v>
          </cell>
          <cell r="R5100" t="str">
            <v/>
          </cell>
          <cell r="S5100" t="str">
            <v/>
          </cell>
          <cell r="T5100" t="str">
            <v/>
          </cell>
          <cell r="U5100" t="str">
            <v/>
          </cell>
          <cell r="V5100" t="str">
            <v>Sim</v>
          </cell>
          <cell r="W5100" t="str">
            <v>Sim</v>
          </cell>
        </row>
        <row r="5101">
          <cell r="D5101" t="str">
            <v>Vista Alegre do Prata/RS</v>
          </cell>
          <cell r="E5101" t="str">
            <v>A</v>
          </cell>
          <cell r="F5101">
            <v>8.7332910648608153E-3</v>
          </cell>
          <cell r="G5101" t="str">
            <v>A</v>
          </cell>
          <cell r="H5101">
            <v>0.85117254070999759</v>
          </cell>
          <cell r="I5101" t="str">
            <v>B</v>
          </cell>
          <cell r="J5101">
            <v>0.13230749176203158</v>
          </cell>
          <cell r="K5101" t="str">
            <v>A</v>
          </cell>
          <cell r="L5101" t="str">
            <v>Bicf</v>
          </cell>
          <cell r="M5101" t="str">
            <v/>
          </cell>
          <cell r="N5101" t="str">
            <v>CAPAG Ano Base 2023</v>
          </cell>
          <cell r="O5101" t="str">
            <v>Não</v>
          </cell>
          <cell r="P5101">
            <v>0.11097493731352692</v>
          </cell>
          <cell r="Q5101" t="str">
            <v>Sim</v>
          </cell>
          <cell r="R5101" t="str">
            <v/>
          </cell>
          <cell r="S5101" t="str">
            <v/>
          </cell>
          <cell r="T5101" t="str">
            <v/>
          </cell>
          <cell r="U5101" t="str">
            <v/>
          </cell>
          <cell r="V5101" t="str">
            <v>Sim</v>
          </cell>
          <cell r="W5101" t="str">
            <v>Sim</v>
          </cell>
        </row>
        <row r="5102">
          <cell r="D5102" t="str">
            <v>Vista Gaúcha/RS</v>
          </cell>
          <cell r="E5102" t="str">
            <v>A</v>
          </cell>
          <cell r="F5102">
            <v>0.1534285446875284</v>
          </cell>
          <cell r="G5102" t="str">
            <v>A</v>
          </cell>
          <cell r="H5102">
            <v>0.83969186815414898</v>
          </cell>
          <cell r="I5102" t="str">
            <v>A</v>
          </cell>
          <cell r="J5102">
            <v>2.6364125960027129E-2</v>
          </cell>
          <cell r="K5102" t="str">
            <v>B</v>
          </cell>
          <cell r="L5102" t="str">
            <v>Bicf</v>
          </cell>
          <cell r="M5102" t="str">
            <v/>
          </cell>
          <cell r="N5102" t="str">
            <v>CAPAG Ano Base 2023</v>
          </cell>
          <cell r="O5102" t="str">
            <v>Não</v>
          </cell>
          <cell r="P5102">
            <v>0.11404900987873598</v>
          </cell>
          <cell r="Q5102" t="str">
            <v>Sim</v>
          </cell>
          <cell r="R5102" t="str">
            <v/>
          </cell>
          <cell r="S5102" t="str">
            <v/>
          </cell>
          <cell r="T5102" t="str">
            <v/>
          </cell>
          <cell r="U5102" t="str">
            <v/>
          </cell>
          <cell r="V5102" t="str">
            <v>Sim</v>
          </cell>
          <cell r="W5102" t="str">
            <v>Sim</v>
          </cell>
        </row>
        <row r="5103">
          <cell r="D5103" t="str">
            <v>Vitória das Missões/RS</v>
          </cell>
          <cell r="E5103" t="str">
            <v>C</v>
          </cell>
          <cell r="F5103">
            <v>4.8998376908342481E-2</v>
          </cell>
          <cell r="G5103" t="str">
            <v>A</v>
          </cell>
          <cell r="H5103">
            <v>11.118774134109568</v>
          </cell>
          <cell r="I5103" t="str">
            <v>C</v>
          </cell>
          <cell r="J5103">
            <v>-4.74809148062127E-2</v>
          </cell>
          <cell r="K5103" t="str">
            <v>C</v>
          </cell>
          <cell r="L5103" t="str">
            <v>Aicf</v>
          </cell>
          <cell r="M5103" t="str">
            <v/>
          </cell>
          <cell r="N5103" t="str">
            <v>CAPAG Ano Base 2023</v>
          </cell>
          <cell r="O5103" t="str">
            <v>Não</v>
          </cell>
          <cell r="P5103">
            <v>10.676888683672388</v>
          </cell>
          <cell r="Q5103" t="str">
            <v>Sim</v>
          </cell>
          <cell r="R5103" t="str">
            <v/>
          </cell>
          <cell r="S5103" t="str">
            <v/>
          </cell>
          <cell r="T5103" t="str">
            <v/>
          </cell>
          <cell r="U5103" t="str">
            <v/>
          </cell>
          <cell r="V5103" t="str">
            <v>Sim</v>
          </cell>
          <cell r="W5103" t="str">
            <v>Não</v>
          </cell>
        </row>
        <row r="5104">
          <cell r="D5104" t="str">
            <v>Westfália/RS</v>
          </cell>
          <cell r="E5104" t="str">
            <v>A</v>
          </cell>
          <cell r="F5104">
            <v>3.6472482740256322E-2</v>
          </cell>
          <cell r="G5104" t="str">
            <v>A</v>
          </cell>
          <cell r="H5104">
            <v>0.84912734342464469</v>
          </cell>
          <cell r="I5104" t="str">
            <v>A</v>
          </cell>
          <cell r="J5104">
            <v>0.19828182137779188</v>
          </cell>
          <cell r="K5104" t="str">
            <v>A</v>
          </cell>
          <cell r="L5104" t="str">
            <v>Bicf</v>
          </cell>
          <cell r="M5104" t="str">
            <v/>
          </cell>
          <cell r="N5104" t="str">
            <v>CAPAG Ano Base 2023</v>
          </cell>
          <cell r="O5104" t="str">
            <v>Não</v>
          </cell>
          <cell r="P5104">
            <v>0.11560065510215167</v>
          </cell>
          <cell r="Q5104" t="str">
            <v>Sim</v>
          </cell>
          <cell r="R5104" t="str">
            <v/>
          </cell>
          <cell r="S5104" t="str">
            <v/>
          </cell>
          <cell r="T5104" t="str">
            <v/>
          </cell>
          <cell r="U5104" t="str">
            <v/>
          </cell>
          <cell r="V5104" t="str">
            <v>Sim</v>
          </cell>
          <cell r="W5104" t="str">
            <v>Sim</v>
          </cell>
        </row>
        <row r="5105">
          <cell r="D5105" t="str">
            <v>Xangri-lá/RS</v>
          </cell>
          <cell r="E5105" t="str">
            <v>C</v>
          </cell>
          <cell r="F5105">
            <v>0.17225376449919222</v>
          </cell>
          <cell r="G5105" t="str">
            <v>A</v>
          </cell>
          <cell r="H5105">
            <v>0.86468345624236376</v>
          </cell>
          <cell r="I5105" t="str">
            <v>B</v>
          </cell>
          <cell r="J5105">
            <v>-2.2707069310541173E-2</v>
          </cell>
          <cell r="K5105" t="str">
            <v>C</v>
          </cell>
          <cell r="L5105" t="str">
            <v>Bicf</v>
          </cell>
          <cell r="M5105" t="str">
            <v/>
          </cell>
          <cell r="N5105" t="str">
            <v>CAPAG Ano Base 2023</v>
          </cell>
          <cell r="O5105" t="str">
            <v>Não</v>
          </cell>
          <cell r="P5105">
            <v>0.57299119264934462</v>
          </cell>
          <cell r="Q5105" t="str">
            <v>Sim</v>
          </cell>
          <cell r="R5105" t="str">
            <v>Sim</v>
          </cell>
          <cell r="S5105" t="str">
            <v/>
          </cell>
          <cell r="T5105" t="str">
            <v/>
          </cell>
          <cell r="U5105" t="str">
            <v/>
          </cell>
          <cell r="V5105" t="str">
            <v>Sim</v>
          </cell>
          <cell r="W5105" t="str">
            <v>Sim</v>
          </cell>
        </row>
        <row r="5106">
          <cell r="D5106" t="str">
            <v>Água Clara/MS</v>
          </cell>
          <cell r="E5106" t="str">
            <v>C</v>
          </cell>
          <cell r="F5106">
            <v>5.114487121482135E-2</v>
          </cell>
          <cell r="G5106" t="str">
            <v>A</v>
          </cell>
          <cell r="H5106">
            <v>0.89930577466128925</v>
          </cell>
          <cell r="I5106" t="str">
            <v>B</v>
          </cell>
          <cell r="J5106">
            <v>-5.6199040476019556E-3</v>
          </cell>
          <cell r="K5106" t="str">
            <v>C</v>
          </cell>
          <cell r="L5106" t="str">
            <v>Dicf</v>
          </cell>
          <cell r="M5106" t="str">
            <v/>
          </cell>
          <cell r="N5106" t="str">
            <v>CAPAG Ano Base 2023</v>
          </cell>
          <cell r="O5106" t="str">
            <v>Não</v>
          </cell>
          <cell r="P5106">
            <v>1.3284156802707241</v>
          </cell>
          <cell r="Q5106" t="str">
            <v>Sim</v>
          </cell>
          <cell r="R5106" t="str">
            <v/>
          </cell>
          <cell r="S5106" t="str">
            <v/>
          </cell>
          <cell r="T5106" t="str">
            <v/>
          </cell>
          <cell r="U5106" t="str">
            <v/>
          </cell>
          <cell r="V5106" t="str">
            <v>Sim</v>
          </cell>
          <cell r="W5106" t="str">
            <v>Sim</v>
          </cell>
        </row>
        <row r="5107">
          <cell r="D5107" t="str">
            <v>Alcinópolis/MS</v>
          </cell>
          <cell r="E5107" t="str">
            <v>n.d.</v>
          </cell>
          <cell r="F5107">
            <v>0</v>
          </cell>
          <cell r="G5107" t="str">
            <v>A</v>
          </cell>
          <cell r="H5107" t="str">
            <v>n.d.</v>
          </cell>
          <cell r="I5107" t="str">
            <v>n.d.</v>
          </cell>
          <cell r="J5107">
            <v>0.20478530391401248</v>
          </cell>
          <cell r="K5107" t="str">
            <v>A</v>
          </cell>
          <cell r="L5107" t="str">
            <v>Cicf</v>
          </cell>
          <cell r="M510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107" t="str">
            <v>CAPAG Ano Base 2023</v>
          </cell>
          <cell r="O5107" t="str">
            <v>Não</v>
          </cell>
          <cell r="P5107">
            <v>7.8407580861346859E-2</v>
          </cell>
          <cell r="Q5107" t="str">
            <v>Sim</v>
          </cell>
          <cell r="R5107" t="str">
            <v/>
          </cell>
          <cell r="S5107" t="str">
            <v>Sim</v>
          </cell>
          <cell r="T5107" t="str">
            <v/>
          </cell>
          <cell r="U5107" t="str">
            <v/>
          </cell>
          <cell r="V5107" t="str">
            <v>Sim</v>
          </cell>
          <cell r="W5107" t="str">
            <v>Sim</v>
          </cell>
        </row>
        <row r="5108">
          <cell r="D5108" t="str">
            <v>Amambai/MS</v>
          </cell>
          <cell r="E5108" t="str">
            <v>n.d.</v>
          </cell>
          <cell r="F5108">
            <v>0.19707332331495353</v>
          </cell>
          <cell r="G5108" t="str">
            <v>A</v>
          </cell>
          <cell r="H5108">
            <v>0.95533283500684285</v>
          </cell>
          <cell r="I5108" t="str">
            <v>C</v>
          </cell>
          <cell r="J5108" t="str">
            <v>n.d.</v>
          </cell>
          <cell r="K5108" t="str">
            <v>n.d.</v>
          </cell>
          <cell r="L5108" t="str">
            <v>Cicf</v>
          </cell>
          <cell r="M510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08" t="str">
            <v>CAPAG Ano Base 2023</v>
          </cell>
          <cell r="O5108" t="str">
            <v>Não</v>
          </cell>
          <cell r="P5108" t="str">
            <v>n.d.</v>
          </cell>
          <cell r="Q5108" t="str">
            <v>Sim</v>
          </cell>
          <cell r="R5108" t="str">
            <v/>
          </cell>
          <cell r="S5108" t="str">
            <v/>
          </cell>
          <cell r="T5108" t="str">
            <v/>
          </cell>
          <cell r="U5108" t="str">
            <v>Sim</v>
          </cell>
          <cell r="V5108" t="str">
            <v>Sim</v>
          </cell>
          <cell r="W5108" t="str">
            <v>Não</v>
          </cell>
        </row>
        <row r="5109">
          <cell r="D5109" t="str">
            <v>Anastácio/MS</v>
          </cell>
          <cell r="E5109" t="str">
            <v>C</v>
          </cell>
          <cell r="F5109">
            <v>7.6846370996753691E-2</v>
          </cell>
          <cell r="G5109" t="str">
            <v>A</v>
          </cell>
          <cell r="H5109">
            <v>0.90968793596978559</v>
          </cell>
          <cell r="I5109" t="str">
            <v>B</v>
          </cell>
          <cell r="J5109">
            <v>-5.8775365303002189E-2</v>
          </cell>
          <cell r="K5109" t="str">
            <v>C</v>
          </cell>
          <cell r="L5109" t="str">
            <v>Cicf</v>
          </cell>
          <cell r="M5109" t="str">
            <v/>
          </cell>
          <cell r="N5109" t="str">
            <v>CAPAG Ano Base 2023</v>
          </cell>
          <cell r="O5109" t="str">
            <v>Não</v>
          </cell>
          <cell r="P5109">
            <v>0.34758526477863927</v>
          </cell>
          <cell r="Q5109" t="str">
            <v>Sim</v>
          </cell>
          <cell r="R5109" t="str">
            <v>Sim</v>
          </cell>
          <cell r="S5109" t="str">
            <v/>
          </cell>
          <cell r="T5109" t="str">
            <v/>
          </cell>
          <cell r="U5109" t="str">
            <v/>
          </cell>
          <cell r="V5109" t="str">
            <v>Sim</v>
          </cell>
          <cell r="W5109" t="str">
            <v>Sim</v>
          </cell>
        </row>
        <row r="5110">
          <cell r="D5110" t="str">
            <v>Anaurilândia/MS</v>
          </cell>
          <cell r="E5110" t="str">
            <v>C</v>
          </cell>
          <cell r="F5110">
            <v>0.28474286484173478</v>
          </cell>
          <cell r="G5110" t="str">
            <v>A</v>
          </cell>
          <cell r="H5110">
            <v>0.98851008606054369</v>
          </cell>
          <cell r="I5110" t="str">
            <v>C</v>
          </cell>
          <cell r="J5110">
            <v>0.59955713584363091</v>
          </cell>
          <cell r="K5110" t="str">
            <v>A</v>
          </cell>
          <cell r="L5110" t="str">
            <v>Dicf</v>
          </cell>
          <cell r="M5110" t="str">
            <v/>
          </cell>
          <cell r="N5110" t="str">
            <v>CAPAG Ano Base 2023</v>
          </cell>
          <cell r="O5110" t="str">
            <v>Não</v>
          </cell>
          <cell r="P5110">
            <v>1.9432004600350258E-2</v>
          </cell>
          <cell r="Q5110" t="str">
            <v>Sim</v>
          </cell>
          <cell r="R5110" t="str">
            <v/>
          </cell>
          <cell r="S5110" t="str">
            <v/>
          </cell>
          <cell r="T5110" t="str">
            <v/>
          </cell>
          <cell r="U5110" t="str">
            <v/>
          </cell>
          <cell r="V5110" t="str">
            <v>Sim</v>
          </cell>
          <cell r="W5110" t="str">
            <v>Sim</v>
          </cell>
        </row>
        <row r="5111">
          <cell r="D5111" t="str">
            <v>Angélica/MS</v>
          </cell>
          <cell r="E5111" t="str">
            <v>n.d.</v>
          </cell>
          <cell r="F5111" t="str">
            <v>n.d.</v>
          </cell>
          <cell r="G5111" t="str">
            <v>n.d.</v>
          </cell>
          <cell r="H5111" t="str">
            <v>n.d.</v>
          </cell>
          <cell r="I5111" t="str">
            <v>n.d.</v>
          </cell>
          <cell r="J5111" t="str">
            <v>n.d.</v>
          </cell>
          <cell r="K5111" t="str">
            <v>n.d.</v>
          </cell>
          <cell r="L5111" t="str">
            <v>Cicf</v>
          </cell>
          <cell r="M5111" t="str">
            <v xml:space="preserve">Ente não publicou último RGF de 2024
Ente não publicou último RREO de 2024
</v>
          </cell>
          <cell r="N5111" t="str">
            <v>CAPAG Ano Base 2023</v>
          </cell>
          <cell r="O5111" t="str">
            <v>Não</v>
          </cell>
          <cell r="P5111">
            <v>8.5774447069007095E-2</v>
          </cell>
          <cell r="Q5111" t="str">
            <v>Sim</v>
          </cell>
          <cell r="R5111" t="str">
            <v>Sim</v>
          </cell>
          <cell r="S5111" t="str">
            <v/>
          </cell>
          <cell r="T5111" t="str">
            <v/>
          </cell>
          <cell r="U5111" t="str">
            <v/>
          </cell>
          <cell r="V5111" t="str">
            <v>Não</v>
          </cell>
          <cell r="W5111" t="str">
            <v>Não</v>
          </cell>
        </row>
        <row r="5112">
          <cell r="D5112" t="str">
            <v>Antônio João/MS</v>
          </cell>
          <cell r="E5112" t="str">
            <v>B</v>
          </cell>
          <cell r="F5112">
            <v>0.28070325212968716</v>
          </cell>
          <cell r="G5112" t="str">
            <v>A</v>
          </cell>
          <cell r="H5112">
            <v>0.85083353897117431</v>
          </cell>
          <cell r="I5112" t="str">
            <v>B</v>
          </cell>
          <cell r="J5112">
            <v>4.3383176478949383E-2</v>
          </cell>
          <cell r="K5112" t="str">
            <v>B</v>
          </cell>
          <cell r="L5112" t="str">
            <v>Bicf</v>
          </cell>
          <cell r="M5112" t="str">
            <v/>
          </cell>
          <cell r="N5112" t="str">
            <v>CAPAG Ano Base 2023</v>
          </cell>
          <cell r="O5112" t="str">
            <v>Não</v>
          </cell>
          <cell r="P5112">
            <v>4.0737878397994129E-3</v>
          </cell>
          <cell r="Q5112" t="str">
            <v>Sim</v>
          </cell>
          <cell r="R5112" t="str">
            <v/>
          </cell>
          <cell r="S5112" t="str">
            <v/>
          </cell>
          <cell r="T5112" t="str">
            <v/>
          </cell>
          <cell r="U5112" t="str">
            <v/>
          </cell>
          <cell r="V5112" t="str">
            <v>Sim</v>
          </cell>
          <cell r="W5112" t="str">
            <v>Sim</v>
          </cell>
        </row>
        <row r="5113">
          <cell r="D5113" t="str">
            <v>Aparecida do Taboado/MS</v>
          </cell>
          <cell r="E5113" t="str">
            <v>A</v>
          </cell>
          <cell r="F5113">
            <v>0.10320734738888337</v>
          </cell>
          <cell r="G5113" t="str">
            <v>A</v>
          </cell>
          <cell r="H5113">
            <v>0.87329968473793529</v>
          </cell>
          <cell r="I5113" t="str">
            <v>B</v>
          </cell>
          <cell r="J5113">
            <v>0.1365669150187645</v>
          </cell>
          <cell r="K5113" t="str">
            <v>A</v>
          </cell>
          <cell r="L5113" t="str">
            <v>Cicf</v>
          </cell>
          <cell r="M5113" t="str">
            <v/>
          </cell>
          <cell r="N5113" t="str">
            <v>CAPAG Ano Base 2023</v>
          </cell>
          <cell r="O5113" t="str">
            <v>Não</v>
          </cell>
          <cell r="P5113">
            <v>9.4027697803962015E-2</v>
          </cell>
          <cell r="Q5113" t="str">
            <v>Sim</v>
          </cell>
          <cell r="R5113" t="str">
            <v/>
          </cell>
          <cell r="S5113" t="str">
            <v/>
          </cell>
          <cell r="T5113" t="str">
            <v/>
          </cell>
          <cell r="U5113" t="str">
            <v/>
          </cell>
          <cell r="V5113" t="str">
            <v>Sim</v>
          </cell>
          <cell r="W5113" t="str">
            <v>Sim</v>
          </cell>
        </row>
        <row r="5114">
          <cell r="D5114" t="str">
            <v>Aquidauana/MS</v>
          </cell>
          <cell r="E5114" t="str">
            <v>C</v>
          </cell>
          <cell r="F5114">
            <v>0.26358502525220895</v>
          </cell>
          <cell r="G5114" t="str">
            <v>A</v>
          </cell>
          <cell r="H5114">
            <v>0.95775036839020422</v>
          </cell>
          <cell r="I5114" t="str">
            <v>C</v>
          </cell>
          <cell r="J5114">
            <v>-7.4232574072201477E-2</v>
          </cell>
          <cell r="K5114" t="str">
            <v>C</v>
          </cell>
          <cell r="L5114" t="str">
            <v>Cicf</v>
          </cell>
          <cell r="M5114" t="str">
            <v/>
          </cell>
          <cell r="N5114" t="str">
            <v>CAPAG Ano Base 2023</v>
          </cell>
          <cell r="O5114" t="str">
            <v>Não</v>
          </cell>
          <cell r="P5114" t="str">
            <v/>
          </cell>
          <cell r="Q5114" t="str">
            <v>Sim</v>
          </cell>
          <cell r="R5114" t="str">
            <v/>
          </cell>
          <cell r="S5114" t="str">
            <v/>
          </cell>
          <cell r="T5114" t="str">
            <v/>
          </cell>
          <cell r="U5114" t="str">
            <v/>
          </cell>
          <cell r="V5114" t="str">
            <v>Sim</v>
          </cell>
          <cell r="W5114" t="str">
            <v>Sim</v>
          </cell>
        </row>
        <row r="5115">
          <cell r="D5115" t="str">
            <v>Aral Moreira/MS</v>
          </cell>
          <cell r="E5115" t="str">
            <v>C</v>
          </cell>
          <cell r="F5115">
            <v>8.8889641189839289E-2</v>
          </cell>
          <cell r="G5115" t="str">
            <v>A</v>
          </cell>
          <cell r="H5115">
            <v>0.97726783635064085</v>
          </cell>
          <cell r="I5115" t="str">
            <v>C</v>
          </cell>
          <cell r="J5115">
            <v>-0.22290887851706992</v>
          </cell>
          <cell r="K5115" t="str">
            <v>C</v>
          </cell>
          <cell r="L5115" t="str">
            <v>Cicf</v>
          </cell>
          <cell r="M5115" t="str">
            <v/>
          </cell>
          <cell r="N5115" t="str">
            <v>CAPAG Ano Base 2023</v>
          </cell>
          <cell r="O5115" t="str">
            <v>Não</v>
          </cell>
          <cell r="P5115" t="str">
            <v/>
          </cell>
          <cell r="Q5115" t="str">
            <v>Sim</v>
          </cell>
          <cell r="R5115" t="str">
            <v/>
          </cell>
          <cell r="S5115" t="str">
            <v/>
          </cell>
          <cell r="T5115" t="str">
            <v/>
          </cell>
          <cell r="U5115" t="str">
            <v/>
          </cell>
          <cell r="V5115" t="str">
            <v>Sim</v>
          </cell>
          <cell r="W5115" t="str">
            <v>Sim</v>
          </cell>
        </row>
        <row r="5116">
          <cell r="D5116" t="str">
            <v>Bandeirantes/MS</v>
          </cell>
          <cell r="E5116" t="str">
            <v>C</v>
          </cell>
          <cell r="F5116">
            <v>0.33510853918145739</v>
          </cell>
          <cell r="G5116" t="str">
            <v>A</v>
          </cell>
          <cell r="H5116">
            <v>0.95653664428603835</v>
          </cell>
          <cell r="I5116" t="str">
            <v>C</v>
          </cell>
          <cell r="J5116">
            <v>9.3450071348176907E-3</v>
          </cell>
          <cell r="K5116" t="str">
            <v>B</v>
          </cell>
          <cell r="L5116" t="str">
            <v>Cicf</v>
          </cell>
          <cell r="M5116" t="str">
            <v/>
          </cell>
          <cell r="N5116" t="str">
            <v>CAPAG Ano Base 2023</v>
          </cell>
          <cell r="O5116" t="str">
            <v>Não</v>
          </cell>
          <cell r="P5116">
            <v>0.41205029931648129</v>
          </cell>
          <cell r="Q5116" t="str">
            <v>Sim</v>
          </cell>
          <cell r="R5116" t="str">
            <v/>
          </cell>
          <cell r="S5116" t="str">
            <v/>
          </cell>
          <cell r="T5116" t="str">
            <v/>
          </cell>
          <cell r="U5116" t="str">
            <v/>
          </cell>
          <cell r="V5116" t="str">
            <v>Sim</v>
          </cell>
          <cell r="W5116" t="str">
            <v>Sim</v>
          </cell>
        </row>
        <row r="5117">
          <cell r="D5117" t="str">
            <v>Bataguassu/MS</v>
          </cell>
          <cell r="E5117" t="str">
            <v>C</v>
          </cell>
          <cell r="F5117">
            <v>6.7849946314127746E-2</v>
          </cell>
          <cell r="G5117" t="str">
            <v>A</v>
          </cell>
          <cell r="H5117">
            <v>0.9524560746492402</v>
          </cell>
          <cell r="I5117" t="str">
            <v>C</v>
          </cell>
          <cell r="J5117">
            <v>0.18048945013466117</v>
          </cell>
          <cell r="K5117" t="str">
            <v>A</v>
          </cell>
          <cell r="L5117" t="str">
            <v>Bicf</v>
          </cell>
          <cell r="M5117" t="str">
            <v/>
          </cell>
          <cell r="N5117" t="str">
            <v>CAPAG Ano Base 2023</v>
          </cell>
          <cell r="O5117" t="str">
            <v>Não</v>
          </cell>
          <cell r="P5117">
            <v>4.991044257423026E-2</v>
          </cell>
          <cell r="Q5117" t="str">
            <v>Sim</v>
          </cell>
          <cell r="R5117" t="str">
            <v/>
          </cell>
          <cell r="S5117" t="str">
            <v/>
          </cell>
          <cell r="T5117" t="str">
            <v/>
          </cell>
          <cell r="U5117" t="str">
            <v/>
          </cell>
          <cell r="V5117" t="str">
            <v>Sim</v>
          </cell>
          <cell r="W5117" t="str">
            <v>Sim</v>
          </cell>
        </row>
        <row r="5118">
          <cell r="D5118" t="str">
            <v>Batayporã/MS</v>
          </cell>
          <cell r="E5118" t="str">
            <v>B</v>
          </cell>
          <cell r="F5118">
            <v>0.24445315735272791</v>
          </cell>
          <cell r="G5118" t="str">
            <v>A</v>
          </cell>
          <cell r="H5118">
            <v>0.905713239247813</v>
          </cell>
          <cell r="I5118" t="str">
            <v>B</v>
          </cell>
          <cell r="J5118">
            <v>3.2930995409558753E-2</v>
          </cell>
          <cell r="K5118" t="str">
            <v>B</v>
          </cell>
          <cell r="L5118" t="str">
            <v>Bicf</v>
          </cell>
          <cell r="M5118" t="str">
            <v/>
          </cell>
          <cell r="N5118" t="str">
            <v>CAPAG Ano Base 2023</v>
          </cell>
          <cell r="O5118" t="str">
            <v>Não</v>
          </cell>
          <cell r="P5118">
            <v>0.63706035825882579</v>
          </cell>
          <cell r="Q5118" t="str">
            <v>Sim</v>
          </cell>
          <cell r="R5118" t="str">
            <v/>
          </cell>
          <cell r="S5118" t="str">
            <v/>
          </cell>
          <cell r="T5118" t="str">
            <v/>
          </cell>
          <cell r="U5118" t="str">
            <v/>
          </cell>
          <cell r="V5118" t="str">
            <v>Sim</v>
          </cell>
          <cell r="W5118" t="str">
            <v>Sim</v>
          </cell>
        </row>
        <row r="5119">
          <cell r="D5119" t="str">
            <v>Bela Vista/MS</v>
          </cell>
          <cell r="E5119" t="str">
            <v>C</v>
          </cell>
          <cell r="F5119">
            <v>0.22497321811854668</v>
          </cell>
          <cell r="G5119" t="str">
            <v>A</v>
          </cell>
          <cell r="H5119">
            <v>0.96866532523099325</v>
          </cell>
          <cell r="I5119" t="str">
            <v>C</v>
          </cell>
          <cell r="J5119">
            <v>-2.4809381656327425E-2</v>
          </cell>
          <cell r="K5119" t="str">
            <v>C</v>
          </cell>
          <cell r="L5119" t="str">
            <v>Bicf</v>
          </cell>
          <cell r="M5119" t="str">
            <v/>
          </cell>
          <cell r="N5119" t="str">
            <v>CAPAG Ano Base 2023</v>
          </cell>
          <cell r="O5119" t="str">
            <v>Não</v>
          </cell>
          <cell r="P5119">
            <v>2.9723556351832729</v>
          </cell>
          <cell r="Q5119" t="str">
            <v>Sim</v>
          </cell>
          <cell r="R5119" t="str">
            <v/>
          </cell>
          <cell r="S5119" t="str">
            <v/>
          </cell>
          <cell r="T5119" t="str">
            <v/>
          </cell>
          <cell r="U5119" t="str">
            <v/>
          </cell>
          <cell r="V5119" t="str">
            <v>Sim</v>
          </cell>
          <cell r="W5119" t="str">
            <v>Sim</v>
          </cell>
        </row>
        <row r="5120">
          <cell r="D5120" t="str">
            <v>Bodoquena/MS</v>
          </cell>
          <cell r="E5120" t="str">
            <v>C</v>
          </cell>
          <cell r="F5120">
            <v>1.8618362949802791E-2</v>
          </cell>
          <cell r="G5120" t="str">
            <v>A</v>
          </cell>
          <cell r="H5120">
            <v>0.95269025104103511</v>
          </cell>
          <cell r="I5120" t="str">
            <v>C</v>
          </cell>
          <cell r="J5120">
            <v>-3.5561527264097816E-2</v>
          </cell>
          <cell r="K5120" t="str">
            <v>C</v>
          </cell>
          <cell r="L5120" t="str">
            <v>Dicf</v>
          </cell>
          <cell r="M5120" t="str">
            <v/>
          </cell>
          <cell r="N5120" t="str">
            <v>CAPAG Ano Base 2023</v>
          </cell>
          <cell r="O5120" t="str">
            <v>Não</v>
          </cell>
          <cell r="P5120">
            <v>0.72420869699747159</v>
          </cell>
          <cell r="Q5120" t="str">
            <v>Sim</v>
          </cell>
          <cell r="R5120" t="str">
            <v>Sim</v>
          </cell>
          <cell r="S5120" t="str">
            <v/>
          </cell>
          <cell r="T5120" t="str">
            <v/>
          </cell>
          <cell r="U5120" t="str">
            <v/>
          </cell>
          <cell r="V5120" t="str">
            <v>Sim</v>
          </cell>
          <cell r="W5120" t="str">
            <v>Sim</v>
          </cell>
        </row>
        <row r="5121">
          <cell r="D5121" t="str">
            <v>Bonito/MS</v>
          </cell>
          <cell r="E5121" t="str">
            <v>n.d.</v>
          </cell>
          <cell r="F5121" t="str">
            <v>n.d.</v>
          </cell>
          <cell r="G5121" t="str">
            <v>n.d.</v>
          </cell>
          <cell r="H5121" t="str">
            <v>n.d.</v>
          </cell>
          <cell r="I5121" t="str">
            <v>n.d.</v>
          </cell>
          <cell r="J5121" t="str">
            <v>n.d.</v>
          </cell>
          <cell r="K5121" t="str">
            <v>n.d.</v>
          </cell>
          <cell r="L5121" t="str">
            <v>Bicf</v>
          </cell>
          <cell r="M5121" t="str">
            <v xml:space="preserve">Ente não publicou último RGF de 2024
Ente não publicou último RREO de 2024
</v>
          </cell>
          <cell r="N5121" t="str">
            <v>CAPAG Ano Base 2023</v>
          </cell>
          <cell r="O5121" t="str">
            <v>Não</v>
          </cell>
          <cell r="P5121">
            <v>1.8116775313129701E-2</v>
          </cell>
          <cell r="Q5121" t="str">
            <v>Sim</v>
          </cell>
          <cell r="R5121" t="str">
            <v>Sim</v>
          </cell>
          <cell r="S5121" t="str">
            <v/>
          </cell>
          <cell r="T5121" t="str">
            <v/>
          </cell>
          <cell r="U5121" t="str">
            <v/>
          </cell>
          <cell r="V5121" t="str">
            <v>Não</v>
          </cell>
          <cell r="W5121" t="str">
            <v>Não</v>
          </cell>
        </row>
        <row r="5122">
          <cell r="D5122" t="str">
            <v>Brasilândia/MS</v>
          </cell>
          <cell r="E5122" t="str">
            <v>A</v>
          </cell>
          <cell r="F5122">
            <v>0.11949548568572355</v>
          </cell>
          <cell r="G5122" t="str">
            <v>A</v>
          </cell>
          <cell r="H5122">
            <v>0.84305917198755942</v>
          </cell>
          <cell r="I5122" t="str">
            <v>A</v>
          </cell>
          <cell r="J5122">
            <v>0.21469984914904305</v>
          </cell>
          <cell r="K5122" t="str">
            <v>A</v>
          </cell>
          <cell r="L5122" t="str">
            <v>Bicf</v>
          </cell>
          <cell r="M5122" t="str">
            <v/>
          </cell>
          <cell r="N5122" t="str">
            <v>CAPAG Ano Base 2023</v>
          </cell>
          <cell r="O5122" t="str">
            <v>Não</v>
          </cell>
          <cell r="P5122">
            <v>4.3372446126872008E-2</v>
          </cell>
          <cell r="Q5122" t="str">
            <v>Sim</v>
          </cell>
          <cell r="R5122" t="str">
            <v/>
          </cell>
          <cell r="S5122" t="str">
            <v/>
          </cell>
          <cell r="T5122" t="str">
            <v/>
          </cell>
          <cell r="U5122" t="str">
            <v/>
          </cell>
          <cell r="V5122" t="str">
            <v>Sim</v>
          </cell>
          <cell r="W5122" t="str">
            <v>Sim</v>
          </cell>
        </row>
        <row r="5123">
          <cell r="D5123" t="str">
            <v>Caarapó/MS</v>
          </cell>
          <cell r="E5123" t="str">
            <v>C</v>
          </cell>
          <cell r="F5123">
            <v>0.26865510759933625</v>
          </cell>
          <cell r="G5123" t="str">
            <v>A</v>
          </cell>
          <cell r="H5123">
            <v>0.85639295759839951</v>
          </cell>
          <cell r="I5123" t="str">
            <v>B</v>
          </cell>
          <cell r="J5123">
            <v>-8.3819338840728133E-2</v>
          </cell>
          <cell r="K5123" t="str">
            <v>C</v>
          </cell>
          <cell r="L5123" t="str">
            <v>Cicf</v>
          </cell>
          <cell r="M5123" t="str">
            <v/>
          </cell>
          <cell r="N5123" t="str">
            <v>CAPAG Ano Base 2023</v>
          </cell>
          <cell r="O5123" t="str">
            <v>Não</v>
          </cell>
          <cell r="P5123">
            <v>0.92429313009430836</v>
          </cell>
          <cell r="Q5123" t="str">
            <v>Sim</v>
          </cell>
          <cell r="R5123" t="str">
            <v>Sim</v>
          </cell>
          <cell r="S5123" t="str">
            <v/>
          </cell>
          <cell r="T5123" t="str">
            <v/>
          </cell>
          <cell r="U5123" t="str">
            <v/>
          </cell>
          <cell r="V5123" t="str">
            <v>Sim</v>
          </cell>
          <cell r="W5123" t="str">
            <v>Sim</v>
          </cell>
        </row>
        <row r="5124">
          <cell r="D5124" t="str">
            <v>Camapuã/MS</v>
          </cell>
          <cell r="E5124" t="str">
            <v>A</v>
          </cell>
          <cell r="F5124">
            <v>4.0878116475631381E-2</v>
          </cell>
          <cell r="G5124" t="str">
            <v>A</v>
          </cell>
          <cell r="H5124">
            <v>0.84880542841864604</v>
          </cell>
          <cell r="I5124" t="str">
            <v>A</v>
          </cell>
          <cell r="J5124">
            <v>0.20459367933618627</v>
          </cell>
          <cell r="K5124" t="str">
            <v>A</v>
          </cell>
          <cell r="L5124" t="str">
            <v>Bicf</v>
          </cell>
          <cell r="M5124" t="str">
            <v/>
          </cell>
          <cell r="N5124" t="str">
            <v>CAPAG Ano Base 2023</v>
          </cell>
          <cell r="O5124" t="str">
            <v>Não</v>
          </cell>
          <cell r="P5124">
            <v>5.9219174104348779E-2</v>
          </cell>
          <cell r="Q5124" t="str">
            <v>Sim</v>
          </cell>
          <cell r="R5124" t="str">
            <v/>
          </cell>
          <cell r="S5124" t="str">
            <v/>
          </cell>
          <cell r="T5124" t="str">
            <v/>
          </cell>
          <cell r="U5124" t="str">
            <v/>
          </cell>
          <cell r="V5124" t="str">
            <v>Sim</v>
          </cell>
          <cell r="W5124" t="str">
            <v>Sim</v>
          </cell>
        </row>
        <row r="5125">
          <cell r="D5125" t="str">
            <v>Campo Grande/MS</v>
          </cell>
          <cell r="E5125" t="str">
            <v>C</v>
          </cell>
          <cell r="F5125">
            <v>0.17539381309132446</v>
          </cell>
          <cell r="G5125" t="str">
            <v>A</v>
          </cell>
          <cell r="H5125">
            <v>0.96964148267072559</v>
          </cell>
          <cell r="I5125" t="str">
            <v>C</v>
          </cell>
          <cell r="J5125">
            <v>2.2040560472957757E-4</v>
          </cell>
          <cell r="K5125" t="str">
            <v>B</v>
          </cell>
          <cell r="L5125" t="str">
            <v>Bicf</v>
          </cell>
          <cell r="M5125" t="str">
            <v/>
          </cell>
          <cell r="N5125" t="str">
            <v>CAPAG Ano Base 2023</v>
          </cell>
          <cell r="O5125" t="str">
            <v>Não</v>
          </cell>
          <cell r="P5125">
            <v>0.97336831810507352</v>
          </cell>
          <cell r="Q5125" t="str">
            <v>Sim</v>
          </cell>
          <cell r="R5125" t="str">
            <v/>
          </cell>
          <cell r="S5125" t="str">
            <v/>
          </cell>
          <cell r="T5125" t="str">
            <v/>
          </cell>
          <cell r="U5125" t="str">
            <v/>
          </cell>
          <cell r="V5125" t="str">
            <v>Sim</v>
          </cell>
          <cell r="W5125" t="str">
            <v>Sim</v>
          </cell>
        </row>
        <row r="5126">
          <cell r="D5126" t="str">
            <v>Caracol/MS</v>
          </cell>
          <cell r="E5126" t="str">
            <v>n.d.</v>
          </cell>
          <cell r="F5126" t="str">
            <v>n.d.</v>
          </cell>
          <cell r="G5126" t="str">
            <v>n.d.</v>
          </cell>
          <cell r="H5126" t="str">
            <v>n.d.</v>
          </cell>
          <cell r="I5126" t="str">
            <v>n.d.</v>
          </cell>
          <cell r="J5126" t="str">
            <v>n.d.</v>
          </cell>
          <cell r="K5126" t="str">
            <v>n.d.</v>
          </cell>
          <cell r="L5126" t="str">
            <v>Bicf</v>
          </cell>
          <cell r="M5126" t="str">
            <v xml:space="preserve">Ente não publicou último RGF de 2024
Ente não publicou último RREO de 2024
</v>
          </cell>
          <cell r="N5126" t="str">
            <v>CAPAG Ano Base 2023</v>
          </cell>
          <cell r="O5126" t="str">
            <v>Não</v>
          </cell>
          <cell r="P5126">
            <v>3.2989303798111352E-2</v>
          </cell>
          <cell r="Q5126" t="str">
            <v>Sim</v>
          </cell>
          <cell r="R5126" t="str">
            <v>Sim</v>
          </cell>
          <cell r="S5126" t="str">
            <v/>
          </cell>
          <cell r="T5126" t="str">
            <v/>
          </cell>
          <cell r="U5126" t="str">
            <v/>
          </cell>
          <cell r="V5126" t="str">
            <v>Não</v>
          </cell>
          <cell r="W5126" t="str">
            <v>Não</v>
          </cell>
        </row>
        <row r="5127">
          <cell r="D5127" t="str">
            <v>Cassilândia/MS</v>
          </cell>
          <cell r="E5127" t="str">
            <v>n.d.</v>
          </cell>
          <cell r="F5127" t="str">
            <v>n.d.</v>
          </cell>
          <cell r="G5127" t="str">
            <v>n.d.</v>
          </cell>
          <cell r="H5127">
            <v>0.94929111676556854</v>
          </cell>
          <cell r="I5127" t="str">
            <v>B</v>
          </cell>
          <cell r="J5127" t="str">
            <v>n.d.</v>
          </cell>
          <cell r="K5127" t="str">
            <v>n.d.</v>
          </cell>
          <cell r="L5127" t="str">
            <v>Dicf</v>
          </cell>
          <cell r="M5127" t="str">
            <v xml:space="preserve">Ente não publicou último RGF de 2024
</v>
          </cell>
          <cell r="N5127" t="str">
            <v>CAPAG Ano Base 2023</v>
          </cell>
          <cell r="O5127" t="str">
            <v>Não</v>
          </cell>
          <cell r="P5127">
            <v>3.6158045096329847E-2</v>
          </cell>
          <cell r="Q5127" t="str">
            <v>Sim</v>
          </cell>
          <cell r="R5127" t="str">
            <v>Sim</v>
          </cell>
          <cell r="S5127" t="str">
            <v/>
          </cell>
          <cell r="T5127" t="str">
            <v/>
          </cell>
          <cell r="U5127" t="str">
            <v/>
          </cell>
          <cell r="V5127" t="str">
            <v>Não</v>
          </cell>
          <cell r="W5127" t="str">
            <v>Sim</v>
          </cell>
        </row>
        <row r="5128">
          <cell r="D5128" t="str">
            <v>Chapadão do Sul/MS</v>
          </cell>
          <cell r="E5128" t="str">
            <v>A</v>
          </cell>
          <cell r="F5128">
            <v>2.6898242490112603E-3</v>
          </cell>
          <cell r="G5128" t="str">
            <v>A</v>
          </cell>
          <cell r="H5128">
            <v>0.84013161864553787</v>
          </cell>
          <cell r="I5128" t="str">
            <v>A</v>
          </cell>
          <cell r="J5128">
            <v>4.858287015789145E-2</v>
          </cell>
          <cell r="K5128" t="str">
            <v>B</v>
          </cell>
          <cell r="L5128" t="str">
            <v>Cicf</v>
          </cell>
          <cell r="M5128" t="str">
            <v/>
          </cell>
          <cell r="N5128" t="str">
            <v>CAPAG Ano Base 2023</v>
          </cell>
          <cell r="O5128" t="str">
            <v>Não</v>
          </cell>
          <cell r="P5128">
            <v>0.12047088501594741</v>
          </cell>
          <cell r="Q5128" t="str">
            <v>Sim</v>
          </cell>
          <cell r="R5128" t="str">
            <v/>
          </cell>
          <cell r="S5128" t="str">
            <v/>
          </cell>
          <cell r="T5128" t="str">
            <v/>
          </cell>
          <cell r="U5128" t="str">
            <v/>
          </cell>
          <cell r="V5128" t="str">
            <v>Sim</v>
          </cell>
          <cell r="W5128" t="str">
            <v>Sim</v>
          </cell>
        </row>
        <row r="5129">
          <cell r="D5129" t="str">
            <v>Corguinho/MS</v>
          </cell>
          <cell r="E5129" t="str">
            <v>C</v>
          </cell>
          <cell r="F5129">
            <v>7.6340725767011605E-2</v>
          </cell>
          <cell r="G5129" t="str">
            <v>A</v>
          </cell>
          <cell r="H5129">
            <v>0.95300479164484342</v>
          </cell>
          <cell r="I5129" t="str">
            <v>C</v>
          </cell>
          <cell r="J5129">
            <v>0.32694498848154313</v>
          </cell>
          <cell r="K5129" t="str">
            <v>A</v>
          </cell>
          <cell r="L5129" t="str">
            <v>Cicf</v>
          </cell>
          <cell r="M5129" t="str">
            <v/>
          </cell>
          <cell r="N5129" t="str">
            <v>CAPAG Ano Base 2023</v>
          </cell>
          <cell r="O5129" t="str">
            <v>Não</v>
          </cell>
          <cell r="P5129">
            <v>8.446556379012541E-3</v>
          </cell>
          <cell r="Q5129" t="str">
            <v>Sim</v>
          </cell>
          <cell r="R5129" t="str">
            <v/>
          </cell>
          <cell r="S5129" t="str">
            <v/>
          </cell>
          <cell r="T5129" t="str">
            <v/>
          </cell>
          <cell r="U5129" t="str">
            <v/>
          </cell>
          <cell r="V5129" t="str">
            <v>Sim</v>
          </cell>
          <cell r="W5129" t="str">
            <v>Não</v>
          </cell>
        </row>
        <row r="5130">
          <cell r="D5130" t="str">
            <v>Coronel Sapucaia/MS</v>
          </cell>
          <cell r="E5130" t="str">
            <v>C</v>
          </cell>
          <cell r="F5130">
            <v>1.7932886953381449E-2</v>
          </cell>
          <cell r="G5130" t="str">
            <v>A</v>
          </cell>
          <cell r="H5130">
            <v>0.90547816517276436</v>
          </cell>
          <cell r="I5130" t="str">
            <v>B</v>
          </cell>
          <cell r="J5130">
            <v>-7.6334593206953873E-3</v>
          </cell>
          <cell r="K5130" t="str">
            <v>C</v>
          </cell>
          <cell r="L5130" t="str">
            <v>Bicf</v>
          </cell>
          <cell r="M5130" t="str">
            <v/>
          </cell>
          <cell r="N5130" t="str">
            <v>CAPAG Ano Base 2023</v>
          </cell>
          <cell r="O5130" t="str">
            <v>Não</v>
          </cell>
          <cell r="P5130">
            <v>1.5704473541991393</v>
          </cell>
          <cell r="Q5130" t="str">
            <v>Sim</v>
          </cell>
          <cell r="R5130" t="str">
            <v/>
          </cell>
          <cell r="S5130" t="str">
            <v/>
          </cell>
          <cell r="T5130" t="str">
            <v/>
          </cell>
          <cell r="U5130" t="str">
            <v/>
          </cell>
          <cell r="V5130" t="str">
            <v>Sim</v>
          </cell>
          <cell r="W5130" t="str">
            <v>Sim</v>
          </cell>
        </row>
        <row r="5131">
          <cell r="D5131" t="str">
            <v>Corumbá/MS</v>
          </cell>
          <cell r="E5131" t="str">
            <v>B</v>
          </cell>
          <cell r="F5131">
            <v>0.262967590557876</v>
          </cell>
          <cell r="G5131" t="str">
            <v>A</v>
          </cell>
          <cell r="H5131">
            <v>0.90037418029066718</v>
          </cell>
          <cell r="I5131" t="str">
            <v>B</v>
          </cell>
          <cell r="J5131">
            <v>1.2627474509872192E-3</v>
          </cell>
          <cell r="K5131" t="str">
            <v>B</v>
          </cell>
          <cell r="L5131" t="str">
            <v>Bicf</v>
          </cell>
          <cell r="M5131" t="str">
            <v/>
          </cell>
          <cell r="N5131" t="str">
            <v>CAPAG Ano Base 2023</v>
          </cell>
          <cell r="O5131" t="str">
            <v>Não</v>
          </cell>
          <cell r="P5131">
            <v>0.890795527421269</v>
          </cell>
          <cell r="Q5131" t="str">
            <v>Sim</v>
          </cell>
          <cell r="R5131" t="str">
            <v/>
          </cell>
          <cell r="S5131" t="str">
            <v/>
          </cell>
          <cell r="T5131" t="str">
            <v/>
          </cell>
          <cell r="U5131" t="str">
            <v/>
          </cell>
          <cell r="V5131" t="str">
            <v>Sim</v>
          </cell>
          <cell r="W5131" t="str">
            <v>Sim</v>
          </cell>
        </row>
        <row r="5132">
          <cell r="D5132" t="str">
            <v>Costa Rica/MS</v>
          </cell>
          <cell r="E5132" t="str">
            <v>n.d.</v>
          </cell>
          <cell r="F5132">
            <v>4.7257933353387502E-2</v>
          </cell>
          <cell r="G5132" t="str">
            <v>A</v>
          </cell>
          <cell r="H5132">
            <v>0.88946915650912051</v>
          </cell>
          <cell r="I5132" t="str">
            <v>B</v>
          </cell>
          <cell r="J5132" t="str">
            <v>n.d.</v>
          </cell>
          <cell r="K5132" t="str">
            <v>n.d.</v>
          </cell>
          <cell r="L5132" t="str">
            <v>Bicf</v>
          </cell>
          <cell r="M51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32" t="str">
            <v>CAPAG Ano Base 2023</v>
          </cell>
          <cell r="O5132" t="str">
            <v>Não</v>
          </cell>
          <cell r="P5132">
            <v>0.14176652721675831</v>
          </cell>
          <cell r="Q5132" t="str">
            <v>Sim</v>
          </cell>
          <cell r="R5132" t="str">
            <v>Sim</v>
          </cell>
          <cell r="S5132" t="str">
            <v/>
          </cell>
          <cell r="T5132" t="str">
            <v/>
          </cell>
          <cell r="U5132" t="str">
            <v>Sim</v>
          </cell>
          <cell r="V5132" t="str">
            <v>Sim</v>
          </cell>
          <cell r="W5132" t="str">
            <v>Sim</v>
          </cell>
        </row>
        <row r="5133">
          <cell r="D5133" t="str">
            <v>Coxim/MS</v>
          </cell>
          <cell r="E5133" t="str">
            <v>n.d.</v>
          </cell>
          <cell r="F5133" t="str">
            <v>n.d.</v>
          </cell>
          <cell r="G5133" t="str">
            <v>n.d.</v>
          </cell>
          <cell r="H5133" t="str">
            <v>n.d.</v>
          </cell>
          <cell r="I5133" t="str">
            <v>n.d.</v>
          </cell>
          <cell r="J5133" t="str">
            <v>n.d.</v>
          </cell>
          <cell r="K5133" t="str">
            <v>n.d.</v>
          </cell>
          <cell r="L5133" t="str">
            <v>Dicf</v>
          </cell>
          <cell r="M5133" t="str">
            <v xml:space="preserve">Ente não publicou último RGF de 2024
Ente não publicou último RREO de 2024
</v>
          </cell>
          <cell r="N5133" t="str">
            <v>CAPAG Ano Base 2023</v>
          </cell>
          <cell r="O5133" t="str">
            <v>Não</v>
          </cell>
          <cell r="P5133">
            <v>1.2560716677056459E-2</v>
          </cell>
          <cell r="Q5133" t="str">
            <v>Sim</v>
          </cell>
          <cell r="R5133" t="str">
            <v>Sim</v>
          </cell>
          <cell r="S5133" t="str">
            <v/>
          </cell>
          <cell r="T5133" t="str">
            <v/>
          </cell>
          <cell r="U5133" t="str">
            <v/>
          </cell>
          <cell r="V5133" t="str">
            <v>Não</v>
          </cell>
          <cell r="W5133" t="str">
            <v>Não</v>
          </cell>
        </row>
        <row r="5134">
          <cell r="D5134" t="str">
            <v>Deodápolis/MS</v>
          </cell>
          <cell r="E5134" t="str">
            <v>n.e.</v>
          </cell>
          <cell r="F5134">
            <v>0.16865225160723837</v>
          </cell>
          <cell r="G5134" t="str">
            <v>A</v>
          </cell>
          <cell r="H5134">
            <v>1.7086046221615514</v>
          </cell>
          <cell r="I5134" t="str">
            <v>C</v>
          </cell>
          <cell r="J5134" t="str">
            <v>n.d.</v>
          </cell>
          <cell r="K5134" t="str">
            <v>n.d.</v>
          </cell>
          <cell r="L5134" t="str">
            <v>Eicf</v>
          </cell>
          <cell r="M5134" t="str">
            <v>Ente possui ranking da informação contábil Eicf</v>
          </cell>
          <cell r="N5134" t="str">
            <v>CAPAG Ano Base 2023</v>
          </cell>
          <cell r="O5134" t="str">
            <v>Não</v>
          </cell>
          <cell r="P5134" t="str">
            <v>n.d.</v>
          </cell>
          <cell r="Q5134" t="str">
            <v>Sim</v>
          </cell>
          <cell r="R5134" t="str">
            <v/>
          </cell>
          <cell r="S5134" t="str">
            <v/>
          </cell>
          <cell r="T5134" t="str">
            <v/>
          </cell>
          <cell r="U5134" t="str">
            <v>Sim</v>
          </cell>
          <cell r="V5134" t="str">
            <v>Sim</v>
          </cell>
          <cell r="W5134" t="str">
            <v>Sim</v>
          </cell>
        </row>
        <row r="5135">
          <cell r="D5135" t="str">
            <v>Dois Irmãos do Buriti/MS</v>
          </cell>
          <cell r="E5135" t="str">
            <v>C</v>
          </cell>
          <cell r="F5135">
            <v>0.30106039815315927</v>
          </cell>
          <cell r="G5135" t="str">
            <v>A</v>
          </cell>
          <cell r="H5135">
            <v>0.93460700108550743</v>
          </cell>
          <cell r="I5135" t="str">
            <v>B</v>
          </cell>
          <cell r="J5135">
            <v>-4.8919747830830944E-3</v>
          </cell>
          <cell r="K5135" t="str">
            <v>C</v>
          </cell>
          <cell r="L5135" t="str">
            <v>Cicf</v>
          </cell>
          <cell r="M5135" t="str">
            <v/>
          </cell>
          <cell r="N5135" t="str">
            <v>CAPAG Ano Base 2023</v>
          </cell>
          <cell r="O5135" t="str">
            <v>Não</v>
          </cell>
          <cell r="P5135">
            <v>1.1689896126137502</v>
          </cell>
          <cell r="Q5135" t="str">
            <v>Sim</v>
          </cell>
          <cell r="R5135" t="str">
            <v/>
          </cell>
          <cell r="S5135" t="str">
            <v/>
          </cell>
          <cell r="T5135" t="str">
            <v/>
          </cell>
          <cell r="U5135" t="str">
            <v/>
          </cell>
          <cell r="V5135" t="str">
            <v>Sim</v>
          </cell>
          <cell r="W5135" t="str">
            <v>Não</v>
          </cell>
        </row>
        <row r="5136">
          <cell r="D5136" t="str">
            <v>Douradina/MS</v>
          </cell>
          <cell r="E5136" t="str">
            <v>n.e.</v>
          </cell>
          <cell r="F5136">
            <v>5.6170470042629574E-2</v>
          </cell>
          <cell r="G5136" t="str">
            <v>A</v>
          </cell>
          <cell r="H5136" t="str">
            <v>n.d.</v>
          </cell>
          <cell r="I5136" t="str">
            <v>n.d.</v>
          </cell>
          <cell r="J5136">
            <v>4.3228976432638046E-2</v>
          </cell>
          <cell r="K5136" t="str">
            <v>B</v>
          </cell>
          <cell r="L5136" t="str">
            <v>Eicf</v>
          </cell>
          <cell r="M5136" t="str">
            <v>Ente possui ranking da informação contábil Eicf</v>
          </cell>
          <cell r="N5136" t="str">
            <v>CAPAG Ano Base 2023</v>
          </cell>
          <cell r="O5136" t="str">
            <v>Não</v>
          </cell>
          <cell r="P5136">
            <v>0.13241223893109383</v>
          </cell>
          <cell r="Q5136" t="str">
            <v>Sim</v>
          </cell>
          <cell r="R5136" t="str">
            <v/>
          </cell>
          <cell r="S5136" t="str">
            <v>Sim</v>
          </cell>
          <cell r="T5136" t="str">
            <v/>
          </cell>
          <cell r="U5136" t="str">
            <v/>
          </cell>
          <cell r="V5136" t="str">
            <v>Sim</v>
          </cell>
          <cell r="W5136" t="str">
            <v>Não</v>
          </cell>
        </row>
        <row r="5137">
          <cell r="D5137" t="str">
            <v>Dourados/MS</v>
          </cell>
          <cell r="E5137" t="str">
            <v>B</v>
          </cell>
          <cell r="F5137">
            <v>0.1240255984359093</v>
          </cell>
          <cell r="G5137" t="str">
            <v>A</v>
          </cell>
          <cell r="H5137">
            <v>0.87298569082968624</v>
          </cell>
          <cell r="I5137" t="str">
            <v>B</v>
          </cell>
          <cell r="J5137">
            <v>4.0854437338551132E-2</v>
          </cell>
          <cell r="K5137" t="str">
            <v>B</v>
          </cell>
          <cell r="L5137" t="str">
            <v>Bicf</v>
          </cell>
          <cell r="M5137" t="str">
            <v/>
          </cell>
          <cell r="N5137" t="str">
            <v>CAPAG Ano Base 2023</v>
          </cell>
          <cell r="O5137" t="str">
            <v>Não</v>
          </cell>
          <cell r="P5137">
            <v>0.33632456108808012</v>
          </cell>
          <cell r="Q5137" t="str">
            <v>Sim</v>
          </cell>
          <cell r="R5137" t="str">
            <v/>
          </cell>
          <cell r="S5137" t="str">
            <v/>
          </cell>
          <cell r="T5137" t="str">
            <v/>
          </cell>
          <cell r="U5137" t="str">
            <v/>
          </cell>
          <cell r="V5137" t="str">
            <v>Sim</v>
          </cell>
          <cell r="W5137" t="str">
            <v>Sim</v>
          </cell>
        </row>
        <row r="5138">
          <cell r="D5138" t="str">
            <v>Eldorado/MS</v>
          </cell>
          <cell r="E5138" t="str">
            <v>n.d.</v>
          </cell>
          <cell r="F5138">
            <v>2.8813974863236547E-2</v>
          </cell>
          <cell r="G5138" t="str">
            <v>A</v>
          </cell>
          <cell r="H5138" t="str">
            <v>n.d.</v>
          </cell>
          <cell r="I5138" t="str">
            <v>n.d.</v>
          </cell>
          <cell r="J5138">
            <v>5.0256924080196025E-3</v>
          </cell>
          <cell r="K5138" t="str">
            <v>B</v>
          </cell>
          <cell r="L5138" t="str">
            <v>Dicf</v>
          </cell>
          <cell r="M513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138" t="str">
            <v>CAPAG Ano Base 2023</v>
          </cell>
          <cell r="O5138" t="str">
            <v>Não</v>
          </cell>
          <cell r="P5138">
            <v>0.8244597038280147</v>
          </cell>
          <cell r="Q5138" t="str">
            <v>Sim</v>
          </cell>
          <cell r="R5138" t="str">
            <v/>
          </cell>
          <cell r="S5138" t="str">
            <v>Sim</v>
          </cell>
          <cell r="T5138" t="str">
            <v/>
          </cell>
          <cell r="U5138" t="str">
            <v/>
          </cell>
          <cell r="V5138" t="str">
            <v>Sim</v>
          </cell>
          <cell r="W5138" t="str">
            <v>Sim</v>
          </cell>
        </row>
        <row r="5139">
          <cell r="D5139" t="str">
            <v>Fátima do Sul/MS</v>
          </cell>
          <cell r="E5139" t="str">
            <v>C</v>
          </cell>
          <cell r="F5139">
            <v>0.13701376744029586</v>
          </cell>
          <cell r="G5139" t="str">
            <v>A</v>
          </cell>
          <cell r="H5139">
            <v>0.962653760103789</v>
          </cell>
          <cell r="I5139" t="str">
            <v>C</v>
          </cell>
          <cell r="J5139">
            <v>5.3419399953109535E-2</v>
          </cell>
          <cell r="K5139" t="str">
            <v>A</v>
          </cell>
          <cell r="L5139" t="str">
            <v>Dicf</v>
          </cell>
          <cell r="M5139" t="str">
            <v/>
          </cell>
          <cell r="N5139" t="str">
            <v>CAPAG Ano Base 2023</v>
          </cell>
          <cell r="O5139" t="str">
            <v>Não</v>
          </cell>
          <cell r="P5139">
            <v>0.51399686443031756</v>
          </cell>
          <cell r="Q5139" t="str">
            <v>Sim</v>
          </cell>
          <cell r="R5139" t="str">
            <v/>
          </cell>
          <cell r="S5139" t="str">
            <v/>
          </cell>
          <cell r="T5139" t="str">
            <v/>
          </cell>
          <cell r="U5139" t="str">
            <v/>
          </cell>
          <cell r="V5139" t="str">
            <v>Sim</v>
          </cell>
          <cell r="W5139" t="str">
            <v>Sim</v>
          </cell>
        </row>
        <row r="5140">
          <cell r="D5140" t="str">
            <v>Figueirão/MS</v>
          </cell>
          <cell r="E5140" t="str">
            <v>A</v>
          </cell>
          <cell r="F5140">
            <v>1.6388240931073659E-3</v>
          </cell>
          <cell r="G5140" t="str">
            <v>A</v>
          </cell>
          <cell r="H5140">
            <v>0.86859024767576132</v>
          </cell>
          <cell r="I5140" t="str">
            <v>B</v>
          </cell>
          <cell r="J5140">
            <v>0.31668189229214105</v>
          </cell>
          <cell r="K5140" t="str">
            <v>A</v>
          </cell>
          <cell r="L5140" t="str">
            <v>Bicf</v>
          </cell>
          <cell r="M5140" t="str">
            <v/>
          </cell>
          <cell r="N5140" t="str">
            <v>CAPAG Ano Base 2023</v>
          </cell>
          <cell r="O5140" t="str">
            <v>Não</v>
          </cell>
          <cell r="P5140">
            <v>2.6479856400578615E-2</v>
          </cell>
          <cell r="Q5140" t="str">
            <v>Sim</v>
          </cell>
          <cell r="R5140" t="str">
            <v/>
          </cell>
          <cell r="S5140" t="str">
            <v/>
          </cell>
          <cell r="T5140" t="str">
            <v/>
          </cell>
          <cell r="U5140" t="str">
            <v/>
          </cell>
          <cell r="V5140" t="str">
            <v>Sim</v>
          </cell>
          <cell r="W5140" t="str">
            <v>Sim</v>
          </cell>
        </row>
        <row r="5141">
          <cell r="D5141" t="str">
            <v>Glória de Dourados/MS</v>
          </cell>
          <cell r="E5141" t="str">
            <v>n.d.</v>
          </cell>
          <cell r="F5141">
            <v>0.20581655125009804</v>
          </cell>
          <cell r="G5141" t="str">
            <v>A</v>
          </cell>
          <cell r="H5141" t="str">
            <v>n.d.</v>
          </cell>
          <cell r="I5141" t="str">
            <v>n.d.</v>
          </cell>
          <cell r="J5141">
            <v>4.6362383800266693E-2</v>
          </cell>
          <cell r="K5141" t="str">
            <v>B</v>
          </cell>
          <cell r="L5141" t="str">
            <v>Dicf</v>
          </cell>
          <cell r="M5141" t="str">
            <v xml:space="preserve">Ente não publicou último RREO de 2024
</v>
          </cell>
          <cell r="N5141" t="str">
            <v>CAPAG Ano Base 2023</v>
          </cell>
          <cell r="O5141" t="str">
            <v>Não</v>
          </cell>
          <cell r="P5141">
            <v>0.40211679323982114</v>
          </cell>
          <cell r="Q5141" t="str">
            <v>Sim</v>
          </cell>
          <cell r="R5141" t="str">
            <v>Sim</v>
          </cell>
          <cell r="S5141" t="str">
            <v/>
          </cell>
          <cell r="T5141" t="str">
            <v/>
          </cell>
          <cell r="U5141" t="str">
            <v/>
          </cell>
          <cell r="V5141" t="str">
            <v>Sim</v>
          </cell>
          <cell r="W5141" t="str">
            <v>Não</v>
          </cell>
        </row>
        <row r="5142">
          <cell r="D5142" t="str">
            <v>Guia Lopes da Laguna/MS</v>
          </cell>
          <cell r="E5142" t="str">
            <v>n.d.</v>
          </cell>
          <cell r="F5142">
            <v>9.3704079196627488E-2</v>
          </cell>
          <cell r="G5142" t="str">
            <v>A</v>
          </cell>
          <cell r="H5142">
            <v>0.93217960701483338</v>
          </cell>
          <cell r="I5142" t="str">
            <v>B</v>
          </cell>
          <cell r="J5142" t="str">
            <v>n.d.</v>
          </cell>
          <cell r="K5142" t="str">
            <v>n.d.</v>
          </cell>
          <cell r="L5142" t="str">
            <v>Dicf</v>
          </cell>
          <cell r="M514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42" t="str">
            <v>CAPAG Ano Base 2023</v>
          </cell>
          <cell r="O5142" t="str">
            <v>Não</v>
          </cell>
          <cell r="P5142" t="str">
            <v>n.d.</v>
          </cell>
          <cell r="Q5142" t="str">
            <v>Sim</v>
          </cell>
          <cell r="R5142" t="str">
            <v/>
          </cell>
          <cell r="S5142" t="str">
            <v/>
          </cell>
          <cell r="T5142" t="str">
            <v/>
          </cell>
          <cell r="U5142" t="str">
            <v>Sim</v>
          </cell>
          <cell r="V5142" t="str">
            <v>Sim</v>
          </cell>
          <cell r="W5142" t="str">
            <v>Não</v>
          </cell>
        </row>
        <row r="5143">
          <cell r="D5143" t="str">
            <v>Iguatemi/MS</v>
          </cell>
          <cell r="E5143" t="str">
            <v>A+</v>
          </cell>
          <cell r="F5143">
            <v>7.406444999951392E-2</v>
          </cell>
          <cell r="G5143" t="str">
            <v>A</v>
          </cell>
          <cell r="H5143">
            <v>0.85703498345075912</v>
          </cell>
          <cell r="I5143" t="str">
            <v>B</v>
          </cell>
          <cell r="J5143">
            <v>0.12738392051686731</v>
          </cell>
          <cell r="K5143" t="str">
            <v>A</v>
          </cell>
          <cell r="L5143" t="str">
            <v>Aicf</v>
          </cell>
          <cell r="M5143" t="str">
            <v/>
          </cell>
          <cell r="N5143" t="str">
            <v>CAPAG Ano Base 2023</v>
          </cell>
          <cell r="O5143" t="str">
            <v>Não</v>
          </cell>
          <cell r="P5143">
            <v>2.5038242604755036E-2</v>
          </cell>
          <cell r="Q5143" t="str">
            <v>Sim</v>
          </cell>
          <cell r="R5143" t="str">
            <v/>
          </cell>
          <cell r="S5143" t="str">
            <v/>
          </cell>
          <cell r="T5143" t="str">
            <v/>
          </cell>
          <cell r="U5143" t="str">
            <v/>
          </cell>
          <cell r="V5143" t="str">
            <v>Sim</v>
          </cell>
          <cell r="W5143" t="str">
            <v>Sim</v>
          </cell>
        </row>
        <row r="5144">
          <cell r="D5144" t="str">
            <v>Inocência/MS</v>
          </cell>
          <cell r="E5144" t="str">
            <v>n.e.</v>
          </cell>
          <cell r="F5144">
            <v>4.4067982566897874E-2</v>
          </cell>
          <cell r="G5144" t="str">
            <v>A</v>
          </cell>
          <cell r="H5144">
            <v>0.8343208500650563</v>
          </cell>
          <cell r="I5144" t="str">
            <v>A</v>
          </cell>
          <cell r="J5144" t="str">
            <v>n.d.</v>
          </cell>
          <cell r="K5144" t="str">
            <v>n.d.</v>
          </cell>
          <cell r="L5144" t="str">
            <v>Eicf</v>
          </cell>
          <cell r="M5144" t="str">
            <v>Ente possui ranking da informação contábil Eicf</v>
          </cell>
          <cell r="N5144" t="str">
            <v>CAPAG Ano Base 2023</v>
          </cell>
          <cell r="O5144" t="str">
            <v>Não</v>
          </cell>
          <cell r="P5144" t="str">
            <v>n.d.</v>
          </cell>
          <cell r="Q5144" t="str">
            <v>Sim</v>
          </cell>
          <cell r="R5144" t="str">
            <v/>
          </cell>
          <cell r="S5144" t="str">
            <v/>
          </cell>
          <cell r="T5144" t="str">
            <v/>
          </cell>
          <cell r="U5144" t="str">
            <v>Sim</v>
          </cell>
          <cell r="V5144" t="str">
            <v>Sim</v>
          </cell>
          <cell r="W5144" t="str">
            <v>Sim</v>
          </cell>
        </row>
        <row r="5145">
          <cell r="D5145" t="str">
            <v>Itaporã/MS</v>
          </cell>
          <cell r="E5145" t="str">
            <v>n.d.</v>
          </cell>
          <cell r="F5145">
            <v>0.32456323748276461</v>
          </cell>
          <cell r="G5145" t="str">
            <v>A</v>
          </cell>
          <cell r="H5145">
            <v>0.91629173302340439</v>
          </cell>
          <cell r="I5145" t="str">
            <v>B</v>
          </cell>
          <cell r="J5145" t="str">
            <v>n.d.</v>
          </cell>
          <cell r="K5145" t="str">
            <v>n.d.</v>
          </cell>
          <cell r="L5145" t="str">
            <v>Dicf</v>
          </cell>
          <cell r="M514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45" t="str">
            <v>CAPAG Ano Base 2023</v>
          </cell>
          <cell r="O5145" t="str">
            <v>Não</v>
          </cell>
          <cell r="P5145">
            <v>2.2296947818767867E-2</v>
          </cell>
          <cell r="Q5145" t="str">
            <v>Sim</v>
          </cell>
          <cell r="R5145" t="str">
            <v>Sim</v>
          </cell>
          <cell r="S5145" t="str">
            <v/>
          </cell>
          <cell r="T5145" t="str">
            <v/>
          </cell>
          <cell r="U5145" t="str">
            <v>Sim</v>
          </cell>
          <cell r="V5145" t="str">
            <v>Sim</v>
          </cell>
          <cell r="W5145" t="str">
            <v>Sim</v>
          </cell>
        </row>
        <row r="5146">
          <cell r="D5146" t="str">
            <v>Itaquiraí/MS</v>
          </cell>
          <cell r="E5146" t="str">
            <v>n.d.</v>
          </cell>
          <cell r="F5146" t="str">
            <v>n.d.</v>
          </cell>
          <cell r="G5146" t="str">
            <v>n.d.</v>
          </cell>
          <cell r="H5146">
            <v>0.86798009240602658</v>
          </cell>
          <cell r="I5146" t="str">
            <v>B</v>
          </cell>
          <cell r="J5146" t="str">
            <v>n.d.</v>
          </cell>
          <cell r="K5146" t="str">
            <v>n.d.</v>
          </cell>
          <cell r="L5146" t="str">
            <v>Dicf</v>
          </cell>
          <cell r="M5146" t="str">
            <v xml:space="preserve">Ente não publicou último RGF de 2024
</v>
          </cell>
          <cell r="N5146" t="str">
            <v>CAPAG Ano Base 2023</v>
          </cell>
          <cell r="O5146" t="str">
            <v>Não</v>
          </cell>
          <cell r="P5146">
            <v>0.89744564586776854</v>
          </cell>
          <cell r="Q5146" t="str">
            <v>Sim</v>
          </cell>
          <cell r="R5146" t="str">
            <v>Sim</v>
          </cell>
          <cell r="S5146" t="str">
            <v/>
          </cell>
          <cell r="T5146" t="str">
            <v/>
          </cell>
          <cell r="U5146" t="str">
            <v/>
          </cell>
          <cell r="V5146" t="str">
            <v>Não</v>
          </cell>
          <cell r="W5146" t="str">
            <v>Sim</v>
          </cell>
        </row>
        <row r="5147">
          <cell r="D5147" t="str">
            <v>Ivinhema/MS</v>
          </cell>
          <cell r="E5147" t="str">
            <v>A</v>
          </cell>
          <cell r="F5147">
            <v>0.26038830058858947</v>
          </cell>
          <cell r="G5147" t="str">
            <v>A</v>
          </cell>
          <cell r="H5147">
            <v>0.82903155205635093</v>
          </cell>
          <cell r="I5147" t="str">
            <v>A</v>
          </cell>
          <cell r="J5147">
            <v>4.079680592466195E-2</v>
          </cell>
          <cell r="K5147" t="str">
            <v>B</v>
          </cell>
          <cell r="L5147" t="str">
            <v>Bicf</v>
          </cell>
          <cell r="M5147" t="str">
            <v/>
          </cell>
          <cell r="N5147" t="str">
            <v>CAPAG Ano Base 2023</v>
          </cell>
          <cell r="O5147" t="str">
            <v>Não</v>
          </cell>
          <cell r="P5147">
            <v>8.6148602400772187E-3</v>
          </cell>
          <cell r="Q5147" t="str">
            <v>Sim</v>
          </cell>
          <cell r="R5147" t="str">
            <v/>
          </cell>
          <cell r="S5147" t="str">
            <v/>
          </cell>
          <cell r="T5147" t="str">
            <v/>
          </cell>
          <cell r="U5147" t="str">
            <v/>
          </cell>
          <cell r="V5147" t="str">
            <v>Sim</v>
          </cell>
          <cell r="W5147" t="str">
            <v>Sim</v>
          </cell>
        </row>
        <row r="5148">
          <cell r="D5148" t="str">
            <v>Japorã/MS</v>
          </cell>
          <cell r="E5148" t="str">
            <v>B</v>
          </cell>
          <cell r="F5148">
            <v>8.5732507128450566E-3</v>
          </cell>
          <cell r="G5148" t="str">
            <v>A</v>
          </cell>
          <cell r="H5148">
            <v>0.92598670450062603</v>
          </cell>
          <cell r="I5148" t="str">
            <v>B</v>
          </cell>
          <cell r="J5148">
            <v>1.6494247987742298E-2</v>
          </cell>
          <cell r="K5148" t="str">
            <v>B</v>
          </cell>
          <cell r="L5148" t="str">
            <v>Cicf</v>
          </cell>
          <cell r="M5148" t="str">
            <v/>
          </cell>
          <cell r="N5148" t="str">
            <v>CAPAG Ano Base 2023</v>
          </cell>
          <cell r="O5148" t="str">
            <v>Não</v>
          </cell>
          <cell r="P5148">
            <v>0.21891734121021311</v>
          </cell>
          <cell r="Q5148" t="str">
            <v>Sim</v>
          </cell>
          <cell r="R5148" t="str">
            <v/>
          </cell>
          <cell r="S5148" t="str">
            <v/>
          </cell>
          <cell r="T5148" t="str">
            <v/>
          </cell>
          <cell r="U5148" t="str">
            <v/>
          </cell>
          <cell r="V5148" t="str">
            <v>Sim</v>
          </cell>
          <cell r="W5148" t="str">
            <v>Sim</v>
          </cell>
        </row>
        <row r="5149">
          <cell r="D5149" t="str">
            <v>Jaraguari/MS</v>
          </cell>
          <cell r="E5149" t="str">
            <v>n.d.</v>
          </cell>
          <cell r="F5149">
            <v>5.1445426394746897E-2</v>
          </cell>
          <cell r="G5149" t="str">
            <v>A</v>
          </cell>
          <cell r="H5149">
            <v>0.88481510207530989</v>
          </cell>
          <cell r="I5149" t="str">
            <v>B</v>
          </cell>
          <cell r="J5149" t="str">
            <v>n.d.</v>
          </cell>
          <cell r="K5149" t="str">
            <v>n.d.</v>
          </cell>
          <cell r="L5149" t="str">
            <v>Dicf</v>
          </cell>
          <cell r="M514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49" t="str">
            <v>CAPAG Ano Base 2023</v>
          </cell>
          <cell r="O5149" t="str">
            <v>Não</v>
          </cell>
          <cell r="P5149">
            <v>0.26644792566950459</v>
          </cell>
          <cell r="Q5149" t="str">
            <v>Sim</v>
          </cell>
          <cell r="R5149" t="str">
            <v>Sim</v>
          </cell>
          <cell r="S5149" t="str">
            <v/>
          </cell>
          <cell r="T5149" t="str">
            <v/>
          </cell>
          <cell r="U5149" t="str">
            <v>Sim</v>
          </cell>
          <cell r="V5149" t="str">
            <v>Sim</v>
          </cell>
          <cell r="W5149" t="str">
            <v>Sim</v>
          </cell>
        </row>
        <row r="5150">
          <cell r="D5150" t="str">
            <v>Jardim/MS</v>
          </cell>
          <cell r="E5150" t="str">
            <v>B</v>
          </cell>
          <cell r="F5150">
            <v>0.36893339572893219</v>
          </cell>
          <cell r="G5150" t="str">
            <v>A</v>
          </cell>
          <cell r="H5150">
            <v>0.9256917478025295</v>
          </cell>
          <cell r="I5150" t="str">
            <v>B</v>
          </cell>
          <cell r="J5150">
            <v>1.2689270124473654E-2</v>
          </cell>
          <cell r="K5150" t="str">
            <v>B</v>
          </cell>
          <cell r="L5150" t="str">
            <v>Cicf</v>
          </cell>
          <cell r="M5150" t="str">
            <v/>
          </cell>
          <cell r="N5150" t="str">
            <v>CAPAG Ano Base 2023</v>
          </cell>
          <cell r="O5150" t="str">
            <v>Não</v>
          </cell>
          <cell r="P5150">
            <v>0.24209696823287971</v>
          </cell>
          <cell r="Q5150" t="str">
            <v>Sim</v>
          </cell>
          <cell r="R5150" t="str">
            <v/>
          </cell>
          <cell r="S5150" t="str">
            <v/>
          </cell>
          <cell r="T5150" t="str">
            <v/>
          </cell>
          <cell r="U5150" t="str">
            <v/>
          </cell>
          <cell r="V5150" t="str">
            <v>Sim</v>
          </cell>
          <cell r="W5150" t="str">
            <v>Sim</v>
          </cell>
        </row>
        <row r="5151">
          <cell r="D5151" t="str">
            <v>Jateí/MS</v>
          </cell>
          <cell r="E5151" t="str">
            <v>A</v>
          </cell>
          <cell r="F5151">
            <v>4.4427092049690822E-2</v>
          </cell>
          <cell r="G5151" t="str">
            <v>A</v>
          </cell>
          <cell r="H5151">
            <v>0.8060795336341593</v>
          </cell>
          <cell r="I5151" t="str">
            <v>A</v>
          </cell>
          <cell r="J5151">
            <v>9.8574569224099282E-2</v>
          </cell>
          <cell r="K5151" t="str">
            <v>A</v>
          </cell>
          <cell r="L5151" t="str">
            <v>Dicf</v>
          </cell>
          <cell r="M5151" t="str">
            <v/>
          </cell>
          <cell r="N5151" t="str">
            <v>CAPAG Ano Base 2023</v>
          </cell>
          <cell r="O5151" t="str">
            <v>Não</v>
          </cell>
          <cell r="P5151">
            <v>0.35930145007838798</v>
          </cell>
          <cell r="Q5151" t="str">
            <v>Sim</v>
          </cell>
          <cell r="R5151" t="str">
            <v/>
          </cell>
          <cell r="S5151" t="str">
            <v/>
          </cell>
          <cell r="T5151" t="str">
            <v/>
          </cell>
          <cell r="U5151" t="str">
            <v/>
          </cell>
          <cell r="V5151" t="str">
            <v>Sim</v>
          </cell>
          <cell r="W5151" t="str">
            <v>Sim</v>
          </cell>
        </row>
        <row r="5152">
          <cell r="D5152" t="str">
            <v>Juti/MS</v>
          </cell>
          <cell r="E5152" t="str">
            <v>n.d.</v>
          </cell>
          <cell r="F5152" t="str">
            <v>n.d.</v>
          </cell>
          <cell r="G5152" t="str">
            <v>n.d.</v>
          </cell>
          <cell r="H5152" t="str">
            <v>n.d.</v>
          </cell>
          <cell r="I5152" t="str">
            <v>n.d.</v>
          </cell>
          <cell r="J5152" t="str">
            <v>n.d.</v>
          </cell>
          <cell r="K5152" t="str">
            <v>n.d.</v>
          </cell>
          <cell r="L5152" t="str">
            <v>Bicf</v>
          </cell>
          <cell r="M5152" t="str">
            <v xml:space="preserve">Ente não publicou último RGF de 2024
Ente não publicou último RREO de 2024
</v>
          </cell>
          <cell r="N5152" t="str">
            <v>CAPAG Ano Base 2023</v>
          </cell>
          <cell r="O5152" t="str">
            <v>Não</v>
          </cell>
          <cell r="P5152">
            <v>5.2613847378577237E-3</v>
          </cell>
          <cell r="Q5152" t="str">
            <v>Sim</v>
          </cell>
          <cell r="R5152" t="str">
            <v>Sim</v>
          </cell>
          <cell r="S5152" t="str">
            <v/>
          </cell>
          <cell r="T5152" t="str">
            <v/>
          </cell>
          <cell r="U5152" t="str">
            <v/>
          </cell>
          <cell r="V5152" t="str">
            <v>Não</v>
          </cell>
          <cell r="W5152" t="str">
            <v>Não</v>
          </cell>
        </row>
        <row r="5153">
          <cell r="D5153" t="str">
            <v>Ladário/MS</v>
          </cell>
          <cell r="E5153" t="str">
            <v>B</v>
          </cell>
          <cell r="F5153">
            <v>6.0357485424255293E-2</v>
          </cell>
          <cell r="G5153" t="str">
            <v>A</v>
          </cell>
          <cell r="H5153">
            <v>0.85561107127658453</v>
          </cell>
          <cell r="I5153" t="str">
            <v>B</v>
          </cell>
          <cell r="J5153">
            <v>1.5242283472801842E-2</v>
          </cell>
          <cell r="K5153" t="str">
            <v>B</v>
          </cell>
          <cell r="L5153" t="str">
            <v>Cicf</v>
          </cell>
          <cell r="M5153" t="str">
            <v/>
          </cell>
          <cell r="N5153" t="str">
            <v>CAPAG Ano Base 2023</v>
          </cell>
          <cell r="O5153" t="str">
            <v>Não</v>
          </cell>
          <cell r="P5153">
            <v>0.50034797398189967</v>
          </cell>
          <cell r="Q5153" t="str">
            <v>Sim</v>
          </cell>
          <cell r="R5153" t="str">
            <v/>
          </cell>
          <cell r="S5153" t="str">
            <v/>
          </cell>
          <cell r="T5153" t="str">
            <v/>
          </cell>
          <cell r="U5153" t="str">
            <v/>
          </cell>
          <cell r="V5153" t="str">
            <v>Sim</v>
          </cell>
          <cell r="W5153" t="str">
            <v>Sim</v>
          </cell>
        </row>
        <row r="5154">
          <cell r="D5154" t="str">
            <v>Laguna Carapã/MS</v>
          </cell>
          <cell r="E5154" t="str">
            <v>n.d.</v>
          </cell>
          <cell r="F5154">
            <v>0</v>
          </cell>
          <cell r="G5154" t="str">
            <v>A</v>
          </cell>
          <cell r="H5154">
            <v>0.8370999683984135</v>
          </cell>
          <cell r="I5154" t="str">
            <v>A</v>
          </cell>
          <cell r="J5154" t="str">
            <v>n.d.</v>
          </cell>
          <cell r="K5154" t="str">
            <v>n.d.</v>
          </cell>
          <cell r="L5154" t="str">
            <v>Cicf</v>
          </cell>
          <cell r="M51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54" t="str">
            <v>CAPAG Ano Base 2023</v>
          </cell>
          <cell r="O5154" t="str">
            <v>Não</v>
          </cell>
          <cell r="P5154">
            <v>7.1510172842926767E-2</v>
          </cell>
          <cell r="Q5154" t="str">
            <v>Sim</v>
          </cell>
          <cell r="R5154" t="str">
            <v>Sim</v>
          </cell>
          <cell r="S5154" t="str">
            <v/>
          </cell>
          <cell r="T5154" t="str">
            <v/>
          </cell>
          <cell r="U5154" t="str">
            <v>Sim</v>
          </cell>
          <cell r="V5154" t="str">
            <v>Sim</v>
          </cell>
          <cell r="W5154" t="str">
            <v>Sim</v>
          </cell>
        </row>
        <row r="5155">
          <cell r="D5155" t="str">
            <v>Maracaju/MS</v>
          </cell>
          <cell r="E5155" t="str">
            <v>C</v>
          </cell>
          <cell r="F5155">
            <v>0.35406307354132666</v>
          </cell>
          <cell r="G5155" t="str">
            <v>A</v>
          </cell>
          <cell r="H5155">
            <v>0.84373112680260498</v>
          </cell>
          <cell r="I5155" t="str">
            <v>A</v>
          </cell>
          <cell r="J5155">
            <v>-5.0938738103626202E-2</v>
          </cell>
          <cell r="K5155" t="str">
            <v>C</v>
          </cell>
          <cell r="L5155" t="str">
            <v>Cicf</v>
          </cell>
          <cell r="M5155" t="str">
            <v/>
          </cell>
          <cell r="N5155" t="str">
            <v>CAPAG Ano Base 2023</v>
          </cell>
          <cell r="O5155" t="str">
            <v>Não</v>
          </cell>
          <cell r="P5155" t="str">
            <v/>
          </cell>
          <cell r="Q5155" t="str">
            <v>Sim</v>
          </cell>
          <cell r="R5155" t="str">
            <v/>
          </cell>
          <cell r="S5155" t="str">
            <v/>
          </cell>
          <cell r="T5155" t="str">
            <v/>
          </cell>
          <cell r="U5155" t="str">
            <v/>
          </cell>
          <cell r="V5155" t="str">
            <v>Sim</v>
          </cell>
          <cell r="W5155" t="str">
            <v>Sim</v>
          </cell>
        </row>
        <row r="5156">
          <cell r="D5156" t="str">
            <v>Miranda/MS</v>
          </cell>
          <cell r="E5156" t="str">
            <v>n.d.</v>
          </cell>
          <cell r="F5156">
            <v>0.23484253823112702</v>
          </cell>
          <cell r="G5156" t="str">
            <v>A</v>
          </cell>
          <cell r="H5156">
            <v>0.95987593261496307</v>
          </cell>
          <cell r="I5156" t="str">
            <v>C</v>
          </cell>
          <cell r="J5156" t="str">
            <v>n.d.</v>
          </cell>
          <cell r="K5156" t="str">
            <v>n.d.</v>
          </cell>
          <cell r="L5156" t="str">
            <v>Bicf</v>
          </cell>
          <cell r="M515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156" t="str">
            <v>CAPAG Ano Base 2023</v>
          </cell>
          <cell r="O5156" t="str">
            <v>Não</v>
          </cell>
          <cell r="P5156" t="str">
            <v>n.d.</v>
          </cell>
          <cell r="Q5156" t="str">
            <v>Sim</v>
          </cell>
          <cell r="R5156" t="str">
            <v/>
          </cell>
          <cell r="S5156" t="str">
            <v/>
          </cell>
          <cell r="T5156" t="str">
            <v>Negativa</v>
          </cell>
          <cell r="U5156" t="str">
            <v/>
          </cell>
          <cell r="V5156" t="str">
            <v>Sim</v>
          </cell>
          <cell r="W5156" t="str">
            <v>Não</v>
          </cell>
        </row>
        <row r="5157">
          <cell r="D5157" t="str">
            <v>Mundo Novo/MS</v>
          </cell>
          <cell r="E5157" t="str">
            <v>n.d.</v>
          </cell>
          <cell r="F5157">
            <v>2.2111015302323653E-2</v>
          </cell>
          <cell r="G5157" t="str">
            <v>A</v>
          </cell>
          <cell r="H5157">
            <v>0.93909437723086375</v>
          </cell>
          <cell r="I5157" t="str">
            <v>B</v>
          </cell>
          <cell r="J5157" t="str">
            <v>n.d.</v>
          </cell>
          <cell r="K5157" t="str">
            <v>n.d.</v>
          </cell>
          <cell r="L5157" t="str">
            <v>Cicf</v>
          </cell>
          <cell r="M515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57" t="str">
            <v>CAPAG Ano Base 2023</v>
          </cell>
          <cell r="O5157" t="str">
            <v>Não</v>
          </cell>
          <cell r="P5157" t="str">
            <v>n.d.</v>
          </cell>
          <cell r="Q5157" t="str">
            <v>Sim</v>
          </cell>
          <cell r="R5157" t="str">
            <v/>
          </cell>
          <cell r="S5157" t="str">
            <v/>
          </cell>
          <cell r="T5157" t="str">
            <v/>
          </cell>
          <cell r="U5157" t="str">
            <v>Sim</v>
          </cell>
          <cell r="V5157" t="str">
            <v>Sim</v>
          </cell>
          <cell r="W5157" t="str">
            <v>Sim</v>
          </cell>
        </row>
        <row r="5158">
          <cell r="D5158" t="str">
            <v>Naviraí/MS</v>
          </cell>
          <cell r="E5158" t="str">
            <v>C</v>
          </cell>
          <cell r="F5158">
            <v>1.9216643171615404E-2</v>
          </cell>
          <cell r="G5158" t="str">
            <v>A</v>
          </cell>
          <cell r="H5158">
            <v>0.93411923909571204</v>
          </cell>
          <cell r="I5158" t="str">
            <v>B</v>
          </cell>
          <cell r="J5158">
            <v>-6.1952063680463847E-2</v>
          </cell>
          <cell r="K5158" t="str">
            <v>C</v>
          </cell>
          <cell r="L5158" t="str">
            <v>Bicf</v>
          </cell>
          <cell r="M5158" t="str">
            <v/>
          </cell>
          <cell r="N5158" t="str">
            <v>CAPAG Ano Base 2023</v>
          </cell>
          <cell r="O5158" t="str">
            <v>Não</v>
          </cell>
          <cell r="P5158">
            <v>0.55727564518474482</v>
          </cell>
          <cell r="Q5158" t="str">
            <v>Sim</v>
          </cell>
          <cell r="R5158" t="str">
            <v>Sim</v>
          </cell>
          <cell r="S5158" t="str">
            <v/>
          </cell>
          <cell r="T5158" t="str">
            <v/>
          </cell>
          <cell r="U5158" t="str">
            <v/>
          </cell>
          <cell r="V5158" t="str">
            <v>Sim</v>
          </cell>
          <cell r="W5158" t="str">
            <v>Sim</v>
          </cell>
        </row>
        <row r="5159">
          <cell r="D5159" t="str">
            <v>Nioaque/MS</v>
          </cell>
          <cell r="E5159" t="str">
            <v>n.d.</v>
          </cell>
          <cell r="F5159">
            <v>0.24706593700772561</v>
          </cell>
          <cell r="G5159" t="str">
            <v>A</v>
          </cell>
          <cell r="H5159">
            <v>0.93403869444566689</v>
          </cell>
          <cell r="I5159" t="str">
            <v>B</v>
          </cell>
          <cell r="J5159" t="str">
            <v>n.d.</v>
          </cell>
          <cell r="K5159" t="str">
            <v>n.d.</v>
          </cell>
          <cell r="L5159" t="str">
            <v>Cicf</v>
          </cell>
          <cell r="M515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59" t="str">
            <v>CAPAG Ano Base 2023</v>
          </cell>
          <cell r="O5159" t="str">
            <v>Não</v>
          </cell>
          <cell r="P5159">
            <v>0.42548166427887391</v>
          </cell>
          <cell r="Q5159" t="str">
            <v>Sim</v>
          </cell>
          <cell r="R5159" t="str">
            <v>Sim</v>
          </cell>
          <cell r="S5159" t="str">
            <v/>
          </cell>
          <cell r="T5159" t="str">
            <v/>
          </cell>
          <cell r="U5159" t="str">
            <v>Sim</v>
          </cell>
          <cell r="V5159" t="str">
            <v>Sim</v>
          </cell>
          <cell r="W5159" t="str">
            <v>Sim</v>
          </cell>
        </row>
        <row r="5160">
          <cell r="D5160" t="str">
            <v>Nova Alvorada do Sul/MS</v>
          </cell>
          <cell r="E5160" t="str">
            <v>C</v>
          </cell>
          <cell r="F5160">
            <v>0.37772010568259801</v>
          </cell>
          <cell r="G5160" t="str">
            <v>A</v>
          </cell>
          <cell r="H5160">
            <v>0.88211225326487086</v>
          </cell>
          <cell r="I5160" t="str">
            <v>B</v>
          </cell>
          <cell r="J5160">
            <v>-2.0623443116111646E-2</v>
          </cell>
          <cell r="K5160" t="str">
            <v>C</v>
          </cell>
          <cell r="L5160" t="str">
            <v>Dicf</v>
          </cell>
          <cell r="M5160" t="str">
            <v/>
          </cell>
          <cell r="N5160" t="str">
            <v>CAPAG Ano Base 2023</v>
          </cell>
          <cell r="O5160" t="str">
            <v>Não</v>
          </cell>
          <cell r="P5160" t="str">
            <v/>
          </cell>
          <cell r="Q5160" t="str">
            <v>Sim</v>
          </cell>
          <cell r="R5160" t="str">
            <v/>
          </cell>
          <cell r="S5160" t="str">
            <v/>
          </cell>
          <cell r="T5160" t="str">
            <v/>
          </cell>
          <cell r="U5160" t="str">
            <v/>
          </cell>
          <cell r="V5160" t="str">
            <v>Sim</v>
          </cell>
          <cell r="W5160" t="str">
            <v>Sim</v>
          </cell>
        </row>
        <row r="5161">
          <cell r="D5161" t="str">
            <v>Nova Andradina/MS</v>
          </cell>
          <cell r="E5161" t="str">
            <v>A</v>
          </cell>
          <cell r="F5161">
            <v>6.7193122299030683E-2</v>
          </cell>
          <cell r="G5161" t="str">
            <v>A</v>
          </cell>
          <cell r="H5161">
            <v>0.86491890727273169</v>
          </cell>
          <cell r="I5161" t="str">
            <v>B</v>
          </cell>
          <cell r="J5161">
            <v>9.2749224837822802E-2</v>
          </cell>
          <cell r="K5161" t="str">
            <v>A</v>
          </cell>
          <cell r="L5161" t="str">
            <v>Bicf</v>
          </cell>
          <cell r="M5161" t="str">
            <v/>
          </cell>
          <cell r="N5161" t="str">
            <v>CAPAG Ano Base 2023</v>
          </cell>
          <cell r="O5161" t="str">
            <v>Não</v>
          </cell>
          <cell r="P5161">
            <v>6.8900779737248521E-2</v>
          </cell>
          <cell r="Q5161" t="str">
            <v>Sim</v>
          </cell>
          <cell r="R5161" t="str">
            <v/>
          </cell>
          <cell r="S5161" t="str">
            <v/>
          </cell>
          <cell r="T5161" t="str">
            <v/>
          </cell>
          <cell r="U5161" t="str">
            <v/>
          </cell>
          <cell r="V5161" t="str">
            <v>Sim</v>
          </cell>
          <cell r="W5161" t="str">
            <v>Sim</v>
          </cell>
        </row>
        <row r="5162">
          <cell r="D5162" t="str">
            <v>Novo Horizonte do Sul/MS</v>
          </cell>
          <cell r="E5162" t="str">
            <v>A</v>
          </cell>
          <cell r="F5162">
            <v>5.6413673164835525E-3</v>
          </cell>
          <cell r="G5162" t="str">
            <v>A</v>
          </cell>
          <cell r="H5162">
            <v>0.86612248343754694</v>
          </cell>
          <cell r="I5162" t="str">
            <v>B</v>
          </cell>
          <cell r="J5162">
            <v>0.21527072870753844</v>
          </cell>
          <cell r="K5162" t="str">
            <v>A</v>
          </cell>
          <cell r="L5162" t="str">
            <v>Cicf</v>
          </cell>
          <cell r="M5162" t="str">
            <v/>
          </cell>
          <cell r="N5162" t="str">
            <v>CAPAG Ano Base 2023</v>
          </cell>
          <cell r="O5162" t="str">
            <v>Não</v>
          </cell>
          <cell r="P5162">
            <v>6.9742835005154782E-2</v>
          </cell>
          <cell r="Q5162" t="str">
            <v>Sim</v>
          </cell>
          <cell r="R5162" t="str">
            <v/>
          </cell>
          <cell r="S5162" t="str">
            <v/>
          </cell>
          <cell r="T5162" t="str">
            <v/>
          </cell>
          <cell r="U5162" t="str">
            <v/>
          </cell>
          <cell r="V5162" t="str">
            <v>Sim</v>
          </cell>
          <cell r="W5162" t="str">
            <v>Sim</v>
          </cell>
        </row>
        <row r="5163">
          <cell r="D5163" t="str">
            <v>Paraíso das Águas/MS</v>
          </cell>
          <cell r="E5163" t="str">
            <v>A</v>
          </cell>
          <cell r="F5163">
            <v>4.7349438018489391E-2</v>
          </cell>
          <cell r="G5163" t="str">
            <v>A</v>
          </cell>
          <cell r="H5163">
            <v>0.77686754005678404</v>
          </cell>
          <cell r="I5163" t="str">
            <v>A</v>
          </cell>
          <cell r="J5163">
            <v>0.3216140971569374</v>
          </cell>
          <cell r="K5163" t="str">
            <v>A</v>
          </cell>
          <cell r="L5163" t="str">
            <v>Bicf</v>
          </cell>
          <cell r="M5163" t="str">
            <v/>
          </cell>
          <cell r="N5163" t="str">
            <v>CAPAG Ano Base 2023</v>
          </cell>
          <cell r="O5163" t="str">
            <v>Não</v>
          </cell>
          <cell r="P5163">
            <v>2.4752992029098631E-2</v>
          </cell>
          <cell r="Q5163" t="str">
            <v>Sim</v>
          </cell>
          <cell r="R5163" t="str">
            <v/>
          </cell>
          <cell r="S5163" t="str">
            <v/>
          </cell>
          <cell r="T5163" t="str">
            <v/>
          </cell>
          <cell r="U5163" t="str">
            <v/>
          </cell>
          <cell r="V5163" t="str">
            <v>Sim</v>
          </cell>
          <cell r="W5163" t="str">
            <v>Sim</v>
          </cell>
        </row>
        <row r="5164">
          <cell r="D5164" t="str">
            <v>Paranaíba/MS</v>
          </cell>
          <cell r="E5164" t="str">
            <v>n.d.</v>
          </cell>
          <cell r="F5164" t="str">
            <v>n.d.</v>
          </cell>
          <cell r="G5164" t="str">
            <v>n.d.</v>
          </cell>
          <cell r="H5164" t="str">
            <v>n.d.</v>
          </cell>
          <cell r="I5164" t="str">
            <v>n.d.</v>
          </cell>
          <cell r="J5164" t="str">
            <v>n.d.</v>
          </cell>
          <cell r="K5164" t="str">
            <v>n.d.</v>
          </cell>
          <cell r="L5164" t="str">
            <v>Bicf</v>
          </cell>
          <cell r="M5164" t="str">
            <v xml:space="preserve">Ente não publicou último RGF de 2024
Ente não publicou último RREO de 2024
</v>
          </cell>
          <cell r="N5164" t="str">
            <v>CAPAG Ano Base 2023</v>
          </cell>
          <cell r="O5164" t="str">
            <v>Não</v>
          </cell>
          <cell r="P5164">
            <v>0.15791783070386836</v>
          </cell>
          <cell r="Q5164" t="str">
            <v>Sim</v>
          </cell>
          <cell r="R5164" t="str">
            <v>Sim</v>
          </cell>
          <cell r="S5164" t="str">
            <v/>
          </cell>
          <cell r="T5164" t="str">
            <v/>
          </cell>
          <cell r="U5164" t="str">
            <v/>
          </cell>
          <cell r="V5164" t="str">
            <v>Não</v>
          </cell>
          <cell r="W5164" t="str">
            <v>Não</v>
          </cell>
        </row>
        <row r="5165">
          <cell r="D5165" t="str">
            <v>Paranhos/MS</v>
          </cell>
          <cell r="E5165" t="str">
            <v>C</v>
          </cell>
          <cell r="F5165">
            <v>1.5065813958620276E-2</v>
          </cell>
          <cell r="G5165" t="str">
            <v>A</v>
          </cell>
          <cell r="H5165">
            <v>0.84239808287287565</v>
          </cell>
          <cell r="I5165" t="str">
            <v>A</v>
          </cell>
          <cell r="J5165">
            <v>0</v>
          </cell>
          <cell r="K5165" t="str">
            <v>C</v>
          </cell>
          <cell r="L5165" t="str">
            <v>Dicf</v>
          </cell>
          <cell r="M5165" t="str">
            <v/>
          </cell>
          <cell r="N5165" t="str">
            <v>CAPAG Ano Base 2023</v>
          </cell>
          <cell r="O5165" t="str">
            <v>Não</v>
          </cell>
          <cell r="P5165" t="str">
            <v>n.d.</v>
          </cell>
          <cell r="Q5165" t="str">
            <v>Sim</v>
          </cell>
          <cell r="R5165" t="str">
            <v/>
          </cell>
          <cell r="S5165" t="str">
            <v/>
          </cell>
          <cell r="T5165" t="str">
            <v/>
          </cell>
          <cell r="U5165" t="str">
            <v/>
          </cell>
          <cell r="V5165" t="str">
            <v>Sim</v>
          </cell>
          <cell r="W5165" t="str">
            <v>Não</v>
          </cell>
        </row>
        <row r="5166">
          <cell r="D5166" t="str">
            <v>Pedro Gomes/MS</v>
          </cell>
          <cell r="E5166" t="str">
            <v>A</v>
          </cell>
          <cell r="F5166">
            <v>9.000524732704035E-2</v>
          </cell>
          <cell r="G5166" t="str">
            <v>A</v>
          </cell>
          <cell r="H5166">
            <v>0.86101937293342989</v>
          </cell>
          <cell r="I5166" t="str">
            <v>B</v>
          </cell>
          <cell r="J5166">
            <v>0.16645061510925352</v>
          </cell>
          <cell r="K5166" t="str">
            <v>A</v>
          </cell>
          <cell r="L5166" t="str">
            <v>Bicf</v>
          </cell>
          <cell r="M5166" t="str">
            <v/>
          </cell>
          <cell r="N5166" t="str">
            <v>CAPAG Ano Base 2023</v>
          </cell>
          <cell r="O5166" t="str">
            <v>Não</v>
          </cell>
          <cell r="P5166">
            <v>1.0602227697262748E-2</v>
          </cell>
          <cell r="Q5166" t="str">
            <v>Sim</v>
          </cell>
          <cell r="R5166" t="str">
            <v/>
          </cell>
          <cell r="S5166" t="str">
            <v/>
          </cell>
          <cell r="T5166" t="str">
            <v/>
          </cell>
          <cell r="U5166" t="str">
            <v/>
          </cell>
          <cell r="V5166" t="str">
            <v>Sim</v>
          </cell>
          <cell r="W5166" t="str">
            <v>Sim</v>
          </cell>
        </row>
        <row r="5167">
          <cell r="D5167" t="str">
            <v>Ponta Porã/MS</v>
          </cell>
          <cell r="E5167" t="str">
            <v>B+</v>
          </cell>
          <cell r="F5167">
            <v>0.40868722314621231</v>
          </cell>
          <cell r="G5167" t="str">
            <v>A</v>
          </cell>
          <cell r="H5167">
            <v>0.91534256746104803</v>
          </cell>
          <cell r="I5167" t="str">
            <v>B</v>
          </cell>
          <cell r="J5167">
            <v>2.0449123224253934E-2</v>
          </cell>
          <cell r="K5167" t="str">
            <v>B</v>
          </cell>
          <cell r="L5167" t="str">
            <v>Aicf</v>
          </cell>
          <cell r="M5167" t="str">
            <v/>
          </cell>
          <cell r="N5167" t="str">
            <v>CAPAG Ano Base 2023</v>
          </cell>
          <cell r="O5167" t="str">
            <v>Não</v>
          </cell>
          <cell r="P5167">
            <v>0.26257587784593062</v>
          </cell>
          <cell r="Q5167" t="str">
            <v>Sim</v>
          </cell>
          <cell r="R5167" t="str">
            <v/>
          </cell>
          <cell r="S5167" t="str">
            <v/>
          </cell>
          <cell r="T5167" t="str">
            <v/>
          </cell>
          <cell r="U5167" t="str">
            <v/>
          </cell>
          <cell r="V5167" t="str">
            <v>Sim</v>
          </cell>
          <cell r="W5167" t="str">
            <v>Sim</v>
          </cell>
        </row>
        <row r="5168">
          <cell r="D5168" t="str">
            <v>Porto Murtinho/MS</v>
          </cell>
          <cell r="E5168" t="str">
            <v>n.e.</v>
          </cell>
          <cell r="F5168">
            <v>8.1199421242572081E-2</v>
          </cell>
          <cell r="G5168" t="str">
            <v>A</v>
          </cell>
          <cell r="H5168">
            <v>0.85909607627041362</v>
          </cell>
          <cell r="I5168" t="str">
            <v>B</v>
          </cell>
          <cell r="J5168" t="str">
            <v>n.d.</v>
          </cell>
          <cell r="K5168" t="str">
            <v>n.d.</v>
          </cell>
          <cell r="L5168" t="str">
            <v>Eicf</v>
          </cell>
          <cell r="M5168" t="str">
            <v>Ente possui ranking da informação contábil Eicf</v>
          </cell>
          <cell r="N5168" t="str">
            <v>CAPAG Ano Base 2023</v>
          </cell>
          <cell r="O5168" t="str">
            <v>Não</v>
          </cell>
          <cell r="P5168">
            <v>0.57961055897322911</v>
          </cell>
          <cell r="Q5168" t="str">
            <v>Sim</v>
          </cell>
          <cell r="R5168" t="str">
            <v>Sim</v>
          </cell>
          <cell r="S5168" t="str">
            <v/>
          </cell>
          <cell r="T5168" t="str">
            <v/>
          </cell>
          <cell r="U5168" t="str">
            <v>Sim</v>
          </cell>
          <cell r="V5168" t="str">
            <v>Sim</v>
          </cell>
          <cell r="W5168" t="str">
            <v>Sim</v>
          </cell>
        </row>
        <row r="5169">
          <cell r="D5169" t="str">
            <v>Ribas do Rio Pardo/MS</v>
          </cell>
          <cell r="E5169" t="str">
            <v>A</v>
          </cell>
          <cell r="F5169">
            <v>0.11278061964871545</v>
          </cell>
          <cell r="G5169" t="str">
            <v>A</v>
          </cell>
          <cell r="H5169">
            <v>0.78727432689839205</v>
          </cell>
          <cell r="I5169" t="str">
            <v>A</v>
          </cell>
          <cell r="J5169">
            <v>0.38664120156290444</v>
          </cell>
          <cell r="K5169" t="str">
            <v>A</v>
          </cell>
          <cell r="L5169" t="str">
            <v>Dicf</v>
          </cell>
          <cell r="M5169" t="str">
            <v/>
          </cell>
          <cell r="N5169" t="str">
            <v>CAPAG Ano Base 2023</v>
          </cell>
          <cell r="O5169" t="str">
            <v>Não</v>
          </cell>
          <cell r="P5169">
            <v>6.2213923844444387E-2</v>
          </cell>
          <cell r="Q5169" t="str">
            <v>Sim</v>
          </cell>
          <cell r="R5169" t="str">
            <v/>
          </cell>
          <cell r="S5169" t="str">
            <v/>
          </cell>
          <cell r="T5169" t="str">
            <v/>
          </cell>
          <cell r="U5169" t="str">
            <v/>
          </cell>
          <cell r="V5169" t="str">
            <v>Sim</v>
          </cell>
          <cell r="W5169" t="str">
            <v>Sim</v>
          </cell>
        </row>
        <row r="5170">
          <cell r="D5170" t="str">
            <v>Rio Brilhante/MS</v>
          </cell>
          <cell r="E5170" t="str">
            <v>C</v>
          </cell>
          <cell r="F5170">
            <v>2.7581582197752461E-2</v>
          </cell>
          <cell r="G5170" t="str">
            <v>A</v>
          </cell>
          <cell r="H5170">
            <v>0.96694347449553641</v>
          </cell>
          <cell r="I5170" t="str">
            <v>C</v>
          </cell>
          <cell r="J5170">
            <v>-2.699173536136807E-2</v>
          </cell>
          <cell r="K5170" t="str">
            <v>C</v>
          </cell>
          <cell r="L5170" t="str">
            <v>Dicf</v>
          </cell>
          <cell r="M5170" t="str">
            <v/>
          </cell>
          <cell r="N5170" t="str">
            <v>CAPAG Ano Base 2023</v>
          </cell>
          <cell r="O5170" t="str">
            <v>Não</v>
          </cell>
          <cell r="P5170">
            <v>0.49681776245546189</v>
          </cell>
          <cell r="Q5170" t="str">
            <v>Sim</v>
          </cell>
          <cell r="R5170" t="str">
            <v>Sim</v>
          </cell>
          <cell r="S5170" t="str">
            <v/>
          </cell>
          <cell r="T5170" t="str">
            <v/>
          </cell>
          <cell r="U5170" t="str">
            <v/>
          </cell>
          <cell r="V5170" t="str">
            <v>Sim</v>
          </cell>
          <cell r="W5170" t="str">
            <v>Sim</v>
          </cell>
        </row>
        <row r="5171">
          <cell r="D5171" t="str">
            <v>Rio Negro/MS</v>
          </cell>
          <cell r="E5171" t="str">
            <v>C</v>
          </cell>
          <cell r="F5171">
            <v>0.44304974370664446</v>
          </cell>
          <cell r="G5171" t="str">
            <v>A</v>
          </cell>
          <cell r="H5171">
            <v>0.95146899348638814</v>
          </cell>
          <cell r="I5171" t="str">
            <v>C</v>
          </cell>
          <cell r="J5171">
            <v>-9.2409744776967753E-3</v>
          </cell>
          <cell r="K5171" t="str">
            <v>C</v>
          </cell>
          <cell r="L5171" t="str">
            <v>Bicf</v>
          </cell>
          <cell r="M5171" t="str">
            <v/>
          </cell>
          <cell r="N5171" t="str">
            <v>CAPAG Ano Base 2023</v>
          </cell>
          <cell r="O5171" t="str">
            <v>Não</v>
          </cell>
          <cell r="P5171">
            <v>1.437729392706653</v>
          </cell>
          <cell r="Q5171" t="str">
            <v>Sim</v>
          </cell>
          <cell r="R5171" t="str">
            <v/>
          </cell>
          <cell r="S5171" t="str">
            <v/>
          </cell>
          <cell r="T5171" t="str">
            <v/>
          </cell>
          <cell r="U5171" t="str">
            <v/>
          </cell>
          <cell r="V5171" t="str">
            <v>Sim</v>
          </cell>
          <cell r="W5171" t="str">
            <v>Sim</v>
          </cell>
        </row>
        <row r="5172">
          <cell r="D5172" t="str">
            <v>Rio Verde de Mato Grosso/MS</v>
          </cell>
          <cell r="E5172" t="str">
            <v>C</v>
          </cell>
          <cell r="F5172">
            <v>0.11924591804971038</v>
          </cell>
          <cell r="G5172" t="str">
            <v>A</v>
          </cell>
          <cell r="H5172">
            <v>0.9245792966003088</v>
          </cell>
          <cell r="I5172" t="str">
            <v>B</v>
          </cell>
          <cell r="J5172">
            <v>-0.19942786215386385</v>
          </cell>
          <cell r="K5172" t="str">
            <v>C</v>
          </cell>
          <cell r="L5172" t="str">
            <v>Dicf</v>
          </cell>
          <cell r="M5172" t="str">
            <v/>
          </cell>
          <cell r="N5172" t="str">
            <v>CAPAG Ano Base 2023</v>
          </cell>
          <cell r="O5172" t="str">
            <v>Não</v>
          </cell>
          <cell r="P5172">
            <v>0.39627043812442875</v>
          </cell>
          <cell r="Q5172" t="str">
            <v>Sim</v>
          </cell>
          <cell r="R5172" t="str">
            <v>Sim</v>
          </cell>
          <cell r="S5172" t="str">
            <v/>
          </cell>
          <cell r="T5172" t="str">
            <v/>
          </cell>
          <cell r="U5172" t="str">
            <v/>
          </cell>
          <cell r="V5172" t="str">
            <v>Sim</v>
          </cell>
          <cell r="W5172" t="str">
            <v>Sim</v>
          </cell>
        </row>
        <row r="5173">
          <cell r="D5173" t="str">
            <v>Rochedo/MS</v>
          </cell>
          <cell r="E5173" t="str">
            <v>C</v>
          </cell>
          <cell r="F5173">
            <v>6.6798593574873737E-3</v>
          </cell>
          <cell r="G5173" t="str">
            <v>A</v>
          </cell>
          <cell r="H5173">
            <v>0.95099623703318525</v>
          </cell>
          <cell r="I5173" t="str">
            <v>C</v>
          </cell>
          <cell r="J5173">
            <v>4.1314403824459806E-2</v>
          </cell>
          <cell r="K5173" t="str">
            <v>B</v>
          </cell>
          <cell r="L5173" t="str">
            <v>Bicf</v>
          </cell>
          <cell r="M5173" t="str">
            <v/>
          </cell>
          <cell r="N5173" t="str">
            <v>CAPAG Ano Base 2023</v>
          </cell>
          <cell r="O5173" t="str">
            <v>Não</v>
          </cell>
          <cell r="P5173">
            <v>1.3125860897098498E-2</v>
          </cell>
          <cell r="Q5173" t="str">
            <v>Sim</v>
          </cell>
          <cell r="R5173" t="str">
            <v/>
          </cell>
          <cell r="S5173" t="str">
            <v/>
          </cell>
          <cell r="T5173" t="str">
            <v/>
          </cell>
          <cell r="U5173" t="str">
            <v/>
          </cell>
          <cell r="V5173" t="str">
            <v>Sim</v>
          </cell>
          <cell r="W5173" t="str">
            <v>Sim</v>
          </cell>
        </row>
        <row r="5174">
          <cell r="D5174" t="str">
            <v>Santa Rita do Pardo/MS</v>
          </cell>
          <cell r="E5174" t="str">
            <v>C</v>
          </cell>
          <cell r="F5174">
            <v>9.5357993751630492E-3</v>
          </cell>
          <cell r="G5174" t="str">
            <v>A</v>
          </cell>
          <cell r="H5174">
            <v>0.9592818015065363</v>
          </cell>
          <cell r="I5174" t="str">
            <v>C</v>
          </cell>
          <cell r="J5174">
            <v>0.13587591936684329</v>
          </cell>
          <cell r="K5174" t="str">
            <v>A</v>
          </cell>
          <cell r="L5174" t="str">
            <v>Bicf</v>
          </cell>
          <cell r="M5174" t="str">
            <v/>
          </cell>
          <cell r="N5174" t="str">
            <v>CAPAG Ano Base 2023</v>
          </cell>
          <cell r="O5174" t="str">
            <v>Não</v>
          </cell>
          <cell r="P5174">
            <v>3.7035493857122764E-2</v>
          </cell>
          <cell r="Q5174" t="str">
            <v>Sim</v>
          </cell>
          <cell r="R5174" t="str">
            <v>Sim</v>
          </cell>
          <cell r="S5174" t="str">
            <v/>
          </cell>
          <cell r="T5174" t="str">
            <v/>
          </cell>
          <cell r="U5174" t="str">
            <v/>
          </cell>
          <cell r="V5174" t="str">
            <v>Sim</v>
          </cell>
          <cell r="W5174" t="str">
            <v>Sim</v>
          </cell>
        </row>
        <row r="5175">
          <cell r="D5175" t="str">
            <v>São Gabriel do Oeste/MS</v>
          </cell>
          <cell r="E5175" t="str">
            <v>A+</v>
          </cell>
          <cell r="F5175">
            <v>5.1703278319335966E-2</v>
          </cell>
          <cell r="G5175" t="str">
            <v>A</v>
          </cell>
          <cell r="H5175">
            <v>0.84319459335709435</v>
          </cell>
          <cell r="I5175" t="str">
            <v>A</v>
          </cell>
          <cell r="J5175">
            <v>0.18991373975046949</v>
          </cell>
          <cell r="K5175" t="str">
            <v>A</v>
          </cell>
          <cell r="L5175" t="str">
            <v>Aicf</v>
          </cell>
          <cell r="M5175" t="str">
            <v/>
          </cell>
          <cell r="N5175" t="str">
            <v>CAPAG Ano Base 2023</v>
          </cell>
          <cell r="O5175" t="str">
            <v>Não</v>
          </cell>
          <cell r="P5175">
            <v>7.2433230084940625E-2</v>
          </cell>
          <cell r="Q5175" t="str">
            <v>Sim</v>
          </cell>
          <cell r="R5175" t="str">
            <v/>
          </cell>
          <cell r="S5175" t="str">
            <v/>
          </cell>
          <cell r="T5175" t="str">
            <v/>
          </cell>
          <cell r="U5175" t="str">
            <v/>
          </cell>
          <cell r="V5175" t="str">
            <v>Sim</v>
          </cell>
          <cell r="W5175" t="str">
            <v>Sim</v>
          </cell>
        </row>
        <row r="5176">
          <cell r="D5176" t="str">
            <v>Sete Quedas/MS</v>
          </cell>
          <cell r="E5176" t="str">
            <v>n.d.</v>
          </cell>
          <cell r="F5176" t="str">
            <v>n.d.</v>
          </cell>
          <cell r="G5176" t="str">
            <v>n.d.</v>
          </cell>
          <cell r="H5176" t="str">
            <v>n.d.</v>
          </cell>
          <cell r="I5176" t="str">
            <v>n.d.</v>
          </cell>
          <cell r="J5176" t="str">
            <v>n.d.</v>
          </cell>
          <cell r="K5176" t="str">
            <v>n.d.</v>
          </cell>
          <cell r="L5176" t="str">
            <v>Bicf</v>
          </cell>
          <cell r="M5176" t="str">
            <v xml:space="preserve">Ente não publicou último RGF de 2024
Ente não publicou último RREO de 2024
</v>
          </cell>
          <cell r="N5176" t="str">
            <v>CAPAG Ano Base 2023</v>
          </cell>
          <cell r="O5176" t="str">
            <v>Não</v>
          </cell>
          <cell r="P5176">
            <v>5.1033449677504748E-2</v>
          </cell>
          <cell r="Q5176" t="str">
            <v>Sim</v>
          </cell>
          <cell r="R5176" t="str">
            <v>Sim</v>
          </cell>
          <cell r="S5176" t="str">
            <v/>
          </cell>
          <cell r="T5176" t="str">
            <v/>
          </cell>
          <cell r="U5176" t="str">
            <v/>
          </cell>
          <cell r="V5176" t="str">
            <v>Não</v>
          </cell>
          <cell r="W5176" t="str">
            <v>Não</v>
          </cell>
        </row>
        <row r="5177">
          <cell r="D5177" t="str">
            <v>Selvíria/MS</v>
          </cell>
          <cell r="E5177" t="str">
            <v>C</v>
          </cell>
          <cell r="F5177">
            <v>0.27359221379766091</v>
          </cell>
          <cell r="G5177" t="str">
            <v>A</v>
          </cell>
          <cell r="H5177">
            <v>0.97310027309932079</v>
          </cell>
          <cell r="I5177" t="str">
            <v>C</v>
          </cell>
          <cell r="J5177">
            <v>4.4815196230490462E-2</v>
          </cell>
          <cell r="K5177" t="str">
            <v>B</v>
          </cell>
          <cell r="L5177" t="str">
            <v>Cicf</v>
          </cell>
          <cell r="M5177" t="str">
            <v/>
          </cell>
          <cell r="N5177" t="str">
            <v>CAPAG Ano Base 2023</v>
          </cell>
          <cell r="O5177" t="str">
            <v>Não</v>
          </cell>
          <cell r="P5177">
            <v>0.406241156090976</v>
          </cell>
          <cell r="Q5177" t="str">
            <v>Sim</v>
          </cell>
          <cell r="R5177" t="str">
            <v/>
          </cell>
          <cell r="S5177" t="str">
            <v/>
          </cell>
          <cell r="T5177" t="str">
            <v/>
          </cell>
          <cell r="U5177" t="str">
            <v/>
          </cell>
          <cell r="V5177" t="str">
            <v>Sim</v>
          </cell>
          <cell r="W5177" t="str">
            <v>Não</v>
          </cell>
        </row>
        <row r="5178">
          <cell r="D5178" t="str">
            <v>Sidrolândia/MS</v>
          </cell>
          <cell r="E5178" t="str">
            <v>C</v>
          </cell>
          <cell r="F5178">
            <v>0.10670875717486945</v>
          </cell>
          <cell r="G5178" t="str">
            <v>A</v>
          </cell>
          <cell r="H5178">
            <v>0.92896384549573563</v>
          </cell>
          <cell r="I5178" t="str">
            <v>B</v>
          </cell>
          <cell r="J5178">
            <v>0</v>
          </cell>
          <cell r="K5178" t="str">
            <v>C</v>
          </cell>
          <cell r="L5178" t="str">
            <v>Cicf</v>
          </cell>
          <cell r="M5178" t="str">
            <v/>
          </cell>
          <cell r="N5178" t="str">
            <v>CAPAG Ano Base 2023</v>
          </cell>
          <cell r="O5178" t="str">
            <v>Não</v>
          </cell>
          <cell r="P5178">
            <v>0.35238423830337212</v>
          </cell>
          <cell r="Q5178" t="str">
            <v>Sim</v>
          </cell>
          <cell r="R5178" t="str">
            <v>Sim</v>
          </cell>
          <cell r="S5178" t="str">
            <v/>
          </cell>
          <cell r="T5178" t="str">
            <v/>
          </cell>
          <cell r="U5178" t="str">
            <v/>
          </cell>
          <cell r="V5178" t="str">
            <v>Sim</v>
          </cell>
          <cell r="W5178" t="str">
            <v>Sim</v>
          </cell>
        </row>
        <row r="5179">
          <cell r="D5179" t="str">
            <v>Sonora/MS</v>
          </cell>
          <cell r="E5179" t="str">
            <v>n.d.</v>
          </cell>
          <cell r="F5179">
            <v>9.6126958166332238E-2</v>
          </cell>
          <cell r="G5179" t="str">
            <v>A</v>
          </cell>
          <cell r="H5179">
            <v>0.9337688401715275</v>
          </cell>
          <cell r="I5179" t="str">
            <v>B</v>
          </cell>
          <cell r="J5179" t="str">
            <v>n.d.</v>
          </cell>
          <cell r="K5179" t="str">
            <v>n.d.</v>
          </cell>
          <cell r="L5179" t="str">
            <v>Cicf</v>
          </cell>
          <cell r="M51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79" t="str">
            <v>CAPAG Ano Base 2023</v>
          </cell>
          <cell r="O5179" t="str">
            <v>Não</v>
          </cell>
          <cell r="P5179">
            <v>0.16168790022343596</v>
          </cell>
          <cell r="Q5179" t="str">
            <v>Sim</v>
          </cell>
          <cell r="R5179" t="str">
            <v>Sim</v>
          </cell>
          <cell r="S5179" t="str">
            <v/>
          </cell>
          <cell r="T5179" t="str">
            <v/>
          </cell>
          <cell r="U5179" t="str">
            <v>Sim</v>
          </cell>
          <cell r="V5179" t="str">
            <v>Sim</v>
          </cell>
          <cell r="W5179" t="str">
            <v>Sim</v>
          </cell>
        </row>
        <row r="5180">
          <cell r="D5180" t="str">
            <v>Tacuru/MS</v>
          </cell>
          <cell r="E5180" t="str">
            <v>n.d.</v>
          </cell>
          <cell r="F5180">
            <v>9.1864113708350174E-3</v>
          </cell>
          <cell r="G5180" t="str">
            <v>A</v>
          </cell>
          <cell r="H5180">
            <v>0.89498655121791904</v>
          </cell>
          <cell r="I5180" t="str">
            <v>B</v>
          </cell>
          <cell r="J5180" t="str">
            <v>n.d.</v>
          </cell>
          <cell r="K5180" t="str">
            <v>n.d.</v>
          </cell>
          <cell r="L5180" t="str">
            <v>Bicf</v>
          </cell>
          <cell r="M51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80" t="str">
            <v>CAPAG Ano Base 2023</v>
          </cell>
          <cell r="O5180" t="str">
            <v>Não</v>
          </cell>
          <cell r="P5180">
            <v>0.12967237604220558</v>
          </cell>
          <cell r="Q5180" t="str">
            <v>Sim</v>
          </cell>
          <cell r="R5180" t="str">
            <v>Sim</v>
          </cell>
          <cell r="S5180" t="str">
            <v/>
          </cell>
          <cell r="T5180" t="str">
            <v/>
          </cell>
          <cell r="U5180" t="str">
            <v>Sim</v>
          </cell>
          <cell r="V5180" t="str">
            <v>Sim</v>
          </cell>
          <cell r="W5180" t="str">
            <v>Sim</v>
          </cell>
        </row>
        <row r="5181">
          <cell r="D5181" t="str">
            <v>Taquarussu/MS</v>
          </cell>
          <cell r="E5181" t="str">
            <v>B</v>
          </cell>
          <cell r="F5181">
            <v>2.102793806662949E-3</v>
          </cell>
          <cell r="G5181" t="str">
            <v>A</v>
          </cell>
          <cell r="H5181">
            <v>0.91895291079461328</v>
          </cell>
          <cell r="I5181" t="str">
            <v>B</v>
          </cell>
          <cell r="J5181">
            <v>4.2212416761418063E-2</v>
          </cell>
          <cell r="K5181" t="str">
            <v>B</v>
          </cell>
          <cell r="L5181" t="str">
            <v>Bicf</v>
          </cell>
          <cell r="M5181" t="str">
            <v/>
          </cell>
          <cell r="N5181" t="str">
            <v>CAPAG Ano Base 2023</v>
          </cell>
          <cell r="O5181" t="str">
            <v>Não</v>
          </cell>
          <cell r="P5181">
            <v>1.3642004047332469E-2</v>
          </cell>
          <cell r="Q5181" t="str">
            <v>Sim</v>
          </cell>
          <cell r="R5181" t="str">
            <v/>
          </cell>
          <cell r="S5181" t="str">
            <v/>
          </cell>
          <cell r="T5181" t="str">
            <v/>
          </cell>
          <cell r="U5181" t="str">
            <v/>
          </cell>
          <cell r="V5181" t="str">
            <v>Sim</v>
          </cell>
          <cell r="W5181" t="str">
            <v>Sim</v>
          </cell>
        </row>
        <row r="5182">
          <cell r="D5182" t="str">
            <v>Terenos/MS</v>
          </cell>
          <cell r="E5182" t="str">
            <v>C</v>
          </cell>
          <cell r="F5182">
            <v>2.7418426988385716E-2</v>
          </cell>
          <cell r="G5182" t="str">
            <v>A</v>
          </cell>
          <cell r="H5182">
            <v>0.91156189685806699</v>
          </cell>
          <cell r="I5182" t="str">
            <v>B</v>
          </cell>
          <cell r="J5182">
            <v>-1.2309239423395687E-3</v>
          </cell>
          <cell r="K5182" t="str">
            <v>C</v>
          </cell>
          <cell r="L5182" t="str">
            <v>Cicf</v>
          </cell>
          <cell r="M5182" t="str">
            <v/>
          </cell>
          <cell r="N5182" t="str">
            <v>CAPAG Ano Base 2023</v>
          </cell>
          <cell r="O5182" t="str">
            <v>Não</v>
          </cell>
          <cell r="P5182">
            <v>1.1071823279258772</v>
          </cell>
          <cell r="Q5182" t="str">
            <v>Sim</v>
          </cell>
          <cell r="R5182" t="str">
            <v/>
          </cell>
          <cell r="S5182" t="str">
            <v/>
          </cell>
          <cell r="T5182" t="str">
            <v/>
          </cell>
          <cell r="U5182" t="str">
            <v/>
          </cell>
          <cell r="V5182" t="str">
            <v>Sim</v>
          </cell>
          <cell r="W5182" t="str">
            <v>Sim</v>
          </cell>
        </row>
        <row r="5183">
          <cell r="D5183" t="str">
            <v>Três Lagoas/MS</v>
          </cell>
          <cell r="E5183" t="str">
            <v>A</v>
          </cell>
          <cell r="F5183">
            <v>6.0855625691089557E-2</v>
          </cell>
          <cell r="G5183" t="str">
            <v>A</v>
          </cell>
          <cell r="H5183">
            <v>0.87002824120796685</v>
          </cell>
          <cell r="I5183" t="str">
            <v>B</v>
          </cell>
          <cell r="J5183">
            <v>7.9246081413686636E-2</v>
          </cell>
          <cell r="K5183" t="str">
            <v>A</v>
          </cell>
          <cell r="L5183" t="str">
            <v>Bicf</v>
          </cell>
          <cell r="M5183" t="str">
            <v/>
          </cell>
          <cell r="N5183" t="str">
            <v>CAPAG Ano Base 2023</v>
          </cell>
          <cell r="O5183" t="str">
            <v>Não</v>
          </cell>
          <cell r="P5183">
            <v>0.10896576627993629</v>
          </cell>
          <cell r="Q5183" t="str">
            <v>Sim</v>
          </cell>
          <cell r="R5183" t="str">
            <v/>
          </cell>
          <cell r="S5183" t="str">
            <v/>
          </cell>
          <cell r="T5183" t="str">
            <v/>
          </cell>
          <cell r="U5183" t="str">
            <v/>
          </cell>
          <cell r="V5183" t="str">
            <v>Sim</v>
          </cell>
          <cell r="W5183" t="str">
            <v>Sim</v>
          </cell>
        </row>
        <row r="5184">
          <cell r="D5184" t="str">
            <v>Vicentina/MS</v>
          </cell>
          <cell r="E5184" t="str">
            <v>C</v>
          </cell>
          <cell r="F5184">
            <v>0.15237641761913759</v>
          </cell>
          <cell r="G5184" t="str">
            <v>A</v>
          </cell>
          <cell r="H5184">
            <v>0.92052102854503026</v>
          </cell>
          <cell r="I5184" t="str">
            <v>B</v>
          </cell>
          <cell r="J5184">
            <v>-3.5273850416889012E-2</v>
          </cell>
          <cell r="K5184" t="str">
            <v>C</v>
          </cell>
          <cell r="L5184" t="str">
            <v>Dicf</v>
          </cell>
          <cell r="M5184" t="str">
            <v/>
          </cell>
          <cell r="N5184" t="str">
            <v>CAPAG Ano Base 2023</v>
          </cell>
          <cell r="O5184" t="str">
            <v>Não</v>
          </cell>
          <cell r="P5184" t="str">
            <v/>
          </cell>
          <cell r="Q5184" t="str">
            <v>Sim</v>
          </cell>
          <cell r="R5184" t="str">
            <v/>
          </cell>
          <cell r="S5184" t="str">
            <v/>
          </cell>
          <cell r="T5184" t="str">
            <v/>
          </cell>
          <cell r="U5184" t="str">
            <v/>
          </cell>
          <cell r="V5184" t="str">
            <v>Sim</v>
          </cell>
          <cell r="W5184" t="str">
            <v>Sim</v>
          </cell>
        </row>
        <row r="5185">
          <cell r="D5185" t="str">
            <v>Acorizal/MT</v>
          </cell>
          <cell r="E5185" t="str">
            <v>C</v>
          </cell>
          <cell r="F5185">
            <v>0.18437598726842325</v>
          </cell>
          <cell r="G5185" t="str">
            <v>A</v>
          </cell>
          <cell r="H5185">
            <v>0.89177136118091949</v>
          </cell>
          <cell r="I5185" t="str">
            <v>B</v>
          </cell>
          <cell r="J5185">
            <v>-8.405437185998324E-2</v>
          </cell>
          <cell r="K5185" t="str">
            <v>C</v>
          </cell>
          <cell r="L5185" t="str">
            <v>Cicf</v>
          </cell>
          <cell r="M5185" t="str">
            <v/>
          </cell>
          <cell r="N5185" t="str">
            <v>CAPAG Ano Base 2023</v>
          </cell>
          <cell r="O5185" t="str">
            <v>Não</v>
          </cell>
          <cell r="P5185" t="str">
            <v/>
          </cell>
          <cell r="Q5185" t="str">
            <v>Sim</v>
          </cell>
          <cell r="R5185" t="str">
            <v/>
          </cell>
          <cell r="S5185" t="str">
            <v/>
          </cell>
          <cell r="T5185" t="str">
            <v/>
          </cell>
          <cell r="U5185" t="str">
            <v/>
          </cell>
          <cell r="V5185" t="str">
            <v>Sim</v>
          </cell>
          <cell r="W5185" t="str">
            <v>Não</v>
          </cell>
        </row>
        <row r="5186">
          <cell r="D5186" t="str">
            <v>Água Boa/MT</v>
          </cell>
          <cell r="E5186" t="str">
            <v>B</v>
          </cell>
          <cell r="F5186">
            <v>2.7854600484842066E-2</v>
          </cell>
          <cell r="G5186" t="str">
            <v>A</v>
          </cell>
          <cell r="H5186">
            <v>0.89042745935280032</v>
          </cell>
          <cell r="I5186" t="str">
            <v>B</v>
          </cell>
          <cell r="J5186">
            <v>2.0299079810505542E-2</v>
          </cell>
          <cell r="K5186" t="str">
            <v>B</v>
          </cell>
          <cell r="L5186" t="str">
            <v>Bicf</v>
          </cell>
          <cell r="M5186" t="str">
            <v/>
          </cell>
          <cell r="N5186" t="str">
            <v>CAPAG Ano Base 2023</v>
          </cell>
          <cell r="O5186" t="str">
            <v>Não</v>
          </cell>
          <cell r="P5186">
            <v>0.4435306301446334</v>
          </cell>
          <cell r="Q5186" t="str">
            <v>Sim</v>
          </cell>
          <cell r="R5186" t="str">
            <v/>
          </cell>
          <cell r="S5186" t="str">
            <v/>
          </cell>
          <cell r="T5186" t="str">
            <v/>
          </cell>
          <cell r="U5186" t="str">
            <v/>
          </cell>
          <cell r="V5186" t="str">
            <v>Sim</v>
          </cell>
          <cell r="W5186" t="str">
            <v>Sim</v>
          </cell>
        </row>
        <row r="5187">
          <cell r="D5187" t="str">
            <v>Alta Floresta/MT</v>
          </cell>
          <cell r="E5187" t="str">
            <v>A</v>
          </cell>
          <cell r="F5187">
            <v>0.13435650463180662</v>
          </cell>
          <cell r="G5187" t="str">
            <v>A</v>
          </cell>
          <cell r="H5187">
            <v>0.8190294214504874</v>
          </cell>
          <cell r="I5187" t="str">
            <v>A</v>
          </cell>
          <cell r="J5187">
            <v>8.140436281096336E-2</v>
          </cell>
          <cell r="K5187" t="str">
            <v>A</v>
          </cell>
          <cell r="L5187" t="str">
            <v>Bicf</v>
          </cell>
          <cell r="M5187" t="str">
            <v/>
          </cell>
          <cell r="N5187" t="str">
            <v>CAPAG Ano Base 2023</v>
          </cell>
          <cell r="O5187" t="str">
            <v>Não</v>
          </cell>
          <cell r="P5187">
            <v>0.36838432362449386</v>
          </cell>
          <cell r="Q5187" t="str">
            <v>Sim</v>
          </cell>
          <cell r="R5187" t="str">
            <v/>
          </cell>
          <cell r="S5187" t="str">
            <v/>
          </cell>
          <cell r="T5187" t="str">
            <v/>
          </cell>
          <cell r="U5187" t="str">
            <v/>
          </cell>
          <cell r="V5187" t="str">
            <v>Sim</v>
          </cell>
          <cell r="W5187" t="str">
            <v>Sim</v>
          </cell>
        </row>
        <row r="5188">
          <cell r="D5188" t="str">
            <v>Alto Araguaia/MT</v>
          </cell>
          <cell r="E5188" t="str">
            <v>C</v>
          </cell>
          <cell r="F5188">
            <v>0.11592826226936777</v>
          </cell>
          <cell r="G5188" t="str">
            <v>A</v>
          </cell>
          <cell r="H5188">
            <v>0.94483633873325967</v>
          </cell>
          <cell r="I5188" t="str">
            <v>B</v>
          </cell>
          <cell r="J5188">
            <v>-2.2028370341463507E-4</v>
          </cell>
          <cell r="K5188" t="str">
            <v>C</v>
          </cell>
          <cell r="L5188" t="str">
            <v>Bicf</v>
          </cell>
          <cell r="M5188" t="str">
            <v/>
          </cell>
          <cell r="N5188" t="str">
            <v>CAPAG Ano Base 2023</v>
          </cell>
          <cell r="O5188" t="str">
            <v>Não</v>
          </cell>
          <cell r="P5188">
            <v>1.0113276707640333</v>
          </cell>
          <cell r="Q5188" t="str">
            <v>Sim</v>
          </cell>
          <cell r="R5188" t="str">
            <v/>
          </cell>
          <cell r="S5188" t="str">
            <v/>
          </cell>
          <cell r="T5188" t="str">
            <v/>
          </cell>
          <cell r="U5188" t="str">
            <v/>
          </cell>
          <cell r="V5188" t="str">
            <v>Sim</v>
          </cell>
          <cell r="W5188" t="str">
            <v>Não</v>
          </cell>
        </row>
        <row r="5189">
          <cell r="D5189" t="str">
            <v>Alto Boa Vista/MT</v>
          </cell>
          <cell r="E5189" t="str">
            <v>n.d.</v>
          </cell>
          <cell r="F5189" t="str">
            <v>n.d.</v>
          </cell>
          <cell r="G5189" t="str">
            <v>n.d.</v>
          </cell>
          <cell r="H5189" t="str">
            <v>n.d.</v>
          </cell>
          <cell r="I5189" t="str">
            <v>n.d.</v>
          </cell>
          <cell r="J5189" t="str">
            <v>n.d.</v>
          </cell>
          <cell r="K5189" t="str">
            <v>n.d.</v>
          </cell>
          <cell r="L5189" t="str">
            <v>Cicf</v>
          </cell>
          <cell r="M5189" t="str">
            <v xml:space="preserve">Ente não publicou último RGF de 2024
Ente não publicou último RREO de 2024
</v>
          </cell>
          <cell r="N5189" t="str">
            <v>CAPAG Ano Base 2023</v>
          </cell>
          <cell r="O5189" t="str">
            <v>Não</v>
          </cell>
          <cell r="P5189">
            <v>0.29145171042841256</v>
          </cell>
          <cell r="Q5189" t="str">
            <v>Sim</v>
          </cell>
          <cell r="R5189" t="str">
            <v>Sim</v>
          </cell>
          <cell r="S5189" t="str">
            <v/>
          </cell>
          <cell r="T5189" t="str">
            <v/>
          </cell>
          <cell r="U5189" t="str">
            <v/>
          </cell>
          <cell r="V5189" t="str">
            <v>Não</v>
          </cell>
          <cell r="W5189" t="str">
            <v>Não</v>
          </cell>
        </row>
        <row r="5190">
          <cell r="D5190" t="str">
            <v>Alto Garças/MT</v>
          </cell>
          <cell r="E5190" t="str">
            <v>C</v>
          </cell>
          <cell r="F5190">
            <v>1.0829853049249102E-2</v>
          </cell>
          <cell r="G5190" t="str">
            <v>A</v>
          </cell>
          <cell r="H5190">
            <v>0.96804907025575981</v>
          </cell>
          <cell r="I5190" t="str">
            <v>C</v>
          </cell>
          <cell r="J5190">
            <v>2.935938940262223E-3</v>
          </cell>
          <cell r="K5190" t="str">
            <v>B</v>
          </cell>
          <cell r="L5190" t="str">
            <v>Bicf</v>
          </cell>
          <cell r="M5190" t="str">
            <v/>
          </cell>
          <cell r="N5190" t="str">
            <v>CAPAG Ano Base 2024</v>
          </cell>
          <cell r="O5190" t="str">
            <v>Sim</v>
          </cell>
          <cell r="P5190">
            <v>0.79454114231374851</v>
          </cell>
          <cell r="Q5190" t="str">
            <v>Sim</v>
          </cell>
          <cell r="R5190" t="str">
            <v/>
          </cell>
          <cell r="S5190" t="str">
            <v/>
          </cell>
          <cell r="T5190" t="str">
            <v/>
          </cell>
          <cell r="U5190" t="str">
            <v/>
          </cell>
          <cell r="V5190" t="str">
            <v>Sim</v>
          </cell>
          <cell r="W5190" t="str">
            <v>Sim</v>
          </cell>
        </row>
        <row r="5191">
          <cell r="D5191" t="str">
            <v>Alto Paraguai/MT</v>
          </cell>
          <cell r="E5191" t="str">
            <v>C</v>
          </cell>
          <cell r="F5191">
            <v>0.10280689270344312</v>
          </cell>
          <cell r="G5191" t="str">
            <v>A</v>
          </cell>
          <cell r="H5191">
            <v>0.89053746256418687</v>
          </cell>
          <cell r="I5191" t="str">
            <v>B</v>
          </cell>
          <cell r="J5191">
            <v>-3.3488337652574092E-2</v>
          </cell>
          <cell r="K5191" t="str">
            <v>C</v>
          </cell>
          <cell r="L5191" t="str">
            <v>Cicf</v>
          </cell>
          <cell r="M5191" t="str">
            <v/>
          </cell>
          <cell r="N5191" t="str">
            <v>CAPAG Ano Base 2023</v>
          </cell>
          <cell r="O5191" t="str">
            <v>Não</v>
          </cell>
          <cell r="P5191">
            <v>2.8622689926801064</v>
          </cell>
          <cell r="Q5191" t="str">
            <v>Sim</v>
          </cell>
          <cell r="R5191" t="str">
            <v/>
          </cell>
          <cell r="S5191" t="str">
            <v/>
          </cell>
          <cell r="T5191" t="str">
            <v/>
          </cell>
          <cell r="U5191" t="str">
            <v/>
          </cell>
          <cell r="V5191" t="str">
            <v>Sim</v>
          </cell>
          <cell r="W5191" t="str">
            <v>Não</v>
          </cell>
        </row>
        <row r="5192">
          <cell r="D5192" t="str">
            <v>Alto Taquari/MT</v>
          </cell>
          <cell r="E5192" t="str">
            <v>C</v>
          </cell>
          <cell r="F5192">
            <v>0.18131108036800292</v>
          </cell>
          <cell r="G5192" t="str">
            <v>A</v>
          </cell>
          <cell r="H5192">
            <v>0.95976260567239025</v>
          </cell>
          <cell r="I5192" t="str">
            <v>C</v>
          </cell>
          <cell r="J5192">
            <v>8.7985161356762941E-3</v>
          </cell>
          <cell r="K5192" t="str">
            <v>B</v>
          </cell>
          <cell r="L5192" t="str">
            <v>Bicf</v>
          </cell>
          <cell r="M5192" t="str">
            <v/>
          </cell>
          <cell r="N5192" t="str">
            <v>CAPAG Ano Base 2023</v>
          </cell>
          <cell r="O5192" t="str">
            <v>Não</v>
          </cell>
          <cell r="P5192">
            <v>0.38904282949673885</v>
          </cell>
          <cell r="Q5192" t="str">
            <v>Sim</v>
          </cell>
          <cell r="R5192" t="str">
            <v/>
          </cell>
          <cell r="S5192" t="str">
            <v/>
          </cell>
          <cell r="T5192" t="str">
            <v/>
          </cell>
          <cell r="U5192" t="str">
            <v/>
          </cell>
          <cell r="V5192" t="str">
            <v>Sim</v>
          </cell>
          <cell r="W5192" t="str">
            <v>Não</v>
          </cell>
        </row>
        <row r="5193">
          <cell r="D5193" t="str">
            <v>Apiacás/MT</v>
          </cell>
          <cell r="E5193" t="str">
            <v>n.d.</v>
          </cell>
          <cell r="F5193">
            <v>1.0200749553782291E-2</v>
          </cell>
          <cell r="G5193" t="str">
            <v>A</v>
          </cell>
          <cell r="H5193">
            <v>0.83984163201778206</v>
          </cell>
          <cell r="I5193" t="str">
            <v>A</v>
          </cell>
          <cell r="J5193" t="str">
            <v>n.d.</v>
          </cell>
          <cell r="K5193" t="str">
            <v>n.d.</v>
          </cell>
          <cell r="L5193" t="str">
            <v>Cicf</v>
          </cell>
          <cell r="M519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193" t="str">
            <v>CAPAG Ano Base 2023</v>
          </cell>
          <cell r="O5193" t="str">
            <v>Não</v>
          </cell>
          <cell r="P5193" t="str">
            <v>n.d.</v>
          </cell>
          <cell r="Q5193" t="str">
            <v>Sim</v>
          </cell>
          <cell r="R5193" t="str">
            <v/>
          </cell>
          <cell r="S5193" t="str">
            <v/>
          </cell>
          <cell r="T5193" t="str">
            <v/>
          </cell>
          <cell r="U5193" t="str">
            <v>Sim</v>
          </cell>
          <cell r="V5193" t="str">
            <v>Sim</v>
          </cell>
          <cell r="W5193" t="str">
            <v>Sim</v>
          </cell>
        </row>
        <row r="5194">
          <cell r="D5194" t="str">
            <v>Araguaiana/MT</v>
          </cell>
          <cell r="E5194" t="str">
            <v>C</v>
          </cell>
          <cell r="F5194">
            <v>1.2701372071918536E-2</v>
          </cell>
          <cell r="G5194" t="str">
            <v>A</v>
          </cell>
          <cell r="H5194">
            <v>0.94144875755106761</v>
          </cell>
          <cell r="I5194" t="str">
            <v>B</v>
          </cell>
          <cell r="J5194">
            <v>-1.5199489298993191E-2</v>
          </cell>
          <cell r="K5194" t="str">
            <v>C</v>
          </cell>
          <cell r="L5194" t="str">
            <v>Dicf</v>
          </cell>
          <cell r="M5194" t="str">
            <v/>
          </cell>
          <cell r="N5194" t="str">
            <v>CAPAG Ano Base 2023</v>
          </cell>
          <cell r="O5194" t="str">
            <v>Não</v>
          </cell>
          <cell r="P5194">
            <v>4.8971294484437964</v>
          </cell>
          <cell r="Q5194" t="str">
            <v>Sim</v>
          </cell>
          <cell r="R5194" t="str">
            <v/>
          </cell>
          <cell r="S5194" t="str">
            <v/>
          </cell>
          <cell r="T5194" t="str">
            <v/>
          </cell>
          <cell r="U5194" t="str">
            <v/>
          </cell>
          <cell r="V5194" t="str">
            <v>Sim</v>
          </cell>
          <cell r="W5194" t="str">
            <v>Sim</v>
          </cell>
        </row>
        <row r="5195">
          <cell r="D5195" t="str">
            <v>Araguainha/MT</v>
          </cell>
          <cell r="E5195" t="str">
            <v>n.d.</v>
          </cell>
          <cell r="F5195" t="str">
            <v>n.d.</v>
          </cell>
          <cell r="G5195" t="str">
            <v>n.d.</v>
          </cell>
          <cell r="H5195">
            <v>0.9508119229261508</v>
          </cell>
          <cell r="I5195" t="str">
            <v>C</v>
          </cell>
          <cell r="J5195" t="str">
            <v>n.d.</v>
          </cell>
          <cell r="K5195" t="str">
            <v>n.d.</v>
          </cell>
          <cell r="L5195" t="str">
            <v>Bicf</v>
          </cell>
          <cell r="M5195" t="str">
            <v xml:space="preserve">Ente não publicou último RGF de 2024
</v>
          </cell>
          <cell r="N5195" t="str">
            <v>CAPAG Ano Base 2023</v>
          </cell>
          <cell r="O5195" t="str">
            <v>Não</v>
          </cell>
          <cell r="P5195">
            <v>0.15337045245727815</v>
          </cell>
          <cell r="Q5195" t="str">
            <v>Sim</v>
          </cell>
          <cell r="R5195" t="str">
            <v>Sim</v>
          </cell>
          <cell r="S5195" t="str">
            <v/>
          </cell>
          <cell r="T5195" t="str">
            <v/>
          </cell>
          <cell r="U5195" t="str">
            <v/>
          </cell>
          <cell r="V5195" t="str">
            <v>Não</v>
          </cell>
          <cell r="W5195" t="str">
            <v>Sim</v>
          </cell>
        </row>
        <row r="5196">
          <cell r="D5196" t="str">
            <v>Araputanga/MT</v>
          </cell>
          <cell r="E5196" t="str">
            <v>A</v>
          </cell>
          <cell r="F5196">
            <v>2.8340717338158416E-2</v>
          </cell>
          <cell r="G5196" t="str">
            <v>A</v>
          </cell>
          <cell r="H5196">
            <v>0.89795007341426736</v>
          </cell>
          <cell r="I5196" t="str">
            <v>B</v>
          </cell>
          <cell r="J5196">
            <v>7.8655071445817515E-2</v>
          </cell>
          <cell r="K5196" t="str">
            <v>A</v>
          </cell>
          <cell r="L5196" t="str">
            <v>Bicf</v>
          </cell>
          <cell r="M5196" t="str">
            <v/>
          </cell>
          <cell r="N5196" t="str">
            <v>CAPAG Ano Base 2023</v>
          </cell>
          <cell r="O5196" t="str">
            <v>Não</v>
          </cell>
          <cell r="P5196">
            <v>0.13401479563493671</v>
          </cell>
          <cell r="Q5196" t="str">
            <v>Sim</v>
          </cell>
          <cell r="R5196" t="str">
            <v/>
          </cell>
          <cell r="S5196" t="str">
            <v/>
          </cell>
          <cell r="T5196" t="str">
            <v/>
          </cell>
          <cell r="U5196" t="str">
            <v/>
          </cell>
          <cell r="V5196" t="str">
            <v>Sim</v>
          </cell>
          <cell r="W5196" t="str">
            <v>Sim</v>
          </cell>
        </row>
        <row r="5197">
          <cell r="D5197" t="str">
            <v>Arenápolis/MT</v>
          </cell>
          <cell r="E5197" t="str">
            <v>C</v>
          </cell>
          <cell r="F5197">
            <v>7.5727017057980774E-3</v>
          </cell>
          <cell r="G5197" t="str">
            <v>A</v>
          </cell>
          <cell r="H5197">
            <v>0.95455585719723013</v>
          </cell>
          <cell r="I5197" t="str">
            <v>C</v>
          </cell>
          <cell r="J5197">
            <v>8.6841879423637299E-3</v>
          </cell>
          <cell r="K5197" t="str">
            <v>B</v>
          </cell>
          <cell r="L5197" t="str">
            <v>Bicf</v>
          </cell>
          <cell r="M5197" t="str">
            <v/>
          </cell>
          <cell r="N5197" t="str">
            <v>CAPAG Ano Base 2023</v>
          </cell>
          <cell r="O5197" t="str">
            <v>Não</v>
          </cell>
          <cell r="P5197">
            <v>0.78489858733881657</v>
          </cell>
          <cell r="Q5197" t="str">
            <v>Sim</v>
          </cell>
          <cell r="R5197" t="str">
            <v/>
          </cell>
          <cell r="S5197" t="str">
            <v/>
          </cell>
          <cell r="T5197" t="str">
            <v/>
          </cell>
          <cell r="U5197" t="str">
            <v/>
          </cell>
          <cell r="V5197" t="str">
            <v>Sim</v>
          </cell>
          <cell r="W5197" t="str">
            <v>Sim</v>
          </cell>
        </row>
        <row r="5198">
          <cell r="D5198" t="str">
            <v>Aripuanã/MT</v>
          </cell>
          <cell r="E5198" t="str">
            <v>A</v>
          </cell>
          <cell r="F5198">
            <v>5.5276739100058171E-11</v>
          </cell>
          <cell r="G5198" t="str">
            <v>A</v>
          </cell>
          <cell r="H5198">
            <v>0.74581662707828889</v>
          </cell>
          <cell r="I5198" t="str">
            <v>A</v>
          </cell>
          <cell r="J5198">
            <v>0.34215776379442231</v>
          </cell>
          <cell r="K5198" t="str">
            <v>A</v>
          </cell>
          <cell r="L5198" t="str">
            <v>Bicf</v>
          </cell>
          <cell r="M5198" t="str">
            <v/>
          </cell>
          <cell r="N5198" t="str">
            <v>CAPAG Ano Base 2023</v>
          </cell>
          <cell r="O5198" t="str">
            <v>Não</v>
          </cell>
          <cell r="P5198">
            <v>5.4334616435993549E-2</v>
          </cell>
          <cell r="Q5198" t="str">
            <v>Sim</v>
          </cell>
          <cell r="R5198" t="str">
            <v/>
          </cell>
          <cell r="S5198" t="str">
            <v/>
          </cell>
          <cell r="T5198" t="str">
            <v/>
          </cell>
          <cell r="U5198" t="str">
            <v/>
          </cell>
          <cell r="V5198" t="str">
            <v>Sim</v>
          </cell>
          <cell r="W5198" t="str">
            <v>Sim</v>
          </cell>
        </row>
        <row r="5199">
          <cell r="D5199" t="str">
            <v>Barão de Melgaço/MT</v>
          </cell>
          <cell r="E5199" t="str">
            <v>C</v>
          </cell>
          <cell r="F5199">
            <v>4.6662570092355221E-3</v>
          </cell>
          <cell r="G5199" t="str">
            <v>A</v>
          </cell>
          <cell r="H5199">
            <v>0.91903261452222407</v>
          </cell>
          <cell r="I5199" t="str">
            <v>B</v>
          </cell>
          <cell r="J5199">
            <v>-2.7564673724616677E-2</v>
          </cell>
          <cell r="K5199" t="str">
            <v>C</v>
          </cell>
          <cell r="L5199" t="str">
            <v>Bicf</v>
          </cell>
          <cell r="M5199" t="str">
            <v/>
          </cell>
          <cell r="N5199" t="str">
            <v>CAPAG Ano Base 2023</v>
          </cell>
          <cell r="O5199" t="str">
            <v>Não</v>
          </cell>
          <cell r="P5199">
            <v>1.7467831197679617</v>
          </cell>
          <cell r="Q5199" t="str">
            <v>Sim</v>
          </cell>
          <cell r="R5199" t="str">
            <v/>
          </cell>
          <cell r="S5199" t="str">
            <v/>
          </cell>
          <cell r="T5199" t="str">
            <v/>
          </cell>
          <cell r="U5199" t="str">
            <v/>
          </cell>
          <cell r="V5199" t="str">
            <v>Sim</v>
          </cell>
          <cell r="W5199" t="str">
            <v>Sim</v>
          </cell>
        </row>
        <row r="5200">
          <cell r="D5200" t="str">
            <v>Barra do Bugres/MT</v>
          </cell>
          <cell r="E5200" t="str">
            <v>C</v>
          </cell>
          <cell r="F5200">
            <v>9.4985341267326912E-2</v>
          </cell>
          <cell r="G5200" t="str">
            <v>A</v>
          </cell>
          <cell r="H5200">
            <v>0.93391857866849182</v>
          </cell>
          <cell r="I5200" t="str">
            <v>B</v>
          </cell>
          <cell r="J5200">
            <v>-5.731208709377205E-2</v>
          </cell>
          <cell r="K5200" t="str">
            <v>C</v>
          </cell>
          <cell r="L5200" t="str">
            <v>Cicf</v>
          </cell>
          <cell r="M5200" t="str">
            <v/>
          </cell>
          <cell r="N5200" t="str">
            <v>CAPAG Ano Base 2023</v>
          </cell>
          <cell r="O5200" t="str">
            <v>Não</v>
          </cell>
          <cell r="P5200">
            <v>0.7686676491821226</v>
          </cell>
          <cell r="Q5200" t="str">
            <v>Sim</v>
          </cell>
          <cell r="R5200" t="str">
            <v>Sim</v>
          </cell>
          <cell r="S5200" t="str">
            <v/>
          </cell>
          <cell r="T5200" t="str">
            <v/>
          </cell>
          <cell r="U5200" t="str">
            <v/>
          </cell>
          <cell r="V5200" t="str">
            <v>Sim</v>
          </cell>
          <cell r="W5200" t="str">
            <v>Sim</v>
          </cell>
        </row>
        <row r="5201">
          <cell r="D5201" t="str">
            <v>Barra do Garças/MT</v>
          </cell>
          <cell r="E5201" t="str">
            <v>n.d.</v>
          </cell>
          <cell r="F5201">
            <v>0.13706128780751531</v>
          </cell>
          <cell r="G5201" t="str">
            <v>A</v>
          </cell>
          <cell r="H5201">
            <v>0.94373842824279974</v>
          </cell>
          <cell r="I5201" t="str">
            <v>B</v>
          </cell>
          <cell r="J5201" t="str">
            <v>n.d.</v>
          </cell>
          <cell r="K5201" t="str">
            <v>n.d.</v>
          </cell>
          <cell r="L5201" t="str">
            <v>Cicf</v>
          </cell>
          <cell r="M520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01" t="str">
            <v>CAPAG Ano Base 2023</v>
          </cell>
          <cell r="O5201" t="str">
            <v>Não</v>
          </cell>
          <cell r="P5201" t="str">
            <v>n.d.</v>
          </cell>
          <cell r="Q5201" t="str">
            <v>Sim</v>
          </cell>
          <cell r="R5201" t="str">
            <v/>
          </cell>
          <cell r="S5201" t="str">
            <v/>
          </cell>
          <cell r="T5201" t="str">
            <v/>
          </cell>
          <cell r="U5201" t="str">
            <v>Sim</v>
          </cell>
          <cell r="V5201" t="str">
            <v>Sim</v>
          </cell>
          <cell r="W5201" t="str">
            <v>Não</v>
          </cell>
        </row>
        <row r="5202">
          <cell r="D5202" t="str">
            <v>Bom Jesus do Araguaia/MT</v>
          </cell>
          <cell r="E5202" t="str">
            <v>n.d.</v>
          </cell>
          <cell r="F5202">
            <v>0</v>
          </cell>
          <cell r="G5202" t="str">
            <v>A</v>
          </cell>
          <cell r="H5202">
            <v>0.7993586590808075</v>
          </cell>
          <cell r="I5202" t="str">
            <v>A</v>
          </cell>
          <cell r="J5202" t="str">
            <v>n.d.</v>
          </cell>
          <cell r="K5202" t="str">
            <v>n.d.</v>
          </cell>
          <cell r="L5202" t="str">
            <v>Bicf</v>
          </cell>
          <cell r="M52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02" t="str">
            <v>CAPAG Ano Base 2023</v>
          </cell>
          <cell r="O5202" t="str">
            <v>Não</v>
          </cell>
          <cell r="P5202" t="str">
            <v>n.d.</v>
          </cell>
          <cell r="Q5202" t="str">
            <v>Sim</v>
          </cell>
          <cell r="R5202" t="str">
            <v/>
          </cell>
          <cell r="S5202" t="str">
            <v/>
          </cell>
          <cell r="T5202" t="str">
            <v/>
          </cell>
          <cell r="U5202" t="str">
            <v>Sim</v>
          </cell>
          <cell r="V5202" t="str">
            <v>Sim</v>
          </cell>
          <cell r="W5202" t="str">
            <v>Sim</v>
          </cell>
        </row>
        <row r="5203">
          <cell r="D5203" t="str">
            <v>Brasnorte/MT</v>
          </cell>
          <cell r="E5203" t="str">
            <v>n.d.</v>
          </cell>
          <cell r="F5203" t="str">
            <v>n.d.</v>
          </cell>
          <cell r="G5203" t="str">
            <v>n.d.</v>
          </cell>
          <cell r="H5203" t="str">
            <v>n.d.</v>
          </cell>
          <cell r="I5203" t="str">
            <v>n.d.</v>
          </cell>
          <cell r="J5203" t="str">
            <v>n.d.</v>
          </cell>
          <cell r="K5203" t="str">
            <v>n.d.</v>
          </cell>
          <cell r="L5203" t="str">
            <v>Bicf</v>
          </cell>
          <cell r="M5203" t="str">
            <v xml:space="preserve">Ente não publicou último RGF de 2024
Ente não publicou último RREO de 2024
</v>
          </cell>
          <cell r="N5203" t="str">
            <v>CAPAG Ano Base 2023</v>
          </cell>
          <cell r="O5203" t="str">
            <v>Não</v>
          </cell>
          <cell r="P5203">
            <v>0.19406564167647275</v>
          </cell>
          <cell r="Q5203" t="str">
            <v>Sim</v>
          </cell>
          <cell r="R5203" t="str">
            <v>Sim</v>
          </cell>
          <cell r="S5203" t="str">
            <v/>
          </cell>
          <cell r="T5203" t="str">
            <v/>
          </cell>
          <cell r="U5203" t="str">
            <v/>
          </cell>
          <cell r="V5203" t="str">
            <v>Não</v>
          </cell>
          <cell r="W5203" t="str">
            <v>Não</v>
          </cell>
        </row>
        <row r="5204">
          <cell r="D5204" t="str">
            <v>Cáceres/MT</v>
          </cell>
          <cell r="E5204" t="str">
            <v>A</v>
          </cell>
          <cell r="F5204">
            <v>8.1410321129667299E-2</v>
          </cell>
          <cell r="G5204" t="str">
            <v>A</v>
          </cell>
          <cell r="H5204">
            <v>0.91914230839346556</v>
          </cell>
          <cell r="I5204" t="str">
            <v>B</v>
          </cell>
          <cell r="J5204">
            <v>7.5222069840431449E-2</v>
          </cell>
          <cell r="K5204" t="str">
            <v>A</v>
          </cell>
          <cell r="L5204" t="str">
            <v>Bicf</v>
          </cell>
          <cell r="M5204" t="str">
            <v/>
          </cell>
          <cell r="N5204" t="str">
            <v>CAPAG Ano Base 2023</v>
          </cell>
          <cell r="O5204" t="str">
            <v>Não</v>
          </cell>
          <cell r="P5204">
            <v>7.7500356105938806E-2</v>
          </cell>
          <cell r="Q5204" t="str">
            <v>Sim</v>
          </cell>
          <cell r="R5204" t="str">
            <v/>
          </cell>
          <cell r="S5204" t="str">
            <v/>
          </cell>
          <cell r="T5204" t="str">
            <v/>
          </cell>
          <cell r="U5204" t="str">
            <v/>
          </cell>
          <cell r="V5204" t="str">
            <v>Sim</v>
          </cell>
          <cell r="W5204" t="str">
            <v>Sim</v>
          </cell>
        </row>
        <row r="5205">
          <cell r="D5205" t="str">
            <v>Campinápolis/MT</v>
          </cell>
          <cell r="E5205" t="str">
            <v>n.d.</v>
          </cell>
          <cell r="F5205" t="str">
            <v>n.d.</v>
          </cell>
          <cell r="G5205" t="str">
            <v>n.d.</v>
          </cell>
          <cell r="H5205" t="str">
            <v>n.d.</v>
          </cell>
          <cell r="I5205" t="str">
            <v>n.d.</v>
          </cell>
          <cell r="J5205" t="str">
            <v>n.d.</v>
          </cell>
          <cell r="K5205" t="str">
            <v>n.d.</v>
          </cell>
          <cell r="L5205" t="str">
            <v>Bicf</v>
          </cell>
          <cell r="M5205" t="str">
            <v xml:space="preserve">Ente não publicou último RGF de 2024
Ente não publicou último RREO de 2024
</v>
          </cell>
          <cell r="N5205" t="str">
            <v>CAPAG Ano Base 2023</v>
          </cell>
          <cell r="O5205" t="str">
            <v>Não</v>
          </cell>
          <cell r="P5205">
            <v>0.94594696019722269</v>
          </cell>
          <cell r="Q5205" t="str">
            <v>Sim</v>
          </cell>
          <cell r="R5205" t="str">
            <v>Sim</v>
          </cell>
          <cell r="S5205" t="str">
            <v/>
          </cell>
          <cell r="T5205" t="str">
            <v/>
          </cell>
          <cell r="U5205" t="str">
            <v/>
          </cell>
          <cell r="V5205" t="str">
            <v>Não</v>
          </cell>
          <cell r="W5205" t="str">
            <v>Não</v>
          </cell>
        </row>
        <row r="5206">
          <cell r="D5206" t="str">
            <v>Campo Novo do Parecis/MT</v>
          </cell>
          <cell r="E5206" t="str">
            <v>n.d.</v>
          </cell>
          <cell r="F5206" t="str">
            <v>n.d.</v>
          </cell>
          <cell r="G5206" t="str">
            <v>n.d.</v>
          </cell>
          <cell r="H5206" t="str">
            <v>n.d.</v>
          </cell>
          <cell r="I5206" t="str">
            <v>n.d.</v>
          </cell>
          <cell r="J5206" t="str">
            <v>n.d.</v>
          </cell>
          <cell r="K5206" t="str">
            <v>n.d.</v>
          </cell>
          <cell r="L5206" t="str">
            <v>Bicf</v>
          </cell>
          <cell r="M5206" t="str">
            <v xml:space="preserve">Ente não publicou último RGF de 2024
Ente não publicou último RREO de 2024
</v>
          </cell>
          <cell r="N5206" t="str">
            <v>CAPAG Ano Base 2023</v>
          </cell>
          <cell r="O5206" t="str">
            <v>Não</v>
          </cell>
          <cell r="P5206">
            <v>7.3687451414578761E-2</v>
          </cell>
          <cell r="Q5206" t="str">
            <v>Sim</v>
          </cell>
          <cell r="R5206" t="str">
            <v>Sim</v>
          </cell>
          <cell r="S5206" t="str">
            <v/>
          </cell>
          <cell r="T5206" t="str">
            <v/>
          </cell>
          <cell r="U5206" t="str">
            <v/>
          </cell>
          <cell r="V5206" t="str">
            <v>Não</v>
          </cell>
          <cell r="W5206" t="str">
            <v>Não</v>
          </cell>
        </row>
        <row r="5207">
          <cell r="D5207" t="str">
            <v>Campo Verde/MT</v>
          </cell>
          <cell r="E5207" t="str">
            <v>n.d.</v>
          </cell>
          <cell r="F5207" t="str">
            <v>n.d.</v>
          </cell>
          <cell r="G5207" t="str">
            <v>n.d.</v>
          </cell>
          <cell r="H5207" t="str">
            <v>n.d.</v>
          </cell>
          <cell r="I5207" t="str">
            <v>n.d.</v>
          </cell>
          <cell r="J5207" t="str">
            <v>n.d.</v>
          </cell>
          <cell r="K5207" t="str">
            <v>n.d.</v>
          </cell>
          <cell r="L5207" t="str">
            <v>Cicf</v>
          </cell>
          <cell r="M5207" t="str">
            <v xml:space="preserve">Ente não publicou último RGF de 2024
Ente não publicou último RREO de 2024
</v>
          </cell>
          <cell r="N5207" t="str">
            <v>CAPAG Ano Base 2023</v>
          </cell>
          <cell r="O5207" t="str">
            <v>Não</v>
          </cell>
          <cell r="P5207">
            <v>0.10048645095662304</v>
          </cell>
          <cell r="Q5207" t="str">
            <v>Sim</v>
          </cell>
          <cell r="R5207" t="str">
            <v>Sim</v>
          </cell>
          <cell r="S5207" t="str">
            <v/>
          </cell>
          <cell r="T5207" t="str">
            <v/>
          </cell>
          <cell r="U5207" t="str">
            <v/>
          </cell>
          <cell r="V5207" t="str">
            <v>Não</v>
          </cell>
          <cell r="W5207" t="str">
            <v>Não</v>
          </cell>
        </row>
        <row r="5208">
          <cell r="D5208" t="str">
            <v>Campos de Júlio/MT</v>
          </cell>
          <cell r="E5208" t="str">
            <v>C</v>
          </cell>
          <cell r="F5208">
            <v>0</v>
          </cell>
          <cell r="G5208" t="str">
            <v>A</v>
          </cell>
          <cell r="H5208">
            <v>1.5789518902144677</v>
          </cell>
          <cell r="I5208" t="str">
            <v>C</v>
          </cell>
          <cell r="J5208">
            <v>0.41222205249649657</v>
          </cell>
          <cell r="K5208" t="str">
            <v>A</v>
          </cell>
          <cell r="L5208" t="str">
            <v>Bicf</v>
          </cell>
          <cell r="M5208" t="str">
            <v/>
          </cell>
          <cell r="N5208" t="str">
            <v>CAPAG Ano Base 2023</v>
          </cell>
          <cell r="O5208" t="str">
            <v>Não</v>
          </cell>
          <cell r="P5208">
            <v>4.5514308869240371E-2</v>
          </cell>
          <cell r="Q5208" t="str">
            <v>Sim</v>
          </cell>
          <cell r="R5208" t="str">
            <v/>
          </cell>
          <cell r="S5208" t="str">
            <v/>
          </cell>
          <cell r="T5208" t="str">
            <v/>
          </cell>
          <cell r="U5208" t="str">
            <v/>
          </cell>
          <cell r="V5208" t="str">
            <v>Sim</v>
          </cell>
          <cell r="W5208" t="str">
            <v>Sim</v>
          </cell>
        </row>
        <row r="5209">
          <cell r="D5209" t="str">
            <v>Canabrava do Norte/MT</v>
          </cell>
          <cell r="E5209" t="str">
            <v>C</v>
          </cell>
          <cell r="F5209">
            <v>3.107451991163359E-2</v>
          </cell>
          <cell r="G5209" t="str">
            <v>A</v>
          </cell>
          <cell r="H5209">
            <v>0.95225678851620088</v>
          </cell>
          <cell r="I5209" t="str">
            <v>C</v>
          </cell>
          <cell r="J5209">
            <v>-2.2955507678141893E-2</v>
          </cell>
          <cell r="K5209" t="str">
            <v>C</v>
          </cell>
          <cell r="L5209" t="str">
            <v>Cicf</v>
          </cell>
          <cell r="M5209" t="str">
            <v/>
          </cell>
          <cell r="N5209" t="str">
            <v>CAPAG Ano Base 2023</v>
          </cell>
          <cell r="O5209" t="str">
            <v>Não</v>
          </cell>
          <cell r="P5209">
            <v>2.402858644407694</v>
          </cell>
          <cell r="Q5209" t="str">
            <v>Sim</v>
          </cell>
          <cell r="R5209" t="str">
            <v/>
          </cell>
          <cell r="S5209" t="str">
            <v/>
          </cell>
          <cell r="T5209" t="str">
            <v/>
          </cell>
          <cell r="U5209" t="str">
            <v/>
          </cell>
          <cell r="V5209" t="str">
            <v>Sim</v>
          </cell>
          <cell r="W5209" t="str">
            <v>Não</v>
          </cell>
        </row>
        <row r="5210">
          <cell r="D5210" t="str">
            <v>Canarana/MT</v>
          </cell>
          <cell r="E5210" t="str">
            <v>C</v>
          </cell>
          <cell r="F5210">
            <v>0.13630081684196596</v>
          </cell>
          <cell r="G5210" t="str">
            <v>A</v>
          </cell>
          <cell r="H5210">
            <v>0.93758882670094812</v>
          </cell>
          <cell r="I5210" t="str">
            <v>B</v>
          </cell>
          <cell r="J5210">
            <v>-7.3577720629592502E-2</v>
          </cell>
          <cell r="K5210" t="str">
            <v>C</v>
          </cell>
          <cell r="L5210" t="str">
            <v>Cicf</v>
          </cell>
          <cell r="M5210" t="str">
            <v/>
          </cell>
          <cell r="N5210" t="str">
            <v>CAPAG Ano Base 2023</v>
          </cell>
          <cell r="O5210" t="str">
            <v>Não</v>
          </cell>
          <cell r="P5210">
            <v>7.1323518882423791</v>
          </cell>
          <cell r="Q5210" t="str">
            <v>Sim</v>
          </cell>
          <cell r="R5210" t="str">
            <v/>
          </cell>
          <cell r="S5210" t="str">
            <v/>
          </cell>
          <cell r="T5210" t="str">
            <v/>
          </cell>
          <cell r="U5210" t="str">
            <v/>
          </cell>
          <cell r="V5210" t="str">
            <v>Sim</v>
          </cell>
          <cell r="W5210" t="str">
            <v>Não</v>
          </cell>
        </row>
        <row r="5211">
          <cell r="D5211" t="str">
            <v>Carlinda/MT</v>
          </cell>
          <cell r="E5211" t="str">
            <v>A</v>
          </cell>
          <cell r="F5211">
            <v>0</v>
          </cell>
          <cell r="G5211" t="str">
            <v>A</v>
          </cell>
          <cell r="H5211">
            <v>0.85617675815926209</v>
          </cell>
          <cell r="I5211" t="str">
            <v>B</v>
          </cell>
          <cell r="J5211">
            <v>0.12701977893881761</v>
          </cell>
          <cell r="K5211" t="str">
            <v>A</v>
          </cell>
          <cell r="L5211" t="str">
            <v>Bicf</v>
          </cell>
          <cell r="M5211" t="str">
            <v/>
          </cell>
          <cell r="N5211" t="str">
            <v>CAPAG Ano Base 2023</v>
          </cell>
          <cell r="O5211" t="str">
            <v>Não</v>
          </cell>
          <cell r="P5211">
            <v>1.0799715240304821E-2</v>
          </cell>
          <cell r="Q5211" t="str">
            <v>Sim</v>
          </cell>
          <cell r="R5211" t="str">
            <v/>
          </cell>
          <cell r="S5211" t="str">
            <v/>
          </cell>
          <cell r="T5211" t="str">
            <v/>
          </cell>
          <cell r="U5211" t="str">
            <v/>
          </cell>
          <cell r="V5211" t="str">
            <v>Sim</v>
          </cell>
          <cell r="W5211" t="str">
            <v>Sim</v>
          </cell>
        </row>
        <row r="5212">
          <cell r="D5212" t="str">
            <v>Castanheira/MT</v>
          </cell>
          <cell r="E5212" t="str">
            <v>C</v>
          </cell>
          <cell r="F5212">
            <v>6.5974265294124637E-4</v>
          </cell>
          <cell r="G5212" t="str">
            <v>A</v>
          </cell>
          <cell r="H5212">
            <v>0.92823673069840962</v>
          </cell>
          <cell r="I5212" t="str">
            <v>B</v>
          </cell>
          <cell r="J5212">
            <v>0</v>
          </cell>
          <cell r="K5212" t="str">
            <v>C</v>
          </cell>
          <cell r="L5212" t="str">
            <v>Cicf</v>
          </cell>
          <cell r="M5212" t="str">
            <v/>
          </cell>
          <cell r="N5212" t="str">
            <v>CAPAG Ano Base 2023</v>
          </cell>
          <cell r="O5212" t="str">
            <v>Não</v>
          </cell>
          <cell r="P5212" t="str">
            <v>n.d.</v>
          </cell>
          <cell r="Q5212" t="str">
            <v>Sim</v>
          </cell>
          <cell r="R5212" t="str">
            <v/>
          </cell>
          <cell r="S5212" t="str">
            <v/>
          </cell>
          <cell r="T5212" t="str">
            <v/>
          </cell>
          <cell r="U5212" t="str">
            <v/>
          </cell>
          <cell r="V5212" t="str">
            <v>Sim</v>
          </cell>
          <cell r="W5212" t="str">
            <v>Não</v>
          </cell>
        </row>
        <row r="5213">
          <cell r="D5213" t="str">
            <v>Chapada dos Guimarães/MT</v>
          </cell>
          <cell r="E5213" t="str">
            <v>C</v>
          </cell>
          <cell r="F5213">
            <v>0.22107558681654219</v>
          </cell>
          <cell r="G5213" t="str">
            <v>A</v>
          </cell>
          <cell r="H5213">
            <v>0.96420335732499085</v>
          </cell>
          <cell r="I5213" t="str">
            <v>C</v>
          </cell>
          <cell r="J5213">
            <v>-0.10477424422480822</v>
          </cell>
          <cell r="K5213" t="str">
            <v>C</v>
          </cell>
          <cell r="L5213" t="str">
            <v>Cicf</v>
          </cell>
          <cell r="M5213" t="str">
            <v/>
          </cell>
          <cell r="N5213" t="str">
            <v>CAPAG Ano Base 2023</v>
          </cell>
          <cell r="O5213" t="str">
            <v>Não</v>
          </cell>
          <cell r="P5213" t="str">
            <v/>
          </cell>
          <cell r="Q5213" t="str">
            <v>Sim</v>
          </cell>
          <cell r="R5213" t="str">
            <v/>
          </cell>
          <cell r="S5213" t="str">
            <v/>
          </cell>
          <cell r="T5213" t="str">
            <v/>
          </cell>
          <cell r="U5213" t="str">
            <v/>
          </cell>
          <cell r="V5213" t="str">
            <v>Sim</v>
          </cell>
          <cell r="W5213" t="str">
            <v>Não</v>
          </cell>
        </row>
        <row r="5214">
          <cell r="D5214" t="str">
            <v>Cláudia/MT</v>
          </cell>
          <cell r="E5214" t="str">
            <v>n.d.</v>
          </cell>
          <cell r="F5214" t="str">
            <v>n.d.</v>
          </cell>
          <cell r="G5214" t="str">
            <v>n.d.</v>
          </cell>
          <cell r="H5214" t="str">
            <v>n.d.</v>
          </cell>
          <cell r="I5214" t="str">
            <v>n.d.</v>
          </cell>
          <cell r="J5214" t="str">
            <v>n.d.</v>
          </cell>
          <cell r="K5214" t="str">
            <v>n.d.</v>
          </cell>
          <cell r="L5214" t="str">
            <v>Bicf</v>
          </cell>
          <cell r="M5214" t="str">
            <v xml:space="preserve">Ente não publicou último RGF de 2024
Ente não publicou último RREO de 2024
</v>
          </cell>
          <cell r="N5214" t="str">
            <v>CAPAG Ano Base 2023</v>
          </cell>
          <cell r="O5214" t="str">
            <v>Não</v>
          </cell>
          <cell r="P5214">
            <v>0.15957448207275066</v>
          </cell>
          <cell r="Q5214" t="str">
            <v>Sim</v>
          </cell>
          <cell r="R5214" t="str">
            <v>Sim</v>
          </cell>
          <cell r="S5214" t="str">
            <v/>
          </cell>
          <cell r="T5214" t="str">
            <v/>
          </cell>
          <cell r="U5214" t="str">
            <v/>
          </cell>
          <cell r="V5214" t="str">
            <v>Não</v>
          </cell>
          <cell r="W5214" t="str">
            <v>Não</v>
          </cell>
        </row>
        <row r="5215">
          <cell r="D5215" t="str">
            <v>Cocalinho/MT</v>
          </cell>
          <cell r="E5215" t="str">
            <v>n.d.</v>
          </cell>
          <cell r="F5215" t="str">
            <v>n.d.</v>
          </cell>
          <cell r="G5215" t="str">
            <v>n.d.</v>
          </cell>
          <cell r="H5215" t="str">
            <v>n.d.</v>
          </cell>
          <cell r="I5215" t="str">
            <v>n.d.</v>
          </cell>
          <cell r="J5215" t="str">
            <v>n.d.</v>
          </cell>
          <cell r="K5215" t="str">
            <v>n.d.</v>
          </cell>
          <cell r="L5215" t="str">
            <v>Bicf</v>
          </cell>
          <cell r="M5215" t="str">
            <v xml:space="preserve">Ente não publicou último RGF de 2024
Ente não publicou último RREO de 2024
</v>
          </cell>
          <cell r="N5215" t="str">
            <v>CAPAG Ano Base 2023</v>
          </cell>
          <cell r="O5215" t="str">
            <v>Não</v>
          </cell>
          <cell r="P5215">
            <v>0.48609901994066673</v>
          </cell>
          <cell r="Q5215" t="str">
            <v>Sim</v>
          </cell>
          <cell r="R5215" t="str">
            <v>Sim</v>
          </cell>
          <cell r="S5215" t="str">
            <v/>
          </cell>
          <cell r="T5215" t="str">
            <v/>
          </cell>
          <cell r="U5215" t="str">
            <v/>
          </cell>
          <cell r="V5215" t="str">
            <v>Não</v>
          </cell>
          <cell r="W5215" t="str">
            <v>Não</v>
          </cell>
        </row>
        <row r="5216">
          <cell r="D5216" t="str">
            <v>Colíder/MT</v>
          </cell>
          <cell r="E5216" t="str">
            <v>C</v>
          </cell>
          <cell r="F5216">
            <v>4.1879988522807665E-2</v>
          </cell>
          <cell r="G5216" t="str">
            <v>A</v>
          </cell>
          <cell r="H5216">
            <v>0.96743619806007231</v>
          </cell>
          <cell r="I5216" t="str">
            <v>C</v>
          </cell>
          <cell r="J5216">
            <v>1.3598555392868681E-4</v>
          </cell>
          <cell r="K5216" t="str">
            <v>B</v>
          </cell>
          <cell r="L5216" t="str">
            <v>Cicf</v>
          </cell>
          <cell r="M5216" t="str">
            <v/>
          </cell>
          <cell r="N5216" t="str">
            <v>CAPAG Ano Base 2023</v>
          </cell>
          <cell r="O5216" t="str">
            <v>Não</v>
          </cell>
          <cell r="P5216">
            <v>0.99503172419173469</v>
          </cell>
          <cell r="Q5216" t="str">
            <v>Sim</v>
          </cell>
          <cell r="R5216" t="str">
            <v/>
          </cell>
          <cell r="S5216" t="str">
            <v/>
          </cell>
          <cell r="T5216" t="str">
            <v/>
          </cell>
          <cell r="U5216" t="str">
            <v/>
          </cell>
          <cell r="V5216" t="str">
            <v>Sim</v>
          </cell>
          <cell r="W5216" t="str">
            <v>Sim</v>
          </cell>
        </row>
        <row r="5217">
          <cell r="D5217" t="str">
            <v>Colniza/MT</v>
          </cell>
          <cell r="E5217" t="str">
            <v>n.d.</v>
          </cell>
          <cell r="F5217" t="str">
            <v>n.d.</v>
          </cell>
          <cell r="G5217" t="str">
            <v>n.d.</v>
          </cell>
          <cell r="H5217">
            <v>0.92217096607324356</v>
          </cell>
          <cell r="I5217" t="str">
            <v>B</v>
          </cell>
          <cell r="J5217" t="str">
            <v>n.d.</v>
          </cell>
          <cell r="K5217" t="str">
            <v>n.d.</v>
          </cell>
          <cell r="L5217" t="str">
            <v>Bicf</v>
          </cell>
          <cell r="M5217" t="str">
            <v xml:space="preserve">Ente não publicou último RGF de 2024
</v>
          </cell>
          <cell r="N5217" t="str">
            <v>CAPAG Ano Base 2023</v>
          </cell>
          <cell r="O5217" t="str">
            <v>Não</v>
          </cell>
          <cell r="P5217">
            <v>3.0830793829741441E-2</v>
          </cell>
          <cell r="Q5217" t="str">
            <v>Sim</v>
          </cell>
          <cell r="R5217" t="str">
            <v>Sim</v>
          </cell>
          <cell r="S5217" t="str">
            <v/>
          </cell>
          <cell r="T5217" t="str">
            <v/>
          </cell>
          <cell r="U5217" t="str">
            <v/>
          </cell>
          <cell r="V5217" t="str">
            <v>Não</v>
          </cell>
          <cell r="W5217" t="str">
            <v>Sim</v>
          </cell>
        </row>
        <row r="5218">
          <cell r="D5218" t="str">
            <v>Comodoro/MT</v>
          </cell>
          <cell r="E5218" t="str">
            <v>n.d.</v>
          </cell>
          <cell r="F5218" t="str">
            <v>n.d.</v>
          </cell>
          <cell r="G5218" t="str">
            <v>n.d.</v>
          </cell>
          <cell r="H5218" t="str">
            <v>n.d.</v>
          </cell>
          <cell r="I5218" t="str">
            <v>n.d.</v>
          </cell>
          <cell r="J5218" t="str">
            <v>n.d.</v>
          </cell>
          <cell r="K5218" t="str">
            <v>n.d.</v>
          </cell>
          <cell r="L5218" t="str">
            <v>Dicf</v>
          </cell>
          <cell r="M5218" t="str">
            <v xml:space="preserve">Ente não publicou último RGF de 2024
Ente não publicou último RREO de 2024
</v>
          </cell>
          <cell r="N5218" t="str">
            <v>CAPAG Ano Base 2023</v>
          </cell>
          <cell r="O5218" t="str">
            <v>Não</v>
          </cell>
          <cell r="P5218">
            <v>3.9116882414053963E-2</v>
          </cell>
          <cell r="Q5218" t="str">
            <v>Sim</v>
          </cell>
          <cell r="R5218" t="str">
            <v>Sim</v>
          </cell>
          <cell r="S5218" t="str">
            <v/>
          </cell>
          <cell r="T5218" t="str">
            <v/>
          </cell>
          <cell r="U5218" t="str">
            <v/>
          </cell>
          <cell r="V5218" t="str">
            <v>Não</v>
          </cell>
          <cell r="W5218" t="str">
            <v>Não</v>
          </cell>
        </row>
        <row r="5219">
          <cell r="D5219" t="str">
            <v>Confresa/MT</v>
          </cell>
          <cell r="E5219" t="str">
            <v>n.e.</v>
          </cell>
          <cell r="F5219">
            <v>0.22977189006045931</v>
          </cell>
          <cell r="G5219" t="str">
            <v>A</v>
          </cell>
          <cell r="H5219">
            <v>0.87430232240497796</v>
          </cell>
          <cell r="I5219" t="str">
            <v>B</v>
          </cell>
          <cell r="J5219">
            <v>-3.4265436269378641E-2</v>
          </cell>
          <cell r="K5219" t="str">
            <v>C</v>
          </cell>
          <cell r="L5219" t="str">
            <v>Eicf</v>
          </cell>
          <cell r="M5219" t="str">
            <v>Ente possui ranking da informação contábil Eicf</v>
          </cell>
          <cell r="N5219" t="str">
            <v>CAPAG Ano Base 2023</v>
          </cell>
          <cell r="O5219" t="str">
            <v>Não</v>
          </cell>
          <cell r="P5219">
            <v>6.3677831914655725</v>
          </cell>
          <cell r="Q5219" t="str">
            <v>Sim</v>
          </cell>
          <cell r="R5219" t="str">
            <v/>
          </cell>
          <cell r="S5219" t="str">
            <v/>
          </cell>
          <cell r="T5219" t="str">
            <v/>
          </cell>
          <cell r="U5219" t="str">
            <v/>
          </cell>
          <cell r="V5219" t="str">
            <v>Sim</v>
          </cell>
          <cell r="W5219" t="str">
            <v>Sim</v>
          </cell>
        </row>
        <row r="5220">
          <cell r="D5220" t="str">
            <v>Conquista D'Oeste/MT</v>
          </cell>
          <cell r="E5220" t="str">
            <v>A</v>
          </cell>
          <cell r="F5220">
            <v>0</v>
          </cell>
          <cell r="G5220" t="str">
            <v>A</v>
          </cell>
          <cell r="H5220">
            <v>0.85825754217193806</v>
          </cell>
          <cell r="I5220" t="str">
            <v>B</v>
          </cell>
          <cell r="J5220">
            <v>0.12582019378451659</v>
          </cell>
          <cell r="K5220" t="str">
            <v>A</v>
          </cell>
          <cell r="L5220" t="str">
            <v>Bicf</v>
          </cell>
          <cell r="M5220" t="str">
            <v/>
          </cell>
          <cell r="N5220" t="str">
            <v>CAPAG Ano Base 2023</v>
          </cell>
          <cell r="O5220" t="str">
            <v>Não</v>
          </cell>
          <cell r="P5220">
            <v>6.1490485693501823E-2</v>
          </cell>
          <cell r="Q5220" t="str">
            <v>Sim</v>
          </cell>
          <cell r="R5220" t="str">
            <v/>
          </cell>
          <cell r="S5220" t="str">
            <v/>
          </cell>
          <cell r="T5220" t="str">
            <v/>
          </cell>
          <cell r="U5220" t="str">
            <v/>
          </cell>
          <cell r="V5220" t="str">
            <v>Sim</v>
          </cell>
          <cell r="W5220" t="str">
            <v>Sim</v>
          </cell>
        </row>
        <row r="5221">
          <cell r="D5221" t="str">
            <v>Cotriguaçu/MT</v>
          </cell>
          <cell r="E5221" t="str">
            <v>n.d.</v>
          </cell>
          <cell r="F5221">
            <v>2.4611385727874532E-3</v>
          </cell>
          <cell r="G5221" t="str">
            <v>A</v>
          </cell>
          <cell r="H5221">
            <v>0.92525387776773427</v>
          </cell>
          <cell r="I5221" t="str">
            <v>B</v>
          </cell>
          <cell r="J5221" t="str">
            <v>n.d.</v>
          </cell>
          <cell r="K5221" t="str">
            <v>n.d.</v>
          </cell>
          <cell r="L5221" t="str">
            <v>Dicf</v>
          </cell>
          <cell r="M522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21" t="str">
            <v>CAPAG Ano Base 2023</v>
          </cell>
          <cell r="O5221" t="str">
            <v>Não</v>
          </cell>
          <cell r="P5221" t="str">
            <v>n.d.</v>
          </cell>
          <cell r="Q5221" t="str">
            <v>Sim</v>
          </cell>
          <cell r="R5221" t="str">
            <v/>
          </cell>
          <cell r="S5221" t="str">
            <v/>
          </cell>
          <cell r="T5221" t="str">
            <v/>
          </cell>
          <cell r="U5221" t="str">
            <v>Sim</v>
          </cell>
          <cell r="V5221" t="str">
            <v>Sim</v>
          </cell>
          <cell r="W5221" t="str">
            <v>Não</v>
          </cell>
        </row>
        <row r="5222">
          <cell r="D5222" t="str">
            <v>Cuiabá/MT</v>
          </cell>
          <cell r="E5222" t="str">
            <v>C</v>
          </cell>
          <cell r="F5222">
            <v>0.43175928570558986</v>
          </cell>
          <cell r="G5222" t="str">
            <v>A</v>
          </cell>
          <cell r="H5222">
            <v>0.95797099550296516</v>
          </cell>
          <cell r="I5222" t="str">
            <v>C</v>
          </cell>
          <cell r="J5222">
            <v>-0.22188465622900833</v>
          </cell>
          <cell r="K5222" t="str">
            <v>C</v>
          </cell>
          <cell r="L5222" t="str">
            <v>Bicf</v>
          </cell>
          <cell r="M5222" t="str">
            <v/>
          </cell>
          <cell r="N5222" t="str">
            <v>CAPAG Ano Base 2023</v>
          </cell>
          <cell r="O5222" t="str">
            <v>Não</v>
          </cell>
          <cell r="P5222" t="str">
            <v/>
          </cell>
          <cell r="Q5222" t="str">
            <v>Sim</v>
          </cell>
          <cell r="R5222" t="str">
            <v/>
          </cell>
          <cell r="S5222" t="str">
            <v/>
          </cell>
          <cell r="T5222" t="str">
            <v/>
          </cell>
          <cell r="U5222" t="str">
            <v/>
          </cell>
          <cell r="V5222" t="str">
            <v>Sim</v>
          </cell>
          <cell r="W5222" t="str">
            <v>Não</v>
          </cell>
        </row>
        <row r="5223">
          <cell r="D5223" t="str">
            <v>Curvelândia/MT</v>
          </cell>
          <cell r="E5223" t="str">
            <v>B</v>
          </cell>
          <cell r="F5223">
            <v>0</v>
          </cell>
          <cell r="G5223" t="str">
            <v>A</v>
          </cell>
          <cell r="H5223">
            <v>0.91701629027589293</v>
          </cell>
          <cell r="I5223" t="str">
            <v>B</v>
          </cell>
          <cell r="J5223">
            <v>3.7613050374869825E-2</v>
          </cell>
          <cell r="K5223" t="str">
            <v>B</v>
          </cell>
          <cell r="L5223" t="str">
            <v>Dicf</v>
          </cell>
          <cell r="M5223" t="str">
            <v/>
          </cell>
          <cell r="N5223" t="str">
            <v>CAPAG Ano Base 2023</v>
          </cell>
          <cell r="O5223" t="str">
            <v>Não</v>
          </cell>
          <cell r="P5223">
            <v>0.41021777071594984</v>
          </cell>
          <cell r="Q5223" t="str">
            <v>Sim</v>
          </cell>
          <cell r="R5223" t="str">
            <v/>
          </cell>
          <cell r="S5223" t="str">
            <v/>
          </cell>
          <cell r="T5223" t="str">
            <v/>
          </cell>
          <cell r="U5223" t="str">
            <v/>
          </cell>
          <cell r="V5223" t="str">
            <v>Sim</v>
          </cell>
          <cell r="W5223" t="str">
            <v>Sim</v>
          </cell>
        </row>
        <row r="5224">
          <cell r="D5224" t="str">
            <v>Denise/MT</v>
          </cell>
          <cell r="E5224" t="str">
            <v>C</v>
          </cell>
          <cell r="F5224">
            <v>0</v>
          </cell>
          <cell r="G5224" t="str">
            <v>A</v>
          </cell>
          <cell r="H5224">
            <v>0.99168521673647336</v>
          </cell>
          <cell r="I5224" t="str">
            <v>C</v>
          </cell>
          <cell r="J5224">
            <v>-4.9592913135062255E-2</v>
          </cell>
          <cell r="K5224" t="str">
            <v>C</v>
          </cell>
          <cell r="L5224" t="str">
            <v>Bicf</v>
          </cell>
          <cell r="M5224" t="str">
            <v/>
          </cell>
          <cell r="N5224" t="str">
            <v>CAPAG Ano Base 2023</v>
          </cell>
          <cell r="O5224" t="str">
            <v>Não</v>
          </cell>
          <cell r="P5224">
            <v>80.050909416554333</v>
          </cell>
          <cell r="Q5224" t="str">
            <v>Sim</v>
          </cell>
          <cell r="R5224" t="str">
            <v/>
          </cell>
          <cell r="S5224" t="str">
            <v/>
          </cell>
          <cell r="T5224" t="str">
            <v/>
          </cell>
          <cell r="U5224" t="str">
            <v/>
          </cell>
          <cell r="V5224" t="str">
            <v>Sim</v>
          </cell>
          <cell r="W5224" t="str">
            <v>Não</v>
          </cell>
        </row>
        <row r="5225">
          <cell r="D5225" t="str">
            <v>Diamantino/MT</v>
          </cell>
          <cell r="E5225" t="str">
            <v>C</v>
          </cell>
          <cell r="F5225">
            <v>9.8628103406060152E-2</v>
          </cell>
          <cell r="G5225" t="str">
            <v>A</v>
          </cell>
          <cell r="H5225">
            <v>0.960170640113298</v>
          </cell>
          <cell r="I5225" t="str">
            <v>C</v>
          </cell>
          <cell r="J5225">
            <v>-4.6664710633700065E-3</v>
          </cell>
          <cell r="K5225" t="str">
            <v>C</v>
          </cell>
          <cell r="L5225" t="str">
            <v>Aicf</v>
          </cell>
          <cell r="M5225" t="str">
            <v/>
          </cell>
          <cell r="N5225" t="str">
            <v>CAPAG Ano Base 2023</v>
          </cell>
          <cell r="O5225" t="str">
            <v>Não</v>
          </cell>
          <cell r="P5225">
            <v>1.3189860466765913</v>
          </cell>
          <cell r="Q5225" t="str">
            <v>Sim</v>
          </cell>
          <cell r="R5225" t="str">
            <v/>
          </cell>
          <cell r="S5225" t="str">
            <v/>
          </cell>
          <cell r="T5225" t="str">
            <v/>
          </cell>
          <cell r="U5225" t="str">
            <v/>
          </cell>
          <cell r="V5225" t="str">
            <v>Sim</v>
          </cell>
          <cell r="W5225" t="str">
            <v>Sim</v>
          </cell>
        </row>
        <row r="5226">
          <cell r="D5226" t="str">
            <v>Dom Aquino/MT</v>
          </cell>
          <cell r="E5226" t="str">
            <v>n.d.</v>
          </cell>
          <cell r="F5226" t="str">
            <v>n.d.</v>
          </cell>
          <cell r="G5226" t="str">
            <v>n.d.</v>
          </cell>
          <cell r="H5226" t="str">
            <v>n.d.</v>
          </cell>
          <cell r="I5226" t="str">
            <v>n.d.</v>
          </cell>
          <cell r="J5226" t="str">
            <v>n.d.</v>
          </cell>
          <cell r="K5226" t="str">
            <v>n.d.</v>
          </cell>
          <cell r="L5226" t="str">
            <v>Cicf</v>
          </cell>
          <cell r="M5226" t="str">
            <v xml:space="preserve">Ente não publicou último RGF de 2024
Ente não publicou último RREO de 2024
</v>
          </cell>
          <cell r="N5226" t="str">
            <v>CAPAG Ano Base 2023</v>
          </cell>
          <cell r="O5226" t="str">
            <v>Não</v>
          </cell>
          <cell r="P5226">
            <v>0.53266905102301709</v>
          </cell>
          <cell r="Q5226" t="str">
            <v>Sim</v>
          </cell>
          <cell r="R5226" t="str">
            <v>Sim</v>
          </cell>
          <cell r="S5226" t="str">
            <v/>
          </cell>
          <cell r="T5226" t="str">
            <v/>
          </cell>
          <cell r="U5226" t="str">
            <v/>
          </cell>
          <cell r="V5226" t="str">
            <v>Não</v>
          </cell>
          <cell r="W5226" t="str">
            <v>Não</v>
          </cell>
        </row>
        <row r="5227">
          <cell r="D5227" t="str">
            <v>Feliz Natal/MT</v>
          </cell>
          <cell r="E5227" t="str">
            <v>n.d.</v>
          </cell>
          <cell r="F5227">
            <v>9.4382273077029774E-2</v>
          </cell>
          <cell r="G5227" t="str">
            <v>A</v>
          </cell>
          <cell r="H5227">
            <v>0.80604708101323941</v>
          </cell>
          <cell r="I5227" t="str">
            <v>A</v>
          </cell>
          <cell r="J5227" t="str">
            <v>n.d.</v>
          </cell>
          <cell r="K5227" t="str">
            <v>n.d.</v>
          </cell>
          <cell r="L5227" t="str">
            <v>Dicf</v>
          </cell>
          <cell r="M522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27" t="str">
            <v>CAPAG Ano Base 2023</v>
          </cell>
          <cell r="O5227" t="str">
            <v>Não</v>
          </cell>
          <cell r="P5227" t="str">
            <v>n.d.</v>
          </cell>
          <cell r="Q5227" t="str">
            <v>Sim</v>
          </cell>
          <cell r="R5227" t="str">
            <v/>
          </cell>
          <cell r="S5227" t="str">
            <v/>
          </cell>
          <cell r="T5227" t="str">
            <v/>
          </cell>
          <cell r="U5227" t="str">
            <v>Sim</v>
          </cell>
          <cell r="V5227" t="str">
            <v>Sim</v>
          </cell>
          <cell r="W5227" t="str">
            <v>Sim</v>
          </cell>
        </row>
        <row r="5228">
          <cell r="D5228" t="str">
            <v>Figueirópolis D'Oeste/MT</v>
          </cell>
          <cell r="E5228" t="str">
            <v>n.d.</v>
          </cell>
          <cell r="F5228" t="str">
            <v>n.d.</v>
          </cell>
          <cell r="G5228" t="str">
            <v>n.d.</v>
          </cell>
          <cell r="H5228" t="str">
            <v>n.d.</v>
          </cell>
          <cell r="I5228" t="str">
            <v>n.d.</v>
          </cell>
          <cell r="J5228" t="str">
            <v>n.d.</v>
          </cell>
          <cell r="K5228" t="str">
            <v>n.d.</v>
          </cell>
          <cell r="L5228" t="str">
            <v>Cicf</v>
          </cell>
          <cell r="M5228" t="str">
            <v xml:space="preserve">Ente não publicou último RGF de 2024
Ente não publicou último RREO de 2024
</v>
          </cell>
          <cell r="N5228" t="str">
            <v>CAPAG Ano Base 2023</v>
          </cell>
          <cell r="O5228" t="str">
            <v>Não</v>
          </cell>
          <cell r="P5228">
            <v>0.25435898838297122</v>
          </cell>
          <cell r="Q5228" t="str">
            <v>Sim</v>
          </cell>
          <cell r="R5228" t="str">
            <v>Sim</v>
          </cell>
          <cell r="S5228" t="str">
            <v/>
          </cell>
          <cell r="T5228" t="str">
            <v/>
          </cell>
          <cell r="U5228" t="str">
            <v/>
          </cell>
          <cell r="V5228" t="str">
            <v>Não</v>
          </cell>
          <cell r="W5228" t="str">
            <v>Não</v>
          </cell>
        </row>
        <row r="5229">
          <cell r="D5229" t="str">
            <v>Gaúcha do Norte/MT</v>
          </cell>
          <cell r="E5229" t="str">
            <v>A</v>
          </cell>
          <cell r="F5229">
            <v>6.4236764351203915E-2</v>
          </cell>
          <cell r="G5229" t="str">
            <v>A</v>
          </cell>
          <cell r="H5229">
            <v>0.72732081337529741</v>
          </cell>
          <cell r="I5229" t="str">
            <v>A</v>
          </cell>
          <cell r="J5229">
            <v>0.12245610306488242</v>
          </cell>
          <cell r="K5229" t="str">
            <v>A</v>
          </cell>
          <cell r="L5229" t="str">
            <v>Bicf</v>
          </cell>
          <cell r="M5229" t="str">
            <v/>
          </cell>
          <cell r="N5229" t="str">
            <v>CAPAG Ano Base 2023</v>
          </cell>
          <cell r="O5229" t="str">
            <v>Não</v>
          </cell>
          <cell r="P5229">
            <v>3.352219372523154E-2</v>
          </cell>
          <cell r="Q5229" t="str">
            <v>Sim</v>
          </cell>
          <cell r="R5229" t="str">
            <v/>
          </cell>
          <cell r="S5229" t="str">
            <v/>
          </cell>
          <cell r="T5229" t="str">
            <v/>
          </cell>
          <cell r="U5229" t="str">
            <v/>
          </cell>
          <cell r="V5229" t="str">
            <v>Sim</v>
          </cell>
          <cell r="W5229" t="str">
            <v>Sim</v>
          </cell>
        </row>
        <row r="5230">
          <cell r="D5230" t="str">
            <v>General Carneiro/MT</v>
          </cell>
          <cell r="E5230" t="str">
            <v>C</v>
          </cell>
          <cell r="F5230">
            <v>5.7217568319968645E-2</v>
          </cell>
          <cell r="G5230" t="str">
            <v>A</v>
          </cell>
          <cell r="H5230">
            <v>0.96614895285846214</v>
          </cell>
          <cell r="I5230" t="str">
            <v>C</v>
          </cell>
          <cell r="J5230">
            <v>0.32028306765607267</v>
          </cell>
          <cell r="K5230" t="str">
            <v>A</v>
          </cell>
          <cell r="L5230" t="str">
            <v>Cicf</v>
          </cell>
          <cell r="M5230" t="str">
            <v/>
          </cell>
          <cell r="N5230" t="str">
            <v>CAPAG Ano Base 2023</v>
          </cell>
          <cell r="O5230" t="str">
            <v>Não</v>
          </cell>
          <cell r="P5230">
            <v>0.10501123343067156</v>
          </cell>
          <cell r="Q5230" t="str">
            <v>Sim</v>
          </cell>
          <cell r="R5230" t="str">
            <v/>
          </cell>
          <cell r="S5230" t="str">
            <v/>
          </cell>
          <cell r="T5230" t="str">
            <v/>
          </cell>
          <cell r="U5230" t="str">
            <v/>
          </cell>
          <cell r="V5230" t="str">
            <v>Sim</v>
          </cell>
          <cell r="W5230" t="str">
            <v>Não</v>
          </cell>
        </row>
        <row r="5231">
          <cell r="D5231" t="str">
            <v>Glória D'Oeste/MT</v>
          </cell>
          <cell r="E5231" t="str">
            <v>n.d.</v>
          </cell>
          <cell r="F5231">
            <v>9.1591827429348738E-2</v>
          </cell>
          <cell r="G5231" t="str">
            <v>A</v>
          </cell>
          <cell r="H5231" t="str">
            <v>n.d.</v>
          </cell>
          <cell r="I5231" t="str">
            <v>n.d.</v>
          </cell>
          <cell r="J5231">
            <v>0.11018349586261239</v>
          </cell>
          <cell r="K5231" t="str">
            <v>A</v>
          </cell>
          <cell r="L5231" t="str">
            <v>Dicf</v>
          </cell>
          <cell r="M5231" t="str">
            <v xml:space="preserve">Ente não publicou último RREO de 2024
</v>
          </cell>
          <cell r="N5231" t="str">
            <v>CAPAG Ano Base 2023</v>
          </cell>
          <cell r="O5231" t="str">
            <v>Não</v>
          </cell>
          <cell r="P5231">
            <v>9.9031284844664544E-2</v>
          </cell>
          <cell r="Q5231" t="str">
            <v>Sim</v>
          </cell>
          <cell r="R5231" t="str">
            <v>Sim</v>
          </cell>
          <cell r="S5231" t="str">
            <v/>
          </cell>
          <cell r="T5231" t="str">
            <v/>
          </cell>
          <cell r="U5231" t="str">
            <v/>
          </cell>
          <cell r="V5231" t="str">
            <v>Sim</v>
          </cell>
          <cell r="W5231" t="str">
            <v>Não</v>
          </cell>
        </row>
        <row r="5232">
          <cell r="D5232" t="str">
            <v>Guarantã do Norte/MT</v>
          </cell>
          <cell r="E5232" t="str">
            <v>n.e.</v>
          </cell>
          <cell r="F5232" t="str">
            <v>n.d.</v>
          </cell>
          <cell r="G5232" t="str">
            <v>n.d.</v>
          </cell>
          <cell r="H5232" t="str">
            <v>n.d.</v>
          </cell>
          <cell r="I5232" t="str">
            <v>n.d.</v>
          </cell>
          <cell r="J5232" t="str">
            <v>n.d.</v>
          </cell>
          <cell r="K5232" t="str">
            <v>n.d.</v>
          </cell>
          <cell r="L5232" t="str">
            <v>Eicf</v>
          </cell>
          <cell r="M5232" t="str">
            <v>Ente possui ranking da informação contábil Eicf</v>
          </cell>
          <cell r="N5232" t="str">
            <v>CAPAG Ano Base 2023</v>
          </cell>
          <cell r="O5232" t="str">
            <v>Não</v>
          </cell>
          <cell r="P5232">
            <v>5.9530935214680877E-2</v>
          </cell>
          <cell r="Q5232" t="str">
            <v>Sim</v>
          </cell>
          <cell r="R5232" t="str">
            <v>Sim</v>
          </cell>
          <cell r="S5232" t="str">
            <v/>
          </cell>
          <cell r="T5232" t="str">
            <v/>
          </cell>
          <cell r="U5232" t="str">
            <v/>
          </cell>
          <cell r="V5232" t="str">
            <v>Não</v>
          </cell>
          <cell r="W5232" t="str">
            <v>Não</v>
          </cell>
        </row>
        <row r="5233">
          <cell r="D5233" t="str">
            <v>Guiratinga/MT</v>
          </cell>
          <cell r="E5233" t="str">
            <v>C</v>
          </cell>
          <cell r="F5233">
            <v>9.0923273777712463E-2</v>
          </cell>
          <cell r="G5233" t="str">
            <v>A</v>
          </cell>
          <cell r="H5233">
            <v>0.95272717544116192</v>
          </cell>
          <cell r="I5233" t="str">
            <v>C</v>
          </cell>
          <cell r="J5233">
            <v>2.7405614093190183E-2</v>
          </cell>
          <cell r="K5233" t="str">
            <v>B</v>
          </cell>
          <cell r="L5233" t="str">
            <v>Cicf</v>
          </cell>
          <cell r="M5233" t="str">
            <v/>
          </cell>
          <cell r="N5233" t="str">
            <v>CAPAG Ano Base 2023</v>
          </cell>
          <cell r="O5233" t="str">
            <v>Não</v>
          </cell>
          <cell r="P5233">
            <v>0.30862242502517601</v>
          </cell>
          <cell r="Q5233" t="str">
            <v>Sim</v>
          </cell>
          <cell r="R5233" t="str">
            <v/>
          </cell>
          <cell r="S5233" t="str">
            <v/>
          </cell>
          <cell r="T5233" t="str">
            <v/>
          </cell>
          <cell r="U5233" t="str">
            <v/>
          </cell>
          <cell r="V5233" t="str">
            <v>Sim</v>
          </cell>
          <cell r="W5233" t="str">
            <v>Não</v>
          </cell>
        </row>
        <row r="5234">
          <cell r="D5234" t="str">
            <v>Indiavaí/MT</v>
          </cell>
          <cell r="E5234" t="str">
            <v>n.d.</v>
          </cell>
          <cell r="F5234">
            <v>0</v>
          </cell>
          <cell r="G5234" t="str">
            <v>A</v>
          </cell>
          <cell r="H5234">
            <v>0.99663285550027669</v>
          </cell>
          <cell r="I5234" t="str">
            <v>C</v>
          </cell>
          <cell r="J5234" t="str">
            <v>n.d.</v>
          </cell>
          <cell r="K5234" t="str">
            <v>n.d.</v>
          </cell>
          <cell r="L5234" t="str">
            <v>Bicf</v>
          </cell>
          <cell r="M523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34" t="str">
            <v>CAPAG Ano Base 2023</v>
          </cell>
          <cell r="O5234" t="str">
            <v>Não</v>
          </cell>
          <cell r="P5234" t="str">
            <v>n.d.</v>
          </cell>
          <cell r="Q5234" t="str">
            <v>Sim</v>
          </cell>
          <cell r="R5234" t="str">
            <v/>
          </cell>
          <cell r="S5234" t="str">
            <v/>
          </cell>
          <cell r="T5234" t="str">
            <v/>
          </cell>
          <cell r="U5234" t="str">
            <v>Sim</v>
          </cell>
          <cell r="V5234" t="str">
            <v>Sim</v>
          </cell>
          <cell r="W5234" t="str">
            <v>Sim</v>
          </cell>
        </row>
        <row r="5235">
          <cell r="D5235" t="str">
            <v>Ipiranga do Norte/MT</v>
          </cell>
          <cell r="E5235" t="str">
            <v>A</v>
          </cell>
          <cell r="F5235">
            <v>1.6382811175133016E-2</v>
          </cell>
          <cell r="G5235" t="str">
            <v>A</v>
          </cell>
          <cell r="H5235">
            <v>0.69682251274704898</v>
          </cell>
          <cell r="I5235" t="str">
            <v>A</v>
          </cell>
          <cell r="J5235">
            <v>0.28660314254193375</v>
          </cell>
          <cell r="K5235" t="str">
            <v>A</v>
          </cell>
          <cell r="L5235" t="str">
            <v>Cicf</v>
          </cell>
          <cell r="M5235" t="str">
            <v/>
          </cell>
          <cell r="N5235" t="str">
            <v>CAPAG Ano Base 2023</v>
          </cell>
          <cell r="O5235" t="str">
            <v>Não</v>
          </cell>
          <cell r="P5235">
            <v>5.5768231003582303E-3</v>
          </cell>
          <cell r="Q5235" t="str">
            <v>Sim</v>
          </cell>
          <cell r="R5235" t="str">
            <v/>
          </cell>
          <cell r="S5235" t="str">
            <v/>
          </cell>
          <cell r="T5235" t="str">
            <v/>
          </cell>
          <cell r="U5235" t="str">
            <v/>
          </cell>
          <cell r="V5235" t="str">
            <v>Sim</v>
          </cell>
          <cell r="W5235" t="str">
            <v>Sim</v>
          </cell>
        </row>
        <row r="5236">
          <cell r="D5236" t="str">
            <v>Itanhangá/MT</v>
          </cell>
          <cell r="E5236" t="str">
            <v>A</v>
          </cell>
          <cell r="F5236">
            <v>9.1039667029640656E-2</v>
          </cell>
          <cell r="G5236" t="str">
            <v>A</v>
          </cell>
          <cell r="H5236">
            <v>0.84768812335186972</v>
          </cell>
          <cell r="I5236" t="str">
            <v>A</v>
          </cell>
          <cell r="J5236">
            <v>2.631312790074709E-2</v>
          </cell>
          <cell r="K5236" t="str">
            <v>B</v>
          </cell>
          <cell r="L5236" t="str">
            <v>Bicf</v>
          </cell>
          <cell r="M5236" t="str">
            <v/>
          </cell>
          <cell r="N5236" t="str">
            <v>CAPAG Ano Base 2023</v>
          </cell>
          <cell r="O5236" t="str">
            <v>Não</v>
          </cell>
          <cell r="P5236">
            <v>0.64352045823337811</v>
          </cell>
          <cell r="Q5236" t="str">
            <v>Sim</v>
          </cell>
          <cell r="R5236" t="str">
            <v/>
          </cell>
          <cell r="S5236" t="str">
            <v/>
          </cell>
          <cell r="T5236" t="str">
            <v/>
          </cell>
          <cell r="U5236" t="str">
            <v/>
          </cell>
          <cell r="V5236" t="str">
            <v>Sim</v>
          </cell>
          <cell r="W5236" t="str">
            <v>Sim</v>
          </cell>
        </row>
        <row r="5237">
          <cell r="D5237" t="str">
            <v>Itaúba/MT</v>
          </cell>
          <cell r="E5237" t="str">
            <v>C</v>
          </cell>
          <cell r="F5237">
            <v>8.6809412421053347E-2</v>
          </cell>
          <cell r="G5237" t="str">
            <v>A</v>
          </cell>
          <cell r="H5237">
            <v>0.95023026214788087</v>
          </cell>
          <cell r="I5237" t="str">
            <v>C</v>
          </cell>
          <cell r="J5237">
            <v>2.8264461090224641E-3</v>
          </cell>
          <cell r="K5237" t="str">
            <v>B</v>
          </cell>
          <cell r="L5237" t="str">
            <v>Bicf</v>
          </cell>
          <cell r="M5237" t="str">
            <v/>
          </cell>
          <cell r="N5237" t="str">
            <v>CAPAG Ano Base 2023</v>
          </cell>
          <cell r="O5237" t="str">
            <v>Não</v>
          </cell>
          <cell r="P5237">
            <v>0.78180795871708386</v>
          </cell>
          <cell r="Q5237" t="str">
            <v>Sim</v>
          </cell>
          <cell r="R5237" t="str">
            <v>Sim</v>
          </cell>
          <cell r="S5237" t="str">
            <v/>
          </cell>
          <cell r="T5237" t="str">
            <v/>
          </cell>
          <cell r="U5237" t="str">
            <v/>
          </cell>
          <cell r="V5237" t="str">
            <v>Sim</v>
          </cell>
          <cell r="W5237" t="str">
            <v>Sim</v>
          </cell>
        </row>
        <row r="5238">
          <cell r="D5238" t="str">
            <v>Itiquira/MT</v>
          </cell>
          <cell r="E5238" t="str">
            <v>n.d.</v>
          </cell>
          <cell r="F5238" t="str">
            <v>n.d.</v>
          </cell>
          <cell r="G5238" t="str">
            <v>n.d.</v>
          </cell>
          <cell r="H5238" t="str">
            <v>n.d.</v>
          </cell>
          <cell r="I5238" t="str">
            <v>n.d.</v>
          </cell>
          <cell r="J5238" t="str">
            <v>n.d.</v>
          </cell>
          <cell r="K5238" t="str">
            <v>n.d.</v>
          </cell>
          <cell r="L5238" t="str">
            <v>Cicf</v>
          </cell>
          <cell r="M5238" t="str">
            <v xml:space="preserve">Ente não publicou último RGF de 2024
Ente não publicou último RREO de 2024
</v>
          </cell>
          <cell r="N5238" t="str">
            <v>CAPAG Ano Base 2023</v>
          </cell>
          <cell r="O5238" t="str">
            <v>Não</v>
          </cell>
          <cell r="P5238">
            <v>0.47988019934665171</v>
          </cell>
          <cell r="Q5238" t="str">
            <v>Sim</v>
          </cell>
          <cell r="R5238" t="str">
            <v>Sim</v>
          </cell>
          <cell r="S5238" t="str">
            <v/>
          </cell>
          <cell r="T5238" t="str">
            <v/>
          </cell>
          <cell r="U5238" t="str">
            <v/>
          </cell>
          <cell r="V5238" t="str">
            <v>Não</v>
          </cell>
          <cell r="W5238" t="str">
            <v>Não</v>
          </cell>
        </row>
        <row r="5239">
          <cell r="D5239" t="str">
            <v>Jaciara/MT</v>
          </cell>
          <cell r="E5239" t="str">
            <v>n.d.</v>
          </cell>
          <cell r="F5239" t="str">
            <v>n.d.</v>
          </cell>
          <cell r="G5239" t="str">
            <v>n.d.</v>
          </cell>
          <cell r="H5239" t="str">
            <v>n.d.</v>
          </cell>
          <cell r="I5239" t="str">
            <v>n.d.</v>
          </cell>
          <cell r="J5239" t="str">
            <v>n.d.</v>
          </cell>
          <cell r="K5239" t="str">
            <v>n.d.</v>
          </cell>
          <cell r="L5239" t="str">
            <v>Cicf</v>
          </cell>
          <cell r="M5239" t="str">
            <v xml:space="preserve">Ente não publicou último RGF de 2024
Ente não publicou último RREO de 2024
</v>
          </cell>
          <cell r="N5239" t="str">
            <v>CAPAG Ano Base 2023</v>
          </cell>
          <cell r="O5239" t="str">
            <v>Não</v>
          </cell>
          <cell r="P5239">
            <v>0.82187999007836254</v>
          </cell>
          <cell r="Q5239" t="str">
            <v>Sim</v>
          </cell>
          <cell r="R5239" t="str">
            <v>Sim</v>
          </cell>
          <cell r="S5239" t="str">
            <v/>
          </cell>
          <cell r="T5239" t="str">
            <v/>
          </cell>
          <cell r="U5239" t="str">
            <v/>
          </cell>
          <cell r="V5239" t="str">
            <v>Não</v>
          </cell>
          <cell r="W5239" t="str">
            <v>Não</v>
          </cell>
        </row>
        <row r="5240">
          <cell r="D5240" t="str">
            <v>Jangada/MT</v>
          </cell>
          <cell r="E5240" t="str">
            <v>n.d.</v>
          </cell>
          <cell r="F5240" t="str">
            <v>n.d.</v>
          </cell>
          <cell r="G5240" t="str">
            <v>n.d.</v>
          </cell>
          <cell r="H5240" t="str">
            <v>n.d.</v>
          </cell>
          <cell r="I5240" t="str">
            <v>n.d.</v>
          </cell>
          <cell r="J5240" t="str">
            <v>n.d.</v>
          </cell>
          <cell r="K5240" t="str">
            <v>n.d.</v>
          </cell>
          <cell r="L5240" t="str">
            <v>Bicf</v>
          </cell>
          <cell r="M5240" t="str">
            <v xml:space="preserve">Ente não publicou último RGF de 2024
Ente não publicou último RREO de 2024
</v>
          </cell>
          <cell r="N5240" t="str">
            <v>CAPAG Ano Base 2023</v>
          </cell>
          <cell r="O5240" t="str">
            <v>Não</v>
          </cell>
          <cell r="P5240">
            <v>0.5608445168470142</v>
          </cell>
          <cell r="Q5240" t="str">
            <v>Sim</v>
          </cell>
          <cell r="R5240" t="str">
            <v>Sim</v>
          </cell>
          <cell r="S5240" t="str">
            <v/>
          </cell>
          <cell r="T5240" t="str">
            <v/>
          </cell>
          <cell r="U5240" t="str">
            <v/>
          </cell>
          <cell r="V5240" t="str">
            <v>Não</v>
          </cell>
          <cell r="W5240" t="str">
            <v>Não</v>
          </cell>
        </row>
        <row r="5241">
          <cell r="D5241" t="str">
            <v>Jauru/MT</v>
          </cell>
          <cell r="E5241" t="str">
            <v>n.d.</v>
          </cell>
          <cell r="F5241" t="str">
            <v>n.d.</v>
          </cell>
          <cell r="G5241" t="str">
            <v>n.d.</v>
          </cell>
          <cell r="H5241" t="str">
            <v>n.d.</v>
          </cell>
          <cell r="I5241" t="str">
            <v>n.d.</v>
          </cell>
          <cell r="J5241" t="str">
            <v>n.d.</v>
          </cell>
          <cell r="K5241" t="str">
            <v>n.d.</v>
          </cell>
          <cell r="L5241" t="str">
            <v>Cicf</v>
          </cell>
          <cell r="M5241" t="str">
            <v xml:space="preserve">Ente não publicou último RGF de 2024
Ente não publicou último RREO de 2024
</v>
          </cell>
          <cell r="N5241" t="str">
            <v>CAPAG Ano Base 2023</v>
          </cell>
          <cell r="O5241" t="str">
            <v>Não</v>
          </cell>
          <cell r="P5241">
            <v>0.7472674787809217</v>
          </cell>
          <cell r="Q5241" t="str">
            <v>Sim</v>
          </cell>
          <cell r="R5241" t="str">
            <v>Sim</v>
          </cell>
          <cell r="S5241" t="str">
            <v/>
          </cell>
          <cell r="T5241" t="str">
            <v/>
          </cell>
          <cell r="U5241" t="str">
            <v/>
          </cell>
          <cell r="V5241" t="str">
            <v>Não</v>
          </cell>
          <cell r="W5241" t="str">
            <v>Não</v>
          </cell>
        </row>
        <row r="5242">
          <cell r="D5242" t="str">
            <v>Juara/MT</v>
          </cell>
          <cell r="E5242" t="str">
            <v>C</v>
          </cell>
          <cell r="F5242">
            <v>0.20974463802807367</v>
          </cell>
          <cell r="G5242" t="str">
            <v>A</v>
          </cell>
          <cell r="H5242">
            <v>0.89225803528444914</v>
          </cell>
          <cell r="I5242" t="str">
            <v>B</v>
          </cell>
          <cell r="J5242">
            <v>-2.9747027490286317E-3</v>
          </cell>
          <cell r="K5242" t="str">
            <v>C</v>
          </cell>
          <cell r="L5242" t="str">
            <v>Cicf</v>
          </cell>
          <cell r="M5242" t="str">
            <v/>
          </cell>
          <cell r="N5242" t="str">
            <v>CAPAG Ano Base 2023</v>
          </cell>
          <cell r="O5242" t="str">
            <v>Não</v>
          </cell>
          <cell r="P5242">
            <v>1.2073149972160109</v>
          </cell>
          <cell r="Q5242" t="str">
            <v>Sim</v>
          </cell>
          <cell r="R5242" t="str">
            <v/>
          </cell>
          <cell r="S5242" t="str">
            <v/>
          </cell>
          <cell r="T5242" t="str">
            <v/>
          </cell>
          <cell r="U5242" t="str">
            <v/>
          </cell>
          <cell r="V5242" t="str">
            <v>Sim</v>
          </cell>
          <cell r="W5242" t="str">
            <v>Não</v>
          </cell>
        </row>
        <row r="5243">
          <cell r="D5243" t="str">
            <v>Juína/MT</v>
          </cell>
          <cell r="E5243" t="str">
            <v>n.d.</v>
          </cell>
          <cell r="F5243" t="str">
            <v>n.d.</v>
          </cell>
          <cell r="G5243" t="str">
            <v>n.d.</v>
          </cell>
          <cell r="H5243" t="str">
            <v>n.d.</v>
          </cell>
          <cell r="I5243" t="str">
            <v>n.d.</v>
          </cell>
          <cell r="J5243" t="str">
            <v>n.d.</v>
          </cell>
          <cell r="K5243" t="str">
            <v>n.d.</v>
          </cell>
          <cell r="L5243" t="str">
            <v>Bicf</v>
          </cell>
          <cell r="M5243" t="str">
            <v xml:space="preserve">Ente não publicou último RGF de 2024
Ente não publicou último RREO de 2024
</v>
          </cell>
          <cell r="N5243" t="str">
            <v>CAPAG Ano Base 2023</v>
          </cell>
          <cell r="O5243" t="str">
            <v>Não</v>
          </cell>
          <cell r="P5243">
            <v>0.13032379822737888</v>
          </cell>
          <cell r="Q5243" t="str">
            <v>Sim</v>
          </cell>
          <cell r="R5243" t="str">
            <v>Sim</v>
          </cell>
          <cell r="S5243" t="str">
            <v/>
          </cell>
          <cell r="T5243" t="str">
            <v/>
          </cell>
          <cell r="U5243" t="str">
            <v/>
          </cell>
          <cell r="V5243" t="str">
            <v>Não</v>
          </cell>
          <cell r="W5243" t="str">
            <v>Não</v>
          </cell>
        </row>
        <row r="5244">
          <cell r="D5244" t="str">
            <v>Juruena/MT</v>
          </cell>
          <cell r="E5244" t="str">
            <v>n.e.</v>
          </cell>
          <cell r="F5244">
            <v>0.38454555306615584</v>
          </cell>
          <cell r="G5244" t="str">
            <v>A</v>
          </cell>
          <cell r="H5244" t="str">
            <v>n.d.</v>
          </cell>
          <cell r="I5244" t="str">
            <v>n.d.</v>
          </cell>
          <cell r="J5244" t="str">
            <v>n.d.</v>
          </cell>
          <cell r="K5244" t="str">
            <v>n.d.</v>
          </cell>
          <cell r="L5244" t="str">
            <v>Eicf</v>
          </cell>
          <cell r="M5244" t="str">
            <v>Ente possui ranking da informação contábil Eicf</v>
          </cell>
          <cell r="N5244" t="str">
            <v>CAPAG Ano Base 2023</v>
          </cell>
          <cell r="O5244" t="str">
            <v>Não</v>
          </cell>
          <cell r="P5244" t="str">
            <v>n.d.</v>
          </cell>
          <cell r="Q5244" t="str">
            <v>Não</v>
          </cell>
          <cell r="R5244" t="str">
            <v/>
          </cell>
          <cell r="S5244" t="str">
            <v/>
          </cell>
          <cell r="T5244" t="str">
            <v/>
          </cell>
          <cell r="U5244" t="str">
            <v>Sim</v>
          </cell>
          <cell r="V5244" t="str">
            <v>Sim</v>
          </cell>
          <cell r="W5244" t="str">
            <v>Não</v>
          </cell>
        </row>
        <row r="5245">
          <cell r="D5245" t="str">
            <v>Juscimeira/MT</v>
          </cell>
          <cell r="E5245" t="str">
            <v>C</v>
          </cell>
          <cell r="F5245">
            <v>0.16499722205806713</v>
          </cell>
          <cell r="G5245" t="str">
            <v>A</v>
          </cell>
          <cell r="H5245">
            <v>0.97134859502566573</v>
          </cell>
          <cell r="I5245" t="str">
            <v>C</v>
          </cell>
          <cell r="J5245">
            <v>-1.4181465569287292E-2</v>
          </cell>
          <cell r="K5245" t="str">
            <v>C</v>
          </cell>
          <cell r="L5245" t="str">
            <v>Bicf</v>
          </cell>
          <cell r="M5245" t="str">
            <v/>
          </cell>
          <cell r="N5245" t="str">
            <v>CAPAG Ano Base 2023</v>
          </cell>
          <cell r="O5245" t="str">
            <v>Não</v>
          </cell>
          <cell r="P5245" t="str">
            <v/>
          </cell>
          <cell r="Q5245" t="str">
            <v>Sim</v>
          </cell>
          <cell r="R5245" t="str">
            <v/>
          </cell>
          <cell r="S5245" t="str">
            <v/>
          </cell>
          <cell r="T5245" t="str">
            <v/>
          </cell>
          <cell r="U5245" t="str">
            <v/>
          </cell>
          <cell r="V5245" t="str">
            <v>Sim</v>
          </cell>
          <cell r="W5245" t="str">
            <v>Sim</v>
          </cell>
        </row>
        <row r="5246">
          <cell r="D5246" t="str">
            <v>Lambari D'Oeste/MT</v>
          </cell>
          <cell r="E5246" t="str">
            <v>B</v>
          </cell>
          <cell r="F5246">
            <v>9.6637672257174467E-3</v>
          </cell>
          <cell r="G5246" t="str">
            <v>A</v>
          </cell>
          <cell r="H5246">
            <v>0.91206972627542537</v>
          </cell>
          <cell r="I5246" t="str">
            <v>B</v>
          </cell>
          <cell r="J5246">
            <v>5.1299418113510045E-3</v>
          </cell>
          <cell r="K5246" t="str">
            <v>B</v>
          </cell>
          <cell r="L5246" t="str">
            <v>Cicf</v>
          </cell>
          <cell r="M5246" t="str">
            <v/>
          </cell>
          <cell r="N5246" t="str">
            <v>CAPAG Ano Base 2023</v>
          </cell>
          <cell r="O5246" t="str">
            <v>Não</v>
          </cell>
          <cell r="P5246">
            <v>0.76603363232149435</v>
          </cell>
          <cell r="Q5246" t="str">
            <v>Sim</v>
          </cell>
          <cell r="R5246" t="str">
            <v/>
          </cell>
          <cell r="S5246" t="str">
            <v/>
          </cell>
          <cell r="T5246" t="str">
            <v/>
          </cell>
          <cell r="U5246" t="str">
            <v/>
          </cell>
          <cell r="V5246" t="str">
            <v>Sim</v>
          </cell>
          <cell r="W5246" t="str">
            <v>Sim</v>
          </cell>
        </row>
        <row r="5247">
          <cell r="D5247" t="str">
            <v>Lucas do Rio Verde/MT</v>
          </cell>
          <cell r="E5247" t="str">
            <v>A</v>
          </cell>
          <cell r="F5247">
            <v>4.7124906942655559E-2</v>
          </cell>
          <cell r="G5247" t="str">
            <v>A</v>
          </cell>
          <cell r="H5247">
            <v>0.85443511166360553</v>
          </cell>
          <cell r="I5247" t="str">
            <v>B</v>
          </cell>
          <cell r="J5247">
            <v>5.8965125615840552E-2</v>
          </cell>
          <cell r="K5247" t="str">
            <v>A</v>
          </cell>
          <cell r="L5247" t="str">
            <v>Bicf</v>
          </cell>
          <cell r="M5247" t="str">
            <v/>
          </cell>
          <cell r="N5247" t="str">
            <v>CAPAG Ano Base 2023</v>
          </cell>
          <cell r="O5247" t="str">
            <v>Não</v>
          </cell>
          <cell r="P5247">
            <v>0.19046761930696812</v>
          </cell>
          <cell r="Q5247" t="str">
            <v>Sim</v>
          </cell>
          <cell r="R5247" t="str">
            <v/>
          </cell>
          <cell r="S5247" t="str">
            <v/>
          </cell>
          <cell r="T5247" t="str">
            <v/>
          </cell>
          <cell r="U5247" t="str">
            <v/>
          </cell>
          <cell r="V5247" t="str">
            <v>Sim</v>
          </cell>
          <cell r="W5247" t="str">
            <v>Sim</v>
          </cell>
        </row>
        <row r="5248">
          <cell r="D5248" t="str">
            <v>Luciara/MT</v>
          </cell>
          <cell r="E5248" t="str">
            <v>n.d.</v>
          </cell>
          <cell r="F5248">
            <v>0.22897499080770092</v>
          </cell>
          <cell r="G5248" t="str">
            <v>A</v>
          </cell>
          <cell r="H5248">
            <v>0.99830256360044067</v>
          </cell>
          <cell r="I5248" t="str">
            <v>C</v>
          </cell>
          <cell r="J5248" t="str">
            <v>n.d.</v>
          </cell>
          <cell r="K5248" t="str">
            <v>n.d.</v>
          </cell>
          <cell r="L5248" t="str">
            <v>Bicf</v>
          </cell>
          <cell r="M524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48" t="str">
            <v>CAPAG Ano Base 2023</v>
          </cell>
          <cell r="O5248" t="str">
            <v>Não</v>
          </cell>
          <cell r="P5248" t="str">
            <v>n.d.</v>
          </cell>
          <cell r="Q5248" t="str">
            <v>Sim</v>
          </cell>
          <cell r="R5248" t="str">
            <v/>
          </cell>
          <cell r="S5248" t="str">
            <v/>
          </cell>
          <cell r="T5248" t="str">
            <v/>
          </cell>
          <cell r="U5248" t="str">
            <v>Sim</v>
          </cell>
          <cell r="V5248" t="str">
            <v>Sim</v>
          </cell>
          <cell r="W5248" t="str">
            <v>Não</v>
          </cell>
        </row>
        <row r="5249">
          <cell r="D5249" t="str">
            <v>Vila Bela da Santíssima Trindade/MT</v>
          </cell>
          <cell r="E5249" t="str">
            <v>C</v>
          </cell>
          <cell r="F5249">
            <v>1.7975533129492759E-2</v>
          </cell>
          <cell r="G5249" t="str">
            <v>A</v>
          </cell>
          <cell r="H5249">
            <v>0.917799268122788</v>
          </cell>
          <cell r="I5249" t="str">
            <v>B</v>
          </cell>
          <cell r="J5249">
            <v>-2.6627255495545336E-2</v>
          </cell>
          <cell r="K5249" t="str">
            <v>C</v>
          </cell>
          <cell r="L5249" t="str">
            <v>Cicf</v>
          </cell>
          <cell r="M5249" t="str">
            <v/>
          </cell>
          <cell r="N5249" t="str">
            <v>CAPAG Ano Base 2023</v>
          </cell>
          <cell r="O5249" t="str">
            <v>Não</v>
          </cell>
          <cell r="P5249" t="str">
            <v/>
          </cell>
          <cell r="Q5249" t="str">
            <v>Sim</v>
          </cell>
          <cell r="R5249" t="str">
            <v/>
          </cell>
          <cell r="S5249" t="str">
            <v/>
          </cell>
          <cell r="T5249" t="str">
            <v/>
          </cell>
          <cell r="U5249" t="str">
            <v/>
          </cell>
          <cell r="V5249" t="str">
            <v>Sim</v>
          </cell>
          <cell r="W5249" t="str">
            <v>Sim</v>
          </cell>
        </row>
        <row r="5250">
          <cell r="D5250" t="str">
            <v>Marcelândia/MT</v>
          </cell>
          <cell r="E5250" t="str">
            <v>A</v>
          </cell>
          <cell r="F5250">
            <v>2.1168990243822243E-3</v>
          </cell>
          <cell r="G5250" t="str">
            <v>A</v>
          </cell>
          <cell r="H5250">
            <v>0.86105501663973461</v>
          </cell>
          <cell r="I5250" t="str">
            <v>B</v>
          </cell>
          <cell r="J5250">
            <v>6.0512638049135203E-2</v>
          </cell>
          <cell r="K5250" t="str">
            <v>A</v>
          </cell>
          <cell r="L5250" t="str">
            <v>Bicf</v>
          </cell>
          <cell r="M5250" t="str">
            <v/>
          </cell>
          <cell r="N5250" t="str">
            <v>CAPAG Ano Base 2023</v>
          </cell>
          <cell r="O5250" t="str">
            <v>Não</v>
          </cell>
          <cell r="P5250">
            <v>0</v>
          </cell>
          <cell r="Q5250" t="str">
            <v>Sim</v>
          </cell>
          <cell r="R5250" t="str">
            <v/>
          </cell>
          <cell r="S5250" t="str">
            <v/>
          </cell>
          <cell r="T5250" t="str">
            <v/>
          </cell>
          <cell r="U5250" t="str">
            <v/>
          </cell>
          <cell r="V5250" t="str">
            <v>Sim</v>
          </cell>
          <cell r="W5250" t="str">
            <v>Sim</v>
          </cell>
        </row>
        <row r="5251">
          <cell r="D5251" t="str">
            <v>Matupá/MT</v>
          </cell>
          <cell r="E5251" t="str">
            <v>A</v>
          </cell>
          <cell r="F5251">
            <v>9.3600388011897059E-2</v>
          </cell>
          <cell r="G5251" t="str">
            <v>A</v>
          </cell>
          <cell r="H5251">
            <v>0.7680997144348336</v>
          </cell>
          <cell r="I5251" t="str">
            <v>A</v>
          </cell>
          <cell r="J5251">
            <v>7.8696144251089867E-2</v>
          </cell>
          <cell r="K5251" t="str">
            <v>A</v>
          </cell>
          <cell r="L5251" t="str">
            <v>Bicf</v>
          </cell>
          <cell r="M5251" t="str">
            <v/>
          </cell>
          <cell r="N5251" t="str">
            <v>CAPAG Ano Base 2023</v>
          </cell>
          <cell r="O5251" t="str">
            <v>Não</v>
          </cell>
          <cell r="P5251">
            <v>3.3816848482603593E-2</v>
          </cell>
          <cell r="Q5251" t="str">
            <v>Sim</v>
          </cell>
          <cell r="R5251" t="str">
            <v/>
          </cell>
          <cell r="S5251" t="str">
            <v/>
          </cell>
          <cell r="T5251" t="str">
            <v/>
          </cell>
          <cell r="U5251" t="str">
            <v/>
          </cell>
          <cell r="V5251" t="str">
            <v>Sim</v>
          </cell>
          <cell r="W5251" t="str">
            <v>Sim</v>
          </cell>
        </row>
        <row r="5252">
          <cell r="D5252" t="str">
            <v>Mirassol d'Oeste/MT</v>
          </cell>
          <cell r="E5252" t="str">
            <v>n.d.</v>
          </cell>
          <cell r="F5252" t="str">
            <v>n.d.</v>
          </cell>
          <cell r="G5252" t="str">
            <v>n.d.</v>
          </cell>
          <cell r="H5252" t="str">
            <v>n.d.</v>
          </cell>
          <cell r="I5252" t="str">
            <v>n.d.</v>
          </cell>
          <cell r="J5252" t="str">
            <v>n.d.</v>
          </cell>
          <cell r="K5252" t="str">
            <v>n.d.</v>
          </cell>
          <cell r="L5252" t="str">
            <v>Dicf</v>
          </cell>
          <cell r="M5252" t="str">
            <v xml:space="preserve">Ente não publicou último RGF de 2024
Ente não publicou último RREO de 2024
</v>
          </cell>
          <cell r="N5252" t="str">
            <v>CAPAG Ano Base 2023</v>
          </cell>
          <cell r="O5252" t="str">
            <v>Não</v>
          </cell>
          <cell r="P5252">
            <v>0.16909134211528803</v>
          </cell>
          <cell r="Q5252" t="str">
            <v>Sim</v>
          </cell>
          <cell r="R5252" t="str">
            <v>Sim</v>
          </cell>
          <cell r="S5252" t="str">
            <v/>
          </cell>
          <cell r="T5252" t="str">
            <v/>
          </cell>
          <cell r="U5252" t="str">
            <v/>
          </cell>
          <cell r="V5252" t="str">
            <v>Não</v>
          </cell>
          <cell r="W5252" t="str">
            <v>Não</v>
          </cell>
        </row>
        <row r="5253">
          <cell r="D5253" t="str">
            <v>Nobres/MT</v>
          </cell>
          <cell r="E5253" t="str">
            <v>A</v>
          </cell>
          <cell r="F5253">
            <v>2.3528671995183083E-2</v>
          </cell>
          <cell r="G5253" t="str">
            <v>A</v>
          </cell>
          <cell r="H5253">
            <v>0.8263110186790199</v>
          </cell>
          <cell r="I5253" t="str">
            <v>A</v>
          </cell>
          <cell r="J5253">
            <v>0.19182384616579287</v>
          </cell>
          <cell r="K5253" t="str">
            <v>A</v>
          </cell>
          <cell r="L5253" t="str">
            <v>Bicf</v>
          </cell>
          <cell r="M5253" t="str">
            <v/>
          </cell>
          <cell r="N5253" t="str">
            <v>CAPAG Ano Base 2023</v>
          </cell>
          <cell r="O5253" t="str">
            <v>Não</v>
          </cell>
          <cell r="P5253">
            <v>0.14202207640760081</v>
          </cell>
          <cell r="Q5253" t="str">
            <v>Sim</v>
          </cell>
          <cell r="R5253" t="str">
            <v/>
          </cell>
          <cell r="S5253" t="str">
            <v/>
          </cell>
          <cell r="T5253" t="str">
            <v/>
          </cell>
          <cell r="U5253" t="str">
            <v/>
          </cell>
          <cell r="V5253" t="str">
            <v>Sim</v>
          </cell>
          <cell r="W5253" t="str">
            <v>Sim</v>
          </cell>
        </row>
        <row r="5254">
          <cell r="D5254" t="str">
            <v>Nortelândia/MT</v>
          </cell>
          <cell r="E5254" t="str">
            <v>n.d.</v>
          </cell>
          <cell r="F5254" t="str">
            <v>n.d.</v>
          </cell>
          <cell r="G5254" t="str">
            <v>n.d.</v>
          </cell>
          <cell r="H5254" t="str">
            <v>n.d.</v>
          </cell>
          <cell r="I5254" t="str">
            <v>n.d.</v>
          </cell>
          <cell r="J5254" t="str">
            <v>n.d.</v>
          </cell>
          <cell r="K5254" t="str">
            <v>n.d.</v>
          </cell>
          <cell r="L5254" t="str">
            <v>Bicf</v>
          </cell>
          <cell r="M5254" t="str">
            <v xml:space="preserve">Ente não publicou último RGF de 2024
Ente não publicou último RREO de 2024
</v>
          </cell>
          <cell r="N5254" t="str">
            <v>CAPAG Ano Base 2023</v>
          </cell>
          <cell r="O5254" t="str">
            <v>Não</v>
          </cell>
          <cell r="P5254">
            <v>0.99357637382543129</v>
          </cell>
          <cell r="Q5254" t="str">
            <v>Sim</v>
          </cell>
          <cell r="R5254" t="str">
            <v>Sim</v>
          </cell>
          <cell r="S5254" t="str">
            <v/>
          </cell>
          <cell r="T5254" t="str">
            <v/>
          </cell>
          <cell r="U5254" t="str">
            <v/>
          </cell>
          <cell r="V5254" t="str">
            <v>Não</v>
          </cell>
          <cell r="W5254" t="str">
            <v>Não</v>
          </cell>
        </row>
        <row r="5255">
          <cell r="D5255" t="str">
            <v>Nossa Senhora do Livramento/MT</v>
          </cell>
          <cell r="E5255" t="str">
            <v>n.d.</v>
          </cell>
          <cell r="F5255">
            <v>0</v>
          </cell>
          <cell r="G5255" t="str">
            <v>A</v>
          </cell>
          <cell r="H5255">
            <v>0.85391302152002091</v>
          </cell>
          <cell r="I5255" t="str">
            <v>B</v>
          </cell>
          <cell r="J5255" t="str">
            <v>n.d.</v>
          </cell>
          <cell r="K5255" t="str">
            <v>n.d.</v>
          </cell>
          <cell r="L5255" t="str">
            <v>Cicf</v>
          </cell>
          <cell r="M525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55" t="str">
            <v>CAPAG Ano Base 2023</v>
          </cell>
          <cell r="O5255" t="str">
            <v>Não</v>
          </cell>
          <cell r="P5255" t="str">
            <v>n.d.</v>
          </cell>
          <cell r="Q5255" t="str">
            <v>Sim</v>
          </cell>
          <cell r="R5255" t="str">
            <v/>
          </cell>
          <cell r="S5255" t="str">
            <v/>
          </cell>
          <cell r="T5255" t="str">
            <v/>
          </cell>
          <cell r="U5255" t="str">
            <v>Sim</v>
          </cell>
          <cell r="V5255" t="str">
            <v>Sim</v>
          </cell>
          <cell r="W5255" t="str">
            <v>Sim</v>
          </cell>
        </row>
        <row r="5256">
          <cell r="D5256" t="str">
            <v>Nova Bandeirantes/MT</v>
          </cell>
          <cell r="E5256" t="str">
            <v>C</v>
          </cell>
          <cell r="F5256">
            <v>5.1039402236917414E-2</v>
          </cell>
          <cell r="G5256" t="str">
            <v>A</v>
          </cell>
          <cell r="H5256">
            <v>0.92583435941232506</v>
          </cell>
          <cell r="I5256" t="str">
            <v>B</v>
          </cell>
          <cell r="J5256">
            <v>-5.5635597509008962E-3</v>
          </cell>
          <cell r="K5256" t="str">
            <v>C</v>
          </cell>
          <cell r="L5256" t="str">
            <v>Bicf</v>
          </cell>
          <cell r="M5256" t="str">
            <v/>
          </cell>
          <cell r="N5256" t="str">
            <v>CAPAG Ano Base 2023</v>
          </cell>
          <cell r="O5256" t="str">
            <v>Não</v>
          </cell>
          <cell r="P5256">
            <v>1.6917435882367422</v>
          </cell>
          <cell r="Q5256" t="str">
            <v>Sim</v>
          </cell>
          <cell r="R5256" t="str">
            <v/>
          </cell>
          <cell r="S5256" t="str">
            <v/>
          </cell>
          <cell r="T5256" t="str">
            <v/>
          </cell>
          <cell r="U5256" t="str">
            <v/>
          </cell>
          <cell r="V5256" t="str">
            <v>Sim</v>
          </cell>
          <cell r="W5256" t="str">
            <v>Sim</v>
          </cell>
        </row>
        <row r="5257">
          <cell r="D5257" t="str">
            <v>Nova Nazaré/MT</v>
          </cell>
          <cell r="E5257" t="str">
            <v>C</v>
          </cell>
          <cell r="F5257">
            <v>2.5591340239574902E-2</v>
          </cell>
          <cell r="G5257" t="str">
            <v>A</v>
          </cell>
          <cell r="H5257">
            <v>0.92805241789103476</v>
          </cell>
          <cell r="I5257" t="str">
            <v>B</v>
          </cell>
          <cell r="J5257">
            <v>0</v>
          </cell>
          <cell r="K5257" t="str">
            <v>C</v>
          </cell>
          <cell r="L5257" t="str">
            <v>Cicf</v>
          </cell>
          <cell r="M5257" t="str">
            <v/>
          </cell>
          <cell r="N5257" t="str">
            <v>CAPAG Ano Base 2023</v>
          </cell>
          <cell r="O5257" t="str">
            <v>Não</v>
          </cell>
          <cell r="P5257" t="str">
            <v>n.d.</v>
          </cell>
          <cell r="Q5257" t="str">
            <v>Sim</v>
          </cell>
          <cell r="R5257" t="str">
            <v/>
          </cell>
          <cell r="S5257" t="str">
            <v/>
          </cell>
          <cell r="T5257" t="str">
            <v/>
          </cell>
          <cell r="U5257" t="str">
            <v/>
          </cell>
          <cell r="V5257" t="str">
            <v>Sim</v>
          </cell>
          <cell r="W5257" t="str">
            <v>Não</v>
          </cell>
        </row>
        <row r="5258">
          <cell r="D5258" t="str">
            <v>Nova Lacerda/MT</v>
          </cell>
          <cell r="E5258" t="str">
            <v>n.d.</v>
          </cell>
          <cell r="F5258" t="str">
            <v>n.d.</v>
          </cell>
          <cell r="G5258" t="str">
            <v>n.d.</v>
          </cell>
          <cell r="H5258" t="str">
            <v>n.d.</v>
          </cell>
          <cell r="I5258" t="str">
            <v>n.d.</v>
          </cell>
          <cell r="J5258" t="str">
            <v>n.d.</v>
          </cell>
          <cell r="K5258" t="str">
            <v>n.d.</v>
          </cell>
          <cell r="L5258" t="str">
            <v>Dicf</v>
          </cell>
          <cell r="M5258" t="str">
            <v xml:space="preserve">Ente não publicou último RGF de 2024
Ente não publicou último RREO de 2024
</v>
          </cell>
          <cell r="N5258" t="str">
            <v>CAPAG Ano Base 2023</v>
          </cell>
          <cell r="O5258" t="str">
            <v>Não</v>
          </cell>
          <cell r="P5258">
            <v>0.77173393417634417</v>
          </cell>
          <cell r="Q5258" t="str">
            <v>Sim</v>
          </cell>
          <cell r="R5258" t="str">
            <v>Sim</v>
          </cell>
          <cell r="S5258" t="str">
            <v/>
          </cell>
          <cell r="T5258" t="str">
            <v/>
          </cell>
          <cell r="U5258" t="str">
            <v/>
          </cell>
          <cell r="V5258" t="str">
            <v>Não</v>
          </cell>
          <cell r="W5258" t="str">
            <v>Não</v>
          </cell>
        </row>
        <row r="5259">
          <cell r="D5259" t="str">
            <v>Nova Santa Helena/MT</v>
          </cell>
          <cell r="E5259" t="str">
            <v>n.d.</v>
          </cell>
          <cell r="F5259">
            <v>0</v>
          </cell>
          <cell r="G5259" t="str">
            <v>A</v>
          </cell>
          <cell r="H5259">
            <v>0.90283499789664978</v>
          </cell>
          <cell r="I5259" t="str">
            <v>B</v>
          </cell>
          <cell r="J5259" t="str">
            <v>n.d.</v>
          </cell>
          <cell r="K5259" t="str">
            <v>n.d.</v>
          </cell>
          <cell r="L5259" t="str">
            <v>Bicf</v>
          </cell>
          <cell r="M5259" t="str">
            <v/>
          </cell>
          <cell r="N5259" t="str">
            <v>CAPAG Ano Base 2023</v>
          </cell>
          <cell r="O5259" t="str">
            <v>Não</v>
          </cell>
          <cell r="P5259">
            <v>2.6145880226463601E-2</v>
          </cell>
          <cell r="Q5259" t="str">
            <v>Sim</v>
          </cell>
          <cell r="R5259" t="str">
            <v>Sim</v>
          </cell>
          <cell r="S5259" t="str">
            <v/>
          </cell>
          <cell r="T5259" t="str">
            <v/>
          </cell>
          <cell r="U5259" t="str">
            <v/>
          </cell>
          <cell r="V5259" t="str">
            <v>Sim</v>
          </cell>
          <cell r="W5259" t="str">
            <v>Sim</v>
          </cell>
        </row>
        <row r="5260">
          <cell r="D5260" t="str">
            <v>Nova Brasilândia/MT</v>
          </cell>
          <cell r="E5260" t="str">
            <v>n.d.</v>
          </cell>
          <cell r="F5260">
            <v>4.4749194206806734E-3</v>
          </cell>
          <cell r="G5260" t="str">
            <v>A</v>
          </cell>
          <cell r="H5260">
            <v>0.84499115895191113</v>
          </cell>
          <cell r="I5260" t="str">
            <v>A</v>
          </cell>
          <cell r="J5260" t="str">
            <v>n.d.</v>
          </cell>
          <cell r="K5260" t="str">
            <v>n.d.</v>
          </cell>
          <cell r="L5260" t="str">
            <v>Cicf</v>
          </cell>
          <cell r="M52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60" t="str">
            <v>CAPAG Ano Base 2023</v>
          </cell>
          <cell r="O5260" t="str">
            <v>Não</v>
          </cell>
          <cell r="P5260" t="str">
            <v>n.d.</v>
          </cell>
          <cell r="Q5260" t="str">
            <v>Sim</v>
          </cell>
          <cell r="R5260" t="str">
            <v/>
          </cell>
          <cell r="S5260" t="str">
            <v/>
          </cell>
          <cell r="T5260" t="str">
            <v/>
          </cell>
          <cell r="U5260" t="str">
            <v>Sim</v>
          </cell>
          <cell r="V5260" t="str">
            <v>Sim</v>
          </cell>
          <cell r="W5260" t="str">
            <v>Não</v>
          </cell>
        </row>
        <row r="5261">
          <cell r="D5261" t="str">
            <v>Nova Canaã do Norte/MT</v>
          </cell>
          <cell r="E5261" t="str">
            <v>B</v>
          </cell>
          <cell r="F5261">
            <v>2.2082798043817062E-2</v>
          </cell>
          <cell r="G5261" t="str">
            <v>A</v>
          </cell>
          <cell r="H5261">
            <v>0.87926182753713522</v>
          </cell>
          <cell r="I5261" t="str">
            <v>B</v>
          </cell>
          <cell r="J5261">
            <v>1.5347388263704584E-2</v>
          </cell>
          <cell r="K5261" t="str">
            <v>B</v>
          </cell>
          <cell r="L5261" t="str">
            <v>Bicf</v>
          </cell>
          <cell r="M5261" t="str">
            <v/>
          </cell>
          <cell r="N5261" t="str">
            <v>CAPAG Ano Base 2023</v>
          </cell>
          <cell r="O5261" t="str">
            <v>Não</v>
          </cell>
          <cell r="P5261">
            <v>3.5443755851338077E-2</v>
          </cell>
          <cell r="Q5261" t="str">
            <v>Sim</v>
          </cell>
          <cell r="R5261" t="str">
            <v/>
          </cell>
          <cell r="S5261" t="str">
            <v/>
          </cell>
          <cell r="T5261" t="str">
            <v/>
          </cell>
          <cell r="U5261" t="str">
            <v/>
          </cell>
          <cell r="V5261" t="str">
            <v>Sim</v>
          </cell>
          <cell r="W5261" t="str">
            <v>Sim</v>
          </cell>
        </row>
        <row r="5262">
          <cell r="D5262" t="str">
            <v>Nova Mutum/MT</v>
          </cell>
          <cell r="E5262" t="str">
            <v>A</v>
          </cell>
          <cell r="F5262">
            <v>3.7619440857504911E-2</v>
          </cell>
          <cell r="G5262" t="str">
            <v>A</v>
          </cell>
          <cell r="H5262">
            <v>0.74000020318163751</v>
          </cell>
          <cell r="I5262" t="str">
            <v>A</v>
          </cell>
          <cell r="J5262">
            <v>0.34984854140240751</v>
          </cell>
          <cell r="K5262" t="str">
            <v>A</v>
          </cell>
          <cell r="L5262" t="str">
            <v>Bicf</v>
          </cell>
          <cell r="M5262" t="str">
            <v/>
          </cell>
          <cell r="N5262" t="str">
            <v>CAPAG Ano Base 2023</v>
          </cell>
          <cell r="O5262" t="str">
            <v>Não</v>
          </cell>
          <cell r="P5262">
            <v>4.3000565480382752E-2</v>
          </cell>
          <cell r="Q5262" t="str">
            <v>Sim</v>
          </cell>
          <cell r="R5262" t="str">
            <v/>
          </cell>
          <cell r="S5262" t="str">
            <v/>
          </cell>
          <cell r="T5262" t="str">
            <v/>
          </cell>
          <cell r="U5262" t="str">
            <v/>
          </cell>
          <cell r="V5262" t="str">
            <v>Sim</v>
          </cell>
          <cell r="W5262" t="str">
            <v>Sim</v>
          </cell>
        </row>
        <row r="5263">
          <cell r="D5263" t="str">
            <v>Nova Olímpia/MT</v>
          </cell>
          <cell r="E5263" t="str">
            <v>n.d.</v>
          </cell>
          <cell r="F5263">
            <v>7.813635503859262E-2</v>
          </cell>
          <cell r="G5263" t="str">
            <v>A</v>
          </cell>
          <cell r="H5263">
            <v>1.0812794536678951</v>
          </cell>
          <cell r="I5263" t="str">
            <v>C</v>
          </cell>
          <cell r="J5263" t="str">
            <v>n.d.</v>
          </cell>
          <cell r="K5263" t="str">
            <v>n.d.</v>
          </cell>
          <cell r="L5263" t="str">
            <v>Cicf</v>
          </cell>
          <cell r="M526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63" t="str">
            <v>CAPAG Ano Base 2023</v>
          </cell>
          <cell r="O5263" t="str">
            <v>Não</v>
          </cell>
          <cell r="P5263" t="str">
            <v>n.d.</v>
          </cell>
          <cell r="Q5263" t="str">
            <v>Sim</v>
          </cell>
          <cell r="R5263" t="str">
            <v/>
          </cell>
          <cell r="S5263" t="str">
            <v/>
          </cell>
          <cell r="T5263" t="str">
            <v/>
          </cell>
          <cell r="U5263" t="str">
            <v>Sim</v>
          </cell>
          <cell r="V5263" t="str">
            <v>Sim</v>
          </cell>
          <cell r="W5263" t="str">
            <v>Não</v>
          </cell>
        </row>
        <row r="5264">
          <cell r="D5264" t="str">
            <v>Nova Ubiratã/MT</v>
          </cell>
          <cell r="E5264" t="str">
            <v>n.d.</v>
          </cell>
          <cell r="F5264">
            <v>7.4906160183715917E-2</v>
          </cell>
          <cell r="G5264" t="str">
            <v>A</v>
          </cell>
          <cell r="H5264" t="str">
            <v>n.d.</v>
          </cell>
          <cell r="I5264" t="str">
            <v>n.d.</v>
          </cell>
          <cell r="J5264">
            <v>6.7396481856509677E-2</v>
          </cell>
          <cell r="K5264" t="str">
            <v>A</v>
          </cell>
          <cell r="L5264" t="str">
            <v>Bicf</v>
          </cell>
          <cell r="M5264" t="str">
            <v/>
          </cell>
          <cell r="N5264" t="str">
            <v>CAPAG Ano Base 2023</v>
          </cell>
          <cell r="O5264" t="str">
            <v>Não</v>
          </cell>
          <cell r="P5264">
            <v>6.5632894812767809E-2</v>
          </cell>
          <cell r="Q5264" t="str">
            <v>Sim</v>
          </cell>
          <cell r="R5264" t="str">
            <v/>
          </cell>
          <cell r="S5264" t="str">
            <v/>
          </cell>
          <cell r="T5264" t="str">
            <v/>
          </cell>
          <cell r="U5264" t="str">
            <v/>
          </cell>
          <cell r="V5264" t="str">
            <v>Sim</v>
          </cell>
          <cell r="W5264" t="str">
            <v>Sim</v>
          </cell>
        </row>
        <row r="5265">
          <cell r="D5265" t="str">
            <v>Nova Xavantina/MT</v>
          </cell>
          <cell r="E5265" t="str">
            <v>C</v>
          </cell>
          <cell r="F5265">
            <v>1.1258649676134333E-2</v>
          </cell>
          <cell r="G5265" t="str">
            <v>A</v>
          </cell>
          <cell r="H5265">
            <v>0.96557886382301095</v>
          </cell>
          <cell r="I5265" t="str">
            <v>C</v>
          </cell>
          <cell r="J5265">
            <v>-5.4619783273811805E-2</v>
          </cell>
          <cell r="K5265" t="str">
            <v>C</v>
          </cell>
          <cell r="L5265" t="str">
            <v>Cicf</v>
          </cell>
          <cell r="M5265" t="str">
            <v/>
          </cell>
          <cell r="N5265" t="str">
            <v>CAPAG Ano Base 2023</v>
          </cell>
          <cell r="O5265" t="str">
            <v>Não</v>
          </cell>
          <cell r="P5265">
            <v>5.1346701034067888</v>
          </cell>
          <cell r="Q5265" t="str">
            <v>Sim</v>
          </cell>
          <cell r="R5265" t="str">
            <v/>
          </cell>
          <cell r="S5265" t="str">
            <v/>
          </cell>
          <cell r="T5265" t="str">
            <v/>
          </cell>
          <cell r="U5265" t="str">
            <v/>
          </cell>
          <cell r="V5265" t="str">
            <v>Sim</v>
          </cell>
          <cell r="W5265" t="str">
            <v>Sim</v>
          </cell>
        </row>
        <row r="5266">
          <cell r="D5266" t="str">
            <v>Novo Mundo/MT</v>
          </cell>
          <cell r="E5266" t="str">
            <v>A</v>
          </cell>
          <cell r="F5266">
            <v>5.5342067322967587E-3</v>
          </cell>
          <cell r="G5266" t="str">
            <v>A</v>
          </cell>
          <cell r="H5266">
            <v>0.81260552713087519</v>
          </cell>
          <cell r="I5266" t="str">
            <v>A</v>
          </cell>
          <cell r="J5266">
            <v>0.10801891785030218</v>
          </cell>
          <cell r="K5266" t="str">
            <v>A</v>
          </cell>
          <cell r="L5266" t="str">
            <v>Bicf</v>
          </cell>
          <cell r="M5266" t="str">
            <v/>
          </cell>
          <cell r="N5266" t="str">
            <v>CAPAG Ano Base 2023</v>
          </cell>
          <cell r="O5266" t="str">
            <v>Não</v>
          </cell>
          <cell r="P5266">
            <v>1.2114724118165953E-2</v>
          </cell>
          <cell r="Q5266" t="str">
            <v>Sim</v>
          </cell>
          <cell r="R5266" t="str">
            <v/>
          </cell>
          <cell r="S5266" t="str">
            <v/>
          </cell>
          <cell r="T5266" t="str">
            <v/>
          </cell>
          <cell r="U5266" t="str">
            <v/>
          </cell>
          <cell r="V5266" t="str">
            <v>Sim</v>
          </cell>
          <cell r="W5266" t="str">
            <v>Sim</v>
          </cell>
        </row>
        <row r="5267">
          <cell r="D5267" t="str">
            <v>Novo Horizonte do Norte/MT</v>
          </cell>
          <cell r="E5267" t="str">
            <v>C</v>
          </cell>
          <cell r="F5267">
            <v>1.2030244805673124E-2</v>
          </cell>
          <cell r="G5267" t="str">
            <v>A</v>
          </cell>
          <cell r="H5267">
            <v>0.90174425132672698</v>
          </cell>
          <cell r="I5267" t="str">
            <v>B</v>
          </cell>
          <cell r="J5267">
            <v>-1.4616247759593881E-2</v>
          </cell>
          <cell r="K5267" t="str">
            <v>C</v>
          </cell>
          <cell r="L5267" t="str">
            <v>Cicf</v>
          </cell>
          <cell r="M5267" t="str">
            <v/>
          </cell>
          <cell r="N5267" t="str">
            <v>CAPAG Ano Base 2023</v>
          </cell>
          <cell r="O5267" t="str">
            <v>Não</v>
          </cell>
          <cell r="P5267">
            <v>165.42356242840779</v>
          </cell>
          <cell r="Q5267" t="str">
            <v>Sim</v>
          </cell>
          <cell r="R5267" t="str">
            <v/>
          </cell>
          <cell r="S5267" t="str">
            <v/>
          </cell>
          <cell r="T5267" t="str">
            <v/>
          </cell>
          <cell r="U5267" t="str">
            <v/>
          </cell>
          <cell r="V5267" t="str">
            <v>Sim</v>
          </cell>
          <cell r="W5267" t="str">
            <v>Não</v>
          </cell>
        </row>
        <row r="5268">
          <cell r="D5268" t="str">
            <v>Novo São Joaquim/MT</v>
          </cell>
          <cell r="E5268" t="str">
            <v>C</v>
          </cell>
          <cell r="F5268">
            <v>1.6307326274412563E-2</v>
          </cell>
          <cell r="G5268" t="str">
            <v>A</v>
          </cell>
          <cell r="H5268">
            <v>0.96000444235946158</v>
          </cell>
          <cell r="I5268" t="str">
            <v>C</v>
          </cell>
          <cell r="J5268">
            <v>9.1257280487981818E-2</v>
          </cell>
          <cell r="K5268" t="str">
            <v>A</v>
          </cell>
          <cell r="L5268" t="str">
            <v>Bicf</v>
          </cell>
          <cell r="M5268" t="str">
            <v/>
          </cell>
          <cell r="N5268" t="str">
            <v>CAPAG Ano Base 2023</v>
          </cell>
          <cell r="O5268" t="str">
            <v>Não</v>
          </cell>
          <cell r="P5268">
            <v>0.29176240415096028</v>
          </cell>
          <cell r="Q5268" t="str">
            <v>Sim</v>
          </cell>
          <cell r="R5268" t="str">
            <v/>
          </cell>
          <cell r="S5268" t="str">
            <v/>
          </cell>
          <cell r="T5268" t="str">
            <v/>
          </cell>
          <cell r="U5268" t="str">
            <v/>
          </cell>
          <cell r="V5268" t="str">
            <v>Sim</v>
          </cell>
          <cell r="W5268" t="str">
            <v>Sim</v>
          </cell>
        </row>
        <row r="5269">
          <cell r="D5269" t="str">
            <v>Paranaíta/MT</v>
          </cell>
          <cell r="E5269" t="str">
            <v>C</v>
          </cell>
          <cell r="F5269">
            <v>9.3083382618385391E-2</v>
          </cell>
          <cell r="G5269" t="str">
            <v>A</v>
          </cell>
          <cell r="H5269">
            <v>0.95446528351848148</v>
          </cell>
          <cell r="I5269" t="str">
            <v>C</v>
          </cell>
          <cell r="J5269">
            <v>3.6373857116287878E-2</v>
          </cell>
          <cell r="K5269" t="str">
            <v>B</v>
          </cell>
          <cell r="L5269" t="str">
            <v>Bicf</v>
          </cell>
          <cell r="M5269" t="str">
            <v/>
          </cell>
          <cell r="N5269" t="str">
            <v>CAPAG Ano Base 2023</v>
          </cell>
          <cell r="O5269" t="str">
            <v>Não</v>
          </cell>
          <cell r="P5269">
            <v>0.52802134550393431</v>
          </cell>
          <cell r="Q5269" t="str">
            <v>Sim</v>
          </cell>
          <cell r="R5269" t="str">
            <v>Sim</v>
          </cell>
          <cell r="S5269" t="str">
            <v/>
          </cell>
          <cell r="T5269" t="str">
            <v/>
          </cell>
          <cell r="U5269" t="str">
            <v/>
          </cell>
          <cell r="V5269" t="str">
            <v>Sim</v>
          </cell>
          <cell r="W5269" t="str">
            <v>Sim</v>
          </cell>
        </row>
        <row r="5270">
          <cell r="D5270" t="str">
            <v>Paranatinga/MT</v>
          </cell>
          <cell r="E5270" t="str">
            <v>n.d.</v>
          </cell>
          <cell r="F5270" t="str">
            <v>n.d.</v>
          </cell>
          <cell r="G5270" t="str">
            <v>n.d.</v>
          </cell>
          <cell r="H5270" t="str">
            <v>n.d.</v>
          </cell>
          <cell r="I5270" t="str">
            <v>n.d.</v>
          </cell>
          <cell r="J5270" t="str">
            <v>n.d.</v>
          </cell>
          <cell r="K5270" t="str">
            <v>n.d.</v>
          </cell>
          <cell r="L5270" t="str">
            <v>Cicf</v>
          </cell>
          <cell r="M5270" t="str">
            <v xml:space="preserve">Ente não publicou último RGF de 2024
Ente não publicou último RREO de 2024
</v>
          </cell>
          <cell r="N5270" t="str">
            <v>CAPAG Ano Base 2023</v>
          </cell>
          <cell r="O5270" t="str">
            <v>Não</v>
          </cell>
          <cell r="P5270">
            <v>0.43283475529460225</v>
          </cell>
          <cell r="Q5270" t="str">
            <v>Sim</v>
          </cell>
          <cell r="R5270" t="str">
            <v>Sim</v>
          </cell>
          <cell r="S5270" t="str">
            <v/>
          </cell>
          <cell r="T5270" t="str">
            <v/>
          </cell>
          <cell r="U5270" t="str">
            <v/>
          </cell>
          <cell r="V5270" t="str">
            <v>Não</v>
          </cell>
          <cell r="W5270" t="str">
            <v>Não</v>
          </cell>
        </row>
        <row r="5271">
          <cell r="D5271" t="str">
            <v>Novo Santo Antônio/MT</v>
          </cell>
          <cell r="E5271" t="str">
            <v>A</v>
          </cell>
          <cell r="F5271">
            <v>5.4564382956877738E-2</v>
          </cell>
          <cell r="G5271" t="str">
            <v>A</v>
          </cell>
          <cell r="H5271">
            <v>0.81447508639124111</v>
          </cell>
          <cell r="I5271" t="str">
            <v>A</v>
          </cell>
          <cell r="J5271">
            <v>0.14169372545398229</v>
          </cell>
          <cell r="K5271" t="str">
            <v>A</v>
          </cell>
          <cell r="L5271" t="str">
            <v>Cicf</v>
          </cell>
          <cell r="M5271" t="str">
            <v/>
          </cell>
          <cell r="N5271" t="str">
            <v>CAPAG Ano Base 2023</v>
          </cell>
          <cell r="O5271" t="str">
            <v>Não</v>
          </cell>
          <cell r="P5271">
            <v>0.34430172460710678</v>
          </cell>
          <cell r="Q5271" t="str">
            <v>Sim</v>
          </cell>
          <cell r="R5271" t="str">
            <v/>
          </cell>
          <cell r="S5271" t="str">
            <v/>
          </cell>
          <cell r="T5271" t="str">
            <v/>
          </cell>
          <cell r="U5271" t="str">
            <v/>
          </cell>
          <cell r="V5271" t="str">
            <v>Sim</v>
          </cell>
          <cell r="W5271" t="str">
            <v>Sim</v>
          </cell>
        </row>
        <row r="5272">
          <cell r="D5272" t="str">
            <v>Pedra Preta/MT</v>
          </cell>
          <cell r="E5272" t="str">
            <v>A</v>
          </cell>
          <cell r="F5272">
            <v>1.1872044861695998E-2</v>
          </cell>
          <cell r="G5272" t="str">
            <v>A</v>
          </cell>
          <cell r="H5272">
            <v>0.7995459036098953</v>
          </cell>
          <cell r="I5272" t="str">
            <v>A</v>
          </cell>
          <cell r="J5272">
            <v>0.13333694723552858</v>
          </cell>
          <cell r="K5272" t="str">
            <v>A</v>
          </cell>
          <cell r="L5272" t="str">
            <v>Cicf</v>
          </cell>
          <cell r="M5272" t="str">
            <v/>
          </cell>
          <cell r="N5272" t="str">
            <v>CAPAG Ano Base 2023</v>
          </cell>
          <cell r="O5272" t="str">
            <v>Não</v>
          </cell>
          <cell r="P5272">
            <v>0.17000919553459737</v>
          </cell>
          <cell r="Q5272" t="str">
            <v>Sim</v>
          </cell>
          <cell r="R5272" t="str">
            <v/>
          </cell>
          <cell r="S5272" t="str">
            <v/>
          </cell>
          <cell r="T5272" t="str">
            <v/>
          </cell>
          <cell r="U5272" t="str">
            <v/>
          </cell>
          <cell r="V5272" t="str">
            <v>Sim</v>
          </cell>
          <cell r="W5272" t="str">
            <v>Sim</v>
          </cell>
        </row>
        <row r="5273">
          <cell r="D5273" t="str">
            <v>Peixoto de Azevedo/MT</v>
          </cell>
          <cell r="E5273" t="str">
            <v>n.e.</v>
          </cell>
          <cell r="F5273" t="str">
            <v>n.d.</v>
          </cell>
          <cell r="G5273" t="str">
            <v>n.d.</v>
          </cell>
          <cell r="H5273" t="str">
            <v>n.d.</v>
          </cell>
          <cell r="I5273" t="str">
            <v>n.d.</v>
          </cell>
          <cell r="J5273" t="str">
            <v>n.d.</v>
          </cell>
          <cell r="K5273" t="str">
            <v>n.d.</v>
          </cell>
          <cell r="L5273" t="str">
            <v>Eicf</v>
          </cell>
          <cell r="M5273" t="str">
            <v>Ente possui ranking da informação contábil Eicf</v>
          </cell>
          <cell r="N5273" t="str">
            <v>CAPAG Ano Base 2023</v>
          </cell>
          <cell r="O5273" t="str">
            <v>Não</v>
          </cell>
          <cell r="P5273">
            <v>0.79217052175898339</v>
          </cell>
          <cell r="Q5273" t="str">
            <v>Sim</v>
          </cell>
          <cell r="R5273" t="str">
            <v>Sim</v>
          </cell>
          <cell r="S5273" t="str">
            <v/>
          </cell>
          <cell r="T5273" t="str">
            <v/>
          </cell>
          <cell r="U5273" t="str">
            <v/>
          </cell>
          <cell r="V5273" t="str">
            <v>Não</v>
          </cell>
          <cell r="W5273" t="str">
            <v>Não</v>
          </cell>
        </row>
        <row r="5274">
          <cell r="D5274" t="str">
            <v>Planalto da Serra/MT</v>
          </cell>
          <cell r="E5274" t="str">
            <v>n.d.</v>
          </cell>
          <cell r="F5274">
            <v>0.10350432780451896</v>
          </cell>
          <cell r="G5274" t="str">
            <v>A</v>
          </cell>
          <cell r="H5274" t="str">
            <v>n.d.</v>
          </cell>
          <cell r="I5274" t="str">
            <v>n.d.</v>
          </cell>
          <cell r="J5274" t="str">
            <v>n.d.</v>
          </cell>
          <cell r="K5274" t="str">
            <v>n.d.</v>
          </cell>
          <cell r="L5274" t="str">
            <v>Cicf</v>
          </cell>
          <cell r="M5274"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a Disponibilidade Bruta de Caixa de Recursos não Vinculados com valor negativo. Verifique a coluna Disponibilidade Bruta de Caixa da rubrica Total dos Recursos Não Vinculados do Anexo V do RGF do 2º Semestre/3º Quadrimestre. 
</v>
          </cell>
          <cell r="N5274" t="str">
            <v>CAPAG Ano Base 2023</v>
          </cell>
          <cell r="O5274" t="str">
            <v>Não</v>
          </cell>
          <cell r="P5274" t="str">
            <v>n.d.</v>
          </cell>
          <cell r="Q5274" t="str">
            <v>Sim</v>
          </cell>
          <cell r="R5274" t="str">
            <v/>
          </cell>
          <cell r="S5274" t="str">
            <v>Sim</v>
          </cell>
          <cell r="T5274" t="str">
            <v>Negativa</v>
          </cell>
          <cell r="U5274" t="str">
            <v/>
          </cell>
          <cell r="V5274" t="str">
            <v>Sim</v>
          </cell>
          <cell r="W5274" t="str">
            <v>Não</v>
          </cell>
        </row>
        <row r="5275">
          <cell r="D5275" t="str">
            <v>Poconé/MT</v>
          </cell>
          <cell r="E5275" t="str">
            <v>C</v>
          </cell>
          <cell r="F5275">
            <v>0.36618395536974191</v>
          </cell>
          <cell r="G5275" t="str">
            <v>A</v>
          </cell>
          <cell r="H5275">
            <v>0.89854696485519381</v>
          </cell>
          <cell r="I5275" t="str">
            <v>B</v>
          </cell>
          <cell r="J5275">
            <v>-1.2951081421198323E-3</v>
          </cell>
          <cell r="K5275" t="str">
            <v>C</v>
          </cell>
          <cell r="L5275" t="str">
            <v>Bicf</v>
          </cell>
          <cell r="M5275" t="str">
            <v/>
          </cell>
          <cell r="N5275" t="str">
            <v>CAPAG Ano Base 2023</v>
          </cell>
          <cell r="O5275" t="str">
            <v>Não</v>
          </cell>
          <cell r="P5275">
            <v>1.0185510029127647</v>
          </cell>
          <cell r="Q5275" t="str">
            <v>Sim</v>
          </cell>
          <cell r="R5275" t="str">
            <v/>
          </cell>
          <cell r="S5275" t="str">
            <v/>
          </cell>
          <cell r="T5275" t="str">
            <v/>
          </cell>
          <cell r="U5275" t="str">
            <v/>
          </cell>
          <cell r="V5275" t="str">
            <v>Sim</v>
          </cell>
          <cell r="W5275" t="str">
            <v>Não</v>
          </cell>
        </row>
        <row r="5276">
          <cell r="D5276" t="str">
            <v>Pontal do Araguaia/MT</v>
          </cell>
          <cell r="E5276" t="str">
            <v>A</v>
          </cell>
          <cell r="F5276">
            <v>1.7275312413054942E-2</v>
          </cell>
          <cell r="G5276" t="str">
            <v>A</v>
          </cell>
          <cell r="H5276">
            <v>0.87053858160507991</v>
          </cell>
          <cell r="I5276" t="str">
            <v>B</v>
          </cell>
          <cell r="J5276">
            <v>5.2925001090711826E-2</v>
          </cell>
          <cell r="K5276" t="str">
            <v>A</v>
          </cell>
          <cell r="L5276" t="str">
            <v>Dicf</v>
          </cell>
          <cell r="M5276" t="str">
            <v/>
          </cell>
          <cell r="N5276" t="str">
            <v>CAPAG Ano Base 2023</v>
          </cell>
          <cell r="O5276" t="str">
            <v>Não</v>
          </cell>
          <cell r="P5276">
            <v>0.20640042685961438</v>
          </cell>
          <cell r="Q5276" t="str">
            <v>Sim</v>
          </cell>
          <cell r="R5276" t="str">
            <v/>
          </cell>
          <cell r="S5276" t="str">
            <v/>
          </cell>
          <cell r="T5276" t="str">
            <v/>
          </cell>
          <cell r="U5276" t="str">
            <v/>
          </cell>
          <cell r="V5276" t="str">
            <v>Sim</v>
          </cell>
          <cell r="W5276" t="str">
            <v>Sim</v>
          </cell>
        </row>
        <row r="5277">
          <cell r="D5277" t="str">
            <v>Ponte Branca/MT</v>
          </cell>
          <cell r="E5277" t="str">
            <v>n.d.</v>
          </cell>
          <cell r="F5277">
            <v>1.2148297418707701E-2</v>
          </cell>
          <cell r="G5277" t="str">
            <v>A</v>
          </cell>
          <cell r="H5277">
            <v>0.89601157640496631</v>
          </cell>
          <cell r="I5277" t="str">
            <v>B</v>
          </cell>
          <cell r="J5277" t="str">
            <v>n.d.</v>
          </cell>
          <cell r="K5277" t="str">
            <v>n.d.</v>
          </cell>
          <cell r="L5277" t="str">
            <v>Bicf</v>
          </cell>
          <cell r="M527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77" t="str">
            <v>CAPAG Ano Base 2023</v>
          </cell>
          <cell r="O5277" t="str">
            <v>Não</v>
          </cell>
          <cell r="P5277" t="str">
            <v>n.d.</v>
          </cell>
          <cell r="Q5277" t="str">
            <v>Sim</v>
          </cell>
          <cell r="R5277" t="str">
            <v/>
          </cell>
          <cell r="S5277" t="str">
            <v/>
          </cell>
          <cell r="T5277" t="str">
            <v/>
          </cell>
          <cell r="U5277" t="str">
            <v>Sim</v>
          </cell>
          <cell r="V5277" t="str">
            <v>Sim</v>
          </cell>
          <cell r="W5277" t="str">
            <v>Não</v>
          </cell>
        </row>
        <row r="5278">
          <cell r="D5278" t="str">
            <v>Pontes e Lacerda/MT</v>
          </cell>
          <cell r="E5278" t="str">
            <v>A</v>
          </cell>
          <cell r="F5278">
            <v>1.040697947978609E-3</v>
          </cell>
          <cell r="G5278" t="str">
            <v>A</v>
          </cell>
          <cell r="H5278">
            <v>0.82301566625373757</v>
          </cell>
          <cell r="I5278" t="str">
            <v>A</v>
          </cell>
          <cell r="J5278">
            <v>6.9146823886769293E-2</v>
          </cell>
          <cell r="K5278" t="str">
            <v>A</v>
          </cell>
          <cell r="L5278" t="str">
            <v>Bicf</v>
          </cell>
          <cell r="M5278" t="str">
            <v/>
          </cell>
          <cell r="N5278" t="str">
            <v>CAPAG Ano Base 2023</v>
          </cell>
          <cell r="O5278" t="str">
            <v>Não</v>
          </cell>
          <cell r="P5278">
            <v>0.23733168666977372</v>
          </cell>
          <cell r="Q5278" t="str">
            <v>Sim</v>
          </cell>
          <cell r="R5278" t="str">
            <v/>
          </cell>
          <cell r="S5278" t="str">
            <v/>
          </cell>
          <cell r="T5278" t="str">
            <v/>
          </cell>
          <cell r="U5278" t="str">
            <v/>
          </cell>
          <cell r="V5278" t="str">
            <v>Sim</v>
          </cell>
          <cell r="W5278" t="str">
            <v>Sim</v>
          </cell>
        </row>
        <row r="5279">
          <cell r="D5279" t="str">
            <v>Porto Alegre do Norte/MT</v>
          </cell>
          <cell r="E5279" t="str">
            <v>n.d.</v>
          </cell>
          <cell r="F5279" t="str">
            <v>n.d.</v>
          </cell>
          <cell r="G5279" t="str">
            <v>n.d.</v>
          </cell>
          <cell r="H5279" t="str">
            <v>n.d.</v>
          </cell>
          <cell r="I5279" t="str">
            <v>n.d.</v>
          </cell>
          <cell r="J5279" t="str">
            <v>n.d.</v>
          </cell>
          <cell r="K5279" t="str">
            <v>n.d.</v>
          </cell>
          <cell r="L5279" t="str">
            <v>Bicf</v>
          </cell>
          <cell r="M5279" t="str">
            <v xml:space="preserve">Ente não publicou último RGF de 2024
Ente não publicou último RREO de 2024
</v>
          </cell>
          <cell r="N5279" t="str">
            <v>CAPAG Ano Base 2023</v>
          </cell>
          <cell r="O5279" t="str">
            <v>Não</v>
          </cell>
          <cell r="P5279">
            <v>0.68806658671003407</v>
          </cell>
          <cell r="Q5279" t="str">
            <v>Sim</v>
          </cell>
          <cell r="R5279" t="str">
            <v>Sim</v>
          </cell>
          <cell r="S5279" t="str">
            <v/>
          </cell>
          <cell r="T5279" t="str">
            <v/>
          </cell>
          <cell r="U5279" t="str">
            <v/>
          </cell>
          <cell r="V5279" t="str">
            <v>Não</v>
          </cell>
          <cell r="W5279" t="str">
            <v>Não</v>
          </cell>
        </row>
        <row r="5280">
          <cell r="D5280" t="str">
            <v>Porto dos Gaúchos/MT</v>
          </cell>
          <cell r="E5280" t="str">
            <v>n.d.</v>
          </cell>
          <cell r="F5280">
            <v>1.275955056005767E-2</v>
          </cell>
          <cell r="G5280" t="str">
            <v>A</v>
          </cell>
          <cell r="H5280">
            <v>0.89017984010189877</v>
          </cell>
          <cell r="I5280" t="str">
            <v>B</v>
          </cell>
          <cell r="J5280" t="str">
            <v>n.d.</v>
          </cell>
          <cell r="K5280" t="str">
            <v>n.d.</v>
          </cell>
          <cell r="L5280" t="str">
            <v>Bicf</v>
          </cell>
          <cell r="M52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80" t="str">
            <v>CAPAG Ano Base 2023</v>
          </cell>
          <cell r="O5280" t="str">
            <v>Não</v>
          </cell>
          <cell r="P5280">
            <v>3.3889552391091191E-2</v>
          </cell>
          <cell r="Q5280" t="str">
            <v>Sim</v>
          </cell>
          <cell r="R5280" t="str">
            <v>Sim</v>
          </cell>
          <cell r="S5280" t="str">
            <v/>
          </cell>
          <cell r="T5280" t="str">
            <v/>
          </cell>
          <cell r="U5280" t="str">
            <v>Sim</v>
          </cell>
          <cell r="V5280" t="str">
            <v>Sim</v>
          </cell>
          <cell r="W5280" t="str">
            <v>Sim</v>
          </cell>
        </row>
        <row r="5281">
          <cell r="D5281" t="str">
            <v>Porto Esperidião/MT</v>
          </cell>
          <cell r="E5281" t="str">
            <v>n.d.</v>
          </cell>
          <cell r="F5281">
            <v>2.893622880216639E-2</v>
          </cell>
          <cell r="G5281" t="str">
            <v>A</v>
          </cell>
          <cell r="H5281">
            <v>0.93550349950462497</v>
          </cell>
          <cell r="I5281" t="str">
            <v>B</v>
          </cell>
          <cell r="J5281" t="str">
            <v>n.d.</v>
          </cell>
          <cell r="K5281" t="str">
            <v>n.d.</v>
          </cell>
          <cell r="L5281" t="str">
            <v>Cicf</v>
          </cell>
          <cell r="M52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81" t="str">
            <v>CAPAG Ano Base 2023</v>
          </cell>
          <cell r="O5281" t="str">
            <v>Não</v>
          </cell>
          <cell r="P5281" t="str">
            <v>n.d.</v>
          </cell>
          <cell r="Q5281" t="str">
            <v>Sim</v>
          </cell>
          <cell r="R5281" t="str">
            <v/>
          </cell>
          <cell r="S5281" t="str">
            <v/>
          </cell>
          <cell r="T5281" t="str">
            <v/>
          </cell>
          <cell r="U5281" t="str">
            <v>Sim</v>
          </cell>
          <cell r="V5281" t="str">
            <v>Sim</v>
          </cell>
          <cell r="W5281" t="str">
            <v>Sim</v>
          </cell>
        </row>
        <row r="5282">
          <cell r="D5282" t="str">
            <v>Porto Estrela/MT</v>
          </cell>
          <cell r="E5282" t="str">
            <v>n.e.</v>
          </cell>
          <cell r="F5282">
            <v>0</v>
          </cell>
          <cell r="G5282" t="str">
            <v>A</v>
          </cell>
          <cell r="H5282">
            <v>0.95356272784572171</v>
          </cell>
          <cell r="I5282" t="str">
            <v>C</v>
          </cell>
          <cell r="J5282">
            <v>5.1611820599590151E-2</v>
          </cell>
          <cell r="K5282" t="str">
            <v>A</v>
          </cell>
          <cell r="L5282" t="str">
            <v>Eicf</v>
          </cell>
          <cell r="M5282" t="str">
            <v>Ente possui ranking da informação contábil Eicf</v>
          </cell>
          <cell r="N5282" t="str">
            <v>CAPAG Ano Base 2023</v>
          </cell>
          <cell r="O5282" t="str">
            <v>Não</v>
          </cell>
          <cell r="P5282">
            <v>0.21193509289554199</v>
          </cell>
          <cell r="Q5282" t="str">
            <v>Sim</v>
          </cell>
          <cell r="R5282" t="str">
            <v/>
          </cell>
          <cell r="S5282" t="str">
            <v/>
          </cell>
          <cell r="T5282" t="str">
            <v/>
          </cell>
          <cell r="U5282" t="str">
            <v/>
          </cell>
          <cell r="V5282" t="str">
            <v>Sim</v>
          </cell>
          <cell r="W5282" t="str">
            <v>Não</v>
          </cell>
        </row>
        <row r="5283">
          <cell r="D5283" t="str">
            <v>Poxoréu/MT</v>
          </cell>
          <cell r="E5283" t="str">
            <v>n.d.</v>
          </cell>
          <cell r="F5283" t="str">
            <v>n.d.</v>
          </cell>
          <cell r="G5283" t="str">
            <v>n.d.</v>
          </cell>
          <cell r="H5283" t="str">
            <v>n.d.</v>
          </cell>
          <cell r="I5283" t="str">
            <v>n.d.</v>
          </cell>
          <cell r="J5283" t="str">
            <v>n.d.</v>
          </cell>
          <cell r="K5283" t="str">
            <v>n.d.</v>
          </cell>
          <cell r="L5283" t="str">
            <v>Cicf</v>
          </cell>
          <cell r="M5283" t="str">
            <v xml:space="preserve">Ente não publicou último RGF de 2024
Ente não publicou último RREO de 2024
</v>
          </cell>
          <cell r="N5283" t="str">
            <v>CAPAG Ano Base 2023</v>
          </cell>
          <cell r="O5283" t="str">
            <v>Não</v>
          </cell>
          <cell r="P5283">
            <v>0.61762331781697011</v>
          </cell>
          <cell r="Q5283" t="str">
            <v>Sim</v>
          </cell>
          <cell r="R5283" t="str">
            <v>Sim</v>
          </cell>
          <cell r="S5283" t="str">
            <v/>
          </cell>
          <cell r="T5283" t="str">
            <v/>
          </cell>
          <cell r="U5283" t="str">
            <v/>
          </cell>
          <cell r="V5283" t="str">
            <v>Não</v>
          </cell>
          <cell r="W5283" t="str">
            <v>Não</v>
          </cell>
        </row>
        <row r="5284">
          <cell r="D5284" t="str">
            <v>Primavera do Leste/MT</v>
          </cell>
          <cell r="E5284" t="str">
            <v>C</v>
          </cell>
          <cell r="F5284">
            <v>2.0790369224133677E-4</v>
          </cell>
          <cell r="G5284" t="str">
            <v>A</v>
          </cell>
          <cell r="H5284">
            <v>0.89019576396204614</v>
          </cell>
          <cell r="I5284" t="str">
            <v>B</v>
          </cell>
          <cell r="J5284">
            <v>0</v>
          </cell>
          <cell r="K5284" t="str">
            <v>C</v>
          </cell>
          <cell r="L5284" t="str">
            <v>Dicf</v>
          </cell>
          <cell r="M5284" t="str">
            <v/>
          </cell>
          <cell r="N5284" t="str">
            <v>CAPAG Ano Base 2023</v>
          </cell>
          <cell r="O5284" t="str">
            <v>Não</v>
          </cell>
          <cell r="P5284" t="str">
            <v>n.d.</v>
          </cell>
          <cell r="Q5284" t="str">
            <v>Sim</v>
          </cell>
          <cell r="R5284" t="str">
            <v/>
          </cell>
          <cell r="S5284" t="str">
            <v/>
          </cell>
          <cell r="T5284" t="str">
            <v/>
          </cell>
          <cell r="U5284" t="str">
            <v/>
          </cell>
          <cell r="V5284" t="str">
            <v>Sim</v>
          </cell>
          <cell r="W5284" t="str">
            <v>Não</v>
          </cell>
        </row>
        <row r="5285">
          <cell r="D5285" t="str">
            <v>Querência/MT</v>
          </cell>
          <cell r="E5285" t="str">
            <v>B</v>
          </cell>
          <cell r="F5285">
            <v>2.0014125324420408E-2</v>
          </cell>
          <cell r="G5285" t="str">
            <v>A</v>
          </cell>
          <cell r="H5285">
            <v>0.85366469476507656</v>
          </cell>
          <cell r="I5285" t="str">
            <v>B</v>
          </cell>
          <cell r="J5285">
            <v>1.2900545754291792E-3</v>
          </cell>
          <cell r="K5285" t="str">
            <v>B</v>
          </cell>
          <cell r="L5285" t="str">
            <v>Cicf</v>
          </cell>
          <cell r="M5285" t="str">
            <v/>
          </cell>
          <cell r="N5285" t="str">
            <v>CAPAG Ano Base 2023</v>
          </cell>
          <cell r="O5285" t="str">
            <v>Não</v>
          </cell>
          <cell r="P5285">
            <v>0.70667898920263572</v>
          </cell>
          <cell r="Q5285" t="str">
            <v>Sim</v>
          </cell>
          <cell r="R5285" t="str">
            <v/>
          </cell>
          <cell r="S5285" t="str">
            <v/>
          </cell>
          <cell r="T5285" t="str">
            <v/>
          </cell>
          <cell r="U5285" t="str">
            <v/>
          </cell>
          <cell r="V5285" t="str">
            <v>Sim</v>
          </cell>
          <cell r="W5285" t="str">
            <v>Sim</v>
          </cell>
        </row>
        <row r="5286">
          <cell r="D5286" t="str">
            <v>São José dos Quatro Marcos/MT</v>
          </cell>
          <cell r="E5286" t="str">
            <v>C</v>
          </cell>
          <cell r="F5286">
            <v>3.2710388332363088E-2</v>
          </cell>
          <cell r="G5286" t="str">
            <v>A</v>
          </cell>
          <cell r="H5286">
            <v>0.89542284131732808</v>
          </cell>
          <cell r="I5286" t="str">
            <v>B</v>
          </cell>
          <cell r="J5286">
            <v>-7.074952695238273E-3</v>
          </cell>
          <cell r="K5286" t="str">
            <v>C</v>
          </cell>
          <cell r="L5286" t="str">
            <v>Dicf</v>
          </cell>
          <cell r="M5286" t="str">
            <v/>
          </cell>
          <cell r="N5286" t="str">
            <v>CAPAG Ano Base 2023</v>
          </cell>
          <cell r="O5286" t="str">
            <v>Não</v>
          </cell>
          <cell r="P5286">
            <v>1.4978697324756625</v>
          </cell>
          <cell r="Q5286" t="str">
            <v>Sim</v>
          </cell>
          <cell r="R5286" t="str">
            <v/>
          </cell>
          <cell r="S5286" t="str">
            <v/>
          </cell>
          <cell r="T5286" t="str">
            <v/>
          </cell>
          <cell r="U5286" t="str">
            <v/>
          </cell>
          <cell r="V5286" t="str">
            <v>Sim</v>
          </cell>
          <cell r="W5286" t="str">
            <v>Sim</v>
          </cell>
        </row>
        <row r="5287">
          <cell r="D5287" t="str">
            <v>Reserva do Cabaçal/MT</v>
          </cell>
          <cell r="E5287" t="str">
            <v>n.d.</v>
          </cell>
          <cell r="F5287">
            <v>3.6392814630611246E-2</v>
          </cell>
          <cell r="G5287" t="str">
            <v>A</v>
          </cell>
          <cell r="H5287">
            <v>0.89157606368822917</v>
          </cell>
          <cell r="I5287" t="str">
            <v>B</v>
          </cell>
          <cell r="J5287" t="str">
            <v>n.d.</v>
          </cell>
          <cell r="K5287" t="str">
            <v>n.d.</v>
          </cell>
          <cell r="L5287" t="str">
            <v>Bicf</v>
          </cell>
          <cell r="M528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87" t="str">
            <v>CAPAG Ano Base 2023</v>
          </cell>
          <cell r="O5287" t="str">
            <v>Não</v>
          </cell>
          <cell r="P5287" t="str">
            <v>n.d.</v>
          </cell>
          <cell r="Q5287" t="str">
            <v>Sim</v>
          </cell>
          <cell r="R5287" t="str">
            <v/>
          </cell>
          <cell r="S5287" t="str">
            <v/>
          </cell>
          <cell r="T5287" t="str">
            <v/>
          </cell>
          <cell r="U5287" t="str">
            <v>Sim</v>
          </cell>
          <cell r="V5287" t="str">
            <v>Sim</v>
          </cell>
          <cell r="W5287" t="str">
            <v>Não</v>
          </cell>
        </row>
        <row r="5288">
          <cell r="D5288" t="str">
            <v>Ribeirão Cascalheira/MT</v>
          </cell>
          <cell r="E5288" t="str">
            <v>C</v>
          </cell>
          <cell r="F5288">
            <v>5.8213172863665098E-2</v>
          </cell>
          <cell r="G5288" t="str">
            <v>A</v>
          </cell>
          <cell r="H5288">
            <v>1.1947133978530904</v>
          </cell>
          <cell r="I5288" t="str">
            <v>C</v>
          </cell>
          <cell r="J5288">
            <v>-3.9654768536723617E-2</v>
          </cell>
          <cell r="K5288" t="str">
            <v>C</v>
          </cell>
          <cell r="L5288" t="str">
            <v>Dicf</v>
          </cell>
          <cell r="M5288" t="str">
            <v/>
          </cell>
          <cell r="N5288" t="str">
            <v>CAPAG Ano Base 2023</v>
          </cell>
          <cell r="O5288" t="str">
            <v>Não</v>
          </cell>
          <cell r="P5288">
            <v>2.0614000600188103</v>
          </cell>
          <cell r="Q5288" t="str">
            <v>Sim</v>
          </cell>
          <cell r="R5288" t="str">
            <v/>
          </cell>
          <cell r="S5288" t="str">
            <v/>
          </cell>
          <cell r="T5288" t="str">
            <v/>
          </cell>
          <cell r="U5288" t="str">
            <v/>
          </cell>
          <cell r="V5288" t="str">
            <v>Sim</v>
          </cell>
          <cell r="W5288" t="str">
            <v>Não</v>
          </cell>
        </row>
        <row r="5289">
          <cell r="D5289" t="str">
            <v>Ribeirãozinho/MT</v>
          </cell>
          <cell r="E5289" t="str">
            <v>n.d.</v>
          </cell>
          <cell r="F5289">
            <v>1.2466545704731228E-3</v>
          </cell>
          <cell r="G5289" t="str">
            <v>A</v>
          </cell>
          <cell r="H5289">
            <v>0.83902397697627773</v>
          </cell>
          <cell r="I5289" t="str">
            <v>A</v>
          </cell>
          <cell r="J5289" t="str">
            <v>n.d.</v>
          </cell>
          <cell r="K5289" t="str">
            <v>n.d.</v>
          </cell>
          <cell r="L5289" t="str">
            <v>Bicf</v>
          </cell>
          <cell r="M528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89" t="str">
            <v>CAPAG Ano Base 2023</v>
          </cell>
          <cell r="O5289" t="str">
            <v>Não</v>
          </cell>
          <cell r="P5289" t="str">
            <v>n.d.</v>
          </cell>
          <cell r="Q5289" t="str">
            <v>Sim</v>
          </cell>
          <cell r="R5289" t="str">
            <v/>
          </cell>
          <cell r="S5289" t="str">
            <v/>
          </cell>
          <cell r="T5289" t="str">
            <v/>
          </cell>
          <cell r="U5289" t="str">
            <v>Sim</v>
          </cell>
          <cell r="V5289" t="str">
            <v>Sim</v>
          </cell>
          <cell r="W5289" t="str">
            <v>Sim</v>
          </cell>
        </row>
        <row r="5290">
          <cell r="D5290" t="str">
            <v>Rio Branco/MT</v>
          </cell>
          <cell r="E5290" t="str">
            <v>n.d.</v>
          </cell>
          <cell r="F5290">
            <v>0.37490812721480254</v>
          </cell>
          <cell r="G5290" t="str">
            <v>A</v>
          </cell>
          <cell r="H5290">
            <v>0.9361621090293234</v>
          </cell>
          <cell r="I5290" t="str">
            <v>B</v>
          </cell>
          <cell r="J5290" t="str">
            <v>n.d.</v>
          </cell>
          <cell r="K5290" t="str">
            <v>n.d.</v>
          </cell>
          <cell r="L5290" t="str">
            <v>Cicf</v>
          </cell>
          <cell r="M529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290" t="str">
            <v>CAPAG Ano Base 2023</v>
          </cell>
          <cell r="O5290" t="str">
            <v>Não</v>
          </cell>
          <cell r="P5290" t="str">
            <v>n.d.</v>
          </cell>
          <cell r="Q5290" t="str">
            <v>Sim</v>
          </cell>
          <cell r="R5290" t="str">
            <v/>
          </cell>
          <cell r="S5290" t="str">
            <v/>
          </cell>
          <cell r="T5290" t="str">
            <v/>
          </cell>
          <cell r="U5290" t="str">
            <v>Sim</v>
          </cell>
          <cell r="V5290" t="str">
            <v>Sim</v>
          </cell>
          <cell r="W5290" t="str">
            <v>Não</v>
          </cell>
        </row>
        <row r="5291">
          <cell r="D5291" t="str">
            <v>Santa Carmem/MT</v>
          </cell>
          <cell r="E5291" t="str">
            <v>A+</v>
          </cell>
          <cell r="F5291">
            <v>6.4386208739876147E-2</v>
          </cell>
          <cell r="G5291" t="str">
            <v>A</v>
          </cell>
          <cell r="H5291">
            <v>0.74572502779927019</v>
          </cell>
          <cell r="I5291" t="str">
            <v>A</v>
          </cell>
          <cell r="J5291">
            <v>0.15207456279284215</v>
          </cell>
          <cell r="K5291" t="str">
            <v>A</v>
          </cell>
          <cell r="L5291" t="str">
            <v>Aicf</v>
          </cell>
          <cell r="M5291" t="str">
            <v/>
          </cell>
          <cell r="N5291" t="str">
            <v>CAPAG Ano Base 2023</v>
          </cell>
          <cell r="O5291" t="str">
            <v>Não</v>
          </cell>
          <cell r="P5291">
            <v>6.1832519696842073E-2</v>
          </cell>
          <cell r="Q5291" t="str">
            <v>Sim</v>
          </cell>
          <cell r="R5291" t="str">
            <v/>
          </cell>
          <cell r="S5291" t="str">
            <v/>
          </cell>
          <cell r="T5291" t="str">
            <v/>
          </cell>
          <cell r="U5291" t="str">
            <v/>
          </cell>
          <cell r="V5291" t="str">
            <v>Sim</v>
          </cell>
          <cell r="W5291" t="str">
            <v>Sim</v>
          </cell>
        </row>
        <row r="5292">
          <cell r="D5292" t="str">
            <v>Santo Afonso/MT</v>
          </cell>
          <cell r="E5292" t="str">
            <v>C</v>
          </cell>
          <cell r="F5292">
            <v>5.5096621189957944E-3</v>
          </cell>
          <cell r="G5292" t="str">
            <v>A</v>
          </cell>
          <cell r="H5292">
            <v>0.89704226314959001</v>
          </cell>
          <cell r="I5292" t="str">
            <v>B</v>
          </cell>
          <cell r="J5292">
            <v>-5.21162224783598E-2</v>
          </cell>
          <cell r="K5292" t="str">
            <v>C</v>
          </cell>
          <cell r="L5292" t="str">
            <v>Bicf</v>
          </cell>
          <cell r="M5292" t="str">
            <v/>
          </cell>
          <cell r="N5292" t="str">
            <v>CAPAG Ano Base 2023</v>
          </cell>
          <cell r="O5292" t="str">
            <v>Não</v>
          </cell>
          <cell r="P5292">
            <v>80.321895446519335</v>
          </cell>
          <cell r="Q5292" t="str">
            <v>Sim</v>
          </cell>
          <cell r="R5292" t="str">
            <v/>
          </cell>
          <cell r="S5292" t="str">
            <v/>
          </cell>
          <cell r="T5292" t="str">
            <v/>
          </cell>
          <cell r="U5292" t="str">
            <v/>
          </cell>
          <cell r="V5292" t="str">
            <v>Sim</v>
          </cell>
          <cell r="W5292" t="str">
            <v>Sim</v>
          </cell>
        </row>
        <row r="5293">
          <cell r="D5293" t="str">
            <v>São José do Povo/MT</v>
          </cell>
          <cell r="E5293" t="str">
            <v>n.e.</v>
          </cell>
          <cell r="F5293">
            <v>2.5592498456244745E-3</v>
          </cell>
          <cell r="G5293" t="str">
            <v>A</v>
          </cell>
          <cell r="H5293">
            <v>1.0412866916917505</v>
          </cell>
          <cell r="I5293" t="str">
            <v>C</v>
          </cell>
          <cell r="J5293" t="str">
            <v>n.d.</v>
          </cell>
          <cell r="K5293" t="str">
            <v>n.d.</v>
          </cell>
          <cell r="L5293" t="str">
            <v>Eicf</v>
          </cell>
          <cell r="M5293" t="str">
            <v>Ente possui ranking da informação contábil Eicf</v>
          </cell>
          <cell r="N5293" t="str">
            <v>CAPAG Ano Base 2023</v>
          </cell>
          <cell r="O5293" t="str">
            <v>Não</v>
          </cell>
          <cell r="P5293" t="str">
            <v>n.d.</v>
          </cell>
          <cell r="Q5293" t="str">
            <v>Sim</v>
          </cell>
          <cell r="R5293" t="str">
            <v/>
          </cell>
          <cell r="S5293" t="str">
            <v/>
          </cell>
          <cell r="T5293" t="str">
            <v/>
          </cell>
          <cell r="U5293" t="str">
            <v>Sim</v>
          </cell>
          <cell r="V5293" t="str">
            <v>Sim</v>
          </cell>
          <cell r="W5293" t="str">
            <v>Não</v>
          </cell>
        </row>
        <row r="5294">
          <cell r="D5294" t="str">
            <v>São José do Rio Claro/MT</v>
          </cell>
          <cell r="E5294" t="str">
            <v>n.e.</v>
          </cell>
          <cell r="F5294">
            <v>2.4566355773457307E-2</v>
          </cell>
          <cell r="G5294" t="str">
            <v>A</v>
          </cell>
          <cell r="H5294">
            <v>0.8653528111782971</v>
          </cell>
          <cell r="I5294" t="str">
            <v>B</v>
          </cell>
          <cell r="J5294" t="str">
            <v>n.d.</v>
          </cell>
          <cell r="K5294" t="str">
            <v>n.d.</v>
          </cell>
          <cell r="L5294" t="str">
            <v>Eicf</v>
          </cell>
          <cell r="M5294" t="str">
            <v>Ente possui ranking da informação contábil Eicf</v>
          </cell>
          <cell r="N5294" t="str">
            <v>CAPAG Ano Base 2023</v>
          </cell>
          <cell r="O5294" t="str">
            <v>Não</v>
          </cell>
          <cell r="P5294">
            <v>0.40773893413585405</v>
          </cell>
          <cell r="Q5294" t="str">
            <v>Sim</v>
          </cell>
          <cell r="R5294" t="str">
            <v>Sim</v>
          </cell>
          <cell r="S5294" t="str">
            <v/>
          </cell>
          <cell r="T5294" t="str">
            <v/>
          </cell>
          <cell r="U5294" t="str">
            <v>Sim</v>
          </cell>
          <cell r="V5294" t="str">
            <v>Sim</v>
          </cell>
          <cell r="W5294" t="str">
            <v>Sim</v>
          </cell>
        </row>
        <row r="5295">
          <cell r="D5295" t="str">
            <v>São José do Xingu/MT</v>
          </cell>
          <cell r="E5295" t="str">
            <v>n.d.</v>
          </cell>
          <cell r="F5295" t="str">
            <v>n.d.</v>
          </cell>
          <cell r="G5295" t="str">
            <v>n.d.</v>
          </cell>
          <cell r="H5295" t="str">
            <v>n.d.</v>
          </cell>
          <cell r="I5295" t="str">
            <v>n.d.</v>
          </cell>
          <cell r="J5295" t="str">
            <v>n.d.</v>
          </cell>
          <cell r="K5295" t="str">
            <v>n.d.</v>
          </cell>
          <cell r="L5295" t="str">
            <v>Cicf</v>
          </cell>
          <cell r="M5295" t="str">
            <v xml:space="preserve">Ente não publicou último RGF de 2024
Ente não publicou último RREO de 2024
</v>
          </cell>
          <cell r="N5295" t="str">
            <v>CAPAG Ano Base 2023</v>
          </cell>
          <cell r="O5295" t="str">
            <v>Não</v>
          </cell>
          <cell r="P5295">
            <v>0.36181997715276881</v>
          </cell>
          <cell r="Q5295" t="str">
            <v>Sim</v>
          </cell>
          <cell r="R5295" t="str">
            <v>Sim</v>
          </cell>
          <cell r="S5295" t="str">
            <v/>
          </cell>
          <cell r="T5295" t="str">
            <v/>
          </cell>
          <cell r="U5295" t="str">
            <v/>
          </cell>
          <cell r="V5295" t="str">
            <v>Não</v>
          </cell>
          <cell r="W5295" t="str">
            <v>Não</v>
          </cell>
        </row>
        <row r="5296">
          <cell r="D5296" t="str">
            <v>São Pedro da Cipa/MT</v>
          </cell>
          <cell r="E5296" t="str">
            <v>n.d.</v>
          </cell>
          <cell r="F5296">
            <v>7.5103735439964028E-2</v>
          </cell>
          <cell r="G5296" t="str">
            <v>A</v>
          </cell>
          <cell r="H5296">
            <v>0.87492769591614938</v>
          </cell>
          <cell r="I5296" t="str">
            <v>B</v>
          </cell>
          <cell r="J5296" t="str">
            <v>n.d.</v>
          </cell>
          <cell r="K5296" t="str">
            <v>n.d.</v>
          </cell>
          <cell r="L5296" t="str">
            <v>Cicf</v>
          </cell>
          <cell r="M5296"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296" t="str">
            <v>CAPAG Ano Base 2023</v>
          </cell>
          <cell r="O5296" t="str">
            <v>Não</v>
          </cell>
          <cell r="P5296" t="str">
            <v>n.d.</v>
          </cell>
          <cell r="Q5296" t="str">
            <v>Sim</v>
          </cell>
          <cell r="R5296" t="str">
            <v/>
          </cell>
          <cell r="S5296" t="str">
            <v/>
          </cell>
          <cell r="T5296" t="str">
            <v>Negativa</v>
          </cell>
          <cell r="U5296" t="str">
            <v/>
          </cell>
          <cell r="V5296" t="str">
            <v>Sim</v>
          </cell>
          <cell r="W5296" t="str">
            <v>Não</v>
          </cell>
        </row>
        <row r="5297">
          <cell r="D5297" t="str">
            <v>Rondolândia/MT</v>
          </cell>
          <cell r="E5297" t="str">
            <v>n.d.</v>
          </cell>
          <cell r="F5297" t="str">
            <v>n.d.</v>
          </cell>
          <cell r="G5297" t="str">
            <v>n.d.</v>
          </cell>
          <cell r="H5297" t="str">
            <v>n.d.</v>
          </cell>
          <cell r="I5297" t="str">
            <v>n.d.</v>
          </cell>
          <cell r="J5297" t="str">
            <v>n.d.</v>
          </cell>
          <cell r="K5297" t="str">
            <v>n.d.</v>
          </cell>
          <cell r="L5297" t="str">
            <v>Bicf</v>
          </cell>
          <cell r="M5297" t="str">
            <v xml:space="preserve">Ente não publicou último RGF de 2024
Ente não publicou último RREO de 2024
</v>
          </cell>
          <cell r="N5297" t="str">
            <v>CAPAG Ano Base 2023</v>
          </cell>
          <cell r="O5297" t="str">
            <v>Não</v>
          </cell>
          <cell r="P5297">
            <v>0.81205307309061614</v>
          </cell>
          <cell r="Q5297" t="str">
            <v>Sim</v>
          </cell>
          <cell r="R5297" t="str">
            <v>Sim</v>
          </cell>
          <cell r="S5297" t="str">
            <v/>
          </cell>
          <cell r="T5297" t="str">
            <v/>
          </cell>
          <cell r="U5297" t="str">
            <v/>
          </cell>
          <cell r="V5297" t="str">
            <v>Não</v>
          </cell>
          <cell r="W5297" t="str">
            <v>Não</v>
          </cell>
        </row>
        <row r="5298">
          <cell r="D5298" t="str">
            <v>Rondonópolis/MT</v>
          </cell>
          <cell r="E5298" t="str">
            <v>n.d.</v>
          </cell>
          <cell r="F5298" t="str">
            <v>n.d.</v>
          </cell>
          <cell r="G5298" t="str">
            <v>n.d.</v>
          </cell>
          <cell r="H5298" t="str">
            <v>n.d.</v>
          </cell>
          <cell r="I5298" t="str">
            <v>n.d.</v>
          </cell>
          <cell r="J5298" t="str">
            <v>n.d.</v>
          </cell>
          <cell r="K5298" t="str">
            <v>n.d.</v>
          </cell>
          <cell r="L5298" t="str">
            <v>Cicf</v>
          </cell>
          <cell r="M5298" t="str">
            <v xml:space="preserve">Ente não publicou último RGF de 2024
Ente não publicou último RREO de 2024
</v>
          </cell>
          <cell r="N5298" t="str">
            <v>CAPAG Ano Base 2023</v>
          </cell>
          <cell r="O5298" t="str">
            <v>Não</v>
          </cell>
          <cell r="P5298">
            <v>0.17546237778662896</v>
          </cell>
          <cell r="Q5298" t="str">
            <v>Sim</v>
          </cell>
          <cell r="R5298" t="str">
            <v>Sim</v>
          </cell>
          <cell r="S5298" t="str">
            <v/>
          </cell>
          <cell r="T5298" t="str">
            <v/>
          </cell>
          <cell r="U5298" t="str">
            <v/>
          </cell>
          <cell r="V5298" t="str">
            <v>Não</v>
          </cell>
          <cell r="W5298" t="str">
            <v>Não</v>
          </cell>
        </row>
        <row r="5299">
          <cell r="D5299" t="str">
            <v>Rosário Oeste/MT</v>
          </cell>
          <cell r="E5299" t="str">
            <v>C</v>
          </cell>
          <cell r="F5299">
            <v>0.39055672180344486</v>
          </cell>
          <cell r="G5299" t="str">
            <v>A</v>
          </cell>
          <cell r="H5299">
            <v>0.97300616824934827</v>
          </cell>
          <cell r="I5299" t="str">
            <v>C</v>
          </cell>
          <cell r="J5299">
            <v>1.4078320161816217E-2</v>
          </cell>
          <cell r="K5299" t="str">
            <v>B</v>
          </cell>
          <cell r="L5299" t="str">
            <v>Cicf</v>
          </cell>
          <cell r="M5299" t="str">
            <v/>
          </cell>
          <cell r="N5299" t="str">
            <v>CAPAG Ano Base 2023</v>
          </cell>
          <cell r="O5299" t="str">
            <v>Não</v>
          </cell>
          <cell r="P5299">
            <v>0.47780708346417627</v>
          </cell>
          <cell r="Q5299" t="str">
            <v>Sim</v>
          </cell>
          <cell r="R5299" t="str">
            <v/>
          </cell>
          <cell r="S5299" t="str">
            <v/>
          </cell>
          <cell r="T5299" t="str">
            <v/>
          </cell>
          <cell r="U5299" t="str">
            <v/>
          </cell>
          <cell r="V5299" t="str">
            <v>Sim</v>
          </cell>
          <cell r="W5299" t="str">
            <v>Não</v>
          </cell>
        </row>
        <row r="5300">
          <cell r="D5300" t="str">
            <v>Santa Cruz do Xingu/MT</v>
          </cell>
          <cell r="E5300" t="str">
            <v>A</v>
          </cell>
          <cell r="F5300">
            <v>1.6413599033082465E-2</v>
          </cell>
          <cell r="G5300" t="str">
            <v>A</v>
          </cell>
          <cell r="H5300">
            <v>0.81115274999574527</v>
          </cell>
          <cell r="I5300" t="str">
            <v>A</v>
          </cell>
          <cell r="J5300">
            <v>0.11205794151046643</v>
          </cell>
          <cell r="K5300" t="str">
            <v>A</v>
          </cell>
          <cell r="L5300" t="str">
            <v>Dicf</v>
          </cell>
          <cell r="M5300" t="str">
            <v/>
          </cell>
          <cell r="N5300" t="str">
            <v>CAPAG Ano Base 2023</v>
          </cell>
          <cell r="O5300" t="str">
            <v>Não</v>
          </cell>
          <cell r="P5300">
            <v>0.40748329234752045</v>
          </cell>
          <cell r="Q5300" t="str">
            <v>Sim</v>
          </cell>
          <cell r="R5300" t="str">
            <v/>
          </cell>
          <cell r="S5300" t="str">
            <v/>
          </cell>
          <cell r="T5300" t="str">
            <v/>
          </cell>
          <cell r="U5300" t="str">
            <v/>
          </cell>
          <cell r="V5300" t="str">
            <v>Sim</v>
          </cell>
          <cell r="W5300" t="str">
            <v>Sim</v>
          </cell>
        </row>
        <row r="5301">
          <cell r="D5301" t="str">
            <v>Salto do Céu/MT</v>
          </cell>
          <cell r="E5301" t="str">
            <v>n.d.</v>
          </cell>
          <cell r="F5301">
            <v>9.9539932902915559E-2</v>
          </cell>
          <cell r="G5301" t="str">
            <v>A</v>
          </cell>
          <cell r="H5301">
            <v>0.9354588371414595</v>
          </cell>
          <cell r="I5301" t="str">
            <v>B</v>
          </cell>
          <cell r="J5301" t="str">
            <v>n.d.</v>
          </cell>
          <cell r="K5301" t="str">
            <v>n.d.</v>
          </cell>
          <cell r="L5301" t="str">
            <v>Cicf</v>
          </cell>
          <cell r="M530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01" t="str">
            <v>CAPAG Ano Base 2023</v>
          </cell>
          <cell r="O5301" t="str">
            <v>Não</v>
          </cell>
          <cell r="P5301" t="str">
            <v>n.d.</v>
          </cell>
          <cell r="Q5301" t="str">
            <v>Sim</v>
          </cell>
          <cell r="R5301" t="str">
            <v/>
          </cell>
          <cell r="S5301" t="str">
            <v/>
          </cell>
          <cell r="T5301" t="str">
            <v/>
          </cell>
          <cell r="U5301" t="str">
            <v>Sim</v>
          </cell>
          <cell r="V5301" t="str">
            <v>Sim</v>
          </cell>
          <cell r="W5301" t="str">
            <v>Sim</v>
          </cell>
        </row>
        <row r="5302">
          <cell r="D5302" t="str">
            <v>Santa Rita do Trivelato/MT</v>
          </cell>
          <cell r="E5302" t="str">
            <v>n.d.</v>
          </cell>
          <cell r="F5302" t="str">
            <v>n.d.</v>
          </cell>
          <cell r="G5302" t="str">
            <v>n.d.</v>
          </cell>
          <cell r="H5302" t="str">
            <v>n.d.</v>
          </cell>
          <cell r="I5302" t="str">
            <v>n.d.</v>
          </cell>
          <cell r="J5302" t="str">
            <v>n.d.</v>
          </cell>
          <cell r="K5302" t="str">
            <v>n.d.</v>
          </cell>
          <cell r="L5302" t="str">
            <v>Cicf</v>
          </cell>
          <cell r="M5302" t="str">
            <v xml:space="preserve">Ente não publicou último RGF de 2024
Ente não publicou último RREO de 2024
</v>
          </cell>
          <cell r="N5302" t="str">
            <v>CAPAG Ano Base 2023</v>
          </cell>
          <cell r="O5302" t="str">
            <v>Não</v>
          </cell>
          <cell r="P5302">
            <v>0.17706571723526274</v>
          </cell>
          <cell r="Q5302" t="str">
            <v>Sim</v>
          </cell>
          <cell r="R5302" t="str">
            <v>Sim</v>
          </cell>
          <cell r="S5302" t="str">
            <v/>
          </cell>
          <cell r="T5302" t="str">
            <v/>
          </cell>
          <cell r="U5302" t="str">
            <v/>
          </cell>
          <cell r="V5302" t="str">
            <v>Não</v>
          </cell>
          <cell r="W5302" t="str">
            <v>Não</v>
          </cell>
        </row>
        <row r="5303">
          <cell r="D5303" t="str">
            <v>Santa Terezinha/MT</v>
          </cell>
          <cell r="E5303" t="str">
            <v>C</v>
          </cell>
          <cell r="F5303">
            <v>0.10781511472020421</v>
          </cell>
          <cell r="G5303" t="str">
            <v>A</v>
          </cell>
          <cell r="H5303">
            <v>0.95817614252600791</v>
          </cell>
          <cell r="I5303" t="str">
            <v>C</v>
          </cell>
          <cell r="J5303">
            <v>3.1334965540655443E-2</v>
          </cell>
          <cell r="K5303" t="str">
            <v>B</v>
          </cell>
          <cell r="L5303" t="str">
            <v>Cicf</v>
          </cell>
          <cell r="M5303" t="str">
            <v/>
          </cell>
          <cell r="N5303" t="str">
            <v>CAPAG Ano Base 2023</v>
          </cell>
          <cell r="O5303" t="str">
            <v>Não</v>
          </cell>
          <cell r="P5303">
            <v>0.61620225591739364</v>
          </cell>
          <cell r="Q5303" t="str">
            <v>Sim</v>
          </cell>
          <cell r="R5303" t="str">
            <v/>
          </cell>
          <cell r="S5303" t="str">
            <v/>
          </cell>
          <cell r="T5303" t="str">
            <v/>
          </cell>
          <cell r="U5303" t="str">
            <v/>
          </cell>
          <cell r="V5303" t="str">
            <v>Sim</v>
          </cell>
          <cell r="W5303" t="str">
            <v>Não</v>
          </cell>
        </row>
        <row r="5304">
          <cell r="D5304" t="str">
            <v>Santo Antônio do Leste/MT</v>
          </cell>
          <cell r="E5304" t="str">
            <v>n.d.</v>
          </cell>
          <cell r="F5304" t="str">
            <v>n.d.</v>
          </cell>
          <cell r="G5304" t="str">
            <v>n.d.</v>
          </cell>
          <cell r="H5304" t="str">
            <v>n.d.</v>
          </cell>
          <cell r="I5304" t="str">
            <v>n.d.</v>
          </cell>
          <cell r="J5304" t="str">
            <v>n.d.</v>
          </cell>
          <cell r="K5304" t="str">
            <v>n.d.</v>
          </cell>
          <cell r="L5304" t="str">
            <v>Cicf</v>
          </cell>
          <cell r="M5304" t="str">
            <v xml:space="preserve">Ente não publicou último RGF de 2024
Ente não publicou último RREO de 2024
</v>
          </cell>
          <cell r="N5304" t="str">
            <v>CAPAG Ano Base 2023</v>
          </cell>
          <cell r="O5304" t="str">
            <v>Não</v>
          </cell>
          <cell r="P5304">
            <v>0.15157937887932518</v>
          </cell>
          <cell r="Q5304" t="str">
            <v>Sim</v>
          </cell>
          <cell r="R5304" t="str">
            <v>Sim</v>
          </cell>
          <cell r="S5304" t="str">
            <v/>
          </cell>
          <cell r="T5304" t="str">
            <v/>
          </cell>
          <cell r="U5304" t="str">
            <v/>
          </cell>
          <cell r="V5304" t="str">
            <v>Não</v>
          </cell>
          <cell r="W5304" t="str">
            <v>Não</v>
          </cell>
        </row>
        <row r="5305">
          <cell r="D5305" t="str">
            <v>Santo Antônio de Leverger/MT</v>
          </cell>
          <cell r="E5305" t="str">
            <v>C</v>
          </cell>
          <cell r="F5305">
            <v>0</v>
          </cell>
          <cell r="G5305" t="str">
            <v>A</v>
          </cell>
          <cell r="H5305">
            <v>0.96498105537565526</v>
          </cell>
          <cell r="I5305" t="str">
            <v>C</v>
          </cell>
          <cell r="J5305">
            <v>0.1096580842638083</v>
          </cell>
          <cell r="K5305" t="str">
            <v>A</v>
          </cell>
          <cell r="L5305" t="str">
            <v>Dicf</v>
          </cell>
          <cell r="M5305" t="str">
            <v/>
          </cell>
          <cell r="N5305" t="str">
            <v>CAPAG Ano Base 2023</v>
          </cell>
          <cell r="O5305" t="str">
            <v>Não</v>
          </cell>
          <cell r="P5305">
            <v>0.38625559651934377</v>
          </cell>
          <cell r="Q5305" t="str">
            <v>Sim</v>
          </cell>
          <cell r="R5305" t="str">
            <v/>
          </cell>
          <cell r="S5305" t="str">
            <v/>
          </cell>
          <cell r="T5305" t="str">
            <v/>
          </cell>
          <cell r="U5305" t="str">
            <v/>
          </cell>
          <cell r="V5305" t="str">
            <v>Sim</v>
          </cell>
          <cell r="W5305" t="str">
            <v>Não</v>
          </cell>
        </row>
        <row r="5306">
          <cell r="D5306" t="str">
            <v>São Félix do Araguaia/MT</v>
          </cell>
          <cell r="E5306" t="str">
            <v>n.d.</v>
          </cell>
          <cell r="F5306" t="str">
            <v>n.d.</v>
          </cell>
          <cell r="G5306" t="str">
            <v>n.d.</v>
          </cell>
          <cell r="H5306" t="str">
            <v>n.d.</v>
          </cell>
          <cell r="I5306" t="str">
            <v>n.d.</v>
          </cell>
          <cell r="J5306" t="str">
            <v>n.d.</v>
          </cell>
          <cell r="K5306" t="str">
            <v>n.d.</v>
          </cell>
          <cell r="L5306" t="str">
            <v>Cicf</v>
          </cell>
          <cell r="M5306" t="str">
            <v xml:space="preserve">Ente não publicou último RGF de 2024
Ente não publicou último RREO de 2024
</v>
          </cell>
          <cell r="N5306" t="str">
            <v>CAPAG Ano Base 2023</v>
          </cell>
          <cell r="O5306" t="str">
            <v>Não</v>
          </cell>
          <cell r="P5306">
            <v>0.56384555354428167</v>
          </cell>
          <cell r="Q5306" t="str">
            <v>Sim</v>
          </cell>
          <cell r="R5306" t="str">
            <v>Sim</v>
          </cell>
          <cell r="S5306" t="str">
            <v/>
          </cell>
          <cell r="T5306" t="str">
            <v/>
          </cell>
          <cell r="U5306" t="str">
            <v/>
          </cell>
          <cell r="V5306" t="str">
            <v>Não</v>
          </cell>
          <cell r="W5306" t="str">
            <v>Não</v>
          </cell>
        </row>
        <row r="5307">
          <cell r="D5307" t="str">
            <v>Sapezal/MT</v>
          </cell>
          <cell r="E5307" t="str">
            <v>A+</v>
          </cell>
          <cell r="F5307">
            <v>2.8997981266517458E-3</v>
          </cell>
          <cell r="G5307" t="str">
            <v>A</v>
          </cell>
          <cell r="H5307">
            <v>0.80193776511219372</v>
          </cell>
          <cell r="I5307" t="str">
            <v>A</v>
          </cell>
          <cell r="J5307">
            <v>0.26171141779585111</v>
          </cell>
          <cell r="K5307" t="str">
            <v>A</v>
          </cell>
          <cell r="L5307" t="str">
            <v>Aicf</v>
          </cell>
          <cell r="M5307" t="str">
            <v/>
          </cell>
          <cell r="N5307" t="str">
            <v>CAPAG Ano Base 2023</v>
          </cell>
          <cell r="O5307" t="str">
            <v>Não</v>
          </cell>
          <cell r="P5307">
            <v>3.4413183845817902E-2</v>
          </cell>
          <cell r="Q5307" t="str">
            <v>Sim</v>
          </cell>
          <cell r="R5307" t="str">
            <v/>
          </cell>
          <cell r="S5307" t="str">
            <v/>
          </cell>
          <cell r="T5307" t="str">
            <v/>
          </cell>
          <cell r="U5307" t="str">
            <v/>
          </cell>
          <cell r="V5307" t="str">
            <v>Sim</v>
          </cell>
          <cell r="W5307" t="str">
            <v>Sim</v>
          </cell>
        </row>
        <row r="5308">
          <cell r="D5308" t="str">
            <v>Serra Nova Dourada/MT</v>
          </cell>
          <cell r="E5308" t="str">
            <v>C</v>
          </cell>
          <cell r="F5308">
            <v>4.7262482733465568E-2</v>
          </cell>
          <cell r="G5308" t="str">
            <v>A</v>
          </cell>
          <cell r="H5308">
            <v>0.94086250660402615</v>
          </cell>
          <cell r="I5308" t="str">
            <v>B</v>
          </cell>
          <cell r="J5308">
            <v>0</v>
          </cell>
          <cell r="K5308" t="str">
            <v>C</v>
          </cell>
          <cell r="L5308" t="str">
            <v>Bicf</v>
          </cell>
          <cell r="M5308" t="str">
            <v/>
          </cell>
          <cell r="N5308" t="str">
            <v>CAPAG Ano Base 2023</v>
          </cell>
          <cell r="O5308" t="str">
            <v>Não</v>
          </cell>
          <cell r="P5308" t="str">
            <v>n.d.</v>
          </cell>
          <cell r="Q5308" t="str">
            <v>Sim</v>
          </cell>
          <cell r="R5308" t="str">
            <v/>
          </cell>
          <cell r="S5308" t="str">
            <v/>
          </cell>
          <cell r="T5308" t="str">
            <v/>
          </cell>
          <cell r="U5308" t="str">
            <v/>
          </cell>
          <cell r="V5308" t="str">
            <v>Sim</v>
          </cell>
          <cell r="W5308" t="str">
            <v>Não</v>
          </cell>
        </row>
        <row r="5309">
          <cell r="D5309" t="str">
            <v>Sinop/MT</v>
          </cell>
          <cell r="E5309" t="str">
            <v>A+</v>
          </cell>
          <cell r="F5309">
            <v>0.11010797523769526</v>
          </cell>
          <cell r="G5309" t="str">
            <v>A</v>
          </cell>
          <cell r="H5309">
            <v>0.7883847294305939</v>
          </cell>
          <cell r="I5309" t="str">
            <v>A</v>
          </cell>
          <cell r="J5309">
            <v>0.23131345007074705</v>
          </cell>
          <cell r="K5309" t="str">
            <v>A</v>
          </cell>
          <cell r="L5309" t="str">
            <v>Aicf</v>
          </cell>
          <cell r="M5309" t="str">
            <v/>
          </cell>
          <cell r="N5309" t="str">
            <v>CAPAG Ano Base 2023</v>
          </cell>
          <cell r="O5309" t="str">
            <v>Não</v>
          </cell>
          <cell r="P5309">
            <v>8.4849187526915143E-2</v>
          </cell>
          <cell r="Q5309" t="str">
            <v>Sim</v>
          </cell>
          <cell r="R5309" t="str">
            <v/>
          </cell>
          <cell r="S5309" t="str">
            <v/>
          </cell>
          <cell r="T5309" t="str">
            <v/>
          </cell>
          <cell r="U5309" t="str">
            <v/>
          </cell>
          <cell r="V5309" t="str">
            <v>Sim</v>
          </cell>
          <cell r="W5309" t="str">
            <v>Sim</v>
          </cell>
        </row>
        <row r="5310">
          <cell r="D5310" t="str">
            <v>Sorriso/MT</v>
          </cell>
          <cell r="E5310" t="str">
            <v>n.d.</v>
          </cell>
          <cell r="F5310">
            <v>0</v>
          </cell>
          <cell r="G5310" t="str">
            <v>A</v>
          </cell>
          <cell r="H5310">
            <v>0.88297025712298871</v>
          </cell>
          <cell r="I5310" t="str">
            <v>B</v>
          </cell>
          <cell r="J5310" t="str">
            <v>n.d.</v>
          </cell>
          <cell r="K5310" t="str">
            <v>n.d.</v>
          </cell>
          <cell r="L5310" t="str">
            <v>Cicf</v>
          </cell>
          <cell r="M531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10" t="str">
            <v>CAPAG Ano Base 2023</v>
          </cell>
          <cell r="O5310" t="str">
            <v>Não</v>
          </cell>
          <cell r="P5310">
            <v>0.17284733710844005</v>
          </cell>
          <cell r="Q5310" t="str">
            <v>Sim</v>
          </cell>
          <cell r="R5310" t="str">
            <v>Sim</v>
          </cell>
          <cell r="S5310" t="str">
            <v/>
          </cell>
          <cell r="T5310" t="str">
            <v/>
          </cell>
          <cell r="U5310" t="str">
            <v>Sim</v>
          </cell>
          <cell r="V5310" t="str">
            <v>Sim</v>
          </cell>
          <cell r="W5310" t="str">
            <v>Sim</v>
          </cell>
        </row>
        <row r="5311">
          <cell r="D5311" t="str">
            <v>Tabaporã/MT</v>
          </cell>
          <cell r="E5311" t="str">
            <v>C</v>
          </cell>
          <cell r="F5311">
            <v>3.4940324102719682E-2</v>
          </cell>
          <cell r="G5311" t="str">
            <v>A</v>
          </cell>
          <cell r="H5311">
            <v>0.96239936390011671</v>
          </cell>
          <cell r="I5311" t="str">
            <v>C</v>
          </cell>
          <cell r="J5311">
            <v>8.7947007549463316E-2</v>
          </cell>
          <cell r="K5311" t="str">
            <v>A</v>
          </cell>
          <cell r="L5311" t="str">
            <v>Dicf</v>
          </cell>
          <cell r="M5311" t="str">
            <v/>
          </cell>
          <cell r="N5311" t="str">
            <v>CAPAG Ano Base 2023</v>
          </cell>
          <cell r="O5311" t="str">
            <v>Não</v>
          </cell>
          <cell r="P5311">
            <v>9.2137480146955858E-3</v>
          </cell>
          <cell r="Q5311" t="str">
            <v>Sim</v>
          </cell>
          <cell r="R5311" t="str">
            <v/>
          </cell>
          <cell r="S5311" t="str">
            <v/>
          </cell>
          <cell r="T5311" t="str">
            <v/>
          </cell>
          <cell r="U5311" t="str">
            <v/>
          </cell>
          <cell r="V5311" t="str">
            <v>Sim</v>
          </cell>
          <cell r="W5311" t="str">
            <v>Sim</v>
          </cell>
        </row>
        <row r="5312">
          <cell r="D5312" t="str">
            <v>Tangará da Serra/MT</v>
          </cell>
          <cell r="E5312" t="str">
            <v>A</v>
          </cell>
          <cell r="F5312">
            <v>1.5505413402441071E-2</v>
          </cell>
          <cell r="G5312" t="str">
            <v>A</v>
          </cell>
          <cell r="H5312">
            <v>0.78959212210780261</v>
          </cell>
          <cell r="I5312" t="str">
            <v>A</v>
          </cell>
          <cell r="J5312">
            <v>0.26619226354257691</v>
          </cell>
          <cell r="K5312" t="str">
            <v>A</v>
          </cell>
          <cell r="L5312" t="str">
            <v>Dicf</v>
          </cell>
          <cell r="M5312" t="str">
            <v/>
          </cell>
          <cell r="N5312" t="str">
            <v>CAPAG Ano Base 2023</v>
          </cell>
          <cell r="O5312" t="str">
            <v>Não</v>
          </cell>
          <cell r="P5312">
            <v>7.1176951727432963E-2</v>
          </cell>
          <cell r="Q5312" t="str">
            <v>Sim</v>
          </cell>
          <cell r="R5312" t="str">
            <v/>
          </cell>
          <cell r="S5312" t="str">
            <v/>
          </cell>
          <cell r="T5312" t="str">
            <v/>
          </cell>
          <cell r="U5312" t="str">
            <v/>
          </cell>
          <cell r="V5312" t="str">
            <v>Sim</v>
          </cell>
          <cell r="W5312" t="str">
            <v>Sim</v>
          </cell>
        </row>
        <row r="5313">
          <cell r="D5313" t="str">
            <v>Tapurah/MT</v>
          </cell>
          <cell r="E5313" t="str">
            <v>A</v>
          </cell>
          <cell r="F5313">
            <v>1.0079424144342458E-3</v>
          </cell>
          <cell r="G5313" t="str">
            <v>A</v>
          </cell>
          <cell r="H5313">
            <v>0.70667044029692072</v>
          </cell>
          <cell r="I5313" t="str">
            <v>A</v>
          </cell>
          <cell r="J5313">
            <v>0.31147378788225294</v>
          </cell>
          <cell r="K5313" t="str">
            <v>A</v>
          </cell>
          <cell r="L5313" t="str">
            <v>Bicf</v>
          </cell>
          <cell r="M5313" t="str">
            <v/>
          </cell>
          <cell r="N5313" t="str">
            <v>CAPAG Ano Base 2023</v>
          </cell>
          <cell r="O5313" t="str">
            <v>Não</v>
          </cell>
          <cell r="P5313">
            <v>4.6741329333800756E-2</v>
          </cell>
          <cell r="Q5313" t="str">
            <v>Sim</v>
          </cell>
          <cell r="R5313" t="str">
            <v/>
          </cell>
          <cell r="S5313" t="str">
            <v/>
          </cell>
          <cell r="T5313" t="str">
            <v/>
          </cell>
          <cell r="U5313" t="str">
            <v/>
          </cell>
          <cell r="V5313" t="str">
            <v>Sim</v>
          </cell>
          <cell r="W5313" t="str">
            <v>Sim</v>
          </cell>
        </row>
        <row r="5314">
          <cell r="D5314" t="str">
            <v>Terra Nova do Norte/MT</v>
          </cell>
          <cell r="E5314" t="str">
            <v>C</v>
          </cell>
          <cell r="F5314">
            <v>6.565918203507258E-2</v>
          </cell>
          <cell r="G5314" t="str">
            <v>A</v>
          </cell>
          <cell r="H5314">
            <v>0.94521672402831169</v>
          </cell>
          <cell r="I5314" t="str">
            <v>B</v>
          </cell>
          <cell r="J5314">
            <v>-5.072772380808094E-4</v>
          </cell>
          <cell r="K5314" t="str">
            <v>C</v>
          </cell>
          <cell r="L5314" t="str">
            <v>Bicf</v>
          </cell>
          <cell r="M5314" t="str">
            <v/>
          </cell>
          <cell r="N5314" t="str">
            <v>CAPAG Ano Base 2023</v>
          </cell>
          <cell r="O5314" t="str">
            <v>Não</v>
          </cell>
          <cell r="P5314">
            <v>1.0315395048775791</v>
          </cell>
          <cell r="Q5314" t="str">
            <v>Sim</v>
          </cell>
          <cell r="R5314" t="str">
            <v/>
          </cell>
          <cell r="S5314" t="str">
            <v/>
          </cell>
          <cell r="T5314" t="str">
            <v/>
          </cell>
          <cell r="U5314" t="str">
            <v/>
          </cell>
          <cell r="V5314" t="str">
            <v>Sim</v>
          </cell>
          <cell r="W5314" t="str">
            <v>Não</v>
          </cell>
        </row>
        <row r="5315">
          <cell r="D5315" t="str">
            <v>Tesouro/MT</v>
          </cell>
          <cell r="E5315" t="str">
            <v>n.d.</v>
          </cell>
          <cell r="F5315" t="str">
            <v>n.d.</v>
          </cell>
          <cell r="G5315" t="str">
            <v>n.d.</v>
          </cell>
          <cell r="H5315" t="str">
            <v>n.d.</v>
          </cell>
          <cell r="I5315" t="str">
            <v>n.d.</v>
          </cell>
          <cell r="J5315" t="str">
            <v>n.d.</v>
          </cell>
          <cell r="K5315" t="str">
            <v>n.d.</v>
          </cell>
          <cell r="L5315" t="str">
            <v>Cicf</v>
          </cell>
          <cell r="M5315" t="str">
            <v xml:space="preserve">Ente não publicou último RGF de 2024
Ente não publicou último RREO de 2024
</v>
          </cell>
          <cell r="N5315" t="str">
            <v>CAPAG Ano Base 2023</v>
          </cell>
          <cell r="O5315" t="str">
            <v>Não</v>
          </cell>
          <cell r="P5315">
            <v>0.20546617386959004</v>
          </cell>
          <cell r="Q5315" t="str">
            <v>Sim</v>
          </cell>
          <cell r="R5315" t="str">
            <v>Sim</v>
          </cell>
          <cell r="S5315" t="str">
            <v/>
          </cell>
          <cell r="T5315" t="str">
            <v/>
          </cell>
          <cell r="U5315" t="str">
            <v/>
          </cell>
          <cell r="V5315" t="str">
            <v>Não</v>
          </cell>
          <cell r="W5315" t="str">
            <v>Não</v>
          </cell>
        </row>
        <row r="5316">
          <cell r="D5316" t="str">
            <v>Torixoréu/MT</v>
          </cell>
          <cell r="E5316" t="str">
            <v>C</v>
          </cell>
          <cell r="F5316">
            <v>0.21758284788889509</v>
          </cell>
          <cell r="G5316" t="str">
            <v>A</v>
          </cell>
          <cell r="H5316">
            <v>0.90483094712978729</v>
          </cell>
          <cell r="I5316" t="str">
            <v>B</v>
          </cell>
          <cell r="J5316">
            <v>-2.3239872735347795E-3</v>
          </cell>
          <cell r="K5316" t="str">
            <v>C</v>
          </cell>
          <cell r="L5316" t="str">
            <v>Dicf</v>
          </cell>
          <cell r="M5316" t="str">
            <v/>
          </cell>
          <cell r="N5316" t="str">
            <v>CAPAG Ano Base 2023</v>
          </cell>
          <cell r="O5316" t="str">
            <v>Não</v>
          </cell>
          <cell r="P5316">
            <v>1.7394580621201172</v>
          </cell>
          <cell r="Q5316" t="str">
            <v>Sim</v>
          </cell>
          <cell r="R5316" t="str">
            <v/>
          </cell>
          <cell r="S5316" t="str">
            <v/>
          </cell>
          <cell r="T5316" t="str">
            <v/>
          </cell>
          <cell r="U5316" t="str">
            <v/>
          </cell>
          <cell r="V5316" t="str">
            <v>Sim</v>
          </cell>
          <cell r="W5316" t="str">
            <v>Não</v>
          </cell>
        </row>
        <row r="5317">
          <cell r="D5317" t="str">
            <v>União do Sul/MT</v>
          </cell>
          <cell r="E5317" t="str">
            <v>n.d.</v>
          </cell>
          <cell r="F5317">
            <v>0</v>
          </cell>
          <cell r="G5317" t="str">
            <v>A</v>
          </cell>
          <cell r="H5317">
            <v>0.92092606217940509</v>
          </cell>
          <cell r="I5317" t="str">
            <v>B</v>
          </cell>
          <cell r="J5317" t="str">
            <v>n.d.</v>
          </cell>
          <cell r="K5317" t="str">
            <v>n.d.</v>
          </cell>
          <cell r="L5317" t="str">
            <v>Cicf</v>
          </cell>
          <cell r="M5317"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17" t="str">
            <v>CAPAG Ano Base 2023</v>
          </cell>
          <cell r="O5317" t="str">
            <v>Não</v>
          </cell>
          <cell r="P5317" t="str">
            <v>n.d.</v>
          </cell>
          <cell r="Q5317" t="str">
            <v>Sim</v>
          </cell>
          <cell r="R5317" t="str">
            <v/>
          </cell>
          <cell r="S5317" t="str">
            <v/>
          </cell>
          <cell r="T5317" t="str">
            <v>Negativa</v>
          </cell>
          <cell r="U5317" t="str">
            <v>Sim</v>
          </cell>
          <cell r="V5317" t="str">
            <v>Sim</v>
          </cell>
          <cell r="W5317" t="str">
            <v>Sim</v>
          </cell>
        </row>
        <row r="5318">
          <cell r="D5318" t="str">
            <v>Vale de São Domingos/MT</v>
          </cell>
          <cell r="E5318" t="str">
            <v>n.d.</v>
          </cell>
          <cell r="F5318">
            <v>8.3934048402417041E-2</v>
          </cell>
          <cell r="G5318" t="str">
            <v>A</v>
          </cell>
          <cell r="H5318">
            <v>0.88517617074892674</v>
          </cell>
          <cell r="I5318" t="str">
            <v>B</v>
          </cell>
          <cell r="J5318" t="str">
            <v>n.d.</v>
          </cell>
          <cell r="K5318" t="str">
            <v>n.d.</v>
          </cell>
          <cell r="L5318" t="str">
            <v>Bicf</v>
          </cell>
          <cell r="M531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18" t="str">
            <v>CAPAG Ano Base 2023</v>
          </cell>
          <cell r="O5318" t="str">
            <v>Não</v>
          </cell>
          <cell r="P5318" t="str">
            <v>n.d.</v>
          </cell>
          <cell r="Q5318" t="str">
            <v>Sim</v>
          </cell>
          <cell r="R5318" t="str">
            <v/>
          </cell>
          <cell r="S5318" t="str">
            <v/>
          </cell>
          <cell r="T5318" t="str">
            <v/>
          </cell>
          <cell r="U5318" t="str">
            <v>Sim</v>
          </cell>
          <cell r="V5318" t="str">
            <v>Sim</v>
          </cell>
          <cell r="W5318" t="str">
            <v>Sim</v>
          </cell>
        </row>
        <row r="5319">
          <cell r="D5319" t="str">
            <v>Várzea Grande/MT</v>
          </cell>
          <cell r="E5319" t="str">
            <v>n.d.</v>
          </cell>
          <cell r="F5319" t="str">
            <v>n.d.</v>
          </cell>
          <cell r="G5319" t="str">
            <v>n.d.</v>
          </cell>
          <cell r="H5319" t="str">
            <v>n.d.</v>
          </cell>
          <cell r="I5319" t="str">
            <v>n.d.</v>
          </cell>
          <cell r="J5319" t="str">
            <v>n.d.</v>
          </cell>
          <cell r="K5319" t="str">
            <v>n.d.</v>
          </cell>
          <cell r="L5319" t="str">
            <v>Cicf</v>
          </cell>
          <cell r="M5319" t="str">
            <v xml:space="preserve">Ente não publicou último RGF de 2024
Ente não publicou último RREO de 2024
</v>
          </cell>
          <cell r="N5319" t="str">
            <v>CAPAG Ano Base 2023</v>
          </cell>
          <cell r="O5319" t="str">
            <v>Não</v>
          </cell>
          <cell r="P5319">
            <v>0.87965163791234546</v>
          </cell>
          <cell r="Q5319" t="str">
            <v>Sim</v>
          </cell>
          <cell r="R5319" t="str">
            <v>Sim</v>
          </cell>
          <cell r="S5319" t="str">
            <v/>
          </cell>
          <cell r="T5319" t="str">
            <v/>
          </cell>
          <cell r="U5319" t="str">
            <v/>
          </cell>
          <cell r="V5319" t="str">
            <v>Não</v>
          </cell>
          <cell r="W5319" t="str">
            <v>Não</v>
          </cell>
        </row>
        <row r="5320">
          <cell r="D5320" t="str">
            <v>Vera/MT</v>
          </cell>
          <cell r="E5320" t="str">
            <v>B</v>
          </cell>
          <cell r="F5320">
            <v>3.0849743688373829E-2</v>
          </cell>
          <cell r="G5320" t="str">
            <v>A</v>
          </cell>
          <cell r="H5320">
            <v>0.90025737735854838</v>
          </cell>
          <cell r="I5320" t="str">
            <v>B</v>
          </cell>
          <cell r="J5320">
            <v>3.4789420184311144E-2</v>
          </cell>
          <cell r="K5320" t="str">
            <v>B</v>
          </cell>
          <cell r="L5320" t="str">
            <v>Cicf</v>
          </cell>
          <cell r="M5320" t="str">
            <v/>
          </cell>
          <cell r="N5320" t="str">
            <v>CAPAG Ano Base 2023</v>
          </cell>
          <cell r="O5320" t="str">
            <v>Não</v>
          </cell>
          <cell r="P5320">
            <v>9.4201899521782484E-2</v>
          </cell>
          <cell r="Q5320" t="str">
            <v>Sim</v>
          </cell>
          <cell r="R5320" t="str">
            <v/>
          </cell>
          <cell r="S5320" t="str">
            <v/>
          </cell>
          <cell r="T5320" t="str">
            <v/>
          </cell>
          <cell r="U5320" t="str">
            <v/>
          </cell>
          <cell r="V5320" t="str">
            <v>Sim</v>
          </cell>
          <cell r="W5320" t="str">
            <v>Sim</v>
          </cell>
        </row>
        <row r="5321">
          <cell r="D5321" t="str">
            <v>Vila Rica/MT</v>
          </cell>
          <cell r="E5321" t="str">
            <v>n.d.</v>
          </cell>
          <cell r="F5321" t="str">
            <v>n.d.</v>
          </cell>
          <cell r="G5321" t="str">
            <v>n.d.</v>
          </cell>
          <cell r="H5321" t="str">
            <v>n.d.</v>
          </cell>
          <cell r="I5321" t="str">
            <v>n.d.</v>
          </cell>
          <cell r="J5321" t="str">
            <v>n.d.</v>
          </cell>
          <cell r="K5321" t="str">
            <v>n.d.</v>
          </cell>
          <cell r="L5321" t="str">
            <v>Bicf</v>
          </cell>
          <cell r="M5321" t="str">
            <v xml:space="preserve">Ente não publicou último RGF de 2024
Ente não publicou último RREO de 2024
</v>
          </cell>
          <cell r="N5321" t="str">
            <v>CAPAG Ano Base 2023</v>
          </cell>
          <cell r="O5321" t="str">
            <v>Não</v>
          </cell>
          <cell r="P5321">
            <v>0.20977707501234916</v>
          </cell>
          <cell r="Q5321" t="str">
            <v>Sim</v>
          </cell>
          <cell r="R5321" t="str">
            <v>Sim</v>
          </cell>
          <cell r="S5321" t="str">
            <v/>
          </cell>
          <cell r="T5321" t="str">
            <v/>
          </cell>
          <cell r="U5321" t="str">
            <v/>
          </cell>
          <cell r="V5321" t="str">
            <v>Não</v>
          </cell>
          <cell r="W5321" t="str">
            <v>Não</v>
          </cell>
        </row>
        <row r="5322">
          <cell r="D5322" t="str">
            <v>Nova Guarita/MT</v>
          </cell>
          <cell r="E5322" t="str">
            <v>C</v>
          </cell>
          <cell r="F5322">
            <v>1.6242427053509492E-2</v>
          </cell>
          <cell r="G5322" t="str">
            <v>A</v>
          </cell>
          <cell r="H5322">
            <v>0.89885853605631905</v>
          </cell>
          <cell r="I5322" t="str">
            <v>B</v>
          </cell>
          <cell r="J5322">
            <v>-0.10816831340300456</v>
          </cell>
          <cell r="K5322" t="str">
            <v>C</v>
          </cell>
          <cell r="L5322" t="str">
            <v>Cicf</v>
          </cell>
          <cell r="M5322" t="str">
            <v/>
          </cell>
          <cell r="N5322" t="str">
            <v>CAPAG Ano Base 2023</v>
          </cell>
          <cell r="O5322" t="str">
            <v>Não</v>
          </cell>
          <cell r="P5322">
            <v>7.1900139985185907E-2</v>
          </cell>
          <cell r="Q5322" t="str">
            <v>Sim</v>
          </cell>
          <cell r="R5322" t="str">
            <v>Sim</v>
          </cell>
          <cell r="S5322" t="str">
            <v/>
          </cell>
          <cell r="T5322" t="str">
            <v/>
          </cell>
          <cell r="U5322" t="str">
            <v/>
          </cell>
          <cell r="V5322" t="str">
            <v>Sim</v>
          </cell>
          <cell r="W5322" t="str">
            <v>Sim</v>
          </cell>
        </row>
        <row r="5323">
          <cell r="D5323" t="str">
            <v>Nova Marilândia/MT</v>
          </cell>
          <cell r="E5323" t="str">
            <v>n.d.</v>
          </cell>
          <cell r="F5323" t="str">
            <v>n.d.</v>
          </cell>
          <cell r="G5323" t="str">
            <v>n.d.</v>
          </cell>
          <cell r="H5323" t="str">
            <v>n.d.</v>
          </cell>
          <cell r="I5323" t="str">
            <v>n.d.</v>
          </cell>
          <cell r="J5323" t="str">
            <v>n.d.</v>
          </cell>
          <cell r="K5323" t="str">
            <v>n.d.</v>
          </cell>
          <cell r="L5323" t="str">
            <v>Dicf</v>
          </cell>
          <cell r="M5323" t="str">
            <v xml:space="preserve">Ente não publicou último RGF de 2024
Ente não publicou último RREO de 2024
</v>
          </cell>
          <cell r="N5323" t="str">
            <v>CAPAG Ano Base 2023</v>
          </cell>
          <cell r="O5323" t="str">
            <v>Não</v>
          </cell>
          <cell r="P5323">
            <v>9.8231185523208545E-2</v>
          </cell>
          <cell r="Q5323" t="str">
            <v>Sim</v>
          </cell>
          <cell r="R5323" t="str">
            <v>Sim</v>
          </cell>
          <cell r="S5323" t="str">
            <v/>
          </cell>
          <cell r="T5323" t="str">
            <v/>
          </cell>
          <cell r="U5323" t="str">
            <v/>
          </cell>
          <cell r="V5323" t="str">
            <v>Não</v>
          </cell>
          <cell r="W5323" t="str">
            <v>Não</v>
          </cell>
        </row>
        <row r="5324">
          <cell r="D5324" t="str">
            <v>Nova Maringá/MT</v>
          </cell>
          <cell r="E5324" t="str">
            <v>B</v>
          </cell>
          <cell r="F5324">
            <v>0.27156481470251592</v>
          </cell>
          <cell r="G5324" t="str">
            <v>A</v>
          </cell>
          <cell r="H5324">
            <v>0.86736271132451148</v>
          </cell>
          <cell r="I5324" t="str">
            <v>B</v>
          </cell>
          <cell r="J5324">
            <v>2.7283362740662571E-2</v>
          </cell>
          <cell r="K5324" t="str">
            <v>B</v>
          </cell>
          <cell r="L5324" t="str">
            <v>Bicf</v>
          </cell>
          <cell r="M5324" t="str">
            <v/>
          </cell>
          <cell r="N5324" t="str">
            <v>CAPAG Ano Base 2023</v>
          </cell>
          <cell r="O5324" t="str">
            <v>Não</v>
          </cell>
          <cell r="P5324">
            <v>0.37088047832045989</v>
          </cell>
          <cell r="Q5324" t="str">
            <v>Sim</v>
          </cell>
          <cell r="R5324" t="str">
            <v/>
          </cell>
          <cell r="S5324" t="str">
            <v/>
          </cell>
          <cell r="T5324" t="str">
            <v/>
          </cell>
          <cell r="U5324" t="str">
            <v/>
          </cell>
          <cell r="V5324" t="str">
            <v>Sim</v>
          </cell>
          <cell r="W5324" t="str">
            <v>Sim</v>
          </cell>
        </row>
        <row r="5325">
          <cell r="D5325" t="str">
            <v>Nova Monte Verde/MT</v>
          </cell>
          <cell r="E5325" t="str">
            <v>A</v>
          </cell>
          <cell r="F5325">
            <v>5.9149143475186003E-2</v>
          </cell>
          <cell r="G5325" t="str">
            <v>A</v>
          </cell>
          <cell r="H5325">
            <v>0.84613111450995682</v>
          </cell>
          <cell r="I5325" t="str">
            <v>A</v>
          </cell>
          <cell r="J5325">
            <v>5.2146318420837508E-2</v>
          </cell>
          <cell r="K5325" t="str">
            <v>A</v>
          </cell>
          <cell r="L5325" t="str">
            <v>Bicf</v>
          </cell>
          <cell r="M5325" t="str">
            <v/>
          </cell>
          <cell r="N5325" t="str">
            <v>CAPAG Ano Base 2023</v>
          </cell>
          <cell r="O5325" t="str">
            <v>Não</v>
          </cell>
          <cell r="P5325">
            <v>0</v>
          </cell>
          <cell r="Q5325" t="str">
            <v>Sim</v>
          </cell>
          <cell r="R5325" t="str">
            <v/>
          </cell>
          <cell r="S5325" t="str">
            <v/>
          </cell>
          <cell r="T5325" t="str">
            <v/>
          </cell>
          <cell r="U5325" t="str">
            <v/>
          </cell>
          <cell r="V5325" t="str">
            <v>Sim</v>
          </cell>
          <cell r="W5325" t="str">
            <v>Sim</v>
          </cell>
        </row>
        <row r="5326">
          <cell r="D5326" t="str">
            <v>Abadia de Goiás/GO</v>
          </cell>
          <cell r="E5326" t="str">
            <v>n.d.</v>
          </cell>
          <cell r="F5326">
            <v>2.4176538379328063E-2</v>
          </cell>
          <cell r="G5326" t="str">
            <v>A</v>
          </cell>
          <cell r="H5326">
            <v>0.80159424590595163</v>
          </cell>
          <cell r="I5326" t="str">
            <v>A</v>
          </cell>
          <cell r="J5326" t="str">
            <v>n.d.</v>
          </cell>
          <cell r="K5326" t="str">
            <v>n.d.</v>
          </cell>
          <cell r="L5326" t="str">
            <v>Dicf</v>
          </cell>
          <cell r="M532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26" t="str">
            <v>CAPAG Ano Base 2023</v>
          </cell>
          <cell r="O5326" t="str">
            <v>Não</v>
          </cell>
          <cell r="P5326">
            <v>0.10706044670095588</v>
          </cell>
          <cell r="Q5326" t="str">
            <v>Sim</v>
          </cell>
          <cell r="R5326" t="str">
            <v>Sim</v>
          </cell>
          <cell r="S5326" t="str">
            <v/>
          </cell>
          <cell r="T5326" t="str">
            <v/>
          </cell>
          <cell r="U5326" t="str">
            <v>Sim</v>
          </cell>
          <cell r="V5326" t="str">
            <v>Sim</v>
          </cell>
          <cell r="W5326" t="str">
            <v>Sim</v>
          </cell>
        </row>
        <row r="5327">
          <cell r="D5327" t="str">
            <v>Abadiânia/GO</v>
          </cell>
          <cell r="E5327" t="str">
            <v>C</v>
          </cell>
          <cell r="F5327">
            <v>0.26639597784214225</v>
          </cell>
          <cell r="G5327" t="str">
            <v>A</v>
          </cell>
          <cell r="H5327">
            <v>0.98602925527029672</v>
          </cell>
          <cell r="I5327" t="str">
            <v>C</v>
          </cell>
          <cell r="J5327">
            <v>-9.4682638929326577E-3</v>
          </cell>
          <cell r="K5327" t="str">
            <v>C</v>
          </cell>
          <cell r="L5327" t="str">
            <v>Cicf</v>
          </cell>
          <cell r="M5327" t="str">
            <v/>
          </cell>
          <cell r="N5327" t="str">
            <v>CAPAG Ano Base 2023</v>
          </cell>
          <cell r="O5327" t="str">
            <v>Não</v>
          </cell>
          <cell r="P5327">
            <v>1.6875101019880594</v>
          </cell>
          <cell r="Q5327" t="str">
            <v>Sim</v>
          </cell>
          <cell r="R5327" t="str">
            <v/>
          </cell>
          <cell r="S5327" t="str">
            <v/>
          </cell>
          <cell r="T5327" t="str">
            <v/>
          </cell>
          <cell r="U5327" t="str">
            <v/>
          </cell>
          <cell r="V5327" t="str">
            <v>Sim</v>
          </cell>
          <cell r="W5327" t="str">
            <v>Sim</v>
          </cell>
        </row>
        <row r="5328">
          <cell r="D5328" t="str">
            <v>Acreúna/GO</v>
          </cell>
          <cell r="E5328" t="str">
            <v>n.d.</v>
          </cell>
          <cell r="F5328">
            <v>3.8570886550427272E-2</v>
          </cell>
          <cell r="G5328" t="str">
            <v>A</v>
          </cell>
          <cell r="H5328">
            <v>0.84996000530287397</v>
          </cell>
          <cell r="I5328" t="str">
            <v>A</v>
          </cell>
          <cell r="J5328" t="str">
            <v>n.d.</v>
          </cell>
          <cell r="K5328" t="str">
            <v>n.d.</v>
          </cell>
          <cell r="L5328" t="str">
            <v>Dicf</v>
          </cell>
          <cell r="M532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28" t="str">
            <v>CAPAG Ano Base 2023</v>
          </cell>
          <cell r="O5328" t="str">
            <v>Não</v>
          </cell>
          <cell r="P5328">
            <v>0.32336396757423214</v>
          </cell>
          <cell r="Q5328" t="str">
            <v>Sim</v>
          </cell>
          <cell r="R5328" t="str">
            <v>Sim</v>
          </cell>
          <cell r="S5328" t="str">
            <v/>
          </cell>
          <cell r="T5328" t="str">
            <v/>
          </cell>
          <cell r="U5328" t="str">
            <v>Sim</v>
          </cell>
          <cell r="V5328" t="str">
            <v>Sim</v>
          </cell>
          <cell r="W5328" t="str">
            <v>Sim</v>
          </cell>
        </row>
        <row r="5329">
          <cell r="D5329" t="str">
            <v>Adelândia/GO</v>
          </cell>
          <cell r="E5329" t="str">
            <v>n.d.</v>
          </cell>
          <cell r="F5329">
            <v>4.961269895911994E-2</v>
          </cell>
          <cell r="G5329" t="str">
            <v>A</v>
          </cell>
          <cell r="H5329" t="str">
            <v>n.d.</v>
          </cell>
          <cell r="I5329" t="str">
            <v>n.d.</v>
          </cell>
          <cell r="J5329">
            <v>4.8378155738825729E-2</v>
          </cell>
          <cell r="K5329" t="str">
            <v>B</v>
          </cell>
          <cell r="L5329" t="str">
            <v>Dicf</v>
          </cell>
          <cell r="M532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29" t="str">
            <v>CAPAG Ano Base 2023</v>
          </cell>
          <cell r="O5329" t="str">
            <v>Não</v>
          </cell>
          <cell r="P5329">
            <v>0.3484728303306911</v>
          </cell>
          <cell r="Q5329" t="str">
            <v>Sim</v>
          </cell>
          <cell r="R5329" t="str">
            <v/>
          </cell>
          <cell r="S5329" t="str">
            <v>Sim</v>
          </cell>
          <cell r="T5329" t="str">
            <v/>
          </cell>
          <cell r="U5329" t="str">
            <v/>
          </cell>
          <cell r="V5329" t="str">
            <v>Sim</v>
          </cell>
          <cell r="W5329" t="str">
            <v>Sim</v>
          </cell>
        </row>
        <row r="5330">
          <cell r="D5330" t="str">
            <v>Água Fria de Goiás/GO</v>
          </cell>
          <cell r="E5330" t="str">
            <v>n.d.</v>
          </cell>
          <cell r="F5330">
            <v>2.7161526262571522E-2</v>
          </cell>
          <cell r="G5330" t="str">
            <v>A</v>
          </cell>
          <cell r="H5330" t="str">
            <v>n.d.</v>
          </cell>
          <cell r="I5330" t="str">
            <v>n.d.</v>
          </cell>
          <cell r="J5330">
            <v>2.9506028298688355E-2</v>
          </cell>
          <cell r="K5330" t="str">
            <v>B</v>
          </cell>
          <cell r="L5330" t="str">
            <v>Dicf</v>
          </cell>
          <cell r="M533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30" t="str">
            <v>CAPAG Ano Base 2023</v>
          </cell>
          <cell r="O5330" t="str">
            <v>Não</v>
          </cell>
          <cell r="P5330">
            <v>0.14782182009483058</v>
          </cell>
          <cell r="Q5330" t="str">
            <v>Sim</v>
          </cell>
          <cell r="R5330" t="str">
            <v/>
          </cell>
          <cell r="S5330" t="str">
            <v>Sim</v>
          </cell>
          <cell r="T5330" t="str">
            <v/>
          </cell>
          <cell r="U5330" t="str">
            <v/>
          </cell>
          <cell r="V5330" t="str">
            <v>Sim</v>
          </cell>
          <cell r="W5330" t="str">
            <v>Não</v>
          </cell>
        </row>
        <row r="5331">
          <cell r="D5331" t="str">
            <v>Água Limpa/GO</v>
          </cell>
          <cell r="E5331" t="str">
            <v>n.d.</v>
          </cell>
          <cell r="F5331">
            <v>9.0498934273041384E-2</v>
          </cell>
          <cell r="G5331" t="str">
            <v>A</v>
          </cell>
          <cell r="H5331" t="str">
            <v>n.d.</v>
          </cell>
          <cell r="I5331" t="str">
            <v>n.d.</v>
          </cell>
          <cell r="J5331" t="str">
            <v>n.d.</v>
          </cell>
          <cell r="K5331" t="str">
            <v>n.d.</v>
          </cell>
          <cell r="L5331" t="str">
            <v>Bicf</v>
          </cell>
          <cell r="M5331"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31" t="str">
            <v>CAPAG Ano Base 2024</v>
          </cell>
          <cell r="O5331" t="str">
            <v>Sim</v>
          </cell>
          <cell r="P5331" t="str">
            <v>n.d.</v>
          </cell>
          <cell r="Q5331" t="str">
            <v>Sim</v>
          </cell>
          <cell r="R5331" t="str">
            <v/>
          </cell>
          <cell r="S5331" t="str">
            <v>Sim</v>
          </cell>
          <cell r="T5331" t="str">
            <v/>
          </cell>
          <cell r="U5331" t="str">
            <v>Sim</v>
          </cell>
          <cell r="V5331" t="str">
            <v>Sim</v>
          </cell>
          <cell r="W5331" t="str">
            <v>Sim</v>
          </cell>
        </row>
        <row r="5332">
          <cell r="D5332" t="str">
            <v>Águas Lindas de Goiás/GO</v>
          </cell>
          <cell r="E5332" t="str">
            <v>C</v>
          </cell>
          <cell r="F5332">
            <v>0.33584720186393896</v>
          </cell>
          <cell r="G5332" t="str">
            <v>A</v>
          </cell>
          <cell r="H5332">
            <v>0.94307217169018509</v>
          </cell>
          <cell r="I5332" t="str">
            <v>B</v>
          </cell>
          <cell r="J5332">
            <v>-5.3514994044343199E-2</v>
          </cell>
          <cell r="K5332" t="str">
            <v>C</v>
          </cell>
          <cell r="L5332" t="str">
            <v>Dicf</v>
          </cell>
          <cell r="M5332" t="str">
            <v/>
          </cell>
          <cell r="N5332" t="str">
            <v>CAPAG Ano Base 2023</v>
          </cell>
          <cell r="O5332" t="str">
            <v>Não</v>
          </cell>
          <cell r="P5332" t="str">
            <v/>
          </cell>
          <cell r="Q5332" t="str">
            <v>Sim</v>
          </cell>
          <cell r="R5332" t="str">
            <v/>
          </cell>
          <cell r="S5332" t="str">
            <v/>
          </cell>
          <cell r="T5332" t="str">
            <v/>
          </cell>
          <cell r="U5332" t="str">
            <v/>
          </cell>
          <cell r="V5332" t="str">
            <v>Sim</v>
          </cell>
          <cell r="W5332" t="str">
            <v>Sim</v>
          </cell>
        </row>
        <row r="5333">
          <cell r="D5333" t="str">
            <v>Alexânia/GO</v>
          </cell>
          <cell r="E5333" t="str">
            <v>n.d.</v>
          </cell>
          <cell r="F5333">
            <v>4.3538054784091687E-2</v>
          </cell>
          <cell r="G5333" t="str">
            <v>A</v>
          </cell>
          <cell r="H5333">
            <v>0.88802784873653873</v>
          </cell>
          <cell r="I5333" t="str">
            <v>B</v>
          </cell>
          <cell r="J5333" t="str">
            <v>n.d.</v>
          </cell>
          <cell r="K5333" t="str">
            <v>n.d.</v>
          </cell>
          <cell r="L5333" t="str">
            <v>Dicf</v>
          </cell>
          <cell r="M533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33" t="str">
            <v>CAPAG Ano Base 2023</v>
          </cell>
          <cell r="O5333" t="str">
            <v>Não</v>
          </cell>
          <cell r="P5333" t="str">
            <v>n.d.</v>
          </cell>
          <cell r="Q5333" t="str">
            <v>Sim</v>
          </cell>
          <cell r="R5333" t="str">
            <v/>
          </cell>
          <cell r="S5333" t="str">
            <v/>
          </cell>
          <cell r="T5333" t="str">
            <v/>
          </cell>
          <cell r="U5333" t="str">
            <v>Sim</v>
          </cell>
          <cell r="V5333" t="str">
            <v>Sim</v>
          </cell>
          <cell r="W5333" t="str">
            <v>Sim</v>
          </cell>
        </row>
        <row r="5334">
          <cell r="D5334" t="str">
            <v>Aloândia/GO</v>
          </cell>
          <cell r="E5334" t="str">
            <v>n.d.</v>
          </cell>
          <cell r="F5334">
            <v>2.9654063270477832E-2</v>
          </cell>
          <cell r="G5334" t="str">
            <v>A</v>
          </cell>
          <cell r="H5334" t="str">
            <v>n.d.</v>
          </cell>
          <cell r="I5334" t="str">
            <v>n.d.</v>
          </cell>
          <cell r="J5334" t="str">
            <v>n.d.</v>
          </cell>
          <cell r="K5334" t="str">
            <v>n.d.</v>
          </cell>
          <cell r="L5334" t="str">
            <v>Dicf</v>
          </cell>
          <cell r="M5334"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34" t="str">
            <v>CAPAG Ano Base 2024</v>
          </cell>
          <cell r="O5334" t="str">
            <v>Sim</v>
          </cell>
          <cell r="P5334" t="str">
            <v>n.d.</v>
          </cell>
          <cell r="Q5334" t="str">
            <v>Sim</v>
          </cell>
          <cell r="R5334" t="str">
            <v/>
          </cell>
          <cell r="S5334" t="str">
            <v>Sim</v>
          </cell>
          <cell r="T5334" t="str">
            <v/>
          </cell>
          <cell r="U5334" t="str">
            <v>Sim</v>
          </cell>
          <cell r="V5334" t="str">
            <v>Sim</v>
          </cell>
          <cell r="W5334" t="str">
            <v>Sim</v>
          </cell>
        </row>
        <row r="5335">
          <cell r="D5335" t="str">
            <v>Alto Horizonte/GO</v>
          </cell>
          <cell r="E5335" t="str">
            <v>n.d.</v>
          </cell>
          <cell r="F5335" t="str">
            <v>n.d.</v>
          </cell>
          <cell r="G5335" t="str">
            <v>n.d.</v>
          </cell>
          <cell r="H5335" t="str">
            <v>n.d.</v>
          </cell>
          <cell r="I5335" t="str">
            <v>n.d.</v>
          </cell>
          <cell r="J5335" t="str">
            <v>n.d.</v>
          </cell>
          <cell r="K5335" t="str">
            <v>n.d.</v>
          </cell>
          <cell r="L5335" t="str">
            <v>Cicf</v>
          </cell>
          <cell r="M5335" t="str">
            <v xml:space="preserve">Ente não publicou último RGF de 2024
Ente não publicou último RREO de 2024
</v>
          </cell>
          <cell r="N5335" t="str">
            <v>CAPAG Ano Base 2023</v>
          </cell>
          <cell r="O5335" t="str">
            <v>Não</v>
          </cell>
          <cell r="P5335">
            <v>0.1695453238700963</v>
          </cell>
          <cell r="Q5335" t="str">
            <v>Sim</v>
          </cell>
          <cell r="R5335" t="str">
            <v>Sim</v>
          </cell>
          <cell r="S5335" t="str">
            <v/>
          </cell>
          <cell r="T5335" t="str">
            <v/>
          </cell>
          <cell r="U5335" t="str">
            <v/>
          </cell>
          <cell r="V5335" t="str">
            <v>Não</v>
          </cell>
          <cell r="W5335" t="str">
            <v>Não</v>
          </cell>
        </row>
        <row r="5336">
          <cell r="D5336" t="str">
            <v>Alto Paraíso de Goiás/GO</v>
          </cell>
          <cell r="E5336" t="str">
            <v>n.d.</v>
          </cell>
          <cell r="F5336">
            <v>5.775797908777941E-2</v>
          </cell>
          <cell r="G5336" t="str">
            <v>A</v>
          </cell>
          <cell r="H5336" t="str">
            <v>n.d.</v>
          </cell>
          <cell r="I5336" t="str">
            <v>n.d.</v>
          </cell>
          <cell r="J5336">
            <v>3.0713366316623678E-2</v>
          </cell>
          <cell r="K5336" t="str">
            <v>B</v>
          </cell>
          <cell r="L5336" t="str">
            <v>Cicf</v>
          </cell>
          <cell r="M533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36" t="str">
            <v>CAPAG Ano Base 2023</v>
          </cell>
          <cell r="O5336" t="str">
            <v>Não</v>
          </cell>
          <cell r="P5336">
            <v>0.24793619090554975</v>
          </cell>
          <cell r="Q5336" t="str">
            <v>Sim</v>
          </cell>
          <cell r="R5336" t="str">
            <v/>
          </cell>
          <cell r="S5336" t="str">
            <v>Sim</v>
          </cell>
          <cell r="T5336" t="str">
            <v/>
          </cell>
          <cell r="U5336" t="str">
            <v/>
          </cell>
          <cell r="V5336" t="str">
            <v>Sim</v>
          </cell>
          <cell r="W5336" t="str">
            <v>Sim</v>
          </cell>
        </row>
        <row r="5337">
          <cell r="D5337" t="str">
            <v>Alvorada do Norte/GO</v>
          </cell>
          <cell r="E5337" t="str">
            <v>n.e.</v>
          </cell>
          <cell r="F5337" t="e">
            <v>#DIV/0!</v>
          </cell>
          <cell r="G5337" t="str">
            <v>n.d.</v>
          </cell>
          <cell r="H5337" t="str">
            <v>n.d.</v>
          </cell>
          <cell r="I5337" t="str">
            <v>n.d.</v>
          </cell>
          <cell r="J5337" t="str">
            <v>n.d.</v>
          </cell>
          <cell r="K5337" t="str">
            <v>n.d.</v>
          </cell>
          <cell r="L5337" t="str">
            <v>Eicf</v>
          </cell>
          <cell r="M5337" t="str">
            <v>Ente possui ranking da informação contábil Eicf</v>
          </cell>
          <cell r="N5337" t="str">
            <v>CAPAG Ano Base 2023</v>
          </cell>
          <cell r="O5337" t="str">
            <v>Não</v>
          </cell>
          <cell r="P5337" t="str">
            <v/>
          </cell>
          <cell r="Q5337" t="str">
            <v>Não</v>
          </cell>
          <cell r="R5337" t="str">
            <v/>
          </cell>
          <cell r="S5337" t="str">
            <v>Sim</v>
          </cell>
          <cell r="T5337" t="str">
            <v/>
          </cell>
          <cell r="U5337" t="str">
            <v/>
          </cell>
          <cell r="V5337" t="str">
            <v>Não</v>
          </cell>
          <cell r="W5337" t="str">
            <v>Não</v>
          </cell>
        </row>
        <row r="5338">
          <cell r="D5338" t="str">
            <v>Amaralina/GO</v>
          </cell>
          <cell r="E5338" t="str">
            <v>B</v>
          </cell>
          <cell r="F5338">
            <v>0</v>
          </cell>
          <cell r="G5338" t="str">
            <v>A</v>
          </cell>
          <cell r="H5338">
            <v>0.92174528215123619</v>
          </cell>
          <cell r="I5338" t="str">
            <v>B</v>
          </cell>
          <cell r="J5338">
            <v>1.941331488507347E-2</v>
          </cell>
          <cell r="K5338" t="str">
            <v>B</v>
          </cell>
          <cell r="L5338" t="str">
            <v>Bicf</v>
          </cell>
          <cell r="M5338" t="str">
            <v/>
          </cell>
          <cell r="N5338" t="str">
            <v>CAPAG Ano Base 2023</v>
          </cell>
          <cell r="O5338" t="str">
            <v>Não</v>
          </cell>
          <cell r="P5338">
            <v>0.32185100720478699</v>
          </cell>
          <cell r="Q5338" t="str">
            <v>Sim</v>
          </cell>
          <cell r="R5338" t="str">
            <v/>
          </cell>
          <cell r="S5338" t="str">
            <v/>
          </cell>
          <cell r="T5338" t="str">
            <v/>
          </cell>
          <cell r="U5338" t="str">
            <v/>
          </cell>
          <cell r="V5338" t="str">
            <v>Sim</v>
          </cell>
          <cell r="W5338" t="str">
            <v>Sim</v>
          </cell>
        </row>
        <row r="5339">
          <cell r="D5339" t="str">
            <v>Americano do Brasil/GO</v>
          </cell>
          <cell r="E5339" t="str">
            <v>n.d.</v>
          </cell>
          <cell r="F5339">
            <v>4.4652087614141705E-3</v>
          </cell>
          <cell r="G5339" t="str">
            <v>A</v>
          </cell>
          <cell r="H5339" t="str">
            <v>n.d.</v>
          </cell>
          <cell r="I5339" t="str">
            <v>n.d.</v>
          </cell>
          <cell r="J5339">
            <v>4.374739812409531E-2</v>
          </cell>
          <cell r="K5339" t="str">
            <v>B</v>
          </cell>
          <cell r="L5339" t="str">
            <v>Dicf</v>
          </cell>
          <cell r="M533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39" t="str">
            <v>CAPAG Ano Base 2023</v>
          </cell>
          <cell r="O5339" t="str">
            <v>Não</v>
          </cell>
          <cell r="P5339">
            <v>0.1840570079969184</v>
          </cell>
          <cell r="Q5339" t="str">
            <v>Sim</v>
          </cell>
          <cell r="R5339" t="str">
            <v/>
          </cell>
          <cell r="S5339" t="str">
            <v>Sim</v>
          </cell>
          <cell r="T5339" t="str">
            <v/>
          </cell>
          <cell r="U5339" t="str">
            <v/>
          </cell>
          <cell r="V5339" t="str">
            <v>Sim</v>
          </cell>
          <cell r="W5339" t="str">
            <v>Não</v>
          </cell>
        </row>
        <row r="5340">
          <cell r="D5340" t="str">
            <v>Amorinópolis/GO</v>
          </cell>
          <cell r="E5340" t="str">
            <v>n.d.</v>
          </cell>
          <cell r="F5340">
            <v>0.41355103831869094</v>
          </cell>
          <cell r="G5340" t="str">
            <v>A</v>
          </cell>
          <cell r="H5340" t="str">
            <v>n.d.</v>
          </cell>
          <cell r="I5340" t="str">
            <v>n.d.</v>
          </cell>
          <cell r="J5340">
            <v>-2.8950053630466599E-2</v>
          </cell>
          <cell r="K5340" t="str">
            <v>C</v>
          </cell>
          <cell r="L5340" t="str">
            <v>Cicf</v>
          </cell>
          <cell r="M534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40" t="str">
            <v>CAPAG Ano Base 2023</v>
          </cell>
          <cell r="O5340" t="str">
            <v>Não</v>
          </cell>
          <cell r="P5340">
            <v>7.4009515287011496</v>
          </cell>
          <cell r="Q5340" t="str">
            <v>Sim</v>
          </cell>
          <cell r="R5340" t="str">
            <v/>
          </cell>
          <cell r="S5340" t="str">
            <v>Sim</v>
          </cell>
          <cell r="T5340" t="str">
            <v/>
          </cell>
          <cell r="U5340" t="str">
            <v/>
          </cell>
          <cell r="V5340" t="str">
            <v>Sim</v>
          </cell>
          <cell r="W5340" t="str">
            <v>Sim</v>
          </cell>
        </row>
        <row r="5341">
          <cell r="D5341" t="str">
            <v>Anápolis/GO</v>
          </cell>
          <cell r="E5341" t="str">
            <v>C</v>
          </cell>
          <cell r="F5341">
            <v>0.43899755258666501</v>
          </cell>
          <cell r="G5341" t="str">
            <v>A</v>
          </cell>
          <cell r="H5341">
            <v>0.97073722169392562</v>
          </cell>
          <cell r="I5341" t="str">
            <v>C</v>
          </cell>
          <cell r="J5341">
            <v>-1.1431714261050288E-2</v>
          </cell>
          <cell r="K5341" t="str">
            <v>C</v>
          </cell>
          <cell r="L5341" t="str">
            <v>Dicf</v>
          </cell>
          <cell r="M5341" t="str">
            <v/>
          </cell>
          <cell r="N5341" t="str">
            <v>CAPAG Ano Base 2023</v>
          </cell>
          <cell r="O5341" t="str">
            <v>Não</v>
          </cell>
          <cell r="P5341">
            <v>0.28289806733988376</v>
          </cell>
          <cell r="Q5341" t="str">
            <v>Sim</v>
          </cell>
          <cell r="R5341" t="str">
            <v>Sim</v>
          </cell>
          <cell r="S5341" t="str">
            <v/>
          </cell>
          <cell r="T5341" t="str">
            <v/>
          </cell>
          <cell r="U5341" t="str">
            <v/>
          </cell>
          <cell r="V5341" t="str">
            <v>Sim</v>
          </cell>
          <cell r="W5341" t="str">
            <v>Sim</v>
          </cell>
        </row>
        <row r="5342">
          <cell r="D5342" t="str">
            <v>Anhanguera/GO</v>
          </cell>
          <cell r="E5342" t="str">
            <v>n.d.</v>
          </cell>
          <cell r="F5342">
            <v>2.2035886825105273E-2</v>
          </cell>
          <cell r="G5342" t="str">
            <v>A</v>
          </cell>
          <cell r="H5342" t="str">
            <v>n.d.</v>
          </cell>
          <cell r="I5342" t="str">
            <v>n.d.</v>
          </cell>
          <cell r="J5342">
            <v>-1.3828408621329759E-3</v>
          </cell>
          <cell r="K5342" t="str">
            <v>C</v>
          </cell>
          <cell r="L5342" t="str">
            <v>Cicf</v>
          </cell>
          <cell r="M534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42" t="str">
            <v>CAPAG Ano Base 2023</v>
          </cell>
          <cell r="O5342" t="str">
            <v>Não</v>
          </cell>
          <cell r="P5342">
            <v>1.0573996936823229</v>
          </cell>
          <cell r="Q5342" t="str">
            <v>Sim</v>
          </cell>
          <cell r="R5342" t="str">
            <v/>
          </cell>
          <cell r="S5342" t="str">
            <v>Sim</v>
          </cell>
          <cell r="T5342" t="str">
            <v/>
          </cell>
          <cell r="U5342" t="str">
            <v/>
          </cell>
          <cell r="V5342" t="str">
            <v>Sim</v>
          </cell>
          <cell r="W5342" t="str">
            <v>Sim</v>
          </cell>
        </row>
        <row r="5343">
          <cell r="D5343" t="str">
            <v>Anicuns/GO</v>
          </cell>
          <cell r="E5343" t="str">
            <v>C</v>
          </cell>
          <cell r="F5343">
            <v>0.1483761957036818</v>
          </cell>
          <cell r="G5343" t="str">
            <v>A</v>
          </cell>
          <cell r="H5343">
            <v>0.96890749562159018</v>
          </cell>
          <cell r="I5343" t="str">
            <v>C</v>
          </cell>
          <cell r="J5343">
            <v>-2.4382695768784476E-3</v>
          </cell>
          <cell r="K5343" t="str">
            <v>C</v>
          </cell>
          <cell r="L5343" t="str">
            <v>Dicf</v>
          </cell>
          <cell r="M5343" t="str">
            <v/>
          </cell>
          <cell r="N5343" t="str">
            <v>CAPAG Ano Base 2023</v>
          </cell>
          <cell r="O5343" t="str">
            <v>Não</v>
          </cell>
          <cell r="P5343">
            <v>1.1449601673792653</v>
          </cell>
          <cell r="Q5343" t="str">
            <v>Sim</v>
          </cell>
          <cell r="R5343" t="str">
            <v/>
          </cell>
          <cell r="S5343" t="str">
            <v/>
          </cell>
          <cell r="T5343" t="str">
            <v/>
          </cell>
          <cell r="U5343" t="str">
            <v/>
          </cell>
          <cell r="V5343" t="str">
            <v>Sim</v>
          </cell>
          <cell r="W5343" t="str">
            <v>Sim</v>
          </cell>
        </row>
        <row r="5344">
          <cell r="D5344" t="str">
            <v>Aparecida de Goiânia/GO</v>
          </cell>
          <cell r="E5344" t="str">
            <v>n.e.</v>
          </cell>
          <cell r="F5344" t="str">
            <v>n.d.</v>
          </cell>
          <cell r="G5344" t="str">
            <v>n.d.</v>
          </cell>
          <cell r="H5344" t="str">
            <v>n.d.</v>
          </cell>
          <cell r="I5344" t="str">
            <v>n.d.</v>
          </cell>
          <cell r="J5344" t="str">
            <v>n.d.</v>
          </cell>
          <cell r="K5344" t="str">
            <v>n.d.</v>
          </cell>
          <cell r="L5344" t="str">
            <v>Eicf</v>
          </cell>
          <cell r="M5344" t="str">
            <v>Ente possui ranking da informação contábil Eicf</v>
          </cell>
          <cell r="N5344" t="str">
            <v>CAPAG Ano Base 2023</v>
          </cell>
          <cell r="O5344" t="str">
            <v>Não</v>
          </cell>
          <cell r="P5344">
            <v>0.15119049057086878</v>
          </cell>
          <cell r="Q5344" t="str">
            <v>Sim</v>
          </cell>
          <cell r="R5344" t="str">
            <v>Sim</v>
          </cell>
          <cell r="S5344" t="str">
            <v/>
          </cell>
          <cell r="T5344" t="str">
            <v/>
          </cell>
          <cell r="U5344" t="str">
            <v/>
          </cell>
          <cell r="V5344" t="str">
            <v>Não</v>
          </cell>
          <cell r="W5344" t="str">
            <v>Não</v>
          </cell>
        </row>
        <row r="5345">
          <cell r="D5345" t="str">
            <v>Aparecida do Rio Doce/GO</v>
          </cell>
          <cell r="E5345" t="str">
            <v>n.d.</v>
          </cell>
          <cell r="F5345">
            <v>5.8242300820728267E-2</v>
          </cell>
          <cell r="G5345" t="str">
            <v>A</v>
          </cell>
          <cell r="H5345">
            <v>0.80894154456370959</v>
          </cell>
          <cell r="I5345" t="str">
            <v>A</v>
          </cell>
          <cell r="J5345" t="str">
            <v>n.d.</v>
          </cell>
          <cell r="K5345" t="str">
            <v>n.d.</v>
          </cell>
          <cell r="L5345" t="str">
            <v>Dicf</v>
          </cell>
          <cell r="M534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45" t="str">
            <v>CAPAG Ano Base 2023</v>
          </cell>
          <cell r="O5345" t="str">
            <v>Não</v>
          </cell>
          <cell r="P5345" t="str">
            <v>n.d.</v>
          </cell>
          <cell r="Q5345" t="str">
            <v>Sim</v>
          </cell>
          <cell r="R5345" t="str">
            <v/>
          </cell>
          <cell r="S5345" t="str">
            <v/>
          </cell>
          <cell r="T5345" t="str">
            <v/>
          </cell>
          <cell r="U5345" t="str">
            <v>Sim</v>
          </cell>
          <cell r="V5345" t="str">
            <v>Sim</v>
          </cell>
          <cell r="W5345" t="str">
            <v>Sim</v>
          </cell>
        </row>
        <row r="5346">
          <cell r="D5346" t="str">
            <v>Aporé/GO</v>
          </cell>
          <cell r="E5346" t="str">
            <v>n.e.</v>
          </cell>
          <cell r="F5346" t="e">
            <v>#DIV/0!</v>
          </cell>
          <cell r="G5346" t="str">
            <v>n.d.</v>
          </cell>
          <cell r="H5346">
            <v>0.93426583355589399</v>
          </cell>
          <cell r="I5346" t="str">
            <v>B</v>
          </cell>
          <cell r="J5346" t="str">
            <v>n.d.</v>
          </cell>
          <cell r="K5346" t="str">
            <v>n.d.</v>
          </cell>
          <cell r="L5346" t="str">
            <v>Eicf</v>
          </cell>
          <cell r="M5346" t="str">
            <v>Ente possui ranking da informação contábil Eicf</v>
          </cell>
          <cell r="N5346" t="str">
            <v>CAPAG Ano Base 2023</v>
          </cell>
          <cell r="O5346" t="str">
            <v>Não</v>
          </cell>
          <cell r="P5346" t="str">
            <v/>
          </cell>
          <cell r="Q5346" t="str">
            <v>Sim</v>
          </cell>
          <cell r="R5346" t="str">
            <v/>
          </cell>
          <cell r="S5346" t="str">
            <v/>
          </cell>
          <cell r="T5346" t="str">
            <v/>
          </cell>
          <cell r="U5346" t="str">
            <v/>
          </cell>
          <cell r="V5346" t="str">
            <v>Não</v>
          </cell>
          <cell r="W5346" t="str">
            <v>Não</v>
          </cell>
        </row>
        <row r="5347">
          <cell r="D5347" t="str">
            <v>Araçu/GO</v>
          </cell>
          <cell r="E5347" t="str">
            <v>n.d.</v>
          </cell>
          <cell r="F5347">
            <v>7.3221071747341993E-2</v>
          </cell>
          <cell r="G5347" t="str">
            <v>A</v>
          </cell>
          <cell r="H5347" t="str">
            <v>n.d.</v>
          </cell>
          <cell r="I5347" t="str">
            <v>n.d.</v>
          </cell>
          <cell r="J5347">
            <v>3.2179083340532259E-2</v>
          </cell>
          <cell r="K5347" t="str">
            <v>B</v>
          </cell>
          <cell r="L5347" t="str">
            <v>Bicf</v>
          </cell>
          <cell r="M534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47" t="str">
            <v>CAPAG Ano Base 2023</v>
          </cell>
          <cell r="O5347" t="str">
            <v>Não</v>
          </cell>
          <cell r="P5347">
            <v>0.2884732782142545</v>
          </cell>
          <cell r="Q5347" t="str">
            <v>Sim</v>
          </cell>
          <cell r="R5347" t="str">
            <v/>
          </cell>
          <cell r="S5347" t="str">
            <v>Sim</v>
          </cell>
          <cell r="T5347" t="str">
            <v/>
          </cell>
          <cell r="U5347" t="str">
            <v/>
          </cell>
          <cell r="V5347" t="str">
            <v>Sim</v>
          </cell>
          <cell r="W5347" t="str">
            <v>Não</v>
          </cell>
        </row>
        <row r="5348">
          <cell r="D5348" t="str">
            <v>Aragarças/GO</v>
          </cell>
          <cell r="E5348" t="str">
            <v>n.d.</v>
          </cell>
          <cell r="F5348">
            <v>0.43036207227295542</v>
          </cell>
          <cell r="G5348" t="str">
            <v>A</v>
          </cell>
          <cell r="H5348" t="str">
            <v>n.d.</v>
          </cell>
          <cell r="I5348" t="str">
            <v>n.d.</v>
          </cell>
          <cell r="J5348">
            <v>1.0456050769729228E-2</v>
          </cell>
          <cell r="K5348" t="str">
            <v>B</v>
          </cell>
          <cell r="L5348" t="str">
            <v>Dicf</v>
          </cell>
          <cell r="M534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48" t="str">
            <v>CAPAG Ano Base 2023</v>
          </cell>
          <cell r="O5348" t="str">
            <v>Não</v>
          </cell>
          <cell r="P5348">
            <v>0.53493012848502719</v>
          </cell>
          <cell r="Q5348" t="str">
            <v>Sim</v>
          </cell>
          <cell r="R5348" t="str">
            <v/>
          </cell>
          <cell r="S5348" t="str">
            <v>Sim</v>
          </cell>
          <cell r="T5348" t="str">
            <v/>
          </cell>
          <cell r="U5348" t="str">
            <v/>
          </cell>
          <cell r="V5348" t="str">
            <v>Sim</v>
          </cell>
          <cell r="W5348" t="str">
            <v>Não</v>
          </cell>
        </row>
        <row r="5349">
          <cell r="D5349" t="str">
            <v>Aragoiânia/GO</v>
          </cell>
          <cell r="E5349" t="str">
            <v>n.d.</v>
          </cell>
          <cell r="F5349">
            <v>0.19703855570925538</v>
          </cell>
          <cell r="G5349" t="str">
            <v>A</v>
          </cell>
          <cell r="H5349" t="str">
            <v>n.d.</v>
          </cell>
          <cell r="I5349" t="str">
            <v>n.d.</v>
          </cell>
          <cell r="J5349">
            <v>-4.5200883503360392E-2</v>
          </cell>
          <cell r="K5349" t="str">
            <v>C</v>
          </cell>
          <cell r="L5349" t="str">
            <v>Cicf</v>
          </cell>
          <cell r="M534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49" t="str">
            <v>CAPAG Ano Base 2023</v>
          </cell>
          <cell r="O5349" t="str">
            <v>Não</v>
          </cell>
          <cell r="P5349">
            <v>3.5775029232101483</v>
          </cell>
          <cell r="Q5349" t="str">
            <v>Sim</v>
          </cell>
          <cell r="R5349" t="str">
            <v/>
          </cell>
          <cell r="S5349" t="str">
            <v>Sim</v>
          </cell>
          <cell r="T5349" t="str">
            <v/>
          </cell>
          <cell r="U5349" t="str">
            <v/>
          </cell>
          <cell r="V5349" t="str">
            <v>Sim</v>
          </cell>
          <cell r="W5349" t="str">
            <v>Não</v>
          </cell>
        </row>
        <row r="5350">
          <cell r="D5350" t="str">
            <v>Araguapaz/GO</v>
          </cell>
          <cell r="E5350" t="str">
            <v>n.d.</v>
          </cell>
          <cell r="F5350">
            <v>0.17828246348360774</v>
          </cell>
          <cell r="G5350" t="str">
            <v>A</v>
          </cell>
          <cell r="H5350" t="str">
            <v>n.d.</v>
          </cell>
          <cell r="I5350" t="str">
            <v>n.d.</v>
          </cell>
          <cell r="J5350" t="str">
            <v>n.d.</v>
          </cell>
          <cell r="K5350" t="str">
            <v>n.d.</v>
          </cell>
          <cell r="L5350" t="str">
            <v>Dicf</v>
          </cell>
          <cell r="M5350"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50" t="str">
            <v>CAPAG Ano Base 2023</v>
          </cell>
          <cell r="O5350" t="str">
            <v>Não</v>
          </cell>
          <cell r="P5350" t="str">
            <v>n.d.</v>
          </cell>
          <cell r="Q5350" t="str">
            <v>Sim</v>
          </cell>
          <cell r="R5350" t="str">
            <v/>
          </cell>
          <cell r="S5350" t="str">
            <v>Sim</v>
          </cell>
          <cell r="T5350" t="str">
            <v/>
          </cell>
          <cell r="U5350" t="str">
            <v>Sim</v>
          </cell>
          <cell r="V5350" t="str">
            <v>Sim</v>
          </cell>
          <cell r="W5350" t="str">
            <v>Sim</v>
          </cell>
        </row>
        <row r="5351">
          <cell r="D5351" t="str">
            <v>Arenópolis/GO</v>
          </cell>
          <cell r="E5351" t="str">
            <v>n.d.</v>
          </cell>
          <cell r="F5351">
            <v>0.17284898944071475</v>
          </cell>
          <cell r="G5351" t="str">
            <v>A</v>
          </cell>
          <cell r="H5351">
            <v>0.97102800027494873</v>
          </cell>
          <cell r="I5351" t="str">
            <v>C</v>
          </cell>
          <cell r="J5351" t="str">
            <v>n.d.</v>
          </cell>
          <cell r="K5351" t="str">
            <v>n.d.</v>
          </cell>
          <cell r="L5351" t="str">
            <v>Dicf</v>
          </cell>
          <cell r="M535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51" t="str">
            <v>CAPAG Ano Base 2023</v>
          </cell>
          <cell r="O5351" t="str">
            <v>Não</v>
          </cell>
          <cell r="P5351" t="str">
            <v>n.d.</v>
          </cell>
          <cell r="Q5351" t="str">
            <v>Sim</v>
          </cell>
          <cell r="R5351" t="str">
            <v/>
          </cell>
          <cell r="S5351" t="str">
            <v/>
          </cell>
          <cell r="T5351" t="str">
            <v/>
          </cell>
          <cell r="U5351" t="str">
            <v>Sim</v>
          </cell>
          <cell r="V5351" t="str">
            <v>Sim</v>
          </cell>
          <cell r="W5351" t="str">
            <v>Sim</v>
          </cell>
        </row>
        <row r="5352">
          <cell r="D5352" t="str">
            <v>Aruanã/GO</v>
          </cell>
          <cell r="E5352" t="str">
            <v>n.d.</v>
          </cell>
          <cell r="F5352">
            <v>9.0412735856774548E-2</v>
          </cell>
          <cell r="G5352" t="str">
            <v>A</v>
          </cell>
          <cell r="H5352" t="str">
            <v>n.d.</v>
          </cell>
          <cell r="I5352" t="str">
            <v>n.d.</v>
          </cell>
          <cell r="J5352">
            <v>0.26152964095837433</v>
          </cell>
          <cell r="K5352" t="str">
            <v>A</v>
          </cell>
          <cell r="L5352" t="str">
            <v>Cicf</v>
          </cell>
          <cell r="M535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52" t="str">
            <v>CAPAG Ano Base 2023</v>
          </cell>
          <cell r="O5352" t="str">
            <v>Não</v>
          </cell>
          <cell r="P5352">
            <v>1.2194022301510421E-2</v>
          </cell>
          <cell r="Q5352" t="str">
            <v>Sim</v>
          </cell>
          <cell r="R5352" t="str">
            <v/>
          </cell>
          <cell r="S5352" t="str">
            <v>Sim</v>
          </cell>
          <cell r="T5352" t="str">
            <v/>
          </cell>
          <cell r="U5352" t="str">
            <v/>
          </cell>
          <cell r="V5352" t="str">
            <v>Sim</v>
          </cell>
          <cell r="W5352" t="str">
            <v>Não</v>
          </cell>
        </row>
        <row r="5353">
          <cell r="D5353" t="str">
            <v>Aurilândia/GO</v>
          </cell>
          <cell r="E5353" t="str">
            <v>C</v>
          </cell>
          <cell r="F5353">
            <v>0</v>
          </cell>
          <cell r="G5353" t="str">
            <v>A</v>
          </cell>
          <cell r="H5353">
            <v>0.98331836023173402</v>
          </cell>
          <cell r="I5353" t="str">
            <v>C</v>
          </cell>
          <cell r="J5353">
            <v>0.10248237224471918</v>
          </cell>
          <cell r="K5353" t="str">
            <v>A</v>
          </cell>
          <cell r="L5353" t="str">
            <v>Dicf</v>
          </cell>
          <cell r="M5353" t="str">
            <v/>
          </cell>
          <cell r="N5353" t="str">
            <v>CAPAG Ano Base 2023</v>
          </cell>
          <cell r="O5353" t="str">
            <v>Não</v>
          </cell>
          <cell r="P5353">
            <v>0.37532902589224576</v>
          </cell>
          <cell r="Q5353" t="str">
            <v>Sim</v>
          </cell>
          <cell r="R5353" t="str">
            <v/>
          </cell>
          <cell r="S5353" t="str">
            <v/>
          </cell>
          <cell r="T5353" t="str">
            <v/>
          </cell>
          <cell r="U5353" t="str">
            <v/>
          </cell>
          <cell r="V5353" t="str">
            <v>Sim</v>
          </cell>
          <cell r="W5353" t="str">
            <v>Não</v>
          </cell>
        </row>
        <row r="5354">
          <cell r="D5354" t="str">
            <v>Avelinópolis/GO</v>
          </cell>
          <cell r="E5354" t="str">
            <v>n.d.</v>
          </cell>
          <cell r="F5354">
            <v>0.14523868425715569</v>
          </cell>
          <cell r="G5354" t="str">
            <v>A</v>
          </cell>
          <cell r="H5354">
            <v>0.96979691326542916</v>
          </cell>
          <cell r="I5354" t="str">
            <v>C</v>
          </cell>
          <cell r="J5354" t="str">
            <v>n.d.</v>
          </cell>
          <cell r="K5354" t="str">
            <v>n.d.</v>
          </cell>
          <cell r="L5354" t="str">
            <v>Cicf</v>
          </cell>
          <cell r="M535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54" t="str">
            <v>CAPAG Ano Base 2023</v>
          </cell>
          <cell r="O5354" t="str">
            <v>Não</v>
          </cell>
          <cell r="P5354" t="str">
            <v>n.d.</v>
          </cell>
          <cell r="Q5354" t="str">
            <v>Sim</v>
          </cell>
          <cell r="R5354" t="str">
            <v/>
          </cell>
          <cell r="S5354" t="str">
            <v/>
          </cell>
          <cell r="T5354" t="str">
            <v/>
          </cell>
          <cell r="U5354" t="str">
            <v>Sim</v>
          </cell>
          <cell r="V5354" t="str">
            <v>Sim</v>
          </cell>
          <cell r="W5354" t="str">
            <v>Sim</v>
          </cell>
        </row>
        <row r="5355">
          <cell r="D5355" t="str">
            <v>Baliza/GO</v>
          </cell>
          <cell r="E5355" t="str">
            <v>n.d.</v>
          </cell>
          <cell r="F5355">
            <v>7.5614394752777522E-2</v>
          </cell>
          <cell r="G5355" t="str">
            <v>A</v>
          </cell>
          <cell r="H5355" t="str">
            <v>n.d.</v>
          </cell>
          <cell r="I5355" t="str">
            <v>n.d.</v>
          </cell>
          <cell r="J5355">
            <v>0.10474978936959235</v>
          </cell>
          <cell r="K5355" t="str">
            <v>A</v>
          </cell>
          <cell r="L5355" t="str">
            <v>Cicf</v>
          </cell>
          <cell r="M535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55" t="str">
            <v>CAPAG Ano Base 2023</v>
          </cell>
          <cell r="O5355" t="str">
            <v>Não</v>
          </cell>
          <cell r="P5355">
            <v>6.0128346345480262E-2</v>
          </cell>
          <cell r="Q5355" t="str">
            <v>Sim</v>
          </cell>
          <cell r="R5355" t="str">
            <v/>
          </cell>
          <cell r="S5355" t="str">
            <v>Sim</v>
          </cell>
          <cell r="T5355" t="str">
            <v/>
          </cell>
          <cell r="U5355" t="str">
            <v/>
          </cell>
          <cell r="V5355" t="str">
            <v>Sim</v>
          </cell>
          <cell r="W5355" t="str">
            <v>Sim</v>
          </cell>
        </row>
        <row r="5356">
          <cell r="D5356" t="str">
            <v>Barro Alto/GO</v>
          </cell>
          <cell r="E5356" t="str">
            <v>n.d.</v>
          </cell>
          <cell r="F5356" t="str">
            <v>n.d.</v>
          </cell>
          <cell r="G5356" t="str">
            <v>n.d.</v>
          </cell>
          <cell r="H5356" t="str">
            <v>n.d.</v>
          </cell>
          <cell r="I5356" t="str">
            <v>n.d.</v>
          </cell>
          <cell r="J5356" t="str">
            <v>n.d.</v>
          </cell>
          <cell r="K5356" t="str">
            <v>n.d.</v>
          </cell>
          <cell r="L5356" t="str">
            <v>Cicf</v>
          </cell>
          <cell r="M5356" t="str">
            <v xml:space="preserve">Ente não publicou último RGF de 2024
Ente não publicou último RREO de 2024
</v>
          </cell>
          <cell r="N5356" t="str">
            <v>CAPAG Ano Base 2023</v>
          </cell>
          <cell r="O5356" t="str">
            <v>Não</v>
          </cell>
          <cell r="P5356">
            <v>0.23692695667833857</v>
          </cell>
          <cell r="Q5356" t="str">
            <v>Sim</v>
          </cell>
          <cell r="R5356" t="str">
            <v>Sim</v>
          </cell>
          <cell r="S5356" t="str">
            <v/>
          </cell>
          <cell r="T5356" t="str">
            <v/>
          </cell>
          <cell r="U5356" t="str">
            <v/>
          </cell>
          <cell r="V5356" t="str">
            <v>Não</v>
          </cell>
          <cell r="W5356" t="str">
            <v>Não</v>
          </cell>
        </row>
        <row r="5357">
          <cell r="D5357" t="str">
            <v>Bela Vista de Goiás/GO</v>
          </cell>
          <cell r="E5357" t="str">
            <v>n.d.</v>
          </cell>
          <cell r="F5357" t="str">
            <v>n.d.</v>
          </cell>
          <cell r="G5357" t="str">
            <v>n.d.</v>
          </cell>
          <cell r="H5357" t="str">
            <v>n.d.</v>
          </cell>
          <cell r="I5357" t="str">
            <v>n.d.</v>
          </cell>
          <cell r="J5357" t="str">
            <v>n.d.</v>
          </cell>
          <cell r="K5357" t="str">
            <v>n.d.</v>
          </cell>
          <cell r="L5357" t="str">
            <v>Cicf</v>
          </cell>
          <cell r="M5357" t="str">
            <v xml:space="preserve">Ente não publicou último RGF de 2024
Ente não publicou último RREO de 2024
</v>
          </cell>
          <cell r="N5357" t="str">
            <v>CAPAG Ano Base 2023</v>
          </cell>
          <cell r="O5357" t="str">
            <v>Não</v>
          </cell>
          <cell r="P5357">
            <v>7.0478481309504931E-2</v>
          </cell>
          <cell r="Q5357" t="str">
            <v>Sim</v>
          </cell>
          <cell r="R5357" t="str">
            <v>Sim</v>
          </cell>
          <cell r="S5357" t="str">
            <v/>
          </cell>
          <cell r="T5357" t="str">
            <v/>
          </cell>
          <cell r="U5357" t="str">
            <v/>
          </cell>
          <cell r="V5357" t="str">
            <v>Não</v>
          </cell>
          <cell r="W5357" t="str">
            <v>Não</v>
          </cell>
        </row>
        <row r="5358">
          <cell r="D5358" t="str">
            <v>Bom Jardim de Goiás/GO</v>
          </cell>
          <cell r="E5358" t="str">
            <v>n.d.</v>
          </cell>
          <cell r="F5358">
            <v>0.26025482652185389</v>
          </cell>
          <cell r="G5358" t="str">
            <v>A</v>
          </cell>
          <cell r="H5358">
            <v>0.95153398573357939</v>
          </cell>
          <cell r="I5358" t="str">
            <v>C</v>
          </cell>
          <cell r="J5358" t="str">
            <v>n.d.</v>
          </cell>
          <cell r="K5358" t="str">
            <v>n.d.</v>
          </cell>
          <cell r="L5358" t="str">
            <v>Cicf</v>
          </cell>
          <cell r="M535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58" t="str">
            <v>CAPAG Ano Base 2023</v>
          </cell>
          <cell r="O5358" t="str">
            <v>Não</v>
          </cell>
          <cell r="P5358" t="str">
            <v>n.d.</v>
          </cell>
          <cell r="Q5358" t="str">
            <v>Sim</v>
          </cell>
          <cell r="R5358" t="str">
            <v/>
          </cell>
          <cell r="S5358" t="str">
            <v/>
          </cell>
          <cell r="T5358" t="str">
            <v/>
          </cell>
          <cell r="U5358" t="str">
            <v>Sim</v>
          </cell>
          <cell r="V5358" t="str">
            <v>Sim</v>
          </cell>
          <cell r="W5358" t="str">
            <v>Sim</v>
          </cell>
        </row>
        <row r="5359">
          <cell r="D5359" t="str">
            <v>Bom Jesus de Goiás/GO</v>
          </cell>
          <cell r="E5359" t="str">
            <v>n.d.</v>
          </cell>
          <cell r="F5359">
            <v>0.22530371091628595</v>
          </cell>
          <cell r="G5359" t="str">
            <v>A</v>
          </cell>
          <cell r="H5359">
            <v>0.97337121788248782</v>
          </cell>
          <cell r="I5359" t="str">
            <v>C</v>
          </cell>
          <cell r="J5359" t="str">
            <v>n.d.</v>
          </cell>
          <cell r="K5359" t="str">
            <v>n.d.</v>
          </cell>
          <cell r="L5359" t="str">
            <v>Dicf</v>
          </cell>
          <cell r="M535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59" t="str">
            <v>CAPAG Ano Base 2023</v>
          </cell>
          <cell r="O5359" t="str">
            <v>Não</v>
          </cell>
          <cell r="P5359" t="str">
            <v>n.d.</v>
          </cell>
          <cell r="Q5359" t="str">
            <v>Sim</v>
          </cell>
          <cell r="R5359" t="str">
            <v/>
          </cell>
          <cell r="S5359" t="str">
            <v/>
          </cell>
          <cell r="T5359" t="str">
            <v/>
          </cell>
          <cell r="U5359" t="str">
            <v>Sim</v>
          </cell>
          <cell r="V5359" t="str">
            <v>Sim</v>
          </cell>
          <cell r="W5359" t="str">
            <v>Sim</v>
          </cell>
        </row>
        <row r="5360">
          <cell r="D5360" t="str">
            <v>Bonfinópolis/GO</v>
          </cell>
          <cell r="E5360" t="str">
            <v>n.d.</v>
          </cell>
          <cell r="F5360">
            <v>9.8723562639695644E-2</v>
          </cell>
          <cell r="G5360" t="str">
            <v>A</v>
          </cell>
          <cell r="H5360">
            <v>0.92366732417804265</v>
          </cell>
          <cell r="I5360" t="str">
            <v>B</v>
          </cell>
          <cell r="J5360" t="str">
            <v>n.d.</v>
          </cell>
          <cell r="K5360" t="str">
            <v>n.d.</v>
          </cell>
          <cell r="L5360" t="str">
            <v>Dicf</v>
          </cell>
          <cell r="M536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60" t="str">
            <v>CAPAG Ano Base 2023</v>
          </cell>
          <cell r="O5360" t="str">
            <v>Não</v>
          </cell>
          <cell r="P5360">
            <v>0.2198516749977332</v>
          </cell>
          <cell r="Q5360" t="str">
            <v>Sim</v>
          </cell>
          <cell r="R5360" t="str">
            <v>Sim</v>
          </cell>
          <cell r="S5360" t="str">
            <v/>
          </cell>
          <cell r="T5360" t="str">
            <v/>
          </cell>
          <cell r="U5360" t="str">
            <v>Sim</v>
          </cell>
          <cell r="V5360" t="str">
            <v>Sim</v>
          </cell>
          <cell r="W5360" t="str">
            <v>Sim</v>
          </cell>
        </row>
        <row r="5361">
          <cell r="D5361" t="str">
            <v>Bonópolis/GO</v>
          </cell>
          <cell r="E5361" t="str">
            <v>n.d.</v>
          </cell>
          <cell r="F5361">
            <v>7.0629060232050525E-2</v>
          </cell>
          <cell r="G5361" t="str">
            <v>A</v>
          </cell>
          <cell r="H5361" t="str">
            <v>n.d.</v>
          </cell>
          <cell r="I5361" t="str">
            <v>n.d.</v>
          </cell>
          <cell r="J5361">
            <v>2.4467063143756185E-2</v>
          </cell>
          <cell r="K5361" t="str">
            <v>B</v>
          </cell>
          <cell r="L5361" t="str">
            <v>Bicf</v>
          </cell>
          <cell r="M536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61" t="str">
            <v>CAPAG Ano Base 2023</v>
          </cell>
          <cell r="O5361" t="str">
            <v>Não</v>
          </cell>
          <cell r="P5361">
            <v>0.3907798555216474</v>
          </cell>
          <cell r="Q5361" t="str">
            <v>Sim</v>
          </cell>
          <cell r="R5361" t="str">
            <v/>
          </cell>
          <cell r="S5361" t="str">
            <v>Sim</v>
          </cell>
          <cell r="T5361" t="str">
            <v/>
          </cell>
          <cell r="U5361" t="str">
            <v/>
          </cell>
          <cell r="V5361" t="str">
            <v>Sim</v>
          </cell>
          <cell r="W5361" t="str">
            <v>Não</v>
          </cell>
        </row>
        <row r="5362">
          <cell r="D5362" t="str">
            <v>Brazabrantes/GO</v>
          </cell>
          <cell r="E5362" t="str">
            <v>n.d.</v>
          </cell>
          <cell r="F5362">
            <v>5.360120538406332E-3</v>
          </cell>
          <cell r="G5362" t="str">
            <v>A</v>
          </cell>
          <cell r="H5362">
            <v>0.96888678858545285</v>
          </cell>
          <cell r="I5362" t="str">
            <v>C</v>
          </cell>
          <cell r="J5362" t="str">
            <v>n.d.</v>
          </cell>
          <cell r="K5362" t="str">
            <v>n.d.</v>
          </cell>
          <cell r="L5362" t="str">
            <v>Dicf</v>
          </cell>
          <cell r="M536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62" t="str">
            <v>CAPAG Ano Base 2023</v>
          </cell>
          <cell r="O5362" t="str">
            <v>Não</v>
          </cell>
          <cell r="P5362" t="str">
            <v>n.d.</v>
          </cell>
          <cell r="Q5362" t="str">
            <v>Sim</v>
          </cell>
          <cell r="R5362" t="str">
            <v/>
          </cell>
          <cell r="S5362" t="str">
            <v/>
          </cell>
          <cell r="T5362" t="str">
            <v/>
          </cell>
          <cell r="U5362" t="str">
            <v>Sim</v>
          </cell>
          <cell r="V5362" t="str">
            <v>Sim</v>
          </cell>
          <cell r="W5362" t="str">
            <v>Sim</v>
          </cell>
        </row>
        <row r="5363">
          <cell r="D5363" t="str">
            <v>Britânia/GO</v>
          </cell>
          <cell r="E5363" t="str">
            <v>C</v>
          </cell>
          <cell r="F5363">
            <v>0.34366841865696185</v>
          </cell>
          <cell r="G5363" t="str">
            <v>A</v>
          </cell>
          <cell r="H5363">
            <v>1.0985083355067506</v>
          </cell>
          <cell r="I5363" t="str">
            <v>C</v>
          </cell>
          <cell r="J5363">
            <v>8.0466727987280606E-3</v>
          </cell>
          <cell r="K5363" t="str">
            <v>B</v>
          </cell>
          <cell r="L5363" t="str">
            <v>Cicf</v>
          </cell>
          <cell r="M5363" t="str">
            <v/>
          </cell>
          <cell r="N5363" t="str">
            <v>CAPAG Ano Base 2023</v>
          </cell>
          <cell r="O5363" t="str">
            <v>Não</v>
          </cell>
          <cell r="P5363">
            <v>3.5508833673236475E-3</v>
          </cell>
          <cell r="Q5363" t="str">
            <v>Sim</v>
          </cell>
          <cell r="R5363" t="str">
            <v/>
          </cell>
          <cell r="S5363" t="str">
            <v/>
          </cell>
          <cell r="T5363" t="str">
            <v/>
          </cell>
          <cell r="U5363" t="str">
            <v/>
          </cell>
          <cell r="V5363" t="str">
            <v>Sim</v>
          </cell>
          <cell r="W5363" t="str">
            <v>Sim</v>
          </cell>
        </row>
        <row r="5364">
          <cell r="D5364" t="str">
            <v>Buriti Alegre/GO</v>
          </cell>
          <cell r="E5364" t="str">
            <v>C</v>
          </cell>
          <cell r="F5364">
            <v>0.13654162020394478</v>
          </cell>
          <cell r="G5364" t="str">
            <v>A</v>
          </cell>
          <cell r="H5364">
            <v>0.95246748410006266</v>
          </cell>
          <cell r="I5364" t="str">
            <v>C</v>
          </cell>
          <cell r="J5364">
            <v>-1.0933222854123523E-3</v>
          </cell>
          <cell r="K5364" t="str">
            <v>C</v>
          </cell>
          <cell r="L5364" t="str">
            <v>Dicf</v>
          </cell>
          <cell r="M5364" t="str">
            <v/>
          </cell>
          <cell r="N5364" t="str">
            <v>CAPAG Ano Base 2023</v>
          </cell>
          <cell r="O5364" t="str">
            <v>Não</v>
          </cell>
          <cell r="P5364">
            <v>1.2922258027565243</v>
          </cell>
          <cell r="Q5364" t="str">
            <v>Sim</v>
          </cell>
          <cell r="R5364" t="str">
            <v/>
          </cell>
          <cell r="S5364" t="str">
            <v/>
          </cell>
          <cell r="T5364" t="str">
            <v/>
          </cell>
          <cell r="U5364" t="str">
            <v/>
          </cell>
          <cell r="V5364" t="str">
            <v>Sim</v>
          </cell>
          <cell r="W5364" t="str">
            <v>Sim</v>
          </cell>
        </row>
        <row r="5365">
          <cell r="D5365" t="str">
            <v>Buriti de Goiás/GO</v>
          </cell>
          <cell r="E5365" t="str">
            <v>n.d.</v>
          </cell>
          <cell r="F5365">
            <v>2.7146663114067701E-2</v>
          </cell>
          <cell r="G5365" t="str">
            <v>A</v>
          </cell>
          <cell r="H5365">
            <v>0.8777198544951581</v>
          </cell>
          <cell r="I5365" t="str">
            <v>B</v>
          </cell>
          <cell r="J5365" t="str">
            <v>n.d.</v>
          </cell>
          <cell r="K5365" t="str">
            <v>n.d.</v>
          </cell>
          <cell r="L5365" t="str">
            <v>Cicf</v>
          </cell>
          <cell r="M53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65" t="str">
            <v>CAPAG Ano Base 2023</v>
          </cell>
          <cell r="O5365" t="str">
            <v>Não</v>
          </cell>
          <cell r="P5365" t="str">
            <v>n.d.</v>
          </cell>
          <cell r="Q5365" t="str">
            <v>Sim</v>
          </cell>
          <cell r="R5365" t="str">
            <v/>
          </cell>
          <cell r="S5365" t="str">
            <v/>
          </cell>
          <cell r="T5365" t="str">
            <v/>
          </cell>
          <cell r="U5365" t="str">
            <v>Sim</v>
          </cell>
          <cell r="V5365" t="str">
            <v>Sim</v>
          </cell>
          <cell r="W5365" t="str">
            <v>Não</v>
          </cell>
        </row>
        <row r="5366">
          <cell r="D5366" t="str">
            <v>Buritinópolis/GO</v>
          </cell>
          <cell r="E5366" t="str">
            <v>n.d.</v>
          </cell>
          <cell r="F5366" t="str">
            <v>n.d.</v>
          </cell>
          <cell r="G5366" t="str">
            <v>n.d.</v>
          </cell>
          <cell r="H5366" t="str">
            <v>n.d.</v>
          </cell>
          <cell r="I5366" t="str">
            <v>n.d.</v>
          </cell>
          <cell r="J5366" t="str">
            <v>n.d.</v>
          </cell>
          <cell r="K5366" t="str">
            <v>n.d.</v>
          </cell>
          <cell r="L5366" t="str">
            <v>Cicf</v>
          </cell>
          <cell r="M5366" t="str">
            <v xml:space="preserve">Ente não publicou último RGF de 2024
Ente não publicou último RREO de 2024
</v>
          </cell>
          <cell r="N5366" t="str">
            <v>CAPAG Ano Base 2023</v>
          </cell>
          <cell r="O5366" t="str">
            <v>Não</v>
          </cell>
          <cell r="P5366">
            <v>0.14436995549269119</v>
          </cell>
          <cell r="Q5366" t="str">
            <v>Sim</v>
          </cell>
          <cell r="R5366" t="str">
            <v>Sim</v>
          </cell>
          <cell r="S5366" t="str">
            <v/>
          </cell>
          <cell r="T5366" t="str">
            <v/>
          </cell>
          <cell r="U5366" t="str">
            <v/>
          </cell>
          <cell r="V5366" t="str">
            <v>Não</v>
          </cell>
          <cell r="W5366" t="str">
            <v>Não</v>
          </cell>
        </row>
        <row r="5367">
          <cell r="D5367" t="str">
            <v>Cabeceiras/GO</v>
          </cell>
          <cell r="E5367" t="str">
            <v>n.d.</v>
          </cell>
          <cell r="F5367">
            <v>3.3528171428789263E-2</v>
          </cell>
          <cell r="G5367" t="str">
            <v>A</v>
          </cell>
          <cell r="H5367" t="str">
            <v>n.d.</v>
          </cell>
          <cell r="I5367" t="str">
            <v>n.d.</v>
          </cell>
          <cell r="J5367">
            <v>9.1206198416084368E-4</v>
          </cell>
          <cell r="K5367" t="str">
            <v>B</v>
          </cell>
          <cell r="L5367" t="str">
            <v>Cicf</v>
          </cell>
          <cell r="M536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67" t="str">
            <v>CAPAG Ano Base 2023</v>
          </cell>
          <cell r="O5367" t="str">
            <v>Não</v>
          </cell>
          <cell r="P5367">
            <v>0</v>
          </cell>
          <cell r="Q5367" t="str">
            <v>Sim</v>
          </cell>
          <cell r="R5367" t="str">
            <v/>
          </cell>
          <cell r="S5367" t="str">
            <v>Sim</v>
          </cell>
          <cell r="T5367" t="str">
            <v/>
          </cell>
          <cell r="U5367" t="str">
            <v/>
          </cell>
          <cell r="V5367" t="str">
            <v>Sim</v>
          </cell>
          <cell r="W5367" t="str">
            <v>Sim</v>
          </cell>
        </row>
        <row r="5368">
          <cell r="D5368" t="str">
            <v>Cachoeira Alta/GO</v>
          </cell>
          <cell r="E5368" t="str">
            <v>n.d.</v>
          </cell>
          <cell r="F5368">
            <v>5.6249694026034809E-2</v>
          </cell>
          <cell r="G5368" t="str">
            <v>A</v>
          </cell>
          <cell r="H5368">
            <v>0.95728500640297709</v>
          </cell>
          <cell r="I5368" t="str">
            <v>C</v>
          </cell>
          <cell r="J5368" t="str">
            <v>n.d.</v>
          </cell>
          <cell r="K5368" t="str">
            <v>n.d.</v>
          </cell>
          <cell r="L5368" t="str">
            <v>Cicf</v>
          </cell>
          <cell r="M536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68" t="str">
            <v>CAPAG Ano Base 2023</v>
          </cell>
          <cell r="O5368" t="str">
            <v>Não</v>
          </cell>
          <cell r="P5368" t="str">
            <v>n.d.</v>
          </cell>
          <cell r="Q5368" t="str">
            <v>Sim</v>
          </cell>
          <cell r="R5368" t="str">
            <v/>
          </cell>
          <cell r="S5368" t="str">
            <v/>
          </cell>
          <cell r="T5368" t="str">
            <v/>
          </cell>
          <cell r="U5368" t="str">
            <v>Sim</v>
          </cell>
          <cell r="V5368" t="str">
            <v>Sim</v>
          </cell>
          <cell r="W5368" t="str">
            <v>Sim</v>
          </cell>
        </row>
        <row r="5369">
          <cell r="D5369" t="str">
            <v>Cachoeira de Goiás/GO</v>
          </cell>
          <cell r="E5369" t="str">
            <v>n.e.</v>
          </cell>
          <cell r="F5369" t="e">
            <v>#DIV/0!</v>
          </cell>
          <cell r="G5369" t="str">
            <v>n.d.</v>
          </cell>
          <cell r="H5369" t="str">
            <v>n.d.</v>
          </cell>
          <cell r="I5369" t="str">
            <v>n.d.</v>
          </cell>
          <cell r="J5369" t="str">
            <v>n.d.</v>
          </cell>
          <cell r="K5369" t="str">
            <v>n.d.</v>
          </cell>
          <cell r="L5369" t="str">
            <v>Eicf</v>
          </cell>
          <cell r="M5369" t="str">
            <v>Ente possui ranking da informação contábil Eicf</v>
          </cell>
          <cell r="N5369" t="str">
            <v>CAPAG Ano Base 2023</v>
          </cell>
          <cell r="O5369" t="str">
            <v>Não</v>
          </cell>
          <cell r="P5369" t="str">
            <v/>
          </cell>
          <cell r="Q5369" t="str">
            <v>Sim</v>
          </cell>
          <cell r="R5369" t="str">
            <v/>
          </cell>
          <cell r="S5369" t="str">
            <v>Sim</v>
          </cell>
          <cell r="T5369" t="str">
            <v/>
          </cell>
          <cell r="U5369" t="str">
            <v/>
          </cell>
          <cell r="V5369" t="str">
            <v>Não</v>
          </cell>
          <cell r="W5369" t="str">
            <v>Não</v>
          </cell>
        </row>
        <row r="5370">
          <cell r="D5370" t="str">
            <v>Cachoeira Dourada/GO</v>
          </cell>
          <cell r="E5370" t="str">
            <v>n.d.</v>
          </cell>
          <cell r="F5370">
            <v>0.42596502646313034</v>
          </cell>
          <cell r="G5370" t="str">
            <v>A</v>
          </cell>
          <cell r="H5370">
            <v>0.86601057077348476</v>
          </cell>
          <cell r="I5370" t="str">
            <v>B</v>
          </cell>
          <cell r="J5370" t="str">
            <v>n.d.</v>
          </cell>
          <cell r="K5370" t="str">
            <v>n.d.</v>
          </cell>
          <cell r="L5370" t="str">
            <v>Cicf</v>
          </cell>
          <cell r="M537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70" t="str">
            <v>CAPAG Ano Base 2023</v>
          </cell>
          <cell r="O5370" t="str">
            <v>Não</v>
          </cell>
          <cell r="P5370" t="str">
            <v>n.d.</v>
          </cell>
          <cell r="Q5370" t="str">
            <v>Sim</v>
          </cell>
          <cell r="R5370" t="str">
            <v/>
          </cell>
          <cell r="S5370" t="str">
            <v/>
          </cell>
          <cell r="T5370" t="str">
            <v/>
          </cell>
          <cell r="U5370" t="str">
            <v>Sim</v>
          </cell>
          <cell r="V5370" t="str">
            <v>Sim</v>
          </cell>
          <cell r="W5370" t="str">
            <v>Sim</v>
          </cell>
        </row>
        <row r="5371">
          <cell r="D5371" t="str">
            <v>Caçu/GO</v>
          </cell>
          <cell r="E5371" t="str">
            <v>n.d.</v>
          </cell>
          <cell r="F5371">
            <v>0.15733323642941729</v>
          </cell>
          <cell r="G5371" t="str">
            <v>A</v>
          </cell>
          <cell r="H5371" t="str">
            <v>n.d.</v>
          </cell>
          <cell r="I5371" t="str">
            <v>n.d.</v>
          </cell>
          <cell r="J5371" t="str">
            <v>n.d.</v>
          </cell>
          <cell r="K5371" t="str">
            <v>n.d.</v>
          </cell>
          <cell r="L5371" t="str">
            <v>Dicf</v>
          </cell>
          <cell r="M5371"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71" t="str">
            <v>CAPAG Ano Base 2023</v>
          </cell>
          <cell r="O5371" t="str">
            <v>Não</v>
          </cell>
          <cell r="P5371" t="str">
            <v>n.d.</v>
          </cell>
          <cell r="Q5371" t="str">
            <v>Sim</v>
          </cell>
          <cell r="R5371" t="str">
            <v/>
          </cell>
          <cell r="S5371" t="str">
            <v>Sim</v>
          </cell>
          <cell r="T5371" t="str">
            <v/>
          </cell>
          <cell r="U5371" t="str">
            <v>Sim</v>
          </cell>
          <cell r="V5371" t="str">
            <v>Sim</v>
          </cell>
          <cell r="W5371" t="str">
            <v>Sim</v>
          </cell>
        </row>
        <row r="5372">
          <cell r="D5372" t="str">
            <v>Caiapônia/GO</v>
          </cell>
          <cell r="E5372" t="str">
            <v>n.d.</v>
          </cell>
          <cell r="F5372">
            <v>0.19282561572636739</v>
          </cell>
          <cell r="G5372" t="str">
            <v>A</v>
          </cell>
          <cell r="H5372">
            <v>0.9150051616525432</v>
          </cell>
          <cell r="I5372" t="str">
            <v>B</v>
          </cell>
          <cell r="J5372" t="str">
            <v>n.d.</v>
          </cell>
          <cell r="K5372" t="str">
            <v>n.d.</v>
          </cell>
          <cell r="L5372" t="str">
            <v>Cicf</v>
          </cell>
          <cell r="M537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72" t="str">
            <v>CAPAG Ano Base 2023</v>
          </cell>
          <cell r="O5372" t="str">
            <v>Não</v>
          </cell>
          <cell r="P5372">
            <v>0.22098251505505145</v>
          </cell>
          <cell r="Q5372" t="str">
            <v>Sim</v>
          </cell>
          <cell r="R5372" t="str">
            <v>Sim</v>
          </cell>
          <cell r="S5372" t="str">
            <v/>
          </cell>
          <cell r="T5372" t="str">
            <v/>
          </cell>
          <cell r="U5372" t="str">
            <v>Sim</v>
          </cell>
          <cell r="V5372" t="str">
            <v>Sim</v>
          </cell>
          <cell r="W5372" t="str">
            <v>Sim</v>
          </cell>
        </row>
        <row r="5373">
          <cell r="D5373" t="str">
            <v>Caldas Novas/GO</v>
          </cell>
          <cell r="E5373" t="str">
            <v>C</v>
          </cell>
          <cell r="F5373">
            <v>0.2984846552447824</v>
          </cell>
          <cell r="G5373" t="str">
            <v>A</v>
          </cell>
          <cell r="H5373">
            <v>0.92259146857850416</v>
          </cell>
          <cell r="I5373" t="str">
            <v>B</v>
          </cell>
          <cell r="J5373">
            <v>-3.1320107031419943E-2</v>
          </cell>
          <cell r="K5373" t="str">
            <v>C</v>
          </cell>
          <cell r="L5373" t="str">
            <v>Dicf</v>
          </cell>
          <cell r="M5373" t="str">
            <v/>
          </cell>
          <cell r="N5373" t="str">
            <v>CAPAG Ano Base 2023</v>
          </cell>
          <cell r="O5373" t="str">
            <v>Não</v>
          </cell>
          <cell r="P5373" t="str">
            <v/>
          </cell>
          <cell r="Q5373" t="str">
            <v>Sim</v>
          </cell>
          <cell r="R5373" t="str">
            <v/>
          </cell>
          <cell r="S5373" t="str">
            <v/>
          </cell>
          <cell r="T5373" t="str">
            <v/>
          </cell>
          <cell r="U5373" t="str">
            <v/>
          </cell>
          <cell r="V5373" t="str">
            <v>Sim</v>
          </cell>
          <cell r="W5373" t="str">
            <v>Sim</v>
          </cell>
        </row>
        <row r="5374">
          <cell r="D5374" t="str">
            <v>Caldazinha/GO</v>
          </cell>
          <cell r="E5374" t="str">
            <v>n.d.</v>
          </cell>
          <cell r="F5374">
            <v>2.0219467344232939E-2</v>
          </cell>
          <cell r="G5374" t="str">
            <v>A</v>
          </cell>
          <cell r="H5374" t="str">
            <v>n.d.</v>
          </cell>
          <cell r="I5374" t="str">
            <v>n.d.</v>
          </cell>
          <cell r="J5374" t="str">
            <v>n.d.</v>
          </cell>
          <cell r="K5374" t="str">
            <v>n.d.</v>
          </cell>
          <cell r="L5374" t="str">
            <v>Cicf</v>
          </cell>
          <cell r="M5374"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74" t="str">
            <v>CAPAG Ano Base 2023</v>
          </cell>
          <cell r="O5374" t="str">
            <v>Não</v>
          </cell>
          <cell r="P5374" t="str">
            <v>n.d.</v>
          </cell>
          <cell r="Q5374" t="str">
            <v>Sim</v>
          </cell>
          <cell r="R5374" t="str">
            <v/>
          </cell>
          <cell r="S5374" t="str">
            <v>Sim</v>
          </cell>
          <cell r="T5374" t="str">
            <v>Negativa</v>
          </cell>
          <cell r="U5374" t="str">
            <v>Sim</v>
          </cell>
          <cell r="V5374" t="str">
            <v>Sim</v>
          </cell>
          <cell r="W5374" t="str">
            <v>Sim</v>
          </cell>
        </row>
        <row r="5375">
          <cell r="D5375" t="str">
            <v>Campestre de Goiás/GO</v>
          </cell>
          <cell r="E5375" t="str">
            <v>n.d.</v>
          </cell>
          <cell r="F5375">
            <v>0.1521995225732522</v>
          </cell>
          <cell r="G5375" t="str">
            <v>A</v>
          </cell>
          <cell r="H5375" t="str">
            <v>n.d.</v>
          </cell>
          <cell r="I5375" t="str">
            <v>n.d.</v>
          </cell>
          <cell r="J5375" t="str">
            <v>n.d.</v>
          </cell>
          <cell r="K5375" t="str">
            <v>n.d.</v>
          </cell>
          <cell r="L5375" t="str">
            <v>Cicf</v>
          </cell>
          <cell r="M5375"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75" t="str">
            <v>CAPAG Ano Base 2023</v>
          </cell>
          <cell r="O5375" t="str">
            <v>Não</v>
          </cell>
          <cell r="P5375" t="str">
            <v>n.d.</v>
          </cell>
          <cell r="Q5375" t="str">
            <v>Sim</v>
          </cell>
          <cell r="R5375" t="str">
            <v/>
          </cell>
          <cell r="S5375" t="str">
            <v>Sim</v>
          </cell>
          <cell r="T5375" t="str">
            <v>Negativa</v>
          </cell>
          <cell r="U5375" t="str">
            <v>Sim</v>
          </cell>
          <cell r="V5375" t="str">
            <v>Sim</v>
          </cell>
          <cell r="W5375" t="str">
            <v>Não</v>
          </cell>
        </row>
        <row r="5376">
          <cell r="D5376" t="str">
            <v>Campinaçu/GO</v>
          </cell>
          <cell r="E5376" t="str">
            <v>D</v>
          </cell>
          <cell r="F5376">
            <v>1.0428119430690419</v>
          </cell>
          <cell r="G5376" t="str">
            <v>C</v>
          </cell>
          <cell r="H5376">
            <v>0.97003556549910974</v>
          </cell>
          <cell r="I5376" t="str">
            <v>C</v>
          </cell>
          <cell r="J5376">
            <v>-1.7452022013872071E-2</v>
          </cell>
          <cell r="K5376" t="str">
            <v>C</v>
          </cell>
          <cell r="L5376" t="str">
            <v>Cicf</v>
          </cell>
          <cell r="M5376" t="str">
            <v/>
          </cell>
          <cell r="N5376" t="str">
            <v>CAPAG Ano Base 2023</v>
          </cell>
          <cell r="O5376" t="str">
            <v>Não</v>
          </cell>
          <cell r="P5376">
            <v>3.8099001421035874</v>
          </cell>
          <cell r="Q5376" t="str">
            <v>Sim</v>
          </cell>
          <cell r="R5376" t="str">
            <v/>
          </cell>
          <cell r="S5376" t="str">
            <v/>
          </cell>
          <cell r="T5376" t="str">
            <v/>
          </cell>
          <cell r="U5376" t="str">
            <v/>
          </cell>
          <cell r="V5376" t="str">
            <v>Sim</v>
          </cell>
          <cell r="W5376" t="str">
            <v>Sim</v>
          </cell>
        </row>
        <row r="5377">
          <cell r="D5377" t="str">
            <v>Campinorte/GO</v>
          </cell>
          <cell r="E5377" t="str">
            <v>n.d.</v>
          </cell>
          <cell r="F5377">
            <v>3.6853746497779234E-2</v>
          </cell>
          <cell r="G5377" t="str">
            <v>A</v>
          </cell>
          <cell r="H5377" t="str">
            <v>n.d.</v>
          </cell>
          <cell r="I5377" t="str">
            <v>n.d.</v>
          </cell>
          <cell r="J5377">
            <v>-8.9464822083087708E-4</v>
          </cell>
          <cell r="K5377" t="str">
            <v>C</v>
          </cell>
          <cell r="L5377" t="str">
            <v>Dicf</v>
          </cell>
          <cell r="M537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77" t="str">
            <v>CAPAG Ano Base 2023</v>
          </cell>
          <cell r="O5377" t="str">
            <v>Não</v>
          </cell>
          <cell r="P5377">
            <v>1.0462672360204537</v>
          </cell>
          <cell r="Q5377" t="str">
            <v>Sim</v>
          </cell>
          <cell r="R5377" t="str">
            <v/>
          </cell>
          <cell r="S5377" t="str">
            <v>Sim</v>
          </cell>
          <cell r="T5377" t="str">
            <v/>
          </cell>
          <cell r="U5377" t="str">
            <v/>
          </cell>
          <cell r="V5377" t="str">
            <v>Sim</v>
          </cell>
          <cell r="W5377" t="str">
            <v>Sim</v>
          </cell>
        </row>
        <row r="5378">
          <cell r="D5378" t="str">
            <v>Campo Alegre de Goiás/GO</v>
          </cell>
          <cell r="E5378" t="str">
            <v>n.d.</v>
          </cell>
          <cell r="F5378">
            <v>4.4021136046145373E-3</v>
          </cell>
          <cell r="G5378" t="str">
            <v>A</v>
          </cell>
          <cell r="H5378" t="str">
            <v>n.d.</v>
          </cell>
          <cell r="I5378" t="str">
            <v>n.d.</v>
          </cell>
          <cell r="J5378">
            <v>0.1267807190373508</v>
          </cell>
          <cell r="K5378" t="str">
            <v>A</v>
          </cell>
          <cell r="L5378" t="str">
            <v>Cicf</v>
          </cell>
          <cell r="M537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78" t="str">
            <v>CAPAG Ano Base 2023</v>
          </cell>
          <cell r="O5378" t="str">
            <v>Não</v>
          </cell>
          <cell r="P5378">
            <v>6.3843633569278246E-2</v>
          </cell>
          <cell r="Q5378" t="str">
            <v>Sim</v>
          </cell>
          <cell r="R5378" t="str">
            <v/>
          </cell>
          <cell r="S5378" t="str">
            <v>Sim</v>
          </cell>
          <cell r="T5378" t="str">
            <v/>
          </cell>
          <cell r="U5378" t="str">
            <v/>
          </cell>
          <cell r="V5378" t="str">
            <v>Sim</v>
          </cell>
          <cell r="W5378" t="str">
            <v>Não</v>
          </cell>
        </row>
        <row r="5379">
          <cell r="D5379" t="str">
            <v>Campo Limpo de Goiás/GO</v>
          </cell>
          <cell r="E5379" t="str">
            <v>n.d.</v>
          </cell>
          <cell r="F5379">
            <v>9.3251505834020254E-3</v>
          </cell>
          <cell r="G5379" t="str">
            <v>A</v>
          </cell>
          <cell r="H5379">
            <v>0.94649719924912767</v>
          </cell>
          <cell r="I5379" t="str">
            <v>B</v>
          </cell>
          <cell r="J5379" t="str">
            <v>n.d.</v>
          </cell>
          <cell r="K5379" t="str">
            <v>n.d.</v>
          </cell>
          <cell r="L5379" t="str">
            <v>Dicf</v>
          </cell>
          <cell r="M53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79" t="str">
            <v>CAPAG Ano Base 2023</v>
          </cell>
          <cell r="O5379" t="str">
            <v>Não</v>
          </cell>
          <cell r="P5379" t="str">
            <v>n.d.</v>
          </cell>
          <cell r="Q5379" t="str">
            <v>Sim</v>
          </cell>
          <cell r="R5379" t="str">
            <v/>
          </cell>
          <cell r="S5379" t="str">
            <v/>
          </cell>
          <cell r="T5379" t="str">
            <v/>
          </cell>
          <cell r="U5379" t="str">
            <v>Sim</v>
          </cell>
          <cell r="V5379" t="str">
            <v>Sim</v>
          </cell>
          <cell r="W5379" t="str">
            <v>Sim</v>
          </cell>
        </row>
        <row r="5380">
          <cell r="D5380" t="str">
            <v>Campos Belos/GO</v>
          </cell>
          <cell r="E5380" t="str">
            <v>n.e.</v>
          </cell>
          <cell r="F5380">
            <v>8.8260251892379474E-2</v>
          </cell>
          <cell r="G5380" t="str">
            <v>A</v>
          </cell>
          <cell r="H5380" t="str">
            <v>n.d.</v>
          </cell>
          <cell r="I5380" t="str">
            <v>n.d.</v>
          </cell>
          <cell r="J5380">
            <v>3.3613204296803749E-2</v>
          </cell>
          <cell r="K5380" t="str">
            <v>B</v>
          </cell>
          <cell r="L5380" t="str">
            <v>Eicf</v>
          </cell>
          <cell r="M5380" t="str">
            <v>Ente possui ranking da informação contábil Eicf</v>
          </cell>
          <cell r="N5380" t="str">
            <v>CAPAG Ano Base 2023</v>
          </cell>
          <cell r="O5380" t="str">
            <v>Não</v>
          </cell>
          <cell r="P5380">
            <v>0.67004083483566168</v>
          </cell>
          <cell r="Q5380" t="str">
            <v>Não</v>
          </cell>
          <cell r="R5380" t="str">
            <v/>
          </cell>
          <cell r="S5380" t="str">
            <v>Sim</v>
          </cell>
          <cell r="T5380" t="str">
            <v/>
          </cell>
          <cell r="U5380" t="str">
            <v/>
          </cell>
          <cell r="V5380" t="str">
            <v>Sim</v>
          </cell>
          <cell r="W5380" t="str">
            <v>Não</v>
          </cell>
        </row>
        <row r="5381">
          <cell r="D5381" t="str">
            <v>Campos Verdes/GO</v>
          </cell>
          <cell r="E5381" t="str">
            <v>n.d.</v>
          </cell>
          <cell r="F5381">
            <v>0.34579006687636649</v>
          </cell>
          <cell r="G5381" t="str">
            <v>A</v>
          </cell>
          <cell r="H5381">
            <v>0.84988003793418043</v>
          </cell>
          <cell r="I5381" t="str">
            <v>A</v>
          </cell>
          <cell r="J5381" t="str">
            <v>n.d.</v>
          </cell>
          <cell r="K5381" t="str">
            <v>n.d.</v>
          </cell>
          <cell r="L5381" t="str">
            <v>Dicf</v>
          </cell>
          <cell r="M538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81" t="str">
            <v>CAPAG Ano Base 2023</v>
          </cell>
          <cell r="O5381" t="str">
            <v>Não</v>
          </cell>
          <cell r="P5381" t="str">
            <v>n.d.</v>
          </cell>
          <cell r="Q5381" t="str">
            <v>Sim</v>
          </cell>
          <cell r="R5381" t="str">
            <v/>
          </cell>
          <cell r="S5381" t="str">
            <v/>
          </cell>
          <cell r="T5381" t="str">
            <v/>
          </cell>
          <cell r="U5381" t="str">
            <v>Sim</v>
          </cell>
          <cell r="V5381" t="str">
            <v>Sim</v>
          </cell>
          <cell r="W5381" t="str">
            <v>Sim</v>
          </cell>
        </row>
        <row r="5382">
          <cell r="D5382" t="str">
            <v>Carmo do Rio Verde/GO</v>
          </cell>
          <cell r="E5382" t="str">
            <v>B</v>
          </cell>
          <cell r="F5382">
            <v>0.30421484733705845</v>
          </cell>
          <cell r="G5382" t="str">
            <v>A</v>
          </cell>
          <cell r="H5382">
            <v>0.87314256151192116</v>
          </cell>
          <cell r="I5382" t="str">
            <v>B</v>
          </cell>
          <cell r="J5382">
            <v>1.0711838957235221E-2</v>
          </cell>
          <cell r="K5382" t="str">
            <v>B</v>
          </cell>
          <cell r="L5382" t="str">
            <v>Dicf</v>
          </cell>
          <cell r="M5382" t="str">
            <v/>
          </cell>
          <cell r="N5382" t="str">
            <v>CAPAG Ano Base 2023</v>
          </cell>
          <cell r="O5382" t="str">
            <v>Não</v>
          </cell>
          <cell r="P5382">
            <v>0.48586393280851353</v>
          </cell>
          <cell r="Q5382" t="str">
            <v>Sim</v>
          </cell>
          <cell r="R5382" t="str">
            <v/>
          </cell>
          <cell r="S5382" t="str">
            <v/>
          </cell>
          <cell r="T5382" t="str">
            <v/>
          </cell>
          <cell r="U5382" t="str">
            <v/>
          </cell>
          <cell r="V5382" t="str">
            <v>Sim</v>
          </cell>
          <cell r="W5382" t="str">
            <v>Sim</v>
          </cell>
        </row>
        <row r="5383">
          <cell r="D5383" t="str">
            <v>Castelândia/GO</v>
          </cell>
          <cell r="E5383" t="str">
            <v>B</v>
          </cell>
          <cell r="F5383">
            <v>0.53564400346403751</v>
          </cell>
          <cell r="G5383" t="str">
            <v>A</v>
          </cell>
          <cell r="H5383">
            <v>0.89584310172334103</v>
          </cell>
          <cell r="I5383" t="str">
            <v>B</v>
          </cell>
          <cell r="J5383">
            <v>1.0316476805891877E-2</v>
          </cell>
          <cell r="K5383" t="str">
            <v>B</v>
          </cell>
          <cell r="L5383" t="str">
            <v>Dicf</v>
          </cell>
          <cell r="M5383" t="str">
            <v/>
          </cell>
          <cell r="N5383" t="str">
            <v>CAPAG Ano Base 2023</v>
          </cell>
          <cell r="O5383" t="str">
            <v>Não</v>
          </cell>
          <cell r="P5383">
            <v>0.54623098716767415</v>
          </cell>
          <cell r="Q5383" t="str">
            <v>Sim</v>
          </cell>
          <cell r="R5383" t="str">
            <v/>
          </cell>
          <cell r="S5383" t="str">
            <v/>
          </cell>
          <cell r="T5383" t="str">
            <v/>
          </cell>
          <cell r="U5383" t="str">
            <v/>
          </cell>
          <cell r="V5383" t="str">
            <v>Sim</v>
          </cell>
          <cell r="W5383" t="str">
            <v>Sim</v>
          </cell>
        </row>
        <row r="5384">
          <cell r="D5384" t="str">
            <v>Catalão/GO</v>
          </cell>
          <cell r="E5384" t="str">
            <v>n.e.</v>
          </cell>
          <cell r="F5384">
            <v>0.23089981178814392</v>
          </cell>
          <cell r="G5384" t="str">
            <v>A</v>
          </cell>
          <cell r="H5384">
            <v>0.88291991430378303</v>
          </cell>
          <cell r="I5384" t="str">
            <v>B</v>
          </cell>
          <cell r="J5384">
            <v>9.0908843793607558E-2</v>
          </cell>
          <cell r="K5384" t="str">
            <v>A</v>
          </cell>
          <cell r="L5384" t="str">
            <v>Eicf</v>
          </cell>
          <cell r="M5384" t="str">
            <v>Ente possui ranking da informação contábil Eicf</v>
          </cell>
          <cell r="N5384" t="str">
            <v>CAPAG Ano Base 2023</v>
          </cell>
          <cell r="O5384" t="str">
            <v>Não</v>
          </cell>
          <cell r="P5384">
            <v>0.11184693361312911</v>
          </cell>
          <cell r="Q5384" t="str">
            <v>Sim</v>
          </cell>
          <cell r="R5384" t="str">
            <v/>
          </cell>
          <cell r="S5384" t="str">
            <v/>
          </cell>
          <cell r="T5384" t="str">
            <v/>
          </cell>
          <cell r="U5384" t="str">
            <v/>
          </cell>
          <cell r="V5384" t="str">
            <v>Sim</v>
          </cell>
          <cell r="W5384" t="str">
            <v>Sim</v>
          </cell>
        </row>
        <row r="5385">
          <cell r="D5385" t="str">
            <v>Caturaí/GO</v>
          </cell>
          <cell r="E5385" t="str">
            <v>C</v>
          </cell>
          <cell r="F5385">
            <v>1.0171437246373984E-2</v>
          </cell>
          <cell r="G5385" t="str">
            <v>A</v>
          </cell>
          <cell r="H5385">
            <v>0.96293270753667604</v>
          </cell>
          <cell r="I5385" t="str">
            <v>C</v>
          </cell>
          <cell r="J5385">
            <v>2.3754101879437467E-2</v>
          </cell>
          <cell r="K5385" t="str">
            <v>B</v>
          </cell>
          <cell r="L5385" t="str">
            <v>Dicf</v>
          </cell>
          <cell r="M5385" t="str">
            <v/>
          </cell>
          <cell r="N5385" t="str">
            <v>CAPAG Ano Base 2023</v>
          </cell>
          <cell r="O5385" t="str">
            <v>Não</v>
          </cell>
          <cell r="P5385">
            <v>0.2726790475499335</v>
          </cell>
          <cell r="Q5385" t="str">
            <v>Sim</v>
          </cell>
          <cell r="R5385" t="str">
            <v/>
          </cell>
          <cell r="S5385" t="str">
            <v/>
          </cell>
          <cell r="T5385" t="str">
            <v/>
          </cell>
          <cell r="U5385" t="str">
            <v/>
          </cell>
          <cell r="V5385" t="str">
            <v>Sim</v>
          </cell>
          <cell r="W5385" t="str">
            <v>Sim</v>
          </cell>
        </row>
        <row r="5386">
          <cell r="D5386" t="str">
            <v>Cavalcante/GO</v>
          </cell>
          <cell r="E5386" t="str">
            <v>C</v>
          </cell>
          <cell r="F5386">
            <v>0.10391298893421928</v>
          </cell>
          <cell r="G5386" t="str">
            <v>A</v>
          </cell>
          <cell r="H5386">
            <v>1.1939925186958282</v>
          </cell>
          <cell r="I5386" t="str">
            <v>C</v>
          </cell>
          <cell r="J5386">
            <v>2.6746366458572333E-2</v>
          </cell>
          <cell r="K5386" t="str">
            <v>B</v>
          </cell>
          <cell r="L5386" t="str">
            <v>Cicf</v>
          </cell>
          <cell r="M5386" t="str">
            <v/>
          </cell>
          <cell r="N5386" t="str">
            <v>CAPAG Ano Base 2023</v>
          </cell>
          <cell r="O5386" t="str">
            <v>Não</v>
          </cell>
          <cell r="P5386">
            <v>0.28885141047891671</v>
          </cell>
          <cell r="Q5386" t="str">
            <v>Sim</v>
          </cell>
          <cell r="R5386" t="str">
            <v/>
          </cell>
          <cell r="S5386" t="str">
            <v/>
          </cell>
          <cell r="T5386" t="str">
            <v/>
          </cell>
          <cell r="U5386" t="str">
            <v/>
          </cell>
          <cell r="V5386" t="str">
            <v>Sim</v>
          </cell>
          <cell r="W5386" t="str">
            <v>Sim</v>
          </cell>
        </row>
        <row r="5387">
          <cell r="D5387" t="str">
            <v>Ceres/GO</v>
          </cell>
          <cell r="E5387" t="str">
            <v>C</v>
          </cell>
          <cell r="F5387">
            <v>0.11009315120989002</v>
          </cell>
          <cell r="G5387" t="str">
            <v>A</v>
          </cell>
          <cell r="H5387">
            <v>1.0146334641962622</v>
          </cell>
          <cell r="I5387" t="str">
            <v>C</v>
          </cell>
          <cell r="J5387">
            <v>1.9712747416852271E-2</v>
          </cell>
          <cell r="K5387" t="str">
            <v>B</v>
          </cell>
          <cell r="L5387" t="str">
            <v>Dicf</v>
          </cell>
          <cell r="M5387" t="str">
            <v/>
          </cell>
          <cell r="N5387" t="str">
            <v>CAPAG Ano Base 2023</v>
          </cell>
          <cell r="O5387" t="str">
            <v>Não</v>
          </cell>
          <cell r="P5387">
            <v>3.8069400303685157E-2</v>
          </cell>
          <cell r="Q5387" t="str">
            <v>Sim</v>
          </cell>
          <cell r="R5387" t="str">
            <v/>
          </cell>
          <cell r="S5387" t="str">
            <v/>
          </cell>
          <cell r="T5387" t="str">
            <v/>
          </cell>
          <cell r="U5387" t="str">
            <v/>
          </cell>
          <cell r="V5387" t="str">
            <v>Sim</v>
          </cell>
          <cell r="W5387" t="str">
            <v>Sim</v>
          </cell>
        </row>
        <row r="5388">
          <cell r="D5388" t="str">
            <v>Cezarina/GO</v>
          </cell>
          <cell r="E5388" t="str">
            <v>B</v>
          </cell>
          <cell r="F5388">
            <v>7.3057547619199179E-2</v>
          </cell>
          <cell r="G5388" t="str">
            <v>A</v>
          </cell>
          <cell r="H5388">
            <v>0.90827728539002872</v>
          </cell>
          <cell r="I5388" t="str">
            <v>B</v>
          </cell>
          <cell r="J5388">
            <v>2.4038425048804692E-2</v>
          </cell>
          <cell r="K5388" t="str">
            <v>B</v>
          </cell>
          <cell r="L5388" t="str">
            <v>Cicf</v>
          </cell>
          <cell r="M5388" t="str">
            <v/>
          </cell>
          <cell r="N5388" t="str">
            <v>CAPAG Ano Base 2023</v>
          </cell>
          <cell r="O5388" t="str">
            <v>Não</v>
          </cell>
          <cell r="P5388">
            <v>0.22420469270221211</v>
          </cell>
          <cell r="Q5388" t="str">
            <v>Sim</v>
          </cell>
          <cell r="R5388" t="str">
            <v/>
          </cell>
          <cell r="S5388" t="str">
            <v/>
          </cell>
          <cell r="T5388" t="str">
            <v/>
          </cell>
          <cell r="U5388" t="str">
            <v/>
          </cell>
          <cell r="V5388" t="str">
            <v>Sim</v>
          </cell>
          <cell r="W5388" t="str">
            <v>Sim</v>
          </cell>
        </row>
        <row r="5389">
          <cell r="D5389" t="str">
            <v>Chapadão do Céu/GO</v>
          </cell>
          <cell r="E5389" t="str">
            <v>n.d.</v>
          </cell>
          <cell r="F5389">
            <v>0</v>
          </cell>
          <cell r="G5389" t="str">
            <v>A</v>
          </cell>
          <cell r="H5389">
            <v>0.80769302394272557</v>
          </cell>
          <cell r="I5389" t="str">
            <v>A</v>
          </cell>
          <cell r="J5389" t="str">
            <v>n.d.</v>
          </cell>
          <cell r="K5389" t="str">
            <v>n.d.</v>
          </cell>
          <cell r="L5389" t="str">
            <v>Cicf</v>
          </cell>
          <cell r="M538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89" t="str">
            <v>CAPAG Ano Base 2023</v>
          </cell>
          <cell r="O5389" t="str">
            <v>Não</v>
          </cell>
          <cell r="P5389">
            <v>0.15367952139080129</v>
          </cell>
          <cell r="Q5389" t="str">
            <v>Sim</v>
          </cell>
          <cell r="R5389" t="str">
            <v>Sim</v>
          </cell>
          <cell r="S5389" t="str">
            <v/>
          </cell>
          <cell r="T5389" t="str">
            <v/>
          </cell>
          <cell r="U5389" t="str">
            <v>Sim</v>
          </cell>
          <cell r="V5389" t="str">
            <v>Sim</v>
          </cell>
          <cell r="W5389" t="str">
            <v>Sim</v>
          </cell>
        </row>
        <row r="5390">
          <cell r="D5390" t="str">
            <v>Cidade Ocidental/GO</v>
          </cell>
          <cell r="E5390" t="str">
            <v>n.e.</v>
          </cell>
          <cell r="F5390">
            <v>0.13603276352915125</v>
          </cell>
          <cell r="G5390" t="str">
            <v>A</v>
          </cell>
          <cell r="H5390">
            <v>1.1197160021057859</v>
          </cell>
          <cell r="I5390" t="str">
            <v>C</v>
          </cell>
          <cell r="J5390">
            <v>1.2979003386258266E-2</v>
          </cell>
          <cell r="K5390" t="str">
            <v>B</v>
          </cell>
          <cell r="L5390" t="str">
            <v>Eicf</v>
          </cell>
          <cell r="M5390" t="str">
            <v>Ente possui ranking da informação contábil Eicf</v>
          </cell>
          <cell r="N5390" t="str">
            <v>CAPAG Ano Base 2023</v>
          </cell>
          <cell r="O5390" t="str">
            <v>Não</v>
          </cell>
          <cell r="P5390">
            <v>0.28225398869286783</v>
          </cell>
          <cell r="Q5390" t="str">
            <v>Sim</v>
          </cell>
          <cell r="R5390" t="str">
            <v/>
          </cell>
          <cell r="S5390" t="str">
            <v/>
          </cell>
          <cell r="T5390" t="str">
            <v/>
          </cell>
          <cell r="U5390" t="str">
            <v/>
          </cell>
          <cell r="V5390" t="str">
            <v>Sim</v>
          </cell>
          <cell r="W5390" t="str">
            <v>Sim</v>
          </cell>
        </row>
        <row r="5391">
          <cell r="D5391" t="str">
            <v>Cocalzinho de Goiás/GO</v>
          </cell>
          <cell r="E5391" t="str">
            <v>n.d.</v>
          </cell>
          <cell r="F5391">
            <v>7.6482771459846555E-2</v>
          </cell>
          <cell r="G5391" t="str">
            <v>A</v>
          </cell>
          <cell r="H5391" t="str">
            <v>n.d.</v>
          </cell>
          <cell r="I5391" t="str">
            <v>n.d.</v>
          </cell>
          <cell r="J5391">
            <v>2.2327113961258555E-2</v>
          </cell>
          <cell r="K5391" t="str">
            <v>B</v>
          </cell>
          <cell r="L5391" t="str">
            <v>Bicf</v>
          </cell>
          <cell r="M539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91" t="str">
            <v>CAPAG Ano Base 2023</v>
          </cell>
          <cell r="O5391" t="str">
            <v>Não</v>
          </cell>
          <cell r="P5391">
            <v>0.10713394127441365</v>
          </cell>
          <cell r="Q5391" t="str">
            <v>Sim</v>
          </cell>
          <cell r="R5391" t="str">
            <v/>
          </cell>
          <cell r="S5391" t="str">
            <v>Sim</v>
          </cell>
          <cell r="T5391" t="str">
            <v/>
          </cell>
          <cell r="U5391" t="str">
            <v/>
          </cell>
          <cell r="V5391" t="str">
            <v>Sim</v>
          </cell>
          <cell r="W5391" t="str">
            <v>Sim</v>
          </cell>
        </row>
        <row r="5392">
          <cell r="D5392" t="str">
            <v>Colinas do Sul/GO</v>
          </cell>
          <cell r="E5392" t="str">
            <v>n.d.</v>
          </cell>
          <cell r="F5392">
            <v>0.22083310119209348</v>
          </cell>
          <cell r="G5392" t="str">
            <v>A</v>
          </cell>
          <cell r="H5392" t="str">
            <v>n.d.</v>
          </cell>
          <cell r="I5392" t="str">
            <v>n.d.</v>
          </cell>
          <cell r="J5392">
            <v>-1.0000499566566793E-3</v>
          </cell>
          <cell r="K5392" t="str">
            <v>C</v>
          </cell>
          <cell r="L5392" t="str">
            <v>Bicf</v>
          </cell>
          <cell r="M539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92" t="str">
            <v>CAPAG Ano Base 2023</v>
          </cell>
          <cell r="O5392" t="str">
            <v>Não</v>
          </cell>
          <cell r="P5392">
            <v>1.0224190034677791</v>
          </cell>
          <cell r="Q5392" t="str">
            <v>Sim</v>
          </cell>
          <cell r="R5392" t="str">
            <v/>
          </cell>
          <cell r="S5392" t="str">
            <v>Sim</v>
          </cell>
          <cell r="T5392" t="str">
            <v/>
          </cell>
          <cell r="U5392" t="str">
            <v/>
          </cell>
          <cell r="V5392" t="str">
            <v>Sim</v>
          </cell>
          <cell r="W5392" t="str">
            <v>Sim</v>
          </cell>
        </row>
        <row r="5393">
          <cell r="D5393" t="str">
            <v>Córrego do Ouro/GO</v>
          </cell>
          <cell r="E5393" t="str">
            <v>n.d.</v>
          </cell>
          <cell r="F5393" t="str">
            <v>n.d.</v>
          </cell>
          <cell r="G5393" t="str">
            <v>n.d.</v>
          </cell>
          <cell r="H5393" t="str">
            <v>n.d.</v>
          </cell>
          <cell r="I5393" t="str">
            <v>n.d.</v>
          </cell>
          <cell r="J5393" t="str">
            <v>n.d.</v>
          </cell>
          <cell r="K5393" t="str">
            <v>n.d.</v>
          </cell>
          <cell r="L5393" t="str">
            <v>Cicf</v>
          </cell>
          <cell r="M5393" t="str">
            <v xml:space="preserve">Ente não publicou último RGF de 2024
Ente não publicou último RREO de 2024
</v>
          </cell>
          <cell r="N5393" t="str">
            <v>CAPAG Ano Base 2023</v>
          </cell>
          <cell r="O5393" t="str">
            <v>Não</v>
          </cell>
          <cell r="P5393">
            <v>0.77436720025305938</v>
          </cell>
          <cell r="Q5393" t="str">
            <v>Sim</v>
          </cell>
          <cell r="R5393" t="str">
            <v>Sim</v>
          </cell>
          <cell r="S5393" t="str">
            <v/>
          </cell>
          <cell r="T5393" t="str">
            <v/>
          </cell>
          <cell r="U5393" t="str">
            <v/>
          </cell>
          <cell r="V5393" t="str">
            <v>Não</v>
          </cell>
          <cell r="W5393" t="str">
            <v>Não</v>
          </cell>
        </row>
        <row r="5394">
          <cell r="D5394" t="str">
            <v>Corumbá de Goiás/GO</v>
          </cell>
          <cell r="E5394" t="str">
            <v>n.d.</v>
          </cell>
          <cell r="F5394">
            <v>5.063350545328954E-2</v>
          </cell>
          <cell r="G5394" t="str">
            <v>A</v>
          </cell>
          <cell r="H5394" t="str">
            <v>n.d.</v>
          </cell>
          <cell r="I5394" t="str">
            <v>n.d.</v>
          </cell>
          <cell r="J5394">
            <v>1.0505665622013376E-2</v>
          </cell>
          <cell r="K5394" t="str">
            <v>B</v>
          </cell>
          <cell r="L5394" t="str">
            <v>Cicf</v>
          </cell>
          <cell r="M539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94" t="str">
            <v>CAPAG Ano Base 2023</v>
          </cell>
          <cell r="O5394" t="str">
            <v>Não</v>
          </cell>
          <cell r="P5394">
            <v>0.50428057003215754</v>
          </cell>
          <cell r="Q5394" t="str">
            <v>Sim</v>
          </cell>
          <cell r="R5394" t="str">
            <v/>
          </cell>
          <cell r="S5394" t="str">
            <v>Sim</v>
          </cell>
          <cell r="T5394" t="str">
            <v/>
          </cell>
          <cell r="U5394" t="str">
            <v/>
          </cell>
          <cell r="V5394" t="str">
            <v>Sim</v>
          </cell>
          <cell r="W5394" t="str">
            <v>Sim</v>
          </cell>
        </row>
        <row r="5395">
          <cell r="D5395" t="str">
            <v>Corumbaíba/GO</v>
          </cell>
          <cell r="E5395" t="str">
            <v>n.d.</v>
          </cell>
          <cell r="F5395">
            <v>6.5421229028210168E-2</v>
          </cell>
          <cell r="G5395" t="str">
            <v>A</v>
          </cell>
          <cell r="H5395" t="str">
            <v>n.d.</v>
          </cell>
          <cell r="I5395" t="str">
            <v>n.d.</v>
          </cell>
          <cell r="J5395">
            <v>-7.4047956382682989E-3</v>
          </cell>
          <cell r="K5395" t="str">
            <v>C</v>
          </cell>
          <cell r="L5395" t="str">
            <v>Cicf</v>
          </cell>
          <cell r="M539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395" t="str">
            <v>CAPAG Ano Base 2023</v>
          </cell>
          <cell r="O5395" t="str">
            <v>Não</v>
          </cell>
          <cell r="P5395">
            <v>1.2364554318507892</v>
          </cell>
          <cell r="Q5395" t="str">
            <v>Sim</v>
          </cell>
          <cell r="R5395" t="str">
            <v/>
          </cell>
          <cell r="S5395" t="str">
            <v>Sim</v>
          </cell>
          <cell r="T5395" t="str">
            <v/>
          </cell>
          <cell r="U5395" t="str">
            <v/>
          </cell>
          <cell r="V5395" t="str">
            <v>Sim</v>
          </cell>
          <cell r="W5395" t="str">
            <v>Não</v>
          </cell>
        </row>
        <row r="5396">
          <cell r="D5396" t="str">
            <v>Cristalina/GO</v>
          </cell>
          <cell r="E5396" t="str">
            <v>C</v>
          </cell>
          <cell r="F5396">
            <v>0.13013355262470797</v>
          </cell>
          <cell r="G5396" t="str">
            <v>A</v>
          </cell>
          <cell r="H5396">
            <v>0.96037555621612569</v>
          </cell>
          <cell r="I5396" t="str">
            <v>C</v>
          </cell>
          <cell r="J5396">
            <v>3.3221214666296667E-3</v>
          </cell>
          <cell r="K5396" t="str">
            <v>B</v>
          </cell>
          <cell r="L5396" t="str">
            <v>Cicf</v>
          </cell>
          <cell r="M5396" t="str">
            <v/>
          </cell>
          <cell r="N5396" t="str">
            <v>CAPAG Ano Base 2023</v>
          </cell>
          <cell r="O5396" t="str">
            <v>Não</v>
          </cell>
          <cell r="P5396">
            <v>0.78230095197766947</v>
          </cell>
          <cell r="Q5396" t="str">
            <v>Sim</v>
          </cell>
          <cell r="R5396" t="str">
            <v/>
          </cell>
          <cell r="S5396" t="str">
            <v/>
          </cell>
          <cell r="T5396" t="str">
            <v/>
          </cell>
          <cell r="U5396" t="str">
            <v/>
          </cell>
          <cell r="V5396" t="str">
            <v>Sim</v>
          </cell>
          <cell r="W5396" t="str">
            <v>Não</v>
          </cell>
        </row>
        <row r="5397">
          <cell r="D5397" t="str">
            <v>Cristianópolis/GO</v>
          </cell>
          <cell r="E5397" t="str">
            <v>n.d.</v>
          </cell>
          <cell r="F5397">
            <v>4.5787821844969726E-2</v>
          </cell>
          <cell r="G5397" t="str">
            <v>A</v>
          </cell>
          <cell r="H5397" t="str">
            <v>n.d.</v>
          </cell>
          <cell r="I5397" t="str">
            <v>n.d.</v>
          </cell>
          <cell r="J5397">
            <v>5.9757317233465494E-2</v>
          </cell>
          <cell r="K5397" t="str">
            <v>A</v>
          </cell>
          <cell r="L5397" t="str">
            <v>Cicf</v>
          </cell>
          <cell r="M5397" t="str">
            <v/>
          </cell>
          <cell r="N5397" t="str">
            <v>CAPAG Ano Base 2023</v>
          </cell>
          <cell r="O5397" t="str">
            <v>Não</v>
          </cell>
          <cell r="P5397">
            <v>0.21233670197469087</v>
          </cell>
          <cell r="Q5397" t="str">
            <v>Sim</v>
          </cell>
          <cell r="R5397" t="str">
            <v/>
          </cell>
          <cell r="S5397" t="str">
            <v/>
          </cell>
          <cell r="T5397" t="str">
            <v/>
          </cell>
          <cell r="U5397" t="str">
            <v/>
          </cell>
          <cell r="V5397" t="str">
            <v>Sim</v>
          </cell>
          <cell r="W5397" t="str">
            <v>Sim</v>
          </cell>
        </row>
        <row r="5398">
          <cell r="D5398" t="str">
            <v>Crixás/GO</v>
          </cell>
          <cell r="E5398" t="str">
            <v>n.d.</v>
          </cell>
          <cell r="F5398">
            <v>9.2909642424107389E-2</v>
          </cell>
          <cell r="G5398" t="str">
            <v>A</v>
          </cell>
          <cell r="H5398">
            <v>0.94703780170063268</v>
          </cell>
          <cell r="I5398" t="str">
            <v>B</v>
          </cell>
          <cell r="J5398" t="str">
            <v>n.d.</v>
          </cell>
          <cell r="K5398" t="str">
            <v>n.d.</v>
          </cell>
          <cell r="L5398" t="str">
            <v>Dicf</v>
          </cell>
          <cell r="M539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398" t="str">
            <v>CAPAG Ano Base 2023</v>
          </cell>
          <cell r="O5398" t="str">
            <v>Não</v>
          </cell>
          <cell r="P5398" t="str">
            <v>n.d.</v>
          </cell>
          <cell r="Q5398" t="str">
            <v>Sim</v>
          </cell>
          <cell r="R5398" t="str">
            <v/>
          </cell>
          <cell r="S5398" t="str">
            <v/>
          </cell>
          <cell r="T5398" t="str">
            <v/>
          </cell>
          <cell r="U5398" t="str">
            <v>Sim</v>
          </cell>
          <cell r="V5398" t="str">
            <v>Sim</v>
          </cell>
          <cell r="W5398" t="str">
            <v>Sim</v>
          </cell>
        </row>
        <row r="5399">
          <cell r="D5399" t="str">
            <v>Cromínia/GO</v>
          </cell>
          <cell r="E5399" t="str">
            <v>C</v>
          </cell>
          <cell r="F5399">
            <v>0.30352721525908655</v>
          </cell>
          <cell r="G5399" t="str">
            <v>A</v>
          </cell>
          <cell r="H5399">
            <v>1.0077008946399537</v>
          </cell>
          <cell r="I5399" t="str">
            <v>C</v>
          </cell>
          <cell r="J5399">
            <v>2.4766039359688134E-2</v>
          </cell>
          <cell r="K5399" t="str">
            <v>B</v>
          </cell>
          <cell r="L5399" t="str">
            <v>Cicf</v>
          </cell>
          <cell r="M5399" t="str">
            <v/>
          </cell>
          <cell r="N5399" t="str">
            <v>CAPAG Ano Base 2023</v>
          </cell>
          <cell r="O5399" t="str">
            <v>Não</v>
          </cell>
          <cell r="P5399">
            <v>0.15073195086834254</v>
          </cell>
          <cell r="Q5399" t="str">
            <v>Sim</v>
          </cell>
          <cell r="R5399" t="str">
            <v/>
          </cell>
          <cell r="S5399" t="str">
            <v/>
          </cell>
          <cell r="T5399" t="str">
            <v/>
          </cell>
          <cell r="U5399" t="str">
            <v/>
          </cell>
          <cell r="V5399" t="str">
            <v>Sim</v>
          </cell>
          <cell r="W5399" t="str">
            <v>Sim</v>
          </cell>
        </row>
        <row r="5400">
          <cell r="D5400" t="str">
            <v>Cumari/GO</v>
          </cell>
          <cell r="E5400" t="str">
            <v>n.d.</v>
          </cell>
          <cell r="F5400">
            <v>1.1533881560563839E-2</v>
          </cell>
          <cell r="G5400" t="str">
            <v>A</v>
          </cell>
          <cell r="H5400">
            <v>0.92872250602232387</v>
          </cell>
          <cell r="I5400" t="str">
            <v>B</v>
          </cell>
          <cell r="J5400" t="str">
            <v>n.d.</v>
          </cell>
          <cell r="K5400" t="str">
            <v>n.d.</v>
          </cell>
          <cell r="L5400" t="str">
            <v>Cicf</v>
          </cell>
          <cell r="M540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00" t="str">
            <v>CAPAG Ano Base 2023</v>
          </cell>
          <cell r="O5400" t="str">
            <v>Não</v>
          </cell>
          <cell r="P5400" t="str">
            <v>n.d.</v>
          </cell>
          <cell r="Q5400" t="str">
            <v>Sim</v>
          </cell>
          <cell r="R5400" t="str">
            <v/>
          </cell>
          <cell r="S5400" t="str">
            <v/>
          </cell>
          <cell r="T5400" t="str">
            <v/>
          </cell>
          <cell r="U5400" t="str">
            <v>Sim</v>
          </cell>
          <cell r="V5400" t="str">
            <v>Sim</v>
          </cell>
          <cell r="W5400" t="str">
            <v>Sim</v>
          </cell>
        </row>
        <row r="5401">
          <cell r="D5401" t="str">
            <v>Damianópolis/GO</v>
          </cell>
          <cell r="E5401" t="str">
            <v>n.d.</v>
          </cell>
          <cell r="F5401">
            <v>0.24041326316149156</v>
          </cell>
          <cell r="G5401" t="str">
            <v>A</v>
          </cell>
          <cell r="H5401">
            <v>0.9338287480682036</v>
          </cell>
          <cell r="I5401" t="str">
            <v>B</v>
          </cell>
          <cell r="J5401" t="str">
            <v>n.d.</v>
          </cell>
          <cell r="K5401" t="str">
            <v>n.d.</v>
          </cell>
          <cell r="L5401" t="str">
            <v>Cicf</v>
          </cell>
          <cell r="M540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01" t="str">
            <v>CAPAG Ano Base 2023</v>
          </cell>
          <cell r="O5401" t="str">
            <v>Não</v>
          </cell>
          <cell r="P5401" t="str">
            <v>n.d.</v>
          </cell>
          <cell r="Q5401" t="str">
            <v>Sim</v>
          </cell>
          <cell r="R5401" t="str">
            <v/>
          </cell>
          <cell r="S5401" t="str">
            <v/>
          </cell>
          <cell r="T5401" t="str">
            <v/>
          </cell>
          <cell r="U5401" t="str">
            <v>Sim</v>
          </cell>
          <cell r="V5401" t="str">
            <v>Sim</v>
          </cell>
          <cell r="W5401" t="str">
            <v>Não</v>
          </cell>
        </row>
        <row r="5402">
          <cell r="D5402" t="str">
            <v>Damolândia/GO</v>
          </cell>
          <cell r="E5402" t="str">
            <v>n.d.</v>
          </cell>
          <cell r="F5402">
            <v>0</v>
          </cell>
          <cell r="G5402" t="str">
            <v>A</v>
          </cell>
          <cell r="H5402">
            <v>0.92717314709486098</v>
          </cell>
          <cell r="I5402" t="str">
            <v>B</v>
          </cell>
          <cell r="J5402" t="str">
            <v>n.d.</v>
          </cell>
          <cell r="K5402" t="str">
            <v>n.d.</v>
          </cell>
          <cell r="L5402" t="str">
            <v>Dicf</v>
          </cell>
          <cell r="M54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02" t="str">
            <v>CAPAG Ano Base 2023</v>
          </cell>
          <cell r="O5402" t="str">
            <v>Não</v>
          </cell>
          <cell r="P5402" t="str">
            <v>n.d.</v>
          </cell>
          <cell r="Q5402" t="str">
            <v>Sim</v>
          </cell>
          <cell r="R5402" t="str">
            <v/>
          </cell>
          <cell r="S5402" t="str">
            <v/>
          </cell>
          <cell r="T5402" t="str">
            <v/>
          </cell>
          <cell r="U5402" t="str">
            <v>Sim</v>
          </cell>
          <cell r="V5402" t="str">
            <v>Sim</v>
          </cell>
          <cell r="W5402" t="str">
            <v>Sim</v>
          </cell>
        </row>
        <row r="5403">
          <cell r="D5403" t="str">
            <v>Davinópolis/GO</v>
          </cell>
          <cell r="E5403" t="str">
            <v>C</v>
          </cell>
          <cell r="F5403">
            <v>0.18679650407559642</v>
          </cell>
          <cell r="G5403" t="str">
            <v>A</v>
          </cell>
          <cell r="H5403">
            <v>0.96373377495897061</v>
          </cell>
          <cell r="I5403" t="str">
            <v>C</v>
          </cell>
          <cell r="J5403">
            <v>5.1710043315553941E-5</v>
          </cell>
          <cell r="K5403" t="str">
            <v>B</v>
          </cell>
          <cell r="L5403" t="str">
            <v>Bicf</v>
          </cell>
          <cell r="M5403" t="str">
            <v/>
          </cell>
          <cell r="N5403" t="str">
            <v>CAPAG Ano Base 2023</v>
          </cell>
          <cell r="O5403" t="str">
            <v>Não</v>
          </cell>
          <cell r="P5403">
            <v>0.99878197157336823</v>
          </cell>
          <cell r="Q5403" t="str">
            <v>Sim</v>
          </cell>
          <cell r="R5403" t="str">
            <v/>
          </cell>
          <cell r="S5403" t="str">
            <v/>
          </cell>
          <cell r="T5403" t="str">
            <v/>
          </cell>
          <cell r="U5403" t="str">
            <v/>
          </cell>
          <cell r="V5403" t="str">
            <v>Sim</v>
          </cell>
          <cell r="W5403" t="str">
            <v>Não</v>
          </cell>
        </row>
        <row r="5404">
          <cell r="D5404" t="str">
            <v>Diorama/GO</v>
          </cell>
          <cell r="E5404" t="str">
            <v>n.d.</v>
          </cell>
          <cell r="F5404">
            <v>5.7951154773341639E-2</v>
          </cell>
          <cell r="G5404" t="str">
            <v>A</v>
          </cell>
          <cell r="H5404" t="str">
            <v>n.d.</v>
          </cell>
          <cell r="I5404" t="str">
            <v>n.d.</v>
          </cell>
          <cell r="J5404" t="str">
            <v>n.d.</v>
          </cell>
          <cell r="K5404" t="str">
            <v>n.d.</v>
          </cell>
          <cell r="L5404" t="str">
            <v>Dicf</v>
          </cell>
          <cell r="M5404"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04" t="str">
            <v>CAPAG Ano Base 2023</v>
          </cell>
          <cell r="O5404" t="str">
            <v>Não</v>
          </cell>
          <cell r="P5404" t="str">
            <v>n.d.</v>
          </cell>
          <cell r="Q5404" t="str">
            <v>Sim</v>
          </cell>
          <cell r="R5404" t="str">
            <v/>
          </cell>
          <cell r="S5404" t="str">
            <v>Sim</v>
          </cell>
          <cell r="T5404" t="str">
            <v/>
          </cell>
          <cell r="U5404" t="str">
            <v>Sim</v>
          </cell>
          <cell r="V5404" t="str">
            <v>Sim</v>
          </cell>
          <cell r="W5404" t="str">
            <v>Sim</v>
          </cell>
        </row>
        <row r="5405">
          <cell r="D5405" t="str">
            <v>Doverlândia/GO</v>
          </cell>
          <cell r="E5405" t="str">
            <v>n.d.</v>
          </cell>
          <cell r="F5405">
            <v>0.42469207317758351</v>
          </cell>
          <cell r="G5405" t="str">
            <v>A</v>
          </cell>
          <cell r="H5405" t="str">
            <v>n.d.</v>
          </cell>
          <cell r="I5405" t="str">
            <v>n.d.</v>
          </cell>
          <cell r="J5405">
            <v>-4.3601825966994384E-2</v>
          </cell>
          <cell r="K5405" t="str">
            <v>C</v>
          </cell>
          <cell r="L5405" t="str">
            <v>Cicf</v>
          </cell>
          <cell r="M540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05" t="str">
            <v>CAPAG Ano Base 2023</v>
          </cell>
          <cell r="O5405" t="str">
            <v>Não</v>
          </cell>
          <cell r="P5405">
            <v>2.3100016323130319</v>
          </cell>
          <cell r="Q5405" t="str">
            <v>Sim</v>
          </cell>
          <cell r="R5405" t="str">
            <v/>
          </cell>
          <cell r="S5405" t="str">
            <v>Sim</v>
          </cell>
          <cell r="T5405" t="str">
            <v/>
          </cell>
          <cell r="U5405" t="str">
            <v/>
          </cell>
          <cell r="V5405" t="str">
            <v>Sim</v>
          </cell>
          <cell r="W5405" t="str">
            <v>Não</v>
          </cell>
        </row>
        <row r="5406">
          <cell r="D5406" t="str">
            <v>Edealina/GO</v>
          </cell>
          <cell r="E5406" t="str">
            <v>C</v>
          </cell>
          <cell r="F5406">
            <v>0.26013564703172593</v>
          </cell>
          <cell r="G5406" t="str">
            <v>A</v>
          </cell>
          <cell r="H5406">
            <v>0.90443346871378238</v>
          </cell>
          <cell r="I5406" t="str">
            <v>B</v>
          </cell>
          <cell r="J5406">
            <v>-3.1656707589837276E-3</v>
          </cell>
          <cell r="K5406" t="str">
            <v>C</v>
          </cell>
          <cell r="L5406" t="str">
            <v>Cicf</v>
          </cell>
          <cell r="M5406" t="str">
            <v/>
          </cell>
          <cell r="N5406" t="str">
            <v>CAPAG Ano Base 2023</v>
          </cell>
          <cell r="O5406" t="str">
            <v>Não</v>
          </cell>
          <cell r="P5406">
            <v>1.1798891699200857</v>
          </cell>
          <cell r="Q5406" t="str">
            <v>Sim</v>
          </cell>
          <cell r="R5406" t="str">
            <v/>
          </cell>
          <cell r="S5406" t="str">
            <v/>
          </cell>
          <cell r="T5406" t="str">
            <v/>
          </cell>
          <cell r="U5406" t="str">
            <v/>
          </cell>
          <cell r="V5406" t="str">
            <v>Sim</v>
          </cell>
          <cell r="W5406" t="str">
            <v>Não</v>
          </cell>
        </row>
        <row r="5407">
          <cell r="D5407" t="str">
            <v>Edéia/GO</v>
          </cell>
          <cell r="E5407" t="str">
            <v>C</v>
          </cell>
          <cell r="F5407">
            <v>0</v>
          </cell>
          <cell r="G5407" t="str">
            <v>A</v>
          </cell>
          <cell r="H5407">
            <v>0.98975877349335339</v>
          </cell>
          <cell r="I5407" t="str">
            <v>C</v>
          </cell>
          <cell r="J5407">
            <v>9.3990614316709298E-2</v>
          </cell>
          <cell r="K5407" t="str">
            <v>A</v>
          </cell>
          <cell r="L5407" t="str">
            <v>Dicf</v>
          </cell>
          <cell r="M5407" t="str">
            <v/>
          </cell>
          <cell r="N5407" t="str">
            <v>CAPAG Ano Base 2023</v>
          </cell>
          <cell r="O5407" t="str">
            <v>Não</v>
          </cell>
          <cell r="P5407">
            <v>0.18583964935017272</v>
          </cell>
          <cell r="Q5407" t="str">
            <v>Sim</v>
          </cell>
          <cell r="R5407" t="str">
            <v/>
          </cell>
          <cell r="S5407" t="str">
            <v/>
          </cell>
          <cell r="T5407" t="str">
            <v/>
          </cell>
          <cell r="U5407" t="str">
            <v/>
          </cell>
          <cell r="V5407" t="str">
            <v>Sim</v>
          </cell>
          <cell r="W5407" t="str">
            <v>Sim</v>
          </cell>
        </row>
        <row r="5408">
          <cell r="D5408" t="str">
            <v>Estrela do Norte/GO</v>
          </cell>
          <cell r="E5408" t="str">
            <v>n.d.</v>
          </cell>
          <cell r="F5408">
            <v>5.350323853222845E-2</v>
          </cell>
          <cell r="G5408" t="str">
            <v>A</v>
          </cell>
          <cell r="H5408" t="str">
            <v>n.d.</v>
          </cell>
          <cell r="I5408" t="str">
            <v>n.d.</v>
          </cell>
          <cell r="J5408">
            <v>-3.4688433651914215E-2</v>
          </cell>
          <cell r="K5408" t="str">
            <v>C</v>
          </cell>
          <cell r="L5408" t="str">
            <v>Cicf</v>
          </cell>
          <cell r="M540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08" t="str">
            <v>CAPAG Ano Base 2023</v>
          </cell>
          <cell r="O5408" t="str">
            <v>Não</v>
          </cell>
          <cell r="P5408">
            <v>8.5175600122626776</v>
          </cell>
          <cell r="Q5408" t="str">
            <v>Sim</v>
          </cell>
          <cell r="R5408" t="str">
            <v/>
          </cell>
          <cell r="S5408" t="str">
            <v>Sim</v>
          </cell>
          <cell r="T5408" t="str">
            <v/>
          </cell>
          <cell r="U5408" t="str">
            <v/>
          </cell>
          <cell r="V5408" t="str">
            <v>Sim</v>
          </cell>
          <cell r="W5408" t="str">
            <v>Não</v>
          </cell>
        </row>
        <row r="5409">
          <cell r="D5409" t="str">
            <v>Faina/GO</v>
          </cell>
          <cell r="E5409" t="str">
            <v>n.d.</v>
          </cell>
          <cell r="F5409">
            <v>0.26185093242159185</v>
          </cell>
          <cell r="G5409" t="str">
            <v>A</v>
          </cell>
          <cell r="H5409">
            <v>0.96699372768896552</v>
          </cell>
          <cell r="I5409" t="str">
            <v>C</v>
          </cell>
          <cell r="J5409" t="str">
            <v>n.d.</v>
          </cell>
          <cell r="K5409" t="str">
            <v>n.d.</v>
          </cell>
          <cell r="L5409" t="str">
            <v>Dicf</v>
          </cell>
          <cell r="M540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09" t="str">
            <v>CAPAG Ano Base 2023</v>
          </cell>
          <cell r="O5409" t="str">
            <v>Não</v>
          </cell>
          <cell r="P5409" t="str">
            <v>n.d.</v>
          </cell>
          <cell r="Q5409" t="str">
            <v>Sim</v>
          </cell>
          <cell r="R5409" t="str">
            <v/>
          </cell>
          <cell r="S5409" t="str">
            <v/>
          </cell>
          <cell r="T5409" t="str">
            <v/>
          </cell>
          <cell r="U5409" t="str">
            <v>Sim</v>
          </cell>
          <cell r="V5409" t="str">
            <v>Sim</v>
          </cell>
          <cell r="W5409" t="str">
            <v>Sim</v>
          </cell>
        </row>
        <row r="5410">
          <cell r="D5410" t="str">
            <v>Fazenda Nova/GO</v>
          </cell>
          <cell r="E5410" t="str">
            <v>n.e.</v>
          </cell>
          <cell r="F5410">
            <v>0.18851882299007658</v>
          </cell>
          <cell r="G5410" t="str">
            <v>A</v>
          </cell>
          <cell r="H5410">
            <v>0.88029231621357173</v>
          </cell>
          <cell r="I5410" t="str">
            <v>B</v>
          </cell>
          <cell r="J5410">
            <v>-1.6310717534801383E-2</v>
          </cell>
          <cell r="K5410" t="str">
            <v>C</v>
          </cell>
          <cell r="L5410" t="str">
            <v>Eicf</v>
          </cell>
          <cell r="M5410" t="str">
            <v>Ente possui ranking da informação contábil Eicf</v>
          </cell>
          <cell r="N5410" t="str">
            <v>CAPAG Ano Base 2023</v>
          </cell>
          <cell r="O5410" t="str">
            <v>Não</v>
          </cell>
          <cell r="P5410">
            <v>1.9355418340847856</v>
          </cell>
          <cell r="Q5410" t="str">
            <v>Sim</v>
          </cell>
          <cell r="R5410" t="str">
            <v/>
          </cell>
          <cell r="S5410" t="str">
            <v/>
          </cell>
          <cell r="T5410" t="str">
            <v/>
          </cell>
          <cell r="U5410" t="str">
            <v/>
          </cell>
          <cell r="V5410" t="str">
            <v>Sim</v>
          </cell>
          <cell r="W5410" t="str">
            <v>Sim</v>
          </cell>
        </row>
        <row r="5411">
          <cell r="D5411" t="str">
            <v>Firminópolis/GO</v>
          </cell>
          <cell r="E5411" t="str">
            <v>n.d.</v>
          </cell>
          <cell r="F5411">
            <v>0.2328742927886257</v>
          </cell>
          <cell r="G5411" t="str">
            <v>A</v>
          </cell>
          <cell r="H5411" t="str">
            <v>n.d.</v>
          </cell>
          <cell r="I5411" t="str">
            <v>n.d.</v>
          </cell>
          <cell r="J5411" t="str">
            <v>n.d.</v>
          </cell>
          <cell r="K5411" t="str">
            <v>n.d.</v>
          </cell>
          <cell r="L5411" t="str">
            <v>Cicf</v>
          </cell>
          <cell r="M5411"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11" t="str">
            <v>CAPAG Ano Base 2023</v>
          </cell>
          <cell r="O5411" t="str">
            <v>Não</v>
          </cell>
          <cell r="P5411" t="str">
            <v>n.d.</v>
          </cell>
          <cell r="Q5411" t="str">
            <v>Sim</v>
          </cell>
          <cell r="R5411" t="str">
            <v/>
          </cell>
          <cell r="S5411" t="str">
            <v>Sim</v>
          </cell>
          <cell r="T5411" t="str">
            <v/>
          </cell>
          <cell r="U5411" t="str">
            <v>Sim</v>
          </cell>
          <cell r="V5411" t="str">
            <v>Sim</v>
          </cell>
          <cell r="W5411" t="str">
            <v>Não</v>
          </cell>
        </row>
        <row r="5412">
          <cell r="D5412" t="str">
            <v>Flores de Goiás/GO</v>
          </cell>
          <cell r="E5412" t="str">
            <v>n.d.</v>
          </cell>
          <cell r="F5412">
            <v>0.34858366067311974</v>
          </cell>
          <cell r="G5412" t="str">
            <v>A</v>
          </cell>
          <cell r="H5412">
            <v>0.81692290968119552</v>
          </cell>
          <cell r="I5412" t="str">
            <v>A</v>
          </cell>
          <cell r="J5412" t="str">
            <v>n.d.</v>
          </cell>
          <cell r="K5412" t="str">
            <v>n.d.</v>
          </cell>
          <cell r="L5412" t="str">
            <v>Dicf</v>
          </cell>
          <cell r="M541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12" t="str">
            <v>CAPAG Ano Base 2023</v>
          </cell>
          <cell r="O5412" t="str">
            <v>Não</v>
          </cell>
          <cell r="P5412" t="str">
            <v>n.d.</v>
          </cell>
          <cell r="Q5412" t="str">
            <v>Sim</v>
          </cell>
          <cell r="R5412" t="str">
            <v/>
          </cell>
          <cell r="S5412" t="str">
            <v/>
          </cell>
          <cell r="T5412" t="str">
            <v/>
          </cell>
          <cell r="U5412" t="str">
            <v>Sim</v>
          </cell>
          <cell r="V5412" t="str">
            <v>Sim</v>
          </cell>
          <cell r="W5412" t="str">
            <v>Sim</v>
          </cell>
        </row>
        <row r="5413">
          <cell r="D5413" t="str">
            <v>Formosa/GO</v>
          </cell>
          <cell r="E5413" t="str">
            <v>n.e.</v>
          </cell>
          <cell r="F5413">
            <v>0.34919244683747425</v>
          </cell>
          <cell r="G5413" t="str">
            <v>A</v>
          </cell>
          <cell r="H5413">
            <v>1.0227119830508782</v>
          </cell>
          <cell r="I5413" t="str">
            <v>C</v>
          </cell>
          <cell r="J5413">
            <v>-0.10743424430581154</v>
          </cell>
          <cell r="K5413" t="str">
            <v>C</v>
          </cell>
          <cell r="L5413" t="str">
            <v>Eicf</v>
          </cell>
          <cell r="M5413" t="str">
            <v>Ente possui ranking da informação contábil Eicf</v>
          </cell>
          <cell r="N5413" t="str">
            <v>CAPAG Ano Base 2023</v>
          </cell>
          <cell r="O5413" t="str">
            <v>Não</v>
          </cell>
          <cell r="P5413" t="str">
            <v/>
          </cell>
          <cell r="Q5413" t="str">
            <v>Sim</v>
          </cell>
          <cell r="R5413" t="str">
            <v/>
          </cell>
          <cell r="S5413" t="str">
            <v/>
          </cell>
          <cell r="T5413" t="str">
            <v/>
          </cell>
          <cell r="U5413" t="str">
            <v/>
          </cell>
          <cell r="V5413" t="str">
            <v>Sim</v>
          </cell>
          <cell r="W5413" t="str">
            <v>Não</v>
          </cell>
        </row>
        <row r="5414">
          <cell r="D5414" t="str">
            <v>Formoso/GO</v>
          </cell>
          <cell r="E5414" t="str">
            <v>n.d.</v>
          </cell>
          <cell r="F5414">
            <v>0.37564862950300787</v>
          </cell>
          <cell r="G5414" t="str">
            <v>A</v>
          </cell>
          <cell r="H5414" t="str">
            <v>n.d.</v>
          </cell>
          <cell r="I5414" t="str">
            <v>n.d.</v>
          </cell>
          <cell r="J5414">
            <v>-1.2205419761353527E-2</v>
          </cell>
          <cell r="K5414" t="str">
            <v>C</v>
          </cell>
          <cell r="L5414" t="str">
            <v>Dicf</v>
          </cell>
          <cell r="M541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14" t="str">
            <v>CAPAG Ano Base 2023</v>
          </cell>
          <cell r="O5414" t="str">
            <v>Não</v>
          </cell>
          <cell r="P5414">
            <v>1.2651029427739093</v>
          </cell>
          <cell r="Q5414" t="str">
            <v>Sim</v>
          </cell>
          <cell r="R5414" t="str">
            <v/>
          </cell>
          <cell r="S5414" t="str">
            <v>Sim</v>
          </cell>
          <cell r="T5414" t="str">
            <v/>
          </cell>
          <cell r="U5414" t="str">
            <v/>
          </cell>
          <cell r="V5414" t="str">
            <v>Sim</v>
          </cell>
          <cell r="W5414" t="str">
            <v>Sim</v>
          </cell>
        </row>
        <row r="5415">
          <cell r="D5415" t="str">
            <v>Gameleira de Goiás/GO</v>
          </cell>
          <cell r="E5415" t="str">
            <v>n.d.</v>
          </cell>
          <cell r="F5415">
            <v>0.12849212348670996</v>
          </cell>
          <cell r="G5415" t="str">
            <v>A</v>
          </cell>
          <cell r="H5415" t="str">
            <v>n.d.</v>
          </cell>
          <cell r="I5415" t="str">
            <v>n.d.</v>
          </cell>
          <cell r="J5415">
            <v>-4.3510074250051878E-2</v>
          </cell>
          <cell r="K5415" t="str">
            <v>C</v>
          </cell>
          <cell r="L5415" t="str">
            <v>Cicf</v>
          </cell>
          <cell r="M541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15" t="str">
            <v>CAPAG Ano Base 2023</v>
          </cell>
          <cell r="O5415" t="str">
            <v>Não</v>
          </cell>
          <cell r="P5415">
            <v>6.1568972735884877</v>
          </cell>
          <cell r="Q5415" t="str">
            <v>Sim</v>
          </cell>
          <cell r="R5415" t="str">
            <v/>
          </cell>
          <cell r="S5415" t="str">
            <v>Sim</v>
          </cell>
          <cell r="T5415" t="str">
            <v/>
          </cell>
          <cell r="U5415" t="str">
            <v/>
          </cell>
          <cell r="V5415" t="str">
            <v>Sim</v>
          </cell>
          <cell r="W5415" t="str">
            <v>Não</v>
          </cell>
        </row>
        <row r="5416">
          <cell r="D5416" t="str">
            <v>Divinópolis de Goiás/GO</v>
          </cell>
          <cell r="E5416" t="str">
            <v>n.d.</v>
          </cell>
          <cell r="F5416">
            <v>4.9671542936662628E-2</v>
          </cell>
          <cell r="G5416" t="str">
            <v>A</v>
          </cell>
          <cell r="H5416" t="str">
            <v>n.d.</v>
          </cell>
          <cell r="I5416" t="str">
            <v>n.d.</v>
          </cell>
          <cell r="J5416">
            <v>-5.4336860076981276E-2</v>
          </cell>
          <cell r="K5416" t="str">
            <v>C</v>
          </cell>
          <cell r="L5416" t="str">
            <v>Cicf</v>
          </cell>
          <cell r="M541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16" t="str">
            <v>CAPAG Ano Base 2023</v>
          </cell>
          <cell r="O5416" t="str">
            <v>Não</v>
          </cell>
          <cell r="P5416">
            <v>6.7439587141675839</v>
          </cell>
          <cell r="Q5416" t="str">
            <v>Sim</v>
          </cell>
          <cell r="R5416" t="str">
            <v/>
          </cell>
          <cell r="S5416" t="str">
            <v>Sim</v>
          </cell>
          <cell r="T5416" t="str">
            <v/>
          </cell>
          <cell r="U5416" t="str">
            <v/>
          </cell>
          <cell r="V5416" t="str">
            <v>Sim</v>
          </cell>
          <cell r="W5416" t="str">
            <v>Não</v>
          </cell>
        </row>
        <row r="5417">
          <cell r="D5417" t="str">
            <v>Goianápolis/GO</v>
          </cell>
          <cell r="E5417" t="str">
            <v>n.d.</v>
          </cell>
          <cell r="F5417">
            <v>0.15966840814099431</v>
          </cell>
          <cell r="G5417" t="str">
            <v>A</v>
          </cell>
          <cell r="H5417" t="str">
            <v>n.d.</v>
          </cell>
          <cell r="I5417" t="str">
            <v>n.d.</v>
          </cell>
          <cell r="J5417">
            <v>2.2734245449633615E-2</v>
          </cell>
          <cell r="K5417" t="str">
            <v>B</v>
          </cell>
          <cell r="L5417" t="str">
            <v>Cicf</v>
          </cell>
          <cell r="M541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17" t="str">
            <v>CAPAG Ano Base 2023</v>
          </cell>
          <cell r="O5417" t="str">
            <v>Não</v>
          </cell>
          <cell r="P5417">
            <v>0.3966565115248698</v>
          </cell>
          <cell r="Q5417" t="str">
            <v>Sim</v>
          </cell>
          <cell r="R5417" t="str">
            <v/>
          </cell>
          <cell r="S5417" t="str">
            <v>Sim</v>
          </cell>
          <cell r="T5417" t="str">
            <v/>
          </cell>
          <cell r="U5417" t="str">
            <v/>
          </cell>
          <cell r="V5417" t="str">
            <v>Sim</v>
          </cell>
          <cell r="W5417" t="str">
            <v>Sim</v>
          </cell>
        </row>
        <row r="5418">
          <cell r="D5418" t="str">
            <v>Goiandira/GO</v>
          </cell>
          <cell r="E5418" t="str">
            <v>n.d.</v>
          </cell>
          <cell r="F5418" t="str">
            <v>n.d.</v>
          </cell>
          <cell r="G5418" t="str">
            <v>n.d.</v>
          </cell>
          <cell r="H5418" t="str">
            <v>n.d.</v>
          </cell>
          <cell r="I5418" t="str">
            <v>n.d.</v>
          </cell>
          <cell r="J5418" t="str">
            <v>n.d.</v>
          </cell>
          <cell r="K5418" t="str">
            <v>n.d.</v>
          </cell>
          <cell r="L5418" t="str">
            <v>Cicf</v>
          </cell>
          <cell r="M5418" t="str">
            <v xml:space="preserve">Ente não publicou último RGF de 2024
Ente não publicou último RREO de 2024
</v>
          </cell>
          <cell r="N5418" t="str">
            <v>CAPAG Ano Base 2023</v>
          </cell>
          <cell r="O5418" t="str">
            <v>Não</v>
          </cell>
          <cell r="P5418">
            <v>0.11946429831780864</v>
          </cell>
          <cell r="Q5418" t="str">
            <v>Sim</v>
          </cell>
          <cell r="R5418" t="str">
            <v>Sim</v>
          </cell>
          <cell r="S5418" t="str">
            <v/>
          </cell>
          <cell r="T5418" t="str">
            <v/>
          </cell>
          <cell r="U5418" t="str">
            <v/>
          </cell>
          <cell r="V5418" t="str">
            <v>Não</v>
          </cell>
          <cell r="W5418" t="str">
            <v>Não</v>
          </cell>
        </row>
        <row r="5419">
          <cell r="D5419" t="str">
            <v>Goianésia/GO</v>
          </cell>
          <cell r="E5419" t="str">
            <v>n.d.</v>
          </cell>
          <cell r="F5419">
            <v>0.12164479029455062</v>
          </cell>
          <cell r="G5419" t="str">
            <v>A</v>
          </cell>
          <cell r="H5419">
            <v>0.91369671255955653</v>
          </cell>
          <cell r="I5419" t="str">
            <v>B</v>
          </cell>
          <cell r="J5419" t="str">
            <v>n.d.</v>
          </cell>
          <cell r="K5419" t="str">
            <v>n.d.</v>
          </cell>
          <cell r="L5419" t="str">
            <v>Cicf</v>
          </cell>
          <cell r="M541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19" t="str">
            <v>CAPAG Ano Base 2023</v>
          </cell>
          <cell r="O5419" t="str">
            <v>Não</v>
          </cell>
          <cell r="P5419" t="str">
            <v>n.d.</v>
          </cell>
          <cell r="Q5419" t="str">
            <v>Sim</v>
          </cell>
          <cell r="R5419" t="str">
            <v/>
          </cell>
          <cell r="S5419" t="str">
            <v/>
          </cell>
          <cell r="T5419" t="str">
            <v/>
          </cell>
          <cell r="U5419" t="str">
            <v>Sim</v>
          </cell>
          <cell r="V5419" t="str">
            <v>Sim</v>
          </cell>
          <cell r="W5419" t="str">
            <v>Sim</v>
          </cell>
        </row>
        <row r="5420">
          <cell r="D5420" t="str">
            <v>Goiânia/GO</v>
          </cell>
          <cell r="E5420" t="str">
            <v>C</v>
          </cell>
          <cell r="F5420">
            <v>0.20488277558658347</v>
          </cell>
          <cell r="G5420" t="str">
            <v>A</v>
          </cell>
          <cell r="H5420">
            <v>0.96526241829891735</v>
          </cell>
          <cell r="I5420" t="str">
            <v>C</v>
          </cell>
          <cell r="J5420">
            <v>1.036026872544955E-2</v>
          </cell>
          <cell r="K5420" t="str">
            <v>B</v>
          </cell>
          <cell r="L5420" t="str">
            <v>Bicf</v>
          </cell>
          <cell r="M5420" t="str">
            <v/>
          </cell>
          <cell r="N5420" t="str">
            <v>CAPAG Ano Base 2023</v>
          </cell>
          <cell r="O5420" t="str">
            <v>Não</v>
          </cell>
          <cell r="P5420">
            <v>6.6266446754519953E-2</v>
          </cell>
          <cell r="Q5420" t="str">
            <v>Sim</v>
          </cell>
          <cell r="R5420" t="str">
            <v>Sim</v>
          </cell>
          <cell r="S5420" t="str">
            <v/>
          </cell>
          <cell r="T5420" t="str">
            <v/>
          </cell>
          <cell r="U5420" t="str">
            <v/>
          </cell>
          <cell r="V5420" t="str">
            <v>Sim</v>
          </cell>
          <cell r="W5420" t="str">
            <v>Sim</v>
          </cell>
        </row>
        <row r="5421">
          <cell r="D5421" t="str">
            <v>Goianira/GO</v>
          </cell>
          <cell r="E5421" t="str">
            <v>n.d.</v>
          </cell>
          <cell r="F5421">
            <v>8.5115214547178755E-2</v>
          </cell>
          <cell r="G5421" t="str">
            <v>A</v>
          </cell>
          <cell r="H5421">
            <v>0.8601805481763799</v>
          </cell>
          <cell r="I5421" t="str">
            <v>B</v>
          </cell>
          <cell r="J5421" t="str">
            <v>n.d.</v>
          </cell>
          <cell r="K5421" t="str">
            <v>n.d.</v>
          </cell>
          <cell r="L5421" t="str">
            <v>Dicf</v>
          </cell>
          <cell r="M542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21" t="str">
            <v>CAPAG Ano Base 2023</v>
          </cell>
          <cell r="O5421" t="str">
            <v>Não</v>
          </cell>
          <cell r="P5421" t="str">
            <v>n.d.</v>
          </cell>
          <cell r="Q5421" t="str">
            <v>Sim</v>
          </cell>
          <cell r="R5421" t="str">
            <v/>
          </cell>
          <cell r="S5421" t="str">
            <v/>
          </cell>
          <cell r="T5421" t="str">
            <v/>
          </cell>
          <cell r="U5421" t="str">
            <v>Sim</v>
          </cell>
          <cell r="V5421" t="str">
            <v>Sim</v>
          </cell>
          <cell r="W5421" t="str">
            <v>Sim</v>
          </cell>
        </row>
        <row r="5422">
          <cell r="D5422" t="str">
            <v>Goiás/GO</v>
          </cell>
          <cell r="E5422" t="str">
            <v>C</v>
          </cell>
          <cell r="F5422">
            <v>0.28683405131916156</v>
          </cell>
          <cell r="G5422" t="str">
            <v>A</v>
          </cell>
          <cell r="H5422">
            <v>0.97417875709387136</v>
          </cell>
          <cell r="I5422" t="str">
            <v>C</v>
          </cell>
          <cell r="J5422">
            <v>9.4021089731463978E-3</v>
          </cell>
          <cell r="K5422" t="str">
            <v>B</v>
          </cell>
          <cell r="L5422" t="str">
            <v>Dicf</v>
          </cell>
          <cell r="M5422" t="str">
            <v/>
          </cell>
          <cell r="N5422" t="str">
            <v>CAPAG Ano Base 2023</v>
          </cell>
          <cell r="O5422" t="str">
            <v>Não</v>
          </cell>
          <cell r="P5422">
            <v>0.61499022951496318</v>
          </cell>
          <cell r="Q5422" t="str">
            <v>Sim</v>
          </cell>
          <cell r="R5422" t="str">
            <v/>
          </cell>
          <cell r="S5422" t="str">
            <v/>
          </cell>
          <cell r="T5422" t="str">
            <v/>
          </cell>
          <cell r="U5422" t="str">
            <v/>
          </cell>
          <cell r="V5422" t="str">
            <v>Sim</v>
          </cell>
          <cell r="W5422" t="str">
            <v>Sim</v>
          </cell>
        </row>
        <row r="5423">
          <cell r="D5423" t="str">
            <v>Goiatuba/GO</v>
          </cell>
          <cell r="E5423" t="str">
            <v>C</v>
          </cell>
          <cell r="F5423">
            <v>0.18735147158932763</v>
          </cell>
          <cell r="G5423" t="str">
            <v>A</v>
          </cell>
          <cell r="H5423">
            <v>0.93285540457528304</v>
          </cell>
          <cell r="I5423" t="str">
            <v>B</v>
          </cell>
          <cell r="J5423">
            <v>-2.3056164805774649E-3</v>
          </cell>
          <cell r="K5423" t="str">
            <v>C</v>
          </cell>
          <cell r="L5423" t="str">
            <v>Dicf</v>
          </cell>
          <cell r="M5423" t="str">
            <v/>
          </cell>
          <cell r="N5423" t="str">
            <v>CAPAG Ano Base 2023</v>
          </cell>
          <cell r="O5423" t="str">
            <v>Não</v>
          </cell>
          <cell r="P5423">
            <v>1.0849923800987153</v>
          </cell>
          <cell r="Q5423" t="str">
            <v>Sim</v>
          </cell>
          <cell r="R5423" t="str">
            <v/>
          </cell>
          <cell r="S5423" t="str">
            <v/>
          </cell>
          <cell r="T5423" t="str">
            <v/>
          </cell>
          <cell r="U5423" t="str">
            <v/>
          </cell>
          <cell r="V5423" t="str">
            <v>Sim</v>
          </cell>
          <cell r="W5423" t="str">
            <v>Sim</v>
          </cell>
        </row>
        <row r="5424">
          <cell r="D5424" t="str">
            <v>Gouvelândia/GO</v>
          </cell>
          <cell r="E5424" t="str">
            <v>B</v>
          </cell>
          <cell r="F5424">
            <v>0.10459220908083888</v>
          </cell>
          <cell r="G5424" t="str">
            <v>A</v>
          </cell>
          <cell r="H5424">
            <v>0.93559343547886287</v>
          </cell>
          <cell r="I5424" t="str">
            <v>B</v>
          </cell>
          <cell r="J5424">
            <v>4.28849410235638E-2</v>
          </cell>
          <cell r="K5424" t="str">
            <v>B</v>
          </cell>
          <cell r="L5424" t="str">
            <v>Cicf</v>
          </cell>
          <cell r="M5424" t="str">
            <v/>
          </cell>
          <cell r="N5424" t="str">
            <v>CAPAG Ano Base 2023</v>
          </cell>
          <cell r="O5424" t="str">
            <v>Não</v>
          </cell>
          <cell r="P5424">
            <v>0.16389309230921328</v>
          </cell>
          <cell r="Q5424" t="str">
            <v>Sim</v>
          </cell>
          <cell r="R5424" t="str">
            <v/>
          </cell>
          <cell r="S5424" t="str">
            <v/>
          </cell>
          <cell r="T5424" t="str">
            <v/>
          </cell>
          <cell r="U5424" t="str">
            <v/>
          </cell>
          <cell r="V5424" t="str">
            <v>Sim</v>
          </cell>
          <cell r="W5424" t="str">
            <v>Sim</v>
          </cell>
        </row>
        <row r="5425">
          <cell r="D5425" t="str">
            <v>Guapó/GO</v>
          </cell>
          <cell r="E5425" t="str">
            <v>n.d.</v>
          </cell>
          <cell r="F5425">
            <v>0.15133520548877333</v>
          </cell>
          <cell r="G5425" t="str">
            <v>A</v>
          </cell>
          <cell r="H5425">
            <v>0.91587544586288694</v>
          </cell>
          <cell r="I5425" t="str">
            <v>B</v>
          </cell>
          <cell r="J5425" t="str">
            <v>n.d.</v>
          </cell>
          <cell r="K5425" t="str">
            <v>n.d.</v>
          </cell>
          <cell r="L5425" t="str">
            <v>Cicf</v>
          </cell>
          <cell r="M542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25" t="str">
            <v>CAPAG Ano Base 2024</v>
          </cell>
          <cell r="O5425" t="str">
            <v>Sim</v>
          </cell>
          <cell r="P5425" t="str">
            <v>n.d.</v>
          </cell>
          <cell r="Q5425" t="str">
            <v>Sim</v>
          </cell>
          <cell r="R5425" t="str">
            <v/>
          </cell>
          <cell r="S5425" t="str">
            <v/>
          </cell>
          <cell r="T5425" t="str">
            <v/>
          </cell>
          <cell r="U5425" t="str">
            <v>Sim</v>
          </cell>
          <cell r="V5425" t="str">
            <v>Sim</v>
          </cell>
          <cell r="W5425" t="str">
            <v>Sim</v>
          </cell>
        </row>
        <row r="5426">
          <cell r="D5426" t="str">
            <v>Guaraíta/GO</v>
          </cell>
          <cell r="E5426" t="str">
            <v>n.d.</v>
          </cell>
          <cell r="F5426">
            <v>3.194344019961941E-3</v>
          </cell>
          <cell r="G5426" t="str">
            <v>A</v>
          </cell>
          <cell r="H5426">
            <v>0.96710348788748468</v>
          </cell>
          <cell r="I5426" t="str">
            <v>C</v>
          </cell>
          <cell r="J5426" t="str">
            <v>n.d.</v>
          </cell>
          <cell r="K5426" t="str">
            <v>n.d.</v>
          </cell>
          <cell r="L5426" t="str">
            <v>Cicf</v>
          </cell>
          <cell r="M542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26" t="str">
            <v>CAPAG Ano Base 2023</v>
          </cell>
          <cell r="O5426" t="str">
            <v>Não</v>
          </cell>
          <cell r="P5426" t="str">
            <v>n.d.</v>
          </cell>
          <cell r="Q5426" t="str">
            <v>Sim</v>
          </cell>
          <cell r="R5426" t="str">
            <v/>
          </cell>
          <cell r="S5426" t="str">
            <v/>
          </cell>
          <cell r="T5426" t="str">
            <v/>
          </cell>
          <cell r="U5426" t="str">
            <v>Sim</v>
          </cell>
          <cell r="V5426" t="str">
            <v>Sim</v>
          </cell>
          <cell r="W5426" t="str">
            <v>Sim</v>
          </cell>
        </row>
        <row r="5427">
          <cell r="D5427" t="str">
            <v>Guarani de Goiás/GO</v>
          </cell>
          <cell r="E5427" t="str">
            <v>n.d.</v>
          </cell>
          <cell r="F5427">
            <v>5.8911574631158273E-2</v>
          </cell>
          <cell r="G5427" t="str">
            <v>A</v>
          </cell>
          <cell r="H5427">
            <v>0.898727596927682</v>
          </cell>
          <cell r="I5427" t="str">
            <v>B</v>
          </cell>
          <cell r="J5427" t="str">
            <v>n.d.</v>
          </cell>
          <cell r="K5427" t="str">
            <v>n.d.</v>
          </cell>
          <cell r="L5427" t="str">
            <v>Cicf</v>
          </cell>
          <cell r="M542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27" t="str">
            <v>CAPAG Ano Base 2023</v>
          </cell>
          <cell r="O5427" t="str">
            <v>Não</v>
          </cell>
          <cell r="P5427" t="str">
            <v>n.d.</v>
          </cell>
          <cell r="Q5427" t="str">
            <v>Sim</v>
          </cell>
          <cell r="R5427" t="str">
            <v/>
          </cell>
          <cell r="S5427" t="str">
            <v/>
          </cell>
          <cell r="T5427" t="str">
            <v/>
          </cell>
          <cell r="U5427" t="str">
            <v>Sim</v>
          </cell>
          <cell r="V5427" t="str">
            <v>Sim</v>
          </cell>
          <cell r="W5427" t="str">
            <v>Não</v>
          </cell>
        </row>
        <row r="5428">
          <cell r="D5428" t="str">
            <v>Guarinos/GO</v>
          </cell>
          <cell r="E5428" t="str">
            <v>C</v>
          </cell>
          <cell r="F5428">
            <v>7.1155249950972152E-2</v>
          </cell>
          <cell r="G5428" t="str">
            <v>A</v>
          </cell>
          <cell r="H5428">
            <v>1.1103922158683233</v>
          </cell>
          <cell r="I5428" t="str">
            <v>C</v>
          </cell>
          <cell r="J5428">
            <v>1.5957278088983982E-2</v>
          </cell>
          <cell r="K5428" t="str">
            <v>B</v>
          </cell>
          <cell r="L5428" t="str">
            <v>Cicf</v>
          </cell>
          <cell r="M5428" t="str">
            <v/>
          </cell>
          <cell r="N5428" t="str">
            <v>CAPAG Ano Base 2023</v>
          </cell>
          <cell r="O5428" t="str">
            <v>Não</v>
          </cell>
          <cell r="P5428">
            <v>0.79732752772285587</v>
          </cell>
          <cell r="Q5428" t="str">
            <v>Sim</v>
          </cell>
          <cell r="R5428" t="str">
            <v/>
          </cell>
          <cell r="S5428" t="str">
            <v/>
          </cell>
          <cell r="T5428" t="str">
            <v/>
          </cell>
          <cell r="U5428" t="str">
            <v/>
          </cell>
          <cell r="V5428" t="str">
            <v>Sim</v>
          </cell>
          <cell r="W5428" t="str">
            <v>Não</v>
          </cell>
        </row>
        <row r="5429">
          <cell r="D5429" t="str">
            <v>Heitoraí/GO</v>
          </cell>
          <cell r="E5429" t="str">
            <v>n.e.</v>
          </cell>
          <cell r="F5429" t="e">
            <v>#DIV/0!</v>
          </cell>
          <cell r="G5429" t="str">
            <v>n.d.</v>
          </cell>
          <cell r="H5429" t="str">
            <v>n.d.</v>
          </cell>
          <cell r="I5429" t="str">
            <v>n.d.</v>
          </cell>
          <cell r="J5429" t="str">
            <v>n.d.</v>
          </cell>
          <cell r="K5429" t="str">
            <v>n.d.</v>
          </cell>
          <cell r="L5429" t="str">
            <v>Eicf</v>
          </cell>
          <cell r="M5429" t="str">
            <v>Ente possui ranking da informação contábil Eicf</v>
          </cell>
          <cell r="N5429" t="str">
            <v>CAPAG Ano Base 2023</v>
          </cell>
          <cell r="O5429" t="str">
            <v>Não</v>
          </cell>
          <cell r="P5429" t="str">
            <v/>
          </cell>
          <cell r="Q5429" t="str">
            <v>Não</v>
          </cell>
          <cell r="R5429" t="str">
            <v/>
          </cell>
          <cell r="S5429" t="str">
            <v/>
          </cell>
          <cell r="T5429" t="str">
            <v/>
          </cell>
          <cell r="U5429" t="str">
            <v/>
          </cell>
          <cell r="V5429" t="str">
            <v>Não</v>
          </cell>
          <cell r="W5429" t="str">
            <v>Não</v>
          </cell>
        </row>
        <row r="5430">
          <cell r="D5430" t="str">
            <v>Hidrolândia/GO</v>
          </cell>
          <cell r="E5430" t="str">
            <v>n.d.</v>
          </cell>
          <cell r="F5430">
            <v>9.3476152254211957E-3</v>
          </cell>
          <cell r="G5430" t="str">
            <v>A</v>
          </cell>
          <cell r="H5430">
            <v>0.91685199658095651</v>
          </cell>
          <cell r="I5430" t="str">
            <v>B</v>
          </cell>
          <cell r="J5430" t="str">
            <v>n.d.</v>
          </cell>
          <cell r="K5430" t="str">
            <v>n.d.</v>
          </cell>
          <cell r="L5430" t="str">
            <v>Dicf</v>
          </cell>
          <cell r="M543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30" t="str">
            <v>CAPAG Ano Base 2023</v>
          </cell>
          <cell r="O5430" t="str">
            <v>Não</v>
          </cell>
          <cell r="P5430">
            <v>0.36147203739038469</v>
          </cell>
          <cell r="Q5430" t="str">
            <v>Sim</v>
          </cell>
          <cell r="R5430" t="str">
            <v>Sim</v>
          </cell>
          <cell r="S5430" t="str">
            <v/>
          </cell>
          <cell r="T5430" t="str">
            <v/>
          </cell>
          <cell r="U5430" t="str">
            <v>Sim</v>
          </cell>
          <cell r="V5430" t="str">
            <v>Sim</v>
          </cell>
          <cell r="W5430" t="str">
            <v>Sim</v>
          </cell>
        </row>
        <row r="5431">
          <cell r="D5431" t="str">
            <v>Hidrolina/GO</v>
          </cell>
          <cell r="E5431" t="str">
            <v>n.d.</v>
          </cell>
          <cell r="F5431">
            <v>0.35616090122054367</v>
          </cell>
          <cell r="G5431" t="str">
            <v>A</v>
          </cell>
          <cell r="H5431" t="str">
            <v>n.d.</v>
          </cell>
          <cell r="I5431" t="str">
            <v>n.d.</v>
          </cell>
          <cell r="J5431">
            <v>0.23059368035628036</v>
          </cell>
          <cell r="K5431" t="str">
            <v>A</v>
          </cell>
          <cell r="L5431" t="str">
            <v>Cicf</v>
          </cell>
          <cell r="M543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31" t="str">
            <v>CAPAG Ano Base 2023</v>
          </cell>
          <cell r="O5431" t="str">
            <v>Não</v>
          </cell>
          <cell r="P5431">
            <v>0.12001150559290653</v>
          </cell>
          <cell r="Q5431" t="str">
            <v>Sim</v>
          </cell>
          <cell r="R5431" t="str">
            <v/>
          </cell>
          <cell r="S5431" t="str">
            <v>Sim</v>
          </cell>
          <cell r="T5431" t="str">
            <v/>
          </cell>
          <cell r="U5431" t="str">
            <v/>
          </cell>
          <cell r="V5431" t="str">
            <v>Sim</v>
          </cell>
          <cell r="W5431" t="str">
            <v>Não</v>
          </cell>
        </row>
        <row r="5432">
          <cell r="D5432" t="str">
            <v>Iaciara/GO</v>
          </cell>
          <cell r="E5432" t="str">
            <v>n.d.</v>
          </cell>
          <cell r="F5432">
            <v>0.16963303496139229</v>
          </cell>
          <cell r="G5432" t="str">
            <v>A</v>
          </cell>
          <cell r="H5432">
            <v>0.93201628668441061</v>
          </cell>
          <cell r="I5432" t="str">
            <v>B</v>
          </cell>
          <cell r="J5432" t="str">
            <v>n.d.</v>
          </cell>
          <cell r="K5432" t="str">
            <v>n.d.</v>
          </cell>
          <cell r="L5432" t="str">
            <v>Dicf</v>
          </cell>
          <cell r="M543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32" t="str">
            <v>CAPAG Ano Base 2023</v>
          </cell>
          <cell r="O5432" t="str">
            <v>Não</v>
          </cell>
          <cell r="P5432" t="str">
            <v>n.d.</v>
          </cell>
          <cell r="Q5432" t="str">
            <v>Sim</v>
          </cell>
          <cell r="R5432" t="str">
            <v/>
          </cell>
          <cell r="S5432" t="str">
            <v/>
          </cell>
          <cell r="T5432" t="str">
            <v/>
          </cell>
          <cell r="U5432" t="str">
            <v>Sim</v>
          </cell>
          <cell r="V5432" t="str">
            <v>Sim</v>
          </cell>
          <cell r="W5432" t="str">
            <v>Não</v>
          </cell>
        </row>
        <row r="5433">
          <cell r="D5433" t="str">
            <v>Inaciolândia/GO</v>
          </cell>
          <cell r="E5433" t="str">
            <v>C</v>
          </cell>
          <cell r="F5433">
            <v>0.11673125531774248</v>
          </cell>
          <cell r="G5433" t="str">
            <v>A</v>
          </cell>
          <cell r="H5433">
            <v>0.91703856615225265</v>
          </cell>
          <cell r="I5433" t="str">
            <v>B</v>
          </cell>
          <cell r="J5433">
            <v>-1.2656385802092199E-18</v>
          </cell>
          <cell r="K5433" t="str">
            <v>C</v>
          </cell>
          <cell r="L5433" t="str">
            <v>Cicf</v>
          </cell>
          <cell r="M5433" t="str">
            <v/>
          </cell>
          <cell r="N5433" t="str">
            <v>CAPAG Ano Base 2023</v>
          </cell>
          <cell r="O5433" t="str">
            <v>Não</v>
          </cell>
          <cell r="P5433">
            <v>0.67855929649594793</v>
          </cell>
          <cell r="Q5433" t="str">
            <v>Sim</v>
          </cell>
          <cell r="R5433" t="str">
            <v>Sim</v>
          </cell>
          <cell r="S5433" t="str">
            <v/>
          </cell>
          <cell r="T5433" t="str">
            <v/>
          </cell>
          <cell r="U5433" t="str">
            <v/>
          </cell>
          <cell r="V5433" t="str">
            <v>Sim</v>
          </cell>
          <cell r="W5433" t="str">
            <v>Sim</v>
          </cell>
        </row>
        <row r="5434">
          <cell r="D5434" t="str">
            <v>Indiara/GO</v>
          </cell>
          <cell r="E5434" t="str">
            <v>n.d.</v>
          </cell>
          <cell r="F5434">
            <v>1.5124526373235784E-2</v>
          </cell>
          <cell r="G5434" t="str">
            <v>A</v>
          </cell>
          <cell r="H5434">
            <v>0.93638915447074522</v>
          </cell>
          <cell r="I5434" t="str">
            <v>B</v>
          </cell>
          <cell r="J5434" t="str">
            <v>n.d.</v>
          </cell>
          <cell r="K5434" t="str">
            <v>n.d.</v>
          </cell>
          <cell r="L5434" t="str">
            <v>Dicf</v>
          </cell>
          <cell r="M543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34" t="str">
            <v>CAPAG Ano Base 2023</v>
          </cell>
          <cell r="O5434" t="str">
            <v>Não</v>
          </cell>
          <cell r="P5434" t="str">
            <v>n.d.</v>
          </cell>
          <cell r="Q5434" t="str">
            <v>Sim</v>
          </cell>
          <cell r="R5434" t="str">
            <v/>
          </cell>
          <cell r="S5434" t="str">
            <v/>
          </cell>
          <cell r="T5434" t="str">
            <v/>
          </cell>
          <cell r="U5434" t="str">
            <v>Sim</v>
          </cell>
          <cell r="V5434" t="str">
            <v>Sim</v>
          </cell>
          <cell r="W5434" t="str">
            <v>Não</v>
          </cell>
        </row>
        <row r="5435">
          <cell r="D5435" t="str">
            <v>Inhumas/GO</v>
          </cell>
          <cell r="E5435" t="str">
            <v>n.d.</v>
          </cell>
          <cell r="F5435">
            <v>0.13379028566030526</v>
          </cell>
          <cell r="G5435" t="str">
            <v>A</v>
          </cell>
          <cell r="H5435">
            <v>0.94211003239191704</v>
          </cell>
          <cell r="I5435" t="str">
            <v>B</v>
          </cell>
          <cell r="J5435" t="str">
            <v>n.d.</v>
          </cell>
          <cell r="K5435" t="str">
            <v>n.d.</v>
          </cell>
          <cell r="L5435" t="str">
            <v>Cicf</v>
          </cell>
          <cell r="M543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35" t="str">
            <v>CAPAG Ano Base 2023</v>
          </cell>
          <cell r="O5435" t="str">
            <v>Não</v>
          </cell>
          <cell r="P5435" t="str">
            <v>n.d.</v>
          </cell>
          <cell r="Q5435" t="str">
            <v>Sim</v>
          </cell>
          <cell r="R5435" t="str">
            <v/>
          </cell>
          <cell r="S5435" t="str">
            <v/>
          </cell>
          <cell r="T5435" t="str">
            <v/>
          </cell>
          <cell r="U5435" t="str">
            <v>Sim</v>
          </cell>
          <cell r="V5435" t="str">
            <v>Sim</v>
          </cell>
          <cell r="W5435" t="str">
            <v>Sim</v>
          </cell>
        </row>
        <row r="5436">
          <cell r="D5436" t="str">
            <v>Ipameri/GO</v>
          </cell>
          <cell r="E5436" t="str">
            <v>C</v>
          </cell>
          <cell r="F5436">
            <v>0.10754589908777713</v>
          </cell>
          <cell r="G5436" t="str">
            <v>A</v>
          </cell>
          <cell r="H5436">
            <v>0.95418469756069491</v>
          </cell>
          <cell r="I5436" t="str">
            <v>C</v>
          </cell>
          <cell r="J5436">
            <v>1.1480354508918277E-3</v>
          </cell>
          <cell r="K5436" t="str">
            <v>B</v>
          </cell>
          <cell r="L5436" t="str">
            <v>Dicf</v>
          </cell>
          <cell r="M5436" t="str">
            <v/>
          </cell>
          <cell r="N5436" t="str">
            <v>CAPAG Ano Base 2023</v>
          </cell>
          <cell r="O5436" t="str">
            <v>Não</v>
          </cell>
          <cell r="P5436">
            <v>0.43252552429985719</v>
          </cell>
          <cell r="Q5436" t="str">
            <v>Sim</v>
          </cell>
          <cell r="R5436" t="str">
            <v>Sim</v>
          </cell>
          <cell r="S5436" t="str">
            <v/>
          </cell>
          <cell r="T5436" t="str">
            <v/>
          </cell>
          <cell r="U5436" t="str">
            <v/>
          </cell>
          <cell r="V5436" t="str">
            <v>Sim</v>
          </cell>
          <cell r="W5436" t="str">
            <v>Sim</v>
          </cell>
        </row>
        <row r="5437">
          <cell r="D5437" t="str">
            <v>Ipiranga de Goiás/GO</v>
          </cell>
          <cell r="E5437" t="str">
            <v>n.d.</v>
          </cell>
          <cell r="F5437">
            <v>4.4748408262066587E-2</v>
          </cell>
          <cell r="G5437" t="str">
            <v>A</v>
          </cell>
          <cell r="H5437" t="str">
            <v>n.d.</v>
          </cell>
          <cell r="I5437" t="str">
            <v>n.d.</v>
          </cell>
          <cell r="J5437">
            <v>9.22613316020813E-4</v>
          </cell>
          <cell r="K5437" t="str">
            <v>B</v>
          </cell>
          <cell r="L5437" t="str">
            <v>Bicf</v>
          </cell>
          <cell r="M543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37" t="str">
            <v>CAPAG Ano Base 2023</v>
          </cell>
          <cell r="O5437" t="str">
            <v>Não</v>
          </cell>
          <cell r="P5437">
            <v>0.96242067370373874</v>
          </cell>
          <cell r="Q5437" t="str">
            <v>Sim</v>
          </cell>
          <cell r="R5437" t="str">
            <v/>
          </cell>
          <cell r="S5437" t="str">
            <v>Sim</v>
          </cell>
          <cell r="T5437" t="str">
            <v/>
          </cell>
          <cell r="U5437" t="str">
            <v/>
          </cell>
          <cell r="V5437" t="str">
            <v>Sim</v>
          </cell>
          <cell r="W5437" t="str">
            <v>Sim</v>
          </cell>
        </row>
        <row r="5438">
          <cell r="D5438" t="str">
            <v>Iporá/GO</v>
          </cell>
          <cell r="E5438" t="str">
            <v>n.d.</v>
          </cell>
          <cell r="F5438">
            <v>0.35446491228055593</v>
          </cell>
          <cell r="G5438" t="str">
            <v>A</v>
          </cell>
          <cell r="H5438">
            <v>0.98139191848207907</v>
          </cell>
          <cell r="I5438" t="str">
            <v>C</v>
          </cell>
          <cell r="J5438" t="str">
            <v>n.d.</v>
          </cell>
          <cell r="K5438" t="str">
            <v>n.d.</v>
          </cell>
          <cell r="L5438" t="str">
            <v>Cicf</v>
          </cell>
          <cell r="M543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438" t="str">
            <v>CAPAG Ano Base 2023</v>
          </cell>
          <cell r="O5438" t="str">
            <v>Não</v>
          </cell>
          <cell r="P5438" t="str">
            <v>n.d.</v>
          </cell>
          <cell r="Q5438" t="str">
            <v>Sim</v>
          </cell>
          <cell r="R5438" t="str">
            <v/>
          </cell>
          <cell r="S5438" t="str">
            <v/>
          </cell>
          <cell r="T5438" t="str">
            <v>Negativa</v>
          </cell>
          <cell r="U5438" t="str">
            <v/>
          </cell>
          <cell r="V5438" t="str">
            <v>Sim</v>
          </cell>
          <cell r="W5438" t="str">
            <v>Não</v>
          </cell>
        </row>
        <row r="5439">
          <cell r="D5439" t="str">
            <v>Israelândia/GO</v>
          </cell>
          <cell r="E5439" t="str">
            <v>n.d.</v>
          </cell>
          <cell r="F5439">
            <v>0.39741391832889339</v>
          </cell>
          <cell r="G5439" t="str">
            <v>A</v>
          </cell>
          <cell r="H5439" t="str">
            <v>n.d.</v>
          </cell>
          <cell r="I5439" t="str">
            <v>n.d.</v>
          </cell>
          <cell r="J5439">
            <v>0.11068804046297817</v>
          </cell>
          <cell r="K5439" t="str">
            <v>A</v>
          </cell>
          <cell r="L5439" t="str">
            <v>Cicf</v>
          </cell>
          <cell r="M543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39" t="str">
            <v>CAPAG Ano Base 2023</v>
          </cell>
          <cell r="O5439" t="str">
            <v>Não</v>
          </cell>
          <cell r="P5439">
            <v>0.16015697419132729</v>
          </cell>
          <cell r="Q5439" t="str">
            <v>Sim</v>
          </cell>
          <cell r="R5439" t="str">
            <v/>
          </cell>
          <cell r="S5439" t="str">
            <v>Sim</v>
          </cell>
          <cell r="T5439" t="str">
            <v/>
          </cell>
          <cell r="U5439" t="str">
            <v/>
          </cell>
          <cell r="V5439" t="str">
            <v>Sim</v>
          </cell>
          <cell r="W5439" t="str">
            <v>Sim</v>
          </cell>
        </row>
        <row r="5440">
          <cell r="D5440" t="str">
            <v>Itaberaí/GO</v>
          </cell>
          <cell r="E5440" t="str">
            <v>n.d.</v>
          </cell>
          <cell r="F5440">
            <v>0.11388040486509565</v>
          </cell>
          <cell r="G5440" t="str">
            <v>A</v>
          </cell>
          <cell r="H5440">
            <v>0.74856884670492341</v>
          </cell>
          <cell r="I5440" t="str">
            <v>A</v>
          </cell>
          <cell r="J5440" t="str">
            <v>n.d.</v>
          </cell>
          <cell r="K5440" t="str">
            <v>n.d.</v>
          </cell>
          <cell r="L5440" t="str">
            <v>Cicf</v>
          </cell>
          <cell r="M544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40" t="str">
            <v>CAPAG Ano Base 2023</v>
          </cell>
          <cell r="O5440" t="str">
            <v>Não</v>
          </cell>
          <cell r="P5440" t="str">
            <v>n.d.</v>
          </cell>
          <cell r="Q5440" t="str">
            <v>Sim</v>
          </cell>
          <cell r="R5440" t="str">
            <v/>
          </cell>
          <cell r="S5440" t="str">
            <v/>
          </cell>
          <cell r="T5440" t="str">
            <v/>
          </cell>
          <cell r="U5440" t="str">
            <v>Sim</v>
          </cell>
          <cell r="V5440" t="str">
            <v>Sim</v>
          </cell>
          <cell r="W5440" t="str">
            <v>Sim</v>
          </cell>
        </row>
        <row r="5441">
          <cell r="D5441" t="str">
            <v>Itaguari/GO</v>
          </cell>
          <cell r="E5441" t="str">
            <v>n.d.</v>
          </cell>
          <cell r="F5441">
            <v>4.1563999442225837E-2</v>
          </cell>
          <cell r="G5441" t="str">
            <v>A</v>
          </cell>
          <cell r="H5441" t="str">
            <v>n.d.</v>
          </cell>
          <cell r="I5441" t="str">
            <v>n.d.</v>
          </cell>
          <cell r="J5441">
            <v>-1.8433428515311184E-2</v>
          </cell>
          <cell r="K5441" t="str">
            <v>C</v>
          </cell>
          <cell r="L5441" t="str">
            <v>Cicf</v>
          </cell>
          <cell r="M544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41" t="str">
            <v>CAPAG Ano Base 2023</v>
          </cell>
          <cell r="O5441" t="str">
            <v>Não</v>
          </cell>
          <cell r="P5441">
            <v>4.3220901323478476</v>
          </cell>
          <cell r="Q5441" t="str">
            <v>Sim</v>
          </cell>
          <cell r="R5441" t="str">
            <v/>
          </cell>
          <cell r="S5441" t="str">
            <v>Sim</v>
          </cell>
          <cell r="T5441" t="str">
            <v/>
          </cell>
          <cell r="U5441" t="str">
            <v/>
          </cell>
          <cell r="V5441" t="str">
            <v>Sim</v>
          </cell>
          <cell r="W5441" t="str">
            <v>Não</v>
          </cell>
        </row>
        <row r="5442">
          <cell r="D5442" t="str">
            <v>Itaguaru/GO</v>
          </cell>
          <cell r="E5442" t="str">
            <v>C</v>
          </cell>
          <cell r="F5442">
            <v>4.1380639127018344E-2</v>
          </cell>
          <cell r="G5442" t="str">
            <v>A</v>
          </cell>
          <cell r="H5442">
            <v>0.91391586684873372</v>
          </cell>
          <cell r="I5442" t="str">
            <v>B</v>
          </cell>
          <cell r="J5442">
            <v>-0.28649051284883542</v>
          </cell>
          <cell r="K5442" t="str">
            <v>C</v>
          </cell>
          <cell r="L5442" t="str">
            <v>Cicf</v>
          </cell>
          <cell r="M5442" t="str">
            <v/>
          </cell>
          <cell r="N5442" t="str">
            <v>CAPAG Ano Base 2023</v>
          </cell>
          <cell r="O5442" t="str">
            <v>Não</v>
          </cell>
          <cell r="P5442">
            <v>53.988656999340655</v>
          </cell>
          <cell r="Q5442" t="str">
            <v>Sim</v>
          </cell>
          <cell r="R5442" t="str">
            <v/>
          </cell>
          <cell r="S5442" t="str">
            <v/>
          </cell>
          <cell r="T5442" t="str">
            <v/>
          </cell>
          <cell r="U5442" t="str">
            <v/>
          </cell>
          <cell r="V5442" t="str">
            <v>Sim</v>
          </cell>
          <cell r="W5442" t="str">
            <v>Não</v>
          </cell>
        </row>
        <row r="5443">
          <cell r="D5443" t="str">
            <v>Itajá/GO</v>
          </cell>
          <cell r="E5443" t="str">
            <v>C</v>
          </cell>
          <cell r="F5443">
            <v>0.33816640970688622</v>
          </cell>
          <cell r="G5443" t="str">
            <v>A</v>
          </cell>
          <cell r="H5443">
            <v>0.96450535204611443</v>
          </cell>
          <cell r="I5443" t="str">
            <v>C</v>
          </cell>
          <cell r="J5443">
            <v>-5.6177100173840817E-2</v>
          </cell>
          <cell r="K5443" t="str">
            <v>C</v>
          </cell>
          <cell r="L5443" t="str">
            <v>Dicf</v>
          </cell>
          <cell r="M5443" t="str">
            <v/>
          </cell>
          <cell r="N5443" t="str">
            <v>CAPAG Ano Base 2023</v>
          </cell>
          <cell r="O5443" t="str">
            <v>Não</v>
          </cell>
          <cell r="P5443" t="str">
            <v/>
          </cell>
          <cell r="Q5443" t="str">
            <v>Sim</v>
          </cell>
          <cell r="R5443" t="str">
            <v/>
          </cell>
          <cell r="S5443" t="str">
            <v/>
          </cell>
          <cell r="T5443" t="str">
            <v/>
          </cell>
          <cell r="U5443" t="str">
            <v/>
          </cell>
          <cell r="V5443" t="str">
            <v>Sim</v>
          </cell>
          <cell r="W5443" t="str">
            <v>Sim</v>
          </cell>
        </row>
        <row r="5444">
          <cell r="D5444" t="str">
            <v>Itapaci/GO</v>
          </cell>
          <cell r="E5444" t="str">
            <v>C</v>
          </cell>
          <cell r="F5444">
            <v>0.22360816152132171</v>
          </cell>
          <cell r="G5444" t="str">
            <v>A</v>
          </cell>
          <cell r="H5444">
            <v>0.95672712300341067</v>
          </cell>
          <cell r="I5444" t="str">
            <v>C</v>
          </cell>
          <cell r="J5444">
            <v>1.4483255345535668E-2</v>
          </cell>
          <cell r="K5444" t="str">
            <v>B</v>
          </cell>
          <cell r="L5444" t="str">
            <v>Cicf</v>
          </cell>
          <cell r="M5444" t="str">
            <v/>
          </cell>
          <cell r="N5444" t="str">
            <v>CAPAG Ano Base 2023</v>
          </cell>
          <cell r="O5444" t="str">
            <v>Não</v>
          </cell>
          <cell r="P5444">
            <v>9.5582625349731748E-2</v>
          </cell>
          <cell r="Q5444" t="str">
            <v>Sim</v>
          </cell>
          <cell r="R5444" t="str">
            <v/>
          </cell>
          <cell r="S5444" t="str">
            <v/>
          </cell>
          <cell r="T5444" t="str">
            <v/>
          </cell>
          <cell r="U5444" t="str">
            <v/>
          </cell>
          <cell r="V5444" t="str">
            <v>Sim</v>
          </cell>
          <cell r="W5444" t="str">
            <v>Não</v>
          </cell>
        </row>
        <row r="5445">
          <cell r="D5445" t="str">
            <v>Itapirapuã/GO</v>
          </cell>
          <cell r="E5445" t="str">
            <v>n.e.</v>
          </cell>
          <cell r="F5445">
            <v>0.34820228342773318</v>
          </cell>
          <cell r="G5445" t="str">
            <v>A</v>
          </cell>
          <cell r="H5445" t="str">
            <v>n.d.</v>
          </cell>
          <cell r="I5445" t="str">
            <v>n.d.</v>
          </cell>
          <cell r="J5445">
            <v>2.62900333634277E-3</v>
          </cell>
          <cell r="K5445" t="str">
            <v>B</v>
          </cell>
          <cell r="L5445" t="str">
            <v>Eicf</v>
          </cell>
          <cell r="M5445" t="str">
            <v>Ente possui ranking da informação contábil Eicf</v>
          </cell>
          <cell r="N5445" t="str">
            <v>CAPAG Ano Base 2023</v>
          </cell>
          <cell r="O5445" t="str">
            <v>Não</v>
          </cell>
          <cell r="P5445">
            <v>0.8726991706332633</v>
          </cell>
          <cell r="Q5445" t="str">
            <v>Não</v>
          </cell>
          <cell r="R5445" t="str">
            <v/>
          </cell>
          <cell r="S5445" t="str">
            <v/>
          </cell>
          <cell r="T5445" t="str">
            <v/>
          </cell>
          <cell r="U5445" t="str">
            <v/>
          </cell>
          <cell r="V5445" t="str">
            <v>Sim</v>
          </cell>
          <cell r="W5445" t="str">
            <v>Não</v>
          </cell>
        </row>
        <row r="5446">
          <cell r="D5446" t="str">
            <v>Itapuranga/GO</v>
          </cell>
          <cell r="E5446" t="str">
            <v>n.d.</v>
          </cell>
          <cell r="F5446">
            <v>6.167453294197843E-2</v>
          </cell>
          <cell r="G5446" t="str">
            <v>A</v>
          </cell>
          <cell r="H5446">
            <v>0.87513885314843587</v>
          </cell>
          <cell r="I5446" t="str">
            <v>B</v>
          </cell>
          <cell r="J5446" t="str">
            <v>n.d.</v>
          </cell>
          <cell r="K5446" t="str">
            <v>n.d.</v>
          </cell>
          <cell r="L5446" t="str">
            <v>Cicf</v>
          </cell>
          <cell r="M544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46" t="str">
            <v>CAPAG Ano Base 2023</v>
          </cell>
          <cell r="O5446" t="str">
            <v>Não</v>
          </cell>
          <cell r="P5446" t="str">
            <v>n.d.</v>
          </cell>
          <cell r="Q5446" t="str">
            <v>Sim</v>
          </cell>
          <cell r="R5446" t="str">
            <v/>
          </cell>
          <cell r="S5446" t="str">
            <v/>
          </cell>
          <cell r="T5446" t="str">
            <v/>
          </cell>
          <cell r="U5446" t="str">
            <v>Sim</v>
          </cell>
          <cell r="V5446" t="str">
            <v>Sim</v>
          </cell>
          <cell r="W5446" t="str">
            <v>Sim</v>
          </cell>
        </row>
        <row r="5447">
          <cell r="D5447" t="str">
            <v>Itarumã/GO</v>
          </cell>
          <cell r="E5447" t="str">
            <v>n.d.</v>
          </cell>
          <cell r="F5447">
            <v>6.4945671238899924E-2</v>
          </cell>
          <cell r="G5447" t="str">
            <v>A</v>
          </cell>
          <cell r="H5447">
            <v>0.93038034606088815</v>
          </cell>
          <cell r="I5447" t="str">
            <v>B</v>
          </cell>
          <cell r="J5447" t="str">
            <v>n.d.</v>
          </cell>
          <cell r="K5447" t="str">
            <v>n.d.</v>
          </cell>
          <cell r="L5447" t="str">
            <v>Dicf</v>
          </cell>
          <cell r="M544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47" t="str">
            <v>CAPAG Ano Base 2023</v>
          </cell>
          <cell r="O5447" t="str">
            <v>Não</v>
          </cell>
          <cell r="P5447">
            <v>0.20454521690777697</v>
          </cell>
          <cell r="Q5447" t="str">
            <v>Sim</v>
          </cell>
          <cell r="R5447" t="str">
            <v>Sim</v>
          </cell>
          <cell r="S5447" t="str">
            <v/>
          </cell>
          <cell r="T5447" t="str">
            <v/>
          </cell>
          <cell r="U5447" t="str">
            <v>Sim</v>
          </cell>
          <cell r="V5447" t="str">
            <v>Sim</v>
          </cell>
          <cell r="W5447" t="str">
            <v>Sim</v>
          </cell>
        </row>
        <row r="5448">
          <cell r="D5448" t="str">
            <v>Itauçu/GO</v>
          </cell>
          <cell r="E5448" t="str">
            <v>n.d.</v>
          </cell>
          <cell r="F5448">
            <v>7.3646433076980072E-2</v>
          </cell>
          <cell r="G5448" t="str">
            <v>A</v>
          </cell>
          <cell r="H5448">
            <v>0.99170966485558321</v>
          </cell>
          <cell r="I5448" t="str">
            <v>C</v>
          </cell>
          <cell r="J5448" t="str">
            <v>n.d.</v>
          </cell>
          <cell r="K5448" t="str">
            <v>n.d.</v>
          </cell>
          <cell r="L5448" t="str">
            <v>Dicf</v>
          </cell>
          <cell r="M544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448" t="str">
            <v>CAPAG Ano Base 2023</v>
          </cell>
          <cell r="O5448" t="str">
            <v>Não</v>
          </cell>
          <cell r="P5448" t="str">
            <v>n.d.</v>
          </cell>
          <cell r="Q5448" t="str">
            <v>Sim</v>
          </cell>
          <cell r="R5448" t="str">
            <v/>
          </cell>
          <cell r="S5448" t="str">
            <v/>
          </cell>
          <cell r="T5448" t="str">
            <v>Negativa</v>
          </cell>
          <cell r="U5448" t="str">
            <v/>
          </cell>
          <cell r="V5448" t="str">
            <v>Sim</v>
          </cell>
          <cell r="W5448" t="str">
            <v>Sim</v>
          </cell>
        </row>
        <row r="5449">
          <cell r="D5449" t="str">
            <v>Itumbiara/GO</v>
          </cell>
          <cell r="E5449" t="str">
            <v>B</v>
          </cell>
          <cell r="F5449">
            <v>0.13912237952018991</v>
          </cell>
          <cell r="G5449" t="str">
            <v>A</v>
          </cell>
          <cell r="H5449">
            <v>0.89974009576827552</v>
          </cell>
          <cell r="I5449" t="str">
            <v>B</v>
          </cell>
          <cell r="J5449">
            <v>2.7141789195236223E-2</v>
          </cell>
          <cell r="K5449" t="str">
            <v>B</v>
          </cell>
          <cell r="L5449" t="str">
            <v>Cicf</v>
          </cell>
          <cell r="M5449" t="str">
            <v/>
          </cell>
          <cell r="N5449" t="str">
            <v>CAPAG Ano Base 2023</v>
          </cell>
          <cell r="O5449" t="str">
            <v>Não</v>
          </cell>
          <cell r="P5449">
            <v>0.49632717854338793</v>
          </cell>
          <cell r="Q5449" t="str">
            <v>Sim</v>
          </cell>
          <cell r="R5449" t="str">
            <v/>
          </cell>
          <cell r="S5449" t="str">
            <v/>
          </cell>
          <cell r="T5449" t="str">
            <v/>
          </cell>
          <cell r="U5449" t="str">
            <v/>
          </cell>
          <cell r="V5449" t="str">
            <v>Sim</v>
          </cell>
          <cell r="W5449" t="str">
            <v>Sim</v>
          </cell>
        </row>
        <row r="5450">
          <cell r="D5450" t="str">
            <v>Ivolândia/GO</v>
          </cell>
          <cell r="E5450" t="str">
            <v>C</v>
          </cell>
          <cell r="F5450">
            <v>0.17087568992328669</v>
          </cell>
          <cell r="G5450" t="str">
            <v>A</v>
          </cell>
          <cell r="H5450">
            <v>0.8334231811026227</v>
          </cell>
          <cell r="I5450" t="str">
            <v>A</v>
          </cell>
          <cell r="J5450">
            <v>-1.5525323401330211E-2</v>
          </cell>
          <cell r="K5450" t="str">
            <v>C</v>
          </cell>
          <cell r="L5450" t="str">
            <v>Dicf</v>
          </cell>
          <cell r="M5450" t="str">
            <v/>
          </cell>
          <cell r="N5450" t="str">
            <v>CAPAG Ano Base 2023</v>
          </cell>
          <cell r="O5450" t="str">
            <v>Não</v>
          </cell>
          <cell r="P5450">
            <v>0.43713930344435126</v>
          </cell>
          <cell r="Q5450" t="str">
            <v>Sim</v>
          </cell>
          <cell r="R5450" t="str">
            <v>Sim</v>
          </cell>
          <cell r="S5450" t="str">
            <v/>
          </cell>
          <cell r="T5450" t="str">
            <v/>
          </cell>
          <cell r="U5450" t="str">
            <v/>
          </cell>
          <cell r="V5450" t="str">
            <v>Sim</v>
          </cell>
          <cell r="W5450" t="str">
            <v>Sim</v>
          </cell>
        </row>
        <row r="5451">
          <cell r="D5451" t="str">
            <v>Jandaia/GO</v>
          </cell>
          <cell r="E5451" t="str">
            <v>n.d.</v>
          </cell>
          <cell r="F5451">
            <v>4.6108565729859351E-2</v>
          </cell>
          <cell r="G5451" t="str">
            <v>A</v>
          </cell>
          <cell r="H5451" t="str">
            <v>n.d.</v>
          </cell>
          <cell r="I5451" t="str">
            <v>n.d.</v>
          </cell>
          <cell r="J5451">
            <v>5.6043330450453325E-3</v>
          </cell>
          <cell r="K5451" t="str">
            <v>B</v>
          </cell>
          <cell r="L5451" t="str">
            <v>Dicf</v>
          </cell>
          <cell r="M545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51" t="str">
            <v>CAPAG Ano Base 2023</v>
          </cell>
          <cell r="O5451" t="str">
            <v>Não</v>
          </cell>
          <cell r="P5451">
            <v>0.83479345314598585</v>
          </cell>
          <cell r="Q5451" t="str">
            <v>Sim</v>
          </cell>
          <cell r="R5451" t="str">
            <v/>
          </cell>
          <cell r="S5451" t="str">
            <v>Sim</v>
          </cell>
          <cell r="T5451" t="str">
            <v/>
          </cell>
          <cell r="U5451" t="str">
            <v/>
          </cell>
          <cell r="V5451" t="str">
            <v>Sim</v>
          </cell>
          <cell r="W5451" t="str">
            <v>Não</v>
          </cell>
        </row>
        <row r="5452">
          <cell r="D5452" t="str">
            <v>Jaraguá/GO</v>
          </cell>
          <cell r="E5452" t="str">
            <v>C</v>
          </cell>
          <cell r="F5452">
            <v>9.928566949828331E-2</v>
          </cell>
          <cell r="G5452" t="str">
            <v>A</v>
          </cell>
          <cell r="H5452">
            <v>0.99349829754613406</v>
          </cell>
          <cell r="I5452" t="str">
            <v>C</v>
          </cell>
          <cell r="J5452">
            <v>-1.0968082251005516E-2</v>
          </cell>
          <cell r="K5452" t="str">
            <v>C</v>
          </cell>
          <cell r="L5452" t="str">
            <v>Cicf</v>
          </cell>
          <cell r="M5452" t="str">
            <v/>
          </cell>
          <cell r="N5452" t="str">
            <v>CAPAG Ano Base 2023</v>
          </cell>
          <cell r="O5452" t="str">
            <v>Não</v>
          </cell>
          <cell r="P5452">
            <v>3.2011705093196148</v>
          </cell>
          <cell r="Q5452" t="str">
            <v>Sim</v>
          </cell>
          <cell r="R5452" t="str">
            <v/>
          </cell>
          <cell r="S5452" t="str">
            <v/>
          </cell>
          <cell r="T5452" t="str">
            <v/>
          </cell>
          <cell r="U5452" t="str">
            <v/>
          </cell>
          <cell r="V5452" t="str">
            <v>Sim</v>
          </cell>
          <cell r="W5452" t="str">
            <v>Sim</v>
          </cell>
        </row>
        <row r="5453">
          <cell r="D5453" t="str">
            <v>Jataí/GO</v>
          </cell>
          <cell r="E5453" t="str">
            <v>A</v>
          </cell>
          <cell r="F5453">
            <v>0.22996074524681703</v>
          </cell>
          <cell r="G5453" t="str">
            <v>A</v>
          </cell>
          <cell r="H5453">
            <v>0.81091330511224413</v>
          </cell>
          <cell r="I5453" t="str">
            <v>A</v>
          </cell>
          <cell r="J5453">
            <v>0.15219341395457589</v>
          </cell>
          <cell r="K5453" t="str">
            <v>A</v>
          </cell>
          <cell r="L5453" t="str">
            <v>Cicf</v>
          </cell>
          <cell r="M5453" t="str">
            <v/>
          </cell>
          <cell r="N5453" t="str">
            <v>CAPAG Ano Base 2023</v>
          </cell>
          <cell r="O5453" t="str">
            <v>Não</v>
          </cell>
          <cell r="P5453">
            <v>7.7954449754881971E-2</v>
          </cell>
          <cell r="Q5453" t="str">
            <v>Sim</v>
          </cell>
          <cell r="R5453" t="str">
            <v/>
          </cell>
          <cell r="S5453" t="str">
            <v/>
          </cell>
          <cell r="T5453" t="str">
            <v/>
          </cell>
          <cell r="U5453" t="str">
            <v/>
          </cell>
          <cell r="V5453" t="str">
            <v>Sim</v>
          </cell>
          <cell r="W5453" t="str">
            <v>Sim</v>
          </cell>
        </row>
        <row r="5454">
          <cell r="D5454" t="str">
            <v>Jaupaci/GO</v>
          </cell>
          <cell r="E5454" t="str">
            <v>C</v>
          </cell>
          <cell r="F5454">
            <v>0.12518856128638414</v>
          </cell>
          <cell r="G5454" t="str">
            <v>A</v>
          </cell>
          <cell r="H5454">
            <v>0.99641476299510778</v>
          </cell>
          <cell r="I5454" t="str">
            <v>C</v>
          </cell>
          <cell r="J5454">
            <v>2.57807770017244E-2</v>
          </cell>
          <cell r="K5454" t="str">
            <v>B</v>
          </cell>
          <cell r="L5454" t="str">
            <v>Bicf</v>
          </cell>
          <cell r="M5454" t="str">
            <v/>
          </cell>
          <cell r="N5454" t="str">
            <v>CAPAG Ano Base 2023</v>
          </cell>
          <cell r="O5454" t="str">
            <v>Não</v>
          </cell>
          <cell r="P5454">
            <v>0.49806097834628787</v>
          </cell>
          <cell r="Q5454" t="str">
            <v>Sim</v>
          </cell>
          <cell r="R5454" t="str">
            <v/>
          </cell>
          <cell r="S5454" t="str">
            <v/>
          </cell>
          <cell r="T5454" t="str">
            <v/>
          </cell>
          <cell r="U5454" t="str">
            <v/>
          </cell>
          <cell r="V5454" t="str">
            <v>Sim</v>
          </cell>
          <cell r="W5454" t="str">
            <v>Sim</v>
          </cell>
        </row>
        <row r="5455">
          <cell r="D5455" t="str">
            <v>Jesúpolis/GO</v>
          </cell>
          <cell r="E5455" t="str">
            <v>n.d.</v>
          </cell>
          <cell r="F5455">
            <v>4.6886473354828977E-2</v>
          </cell>
          <cell r="G5455" t="str">
            <v>A</v>
          </cell>
          <cell r="H5455" t="str">
            <v>n.d.</v>
          </cell>
          <cell r="I5455" t="str">
            <v>n.d.</v>
          </cell>
          <cell r="J5455">
            <v>4.4813687437123682E-2</v>
          </cell>
          <cell r="K5455" t="str">
            <v>B</v>
          </cell>
          <cell r="L5455" t="str">
            <v>Cicf</v>
          </cell>
          <cell r="M545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55" t="str">
            <v>CAPAG Ano Base 2023</v>
          </cell>
          <cell r="O5455" t="str">
            <v>Não</v>
          </cell>
          <cell r="P5455">
            <v>7.1880960619425602E-2</v>
          </cell>
          <cell r="Q5455" t="str">
            <v>Sim</v>
          </cell>
          <cell r="R5455" t="str">
            <v/>
          </cell>
          <cell r="S5455" t="str">
            <v>Sim</v>
          </cell>
          <cell r="T5455" t="str">
            <v/>
          </cell>
          <cell r="U5455" t="str">
            <v/>
          </cell>
          <cell r="V5455" t="str">
            <v>Sim</v>
          </cell>
          <cell r="W5455" t="str">
            <v>Sim</v>
          </cell>
        </row>
        <row r="5456">
          <cell r="D5456" t="str">
            <v>Joviânia/GO</v>
          </cell>
          <cell r="E5456" t="str">
            <v>n.d.</v>
          </cell>
          <cell r="F5456">
            <v>2.7895116787819564E-2</v>
          </cell>
          <cell r="G5456" t="str">
            <v>A</v>
          </cell>
          <cell r="H5456">
            <v>0.92139396258328121</v>
          </cell>
          <cell r="I5456" t="str">
            <v>B</v>
          </cell>
          <cell r="J5456" t="str">
            <v>n.d.</v>
          </cell>
          <cell r="K5456" t="str">
            <v>n.d.</v>
          </cell>
          <cell r="L5456" t="str">
            <v>Dicf</v>
          </cell>
          <cell r="M545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56" t="str">
            <v>CAPAG Ano Base 2023</v>
          </cell>
          <cell r="O5456" t="str">
            <v>Não</v>
          </cell>
          <cell r="P5456">
            <v>0.20563335502028671</v>
          </cell>
          <cell r="Q5456" t="str">
            <v>Sim</v>
          </cell>
          <cell r="R5456" t="str">
            <v>Sim</v>
          </cell>
          <cell r="S5456" t="str">
            <v/>
          </cell>
          <cell r="T5456" t="str">
            <v/>
          </cell>
          <cell r="U5456" t="str">
            <v>Sim</v>
          </cell>
          <cell r="V5456" t="str">
            <v>Sim</v>
          </cell>
          <cell r="W5456" t="str">
            <v>Sim</v>
          </cell>
        </row>
        <row r="5457">
          <cell r="D5457" t="str">
            <v>Jussara/GO</v>
          </cell>
          <cell r="E5457" t="str">
            <v>n.d.</v>
          </cell>
          <cell r="F5457">
            <v>4.5767685949165679E-2</v>
          </cell>
          <cell r="G5457" t="str">
            <v>A</v>
          </cell>
          <cell r="H5457">
            <v>0.91018137084724271</v>
          </cell>
          <cell r="I5457" t="str">
            <v>B</v>
          </cell>
          <cell r="J5457" t="str">
            <v>n.d.</v>
          </cell>
          <cell r="K5457" t="str">
            <v>n.d.</v>
          </cell>
          <cell r="L5457" t="str">
            <v>Dicf</v>
          </cell>
          <cell r="M545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57" t="str">
            <v>CAPAG Ano Base 2023</v>
          </cell>
          <cell r="O5457" t="str">
            <v>Não</v>
          </cell>
          <cell r="P5457" t="str">
            <v>n.d.</v>
          </cell>
          <cell r="Q5457" t="str">
            <v>Sim</v>
          </cell>
          <cell r="R5457" t="str">
            <v/>
          </cell>
          <cell r="S5457" t="str">
            <v/>
          </cell>
          <cell r="T5457" t="str">
            <v/>
          </cell>
          <cell r="U5457" t="str">
            <v>Sim</v>
          </cell>
          <cell r="V5457" t="str">
            <v>Sim</v>
          </cell>
          <cell r="W5457" t="str">
            <v>Não</v>
          </cell>
        </row>
        <row r="5458">
          <cell r="D5458" t="str">
            <v>Lagoa Santa/GO</v>
          </cell>
          <cell r="E5458" t="str">
            <v>C</v>
          </cell>
          <cell r="F5458">
            <v>0.17516093588751508</v>
          </cell>
          <cell r="G5458" t="str">
            <v>A</v>
          </cell>
          <cell r="H5458">
            <v>0.96823118217533644</v>
          </cell>
          <cell r="I5458" t="str">
            <v>C</v>
          </cell>
          <cell r="J5458">
            <v>0.10033641700184187</v>
          </cell>
          <cell r="K5458" t="str">
            <v>A</v>
          </cell>
          <cell r="L5458" t="str">
            <v>Dicf</v>
          </cell>
          <cell r="M5458" t="str">
            <v/>
          </cell>
          <cell r="N5458" t="str">
            <v>CAPAG Ano Base 2023</v>
          </cell>
          <cell r="O5458" t="str">
            <v>Não</v>
          </cell>
          <cell r="P5458">
            <v>0.10532106692445324</v>
          </cell>
          <cell r="Q5458" t="str">
            <v>Sim</v>
          </cell>
          <cell r="R5458" t="str">
            <v/>
          </cell>
          <cell r="S5458" t="str">
            <v/>
          </cell>
          <cell r="T5458" t="str">
            <v/>
          </cell>
          <cell r="U5458" t="str">
            <v/>
          </cell>
          <cell r="V5458" t="str">
            <v>Sim</v>
          </cell>
          <cell r="W5458" t="str">
            <v>Sim</v>
          </cell>
        </row>
        <row r="5459">
          <cell r="D5459" t="str">
            <v>Leopoldo de Bulhões/GO</v>
          </cell>
          <cell r="E5459" t="str">
            <v>n.d.</v>
          </cell>
          <cell r="F5459">
            <v>0.15803806226391565</v>
          </cell>
          <cell r="G5459" t="str">
            <v>A</v>
          </cell>
          <cell r="H5459" t="str">
            <v>n.d.</v>
          </cell>
          <cell r="I5459" t="str">
            <v>n.d.</v>
          </cell>
          <cell r="J5459" t="str">
            <v>n.d.</v>
          </cell>
          <cell r="K5459" t="str">
            <v>n.d.</v>
          </cell>
          <cell r="L5459" t="str">
            <v>Cicf</v>
          </cell>
          <cell r="M5459"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a Disponibilidade Bruta de Caixa de Recursos não Vinculados com valor negativo. Verifique a coluna Disponibilidade Bruta de Caixa da rubrica Total dos Recursos Não Vinculados do Anexo V do RGF do 2º Semestre/3º Quadrimestre. 
</v>
          </cell>
          <cell r="N5459" t="str">
            <v>CAPAG Ano Base 2023</v>
          </cell>
          <cell r="O5459" t="str">
            <v>Não</v>
          </cell>
          <cell r="P5459" t="str">
            <v>n.d.</v>
          </cell>
          <cell r="Q5459" t="str">
            <v>Sim</v>
          </cell>
          <cell r="R5459" t="str">
            <v/>
          </cell>
          <cell r="S5459" t="str">
            <v>Sim</v>
          </cell>
          <cell r="T5459" t="str">
            <v>Negativa</v>
          </cell>
          <cell r="U5459" t="str">
            <v/>
          </cell>
          <cell r="V5459" t="str">
            <v>Sim</v>
          </cell>
          <cell r="W5459" t="str">
            <v>Sim</v>
          </cell>
        </row>
        <row r="5460">
          <cell r="D5460" t="str">
            <v>Luziânia/GO</v>
          </cell>
          <cell r="E5460" t="str">
            <v>C</v>
          </cell>
          <cell r="F5460">
            <v>8.9495795865938994E-3</v>
          </cell>
          <cell r="G5460" t="str">
            <v>A</v>
          </cell>
          <cell r="H5460">
            <v>1.3972354584076239</v>
          </cell>
          <cell r="I5460" t="str">
            <v>C</v>
          </cell>
          <cell r="J5460">
            <v>8.8552221730393205E-2</v>
          </cell>
          <cell r="K5460" t="str">
            <v>A</v>
          </cell>
          <cell r="L5460" t="str">
            <v>Dicf</v>
          </cell>
          <cell r="M5460" t="str">
            <v/>
          </cell>
          <cell r="N5460" t="str">
            <v>CAPAG Ano Base 2023</v>
          </cell>
          <cell r="O5460" t="str">
            <v>Não</v>
          </cell>
          <cell r="P5460">
            <v>4.1361263623603935E-2</v>
          </cell>
          <cell r="Q5460" t="str">
            <v>Sim</v>
          </cell>
          <cell r="R5460" t="str">
            <v/>
          </cell>
          <cell r="S5460" t="str">
            <v/>
          </cell>
          <cell r="T5460" t="str">
            <v/>
          </cell>
          <cell r="U5460" t="str">
            <v/>
          </cell>
          <cell r="V5460" t="str">
            <v>Sim</v>
          </cell>
          <cell r="W5460" t="str">
            <v>Sim</v>
          </cell>
        </row>
        <row r="5461">
          <cell r="D5461" t="str">
            <v>Mairipotaba/GO</v>
          </cell>
          <cell r="E5461" t="str">
            <v>C</v>
          </cell>
          <cell r="F5461">
            <v>0.10467181163726869</v>
          </cell>
          <cell r="G5461" t="str">
            <v>A</v>
          </cell>
          <cell r="H5461">
            <v>1.035833356220319</v>
          </cell>
          <cell r="I5461" t="str">
            <v>C</v>
          </cell>
          <cell r="J5461">
            <v>3.6657841749086297E-2</v>
          </cell>
          <cell r="K5461" t="str">
            <v>B</v>
          </cell>
          <cell r="L5461" t="str">
            <v>Cicf</v>
          </cell>
          <cell r="M5461" t="str">
            <v/>
          </cell>
          <cell r="N5461" t="str">
            <v>CAPAG Ano Base 2023</v>
          </cell>
          <cell r="O5461" t="str">
            <v>Não</v>
          </cell>
          <cell r="P5461">
            <v>0.31376631651922099</v>
          </cell>
          <cell r="Q5461" t="str">
            <v>Sim</v>
          </cell>
          <cell r="R5461" t="str">
            <v/>
          </cell>
          <cell r="S5461" t="str">
            <v/>
          </cell>
          <cell r="T5461" t="str">
            <v/>
          </cell>
          <cell r="U5461" t="str">
            <v/>
          </cell>
          <cell r="V5461" t="str">
            <v>Sim</v>
          </cell>
          <cell r="W5461" t="str">
            <v>Não</v>
          </cell>
        </row>
        <row r="5462">
          <cell r="D5462" t="str">
            <v>Mambaí/GO</v>
          </cell>
          <cell r="E5462" t="str">
            <v>n.d.</v>
          </cell>
          <cell r="F5462">
            <v>4.1721276313501669E-3</v>
          </cell>
          <cell r="G5462" t="str">
            <v>A</v>
          </cell>
          <cell r="H5462">
            <v>0.85519570949220736</v>
          </cell>
          <cell r="I5462" t="str">
            <v>B</v>
          </cell>
          <cell r="J5462" t="str">
            <v>n.d.</v>
          </cell>
          <cell r="K5462" t="str">
            <v>n.d.</v>
          </cell>
          <cell r="L5462" t="str">
            <v>Cicf</v>
          </cell>
          <cell r="M546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62" t="str">
            <v>CAPAG Ano Base 2023</v>
          </cell>
          <cell r="O5462" t="str">
            <v>Não</v>
          </cell>
          <cell r="P5462" t="str">
            <v>n.d.</v>
          </cell>
          <cell r="Q5462" t="str">
            <v>Sim</v>
          </cell>
          <cell r="R5462" t="str">
            <v/>
          </cell>
          <cell r="S5462" t="str">
            <v/>
          </cell>
          <cell r="T5462" t="str">
            <v/>
          </cell>
          <cell r="U5462" t="str">
            <v>Sim</v>
          </cell>
          <cell r="V5462" t="str">
            <v>Sim</v>
          </cell>
          <cell r="W5462" t="str">
            <v>Não</v>
          </cell>
        </row>
        <row r="5463">
          <cell r="D5463" t="str">
            <v>Mara Rosa/GO</v>
          </cell>
          <cell r="E5463" t="str">
            <v>C</v>
          </cell>
          <cell r="F5463">
            <v>9.4823134674606683E-3</v>
          </cell>
          <cell r="G5463" t="str">
            <v>A</v>
          </cell>
          <cell r="H5463">
            <v>0.95071201397852445</v>
          </cell>
          <cell r="I5463" t="str">
            <v>C</v>
          </cell>
          <cell r="J5463">
            <v>-2.3910994319322923E-3</v>
          </cell>
          <cell r="K5463" t="str">
            <v>C</v>
          </cell>
          <cell r="L5463" t="str">
            <v>Dicf</v>
          </cell>
          <cell r="M5463" t="str">
            <v/>
          </cell>
          <cell r="N5463" t="str">
            <v>CAPAG Ano Base 2023</v>
          </cell>
          <cell r="O5463" t="str">
            <v>Não</v>
          </cell>
          <cell r="P5463">
            <v>1.1519575035257446</v>
          </cell>
          <cell r="Q5463" t="str">
            <v>Sim</v>
          </cell>
          <cell r="R5463" t="str">
            <v/>
          </cell>
          <cell r="S5463" t="str">
            <v/>
          </cell>
          <cell r="T5463" t="str">
            <v/>
          </cell>
          <cell r="U5463" t="str">
            <v/>
          </cell>
          <cell r="V5463" t="str">
            <v>Sim</v>
          </cell>
          <cell r="W5463" t="str">
            <v>Não</v>
          </cell>
        </row>
        <row r="5464">
          <cell r="D5464" t="str">
            <v>Marzagão/GO</v>
          </cell>
          <cell r="E5464" t="str">
            <v>n.d.</v>
          </cell>
          <cell r="F5464">
            <v>3.4286845085230999E-2</v>
          </cell>
          <cell r="G5464" t="str">
            <v>A</v>
          </cell>
          <cell r="H5464" t="str">
            <v>n.d.</v>
          </cell>
          <cell r="I5464" t="str">
            <v>n.d.</v>
          </cell>
          <cell r="J5464">
            <v>6.9825956177703196E-3</v>
          </cell>
          <cell r="K5464" t="str">
            <v>B</v>
          </cell>
          <cell r="L5464" t="str">
            <v>Bicf</v>
          </cell>
          <cell r="M546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64" t="str">
            <v>CAPAG Ano Base 2023</v>
          </cell>
          <cell r="O5464" t="str">
            <v>Não</v>
          </cell>
          <cell r="P5464">
            <v>0.43545457822828676</v>
          </cell>
          <cell r="Q5464" t="str">
            <v>Sim</v>
          </cell>
          <cell r="R5464" t="str">
            <v/>
          </cell>
          <cell r="S5464" t="str">
            <v>Sim</v>
          </cell>
          <cell r="T5464" t="str">
            <v/>
          </cell>
          <cell r="U5464" t="str">
            <v/>
          </cell>
          <cell r="V5464" t="str">
            <v>Sim</v>
          </cell>
          <cell r="W5464" t="str">
            <v>Sim</v>
          </cell>
        </row>
        <row r="5465">
          <cell r="D5465" t="str">
            <v>Matrinchã/GO</v>
          </cell>
          <cell r="E5465" t="str">
            <v>n.d.</v>
          </cell>
          <cell r="F5465">
            <v>5.0115001624945572E-3</v>
          </cell>
          <cell r="G5465" t="str">
            <v>A</v>
          </cell>
          <cell r="H5465">
            <v>0.97798749335693369</v>
          </cell>
          <cell r="I5465" t="str">
            <v>C</v>
          </cell>
          <cell r="J5465" t="str">
            <v>n.d.</v>
          </cell>
          <cell r="K5465" t="str">
            <v>n.d.</v>
          </cell>
          <cell r="L5465" t="str">
            <v>Cicf</v>
          </cell>
          <cell r="M546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65" t="str">
            <v>CAPAG Ano Base 2023</v>
          </cell>
          <cell r="O5465" t="str">
            <v>Não</v>
          </cell>
          <cell r="P5465" t="str">
            <v>n.d.</v>
          </cell>
          <cell r="Q5465" t="str">
            <v>Sim</v>
          </cell>
          <cell r="R5465" t="str">
            <v/>
          </cell>
          <cell r="S5465" t="str">
            <v/>
          </cell>
          <cell r="T5465" t="str">
            <v/>
          </cell>
          <cell r="U5465" t="str">
            <v>Sim</v>
          </cell>
          <cell r="V5465" t="str">
            <v>Sim</v>
          </cell>
          <cell r="W5465" t="str">
            <v>Não</v>
          </cell>
        </row>
        <row r="5466">
          <cell r="D5466" t="str">
            <v>Maurilândia/GO</v>
          </cell>
          <cell r="E5466" t="str">
            <v>n.d.</v>
          </cell>
          <cell r="F5466">
            <v>0.49222304482777113</v>
          </cell>
          <cell r="G5466" t="str">
            <v>A</v>
          </cell>
          <cell r="H5466">
            <v>0.93301404299610913</v>
          </cell>
          <cell r="I5466" t="str">
            <v>B</v>
          </cell>
          <cell r="J5466" t="str">
            <v>n.d.</v>
          </cell>
          <cell r="K5466" t="str">
            <v>n.d.</v>
          </cell>
          <cell r="L5466" t="str">
            <v>Dicf</v>
          </cell>
          <cell r="M546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66" t="str">
            <v>CAPAG Ano Base 2023</v>
          </cell>
          <cell r="O5466" t="str">
            <v>Não</v>
          </cell>
          <cell r="P5466">
            <v>0</v>
          </cell>
          <cell r="Q5466" t="str">
            <v>Sim</v>
          </cell>
          <cell r="R5466" t="str">
            <v>Sim</v>
          </cell>
          <cell r="S5466" t="str">
            <v/>
          </cell>
          <cell r="T5466" t="str">
            <v/>
          </cell>
          <cell r="U5466" t="str">
            <v>Sim</v>
          </cell>
          <cell r="V5466" t="str">
            <v>Sim</v>
          </cell>
          <cell r="W5466" t="str">
            <v>Sim</v>
          </cell>
        </row>
        <row r="5467">
          <cell r="D5467" t="str">
            <v>Mimoso de Goiás/GO</v>
          </cell>
          <cell r="E5467" t="str">
            <v>C</v>
          </cell>
          <cell r="F5467">
            <v>0.34829073728780136</v>
          </cell>
          <cell r="G5467" t="str">
            <v>A</v>
          </cell>
          <cell r="H5467">
            <v>0.98548511236692327</v>
          </cell>
          <cell r="I5467" t="str">
            <v>C</v>
          </cell>
          <cell r="J5467">
            <v>0.16061691783645771</v>
          </cell>
          <cell r="K5467" t="str">
            <v>A</v>
          </cell>
          <cell r="L5467" t="str">
            <v>Cicf</v>
          </cell>
          <cell r="M5467" t="str">
            <v/>
          </cell>
          <cell r="N5467" t="str">
            <v>CAPAG Ano Base 2023</v>
          </cell>
          <cell r="O5467" t="str">
            <v>Não</v>
          </cell>
          <cell r="P5467">
            <v>0.16042433581469906</v>
          </cell>
          <cell r="Q5467" t="str">
            <v>Sim</v>
          </cell>
          <cell r="R5467" t="str">
            <v/>
          </cell>
          <cell r="S5467" t="str">
            <v/>
          </cell>
          <cell r="T5467" t="str">
            <v/>
          </cell>
          <cell r="U5467" t="str">
            <v/>
          </cell>
          <cell r="V5467" t="str">
            <v>Sim</v>
          </cell>
          <cell r="W5467" t="str">
            <v>Sim</v>
          </cell>
        </row>
        <row r="5468">
          <cell r="D5468" t="str">
            <v>Minaçu/GO</v>
          </cell>
          <cell r="E5468" t="str">
            <v>n.d.</v>
          </cell>
          <cell r="F5468" t="str">
            <v>n.d.</v>
          </cell>
          <cell r="G5468" t="str">
            <v>n.d.</v>
          </cell>
          <cell r="H5468">
            <v>0.91029497786234281</v>
          </cell>
          <cell r="I5468" t="str">
            <v>B</v>
          </cell>
          <cell r="J5468" t="str">
            <v>n.d.</v>
          </cell>
          <cell r="K5468" t="str">
            <v>n.d.</v>
          </cell>
          <cell r="L5468" t="str">
            <v>Dicf</v>
          </cell>
          <cell r="M5468" t="str">
            <v xml:space="preserve">Ente não publicou último RGF de 2024
</v>
          </cell>
          <cell r="N5468" t="str">
            <v>CAPAG Ano Base 2023</v>
          </cell>
          <cell r="O5468" t="str">
            <v>Não</v>
          </cell>
          <cell r="P5468">
            <v>0.3042577109564038</v>
          </cell>
          <cell r="Q5468" t="str">
            <v>Sim</v>
          </cell>
          <cell r="R5468" t="str">
            <v>Sim</v>
          </cell>
          <cell r="S5468" t="str">
            <v/>
          </cell>
          <cell r="T5468" t="str">
            <v/>
          </cell>
          <cell r="U5468" t="str">
            <v/>
          </cell>
          <cell r="V5468" t="str">
            <v>Não</v>
          </cell>
          <cell r="W5468" t="str">
            <v>Sim</v>
          </cell>
        </row>
        <row r="5469">
          <cell r="D5469" t="str">
            <v>Mineiros/GO</v>
          </cell>
          <cell r="E5469" t="str">
            <v>A</v>
          </cell>
          <cell r="F5469">
            <v>0.27896581118189301</v>
          </cell>
          <cell r="G5469" t="str">
            <v>A</v>
          </cell>
          <cell r="H5469">
            <v>0.86108676061596645</v>
          </cell>
          <cell r="I5469" t="str">
            <v>B</v>
          </cell>
          <cell r="J5469">
            <v>6.3241516970901343E-2</v>
          </cell>
          <cell r="K5469" t="str">
            <v>A</v>
          </cell>
          <cell r="L5469" t="str">
            <v>Dicf</v>
          </cell>
          <cell r="M5469" t="str">
            <v/>
          </cell>
          <cell r="N5469" t="str">
            <v>CAPAG Ano Base 2023</v>
          </cell>
          <cell r="O5469" t="str">
            <v>Não</v>
          </cell>
          <cell r="P5469">
            <v>6.0238160054325307E-2</v>
          </cell>
          <cell r="Q5469" t="str">
            <v>Sim</v>
          </cell>
          <cell r="R5469" t="str">
            <v/>
          </cell>
          <cell r="S5469" t="str">
            <v/>
          </cell>
          <cell r="T5469" t="str">
            <v/>
          </cell>
          <cell r="U5469" t="str">
            <v/>
          </cell>
          <cell r="V5469" t="str">
            <v>Sim</v>
          </cell>
          <cell r="W5469" t="str">
            <v>Sim</v>
          </cell>
        </row>
        <row r="5470">
          <cell r="D5470" t="str">
            <v>Moiporá/GO</v>
          </cell>
          <cell r="E5470" t="str">
            <v>C</v>
          </cell>
          <cell r="F5470">
            <v>0.16774189391026181</v>
          </cell>
          <cell r="G5470" t="str">
            <v>A</v>
          </cell>
          <cell r="H5470">
            <v>0.94845612597100826</v>
          </cell>
          <cell r="I5470" t="str">
            <v>B</v>
          </cell>
          <cell r="J5470">
            <v>-1.7373920268841238E-2</v>
          </cell>
          <cell r="K5470" t="str">
            <v>C</v>
          </cell>
          <cell r="L5470" t="str">
            <v>Cicf</v>
          </cell>
          <cell r="M5470" t="str">
            <v/>
          </cell>
          <cell r="N5470" t="str">
            <v>CAPAG Ano Base 2023</v>
          </cell>
          <cell r="O5470" t="str">
            <v>Não</v>
          </cell>
          <cell r="P5470">
            <v>3.0380012606586693</v>
          </cell>
          <cell r="Q5470" t="str">
            <v>Sim</v>
          </cell>
          <cell r="R5470" t="str">
            <v/>
          </cell>
          <cell r="S5470" t="str">
            <v/>
          </cell>
          <cell r="T5470" t="str">
            <v/>
          </cell>
          <cell r="U5470" t="str">
            <v/>
          </cell>
          <cell r="V5470" t="str">
            <v>Sim</v>
          </cell>
          <cell r="W5470" t="str">
            <v>Sim</v>
          </cell>
        </row>
        <row r="5471">
          <cell r="D5471" t="str">
            <v>Monte Alegre de Goiás/GO</v>
          </cell>
          <cell r="E5471" t="str">
            <v>n.d.</v>
          </cell>
          <cell r="F5471">
            <v>0.26254129444167829</v>
          </cell>
          <cell r="G5471" t="str">
            <v>A</v>
          </cell>
          <cell r="H5471">
            <v>0.86589860332165247</v>
          </cell>
          <cell r="I5471" t="str">
            <v>B</v>
          </cell>
          <cell r="J5471" t="str">
            <v>n.d.</v>
          </cell>
          <cell r="K5471" t="str">
            <v>n.d.</v>
          </cell>
          <cell r="L5471" t="str">
            <v>Dicf</v>
          </cell>
          <cell r="M547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71" t="str">
            <v>CAPAG Ano Base 2023</v>
          </cell>
          <cell r="O5471" t="str">
            <v>Não</v>
          </cell>
          <cell r="P5471" t="str">
            <v>n.d.</v>
          </cell>
          <cell r="Q5471" t="str">
            <v>Sim</v>
          </cell>
          <cell r="R5471" t="str">
            <v/>
          </cell>
          <cell r="S5471" t="str">
            <v/>
          </cell>
          <cell r="T5471" t="str">
            <v/>
          </cell>
          <cell r="U5471" t="str">
            <v>Sim</v>
          </cell>
          <cell r="V5471" t="str">
            <v>Sim</v>
          </cell>
          <cell r="W5471" t="str">
            <v>Não</v>
          </cell>
        </row>
        <row r="5472">
          <cell r="D5472" t="str">
            <v>Montes Claros de Goiás/GO</v>
          </cell>
          <cell r="E5472" t="str">
            <v>n.d.</v>
          </cell>
          <cell r="F5472">
            <v>8.0784550021121226E-2</v>
          </cell>
          <cell r="G5472" t="str">
            <v>A</v>
          </cell>
          <cell r="H5472" t="str">
            <v>n.d.</v>
          </cell>
          <cell r="I5472" t="str">
            <v>n.d.</v>
          </cell>
          <cell r="J5472">
            <v>1.9799382993013256E-2</v>
          </cell>
          <cell r="K5472" t="str">
            <v>B</v>
          </cell>
          <cell r="L5472" t="str">
            <v>Bicf</v>
          </cell>
          <cell r="M5472"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72" t="str">
            <v>CAPAG Ano Base 2023</v>
          </cell>
          <cell r="O5472" t="str">
            <v>Não</v>
          </cell>
          <cell r="P5472">
            <v>0.54173040202416034</v>
          </cell>
          <cell r="Q5472" t="str">
            <v>Sim</v>
          </cell>
          <cell r="R5472" t="str">
            <v/>
          </cell>
          <cell r="S5472" t="str">
            <v>Sim</v>
          </cell>
          <cell r="T5472" t="str">
            <v/>
          </cell>
          <cell r="U5472" t="str">
            <v/>
          </cell>
          <cell r="V5472" t="str">
            <v>Sim</v>
          </cell>
          <cell r="W5472" t="str">
            <v>Sim</v>
          </cell>
        </row>
        <row r="5473">
          <cell r="D5473" t="str">
            <v>Montividiu/GO</v>
          </cell>
          <cell r="E5473" t="str">
            <v>A+</v>
          </cell>
          <cell r="F5473">
            <v>5.0154243517064261E-2</v>
          </cell>
          <cell r="G5473" t="str">
            <v>A</v>
          </cell>
          <cell r="H5473">
            <v>0.78317277977797073</v>
          </cell>
          <cell r="I5473" t="str">
            <v>A</v>
          </cell>
          <cell r="J5473">
            <v>0.1230113401551973</v>
          </cell>
          <cell r="K5473" t="str">
            <v>A</v>
          </cell>
          <cell r="L5473" t="str">
            <v>Aicf</v>
          </cell>
          <cell r="M5473" t="str">
            <v/>
          </cell>
          <cell r="N5473" t="str">
            <v>CAPAG Ano Base 2023</v>
          </cell>
          <cell r="O5473" t="str">
            <v>Não</v>
          </cell>
          <cell r="P5473">
            <v>4.0248700681598547E-2</v>
          </cell>
          <cell r="Q5473" t="str">
            <v>Sim</v>
          </cell>
          <cell r="R5473" t="str">
            <v/>
          </cell>
          <cell r="S5473" t="str">
            <v/>
          </cell>
          <cell r="T5473" t="str">
            <v/>
          </cell>
          <cell r="U5473" t="str">
            <v/>
          </cell>
          <cell r="V5473" t="str">
            <v>Sim</v>
          </cell>
          <cell r="W5473" t="str">
            <v>Sim</v>
          </cell>
        </row>
        <row r="5474">
          <cell r="D5474" t="str">
            <v>Montividiu do Norte/GO</v>
          </cell>
          <cell r="E5474" t="str">
            <v>C</v>
          </cell>
          <cell r="F5474">
            <v>0.16559831739280839</v>
          </cell>
          <cell r="G5474" t="str">
            <v>A</v>
          </cell>
          <cell r="H5474">
            <v>1.0111706874247202</v>
          </cell>
          <cell r="I5474" t="str">
            <v>C</v>
          </cell>
          <cell r="J5474">
            <v>-9.5662642960657795E-2</v>
          </cell>
          <cell r="K5474" t="str">
            <v>C</v>
          </cell>
          <cell r="L5474" t="str">
            <v>Cicf</v>
          </cell>
          <cell r="M5474" t="str">
            <v/>
          </cell>
          <cell r="N5474" t="str">
            <v>CAPAG Ano Base 2023</v>
          </cell>
          <cell r="O5474" t="str">
            <v>Não</v>
          </cell>
          <cell r="P5474">
            <v>42.521265465947941</v>
          </cell>
          <cell r="Q5474" t="str">
            <v>Sim</v>
          </cell>
          <cell r="R5474" t="str">
            <v/>
          </cell>
          <cell r="S5474" t="str">
            <v/>
          </cell>
          <cell r="T5474" t="str">
            <v/>
          </cell>
          <cell r="U5474" t="str">
            <v/>
          </cell>
          <cell r="V5474" t="str">
            <v>Sim</v>
          </cell>
          <cell r="W5474" t="str">
            <v>Não</v>
          </cell>
        </row>
        <row r="5475">
          <cell r="D5475" t="str">
            <v>Morrinhos/GO</v>
          </cell>
          <cell r="E5475" t="str">
            <v>B</v>
          </cell>
          <cell r="F5475">
            <v>0.17242699960560606</v>
          </cell>
          <cell r="G5475" t="str">
            <v>A</v>
          </cell>
          <cell r="H5475">
            <v>0.8983672618729901</v>
          </cell>
          <cell r="I5475" t="str">
            <v>B</v>
          </cell>
          <cell r="J5475">
            <v>3.1215554451695181E-2</v>
          </cell>
          <cell r="K5475" t="str">
            <v>B</v>
          </cell>
          <cell r="L5475" t="str">
            <v>Dicf</v>
          </cell>
          <cell r="M5475" t="str">
            <v/>
          </cell>
          <cell r="N5475" t="str">
            <v>CAPAG Ano Base 2023</v>
          </cell>
          <cell r="O5475" t="str">
            <v>Não</v>
          </cell>
          <cell r="P5475">
            <v>0.36738102185694393</v>
          </cell>
          <cell r="Q5475" t="str">
            <v>Sim</v>
          </cell>
          <cell r="R5475" t="str">
            <v/>
          </cell>
          <cell r="S5475" t="str">
            <v/>
          </cell>
          <cell r="T5475" t="str">
            <v/>
          </cell>
          <cell r="U5475" t="str">
            <v/>
          </cell>
          <cell r="V5475" t="str">
            <v>Sim</v>
          </cell>
          <cell r="W5475" t="str">
            <v>Sim</v>
          </cell>
        </row>
        <row r="5476">
          <cell r="D5476" t="str">
            <v>Morro Agudo de Goiás/GO</v>
          </cell>
          <cell r="E5476" t="str">
            <v>n.d.</v>
          </cell>
          <cell r="F5476">
            <v>2.1958167060788555E-2</v>
          </cell>
          <cell r="G5476" t="str">
            <v>A</v>
          </cell>
          <cell r="H5476" t="str">
            <v>n.d.</v>
          </cell>
          <cell r="I5476" t="str">
            <v>n.d.</v>
          </cell>
          <cell r="J5476">
            <v>3.2225877530803179E-2</v>
          </cell>
          <cell r="K5476" t="str">
            <v>B</v>
          </cell>
          <cell r="L5476" t="str">
            <v>Cicf</v>
          </cell>
          <cell r="M547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76" t="str">
            <v>CAPAG Ano Base 2023</v>
          </cell>
          <cell r="O5476" t="str">
            <v>Não</v>
          </cell>
          <cell r="P5476">
            <v>0.23784597200990357</v>
          </cell>
          <cell r="Q5476" t="str">
            <v>Sim</v>
          </cell>
          <cell r="R5476" t="str">
            <v/>
          </cell>
          <cell r="S5476" t="str">
            <v>Sim</v>
          </cell>
          <cell r="T5476" t="str">
            <v/>
          </cell>
          <cell r="U5476" t="str">
            <v/>
          </cell>
          <cell r="V5476" t="str">
            <v>Sim</v>
          </cell>
          <cell r="W5476" t="str">
            <v>Não</v>
          </cell>
        </row>
        <row r="5477">
          <cell r="D5477" t="str">
            <v>Mossâmedes/GO</v>
          </cell>
          <cell r="E5477" t="str">
            <v>n.d.</v>
          </cell>
          <cell r="F5477">
            <v>1.3624645423126323E-2</v>
          </cell>
          <cell r="G5477" t="str">
            <v>A</v>
          </cell>
          <cell r="H5477" t="str">
            <v>n.d.</v>
          </cell>
          <cell r="I5477" t="str">
            <v>n.d.</v>
          </cell>
          <cell r="J5477">
            <v>3.4051724641283178E-2</v>
          </cell>
          <cell r="K5477" t="str">
            <v>B</v>
          </cell>
          <cell r="L5477" t="str">
            <v>Cicf</v>
          </cell>
          <cell r="M547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77" t="str">
            <v>CAPAG Ano Base 2023</v>
          </cell>
          <cell r="O5477" t="str">
            <v>Não</v>
          </cell>
          <cell r="P5477">
            <v>0.26651279934647909</v>
          </cell>
          <cell r="Q5477" t="str">
            <v>Sim</v>
          </cell>
          <cell r="R5477" t="str">
            <v/>
          </cell>
          <cell r="S5477" t="str">
            <v>Sim</v>
          </cell>
          <cell r="T5477" t="str">
            <v/>
          </cell>
          <cell r="U5477" t="str">
            <v/>
          </cell>
          <cell r="V5477" t="str">
            <v>Sim</v>
          </cell>
          <cell r="W5477" t="str">
            <v>Sim</v>
          </cell>
        </row>
        <row r="5478">
          <cell r="D5478" t="str">
            <v>Mozarlândia/GO</v>
          </cell>
          <cell r="E5478" t="str">
            <v>C</v>
          </cell>
          <cell r="F5478">
            <v>0.16791922847570026</v>
          </cell>
          <cell r="G5478" t="str">
            <v>A</v>
          </cell>
          <cell r="H5478">
            <v>1.0239672227203966</v>
          </cell>
          <cell r="I5478" t="str">
            <v>C</v>
          </cell>
          <cell r="J5478">
            <v>-4.5013268924980643E-2</v>
          </cell>
          <cell r="K5478" t="str">
            <v>C</v>
          </cell>
          <cell r="L5478" t="str">
            <v>Dicf</v>
          </cell>
          <cell r="M5478" t="str">
            <v/>
          </cell>
          <cell r="N5478" t="str">
            <v>CAPAG Ano Base 2023</v>
          </cell>
          <cell r="O5478" t="str">
            <v>Não</v>
          </cell>
          <cell r="P5478" t="str">
            <v/>
          </cell>
          <cell r="Q5478" t="str">
            <v>Sim</v>
          </cell>
          <cell r="R5478" t="str">
            <v/>
          </cell>
          <cell r="S5478" t="str">
            <v/>
          </cell>
          <cell r="T5478" t="str">
            <v/>
          </cell>
          <cell r="U5478" t="str">
            <v/>
          </cell>
          <cell r="V5478" t="str">
            <v>Sim</v>
          </cell>
          <cell r="W5478" t="str">
            <v>Não</v>
          </cell>
        </row>
        <row r="5479">
          <cell r="D5479" t="str">
            <v>Mundo Novo/GO</v>
          </cell>
          <cell r="E5479" t="str">
            <v>n.d.</v>
          </cell>
          <cell r="F5479">
            <v>7.5011823515885562E-2</v>
          </cell>
          <cell r="G5479" t="str">
            <v>A</v>
          </cell>
          <cell r="H5479">
            <v>0.94646793723607581</v>
          </cell>
          <cell r="I5479" t="str">
            <v>B</v>
          </cell>
          <cell r="J5479" t="str">
            <v>n.d.</v>
          </cell>
          <cell r="K5479" t="str">
            <v>n.d.</v>
          </cell>
          <cell r="L5479" t="str">
            <v>Dicf</v>
          </cell>
          <cell r="M547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79" t="str">
            <v>CAPAG Ano Base 2023</v>
          </cell>
          <cell r="O5479" t="str">
            <v>Não</v>
          </cell>
          <cell r="P5479" t="str">
            <v>n.d.</v>
          </cell>
          <cell r="Q5479" t="str">
            <v>Sim</v>
          </cell>
          <cell r="R5479" t="str">
            <v/>
          </cell>
          <cell r="S5479" t="str">
            <v/>
          </cell>
          <cell r="T5479" t="str">
            <v/>
          </cell>
          <cell r="U5479" t="str">
            <v>Sim</v>
          </cell>
          <cell r="V5479" t="str">
            <v>Sim</v>
          </cell>
          <cell r="W5479" t="str">
            <v>Não</v>
          </cell>
        </row>
        <row r="5480">
          <cell r="D5480" t="str">
            <v>Mutunópolis/GO</v>
          </cell>
          <cell r="E5480" t="str">
            <v>n.d.</v>
          </cell>
          <cell r="F5480">
            <v>7.8445867463677946E-2</v>
          </cell>
          <cell r="G5480" t="str">
            <v>A</v>
          </cell>
          <cell r="H5480">
            <v>0.89322869721625975</v>
          </cell>
          <cell r="I5480" t="str">
            <v>B</v>
          </cell>
          <cell r="J5480" t="str">
            <v>n.d.</v>
          </cell>
          <cell r="K5480" t="str">
            <v>n.d.</v>
          </cell>
          <cell r="L5480" t="str">
            <v>Cicf</v>
          </cell>
          <cell r="M548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80" t="str">
            <v>CAPAG Ano Base 2023</v>
          </cell>
          <cell r="O5480" t="str">
            <v>Não</v>
          </cell>
          <cell r="P5480">
            <v>0.20558135046516246</v>
          </cell>
          <cell r="Q5480" t="str">
            <v>Sim</v>
          </cell>
          <cell r="R5480" t="str">
            <v>Sim</v>
          </cell>
          <cell r="S5480" t="str">
            <v/>
          </cell>
          <cell r="T5480" t="str">
            <v/>
          </cell>
          <cell r="U5480" t="str">
            <v>Sim</v>
          </cell>
          <cell r="V5480" t="str">
            <v>Sim</v>
          </cell>
          <cell r="W5480" t="str">
            <v>Sim</v>
          </cell>
        </row>
        <row r="5481">
          <cell r="D5481" t="str">
            <v>Nazário/GO</v>
          </cell>
          <cell r="E5481" t="str">
            <v>n.d.</v>
          </cell>
          <cell r="F5481">
            <v>0.19175885212459462</v>
          </cell>
          <cell r="G5481" t="str">
            <v>A</v>
          </cell>
          <cell r="H5481" t="str">
            <v>n.d.</v>
          </cell>
          <cell r="I5481" t="str">
            <v>n.d.</v>
          </cell>
          <cell r="J5481" t="str">
            <v>n.d.</v>
          </cell>
          <cell r="K5481" t="str">
            <v>n.d.</v>
          </cell>
          <cell r="L5481" t="str">
            <v>Dicf</v>
          </cell>
          <cell r="M5481"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81" t="str">
            <v>CAPAG Ano Base 2023</v>
          </cell>
          <cell r="O5481" t="str">
            <v>Não</v>
          </cell>
          <cell r="P5481" t="str">
            <v>n.d.</v>
          </cell>
          <cell r="Q5481" t="str">
            <v>Sim</v>
          </cell>
          <cell r="R5481" t="str">
            <v/>
          </cell>
          <cell r="S5481" t="str">
            <v>Sim</v>
          </cell>
          <cell r="T5481" t="str">
            <v/>
          </cell>
          <cell r="U5481" t="str">
            <v>Sim</v>
          </cell>
          <cell r="V5481" t="str">
            <v>Sim</v>
          </cell>
          <cell r="W5481" t="str">
            <v>Não</v>
          </cell>
        </row>
        <row r="5482">
          <cell r="D5482" t="str">
            <v>Nerópolis/GO</v>
          </cell>
          <cell r="E5482" t="str">
            <v>n.d.</v>
          </cell>
          <cell r="F5482">
            <v>2.0172465819749776E-2</v>
          </cell>
          <cell r="G5482" t="str">
            <v>A</v>
          </cell>
          <cell r="H5482">
            <v>0.947696593950487</v>
          </cell>
          <cell r="I5482" t="str">
            <v>B</v>
          </cell>
          <cell r="J5482" t="str">
            <v>n.d.</v>
          </cell>
          <cell r="K5482" t="str">
            <v>n.d.</v>
          </cell>
          <cell r="L5482" t="str">
            <v>Cicf</v>
          </cell>
          <cell r="M548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82" t="str">
            <v>CAPAG Ano Base 2023</v>
          </cell>
          <cell r="O5482" t="str">
            <v>Não</v>
          </cell>
          <cell r="P5482">
            <v>4.0522319521501406E-2</v>
          </cell>
          <cell r="Q5482" t="str">
            <v>Sim</v>
          </cell>
          <cell r="R5482" t="str">
            <v>Sim</v>
          </cell>
          <cell r="S5482" t="str">
            <v/>
          </cell>
          <cell r="T5482" t="str">
            <v/>
          </cell>
          <cell r="U5482" t="str">
            <v>Sim</v>
          </cell>
          <cell r="V5482" t="str">
            <v>Sim</v>
          </cell>
          <cell r="W5482" t="str">
            <v>Sim</v>
          </cell>
        </row>
        <row r="5483">
          <cell r="D5483" t="str">
            <v>Niquelândia/GO</v>
          </cell>
          <cell r="E5483" t="str">
            <v>D</v>
          </cell>
          <cell r="F5483">
            <v>2.0842387189821769</v>
          </cell>
          <cell r="G5483" t="str">
            <v>C</v>
          </cell>
          <cell r="H5483">
            <v>0.95964436244630369</v>
          </cell>
          <cell r="I5483" t="str">
            <v>C</v>
          </cell>
          <cell r="J5483">
            <v>-9.3764853040267715E-2</v>
          </cell>
          <cell r="K5483" t="str">
            <v>C</v>
          </cell>
          <cell r="L5483" t="str">
            <v>Dicf</v>
          </cell>
          <cell r="M5483" t="str">
            <v/>
          </cell>
          <cell r="N5483" t="str">
            <v>CAPAG Ano Base 2023</v>
          </cell>
          <cell r="O5483" t="str">
            <v>Não</v>
          </cell>
          <cell r="P5483" t="str">
            <v/>
          </cell>
          <cell r="Q5483" t="str">
            <v>Sim</v>
          </cell>
          <cell r="R5483" t="str">
            <v/>
          </cell>
          <cell r="S5483" t="str">
            <v/>
          </cell>
          <cell r="T5483" t="str">
            <v/>
          </cell>
          <cell r="U5483" t="str">
            <v/>
          </cell>
          <cell r="V5483" t="str">
            <v>Sim</v>
          </cell>
          <cell r="W5483" t="str">
            <v>Sim</v>
          </cell>
        </row>
        <row r="5484">
          <cell r="D5484" t="str">
            <v>Nova América/GO</v>
          </cell>
          <cell r="E5484" t="str">
            <v>n.d.</v>
          </cell>
          <cell r="F5484">
            <v>3.1044625152467132E-2</v>
          </cell>
          <cell r="G5484" t="str">
            <v>A</v>
          </cell>
          <cell r="H5484" t="str">
            <v>n.d.</v>
          </cell>
          <cell r="I5484" t="str">
            <v>n.d.</v>
          </cell>
          <cell r="J5484">
            <v>5.5137792821538439E-2</v>
          </cell>
          <cell r="K5484" t="str">
            <v>A</v>
          </cell>
          <cell r="L5484" t="str">
            <v>Dicf</v>
          </cell>
          <cell r="M548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84" t="str">
            <v>CAPAG Ano Base 2023</v>
          </cell>
          <cell r="O5484" t="str">
            <v>Não</v>
          </cell>
          <cell r="P5484">
            <v>0.27433792744380953</v>
          </cell>
          <cell r="Q5484" t="str">
            <v>Sim</v>
          </cell>
          <cell r="R5484" t="str">
            <v/>
          </cell>
          <cell r="S5484" t="str">
            <v>Sim</v>
          </cell>
          <cell r="T5484" t="str">
            <v/>
          </cell>
          <cell r="U5484" t="str">
            <v/>
          </cell>
          <cell r="V5484" t="str">
            <v>Sim</v>
          </cell>
          <cell r="W5484" t="str">
            <v>Não</v>
          </cell>
        </row>
        <row r="5485">
          <cell r="D5485" t="str">
            <v>Nova Aurora/GO</v>
          </cell>
          <cell r="E5485" t="str">
            <v>n.d.</v>
          </cell>
          <cell r="F5485">
            <v>0.14569138994881276</v>
          </cell>
          <cell r="G5485" t="str">
            <v>A</v>
          </cell>
          <cell r="H5485" t="str">
            <v>n.d.</v>
          </cell>
          <cell r="I5485" t="str">
            <v>n.d.</v>
          </cell>
          <cell r="J5485">
            <v>0.29934957466763951</v>
          </cell>
          <cell r="K5485" t="str">
            <v>A</v>
          </cell>
          <cell r="L5485" t="str">
            <v>Cicf</v>
          </cell>
          <cell r="M548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85" t="str">
            <v>CAPAG Ano Base 2023</v>
          </cell>
          <cell r="O5485" t="str">
            <v>Não</v>
          </cell>
          <cell r="P5485">
            <v>4.6030392489770207E-2</v>
          </cell>
          <cell r="Q5485" t="str">
            <v>Sim</v>
          </cell>
          <cell r="R5485" t="str">
            <v/>
          </cell>
          <cell r="S5485" t="str">
            <v>Sim</v>
          </cell>
          <cell r="T5485" t="str">
            <v/>
          </cell>
          <cell r="U5485" t="str">
            <v/>
          </cell>
          <cell r="V5485" t="str">
            <v>Sim</v>
          </cell>
          <cell r="W5485" t="str">
            <v>Sim</v>
          </cell>
        </row>
        <row r="5486">
          <cell r="D5486" t="str">
            <v>Nova Crixás/GO</v>
          </cell>
          <cell r="E5486" t="str">
            <v>n.d.</v>
          </cell>
          <cell r="F5486">
            <v>0.12135672525002505</v>
          </cell>
          <cell r="G5486" t="str">
            <v>A</v>
          </cell>
          <cell r="H5486">
            <v>0.91016250816908428</v>
          </cell>
          <cell r="I5486" t="str">
            <v>B</v>
          </cell>
          <cell r="J5486" t="str">
            <v>n.d.</v>
          </cell>
          <cell r="K5486" t="str">
            <v>n.d.</v>
          </cell>
          <cell r="L5486" t="str">
            <v>Dicf</v>
          </cell>
          <cell r="M548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86" t="str">
            <v>CAPAG Ano Base 2023</v>
          </cell>
          <cell r="O5486" t="str">
            <v>Não</v>
          </cell>
          <cell r="P5486" t="str">
            <v>n.d.</v>
          </cell>
          <cell r="Q5486" t="str">
            <v>Sim</v>
          </cell>
          <cell r="R5486" t="str">
            <v/>
          </cell>
          <cell r="S5486" t="str">
            <v/>
          </cell>
          <cell r="T5486" t="str">
            <v/>
          </cell>
          <cell r="U5486" t="str">
            <v>Sim</v>
          </cell>
          <cell r="V5486" t="str">
            <v>Sim</v>
          </cell>
          <cell r="W5486" t="str">
            <v>Não</v>
          </cell>
        </row>
        <row r="5487">
          <cell r="D5487" t="str">
            <v>Nova Glória/GO</v>
          </cell>
          <cell r="E5487" t="str">
            <v>C</v>
          </cell>
          <cell r="F5487">
            <v>5.0533436896350793E-2</v>
          </cell>
          <cell r="G5487" t="str">
            <v>A</v>
          </cell>
          <cell r="H5487">
            <v>0.96029673544313954</v>
          </cell>
          <cell r="I5487" t="str">
            <v>C</v>
          </cell>
          <cell r="J5487">
            <v>1.0807941608349121E-2</v>
          </cell>
          <cell r="K5487" t="str">
            <v>B</v>
          </cell>
          <cell r="L5487" t="str">
            <v>Cicf</v>
          </cell>
          <cell r="M5487" t="str">
            <v/>
          </cell>
          <cell r="N5487" t="str">
            <v>CAPAG Ano Base 2023</v>
          </cell>
          <cell r="O5487" t="str">
            <v>Não</v>
          </cell>
          <cell r="P5487">
            <v>0.14074336368784049</v>
          </cell>
          <cell r="Q5487" t="str">
            <v>Sim</v>
          </cell>
          <cell r="R5487" t="str">
            <v/>
          </cell>
          <cell r="S5487" t="str">
            <v/>
          </cell>
          <cell r="T5487" t="str">
            <v/>
          </cell>
          <cell r="U5487" t="str">
            <v/>
          </cell>
          <cell r="V5487" t="str">
            <v>Sim</v>
          </cell>
          <cell r="W5487" t="str">
            <v>Não</v>
          </cell>
        </row>
        <row r="5488">
          <cell r="D5488" t="str">
            <v>Nova Iguaçu de Goiás/GO</v>
          </cell>
          <cell r="E5488" t="str">
            <v>n.d.</v>
          </cell>
          <cell r="F5488">
            <v>3.8472643101562273E-2</v>
          </cell>
          <cell r="G5488" t="str">
            <v>A</v>
          </cell>
          <cell r="H5488" t="str">
            <v>n.d.</v>
          </cell>
          <cell r="I5488" t="str">
            <v>n.d.</v>
          </cell>
          <cell r="J5488">
            <v>-2.5334591114848536E-4</v>
          </cell>
          <cell r="K5488" t="str">
            <v>C</v>
          </cell>
          <cell r="L5488" t="str">
            <v>Cicf</v>
          </cell>
          <cell r="M548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88" t="str">
            <v>CAPAG Ano Base 2023</v>
          </cell>
          <cell r="O5488" t="str">
            <v>Não</v>
          </cell>
          <cell r="P5488" t="str">
            <v>n.d.</v>
          </cell>
          <cell r="Q5488" t="str">
            <v>Sim</v>
          </cell>
          <cell r="R5488" t="str">
            <v/>
          </cell>
          <cell r="S5488" t="str">
            <v>Sim</v>
          </cell>
          <cell r="T5488" t="str">
            <v/>
          </cell>
          <cell r="U5488" t="str">
            <v/>
          </cell>
          <cell r="V5488" t="str">
            <v>Sim</v>
          </cell>
          <cell r="W5488" t="str">
            <v>Sim</v>
          </cell>
        </row>
        <row r="5489">
          <cell r="D5489" t="str">
            <v>Nova Roma/GO</v>
          </cell>
          <cell r="E5489" t="str">
            <v>n.d.</v>
          </cell>
          <cell r="F5489">
            <v>0.32201194068288558</v>
          </cell>
          <cell r="G5489" t="str">
            <v>A</v>
          </cell>
          <cell r="H5489" t="str">
            <v>n.d.</v>
          </cell>
          <cell r="I5489" t="str">
            <v>n.d.</v>
          </cell>
          <cell r="J5489">
            <v>6.5657512975070845E-2</v>
          </cell>
          <cell r="K5489" t="str">
            <v>A</v>
          </cell>
          <cell r="L5489" t="str">
            <v>Dicf</v>
          </cell>
          <cell r="M548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89" t="str">
            <v>CAPAG Ano Base 2023</v>
          </cell>
          <cell r="O5489" t="str">
            <v>Não</v>
          </cell>
          <cell r="P5489">
            <v>2.9584354612621756E-2</v>
          </cell>
          <cell r="Q5489" t="str">
            <v>Sim</v>
          </cell>
          <cell r="R5489" t="str">
            <v/>
          </cell>
          <cell r="S5489" t="str">
            <v>Sim</v>
          </cell>
          <cell r="T5489" t="str">
            <v/>
          </cell>
          <cell r="U5489" t="str">
            <v/>
          </cell>
          <cell r="V5489" t="str">
            <v>Sim</v>
          </cell>
          <cell r="W5489" t="str">
            <v>Não</v>
          </cell>
        </row>
        <row r="5490">
          <cell r="D5490" t="str">
            <v>Nova Veneza/GO</v>
          </cell>
          <cell r="E5490" t="str">
            <v>n.d.</v>
          </cell>
          <cell r="F5490">
            <v>3.772305587123554E-2</v>
          </cell>
          <cell r="G5490" t="str">
            <v>A</v>
          </cell>
          <cell r="H5490" t="str">
            <v>n.d.</v>
          </cell>
          <cell r="I5490" t="str">
            <v>n.d.</v>
          </cell>
          <cell r="J5490">
            <v>4.8980884871745421E-2</v>
          </cell>
          <cell r="K5490" t="str">
            <v>B</v>
          </cell>
          <cell r="L5490" t="str">
            <v>Cicf</v>
          </cell>
          <cell r="M549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90" t="str">
            <v>CAPAG Ano Base 2023</v>
          </cell>
          <cell r="O5490" t="str">
            <v>Não</v>
          </cell>
          <cell r="P5490">
            <v>0.19071044039608265</v>
          </cell>
          <cell r="Q5490" t="str">
            <v>Sim</v>
          </cell>
          <cell r="R5490" t="str">
            <v/>
          </cell>
          <cell r="S5490" t="str">
            <v>Sim</v>
          </cell>
          <cell r="T5490" t="str">
            <v/>
          </cell>
          <cell r="U5490" t="str">
            <v/>
          </cell>
          <cell r="V5490" t="str">
            <v>Sim</v>
          </cell>
          <cell r="W5490" t="str">
            <v>Sim</v>
          </cell>
        </row>
        <row r="5491">
          <cell r="D5491" t="str">
            <v>Novo Brasil/GO</v>
          </cell>
          <cell r="E5491" t="str">
            <v>C</v>
          </cell>
          <cell r="F5491">
            <v>0</v>
          </cell>
          <cell r="G5491" t="str">
            <v>A</v>
          </cell>
          <cell r="H5491">
            <v>0.92763909383871157</v>
          </cell>
          <cell r="I5491" t="str">
            <v>B</v>
          </cell>
          <cell r="J5491">
            <v>-6.5976676788917776E-3</v>
          </cell>
          <cell r="K5491" t="str">
            <v>C</v>
          </cell>
          <cell r="L5491" t="str">
            <v>Cicf</v>
          </cell>
          <cell r="M5491" t="str">
            <v/>
          </cell>
          <cell r="N5491" t="str">
            <v>CAPAG Ano Base 2023</v>
          </cell>
          <cell r="O5491" t="str">
            <v>Não</v>
          </cell>
          <cell r="P5491" t="str">
            <v/>
          </cell>
          <cell r="Q5491" t="str">
            <v>Sim</v>
          </cell>
          <cell r="R5491" t="str">
            <v/>
          </cell>
          <cell r="S5491" t="str">
            <v/>
          </cell>
          <cell r="T5491" t="str">
            <v/>
          </cell>
          <cell r="U5491" t="str">
            <v/>
          </cell>
          <cell r="V5491" t="str">
            <v>Sim</v>
          </cell>
          <cell r="W5491" t="str">
            <v>Sim</v>
          </cell>
        </row>
        <row r="5492">
          <cell r="D5492" t="str">
            <v>Novo Gama/GO</v>
          </cell>
          <cell r="E5492" t="str">
            <v>n.d.</v>
          </cell>
          <cell r="F5492" t="str">
            <v>n.d.</v>
          </cell>
          <cell r="G5492" t="str">
            <v>n.d.</v>
          </cell>
          <cell r="H5492" t="str">
            <v>n.d.</v>
          </cell>
          <cell r="I5492" t="str">
            <v>n.d.</v>
          </cell>
          <cell r="J5492" t="str">
            <v>n.d.</v>
          </cell>
          <cell r="K5492" t="str">
            <v>n.d.</v>
          </cell>
          <cell r="L5492" t="str">
            <v>Cicf</v>
          </cell>
          <cell r="M5492" t="str">
            <v xml:space="preserve">Ente não publicou último RGF de 2024
Ente não publicou último RREO de 2024
</v>
          </cell>
          <cell r="N5492" t="str">
            <v>CAPAG Ano Base 2023</v>
          </cell>
          <cell r="O5492" t="str">
            <v>Não</v>
          </cell>
          <cell r="P5492">
            <v>0.20758470394434347</v>
          </cell>
          <cell r="Q5492" t="str">
            <v>Sim</v>
          </cell>
          <cell r="R5492" t="str">
            <v>Sim</v>
          </cell>
          <cell r="S5492" t="str">
            <v/>
          </cell>
          <cell r="T5492" t="str">
            <v/>
          </cell>
          <cell r="U5492" t="str">
            <v/>
          </cell>
          <cell r="V5492" t="str">
            <v>Não</v>
          </cell>
          <cell r="W5492" t="str">
            <v>Não</v>
          </cell>
        </row>
        <row r="5493">
          <cell r="D5493" t="str">
            <v>Novo Planalto/GO</v>
          </cell>
          <cell r="E5493" t="str">
            <v>C</v>
          </cell>
          <cell r="F5493">
            <v>0.21054062040431612</v>
          </cell>
          <cell r="G5493" t="str">
            <v>A</v>
          </cell>
          <cell r="H5493">
            <v>0.93944342980313367</v>
          </cell>
          <cell r="I5493" t="str">
            <v>B</v>
          </cell>
          <cell r="J5493">
            <v>-2.0501319373462112E-2</v>
          </cell>
          <cell r="K5493" t="str">
            <v>C</v>
          </cell>
          <cell r="L5493" t="str">
            <v>Cicf</v>
          </cell>
          <cell r="M5493" t="str">
            <v/>
          </cell>
          <cell r="N5493" t="str">
            <v>CAPAG Ano Base 2023</v>
          </cell>
          <cell r="O5493" t="str">
            <v>Não</v>
          </cell>
          <cell r="P5493">
            <v>2.3102463233314414</v>
          </cell>
          <cell r="Q5493" t="str">
            <v>Sim</v>
          </cell>
          <cell r="R5493" t="str">
            <v/>
          </cell>
          <cell r="S5493" t="str">
            <v/>
          </cell>
          <cell r="T5493" t="str">
            <v/>
          </cell>
          <cell r="U5493" t="str">
            <v/>
          </cell>
          <cell r="V5493" t="str">
            <v>Sim</v>
          </cell>
          <cell r="W5493" t="str">
            <v>Não</v>
          </cell>
        </row>
        <row r="5494">
          <cell r="D5494" t="str">
            <v>Orizona/GO</v>
          </cell>
          <cell r="E5494" t="str">
            <v>n.e.</v>
          </cell>
          <cell r="F5494">
            <v>5.1177290458552578E-2</v>
          </cell>
          <cell r="G5494" t="str">
            <v>A</v>
          </cell>
          <cell r="H5494" t="str">
            <v>n.d.</v>
          </cell>
          <cell r="I5494" t="str">
            <v>n.d.</v>
          </cell>
          <cell r="J5494" t="str">
            <v>n.d.</v>
          </cell>
          <cell r="K5494" t="str">
            <v>n.d.</v>
          </cell>
          <cell r="L5494" t="str">
            <v>Eicf</v>
          </cell>
          <cell r="M5494" t="str">
            <v>Ente possui ranking da informação contábil Eicf</v>
          </cell>
          <cell r="N5494" t="str">
            <v>CAPAG Ano Base 2023</v>
          </cell>
          <cell r="O5494" t="str">
            <v>Não</v>
          </cell>
          <cell r="P5494" t="str">
            <v>n.d.</v>
          </cell>
          <cell r="Q5494" t="str">
            <v>Não</v>
          </cell>
          <cell r="R5494" t="str">
            <v/>
          </cell>
          <cell r="S5494" t="str">
            <v/>
          </cell>
          <cell r="T5494" t="str">
            <v/>
          </cell>
          <cell r="U5494" t="str">
            <v>Sim</v>
          </cell>
          <cell r="V5494" t="str">
            <v>Sim</v>
          </cell>
          <cell r="W5494" t="str">
            <v>Não</v>
          </cell>
        </row>
        <row r="5495">
          <cell r="D5495" t="str">
            <v>Ouro Verde de Goiás/GO</v>
          </cell>
          <cell r="E5495" t="str">
            <v>n.e.</v>
          </cell>
          <cell r="F5495">
            <v>6.9014180498407046E-2</v>
          </cell>
          <cell r="G5495" t="str">
            <v>A</v>
          </cell>
          <cell r="H5495" t="str">
            <v>n.d.</v>
          </cell>
          <cell r="I5495" t="str">
            <v>n.d.</v>
          </cell>
          <cell r="J5495">
            <v>-4.6504857456092216E-2</v>
          </cell>
          <cell r="K5495" t="str">
            <v>C</v>
          </cell>
          <cell r="L5495" t="str">
            <v>Eicf</v>
          </cell>
          <cell r="M5495" t="str">
            <v>Ente possui ranking da informação contábil Eicf</v>
          </cell>
          <cell r="N5495" t="str">
            <v>CAPAG Ano Base 2023</v>
          </cell>
          <cell r="O5495" t="str">
            <v>Não</v>
          </cell>
          <cell r="P5495">
            <v>6.4721126528552295</v>
          </cell>
          <cell r="Q5495" t="str">
            <v>Não</v>
          </cell>
          <cell r="R5495" t="str">
            <v/>
          </cell>
          <cell r="S5495" t="str">
            <v>Sim</v>
          </cell>
          <cell r="T5495" t="str">
            <v/>
          </cell>
          <cell r="U5495" t="str">
            <v/>
          </cell>
          <cell r="V5495" t="str">
            <v>Sim</v>
          </cell>
          <cell r="W5495" t="str">
            <v>Não</v>
          </cell>
        </row>
        <row r="5496">
          <cell r="D5496" t="str">
            <v>Ouvidor/GO</v>
          </cell>
          <cell r="E5496" t="str">
            <v>n.d.</v>
          </cell>
          <cell r="F5496">
            <v>3.1246829067063404E-3</v>
          </cell>
          <cell r="G5496" t="str">
            <v>A</v>
          </cell>
          <cell r="H5496" t="str">
            <v>n.d.</v>
          </cell>
          <cell r="I5496" t="str">
            <v>n.d.</v>
          </cell>
          <cell r="J5496">
            <v>0.22641666127929716</v>
          </cell>
          <cell r="K5496" t="str">
            <v>A</v>
          </cell>
          <cell r="L5496" t="str">
            <v>Cicf</v>
          </cell>
          <cell r="M5496"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96" t="str">
            <v>CAPAG Ano Base 2023</v>
          </cell>
          <cell r="O5496" t="str">
            <v>Não</v>
          </cell>
          <cell r="P5496">
            <v>0.11211744833752231</v>
          </cell>
          <cell r="Q5496" t="str">
            <v>Sim</v>
          </cell>
          <cell r="R5496" t="str">
            <v/>
          </cell>
          <cell r="S5496" t="str">
            <v>Sim</v>
          </cell>
          <cell r="T5496" t="str">
            <v/>
          </cell>
          <cell r="U5496" t="str">
            <v/>
          </cell>
          <cell r="V5496" t="str">
            <v>Sim</v>
          </cell>
          <cell r="W5496" t="str">
            <v>Não</v>
          </cell>
        </row>
        <row r="5497">
          <cell r="D5497" t="str">
            <v>Padre Bernardo/GO</v>
          </cell>
          <cell r="E5497" t="str">
            <v>n.d.</v>
          </cell>
          <cell r="F5497">
            <v>0.13861794584989093</v>
          </cell>
          <cell r="G5497" t="str">
            <v>A</v>
          </cell>
          <cell r="H5497" t="str">
            <v>n.d.</v>
          </cell>
          <cell r="I5497" t="str">
            <v>n.d.</v>
          </cell>
          <cell r="J5497">
            <v>-4.2947614918776066E-3</v>
          </cell>
          <cell r="K5497" t="str">
            <v>C</v>
          </cell>
          <cell r="L5497" t="str">
            <v>Cicf</v>
          </cell>
          <cell r="M549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497" t="str">
            <v>CAPAG Ano Base 2023</v>
          </cell>
          <cell r="O5497" t="str">
            <v>Não</v>
          </cell>
          <cell r="P5497">
            <v>1.1918391515194915</v>
          </cell>
          <cell r="Q5497" t="str">
            <v>Sim</v>
          </cell>
          <cell r="R5497" t="str">
            <v/>
          </cell>
          <cell r="S5497" t="str">
            <v>Sim</v>
          </cell>
          <cell r="T5497" t="str">
            <v/>
          </cell>
          <cell r="U5497" t="str">
            <v/>
          </cell>
          <cell r="V5497" t="str">
            <v>Sim</v>
          </cell>
          <cell r="W5497" t="str">
            <v>Não</v>
          </cell>
        </row>
        <row r="5498">
          <cell r="D5498" t="str">
            <v>Palestina de Goiás/GO</v>
          </cell>
          <cell r="E5498" t="str">
            <v>n.d.</v>
          </cell>
          <cell r="F5498">
            <v>0.15185116835999957</v>
          </cell>
          <cell r="G5498" t="str">
            <v>A</v>
          </cell>
          <cell r="H5498">
            <v>1.0156819447298582</v>
          </cell>
          <cell r="I5498" t="str">
            <v>C</v>
          </cell>
          <cell r="J5498" t="str">
            <v>n.d.</v>
          </cell>
          <cell r="K5498" t="str">
            <v>n.d.</v>
          </cell>
          <cell r="L5498" t="str">
            <v>Cicf</v>
          </cell>
          <cell r="M5498" t="str">
            <v xml:space="preserve">Município declarou a Disponibilidade Bruta de Caixa de Recursos não Vinculados com valor negativo. Verifique a coluna Disponibilidade Bruta de Caixa da rubrica Total dos Recursos Não Vinculados do Anexo V do RGF do 2º Semestre/3º Quadrimestre.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498" t="str">
            <v>CAPAG Ano Base 2023</v>
          </cell>
          <cell r="O5498" t="str">
            <v>Não</v>
          </cell>
          <cell r="P5498" t="str">
            <v>n.d.</v>
          </cell>
          <cell r="Q5498" t="str">
            <v>Sim</v>
          </cell>
          <cell r="R5498" t="str">
            <v/>
          </cell>
          <cell r="S5498" t="str">
            <v/>
          </cell>
          <cell r="T5498" t="str">
            <v>Negativa</v>
          </cell>
          <cell r="U5498" t="str">
            <v>Sim</v>
          </cell>
          <cell r="V5498" t="str">
            <v>Sim</v>
          </cell>
          <cell r="W5498" t="str">
            <v>Sim</v>
          </cell>
        </row>
        <row r="5499">
          <cell r="D5499" t="str">
            <v>Palmeiras de Goiás/GO</v>
          </cell>
          <cell r="E5499" t="str">
            <v>n.d.</v>
          </cell>
          <cell r="F5499" t="str">
            <v>n.d.</v>
          </cell>
          <cell r="G5499" t="str">
            <v>n.d.</v>
          </cell>
          <cell r="H5499" t="str">
            <v>n.d.</v>
          </cell>
          <cell r="I5499" t="str">
            <v>n.d.</v>
          </cell>
          <cell r="J5499" t="str">
            <v>n.d.</v>
          </cell>
          <cell r="K5499" t="str">
            <v>n.d.</v>
          </cell>
          <cell r="L5499" t="str">
            <v>Dicf</v>
          </cell>
          <cell r="M5499" t="str">
            <v xml:space="preserve">Ente não publicou último RGF de 2024
Ente não publicou último RREO de 2024
</v>
          </cell>
          <cell r="N5499" t="str">
            <v>CAPAG Ano Base 2023</v>
          </cell>
          <cell r="O5499" t="str">
            <v>Não</v>
          </cell>
          <cell r="P5499">
            <v>0.16080681483462589</v>
          </cell>
          <cell r="Q5499" t="str">
            <v>Sim</v>
          </cell>
          <cell r="R5499" t="str">
            <v>Sim</v>
          </cell>
          <cell r="S5499" t="str">
            <v/>
          </cell>
          <cell r="T5499" t="str">
            <v/>
          </cell>
          <cell r="U5499" t="str">
            <v/>
          </cell>
          <cell r="V5499" t="str">
            <v>Não</v>
          </cell>
          <cell r="W5499" t="str">
            <v>Não</v>
          </cell>
        </row>
        <row r="5500">
          <cell r="D5500" t="str">
            <v>Palmelo/GO</v>
          </cell>
          <cell r="E5500" t="str">
            <v>n.d.</v>
          </cell>
          <cell r="F5500">
            <v>0.44397529663750679</v>
          </cell>
          <cell r="G5500" t="str">
            <v>A</v>
          </cell>
          <cell r="H5500" t="str">
            <v>n.d.</v>
          </cell>
          <cell r="I5500" t="str">
            <v>n.d.</v>
          </cell>
          <cell r="J5500">
            <v>9.8927625260209137E-2</v>
          </cell>
          <cell r="K5500" t="str">
            <v>A</v>
          </cell>
          <cell r="L5500" t="str">
            <v>Cicf</v>
          </cell>
          <cell r="M550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00" t="str">
            <v>CAPAG Ano Base 2023</v>
          </cell>
          <cell r="O5500" t="str">
            <v>Não</v>
          </cell>
          <cell r="P5500">
            <v>0.35478715487094115</v>
          </cell>
          <cell r="Q5500" t="str">
            <v>Sim</v>
          </cell>
          <cell r="R5500" t="str">
            <v/>
          </cell>
          <cell r="S5500" t="str">
            <v>Sim</v>
          </cell>
          <cell r="T5500" t="str">
            <v/>
          </cell>
          <cell r="U5500" t="str">
            <v/>
          </cell>
          <cell r="V5500" t="str">
            <v>Sim</v>
          </cell>
          <cell r="W5500" t="str">
            <v>Não</v>
          </cell>
        </row>
        <row r="5501">
          <cell r="D5501" t="str">
            <v>Palminópolis/GO</v>
          </cell>
          <cell r="E5501" t="str">
            <v>n.d.</v>
          </cell>
          <cell r="F5501">
            <v>6.4782146680644762E-2</v>
          </cell>
          <cell r="G5501" t="str">
            <v>A</v>
          </cell>
          <cell r="H5501">
            <v>0.95291374582722288</v>
          </cell>
          <cell r="I5501" t="str">
            <v>C</v>
          </cell>
          <cell r="J5501" t="str">
            <v>n.d.</v>
          </cell>
          <cell r="K5501" t="str">
            <v>n.d.</v>
          </cell>
          <cell r="L5501" t="str">
            <v>Dicf</v>
          </cell>
          <cell r="M550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01" t="str">
            <v>CAPAG Ano Base 2023</v>
          </cell>
          <cell r="O5501" t="str">
            <v>Não</v>
          </cell>
          <cell r="P5501" t="str">
            <v>n.d.</v>
          </cell>
          <cell r="Q5501" t="str">
            <v>Sim</v>
          </cell>
          <cell r="R5501" t="str">
            <v/>
          </cell>
          <cell r="S5501" t="str">
            <v/>
          </cell>
          <cell r="T5501" t="str">
            <v/>
          </cell>
          <cell r="U5501" t="str">
            <v>Sim</v>
          </cell>
          <cell r="V5501" t="str">
            <v>Sim</v>
          </cell>
          <cell r="W5501" t="str">
            <v>Sim</v>
          </cell>
        </row>
        <row r="5502">
          <cell r="D5502" t="str">
            <v>Panamá/GO</v>
          </cell>
          <cell r="E5502" t="str">
            <v>n.d.</v>
          </cell>
          <cell r="F5502">
            <v>0</v>
          </cell>
          <cell r="G5502" t="str">
            <v>A</v>
          </cell>
          <cell r="H5502">
            <v>0.91608834446947796</v>
          </cell>
          <cell r="I5502" t="str">
            <v>B</v>
          </cell>
          <cell r="J5502" t="str">
            <v>n.d.</v>
          </cell>
          <cell r="K5502" t="str">
            <v>n.d.</v>
          </cell>
          <cell r="L5502" t="str">
            <v>Cicf</v>
          </cell>
          <cell r="M5502"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02" t="str">
            <v>CAPAG Ano Base 2023</v>
          </cell>
          <cell r="O5502" t="str">
            <v>Não</v>
          </cell>
          <cell r="P5502">
            <v>0</v>
          </cell>
          <cell r="Q5502" t="str">
            <v>Sim</v>
          </cell>
          <cell r="R5502" t="str">
            <v>Sim</v>
          </cell>
          <cell r="S5502" t="str">
            <v/>
          </cell>
          <cell r="T5502" t="str">
            <v/>
          </cell>
          <cell r="U5502" t="str">
            <v>Sim</v>
          </cell>
          <cell r="V5502" t="str">
            <v>Sim</v>
          </cell>
          <cell r="W5502" t="str">
            <v>Sim</v>
          </cell>
        </row>
        <row r="5503">
          <cell r="D5503" t="str">
            <v>Paranaiguara/GO</v>
          </cell>
          <cell r="E5503" t="str">
            <v>n.d.</v>
          </cell>
          <cell r="F5503">
            <v>0.28330552359172134</v>
          </cell>
          <cell r="G5503" t="str">
            <v>A</v>
          </cell>
          <cell r="H5503">
            <v>0.91597336743219859</v>
          </cell>
          <cell r="I5503" t="str">
            <v>B</v>
          </cell>
          <cell r="J5503" t="str">
            <v>n.d.</v>
          </cell>
          <cell r="K5503" t="str">
            <v>n.d.</v>
          </cell>
          <cell r="L5503" t="str">
            <v>Dicf</v>
          </cell>
          <cell r="M550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03" t="str">
            <v>CAPAG Ano Base 2023</v>
          </cell>
          <cell r="O5503" t="str">
            <v>Não</v>
          </cell>
          <cell r="P5503">
            <v>0.34964176306242517</v>
          </cell>
          <cell r="Q5503" t="str">
            <v>Sim</v>
          </cell>
          <cell r="R5503" t="str">
            <v>Sim</v>
          </cell>
          <cell r="S5503" t="str">
            <v/>
          </cell>
          <cell r="T5503" t="str">
            <v/>
          </cell>
          <cell r="U5503" t="str">
            <v>Sim</v>
          </cell>
          <cell r="V5503" t="str">
            <v>Sim</v>
          </cell>
          <cell r="W5503" t="str">
            <v>Sim</v>
          </cell>
        </row>
        <row r="5504">
          <cell r="D5504" t="str">
            <v>Paraúna/GO</v>
          </cell>
          <cell r="E5504" t="str">
            <v>n.d.</v>
          </cell>
          <cell r="F5504">
            <v>4.0540002418800125E-2</v>
          </cell>
          <cell r="G5504" t="str">
            <v>A</v>
          </cell>
          <cell r="H5504">
            <v>0.76900529846799981</v>
          </cell>
          <cell r="I5504" t="str">
            <v>A</v>
          </cell>
          <cell r="J5504" t="str">
            <v>n.d.</v>
          </cell>
          <cell r="K5504" t="str">
            <v>n.d.</v>
          </cell>
          <cell r="L5504" t="str">
            <v>Bicf</v>
          </cell>
          <cell r="M550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04" t="str">
            <v>CAPAG Ano Base 2024</v>
          </cell>
          <cell r="O5504" t="str">
            <v>Sim</v>
          </cell>
          <cell r="P5504" t="str">
            <v>n.d.</v>
          </cell>
          <cell r="Q5504" t="str">
            <v>Sim</v>
          </cell>
          <cell r="R5504" t="str">
            <v/>
          </cell>
          <cell r="S5504" t="str">
            <v/>
          </cell>
          <cell r="T5504" t="str">
            <v/>
          </cell>
          <cell r="U5504" t="str">
            <v>Sim</v>
          </cell>
          <cell r="V5504" t="str">
            <v>Sim</v>
          </cell>
          <cell r="W5504" t="str">
            <v>Sim</v>
          </cell>
        </row>
        <row r="5505">
          <cell r="D5505" t="str">
            <v>Perolândia/GO</v>
          </cell>
          <cell r="E5505" t="str">
            <v>A</v>
          </cell>
          <cell r="F5505">
            <v>3.9991487399563624E-2</v>
          </cell>
          <cell r="G5505" t="str">
            <v>A</v>
          </cell>
          <cell r="H5505">
            <v>0.85143037748054606</v>
          </cell>
          <cell r="I5505" t="str">
            <v>B</v>
          </cell>
          <cell r="J5505">
            <v>0.16274881901401408</v>
          </cell>
          <cell r="K5505" t="str">
            <v>A</v>
          </cell>
          <cell r="L5505" t="str">
            <v>Cicf</v>
          </cell>
          <cell r="M5505" t="str">
            <v/>
          </cell>
          <cell r="N5505" t="str">
            <v>CAPAG Ano Base 2023</v>
          </cell>
          <cell r="O5505" t="str">
            <v>Não</v>
          </cell>
          <cell r="P5505">
            <v>6.3088179000250127E-2</v>
          </cell>
          <cell r="Q5505" t="str">
            <v>Sim</v>
          </cell>
          <cell r="R5505" t="str">
            <v/>
          </cell>
          <cell r="S5505" t="str">
            <v/>
          </cell>
          <cell r="T5505" t="str">
            <v/>
          </cell>
          <cell r="U5505" t="str">
            <v/>
          </cell>
          <cell r="V5505" t="str">
            <v>Sim</v>
          </cell>
          <cell r="W5505" t="str">
            <v>Sim</v>
          </cell>
        </row>
        <row r="5506">
          <cell r="D5506" t="str">
            <v>Petrolina de Goiás/GO</v>
          </cell>
          <cell r="E5506" t="str">
            <v>C</v>
          </cell>
          <cell r="F5506">
            <v>0.1309822426981018</v>
          </cell>
          <cell r="G5506" t="str">
            <v>A</v>
          </cell>
          <cell r="H5506">
            <v>1.0384613554968529</v>
          </cell>
          <cell r="I5506" t="str">
            <v>C</v>
          </cell>
          <cell r="J5506">
            <v>1.0338817586172245E-2</v>
          </cell>
          <cell r="K5506" t="str">
            <v>B</v>
          </cell>
          <cell r="L5506" t="str">
            <v>Cicf</v>
          </cell>
          <cell r="M5506" t="str">
            <v/>
          </cell>
          <cell r="N5506" t="str">
            <v>CAPAG Ano Base 2023</v>
          </cell>
          <cell r="O5506" t="str">
            <v>Não</v>
          </cell>
          <cell r="P5506">
            <v>8.2095998340893026E-2</v>
          </cell>
          <cell r="Q5506" t="str">
            <v>Sim</v>
          </cell>
          <cell r="R5506" t="str">
            <v/>
          </cell>
          <cell r="S5506" t="str">
            <v/>
          </cell>
          <cell r="T5506" t="str">
            <v/>
          </cell>
          <cell r="U5506" t="str">
            <v/>
          </cell>
          <cell r="V5506" t="str">
            <v>Sim</v>
          </cell>
          <cell r="W5506" t="str">
            <v>Sim</v>
          </cell>
        </row>
        <row r="5507">
          <cell r="D5507" t="str">
            <v>Pilar de Goiás/GO</v>
          </cell>
          <cell r="E5507" t="str">
            <v>C</v>
          </cell>
          <cell r="F5507">
            <v>0.32095176021576199</v>
          </cell>
          <cell r="G5507" t="str">
            <v>A</v>
          </cell>
          <cell r="H5507">
            <v>0.95833207479033433</v>
          </cell>
          <cell r="I5507" t="str">
            <v>C</v>
          </cell>
          <cell r="J5507">
            <v>-1.40411998247842E-2</v>
          </cell>
          <cell r="K5507" t="str">
            <v>C</v>
          </cell>
          <cell r="L5507" t="str">
            <v>Bicf</v>
          </cell>
          <cell r="M5507" t="str">
            <v/>
          </cell>
          <cell r="N5507" t="str">
            <v>CAPAG Ano Base 2023</v>
          </cell>
          <cell r="O5507" t="str">
            <v>Não</v>
          </cell>
          <cell r="P5507">
            <v>2.2837114941378753</v>
          </cell>
          <cell r="Q5507" t="str">
            <v>Sim</v>
          </cell>
          <cell r="R5507" t="str">
            <v/>
          </cell>
          <cell r="S5507" t="str">
            <v/>
          </cell>
          <cell r="T5507" t="str">
            <v/>
          </cell>
          <cell r="U5507" t="str">
            <v/>
          </cell>
          <cell r="V5507" t="str">
            <v>Sim</v>
          </cell>
          <cell r="W5507" t="str">
            <v>Sim</v>
          </cell>
        </row>
        <row r="5508">
          <cell r="D5508" t="str">
            <v>Piracanjuba/GO</v>
          </cell>
          <cell r="E5508" t="str">
            <v>n.e.</v>
          </cell>
          <cell r="F5508">
            <v>0.17014389022929241</v>
          </cell>
          <cell r="G5508" t="str">
            <v>A</v>
          </cell>
          <cell r="H5508">
            <v>1.0124018957330978</v>
          </cell>
          <cell r="I5508" t="str">
            <v>C</v>
          </cell>
          <cell r="J5508" t="str">
            <v>n.d.</v>
          </cell>
          <cell r="K5508" t="str">
            <v>n.d.</v>
          </cell>
          <cell r="L5508" t="str">
            <v>Eicf</v>
          </cell>
          <cell r="M5508" t="str">
            <v>Ente possui ranking da informação contábil Eicf</v>
          </cell>
          <cell r="N5508" t="str">
            <v>CAPAG Ano Base 2023</v>
          </cell>
          <cell r="O5508" t="str">
            <v>Não</v>
          </cell>
          <cell r="P5508" t="str">
            <v>n.d.</v>
          </cell>
          <cell r="Q5508" t="str">
            <v>Sim</v>
          </cell>
          <cell r="R5508" t="str">
            <v/>
          </cell>
          <cell r="S5508" t="str">
            <v/>
          </cell>
          <cell r="T5508" t="str">
            <v/>
          </cell>
          <cell r="U5508" t="str">
            <v>Sim</v>
          </cell>
          <cell r="V5508" t="str">
            <v>Sim</v>
          </cell>
          <cell r="W5508" t="str">
            <v>Não</v>
          </cell>
        </row>
        <row r="5509">
          <cell r="D5509" t="str">
            <v>Piranhas/GO</v>
          </cell>
          <cell r="E5509" t="str">
            <v>C</v>
          </cell>
          <cell r="F5509">
            <v>0.18665659964283352</v>
          </cell>
          <cell r="G5509" t="str">
            <v>A</v>
          </cell>
          <cell r="H5509">
            <v>0.97073286496173528</v>
          </cell>
          <cell r="I5509" t="str">
            <v>C</v>
          </cell>
          <cell r="J5509">
            <v>-3.9103068165669712E-2</v>
          </cell>
          <cell r="K5509" t="str">
            <v>C</v>
          </cell>
          <cell r="L5509" t="str">
            <v>Bicf</v>
          </cell>
          <cell r="M5509" t="str">
            <v/>
          </cell>
          <cell r="N5509" t="str">
            <v>CAPAG Ano Base 2023</v>
          </cell>
          <cell r="O5509" t="str">
            <v>Não</v>
          </cell>
          <cell r="P5509">
            <v>4.9339988255670093</v>
          </cell>
          <cell r="Q5509" t="str">
            <v>Sim</v>
          </cell>
          <cell r="R5509" t="str">
            <v/>
          </cell>
          <cell r="S5509" t="str">
            <v/>
          </cell>
          <cell r="T5509" t="str">
            <v/>
          </cell>
          <cell r="U5509" t="str">
            <v/>
          </cell>
          <cell r="V5509" t="str">
            <v>Sim</v>
          </cell>
          <cell r="W5509" t="str">
            <v>Não</v>
          </cell>
        </row>
        <row r="5510">
          <cell r="D5510" t="str">
            <v>Pirenópolis/GO</v>
          </cell>
          <cell r="E5510" t="str">
            <v>C</v>
          </cell>
          <cell r="F5510">
            <v>3.5624779561947012E-2</v>
          </cell>
          <cell r="G5510" t="str">
            <v>A</v>
          </cell>
          <cell r="H5510">
            <v>0.92537323147125972</v>
          </cell>
          <cell r="I5510" t="str">
            <v>B</v>
          </cell>
          <cell r="J5510">
            <v>-3.8970518422618408E-2</v>
          </cell>
          <cell r="K5510" t="str">
            <v>C</v>
          </cell>
          <cell r="L5510" t="str">
            <v>Dicf</v>
          </cell>
          <cell r="M5510" t="str">
            <v/>
          </cell>
          <cell r="N5510" t="str">
            <v>CAPAG Ano Base 2023</v>
          </cell>
          <cell r="O5510" t="str">
            <v>Não</v>
          </cell>
          <cell r="P5510">
            <v>0.1235654168033494</v>
          </cell>
          <cell r="Q5510" t="str">
            <v>Sim</v>
          </cell>
          <cell r="R5510" t="str">
            <v>Sim</v>
          </cell>
          <cell r="S5510" t="str">
            <v/>
          </cell>
          <cell r="T5510" t="str">
            <v/>
          </cell>
          <cell r="U5510" t="str">
            <v/>
          </cell>
          <cell r="V5510" t="str">
            <v>Sim</v>
          </cell>
          <cell r="W5510" t="str">
            <v>Sim</v>
          </cell>
        </row>
        <row r="5511">
          <cell r="D5511" t="str">
            <v>Pires do Rio/GO</v>
          </cell>
          <cell r="E5511" t="str">
            <v>n.d.</v>
          </cell>
          <cell r="F5511">
            <v>0.26949185006472792</v>
          </cell>
          <cell r="G5511" t="str">
            <v>A</v>
          </cell>
          <cell r="H5511">
            <v>0.92951987975469574</v>
          </cell>
          <cell r="I5511" t="str">
            <v>B</v>
          </cell>
          <cell r="J5511" t="str">
            <v>n.d.</v>
          </cell>
          <cell r="K5511" t="str">
            <v>n.d.</v>
          </cell>
          <cell r="L5511" t="str">
            <v>Cicf</v>
          </cell>
          <cell r="M551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11" t="str">
            <v>CAPAG Ano Base 2023</v>
          </cell>
          <cell r="O5511" t="str">
            <v>Não</v>
          </cell>
          <cell r="P5511" t="str">
            <v>n.d.</v>
          </cell>
          <cell r="Q5511" t="str">
            <v>Sim</v>
          </cell>
          <cell r="R5511" t="str">
            <v/>
          </cell>
          <cell r="S5511" t="str">
            <v/>
          </cell>
          <cell r="T5511" t="str">
            <v/>
          </cell>
          <cell r="U5511" t="str">
            <v>Sim</v>
          </cell>
          <cell r="V5511" t="str">
            <v>Sim</v>
          </cell>
          <cell r="W5511" t="str">
            <v>Sim</v>
          </cell>
        </row>
        <row r="5512">
          <cell r="D5512" t="str">
            <v>Planaltina/GO</v>
          </cell>
          <cell r="E5512" t="str">
            <v>C</v>
          </cell>
          <cell r="F5512">
            <v>0.47465252191416923</v>
          </cell>
          <cell r="G5512" t="str">
            <v>A</v>
          </cell>
          <cell r="H5512">
            <v>0.97590018433847248</v>
          </cell>
          <cell r="I5512" t="str">
            <v>C</v>
          </cell>
          <cell r="J5512">
            <v>-3.4305989545647276E-3</v>
          </cell>
          <cell r="K5512" t="str">
            <v>C</v>
          </cell>
          <cell r="L5512" t="str">
            <v>Dicf</v>
          </cell>
          <cell r="M5512" t="str">
            <v/>
          </cell>
          <cell r="N5512" t="str">
            <v>CAPAG Ano Base 2023</v>
          </cell>
          <cell r="O5512" t="str">
            <v>Não</v>
          </cell>
          <cell r="P5512">
            <v>1.4113050524022663</v>
          </cell>
          <cell r="Q5512" t="str">
            <v>Sim</v>
          </cell>
          <cell r="R5512" t="str">
            <v/>
          </cell>
          <cell r="S5512" t="str">
            <v/>
          </cell>
          <cell r="T5512" t="str">
            <v/>
          </cell>
          <cell r="U5512" t="str">
            <v/>
          </cell>
          <cell r="V5512" t="str">
            <v>Sim</v>
          </cell>
          <cell r="W5512" t="str">
            <v>Sim</v>
          </cell>
        </row>
        <row r="5513">
          <cell r="D5513" t="str">
            <v>Pontalina/GO</v>
          </cell>
          <cell r="E5513" t="str">
            <v>C</v>
          </cell>
          <cell r="F5513">
            <v>0.15776405443366034</v>
          </cell>
          <cell r="G5513" t="str">
            <v>A</v>
          </cell>
          <cell r="H5513">
            <v>0.95786707832990503</v>
          </cell>
          <cell r="I5513" t="str">
            <v>C</v>
          </cell>
          <cell r="J5513">
            <v>1.0913406937930345E-2</v>
          </cell>
          <cell r="K5513" t="str">
            <v>B</v>
          </cell>
          <cell r="L5513" t="str">
            <v>Cicf</v>
          </cell>
          <cell r="M5513" t="str">
            <v/>
          </cell>
          <cell r="N5513" t="str">
            <v>CAPAG Ano Base 2023</v>
          </cell>
          <cell r="O5513" t="str">
            <v>Não</v>
          </cell>
          <cell r="P5513">
            <v>0.62214192347680142</v>
          </cell>
          <cell r="Q5513" t="str">
            <v>Sim</v>
          </cell>
          <cell r="R5513" t="str">
            <v/>
          </cell>
          <cell r="S5513" t="str">
            <v/>
          </cell>
          <cell r="T5513" t="str">
            <v/>
          </cell>
          <cell r="U5513" t="str">
            <v/>
          </cell>
          <cell r="V5513" t="str">
            <v>Sim</v>
          </cell>
          <cell r="W5513" t="str">
            <v>Sim</v>
          </cell>
        </row>
        <row r="5514">
          <cell r="D5514" t="str">
            <v>Porangatu/GO</v>
          </cell>
          <cell r="E5514" t="str">
            <v>C</v>
          </cell>
          <cell r="F5514">
            <v>0.1326664117457198</v>
          </cell>
          <cell r="G5514" t="str">
            <v>A</v>
          </cell>
          <cell r="H5514">
            <v>0.94725297312029144</v>
          </cell>
          <cell r="I5514" t="str">
            <v>B</v>
          </cell>
          <cell r="J5514">
            <v>-5.2089153619717223E-3</v>
          </cell>
          <cell r="K5514" t="str">
            <v>C</v>
          </cell>
          <cell r="L5514" t="str">
            <v>Dicf</v>
          </cell>
          <cell r="M5514" t="str">
            <v/>
          </cell>
          <cell r="N5514" t="str">
            <v>CAPAG Ano Base 2023</v>
          </cell>
          <cell r="O5514" t="str">
            <v>Não</v>
          </cell>
          <cell r="P5514">
            <v>1.3844124439259353</v>
          </cell>
          <cell r="Q5514" t="str">
            <v>Sim</v>
          </cell>
          <cell r="R5514" t="str">
            <v/>
          </cell>
          <cell r="S5514" t="str">
            <v/>
          </cell>
          <cell r="T5514" t="str">
            <v/>
          </cell>
          <cell r="U5514" t="str">
            <v/>
          </cell>
          <cell r="V5514" t="str">
            <v>Sim</v>
          </cell>
          <cell r="W5514" t="str">
            <v>Sim</v>
          </cell>
        </row>
        <row r="5515">
          <cell r="D5515" t="str">
            <v>Porteirão/GO</v>
          </cell>
          <cell r="E5515" t="str">
            <v>n.d.</v>
          </cell>
          <cell r="F5515">
            <v>0.11808395703849504</v>
          </cell>
          <cell r="G5515" t="str">
            <v>A</v>
          </cell>
          <cell r="H5515" t="str">
            <v>n.d.</v>
          </cell>
          <cell r="I5515" t="str">
            <v>n.d.</v>
          </cell>
          <cell r="J5515">
            <v>5.8484127734252803E-3</v>
          </cell>
          <cell r="K5515" t="str">
            <v>B</v>
          </cell>
          <cell r="L5515" t="str">
            <v>Cicf</v>
          </cell>
          <cell r="M551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15" t="str">
            <v>CAPAG Ano Base 2023</v>
          </cell>
          <cell r="O5515" t="str">
            <v>Não</v>
          </cell>
          <cell r="P5515">
            <v>0.82364569890996964</v>
          </cell>
          <cell r="Q5515" t="str">
            <v>Sim</v>
          </cell>
          <cell r="R5515" t="str">
            <v/>
          </cell>
          <cell r="S5515" t="str">
            <v>Sim</v>
          </cell>
          <cell r="T5515" t="str">
            <v/>
          </cell>
          <cell r="U5515" t="str">
            <v/>
          </cell>
          <cell r="V5515" t="str">
            <v>Sim</v>
          </cell>
          <cell r="W5515" t="str">
            <v>Sim</v>
          </cell>
        </row>
        <row r="5516">
          <cell r="D5516" t="str">
            <v>Portelândia/GO</v>
          </cell>
          <cell r="E5516" t="str">
            <v>n.e.</v>
          </cell>
          <cell r="F5516" t="str">
            <v>n.d.</v>
          </cell>
          <cell r="G5516" t="str">
            <v>n.d.</v>
          </cell>
          <cell r="H5516">
            <v>0.92077846726335166</v>
          </cell>
          <cell r="I5516" t="str">
            <v>B</v>
          </cell>
          <cell r="J5516" t="str">
            <v>n.d.</v>
          </cell>
          <cell r="K5516" t="str">
            <v>n.d.</v>
          </cell>
          <cell r="L5516" t="str">
            <v>Eicf</v>
          </cell>
          <cell r="M5516" t="str">
            <v>Ente possui ranking da informação contábil Eicf</v>
          </cell>
          <cell r="N5516" t="str">
            <v>CAPAG Ano Base 2023</v>
          </cell>
          <cell r="O5516" t="str">
            <v>Não</v>
          </cell>
          <cell r="P5516">
            <v>0.18013654342574087</v>
          </cell>
          <cell r="Q5516" t="str">
            <v>Sim</v>
          </cell>
          <cell r="R5516" t="str">
            <v>Sim</v>
          </cell>
          <cell r="S5516" t="str">
            <v/>
          </cell>
          <cell r="T5516" t="str">
            <v/>
          </cell>
          <cell r="U5516" t="str">
            <v/>
          </cell>
          <cell r="V5516" t="str">
            <v>Não</v>
          </cell>
          <cell r="W5516" t="str">
            <v>Sim</v>
          </cell>
        </row>
        <row r="5517">
          <cell r="D5517" t="str">
            <v>Posse/GO</v>
          </cell>
          <cell r="E5517" t="str">
            <v>C</v>
          </cell>
          <cell r="F5517">
            <v>0.43069785970029406</v>
          </cell>
          <cell r="G5517" t="str">
            <v>A</v>
          </cell>
          <cell r="H5517">
            <v>0.90566591439998023</v>
          </cell>
          <cell r="I5517" t="str">
            <v>B</v>
          </cell>
          <cell r="J5517">
            <v>-1.1336496382738212E-4</v>
          </cell>
          <cell r="K5517" t="str">
            <v>C</v>
          </cell>
          <cell r="L5517" t="str">
            <v>Dicf</v>
          </cell>
          <cell r="M5517" t="str">
            <v/>
          </cell>
          <cell r="N5517" t="str">
            <v>CAPAG Ano Base 2023</v>
          </cell>
          <cell r="O5517" t="str">
            <v>Não</v>
          </cell>
          <cell r="P5517">
            <v>0.11984415943330154</v>
          </cell>
          <cell r="Q5517" t="str">
            <v>Sim</v>
          </cell>
          <cell r="R5517" t="str">
            <v>Sim</v>
          </cell>
          <cell r="S5517" t="str">
            <v/>
          </cell>
          <cell r="T5517" t="str">
            <v/>
          </cell>
          <cell r="U5517" t="str">
            <v/>
          </cell>
          <cell r="V5517" t="str">
            <v>Sim</v>
          </cell>
          <cell r="W5517" t="str">
            <v>Sim</v>
          </cell>
        </row>
        <row r="5518">
          <cell r="D5518" t="str">
            <v>Professor Jamil/GO</v>
          </cell>
          <cell r="E5518" t="str">
            <v>C</v>
          </cell>
          <cell r="F5518">
            <v>9.1758172022383622E-2</v>
          </cell>
          <cell r="G5518" t="str">
            <v>A</v>
          </cell>
          <cell r="H5518">
            <v>1.0520353219424985</v>
          </cell>
          <cell r="I5518" t="str">
            <v>C</v>
          </cell>
          <cell r="J5518">
            <v>0.12293803610083485</v>
          </cell>
          <cell r="K5518" t="str">
            <v>A</v>
          </cell>
          <cell r="L5518" t="str">
            <v>Dicf</v>
          </cell>
          <cell r="M5518" t="str">
            <v/>
          </cell>
          <cell r="N5518" t="str">
            <v>CAPAG Ano Base 2023</v>
          </cell>
          <cell r="O5518" t="str">
            <v>Não</v>
          </cell>
          <cell r="P5518">
            <v>4.0385624766358055E-2</v>
          </cell>
          <cell r="Q5518" t="str">
            <v>Sim</v>
          </cell>
          <cell r="R5518" t="str">
            <v/>
          </cell>
          <cell r="S5518" t="str">
            <v/>
          </cell>
          <cell r="T5518" t="str">
            <v/>
          </cell>
          <cell r="U5518" t="str">
            <v/>
          </cell>
          <cell r="V5518" t="str">
            <v>Sim</v>
          </cell>
          <cell r="W5518" t="str">
            <v>Sim</v>
          </cell>
        </row>
        <row r="5519">
          <cell r="D5519" t="str">
            <v>Quirinópolis/GO</v>
          </cell>
          <cell r="E5519" t="str">
            <v>C</v>
          </cell>
          <cell r="F5519">
            <v>6.9565082281713236E-2</v>
          </cell>
          <cell r="G5519" t="str">
            <v>A</v>
          </cell>
          <cell r="H5519">
            <v>0.95566091974890599</v>
          </cell>
          <cell r="I5519" t="str">
            <v>C</v>
          </cell>
          <cell r="J5519">
            <v>2.1475341379611906E-2</v>
          </cell>
          <cell r="K5519" t="str">
            <v>B</v>
          </cell>
          <cell r="L5519" t="str">
            <v>Cicf</v>
          </cell>
          <cell r="M5519" t="str">
            <v/>
          </cell>
          <cell r="N5519" t="str">
            <v>CAPAG Ano Base 2023</v>
          </cell>
          <cell r="O5519" t="str">
            <v>Não</v>
          </cell>
          <cell r="P5519">
            <v>0.1371590268893311</v>
          </cell>
          <cell r="Q5519" t="str">
            <v>Sim</v>
          </cell>
          <cell r="R5519" t="str">
            <v/>
          </cell>
          <cell r="S5519" t="str">
            <v/>
          </cell>
          <cell r="T5519" t="str">
            <v/>
          </cell>
          <cell r="U5519" t="str">
            <v/>
          </cell>
          <cell r="V5519" t="str">
            <v>Sim</v>
          </cell>
          <cell r="W5519" t="str">
            <v>Sim</v>
          </cell>
        </row>
        <row r="5520">
          <cell r="D5520" t="str">
            <v>Rialma/GO</v>
          </cell>
          <cell r="E5520" t="str">
            <v>C</v>
          </cell>
          <cell r="F5520">
            <v>9.9060773975469293E-2</v>
          </cell>
          <cell r="G5520" t="str">
            <v>A</v>
          </cell>
          <cell r="H5520">
            <v>0.97337365846234092</v>
          </cell>
          <cell r="I5520" t="str">
            <v>C</v>
          </cell>
          <cell r="J5520">
            <v>2.1638654120810208E-3</v>
          </cell>
          <cell r="K5520" t="str">
            <v>B</v>
          </cell>
          <cell r="L5520" t="str">
            <v>Dicf</v>
          </cell>
          <cell r="M5520" t="str">
            <v/>
          </cell>
          <cell r="N5520" t="str">
            <v>CAPAG Ano Base 2023</v>
          </cell>
          <cell r="O5520" t="str">
            <v>Não</v>
          </cell>
          <cell r="P5520">
            <v>0.86225169036413696</v>
          </cell>
          <cell r="Q5520" t="str">
            <v>Sim</v>
          </cell>
          <cell r="R5520" t="str">
            <v/>
          </cell>
          <cell r="S5520" t="str">
            <v/>
          </cell>
          <cell r="T5520" t="str">
            <v/>
          </cell>
          <cell r="U5520" t="str">
            <v/>
          </cell>
          <cell r="V5520" t="str">
            <v>Sim</v>
          </cell>
          <cell r="W5520" t="str">
            <v>Sim</v>
          </cell>
        </row>
        <row r="5521">
          <cell r="D5521" t="str">
            <v>Rianápolis/GO</v>
          </cell>
          <cell r="E5521" t="str">
            <v>n.d.</v>
          </cell>
          <cell r="F5521">
            <v>1.5849006130670848E-2</v>
          </cell>
          <cell r="G5521" t="str">
            <v>A</v>
          </cell>
          <cell r="H5521" t="str">
            <v>n.d.</v>
          </cell>
          <cell r="I5521" t="str">
            <v>n.d.</v>
          </cell>
          <cell r="J5521">
            <v>-8.4594051487639228E-3</v>
          </cell>
          <cell r="K5521" t="str">
            <v>C</v>
          </cell>
          <cell r="L5521" t="str">
            <v>Cicf</v>
          </cell>
          <cell r="M552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21" t="str">
            <v>CAPAG Ano Base 2023</v>
          </cell>
          <cell r="O5521" t="str">
            <v>Não</v>
          </cell>
          <cell r="P5521">
            <v>2.3241718658048405</v>
          </cell>
          <cell r="Q5521" t="str">
            <v>Sim</v>
          </cell>
          <cell r="R5521" t="str">
            <v/>
          </cell>
          <cell r="S5521" t="str">
            <v>Sim</v>
          </cell>
          <cell r="T5521" t="str">
            <v/>
          </cell>
          <cell r="U5521" t="str">
            <v/>
          </cell>
          <cell r="V5521" t="str">
            <v>Sim</v>
          </cell>
          <cell r="W5521" t="str">
            <v>Sim</v>
          </cell>
        </row>
        <row r="5522">
          <cell r="D5522" t="str">
            <v>Rio Quente/GO</v>
          </cell>
          <cell r="E5522" t="str">
            <v>A+</v>
          </cell>
          <cell r="F5522">
            <v>0.1605108063546935</v>
          </cell>
          <cell r="G5522" t="str">
            <v>A</v>
          </cell>
          <cell r="H5522">
            <v>0.84895339278581494</v>
          </cell>
          <cell r="I5522" t="str">
            <v>A</v>
          </cell>
          <cell r="J5522">
            <v>1.7930339680199966E-2</v>
          </cell>
          <cell r="K5522" t="str">
            <v>B</v>
          </cell>
          <cell r="L5522" t="str">
            <v>Aicf</v>
          </cell>
          <cell r="M5522" t="str">
            <v/>
          </cell>
          <cell r="N5522" t="str">
            <v>CAPAG Ano Base 2023</v>
          </cell>
          <cell r="O5522" t="str">
            <v>Não</v>
          </cell>
          <cell r="P5522">
            <v>0.44652949343268755</v>
          </cell>
          <cell r="Q5522" t="str">
            <v>Sim</v>
          </cell>
          <cell r="R5522" t="str">
            <v/>
          </cell>
          <cell r="S5522" t="str">
            <v/>
          </cell>
          <cell r="T5522" t="str">
            <v/>
          </cell>
          <cell r="U5522" t="str">
            <v/>
          </cell>
          <cell r="V5522" t="str">
            <v>Sim</v>
          </cell>
          <cell r="W5522" t="str">
            <v>Sim</v>
          </cell>
        </row>
        <row r="5523">
          <cell r="D5523" t="str">
            <v>Rio Verde/GO</v>
          </cell>
          <cell r="E5523" t="str">
            <v>n.d.</v>
          </cell>
          <cell r="F5523">
            <v>2.3038612561733264E-2</v>
          </cell>
          <cell r="G5523" t="str">
            <v>A</v>
          </cell>
          <cell r="H5523">
            <v>0.85982946991004772</v>
          </cell>
          <cell r="I5523" t="str">
            <v>B</v>
          </cell>
          <cell r="J5523" t="str">
            <v>n.d.</v>
          </cell>
          <cell r="K5523" t="str">
            <v>n.d.</v>
          </cell>
          <cell r="L5523" t="str">
            <v>Dicf</v>
          </cell>
          <cell r="M552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23" t="str">
            <v>CAPAG Ano Base 2023</v>
          </cell>
          <cell r="O5523" t="str">
            <v>Não</v>
          </cell>
          <cell r="P5523">
            <v>3.6011412856065031E-2</v>
          </cell>
          <cell r="Q5523" t="str">
            <v>Sim</v>
          </cell>
          <cell r="R5523" t="str">
            <v>Sim</v>
          </cell>
          <cell r="S5523" t="str">
            <v/>
          </cell>
          <cell r="T5523" t="str">
            <v/>
          </cell>
          <cell r="U5523" t="str">
            <v>Sim</v>
          </cell>
          <cell r="V5523" t="str">
            <v>Sim</v>
          </cell>
          <cell r="W5523" t="str">
            <v>Sim</v>
          </cell>
        </row>
        <row r="5524">
          <cell r="D5524" t="str">
            <v>Rubiataba/GO</v>
          </cell>
          <cell r="E5524" t="str">
            <v>n.d.</v>
          </cell>
          <cell r="F5524">
            <v>4.0207460164735843E-2</v>
          </cell>
          <cell r="G5524" t="str">
            <v>A</v>
          </cell>
          <cell r="H5524" t="str">
            <v>n.d.</v>
          </cell>
          <cell r="I5524" t="str">
            <v>n.d.</v>
          </cell>
          <cell r="J5524">
            <v>2.2717690184876783E-2</v>
          </cell>
          <cell r="K5524" t="str">
            <v>B</v>
          </cell>
          <cell r="L5524" t="str">
            <v>Dicf</v>
          </cell>
          <cell r="M552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24" t="str">
            <v>CAPAG Ano Base 2023</v>
          </cell>
          <cell r="O5524" t="str">
            <v>Não</v>
          </cell>
          <cell r="P5524">
            <v>0.58697363723929108</v>
          </cell>
          <cell r="Q5524" t="str">
            <v>Sim</v>
          </cell>
          <cell r="R5524" t="str">
            <v/>
          </cell>
          <cell r="S5524" t="str">
            <v>Sim</v>
          </cell>
          <cell r="T5524" t="str">
            <v/>
          </cell>
          <cell r="U5524" t="str">
            <v/>
          </cell>
          <cell r="V5524" t="str">
            <v>Sim</v>
          </cell>
          <cell r="W5524" t="str">
            <v>Não</v>
          </cell>
        </row>
        <row r="5525">
          <cell r="D5525" t="str">
            <v>Sanclerlândia/GO</v>
          </cell>
          <cell r="E5525" t="str">
            <v>n.d.</v>
          </cell>
          <cell r="F5525">
            <v>4.8336336401396049E-2</v>
          </cell>
          <cell r="G5525" t="str">
            <v>A</v>
          </cell>
          <cell r="H5525" t="str">
            <v>n.d.</v>
          </cell>
          <cell r="I5525" t="str">
            <v>n.d.</v>
          </cell>
          <cell r="J5525" t="str">
            <v>n.d.</v>
          </cell>
          <cell r="K5525" t="str">
            <v>n.d.</v>
          </cell>
          <cell r="L5525" t="str">
            <v>Dicf</v>
          </cell>
          <cell r="M5525"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25" t="str">
            <v>CAPAG Ano Base 2023</v>
          </cell>
          <cell r="O5525" t="str">
            <v>Não</v>
          </cell>
          <cell r="P5525" t="str">
            <v>n.d.</v>
          </cell>
          <cell r="Q5525" t="str">
            <v>Sim</v>
          </cell>
          <cell r="R5525" t="str">
            <v/>
          </cell>
          <cell r="S5525" t="str">
            <v>Sim</v>
          </cell>
          <cell r="T5525" t="str">
            <v/>
          </cell>
          <cell r="U5525" t="str">
            <v>Sim</v>
          </cell>
          <cell r="V5525" t="str">
            <v>Sim</v>
          </cell>
          <cell r="W5525" t="str">
            <v>Não</v>
          </cell>
        </row>
        <row r="5526">
          <cell r="D5526" t="str">
            <v>Santa Bárbara de Goiás/GO</v>
          </cell>
          <cell r="E5526" t="str">
            <v>n.d.</v>
          </cell>
          <cell r="F5526">
            <v>0.11798633666626049</v>
          </cell>
          <cell r="G5526" t="str">
            <v>A</v>
          </cell>
          <cell r="H5526">
            <v>0.8704689934032056</v>
          </cell>
          <cell r="I5526" t="str">
            <v>B</v>
          </cell>
          <cell r="J5526" t="str">
            <v>n.d.</v>
          </cell>
          <cell r="K5526" t="str">
            <v>n.d.</v>
          </cell>
          <cell r="L5526" t="str">
            <v>Cicf</v>
          </cell>
          <cell r="M552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26" t="str">
            <v>CAPAG Ano Base 2023</v>
          </cell>
          <cell r="O5526" t="str">
            <v>Não</v>
          </cell>
          <cell r="P5526">
            <v>0.39261179042156147</v>
          </cell>
          <cell r="Q5526" t="str">
            <v>Sim</v>
          </cell>
          <cell r="R5526" t="str">
            <v>Sim</v>
          </cell>
          <cell r="S5526" t="str">
            <v/>
          </cell>
          <cell r="T5526" t="str">
            <v/>
          </cell>
          <cell r="U5526" t="str">
            <v>Sim</v>
          </cell>
          <cell r="V5526" t="str">
            <v>Sim</v>
          </cell>
          <cell r="W5526" t="str">
            <v>Sim</v>
          </cell>
        </row>
        <row r="5527">
          <cell r="D5527" t="str">
            <v>Santa Cruz de Goiás/GO</v>
          </cell>
          <cell r="E5527" t="str">
            <v>n.d.</v>
          </cell>
          <cell r="F5527">
            <v>3.5853431474458963E-2</v>
          </cell>
          <cell r="G5527" t="str">
            <v>A</v>
          </cell>
          <cell r="H5527" t="str">
            <v>n.d.</v>
          </cell>
          <cell r="I5527" t="str">
            <v>n.d.</v>
          </cell>
          <cell r="J5527">
            <v>9.5093875529013282E-3</v>
          </cell>
          <cell r="K5527" t="str">
            <v>B</v>
          </cell>
          <cell r="L5527" t="str">
            <v>Cicf</v>
          </cell>
          <cell r="M552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27" t="str">
            <v>CAPAG Ano Base 2023</v>
          </cell>
          <cell r="O5527" t="str">
            <v>Não</v>
          </cell>
          <cell r="P5527">
            <v>0.75167313453636775</v>
          </cell>
          <cell r="Q5527" t="str">
            <v>Sim</v>
          </cell>
          <cell r="R5527" t="str">
            <v/>
          </cell>
          <cell r="S5527" t="str">
            <v>Sim</v>
          </cell>
          <cell r="T5527" t="str">
            <v/>
          </cell>
          <cell r="U5527" t="str">
            <v/>
          </cell>
          <cell r="V5527" t="str">
            <v>Sim</v>
          </cell>
          <cell r="W5527" t="str">
            <v>Não</v>
          </cell>
        </row>
        <row r="5528">
          <cell r="D5528" t="str">
            <v>Santa Fé de Goiás/GO</v>
          </cell>
          <cell r="E5528" t="str">
            <v>n.d.</v>
          </cell>
          <cell r="F5528">
            <v>4.3195446001070857E-2</v>
          </cell>
          <cell r="G5528" t="str">
            <v>A</v>
          </cell>
          <cell r="H5528">
            <v>0.97534937657967324</v>
          </cell>
          <cell r="I5528" t="str">
            <v>C</v>
          </cell>
          <cell r="J5528" t="str">
            <v>n.d.</v>
          </cell>
          <cell r="K5528" t="str">
            <v>n.d.</v>
          </cell>
          <cell r="L5528" t="str">
            <v>Dicf</v>
          </cell>
          <cell r="M5528" t="str">
            <v xml:space="preserve">Município declarou a Disponibilidade Bruta de Caixa de Recursos não Vinculados com valor negativo. Verifique a coluna Disponibilidade Bruta de Caixa da rubrica Total dos Recursos Não Vinculados do Anexo V do RGF do 2º Semestre/3º Quadrimestre. 
</v>
          </cell>
          <cell r="N5528" t="str">
            <v>CAPAG Ano Base 2023</v>
          </cell>
          <cell r="O5528" t="str">
            <v>Não</v>
          </cell>
          <cell r="P5528" t="str">
            <v>n.d.</v>
          </cell>
          <cell r="Q5528" t="str">
            <v>Sim</v>
          </cell>
          <cell r="R5528" t="str">
            <v/>
          </cell>
          <cell r="S5528" t="str">
            <v/>
          </cell>
          <cell r="T5528" t="str">
            <v>Negativa</v>
          </cell>
          <cell r="U5528" t="str">
            <v/>
          </cell>
          <cell r="V5528" t="str">
            <v>Sim</v>
          </cell>
          <cell r="W5528" t="str">
            <v>Não</v>
          </cell>
        </row>
        <row r="5529">
          <cell r="D5529" t="str">
            <v>Santa Helena de Goiás/GO</v>
          </cell>
          <cell r="E5529" t="str">
            <v>n.d.</v>
          </cell>
          <cell r="F5529">
            <v>0</v>
          </cell>
          <cell r="G5529" t="str">
            <v>A</v>
          </cell>
          <cell r="H5529" t="str">
            <v>n.d.</v>
          </cell>
          <cell r="I5529" t="str">
            <v>n.d.</v>
          </cell>
          <cell r="J5529" t="str">
            <v>n.d.</v>
          </cell>
          <cell r="K5529" t="str">
            <v>n.d.</v>
          </cell>
          <cell r="L5529" t="str">
            <v>Dicf</v>
          </cell>
          <cell r="M5529"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29" t="str">
            <v>CAPAG Ano Base 2023</v>
          </cell>
          <cell r="O5529" t="str">
            <v>Não</v>
          </cell>
          <cell r="P5529" t="str">
            <v>n.d.</v>
          </cell>
          <cell r="Q5529" t="str">
            <v>Sim</v>
          </cell>
          <cell r="R5529" t="str">
            <v/>
          </cell>
          <cell r="S5529" t="str">
            <v>Sim</v>
          </cell>
          <cell r="T5529" t="str">
            <v/>
          </cell>
          <cell r="U5529" t="str">
            <v>Sim</v>
          </cell>
          <cell r="V5529" t="str">
            <v>Sim</v>
          </cell>
          <cell r="W5529" t="str">
            <v>Não</v>
          </cell>
        </row>
        <row r="5530">
          <cell r="D5530" t="str">
            <v>Santa Isabel/GO</v>
          </cell>
          <cell r="E5530" t="str">
            <v>n.d.</v>
          </cell>
          <cell r="F5530">
            <v>1.6215207449195686E-2</v>
          </cell>
          <cell r="G5530" t="str">
            <v>A</v>
          </cell>
          <cell r="H5530" t="str">
            <v>n.d.</v>
          </cell>
          <cell r="I5530" t="str">
            <v>n.d.</v>
          </cell>
          <cell r="J5530">
            <v>-2.276904969523934E-3</v>
          </cell>
          <cell r="K5530" t="str">
            <v>C</v>
          </cell>
          <cell r="L5530" t="str">
            <v>Cicf</v>
          </cell>
          <cell r="M553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30" t="str">
            <v>CAPAG Ano Base 2023</v>
          </cell>
          <cell r="O5530" t="str">
            <v>Não</v>
          </cell>
          <cell r="P5530">
            <v>1.0593519173627188</v>
          </cell>
          <cell r="Q5530" t="str">
            <v>Sim</v>
          </cell>
          <cell r="R5530" t="str">
            <v/>
          </cell>
          <cell r="S5530" t="str">
            <v>Sim</v>
          </cell>
          <cell r="T5530" t="str">
            <v/>
          </cell>
          <cell r="U5530" t="str">
            <v/>
          </cell>
          <cell r="V5530" t="str">
            <v>Sim</v>
          </cell>
          <cell r="W5530" t="str">
            <v>Não</v>
          </cell>
        </row>
        <row r="5531">
          <cell r="D5531" t="str">
            <v>Santa Rita do Araguaia/GO</v>
          </cell>
          <cell r="E5531" t="str">
            <v>n.d.</v>
          </cell>
          <cell r="F5531" t="e">
            <v>#DIV/0!</v>
          </cell>
          <cell r="G5531" t="str">
            <v>n.d.</v>
          </cell>
          <cell r="H5531" t="str">
            <v>n.d.</v>
          </cell>
          <cell r="I5531" t="str">
            <v>n.d.</v>
          </cell>
          <cell r="J5531" t="str">
            <v>n.d.</v>
          </cell>
          <cell r="K5531" t="str">
            <v>n.d.</v>
          </cell>
          <cell r="L5531" t="str">
            <v>Dicf</v>
          </cell>
          <cell r="M553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31" t="str">
            <v>CAPAG Ano Base 2023</v>
          </cell>
          <cell r="O5531" t="str">
            <v>Não</v>
          </cell>
          <cell r="P5531" t="str">
            <v>n.d.</v>
          </cell>
          <cell r="Q5531" t="str">
            <v>Sim</v>
          </cell>
          <cell r="R5531" t="str">
            <v/>
          </cell>
          <cell r="S5531" t="str">
            <v>Sim</v>
          </cell>
          <cell r="T5531" t="str">
            <v/>
          </cell>
          <cell r="U5531" t="str">
            <v/>
          </cell>
          <cell r="V5531" t="str">
            <v>Sim</v>
          </cell>
          <cell r="W5531" t="str">
            <v>Não</v>
          </cell>
        </row>
        <row r="5532">
          <cell r="D5532" t="str">
            <v>Santa Rita do Novo Destino/GO</v>
          </cell>
          <cell r="E5532" t="str">
            <v>n.d.</v>
          </cell>
          <cell r="F5532">
            <v>6.7001772299549497E-2</v>
          </cell>
          <cell r="G5532" t="str">
            <v>A</v>
          </cell>
          <cell r="H5532" t="str">
            <v>n.d.</v>
          </cell>
          <cell r="I5532" t="str">
            <v>n.d.</v>
          </cell>
          <cell r="J5532" t="str">
            <v>n.d.</v>
          </cell>
          <cell r="K5532" t="str">
            <v>n.d.</v>
          </cell>
          <cell r="L5532" t="str">
            <v>Cicf</v>
          </cell>
          <cell r="M5532"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32" t="str">
            <v>CAPAG Ano Base 2023</v>
          </cell>
          <cell r="O5532" t="str">
            <v>Não</v>
          </cell>
          <cell r="P5532" t="str">
            <v>n.d.</v>
          </cell>
          <cell r="Q5532" t="str">
            <v>Sim</v>
          </cell>
          <cell r="R5532" t="str">
            <v/>
          </cell>
          <cell r="S5532" t="str">
            <v>Sim</v>
          </cell>
          <cell r="T5532" t="str">
            <v/>
          </cell>
          <cell r="U5532" t="str">
            <v>Sim</v>
          </cell>
          <cell r="V5532" t="str">
            <v>Sim</v>
          </cell>
          <cell r="W5532" t="str">
            <v>Sim</v>
          </cell>
        </row>
        <row r="5533">
          <cell r="D5533" t="str">
            <v>Santa Rosa de Goiás/GO</v>
          </cell>
          <cell r="E5533" t="str">
            <v>C</v>
          </cell>
          <cell r="F5533">
            <v>3.2357581568067333E-2</v>
          </cell>
          <cell r="G5533" t="str">
            <v>A</v>
          </cell>
          <cell r="H5533">
            <v>0.95994964848581088</v>
          </cell>
          <cell r="I5533" t="str">
            <v>C</v>
          </cell>
          <cell r="J5533">
            <v>1.5324976725223859E-2</v>
          </cell>
          <cell r="K5533" t="str">
            <v>B</v>
          </cell>
          <cell r="L5533" t="str">
            <v>Cicf</v>
          </cell>
          <cell r="M5533" t="str">
            <v/>
          </cell>
          <cell r="N5533" t="str">
            <v>CAPAG Ano Base 2023</v>
          </cell>
          <cell r="O5533" t="str">
            <v>Não</v>
          </cell>
          <cell r="P5533">
            <v>0.54365083487222432</v>
          </cell>
          <cell r="Q5533" t="str">
            <v>Sim</v>
          </cell>
          <cell r="R5533" t="str">
            <v/>
          </cell>
          <cell r="S5533" t="str">
            <v/>
          </cell>
          <cell r="T5533" t="str">
            <v/>
          </cell>
          <cell r="U5533" t="str">
            <v/>
          </cell>
          <cell r="V5533" t="str">
            <v>Sim</v>
          </cell>
          <cell r="W5533" t="str">
            <v>Sim</v>
          </cell>
        </row>
        <row r="5534">
          <cell r="D5534" t="str">
            <v>Santa Tereza de Goiás/GO</v>
          </cell>
          <cell r="E5534" t="str">
            <v>n.d.</v>
          </cell>
          <cell r="F5534">
            <v>0.18289781093603127</v>
          </cell>
          <cell r="G5534" t="str">
            <v>A</v>
          </cell>
          <cell r="H5534">
            <v>0.96204690160959072</v>
          </cell>
          <cell r="I5534" t="str">
            <v>C</v>
          </cell>
          <cell r="J5534" t="str">
            <v>n.d.</v>
          </cell>
          <cell r="K5534" t="str">
            <v>n.d.</v>
          </cell>
          <cell r="L5534" t="str">
            <v>Cicf</v>
          </cell>
          <cell r="M5534"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34" t="str">
            <v>CAPAG Ano Base 2023</v>
          </cell>
          <cell r="O5534" t="str">
            <v>Não</v>
          </cell>
          <cell r="P5534" t="str">
            <v>n.d.</v>
          </cell>
          <cell r="Q5534" t="str">
            <v>Sim</v>
          </cell>
          <cell r="R5534" t="str">
            <v/>
          </cell>
          <cell r="S5534" t="str">
            <v/>
          </cell>
          <cell r="T5534" t="str">
            <v/>
          </cell>
          <cell r="U5534" t="str">
            <v>Sim</v>
          </cell>
          <cell r="V5534" t="str">
            <v>Sim</v>
          </cell>
          <cell r="W5534" t="str">
            <v>Sim</v>
          </cell>
        </row>
        <row r="5535">
          <cell r="D5535" t="str">
            <v>Santa Terezinha de Goiás/GO</v>
          </cell>
          <cell r="E5535" t="str">
            <v>n.d.</v>
          </cell>
          <cell r="F5535">
            <v>0.29904444852181855</v>
          </cell>
          <cell r="G5535" t="str">
            <v>A</v>
          </cell>
          <cell r="H5535">
            <v>0.91810705164640161</v>
          </cell>
          <cell r="I5535" t="str">
            <v>B</v>
          </cell>
          <cell r="J5535" t="str">
            <v>n.d.</v>
          </cell>
          <cell r="K5535" t="str">
            <v>n.d.</v>
          </cell>
          <cell r="L5535" t="str">
            <v>Dicf</v>
          </cell>
          <cell r="M5535"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35" t="str">
            <v>CAPAG Ano Base 2023</v>
          </cell>
          <cell r="O5535" t="str">
            <v>Não</v>
          </cell>
          <cell r="P5535" t="str">
            <v>n.d.</v>
          </cell>
          <cell r="Q5535" t="str">
            <v>Sim</v>
          </cell>
          <cell r="R5535" t="str">
            <v/>
          </cell>
          <cell r="S5535" t="str">
            <v/>
          </cell>
          <cell r="T5535" t="str">
            <v/>
          </cell>
          <cell r="U5535" t="str">
            <v>Sim</v>
          </cell>
          <cell r="V5535" t="str">
            <v>Sim</v>
          </cell>
          <cell r="W5535" t="str">
            <v>Sim</v>
          </cell>
        </row>
        <row r="5536">
          <cell r="D5536" t="str">
            <v>Santo Antônio da Barra/GO</v>
          </cell>
          <cell r="E5536" t="str">
            <v>n.d.</v>
          </cell>
          <cell r="F5536" t="str">
            <v>n.d.</v>
          </cell>
          <cell r="G5536" t="str">
            <v>n.d.</v>
          </cell>
          <cell r="H5536" t="str">
            <v>n.d.</v>
          </cell>
          <cell r="I5536" t="str">
            <v>n.d.</v>
          </cell>
          <cell r="J5536" t="str">
            <v>n.d.</v>
          </cell>
          <cell r="K5536" t="str">
            <v>n.d.</v>
          </cell>
          <cell r="L5536" t="str">
            <v>Cicf</v>
          </cell>
          <cell r="M5536" t="str">
            <v xml:space="preserve">Ente não publicou último RGF de 2024
Ente não publicou último RREO de 2024
</v>
          </cell>
          <cell r="N5536" t="str">
            <v>CAPAG Ano Base 2023</v>
          </cell>
          <cell r="O5536" t="str">
            <v>Não</v>
          </cell>
          <cell r="P5536">
            <v>0.68038169528484826</v>
          </cell>
          <cell r="Q5536" t="str">
            <v>Sim</v>
          </cell>
          <cell r="R5536" t="str">
            <v>Sim</v>
          </cell>
          <cell r="S5536" t="str">
            <v/>
          </cell>
          <cell r="T5536" t="str">
            <v/>
          </cell>
          <cell r="U5536" t="str">
            <v/>
          </cell>
          <cell r="V5536" t="str">
            <v>Não</v>
          </cell>
          <cell r="W5536" t="str">
            <v>Não</v>
          </cell>
        </row>
        <row r="5537">
          <cell r="D5537" t="str">
            <v>Santo Antônio de Goiás/GO</v>
          </cell>
          <cell r="E5537" t="str">
            <v>n.d.</v>
          </cell>
          <cell r="F5537">
            <v>1.9212744726856485E-2</v>
          </cell>
          <cell r="G5537" t="str">
            <v>A</v>
          </cell>
          <cell r="H5537" t="str">
            <v>n.d.</v>
          </cell>
          <cell r="I5537" t="str">
            <v>n.d.</v>
          </cell>
          <cell r="J5537">
            <v>-3.3212070315780599E-2</v>
          </cell>
          <cell r="K5537" t="str">
            <v>C</v>
          </cell>
          <cell r="L5537" t="str">
            <v>Cicf</v>
          </cell>
          <cell r="M553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37" t="str">
            <v>CAPAG Ano Base 2023</v>
          </cell>
          <cell r="O5537" t="str">
            <v>Não</v>
          </cell>
          <cell r="P5537">
            <v>1.8510410990512749</v>
          </cell>
          <cell r="Q5537" t="str">
            <v>Sim</v>
          </cell>
          <cell r="R5537" t="str">
            <v/>
          </cell>
          <cell r="S5537" t="str">
            <v>Sim</v>
          </cell>
          <cell r="T5537" t="str">
            <v/>
          </cell>
          <cell r="U5537" t="str">
            <v/>
          </cell>
          <cell r="V5537" t="str">
            <v>Sim</v>
          </cell>
          <cell r="W5537" t="str">
            <v>Não</v>
          </cell>
        </row>
        <row r="5538">
          <cell r="D5538" t="str">
            <v>Santo Antônio do Descoberto/GO</v>
          </cell>
          <cell r="E5538" t="str">
            <v>C</v>
          </cell>
          <cell r="F5538">
            <v>0.61190340849205682</v>
          </cell>
          <cell r="G5538" t="str">
            <v>B</v>
          </cell>
          <cell r="H5538">
            <v>0.88202994141810842</v>
          </cell>
          <cell r="I5538" t="str">
            <v>B</v>
          </cell>
          <cell r="J5538">
            <v>-1.8301037088021319E-2</v>
          </cell>
          <cell r="K5538" t="str">
            <v>C</v>
          </cell>
          <cell r="L5538" t="str">
            <v>Dicf</v>
          </cell>
          <cell r="M5538" t="str">
            <v/>
          </cell>
          <cell r="N5538" t="str">
            <v>CAPAG Ano Base 2023</v>
          </cell>
          <cell r="O5538" t="str">
            <v>Não</v>
          </cell>
          <cell r="P5538">
            <v>0.32239452064229474</v>
          </cell>
          <cell r="Q5538" t="str">
            <v>Sim</v>
          </cell>
          <cell r="R5538" t="str">
            <v>Sim</v>
          </cell>
          <cell r="S5538" t="str">
            <v/>
          </cell>
          <cell r="T5538" t="str">
            <v/>
          </cell>
          <cell r="U5538" t="str">
            <v/>
          </cell>
          <cell r="V5538" t="str">
            <v>Sim</v>
          </cell>
          <cell r="W5538" t="str">
            <v>Sim</v>
          </cell>
        </row>
        <row r="5539">
          <cell r="D5539" t="str">
            <v>São Domingos/GO</v>
          </cell>
          <cell r="E5539" t="str">
            <v>n.d.</v>
          </cell>
          <cell r="F5539">
            <v>0.4089943005270355</v>
          </cell>
          <cell r="G5539" t="str">
            <v>A</v>
          </cell>
          <cell r="H5539">
            <v>0.9783103231174074</v>
          </cell>
          <cell r="I5539" t="str">
            <v>C</v>
          </cell>
          <cell r="J5539" t="str">
            <v>n.d.</v>
          </cell>
          <cell r="K5539" t="str">
            <v>n.d.</v>
          </cell>
          <cell r="L5539" t="str">
            <v>Bicf</v>
          </cell>
          <cell r="M5539"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39" t="str">
            <v>CAPAG Ano Base 2023</v>
          </cell>
          <cell r="O5539" t="str">
            <v>Não</v>
          </cell>
          <cell r="P5539" t="str">
            <v>n.d.</v>
          </cell>
          <cell r="Q5539" t="str">
            <v>Sim</v>
          </cell>
          <cell r="R5539" t="str">
            <v/>
          </cell>
          <cell r="S5539" t="str">
            <v/>
          </cell>
          <cell r="T5539" t="str">
            <v/>
          </cell>
          <cell r="U5539" t="str">
            <v>Sim</v>
          </cell>
          <cell r="V5539" t="str">
            <v>Sim</v>
          </cell>
          <cell r="W5539" t="str">
            <v>Não</v>
          </cell>
        </row>
        <row r="5540">
          <cell r="D5540" t="str">
            <v>São Francisco de Goiás/GO</v>
          </cell>
          <cell r="E5540" t="str">
            <v>n.d.</v>
          </cell>
          <cell r="F5540">
            <v>0.1712674554700663</v>
          </cell>
          <cell r="G5540" t="str">
            <v>A</v>
          </cell>
          <cell r="H5540">
            <v>0.95815796485660987</v>
          </cell>
          <cell r="I5540" t="str">
            <v>C</v>
          </cell>
          <cell r="J5540" t="str">
            <v>n.d.</v>
          </cell>
          <cell r="K5540" t="str">
            <v>n.d.</v>
          </cell>
          <cell r="L5540" t="str">
            <v>Cicf</v>
          </cell>
          <cell r="M5540"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40" t="str">
            <v>CAPAG Ano Base 2023</v>
          </cell>
          <cell r="O5540" t="str">
            <v>Não</v>
          </cell>
          <cell r="P5540" t="str">
            <v>n.d.</v>
          </cell>
          <cell r="Q5540" t="str">
            <v>Sim</v>
          </cell>
          <cell r="R5540" t="str">
            <v/>
          </cell>
          <cell r="S5540" t="str">
            <v/>
          </cell>
          <cell r="T5540" t="str">
            <v/>
          </cell>
          <cell r="U5540" t="str">
            <v>Sim</v>
          </cell>
          <cell r="V5540" t="str">
            <v>Sim</v>
          </cell>
          <cell r="W5540" t="str">
            <v>Sim</v>
          </cell>
        </row>
        <row r="5541">
          <cell r="D5541" t="str">
            <v>São João d'Aliança/GO</v>
          </cell>
          <cell r="E5541" t="str">
            <v>n.d.</v>
          </cell>
          <cell r="F5541">
            <v>0.2171258062857207</v>
          </cell>
          <cell r="G5541" t="str">
            <v>A</v>
          </cell>
          <cell r="H5541">
            <v>0.90201322223198988</v>
          </cell>
          <cell r="I5541" t="str">
            <v>B</v>
          </cell>
          <cell r="J5541" t="str">
            <v>n.d.</v>
          </cell>
          <cell r="K5541" t="str">
            <v>n.d.</v>
          </cell>
          <cell r="L5541" t="str">
            <v>Cicf</v>
          </cell>
          <cell r="M5541"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41" t="str">
            <v>CAPAG Ano Base 2023</v>
          </cell>
          <cell r="O5541" t="str">
            <v>Não</v>
          </cell>
          <cell r="P5541">
            <v>0.17439139215840188</v>
          </cell>
          <cell r="Q5541" t="str">
            <v>Sim</v>
          </cell>
          <cell r="R5541" t="str">
            <v>Sim</v>
          </cell>
          <cell r="S5541" t="str">
            <v/>
          </cell>
          <cell r="T5541" t="str">
            <v/>
          </cell>
          <cell r="U5541" t="str">
            <v>Sim</v>
          </cell>
          <cell r="V5541" t="str">
            <v>Sim</v>
          </cell>
          <cell r="W5541" t="str">
            <v>Sim</v>
          </cell>
        </row>
        <row r="5542">
          <cell r="D5542" t="str">
            <v>São João da Paraúna/GO</v>
          </cell>
          <cell r="E5542" t="str">
            <v>C</v>
          </cell>
          <cell r="F5542">
            <v>4.7915857505323976E-2</v>
          </cell>
          <cell r="G5542" t="str">
            <v>A</v>
          </cell>
          <cell r="H5542">
            <v>1.0817555906890646</v>
          </cell>
          <cell r="I5542" t="str">
            <v>C</v>
          </cell>
          <cell r="J5542">
            <v>-4.1748867135248648E-2</v>
          </cell>
          <cell r="K5542" t="str">
            <v>C</v>
          </cell>
          <cell r="L5542" t="str">
            <v>Cicf</v>
          </cell>
          <cell r="M5542" t="str">
            <v/>
          </cell>
          <cell r="N5542" t="str">
            <v>CAPAG Ano Base 2023</v>
          </cell>
          <cell r="O5542" t="str">
            <v>Não</v>
          </cell>
          <cell r="P5542">
            <v>7.2387117676589972</v>
          </cell>
          <cell r="Q5542" t="str">
            <v>Sim</v>
          </cell>
          <cell r="R5542" t="str">
            <v/>
          </cell>
          <cell r="S5542" t="str">
            <v/>
          </cell>
          <cell r="T5542" t="str">
            <v/>
          </cell>
          <cell r="U5542" t="str">
            <v/>
          </cell>
          <cell r="V5542" t="str">
            <v>Sim</v>
          </cell>
          <cell r="W5542" t="str">
            <v>Sim</v>
          </cell>
        </row>
        <row r="5543">
          <cell r="D5543" t="str">
            <v>São Luís de Montes Belos/GO</v>
          </cell>
          <cell r="E5543" t="str">
            <v>n.d.</v>
          </cell>
          <cell r="F5543">
            <v>4.9464642645188246E-2</v>
          </cell>
          <cell r="G5543" t="str">
            <v>A</v>
          </cell>
          <cell r="H5543">
            <v>0.89029336287968419</v>
          </cell>
          <cell r="I5543" t="str">
            <v>B</v>
          </cell>
          <cell r="J5543" t="str">
            <v>n.d.</v>
          </cell>
          <cell r="K5543" t="str">
            <v>n.d.</v>
          </cell>
          <cell r="L5543" t="str">
            <v>Dicf</v>
          </cell>
          <cell r="M5543"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43" t="str">
            <v>CAPAG Ano Base 2023</v>
          </cell>
          <cell r="O5543" t="str">
            <v>Não</v>
          </cell>
          <cell r="P5543" t="str">
            <v>n.d.</v>
          </cell>
          <cell r="Q5543" t="str">
            <v>Sim</v>
          </cell>
          <cell r="R5543" t="str">
            <v/>
          </cell>
          <cell r="S5543" t="str">
            <v/>
          </cell>
          <cell r="T5543" t="str">
            <v/>
          </cell>
          <cell r="U5543" t="str">
            <v>Sim</v>
          </cell>
          <cell r="V5543" t="str">
            <v>Sim</v>
          </cell>
          <cell r="W5543" t="str">
            <v>Sim</v>
          </cell>
        </row>
        <row r="5544">
          <cell r="D5544" t="str">
            <v>São Luiz do Norte/GO</v>
          </cell>
          <cell r="E5544" t="str">
            <v>n.d.</v>
          </cell>
          <cell r="F5544">
            <v>7.9822082345436821E-2</v>
          </cell>
          <cell r="G5544" t="str">
            <v>A</v>
          </cell>
          <cell r="H5544" t="str">
            <v>n.d.</v>
          </cell>
          <cell r="I5544" t="str">
            <v>n.d.</v>
          </cell>
          <cell r="J5544">
            <v>1.8645506600880338E-2</v>
          </cell>
          <cell r="K5544" t="str">
            <v>B</v>
          </cell>
          <cell r="L5544" t="str">
            <v>Cicf</v>
          </cell>
          <cell r="M5544"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44" t="str">
            <v>CAPAG Ano Base 2023</v>
          </cell>
          <cell r="O5544" t="str">
            <v>Não</v>
          </cell>
          <cell r="P5544">
            <v>0.64295651033057943</v>
          </cell>
          <cell r="Q5544" t="str">
            <v>Sim</v>
          </cell>
          <cell r="R5544" t="str">
            <v/>
          </cell>
          <cell r="S5544" t="str">
            <v>Sim</v>
          </cell>
          <cell r="T5544" t="str">
            <v/>
          </cell>
          <cell r="U5544" t="str">
            <v/>
          </cell>
          <cell r="V5544" t="str">
            <v>Sim</v>
          </cell>
          <cell r="W5544" t="str">
            <v>Não</v>
          </cell>
        </row>
        <row r="5545">
          <cell r="D5545" t="str">
            <v>São Miguel do Araguaia/GO</v>
          </cell>
          <cell r="E5545" t="str">
            <v>C</v>
          </cell>
          <cell r="F5545">
            <v>0.24479648058891207</v>
          </cell>
          <cell r="G5545" t="str">
            <v>A</v>
          </cell>
          <cell r="H5545">
            <v>0.96907983193371394</v>
          </cell>
          <cell r="I5545" t="str">
            <v>C</v>
          </cell>
          <cell r="J5545">
            <v>-6.7253006346484928E-2</v>
          </cell>
          <cell r="K5545" t="str">
            <v>C</v>
          </cell>
          <cell r="L5545" t="str">
            <v>Dicf</v>
          </cell>
          <cell r="M5545" t="str">
            <v/>
          </cell>
          <cell r="N5545" t="str">
            <v>CAPAG Ano Base 2023</v>
          </cell>
          <cell r="O5545" t="str">
            <v>Não</v>
          </cell>
          <cell r="P5545">
            <v>5.3493016008534156</v>
          </cell>
          <cell r="Q5545" t="str">
            <v>Sim</v>
          </cell>
          <cell r="R5545" t="str">
            <v/>
          </cell>
          <cell r="S5545" t="str">
            <v/>
          </cell>
          <cell r="T5545" t="str">
            <v/>
          </cell>
          <cell r="U5545" t="str">
            <v/>
          </cell>
          <cell r="V5545" t="str">
            <v>Sim</v>
          </cell>
          <cell r="W5545" t="str">
            <v>Sim</v>
          </cell>
        </row>
        <row r="5546">
          <cell r="D5546" t="str">
            <v>São Miguel do Passa Quatro/GO</v>
          </cell>
          <cell r="E5546" t="str">
            <v>n.e.</v>
          </cell>
          <cell r="F5546" t="e">
            <v>#DIV/0!</v>
          </cell>
          <cell r="G5546" t="str">
            <v>n.d.</v>
          </cell>
          <cell r="H5546" t="str">
            <v>n.d.</v>
          </cell>
          <cell r="I5546" t="str">
            <v>n.d.</v>
          </cell>
          <cell r="J5546" t="str">
            <v>n.d.</v>
          </cell>
          <cell r="K5546" t="str">
            <v>n.d.</v>
          </cell>
          <cell r="L5546" t="str">
            <v>Eicf</v>
          </cell>
          <cell r="M5546" t="str">
            <v>Ente possui ranking da informação contábil Eicf</v>
          </cell>
          <cell r="N5546" t="str">
            <v>CAPAG Ano Base 2023</v>
          </cell>
          <cell r="O5546" t="str">
            <v>Não</v>
          </cell>
          <cell r="P5546" t="str">
            <v/>
          </cell>
          <cell r="Q5546" t="str">
            <v>Não</v>
          </cell>
          <cell r="R5546" t="str">
            <v/>
          </cell>
          <cell r="S5546" t="str">
            <v>Sim</v>
          </cell>
          <cell r="T5546" t="str">
            <v/>
          </cell>
          <cell r="U5546" t="str">
            <v/>
          </cell>
          <cell r="V5546" t="str">
            <v>Não</v>
          </cell>
          <cell r="W5546" t="str">
            <v>Não</v>
          </cell>
        </row>
        <row r="5547">
          <cell r="D5547" t="str">
            <v>São Patrício/GO</v>
          </cell>
          <cell r="E5547" t="str">
            <v>n.d.</v>
          </cell>
          <cell r="F5547">
            <v>0.11668632053666923</v>
          </cell>
          <cell r="G5547" t="str">
            <v>A</v>
          </cell>
          <cell r="H5547">
            <v>0.87046429470896292</v>
          </cell>
          <cell r="I5547" t="str">
            <v>B</v>
          </cell>
          <cell r="J5547" t="str">
            <v>n.d.</v>
          </cell>
          <cell r="K5547" t="str">
            <v>n.d.</v>
          </cell>
          <cell r="L5547" t="str">
            <v>Cicf</v>
          </cell>
          <cell r="M5547"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47" t="str">
            <v>CAPAG Ano Base 2023</v>
          </cell>
          <cell r="O5547" t="str">
            <v>Não</v>
          </cell>
          <cell r="P5547">
            <v>1.3798810630091437E-2</v>
          </cell>
          <cell r="Q5547" t="str">
            <v>Sim</v>
          </cell>
          <cell r="R5547" t="str">
            <v>Sim</v>
          </cell>
          <cell r="S5547" t="str">
            <v/>
          </cell>
          <cell r="T5547" t="str">
            <v/>
          </cell>
          <cell r="U5547" t="str">
            <v>Sim</v>
          </cell>
          <cell r="V5547" t="str">
            <v>Sim</v>
          </cell>
          <cell r="W5547" t="str">
            <v>Sim</v>
          </cell>
        </row>
        <row r="5548">
          <cell r="D5548" t="str">
            <v>São Simão/GO</v>
          </cell>
          <cell r="E5548" t="str">
            <v>n.d.</v>
          </cell>
          <cell r="F5548">
            <v>0.26288794706694363</v>
          </cell>
          <cell r="G5548" t="str">
            <v>A</v>
          </cell>
          <cell r="H5548">
            <v>0.96038672879427467</v>
          </cell>
          <cell r="I5548" t="str">
            <v>C</v>
          </cell>
          <cell r="J5548" t="str">
            <v>n.d.</v>
          </cell>
          <cell r="K5548" t="str">
            <v>n.d.</v>
          </cell>
          <cell r="L5548" t="str">
            <v>Cicf</v>
          </cell>
          <cell r="M5548"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48" t="str">
            <v>CAPAG Ano Base 2023</v>
          </cell>
          <cell r="O5548" t="str">
            <v>Não</v>
          </cell>
          <cell r="P5548" t="str">
            <v>n.d.</v>
          </cell>
          <cell r="Q5548" t="str">
            <v>Sim</v>
          </cell>
          <cell r="R5548" t="str">
            <v/>
          </cell>
          <cell r="S5548" t="str">
            <v/>
          </cell>
          <cell r="T5548" t="str">
            <v/>
          </cell>
          <cell r="U5548" t="str">
            <v>Sim</v>
          </cell>
          <cell r="V5548" t="str">
            <v>Sim</v>
          </cell>
          <cell r="W5548" t="str">
            <v>Não</v>
          </cell>
        </row>
        <row r="5549">
          <cell r="D5549" t="str">
            <v>Senador Canedo/GO</v>
          </cell>
          <cell r="E5549" t="str">
            <v>C</v>
          </cell>
          <cell r="F5549">
            <v>0.13864211602094406</v>
          </cell>
          <cell r="G5549" t="str">
            <v>A</v>
          </cell>
          <cell r="H5549">
            <v>0.83788473647171524</v>
          </cell>
          <cell r="I5549" t="str">
            <v>A</v>
          </cell>
          <cell r="J5549">
            <v>-8.0992446372036443E-3</v>
          </cell>
          <cell r="K5549" t="str">
            <v>C</v>
          </cell>
          <cell r="L5549" t="str">
            <v>Aicf</v>
          </cell>
          <cell r="M5549" t="str">
            <v/>
          </cell>
          <cell r="N5549" t="str">
            <v>CAPAG Ano Base 2023</v>
          </cell>
          <cell r="O5549" t="str">
            <v>Não</v>
          </cell>
          <cell r="P5549">
            <v>2.1725794627932236</v>
          </cell>
          <cell r="Q5549" t="str">
            <v>Sim</v>
          </cell>
          <cell r="R5549" t="str">
            <v/>
          </cell>
          <cell r="S5549" t="str">
            <v/>
          </cell>
          <cell r="T5549" t="str">
            <v/>
          </cell>
          <cell r="U5549" t="str">
            <v/>
          </cell>
          <cell r="V5549" t="str">
            <v>Sim</v>
          </cell>
          <cell r="W5549" t="str">
            <v>Sim</v>
          </cell>
        </row>
        <row r="5550">
          <cell r="D5550" t="str">
            <v>Serranópolis/GO</v>
          </cell>
          <cell r="E5550" t="str">
            <v>C</v>
          </cell>
          <cell r="F5550">
            <v>0.10699776349442296</v>
          </cell>
          <cell r="G5550" t="str">
            <v>A</v>
          </cell>
          <cell r="H5550">
            <v>0.89770616387398772</v>
          </cell>
          <cell r="I5550" t="str">
            <v>B</v>
          </cell>
          <cell r="J5550">
            <v>-2.6381741369793741E-3</v>
          </cell>
          <cell r="K5550" t="str">
            <v>C</v>
          </cell>
          <cell r="L5550" t="str">
            <v>Cicf</v>
          </cell>
          <cell r="M5550" t="str">
            <v/>
          </cell>
          <cell r="N5550" t="str">
            <v>CAPAG Ano Base 2023</v>
          </cell>
          <cell r="O5550" t="str">
            <v>Não</v>
          </cell>
          <cell r="P5550">
            <v>1.0442400386555382</v>
          </cell>
          <cell r="Q5550" t="str">
            <v>Sim</v>
          </cell>
          <cell r="R5550" t="str">
            <v/>
          </cell>
          <cell r="S5550" t="str">
            <v/>
          </cell>
          <cell r="T5550" t="str">
            <v/>
          </cell>
          <cell r="U5550" t="str">
            <v/>
          </cell>
          <cell r="V5550" t="str">
            <v>Sim</v>
          </cell>
          <cell r="W5550" t="str">
            <v>Sim</v>
          </cell>
        </row>
        <row r="5551">
          <cell r="D5551" t="str">
            <v>Silvânia/GO</v>
          </cell>
          <cell r="E5551" t="str">
            <v>n.d.</v>
          </cell>
          <cell r="F5551">
            <v>1.9067320581960423E-2</v>
          </cell>
          <cell r="G5551" t="str">
            <v>A</v>
          </cell>
          <cell r="H5551" t="str">
            <v>n.d.</v>
          </cell>
          <cell r="I5551" t="str">
            <v>n.d.</v>
          </cell>
          <cell r="J5551">
            <v>7.6254577526754644E-2</v>
          </cell>
          <cell r="K5551" t="str">
            <v>A</v>
          </cell>
          <cell r="L5551" t="str">
            <v>Cicf</v>
          </cell>
          <cell r="M5551"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51" t="str">
            <v>CAPAG Ano Base 2023</v>
          </cell>
          <cell r="O5551" t="str">
            <v>Não</v>
          </cell>
          <cell r="P5551">
            <v>0.24959003684562167</v>
          </cell>
          <cell r="Q5551" t="str">
            <v>Sim</v>
          </cell>
          <cell r="R5551" t="str">
            <v/>
          </cell>
          <cell r="S5551" t="str">
            <v>Sim</v>
          </cell>
          <cell r="T5551" t="str">
            <v/>
          </cell>
          <cell r="U5551" t="str">
            <v/>
          </cell>
          <cell r="V5551" t="str">
            <v>Sim</v>
          </cell>
          <cell r="W5551" t="str">
            <v>Sim</v>
          </cell>
        </row>
        <row r="5552">
          <cell r="D5552" t="str">
            <v>Simolândia/GO</v>
          </cell>
          <cell r="E5552" t="str">
            <v>n.e.</v>
          </cell>
          <cell r="F5552" t="e">
            <v>#DIV/0!</v>
          </cell>
          <cell r="G5552" t="str">
            <v>n.d.</v>
          </cell>
          <cell r="H5552" t="str">
            <v>n.d.</v>
          </cell>
          <cell r="I5552" t="str">
            <v>n.d.</v>
          </cell>
          <cell r="J5552" t="str">
            <v>n.d.</v>
          </cell>
          <cell r="K5552" t="str">
            <v>n.d.</v>
          </cell>
          <cell r="L5552" t="str">
            <v>Eicf</v>
          </cell>
          <cell r="M5552" t="str">
            <v>Ente possui ranking da informação contábil Eicf</v>
          </cell>
          <cell r="N5552" t="str">
            <v>CAPAG Ano Base 2023</v>
          </cell>
          <cell r="O5552" t="str">
            <v>Não</v>
          </cell>
          <cell r="P5552" t="str">
            <v/>
          </cell>
          <cell r="Q5552" t="str">
            <v>Não</v>
          </cell>
          <cell r="R5552" t="str">
            <v/>
          </cell>
          <cell r="S5552" t="str">
            <v>Sim</v>
          </cell>
          <cell r="T5552" t="str">
            <v/>
          </cell>
          <cell r="U5552" t="str">
            <v/>
          </cell>
          <cell r="V5552" t="str">
            <v>Não</v>
          </cell>
          <cell r="W5552" t="str">
            <v>Não</v>
          </cell>
        </row>
        <row r="5553">
          <cell r="D5553" t="str">
            <v>Sítio d'Abadia/GO</v>
          </cell>
          <cell r="E5553" t="str">
            <v>n.e.</v>
          </cell>
          <cell r="F5553">
            <v>7.9427714723901144E-2</v>
          </cell>
          <cell r="G5553" t="str">
            <v>A</v>
          </cell>
          <cell r="H5553" t="str">
            <v>n.d.</v>
          </cell>
          <cell r="I5553" t="str">
            <v>n.d.</v>
          </cell>
          <cell r="J5553">
            <v>0.27767774494791148</v>
          </cell>
          <cell r="K5553" t="str">
            <v>A</v>
          </cell>
          <cell r="L5553" t="str">
            <v>Eicf</v>
          </cell>
          <cell r="M5553" t="str">
            <v>Ente possui ranking da informação contábil Eicf</v>
          </cell>
          <cell r="N5553" t="str">
            <v>CAPAG Ano Base 2023</v>
          </cell>
          <cell r="O5553" t="str">
            <v>Não</v>
          </cell>
          <cell r="P5553">
            <v>7.8708474569230955E-2</v>
          </cell>
          <cell r="Q5553" t="str">
            <v>Sim</v>
          </cell>
          <cell r="R5553" t="str">
            <v/>
          </cell>
          <cell r="S5553" t="str">
            <v>Sim</v>
          </cell>
          <cell r="T5553" t="str">
            <v/>
          </cell>
          <cell r="U5553" t="str">
            <v/>
          </cell>
          <cell r="V5553" t="str">
            <v>Sim</v>
          </cell>
          <cell r="W5553" t="str">
            <v>Não</v>
          </cell>
        </row>
        <row r="5554">
          <cell r="D5554" t="str">
            <v>Taquaral de Goiás/GO</v>
          </cell>
          <cell r="E5554" t="str">
            <v>n.d.</v>
          </cell>
          <cell r="F5554" t="str">
            <v>n.d.</v>
          </cell>
          <cell r="G5554" t="str">
            <v>n.d.</v>
          </cell>
          <cell r="H5554" t="str">
            <v>n.d.</v>
          </cell>
          <cell r="I5554" t="str">
            <v>n.d.</v>
          </cell>
          <cell r="J5554" t="str">
            <v>n.d.</v>
          </cell>
          <cell r="K5554" t="str">
            <v>n.d.</v>
          </cell>
          <cell r="L5554" t="str">
            <v>Dicf</v>
          </cell>
          <cell r="M5554" t="str">
            <v xml:space="preserve">Ente não publicou último RGF de 2024
Ente não publicou último RREO de 2024
</v>
          </cell>
          <cell r="N5554" t="str">
            <v>CAPAG Ano Base 2023</v>
          </cell>
          <cell r="O5554" t="str">
            <v>Não</v>
          </cell>
          <cell r="P5554">
            <v>0.50524292256107661</v>
          </cell>
          <cell r="Q5554" t="str">
            <v>Sim</v>
          </cell>
          <cell r="R5554" t="str">
            <v>Sim</v>
          </cell>
          <cell r="S5554" t="str">
            <v/>
          </cell>
          <cell r="T5554" t="str">
            <v/>
          </cell>
          <cell r="U5554" t="str">
            <v/>
          </cell>
          <cell r="V5554" t="str">
            <v>Não</v>
          </cell>
          <cell r="W5554" t="str">
            <v>Não</v>
          </cell>
        </row>
        <row r="5555">
          <cell r="D5555" t="str">
            <v>Teresina de Goiás/GO</v>
          </cell>
          <cell r="E5555" t="str">
            <v>n.d.</v>
          </cell>
          <cell r="F5555">
            <v>0.54980478636540564</v>
          </cell>
          <cell r="G5555" t="str">
            <v>A</v>
          </cell>
          <cell r="H5555" t="str">
            <v>n.d.</v>
          </cell>
          <cell r="I5555" t="str">
            <v>n.d.</v>
          </cell>
          <cell r="J5555">
            <v>-8.3259047687775438E-6</v>
          </cell>
          <cell r="K5555" t="str">
            <v>C</v>
          </cell>
          <cell r="L5555" t="str">
            <v>Cicf</v>
          </cell>
          <cell r="M5555"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55" t="str">
            <v>CAPAG Ano Base 2023</v>
          </cell>
          <cell r="O5555" t="str">
            <v>Não</v>
          </cell>
          <cell r="P5555" t="str">
            <v>n.d.</v>
          </cell>
          <cell r="Q5555" t="str">
            <v>Sim</v>
          </cell>
          <cell r="R5555" t="str">
            <v/>
          </cell>
          <cell r="S5555" t="str">
            <v>Sim</v>
          </cell>
          <cell r="T5555" t="str">
            <v/>
          </cell>
          <cell r="U5555" t="str">
            <v/>
          </cell>
          <cell r="V5555" t="str">
            <v>Sim</v>
          </cell>
          <cell r="W5555" t="str">
            <v>Não</v>
          </cell>
        </row>
        <row r="5556">
          <cell r="D5556" t="str">
            <v>Terezópolis de Goiás/GO</v>
          </cell>
          <cell r="E5556" t="str">
            <v>n.d.</v>
          </cell>
          <cell r="F5556">
            <v>2.4163324392608179E-2</v>
          </cell>
          <cell r="G5556" t="str">
            <v>A</v>
          </cell>
          <cell r="H5556">
            <v>0.96802651103593829</v>
          </cell>
          <cell r="I5556" t="str">
            <v>C</v>
          </cell>
          <cell r="J5556" t="str">
            <v>n.d.</v>
          </cell>
          <cell r="K5556" t="str">
            <v>n.d.</v>
          </cell>
          <cell r="L5556" t="str">
            <v>Cicf</v>
          </cell>
          <cell r="M5556" t="str">
            <v xml:space="preserve">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56" t="str">
            <v>CAPAG Ano Base 2023</v>
          </cell>
          <cell r="O5556" t="str">
            <v>Não</v>
          </cell>
          <cell r="P5556" t="str">
            <v>n.d.</v>
          </cell>
          <cell r="Q5556" t="str">
            <v>Sim</v>
          </cell>
          <cell r="R5556" t="str">
            <v/>
          </cell>
          <cell r="S5556" t="str">
            <v/>
          </cell>
          <cell r="T5556" t="str">
            <v/>
          </cell>
          <cell r="U5556" t="str">
            <v>Sim</v>
          </cell>
          <cell r="V5556" t="str">
            <v>Sim</v>
          </cell>
          <cell r="W5556" t="str">
            <v>Não</v>
          </cell>
        </row>
        <row r="5557">
          <cell r="D5557" t="str">
            <v>Três Ranchos/GO</v>
          </cell>
          <cell r="E5557" t="str">
            <v>n.d.</v>
          </cell>
          <cell r="F5557">
            <v>9.2998066058015097E-2</v>
          </cell>
          <cell r="G5557" t="str">
            <v>A</v>
          </cell>
          <cell r="H5557" t="str">
            <v>n.d.</v>
          </cell>
          <cell r="I5557" t="str">
            <v>n.d.</v>
          </cell>
          <cell r="J5557">
            <v>-1.8336971756342853E-2</v>
          </cell>
          <cell r="K5557" t="str">
            <v>C</v>
          </cell>
          <cell r="L5557" t="str">
            <v>Cicf</v>
          </cell>
          <cell r="M5557"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57" t="str">
            <v>CAPAG Ano Base 2023</v>
          </cell>
          <cell r="O5557" t="str">
            <v>Não</v>
          </cell>
          <cell r="P5557">
            <v>2.0457779053464988</v>
          </cell>
          <cell r="Q5557" t="str">
            <v>Sim</v>
          </cell>
          <cell r="R5557" t="str">
            <v/>
          </cell>
          <cell r="S5557" t="str">
            <v>Sim</v>
          </cell>
          <cell r="T5557" t="str">
            <v/>
          </cell>
          <cell r="U5557" t="str">
            <v/>
          </cell>
          <cell r="V5557" t="str">
            <v>Sim</v>
          </cell>
          <cell r="W5557" t="str">
            <v>Não</v>
          </cell>
        </row>
        <row r="5558">
          <cell r="D5558" t="str">
            <v>Trindade/GO</v>
          </cell>
          <cell r="E5558" t="str">
            <v>n.e.</v>
          </cell>
          <cell r="F5558">
            <v>0.23708593605001488</v>
          </cell>
          <cell r="G5558" t="str">
            <v>A</v>
          </cell>
          <cell r="H5558">
            <v>1.0951668183549379</v>
          </cell>
          <cell r="I5558" t="str">
            <v>C</v>
          </cell>
          <cell r="J5558" t="str">
            <v>n.d.</v>
          </cell>
          <cell r="K5558" t="str">
            <v>n.d.</v>
          </cell>
          <cell r="L5558" t="str">
            <v>Eicf</v>
          </cell>
          <cell r="M5558" t="str">
            <v>Ente possui ranking da informação contábil Eicf</v>
          </cell>
          <cell r="N5558" t="str">
            <v>CAPAG Ano Base 2023</v>
          </cell>
          <cell r="O5558" t="str">
            <v>Não</v>
          </cell>
          <cell r="P5558" t="str">
            <v>n.d.</v>
          </cell>
          <cell r="Q5558" t="str">
            <v>Sim</v>
          </cell>
          <cell r="R5558" t="str">
            <v/>
          </cell>
          <cell r="S5558" t="str">
            <v/>
          </cell>
          <cell r="T5558" t="str">
            <v/>
          </cell>
          <cell r="U5558" t="str">
            <v>Sim</v>
          </cell>
          <cell r="V5558" t="str">
            <v>Sim</v>
          </cell>
          <cell r="W5558" t="str">
            <v>Sim</v>
          </cell>
        </row>
        <row r="5559">
          <cell r="D5559" t="str">
            <v>Trombas/GO</v>
          </cell>
          <cell r="E5559" t="str">
            <v>C</v>
          </cell>
          <cell r="F5559">
            <v>0.1219343528659594</v>
          </cell>
          <cell r="G5559" t="str">
            <v>A</v>
          </cell>
          <cell r="H5559">
            <v>0.98138511586760946</v>
          </cell>
          <cell r="I5559" t="str">
            <v>C</v>
          </cell>
          <cell r="J5559">
            <v>-5.5119847963434896E-3</v>
          </cell>
          <cell r="K5559" t="str">
            <v>C</v>
          </cell>
          <cell r="L5559" t="str">
            <v>Cicf</v>
          </cell>
          <cell r="M5559" t="str">
            <v/>
          </cell>
          <cell r="N5559" t="str">
            <v>CAPAG Ano Base 2023</v>
          </cell>
          <cell r="O5559" t="str">
            <v>Não</v>
          </cell>
          <cell r="P5559">
            <v>1.2464258719273076</v>
          </cell>
          <cell r="Q5559" t="str">
            <v>Sim</v>
          </cell>
          <cell r="R5559" t="str">
            <v/>
          </cell>
          <cell r="S5559" t="str">
            <v/>
          </cell>
          <cell r="T5559" t="str">
            <v/>
          </cell>
          <cell r="U5559" t="str">
            <v/>
          </cell>
          <cell r="V5559" t="str">
            <v>Sim</v>
          </cell>
          <cell r="W5559" t="str">
            <v>Não</v>
          </cell>
        </row>
        <row r="5560">
          <cell r="D5560" t="str">
            <v>Turvânia/GO</v>
          </cell>
          <cell r="E5560" t="str">
            <v>C</v>
          </cell>
          <cell r="F5560">
            <v>7.7788568892184551E-2</v>
          </cell>
          <cell r="G5560" t="str">
            <v>A</v>
          </cell>
          <cell r="H5560">
            <v>1.0398696229695572</v>
          </cell>
          <cell r="I5560" t="str">
            <v>C</v>
          </cell>
          <cell r="J5560">
            <v>2.4655066715590857E-2</v>
          </cell>
          <cell r="K5560" t="str">
            <v>B</v>
          </cell>
          <cell r="L5560" t="str">
            <v>Dicf</v>
          </cell>
          <cell r="M5560" t="str">
            <v/>
          </cell>
          <cell r="N5560" t="str">
            <v>CAPAG Ano Base 2023</v>
          </cell>
          <cell r="O5560" t="str">
            <v>Não</v>
          </cell>
          <cell r="P5560">
            <v>9.0872789197699311E-2</v>
          </cell>
          <cell r="Q5560" t="str">
            <v>Sim</v>
          </cell>
          <cell r="R5560" t="str">
            <v/>
          </cell>
          <cell r="S5560" t="str">
            <v/>
          </cell>
          <cell r="T5560" t="str">
            <v/>
          </cell>
          <cell r="U5560" t="str">
            <v/>
          </cell>
          <cell r="V5560" t="str">
            <v>Sim</v>
          </cell>
          <cell r="W5560" t="str">
            <v>Sim</v>
          </cell>
        </row>
        <row r="5561">
          <cell r="D5561" t="str">
            <v>Turvelândia/GO</v>
          </cell>
          <cell r="E5561" t="str">
            <v>C</v>
          </cell>
          <cell r="F5561">
            <v>0.66194958869810716</v>
          </cell>
          <cell r="G5561" t="str">
            <v>B</v>
          </cell>
          <cell r="H5561">
            <v>0.91815009313284945</v>
          </cell>
          <cell r="I5561" t="str">
            <v>B</v>
          </cell>
          <cell r="J5561">
            <v>-2.2021215144773187E-2</v>
          </cell>
          <cell r="K5561" t="str">
            <v>C</v>
          </cell>
          <cell r="L5561" t="str">
            <v>Cicf</v>
          </cell>
          <cell r="M5561" t="str">
            <v/>
          </cell>
          <cell r="N5561" t="str">
            <v>CAPAG Ano Base 2023</v>
          </cell>
          <cell r="O5561" t="str">
            <v>Não</v>
          </cell>
          <cell r="P5561">
            <v>2.3321167573197275</v>
          </cell>
          <cell r="Q5561" t="str">
            <v>Sim</v>
          </cell>
          <cell r="R5561" t="str">
            <v/>
          </cell>
          <cell r="S5561" t="str">
            <v/>
          </cell>
          <cell r="T5561" t="str">
            <v/>
          </cell>
          <cell r="U5561" t="str">
            <v/>
          </cell>
          <cell r="V5561" t="str">
            <v>Sim</v>
          </cell>
          <cell r="W5561" t="str">
            <v>Sim</v>
          </cell>
        </row>
        <row r="5562">
          <cell r="D5562" t="str">
            <v>Uirapuru/GO</v>
          </cell>
          <cell r="E5562" t="str">
            <v>n.d.</v>
          </cell>
          <cell r="F5562" t="str">
            <v>n.d.</v>
          </cell>
          <cell r="G5562" t="str">
            <v>n.d.</v>
          </cell>
          <cell r="H5562">
            <v>0.95771150235212921</v>
          </cell>
          <cell r="I5562" t="str">
            <v>C</v>
          </cell>
          <cell r="J5562" t="str">
            <v>n.d.</v>
          </cell>
          <cell r="K5562" t="str">
            <v>n.d.</v>
          </cell>
          <cell r="L5562" t="str">
            <v>Dicf</v>
          </cell>
          <cell r="M5562" t="str">
            <v xml:space="preserve">Ente não publicou último RGF de 2024
</v>
          </cell>
          <cell r="N5562" t="str">
            <v>CAPAG Ano Base 2023</v>
          </cell>
          <cell r="O5562" t="str">
            <v>Não</v>
          </cell>
          <cell r="P5562">
            <v>9.9839927160691511E-2</v>
          </cell>
          <cell r="Q5562" t="str">
            <v>Sim</v>
          </cell>
          <cell r="R5562" t="str">
            <v>Sim</v>
          </cell>
          <cell r="S5562" t="str">
            <v/>
          </cell>
          <cell r="T5562" t="str">
            <v/>
          </cell>
          <cell r="U5562" t="str">
            <v/>
          </cell>
          <cell r="V5562" t="str">
            <v>Não</v>
          </cell>
          <cell r="W5562" t="str">
            <v>Sim</v>
          </cell>
        </row>
        <row r="5563">
          <cell r="D5563" t="str">
            <v>Uruaçu/GO</v>
          </cell>
          <cell r="E5563" t="str">
            <v>n.d.</v>
          </cell>
          <cell r="F5563">
            <v>0.43285048677581867</v>
          </cell>
          <cell r="G5563" t="str">
            <v>A</v>
          </cell>
          <cell r="H5563" t="str">
            <v>n.d.</v>
          </cell>
          <cell r="I5563" t="str">
            <v>n.d.</v>
          </cell>
          <cell r="J5563">
            <v>-3.5750080911044244E-2</v>
          </cell>
          <cell r="K5563" t="str">
            <v>C</v>
          </cell>
          <cell r="L5563" t="str">
            <v>Cicf</v>
          </cell>
          <cell r="M5563"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63" t="str">
            <v>CAPAG Ano Base 2023</v>
          </cell>
          <cell r="O5563" t="str">
            <v>Não</v>
          </cell>
          <cell r="P5563">
            <v>2.8309935140645544</v>
          </cell>
          <cell r="Q5563" t="str">
            <v>Sim</v>
          </cell>
          <cell r="R5563" t="str">
            <v/>
          </cell>
          <cell r="S5563" t="str">
            <v>Sim</v>
          </cell>
          <cell r="T5563" t="str">
            <v/>
          </cell>
          <cell r="U5563" t="str">
            <v/>
          </cell>
          <cell r="V5563" t="str">
            <v>Sim</v>
          </cell>
          <cell r="W5563" t="str">
            <v>Sim</v>
          </cell>
        </row>
        <row r="5564">
          <cell r="D5564" t="str">
            <v>Uruana/GO</v>
          </cell>
          <cell r="E5564" t="str">
            <v>C</v>
          </cell>
          <cell r="F5564">
            <v>0.14914914182657693</v>
          </cell>
          <cell r="G5564" t="str">
            <v>A</v>
          </cell>
          <cell r="H5564">
            <v>0.91786390256277017</v>
          </cell>
          <cell r="I5564" t="str">
            <v>B</v>
          </cell>
          <cell r="J5564">
            <v>-9.7953037860468457E-3</v>
          </cell>
          <cell r="K5564" t="str">
            <v>C</v>
          </cell>
          <cell r="L5564" t="str">
            <v>Dicf</v>
          </cell>
          <cell r="M5564" t="str">
            <v/>
          </cell>
          <cell r="N5564" t="str">
            <v>CAPAG Ano Base 2023</v>
          </cell>
          <cell r="O5564" t="str">
            <v>Não</v>
          </cell>
          <cell r="P5564">
            <v>2.4253316369907716</v>
          </cell>
          <cell r="Q5564" t="str">
            <v>Sim</v>
          </cell>
          <cell r="R5564" t="str">
            <v/>
          </cell>
          <cell r="S5564" t="str">
            <v/>
          </cell>
          <cell r="T5564" t="str">
            <v/>
          </cell>
          <cell r="U5564" t="str">
            <v/>
          </cell>
          <cell r="V5564" t="str">
            <v>Sim</v>
          </cell>
          <cell r="W5564" t="str">
            <v>Não</v>
          </cell>
        </row>
        <row r="5565">
          <cell r="D5565" t="str">
            <v>Urutaí/GO</v>
          </cell>
          <cell r="E5565" t="str">
            <v>C</v>
          </cell>
          <cell r="F5565">
            <v>1.5129074289132775E-3</v>
          </cell>
          <cell r="G5565" t="str">
            <v>A</v>
          </cell>
          <cell r="H5565">
            <v>1.1011715051533262</v>
          </cell>
          <cell r="I5565" t="str">
            <v>C</v>
          </cell>
          <cell r="J5565">
            <v>7.4731962300882943E-2</v>
          </cell>
          <cell r="K5565" t="str">
            <v>A</v>
          </cell>
          <cell r="L5565" t="str">
            <v>Cicf</v>
          </cell>
          <cell r="M5565" t="str">
            <v/>
          </cell>
          <cell r="N5565" t="str">
            <v>CAPAG Ano Base 2023</v>
          </cell>
          <cell r="O5565" t="str">
            <v>Não</v>
          </cell>
          <cell r="P5565">
            <v>6.5715014033485314E-2</v>
          </cell>
          <cell r="Q5565" t="str">
            <v>Sim</v>
          </cell>
          <cell r="R5565" t="str">
            <v/>
          </cell>
          <cell r="S5565" t="str">
            <v/>
          </cell>
          <cell r="T5565" t="str">
            <v/>
          </cell>
          <cell r="U5565" t="str">
            <v/>
          </cell>
          <cell r="V5565" t="str">
            <v>Sim</v>
          </cell>
          <cell r="W5565" t="str">
            <v>Sim</v>
          </cell>
        </row>
        <row r="5566">
          <cell r="D5566" t="str">
            <v>Valparaíso de Goiás/GO</v>
          </cell>
          <cell r="E5566" t="str">
            <v>C</v>
          </cell>
          <cell r="F5566">
            <v>0.1447656256264496</v>
          </cell>
          <cell r="G5566" t="str">
            <v>A</v>
          </cell>
          <cell r="H5566">
            <v>0.87944885274624007</v>
          </cell>
          <cell r="I5566" t="str">
            <v>B</v>
          </cell>
          <cell r="J5566">
            <v>0</v>
          </cell>
          <cell r="K5566" t="str">
            <v>C</v>
          </cell>
          <cell r="L5566" t="str">
            <v>Dicf</v>
          </cell>
          <cell r="M5566" t="str">
            <v/>
          </cell>
          <cell r="N5566" t="str">
            <v>CAPAG Ano Base 2023</v>
          </cell>
          <cell r="O5566" t="str">
            <v>Não</v>
          </cell>
          <cell r="P5566" t="str">
            <v>n.d.</v>
          </cell>
          <cell r="Q5566" t="str">
            <v>Sim</v>
          </cell>
          <cell r="R5566" t="str">
            <v/>
          </cell>
          <cell r="S5566" t="str">
            <v/>
          </cell>
          <cell r="T5566" t="str">
            <v/>
          </cell>
          <cell r="U5566" t="str">
            <v/>
          </cell>
          <cell r="V5566" t="str">
            <v>Sim</v>
          </cell>
          <cell r="W5566" t="str">
            <v>Sim</v>
          </cell>
        </row>
        <row r="5567">
          <cell r="D5567" t="str">
            <v>Varjão/GO</v>
          </cell>
          <cell r="E5567" t="str">
            <v>C</v>
          </cell>
          <cell r="F5567">
            <v>0.15084341345975771</v>
          </cell>
          <cell r="G5567" t="str">
            <v>A</v>
          </cell>
          <cell r="H5567">
            <v>0.95524900508790023</v>
          </cell>
          <cell r="I5567" t="str">
            <v>C</v>
          </cell>
          <cell r="J5567">
            <v>-1.586499797312867E-2</v>
          </cell>
          <cell r="K5567" t="str">
            <v>C</v>
          </cell>
          <cell r="L5567" t="str">
            <v>Cicf</v>
          </cell>
          <cell r="M5567" t="str">
            <v/>
          </cell>
          <cell r="N5567" t="str">
            <v>CAPAG Ano Base 2023</v>
          </cell>
          <cell r="O5567" t="str">
            <v>Não</v>
          </cell>
          <cell r="P5567">
            <v>2.676884869180983</v>
          </cell>
          <cell r="Q5567" t="str">
            <v>Sim</v>
          </cell>
          <cell r="R5567" t="str">
            <v/>
          </cell>
          <cell r="S5567" t="str">
            <v/>
          </cell>
          <cell r="T5567" t="str">
            <v/>
          </cell>
          <cell r="U5567" t="str">
            <v/>
          </cell>
          <cell r="V5567" t="str">
            <v>Sim</v>
          </cell>
          <cell r="W5567" t="str">
            <v>Sim</v>
          </cell>
        </row>
        <row r="5568">
          <cell r="D5568" t="str">
            <v>Vianópolis/GO</v>
          </cell>
          <cell r="E5568" t="str">
            <v>n.d.</v>
          </cell>
          <cell r="F5568">
            <v>0.10460955266458501</v>
          </cell>
          <cell r="G5568" t="str">
            <v>A</v>
          </cell>
          <cell r="H5568" t="str">
            <v>n.d.</v>
          </cell>
          <cell r="I5568" t="str">
            <v>n.d.</v>
          </cell>
          <cell r="J5568">
            <v>-8.7334937770941253E-3</v>
          </cell>
          <cell r="K5568" t="str">
            <v>C</v>
          </cell>
          <cell r="L5568" t="str">
            <v>Cicf</v>
          </cell>
          <cell r="M5568"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68" t="str">
            <v>CAPAG Ano Base 2023</v>
          </cell>
          <cell r="O5568" t="str">
            <v>Não</v>
          </cell>
          <cell r="P5568">
            <v>1.4030645996821542</v>
          </cell>
          <cell r="Q5568" t="str">
            <v>Sim</v>
          </cell>
          <cell r="R5568" t="str">
            <v/>
          </cell>
          <cell r="S5568" t="str">
            <v>Sim</v>
          </cell>
          <cell r="T5568" t="str">
            <v/>
          </cell>
          <cell r="U5568" t="str">
            <v/>
          </cell>
          <cell r="V5568" t="str">
            <v>Sim</v>
          </cell>
          <cell r="W5568" t="str">
            <v>Não</v>
          </cell>
        </row>
        <row r="5569">
          <cell r="D5569" t="str">
            <v>Vicentinópolis/GO</v>
          </cell>
          <cell r="E5569" t="str">
            <v>n.d.</v>
          </cell>
          <cell r="F5569">
            <v>0.16320329268222586</v>
          </cell>
          <cell r="G5569" t="str">
            <v>A</v>
          </cell>
          <cell r="H5569" t="str">
            <v>n.d.</v>
          </cell>
          <cell r="I5569" t="str">
            <v>n.d.</v>
          </cell>
          <cell r="J5569">
            <v>7.283077425479248E-3</v>
          </cell>
          <cell r="K5569" t="str">
            <v>B</v>
          </cell>
          <cell r="L5569" t="str">
            <v>Cicf</v>
          </cell>
          <cell r="M5569"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69" t="str">
            <v>CAPAG Ano Base 2023</v>
          </cell>
          <cell r="O5569" t="str">
            <v>Não</v>
          </cell>
          <cell r="P5569">
            <v>0.65161589550785848</v>
          </cell>
          <cell r="Q5569" t="str">
            <v>Sim</v>
          </cell>
          <cell r="R5569" t="str">
            <v/>
          </cell>
          <cell r="S5569" t="str">
            <v>Sim</v>
          </cell>
          <cell r="T5569" t="str">
            <v/>
          </cell>
          <cell r="U5569" t="str">
            <v/>
          </cell>
          <cell r="V5569" t="str">
            <v>Sim</v>
          </cell>
          <cell r="W5569" t="str">
            <v>Não</v>
          </cell>
        </row>
        <row r="5570">
          <cell r="D5570" t="str">
            <v>Vila Boa/GO</v>
          </cell>
          <cell r="E5570" t="str">
            <v>n.d.</v>
          </cell>
          <cell r="F5570">
            <v>0.24202813235129544</v>
          </cell>
          <cell r="G5570" t="str">
            <v>A</v>
          </cell>
          <cell r="H5570" t="str">
            <v>n.d.</v>
          </cell>
          <cell r="I5570" t="str">
            <v>n.d.</v>
          </cell>
          <cell r="J5570">
            <v>-7.6697295471853846E-2</v>
          </cell>
          <cell r="K5570" t="str">
            <v>C</v>
          </cell>
          <cell r="L5570" t="str">
            <v>Bicf</v>
          </cell>
          <cell r="M5570" t="str">
            <v xml:space="preserve">Município declarou Deduções de Receitas Correntes com valores negativos. Verifique as colunas Deduções - Transferências Constitucionais, Deduções - Fundeb e Outras Deduções da Receita na rubrica Receitas Correntes extraídas do Anexo I-C da DCA.
</v>
          </cell>
          <cell r="N5570" t="str">
            <v>CAPAG Ano Base 2023</v>
          </cell>
          <cell r="O5570" t="str">
            <v>Não</v>
          </cell>
          <cell r="P5570">
            <v>11.917126900840197</v>
          </cell>
          <cell r="Q5570" t="str">
            <v>Sim</v>
          </cell>
          <cell r="R5570" t="str">
            <v/>
          </cell>
          <cell r="S5570" t="str">
            <v>Sim</v>
          </cell>
          <cell r="T5570" t="str">
            <v/>
          </cell>
          <cell r="U5570" t="str">
            <v/>
          </cell>
          <cell r="V5570" t="str">
            <v>Sim</v>
          </cell>
          <cell r="W5570" t="str">
            <v>Sim</v>
          </cell>
        </row>
        <row r="5571">
          <cell r="D5571" t="str">
            <v>Vila Propício/GO</v>
          </cell>
          <cell r="E5571" t="str">
            <v>n.d.</v>
          </cell>
          <cell r="F5571">
            <v>1.541609885005755E-2</v>
          </cell>
          <cell r="G5571" t="str">
            <v>A</v>
          </cell>
          <cell r="H5571" t="str">
            <v>n.d.</v>
          </cell>
          <cell r="I5571" t="str">
            <v>n.d.</v>
          </cell>
          <cell r="J5571" t="str">
            <v>n.d.</v>
          </cell>
          <cell r="K5571" t="str">
            <v>n.d.</v>
          </cell>
          <cell r="L5571" t="str">
            <v>Cicf</v>
          </cell>
          <cell r="M5571" t="str">
            <v xml:space="preserve">Município declarou Deduções de Receitas Correntes com valores negativos. Verifique as colunas Deduções - Transferências Constitucionais, Deduções - Fundeb e Outras Deduções da Receita na rubrica Receitas Correntes extraídas do Anexo I-C da DCA.
Município declarou Obrigações Financeiras com valores negativos. Verifique as colunas Restos a Pagar Liquidados e Não Pagos de Exercícios Anteriores, Restos a Pagar Liquidados e Não Pagos do Exercício, Restos a Pagar Empenhados de Exercícios Anteriores e Demais Obrigações Financeiras da rubrica Total dos Recursos Não Vinculados extraídas do Anexo V do RGF.
</v>
          </cell>
          <cell r="N5571" t="str">
            <v>CAPAG Ano Base 2023</v>
          </cell>
          <cell r="O5571" t="str">
            <v>Não</v>
          </cell>
          <cell r="P5571" t="str">
            <v>n.d.</v>
          </cell>
          <cell r="Q5571" t="str">
            <v>Sim</v>
          </cell>
          <cell r="R5571" t="str">
            <v/>
          </cell>
          <cell r="S5571" t="str">
            <v>Sim</v>
          </cell>
          <cell r="T5571" t="str">
            <v/>
          </cell>
          <cell r="U5571" t="str">
            <v>Sim</v>
          </cell>
          <cell r="V5571" t="str">
            <v>Sim</v>
          </cell>
          <cell r="W5571" t="str">
            <v>Sim</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pagdosestados"/>
    </sheetNames>
    <sheetDataSet>
      <sheetData sheetId="0">
        <row r="1">
          <cell r="A1" t="str">
            <v>UF</v>
          </cell>
          <cell r="H1" t="str">
            <v>Classificação da CAPAG</v>
          </cell>
        </row>
        <row r="2">
          <cell r="A2" t="str">
            <v>AC</v>
          </cell>
          <cell r="H2" t="str">
            <v>C</v>
          </cell>
        </row>
        <row r="3">
          <cell r="A3" t="str">
            <v>AL</v>
          </cell>
          <cell r="H3" t="str">
            <v>B</v>
          </cell>
        </row>
        <row r="4">
          <cell r="A4" t="str">
            <v>AM</v>
          </cell>
          <cell r="H4" t="str">
            <v>B+</v>
          </cell>
        </row>
        <row r="5">
          <cell r="A5" t="str">
            <v>AP</v>
          </cell>
          <cell r="H5" t="str">
            <v>B</v>
          </cell>
        </row>
        <row r="6">
          <cell r="A6" t="str">
            <v>BA</v>
          </cell>
          <cell r="H6" t="str">
            <v>A+</v>
          </cell>
        </row>
        <row r="7">
          <cell r="A7" t="str">
            <v>CE</v>
          </cell>
          <cell r="H7" t="str">
            <v>A</v>
          </cell>
        </row>
        <row r="8">
          <cell r="A8" t="str">
            <v>DF</v>
          </cell>
          <cell r="H8" t="str">
            <v>B</v>
          </cell>
        </row>
        <row r="9">
          <cell r="A9" t="str">
            <v>ES</v>
          </cell>
          <cell r="H9" t="str">
            <v>A+</v>
          </cell>
        </row>
        <row r="10">
          <cell r="A10" t="str">
            <v>GO</v>
          </cell>
          <cell r="H10" t="str">
            <v>C</v>
          </cell>
        </row>
        <row r="11">
          <cell r="A11" t="str">
            <v>MA</v>
          </cell>
          <cell r="H11" t="str">
            <v>B</v>
          </cell>
        </row>
        <row r="12">
          <cell r="A12" t="str">
            <v>MG</v>
          </cell>
          <cell r="H12" t="str">
            <v>C</v>
          </cell>
        </row>
        <row r="13">
          <cell r="A13" t="str">
            <v>MS</v>
          </cell>
          <cell r="H13" t="str">
            <v>A+</v>
          </cell>
        </row>
        <row r="14">
          <cell r="A14" t="str">
            <v>MT</v>
          </cell>
          <cell r="H14" t="str">
            <v>A+</v>
          </cell>
        </row>
        <row r="15">
          <cell r="A15" t="str">
            <v>PA</v>
          </cell>
          <cell r="H15" t="str">
            <v>B</v>
          </cell>
        </row>
        <row r="16">
          <cell r="A16" t="str">
            <v>PB</v>
          </cell>
          <cell r="H16" t="str">
            <v>A</v>
          </cell>
        </row>
        <row r="17">
          <cell r="A17" t="str">
            <v>PE</v>
          </cell>
          <cell r="H17" t="str">
            <v>B+</v>
          </cell>
        </row>
        <row r="18">
          <cell r="A18" t="str">
            <v>PI</v>
          </cell>
          <cell r="H18" t="str">
            <v>B+</v>
          </cell>
        </row>
        <row r="19">
          <cell r="A19" t="str">
            <v>PR</v>
          </cell>
          <cell r="H19" t="str">
            <v>A+</v>
          </cell>
        </row>
        <row r="20">
          <cell r="A20" t="str">
            <v>RJ</v>
          </cell>
          <cell r="H20" t="str">
            <v>C</v>
          </cell>
        </row>
        <row r="21">
          <cell r="A21" t="str">
            <v>RN</v>
          </cell>
          <cell r="H21" t="str">
            <v>C</v>
          </cell>
        </row>
        <row r="22">
          <cell r="A22" t="str">
            <v>RO</v>
          </cell>
          <cell r="H22" t="str">
            <v>A+</v>
          </cell>
        </row>
        <row r="23">
          <cell r="A23" t="str">
            <v>RR</v>
          </cell>
          <cell r="H23" t="str">
            <v>A</v>
          </cell>
        </row>
        <row r="24">
          <cell r="A24" t="str">
            <v>RS</v>
          </cell>
          <cell r="H24" t="str">
            <v>D</v>
          </cell>
        </row>
        <row r="25">
          <cell r="A25" t="str">
            <v>SC</v>
          </cell>
          <cell r="H25" t="str">
            <v>A+</v>
          </cell>
        </row>
        <row r="26">
          <cell r="A26" t="str">
            <v>SE</v>
          </cell>
          <cell r="H26" t="str">
            <v>A</v>
          </cell>
        </row>
        <row r="27">
          <cell r="A27" t="str">
            <v>SP</v>
          </cell>
          <cell r="H27" t="str">
            <v>B</v>
          </cell>
        </row>
        <row r="28">
          <cell r="A28" t="str">
            <v>TO</v>
          </cell>
          <cell r="H28" t="str">
            <v>B+</v>
          </cell>
        </row>
      </sheetData>
    </sheetDataSet>
  </externalBook>
</externalLink>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1">
  <rv s="0">
    <v>0</v>
    <v>5</v>
  </rv>
  <rv s="0">
    <v>1</v>
    <v>5</v>
  </rv>
  <rv s="0">
    <v>2</v>
    <v>5</v>
  </rv>
  <rv s="0">
    <v>3</v>
    <v>5</v>
  </rv>
  <rv s="0">
    <v>4</v>
    <v>5</v>
  </rv>
  <rv s="0">
    <v>5</v>
    <v>5</v>
  </rv>
  <rv s="0">
    <v>6</v>
    <v>5</v>
  </rv>
  <rv s="0">
    <v>7</v>
    <v>5</v>
  </rv>
  <rv s="0">
    <v>8</v>
    <v>5</v>
  </rv>
  <rv s="0">
    <v>9</v>
    <v>5</v>
  </rv>
  <rv s="0">
    <v>10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4FA993-C909-4A2E-A61D-52610482CB66}" name="Tabela1" displayName="Tabela1" ref="B13:AC40" totalsRowShown="0" headerRowDxfId="252" dataDxfId="251">
  <autoFilter ref="B13:AC40" xr:uid="{00000000-0009-0000-0100-000001000000}"/>
  <tableColumns count="28">
    <tableColumn id="1" xr3:uid="{614FEC4F-6195-4F13-945A-F54D0F8A8561}" name="uf" dataDxfId="250"/>
    <tableColumn id="2" xr3:uid="{8C8632C2-18AE-4DBF-A846-1EE7474FAB0E}" name="AC" dataDxfId="249"/>
    <tableColumn id="3" xr3:uid="{158B5ED1-59B2-4302-8947-B0EACF773B67}" name="AL" dataDxfId="248"/>
    <tableColumn id="4" xr3:uid="{E277BB09-1843-4A81-B540-85D33F4A44F1}" name="AM" dataDxfId="247"/>
    <tableColumn id="5" xr3:uid="{E64E51C2-7A29-4AE5-948C-B9CF64E8C1B5}" name="AP" dataDxfId="246"/>
    <tableColumn id="6" xr3:uid="{5C6D73DE-97AD-4249-B0D0-7141DAD4B007}" name="BA" dataDxfId="245"/>
    <tableColumn id="7" xr3:uid="{E685C789-FC6D-4FC7-BEB0-EB0722E90A1D}" name="CE" dataDxfId="244"/>
    <tableColumn id="8" xr3:uid="{3A3DA88C-5C6F-4544-97F5-92AA8909BD96}" name="DF" dataDxfId="243"/>
    <tableColumn id="9" xr3:uid="{5F6A6DCF-5FD6-4DC3-88A7-41BFCB2E3CB9}" name="ES" dataDxfId="242"/>
    <tableColumn id="10" xr3:uid="{07963BEF-CB78-49DA-9BCF-223C0460CE61}" name="GO" dataDxfId="241"/>
    <tableColumn id="11" xr3:uid="{D897125D-32F1-4344-BF26-CE2019D104F5}" name="MA" dataDxfId="240"/>
    <tableColumn id="12" xr3:uid="{63919470-6E1B-4952-A448-E382EA144D4A}" name="MG" dataDxfId="239"/>
    <tableColumn id="13" xr3:uid="{2F3572AD-9958-41FF-96FF-012A1D98F98E}" name="MS" dataDxfId="238"/>
    <tableColumn id="14" xr3:uid="{0E4227FD-12C2-4A55-A3E0-262FDEF551F8}" name="MT" dataDxfId="237"/>
    <tableColumn id="15" xr3:uid="{4B60BF24-5A6B-41D5-80AE-A61300E75A04}" name="PA" dataDxfId="236"/>
    <tableColumn id="16" xr3:uid="{DFC169EB-210F-4031-BDE3-35BAB5497B50}" name="PB" dataDxfId="235"/>
    <tableColumn id="17" xr3:uid="{15EF3C1B-7298-46BE-9FBC-5A90599EE759}" name="PE" dataDxfId="234"/>
    <tableColumn id="19" xr3:uid="{27A4C483-2BAB-4623-839A-58329377EFF7}" name="PI" dataDxfId="233"/>
    <tableColumn id="30" xr3:uid="{DC889E3A-FBDF-4A55-AE77-32A53DA059E8}" name="PR" dataDxfId="232"/>
    <tableColumn id="21" xr3:uid="{CB39C2E2-39EC-4A14-A2A8-6B46A5346221}" name="RJ" dataDxfId="231"/>
    <tableColumn id="22" xr3:uid="{EAEB998F-58A3-4F77-AAF1-DFA186C70B12}" name="RN" dataDxfId="230"/>
    <tableColumn id="23" xr3:uid="{EC590834-E2BD-4981-A139-BDFD344B7704}" name="RO" dataDxfId="229"/>
    <tableColumn id="24" xr3:uid="{E4F2858D-EC07-42E0-9772-0A00337455C9}" name="RR" dataDxfId="228"/>
    <tableColumn id="25" xr3:uid="{FBA87BA9-96EB-41F1-A00F-329C52C52BE6}" name="RS" dataDxfId="227"/>
    <tableColumn id="26" xr3:uid="{330A9773-1209-4851-B048-2FA39CBCE895}" name="SC" dataDxfId="226"/>
    <tableColumn id="29" xr3:uid="{6A3D9E1C-784C-400E-9AE6-D3C10ED2D9E1}" name="SE" dataDxfId="225"/>
    <tableColumn id="27" xr3:uid="{4C7DC500-7EA5-45A6-A759-B86BA730F2C6}" name="SP" dataDxfId="224"/>
    <tableColumn id="28" xr3:uid="{51DA9E9F-8E14-40BC-83DE-8DBC61AB705F}" name="TO" dataDxfId="223"/>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F9B60F-70EF-4F3C-8BC0-8503549F8AFF}" name="Tabela2" displayName="Tabela2" ref="A7:F124" totalsRowShown="0" headerRowDxfId="222">
  <autoFilter ref="A7:F124" xr:uid="{00000000-0009-0000-0100-000002000000}"/>
  <tableColumns count="6">
    <tableColumn id="1" xr3:uid="{00000000-0010-0000-0100-000001000000}" name="Origem" dataDxfId="221"/>
    <tableColumn id="2" xr3:uid="{00000000-0010-0000-0100-000002000000}" name="Destino" dataDxfId="220"/>
    <tableColumn id="3" xr3:uid="{00000000-0010-0000-0100-000003000000}" name="Aliquota ICMS Interestadual" dataDxfId="219"/>
    <tableColumn id="4" xr3:uid="{00000000-0010-0000-0100-000004000000}" name="Alíquota ICMS Destino" dataDxfId="218"/>
    <tableColumn id="5" xr3:uid="{00000000-0010-0000-0100-000005000000}" name="FCP" dataDxfId="217"/>
    <tableColumn id="6" xr3:uid="{00000000-0010-0000-0100-000006000000}" name="Base Legal" dataDxfId="216"/>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8BD43E8-32E2-474C-B237-078B6C45A7FB}">
  <we:reference id="wa200005502" version="1.0.0.11" store="pt-BR" storeType="OMEX"/>
  <we:alternateReferences>
    <we:reference id="WA200005502" version="1.0.0.11" store="" storeType="OMEX"/>
  </we:alternateReferences>
  <we:properties>
    <we:property name="docId" value="&quot;aLuENGtQH7f1IXnf4FMgD&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tesourotransparente.gov.br/ckan/dataset/capag-municipio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hyperlink" Target="https://portaldatransparencia.gov.br/sancoes/consulta?ordenarPor=nomeSancionado&amp;direcao=asc" TargetMode="External"/><Relationship Id="rId13" Type="http://schemas.openxmlformats.org/officeDocument/2006/relationships/hyperlink" Target="http://cnd.dataprev.gov.br/cws/contexto/cnd/cnd.html" TargetMode="External"/><Relationship Id="rId3" Type="http://schemas.openxmlformats.org/officeDocument/2006/relationships/hyperlink" Target="https://conlicitacao.com.br/balanco-patrimonial-para-licitacao-na-forma-da-lei/" TargetMode="External"/><Relationship Id="rId7" Type="http://schemas.openxmlformats.org/officeDocument/2006/relationships/hyperlink" Target="https://www3.comprasnet.gov.br/sicaf-web/private/index.jsf" TargetMode="External"/><Relationship Id="rId12" Type="http://schemas.openxmlformats.org/officeDocument/2006/relationships/hyperlink" Target="https://www.tce.sp.gov.br/apenados" TargetMode="External"/><Relationship Id="rId2" Type="http://schemas.openxmlformats.org/officeDocument/2006/relationships/hyperlink" Target="../../Users/User/OneDrive%20-%20olvinternacional.com.br/002%20-%20Vendas%20ao%20Governo/XRP/Documentos%20e%20Certid&#245;es/CNH%20MARCOS%20F%20OLIVEIRA.pdf" TargetMode="External"/><Relationship Id="rId1" Type="http://schemas.openxmlformats.org/officeDocument/2006/relationships/hyperlink" Target="../../Users/002%20-%20Vendas%20ao%20Governo/XRP/Documentos%20e%20Certid&#245;es/ALTERAO-ESPAO-OLINDA-092024-pdf-D4Sign.pdf" TargetMode="External"/><Relationship Id="rId6" Type="http://schemas.openxmlformats.org/officeDocument/2006/relationships/hyperlink" Target="https://portaldatransparencia.gov.br/sancoes/consulta?ordenarPor=nomeSancionado&amp;direcao=asc" TargetMode="External"/><Relationship Id="rId11" Type="http://schemas.openxmlformats.org/officeDocument/2006/relationships/hyperlink" Target="http://www.servicos.controladoriageral.sp.gov.br/PesquisaCEEP.aspx" TargetMode="External"/><Relationship Id="rId5" Type="http://schemas.openxmlformats.org/officeDocument/2006/relationships/hyperlink" Target="https://youtu.be/Jvedr2dD8yQ" TargetMode="External"/><Relationship Id="rId15" Type="http://schemas.openxmlformats.org/officeDocument/2006/relationships/drawing" Target="../drawings/drawing4.xml"/><Relationship Id="rId10" Type="http://schemas.openxmlformats.org/officeDocument/2006/relationships/hyperlink" Target="http://www.esancoes.sp.gov.br/" TargetMode="External"/><Relationship Id="rId4" Type="http://schemas.openxmlformats.org/officeDocument/2006/relationships/hyperlink" Target="https://conlicitacao.com.br/iniciantes/como-tirar-certidao-de-falencia-concordata-e-recuperacao-judicial/" TargetMode="External"/><Relationship Id="rId9" Type="http://schemas.openxmlformats.org/officeDocument/2006/relationships/hyperlink" Target="http://www.cnj.jus.br/improbidade_adm/consultar_requerido.php" TargetMode="External"/><Relationship Id="rId14"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portaldatransparencia.gov.br/sancoes/consulta?ordenarPor=nomeSancionado&amp;direcao=asc" TargetMode="External"/><Relationship Id="rId13" Type="http://schemas.openxmlformats.org/officeDocument/2006/relationships/hyperlink" Target="http://cnd.dataprev.gov.br/cws/contexto/cnd/cnd.html" TargetMode="External"/><Relationship Id="rId3" Type="http://schemas.openxmlformats.org/officeDocument/2006/relationships/hyperlink" Target="https://conlicitacao.com.br/balanco-patrimonial-para-licitacao-na-forma-da-lei/" TargetMode="External"/><Relationship Id="rId7" Type="http://schemas.openxmlformats.org/officeDocument/2006/relationships/hyperlink" Target="https://www3.comprasnet.gov.br/sicaf-web/private/index.jsf" TargetMode="External"/><Relationship Id="rId12" Type="http://schemas.openxmlformats.org/officeDocument/2006/relationships/hyperlink" Target="https://www.tce.sp.gov.br/apenados" TargetMode="External"/><Relationship Id="rId2" Type="http://schemas.openxmlformats.org/officeDocument/2006/relationships/hyperlink" Target="../../Users/User/OneDrive%20-%20olvinternacional.com.br/002%20-%20Vendas%20ao%20Governo/XRP/Documentos%20e%20Certid&#245;es/CNH%20MARCOS%20F%20OLIVEIRA.pdf" TargetMode="External"/><Relationship Id="rId1" Type="http://schemas.openxmlformats.org/officeDocument/2006/relationships/hyperlink" Target="../../Users/002%20-%20Vendas%20ao%20Governo/XRP/Documentos%20e%20Certid&#245;es/ALTERAO-ESPAO-OLINDA-092024-pdf-D4Sign.pdf" TargetMode="External"/><Relationship Id="rId6" Type="http://schemas.openxmlformats.org/officeDocument/2006/relationships/hyperlink" Target="https://portaldatransparencia.gov.br/sancoes/consulta?ordenarPor=nomeSancionado&amp;direcao=asc" TargetMode="External"/><Relationship Id="rId11" Type="http://schemas.openxmlformats.org/officeDocument/2006/relationships/hyperlink" Target="http://www.servicos.controladoriageral.sp.gov.br/PesquisaCEEP.aspx" TargetMode="External"/><Relationship Id="rId5" Type="http://schemas.openxmlformats.org/officeDocument/2006/relationships/hyperlink" Target="https://youtu.be/Jvedr2dD8yQ" TargetMode="External"/><Relationship Id="rId15" Type="http://schemas.openxmlformats.org/officeDocument/2006/relationships/drawing" Target="../drawings/drawing5.xml"/><Relationship Id="rId10" Type="http://schemas.openxmlformats.org/officeDocument/2006/relationships/hyperlink" Target="http://www.esancoes.sp.gov.br/" TargetMode="External"/><Relationship Id="rId4" Type="http://schemas.openxmlformats.org/officeDocument/2006/relationships/hyperlink" Target="https://conlicitacao.com.br/iniciantes/como-tirar-certidao-de-falencia-concordata-e-recuperacao-judicial/" TargetMode="External"/><Relationship Id="rId9" Type="http://schemas.openxmlformats.org/officeDocument/2006/relationships/hyperlink" Target="http://www.cnj.jus.br/improbidade_adm/consultar_requerido.php" TargetMode="External"/><Relationship Id="rId1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hyperlink" Target="https://app.elicitacao.com.br/home" TargetMode="External"/><Relationship Id="rId2" Type="http://schemas.openxmlformats.org/officeDocument/2006/relationships/hyperlink" Target="https://app.sigapregao.com.br/" TargetMode="External"/><Relationship Id="rId1" Type="http://schemas.openxmlformats.org/officeDocument/2006/relationships/hyperlink" Target="https://app.sigapregao.com.br/" TargetMode="External"/><Relationship Id="rId5" Type="http://schemas.openxmlformats.org/officeDocument/2006/relationships/drawing" Target="../drawings/drawing6.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cerquilho.gcaspp.com/PortalProtocolo/protocolo.wpwizardsolicitacaoprotocolo.aspx" TargetMode="External"/><Relationship Id="rId2" Type="http://schemas.openxmlformats.org/officeDocument/2006/relationships/hyperlink" Target="mailto:informatica@cerquilho.sp.gov.br" TargetMode="External"/><Relationship Id="rId1" Type="http://schemas.openxmlformats.org/officeDocument/2006/relationships/hyperlink" Target="mailto:compras.apoio@cerquilho.sp.gov.br" TargetMode="External"/><Relationship Id="rId5" Type="http://schemas.openxmlformats.org/officeDocument/2006/relationships/drawing" Target="../drawings/drawing8.xml"/><Relationship Id="rId4" Type="http://schemas.openxmlformats.org/officeDocument/2006/relationships/hyperlink" Target="http://www.cerquilho.sp.gov.br/"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6" Type="http://schemas.openxmlformats.org/officeDocument/2006/relationships/hyperlink" Target="https://meetime.com.br/" TargetMode="External"/><Relationship Id="rId21" Type="http://schemas.openxmlformats.org/officeDocument/2006/relationships/hyperlink" Target="https://www.gov.br/compras/pt-br" TargetMode="External"/><Relationship Id="rId42" Type="http://schemas.openxmlformats.org/officeDocument/2006/relationships/hyperlink" Target="https://siftery.com/" TargetMode="External"/><Relationship Id="rId47" Type="http://schemas.openxmlformats.org/officeDocument/2006/relationships/hyperlink" Target="https://www.crunchbase.com/" TargetMode="External"/><Relationship Id="rId63" Type="http://schemas.openxmlformats.org/officeDocument/2006/relationships/hyperlink" Target="https://www.metataganalyzer.com/" TargetMode="External"/><Relationship Id="rId68" Type="http://schemas.openxmlformats.org/officeDocument/2006/relationships/hyperlink" Target="https://hostingchecker.com/" TargetMode="External"/><Relationship Id="rId2" Type="http://schemas.openxmlformats.org/officeDocument/2006/relationships/hyperlink" Target="https://dashboard.lusha.com/dashboard" TargetMode="External"/><Relationship Id="rId16" Type="http://schemas.openxmlformats.org/officeDocument/2006/relationships/hyperlink" Target="https://editor.audio/" TargetMode="External"/><Relationship Id="rId29" Type="http://schemas.openxmlformats.org/officeDocument/2006/relationships/hyperlink" Target="https://tn003.nimbi.com.br/" TargetMode="External"/><Relationship Id="rId11" Type="http://schemas.openxmlformats.org/officeDocument/2006/relationships/hyperlink" Target="https://builtwith.com/" TargetMode="External"/><Relationship Id="rId24" Type="http://schemas.openxmlformats.org/officeDocument/2006/relationships/hyperlink" Target="https://dashboard.lusha.com/" TargetMode="External"/><Relationship Id="rId32" Type="http://schemas.openxmlformats.org/officeDocument/2006/relationships/hyperlink" Target="https://app.plays.ai/" TargetMode="External"/><Relationship Id="rId37" Type="http://schemas.openxmlformats.org/officeDocument/2006/relationships/hyperlink" Target="https://zoominfo.com/" TargetMode="External"/><Relationship Id="rId40" Type="http://schemas.openxmlformats.org/officeDocument/2006/relationships/hyperlink" Target="https://www.datanyze.com/" TargetMode="External"/><Relationship Id="rId45" Type="http://schemas.openxmlformats.org/officeDocument/2006/relationships/hyperlink" Target="https://www.ghostery.com/" TargetMode="External"/><Relationship Id="rId53" Type="http://schemas.openxmlformats.org/officeDocument/2006/relationships/hyperlink" Target="https://www.leadfeeder.com/" TargetMode="External"/><Relationship Id="rId58" Type="http://schemas.openxmlformats.org/officeDocument/2006/relationships/hyperlink" Target="https://smallseotools.com/google-index-checker" TargetMode="External"/><Relationship Id="rId66" Type="http://schemas.openxmlformats.org/officeDocument/2006/relationships/hyperlink" Target="https://publicwww.com/" TargetMode="External"/><Relationship Id="rId74" Type="http://schemas.openxmlformats.org/officeDocument/2006/relationships/printerSettings" Target="../printerSettings/printerSettings8.bin"/><Relationship Id="rId5" Type="http://schemas.openxmlformats.org/officeDocument/2006/relationships/hyperlink" Target="https://inteligencia-dados-app.fiesp.com.br/imi2/site/Pesquisa" TargetMode="External"/><Relationship Id="rId61" Type="http://schemas.openxmlformats.org/officeDocument/2006/relationships/hyperlink" Target="https://www.leadfeeder.com/" TargetMode="External"/><Relationship Id="rId19" Type="http://schemas.openxmlformats.org/officeDocument/2006/relationships/hyperlink" Target="https://inteligencia-dados-app.fiesp.com.br/imi2/site/Pesquisa" TargetMode="External"/><Relationship Id="rId14" Type="http://schemas.openxmlformats.org/officeDocument/2006/relationships/hyperlink" Target="https://www.directoriodefabricas.com/" TargetMode="External"/><Relationship Id="rId22" Type="http://schemas.openxmlformats.org/officeDocument/2006/relationships/hyperlink" Target="https://app.hubspot.com/" TargetMode="External"/><Relationship Id="rId27" Type="http://schemas.openxmlformats.org/officeDocument/2006/relationships/hyperlink" Target="https://www.mixmax.com/" TargetMode="External"/><Relationship Id="rId30" Type="http://schemas.openxmlformats.org/officeDocument/2006/relationships/hyperlink" Target="https://www.neoway.com.br/" TargetMode="External"/><Relationship Id="rId35" Type="http://schemas.openxmlformats.org/officeDocument/2006/relationships/hyperlink" Target="https://app.sigapregao.com.br/" TargetMode="External"/><Relationship Id="rId43" Type="http://schemas.openxmlformats.org/officeDocument/2006/relationships/hyperlink" Target="https://www.technologylookup.com/" TargetMode="External"/><Relationship Id="rId48" Type="http://schemas.openxmlformats.org/officeDocument/2006/relationships/hyperlink" Target="https://www.hginsights.com/" TargetMode="External"/><Relationship Id="rId56" Type="http://schemas.openxmlformats.org/officeDocument/2006/relationships/hyperlink" Target="https://www.brokenlinkcheck.com/" TargetMode="External"/><Relationship Id="rId64" Type="http://schemas.openxmlformats.org/officeDocument/2006/relationships/hyperlink" Target="https://search.google.com/test/mobile-friendly" TargetMode="External"/><Relationship Id="rId69" Type="http://schemas.openxmlformats.org/officeDocument/2006/relationships/hyperlink" Target="https://www.seoreviewtools.com/bulk-link-analyzer" TargetMode="External"/><Relationship Id="rId8" Type="http://schemas.openxmlformats.org/officeDocument/2006/relationships/hyperlink" Target="https://app.adapta.one/" TargetMode="External"/><Relationship Id="rId51" Type="http://schemas.openxmlformats.org/officeDocument/2006/relationships/hyperlink" Target="https://www.genelify.com/tools/technology-lookup" TargetMode="External"/><Relationship Id="rId72" Type="http://schemas.openxmlformats.org/officeDocument/2006/relationships/hyperlink" Target="https://www.similarweb.com/" TargetMode="External"/><Relationship Id="rId3" Type="http://schemas.openxmlformats.org/officeDocument/2006/relationships/hyperlink" Target="https://eye.zooxsmart.com/login" TargetMode="External"/><Relationship Id="rId12" Type="http://schemas.openxmlformats.org/officeDocument/2006/relationships/hyperlink" Target="https://www3.comprasnet.gov.br/" TargetMode="External"/><Relationship Id="rId17" Type="http://schemas.openxmlformats.org/officeDocument/2006/relationships/hyperlink" Target="https://eye.zooxsmart.com/" TargetMode="External"/><Relationship Id="rId25" Type="http://schemas.openxmlformats.org/officeDocument/2006/relationships/hyperlink" Target="https://www.me.com.br/" TargetMode="External"/><Relationship Id="rId33" Type="http://schemas.openxmlformats.org/officeDocument/2006/relationships/hyperlink" Target="https://www.quemfornece.com/" TargetMode="External"/><Relationship Id="rId38" Type="http://schemas.openxmlformats.org/officeDocument/2006/relationships/hyperlink" Target="https://www.similartech.com/" TargetMode="External"/><Relationship Id="rId46" Type="http://schemas.openxmlformats.org/officeDocument/2006/relationships/hyperlink" Target="https://www.capterra.com/" TargetMode="External"/><Relationship Id="rId59" Type="http://schemas.openxmlformats.org/officeDocument/2006/relationships/hyperlink" Target="https://www.webconfs.com/http-header-check.php" TargetMode="External"/><Relationship Id="rId67" Type="http://schemas.openxmlformats.org/officeDocument/2006/relationships/hyperlink" Target="https://www.wappalyzer.com/" TargetMode="External"/><Relationship Id="rId20" Type="http://schemas.openxmlformats.org/officeDocument/2006/relationships/hyperlink" Target="https://www.g2.com/" TargetMode="External"/><Relationship Id="rId41" Type="http://schemas.openxmlformats.org/officeDocument/2006/relationships/hyperlink" Target="https://whatruns.com/" TargetMode="External"/><Relationship Id="rId54" Type="http://schemas.openxmlformats.org/officeDocument/2006/relationships/hyperlink" Target="https://publicwww.com/" TargetMode="External"/><Relationship Id="rId62" Type="http://schemas.openxmlformats.org/officeDocument/2006/relationships/hyperlink" Target="https://www.bulkseotools.com/bulk-meta-tags-generator.php" TargetMode="External"/><Relationship Id="rId70" Type="http://schemas.openxmlformats.org/officeDocument/2006/relationships/hyperlink" Target="https://www.websitescreenshot.com/" TargetMode="External"/><Relationship Id="rId75" Type="http://schemas.openxmlformats.org/officeDocument/2006/relationships/drawing" Target="../drawings/drawing11.xml"/><Relationship Id="rId1" Type="http://schemas.openxmlformats.org/officeDocument/2006/relationships/hyperlink" Target="https://app.apollo.io/" TargetMode="External"/><Relationship Id="rId6" Type="http://schemas.openxmlformats.org/officeDocument/2006/relationships/hyperlink" Target="https://www.me.com.br/supplier/" TargetMode="External"/><Relationship Id="rId15" Type="http://schemas.openxmlformats.org/officeDocument/2006/relationships/hyperlink" Target="https://app.dux-soup.com/web/dux-profile" TargetMode="External"/><Relationship Id="rId23" Type="http://schemas.openxmlformats.org/officeDocument/2006/relationships/hyperlink" Target="https://www.linkedin.com/sales/home" TargetMode="External"/><Relationship Id="rId28" Type="http://schemas.openxmlformats.org/officeDocument/2006/relationships/hyperlink" Target="https://auth.muse.io/account" TargetMode="External"/><Relationship Id="rId36" Type="http://schemas.openxmlformats.org/officeDocument/2006/relationships/hyperlink" Target="https://www.tesourotransparente.gov.br/" TargetMode="External"/><Relationship Id="rId49" Type="http://schemas.openxmlformats.org/officeDocument/2006/relationships/hyperlink" Target="https://www.winmo.com/" TargetMode="External"/><Relationship Id="rId57" Type="http://schemas.openxmlformats.org/officeDocument/2006/relationships/hyperlink" Target="https://www.genelify.com/tools/technology-lookup" TargetMode="External"/><Relationship Id="rId10" Type="http://schemas.openxmlformats.org/officeDocument/2006/relationships/hyperlink" Target="https://app.apollo.io/" TargetMode="External"/><Relationship Id="rId31" Type="http://schemas.openxmlformats.org/officeDocument/2006/relationships/hyperlink" Target="https://www.petronect.com.br/irj/portal" TargetMode="External"/><Relationship Id="rId44" Type="http://schemas.openxmlformats.org/officeDocument/2006/relationships/hyperlink" Target="https://www.netcraft.com/" TargetMode="External"/><Relationship Id="rId52" Type="http://schemas.openxmlformats.org/officeDocument/2006/relationships/hyperlink" Target="https://www.wappalyzer.com/" TargetMode="External"/><Relationship Id="rId60" Type="http://schemas.openxmlformats.org/officeDocument/2006/relationships/hyperlink" Target="https://securityheaders.com/" TargetMode="External"/><Relationship Id="rId65" Type="http://schemas.openxmlformats.org/officeDocument/2006/relationships/hyperlink" Target="https://www.nerdydata.com/" TargetMode="External"/><Relationship Id="rId73" Type="http://schemas.openxmlformats.org/officeDocument/2006/relationships/hyperlink" Target="https://www.wpthemedetector.com/" TargetMode="External"/><Relationship Id="rId4" Type="http://schemas.openxmlformats.org/officeDocument/2006/relationships/hyperlink" Target="https://www.linkedin.com/sales/home" TargetMode="External"/><Relationship Id="rId9" Type="http://schemas.openxmlformats.org/officeDocument/2006/relationships/hyperlink" Target="https://www.alibaba.com/" TargetMode="External"/><Relationship Id="rId13" Type="http://schemas.openxmlformats.org/officeDocument/2006/relationships/hyperlink" Target="https://www.directindustry.com/" TargetMode="External"/><Relationship Id="rId18" Type="http://schemas.openxmlformats.org/officeDocument/2006/relationships/hyperlink" Target="https://inteligencia-dados.fiesp.com.br/" TargetMode="External"/><Relationship Id="rId39" Type="http://schemas.openxmlformats.org/officeDocument/2006/relationships/hyperlink" Target="https://www.wappalyzer.com/" TargetMode="External"/><Relationship Id="rId34" Type="http://schemas.openxmlformats.org/officeDocument/2006/relationships/hyperlink" Target="https://pro.similarweb.com/" TargetMode="External"/><Relationship Id="rId50" Type="http://schemas.openxmlformats.org/officeDocument/2006/relationships/hyperlink" Target="https://www.tam.io/" TargetMode="External"/><Relationship Id="rId55" Type="http://schemas.openxmlformats.org/officeDocument/2006/relationships/hyperlink" Target="https://www.nerdydata.com/" TargetMode="External"/><Relationship Id="rId7" Type="http://schemas.openxmlformats.org/officeDocument/2006/relationships/hyperlink" Target="https://tn003.nimbi.com.br/RedeNimbiToDos/NewDashboard.aspx" TargetMode="External"/><Relationship Id="rId71" Type="http://schemas.openxmlformats.org/officeDocument/2006/relationships/hyperlink" Target="https://www.webpagetest.org/"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s://www.g2.com/" TargetMode="External"/><Relationship Id="rId18" Type="http://schemas.openxmlformats.org/officeDocument/2006/relationships/hyperlink" Target="https://www.me.com.br/" TargetMode="External"/><Relationship Id="rId26" Type="http://schemas.openxmlformats.org/officeDocument/2006/relationships/hyperlink" Target="https://www.quemfornece.com/" TargetMode="External"/><Relationship Id="rId39" Type="http://schemas.openxmlformats.org/officeDocument/2006/relationships/hyperlink" Target="https://www.capterra.com/" TargetMode="External"/><Relationship Id="rId21" Type="http://schemas.openxmlformats.org/officeDocument/2006/relationships/hyperlink" Target="https://auth.muse.io/" TargetMode="External"/><Relationship Id="rId34" Type="http://schemas.openxmlformats.org/officeDocument/2006/relationships/hyperlink" Target="https://whatruns.com/" TargetMode="External"/><Relationship Id="rId42" Type="http://schemas.openxmlformats.org/officeDocument/2006/relationships/hyperlink" Target="https://www.winmo.com/" TargetMode="External"/><Relationship Id="rId7" Type="http://schemas.openxmlformats.org/officeDocument/2006/relationships/hyperlink" Target="https://www.directoriodefabricas.com/" TargetMode="External"/><Relationship Id="rId2" Type="http://schemas.openxmlformats.org/officeDocument/2006/relationships/hyperlink" Target="https://www.alibaba.com/" TargetMode="External"/><Relationship Id="rId16" Type="http://schemas.openxmlformats.org/officeDocument/2006/relationships/hyperlink" Target="https://www.linkedin.com/" TargetMode="External"/><Relationship Id="rId20" Type="http://schemas.openxmlformats.org/officeDocument/2006/relationships/hyperlink" Target="https://www.mixmax.com/" TargetMode="External"/><Relationship Id="rId29" Type="http://schemas.openxmlformats.org/officeDocument/2006/relationships/hyperlink" Target="https://www.tesourotransparente.gov.br/" TargetMode="External"/><Relationship Id="rId41" Type="http://schemas.openxmlformats.org/officeDocument/2006/relationships/hyperlink" Target="https://www.hginsights.com/" TargetMode="External"/><Relationship Id="rId1" Type="http://schemas.openxmlformats.org/officeDocument/2006/relationships/hyperlink" Target="https://app.adapta.one/" TargetMode="External"/><Relationship Id="rId6" Type="http://schemas.openxmlformats.org/officeDocument/2006/relationships/hyperlink" Target="https://www.directindustry.com/" TargetMode="External"/><Relationship Id="rId11" Type="http://schemas.openxmlformats.org/officeDocument/2006/relationships/hyperlink" Target="https://inteligencia-dados.fiesp.com.br/" TargetMode="External"/><Relationship Id="rId24" Type="http://schemas.openxmlformats.org/officeDocument/2006/relationships/hyperlink" Target="https://www.petronect.com.br/" TargetMode="External"/><Relationship Id="rId32" Type="http://schemas.openxmlformats.org/officeDocument/2006/relationships/hyperlink" Target="https://www.wappalyzer.com/" TargetMode="External"/><Relationship Id="rId37" Type="http://schemas.openxmlformats.org/officeDocument/2006/relationships/hyperlink" Target="https://www.netcraft.com/" TargetMode="External"/><Relationship Id="rId40" Type="http://schemas.openxmlformats.org/officeDocument/2006/relationships/hyperlink" Target="https://www.crunchbase.com/" TargetMode="External"/><Relationship Id="rId5" Type="http://schemas.openxmlformats.org/officeDocument/2006/relationships/hyperlink" Target="https://www3.comprasnet.gov.br/" TargetMode="External"/><Relationship Id="rId15" Type="http://schemas.openxmlformats.org/officeDocument/2006/relationships/hyperlink" Target="https://app.hubspot.com/" TargetMode="External"/><Relationship Id="rId23" Type="http://schemas.openxmlformats.org/officeDocument/2006/relationships/hyperlink" Target="https://www.neoway.com.br/" TargetMode="External"/><Relationship Id="rId28" Type="http://schemas.openxmlformats.org/officeDocument/2006/relationships/hyperlink" Target="https://app.sigapregao.com.br/" TargetMode="External"/><Relationship Id="rId36" Type="http://schemas.openxmlformats.org/officeDocument/2006/relationships/hyperlink" Target="https://www.technologylookup.com/" TargetMode="External"/><Relationship Id="rId10" Type="http://schemas.openxmlformats.org/officeDocument/2006/relationships/hyperlink" Target="https://eye.zooxsmart.com/" TargetMode="External"/><Relationship Id="rId19" Type="http://schemas.openxmlformats.org/officeDocument/2006/relationships/hyperlink" Target="https://meetime.com.br/" TargetMode="External"/><Relationship Id="rId31" Type="http://schemas.openxmlformats.org/officeDocument/2006/relationships/hyperlink" Target="https://www.similartech.com/" TargetMode="External"/><Relationship Id="rId4" Type="http://schemas.openxmlformats.org/officeDocument/2006/relationships/hyperlink" Target="https://builtwith.com/" TargetMode="External"/><Relationship Id="rId9" Type="http://schemas.openxmlformats.org/officeDocument/2006/relationships/hyperlink" Target="https://editor.audio/" TargetMode="External"/><Relationship Id="rId14" Type="http://schemas.openxmlformats.org/officeDocument/2006/relationships/hyperlink" Target="https://www.gov.br/" TargetMode="External"/><Relationship Id="rId22" Type="http://schemas.openxmlformats.org/officeDocument/2006/relationships/hyperlink" Target="https://tn003.nimbi.com.br/" TargetMode="External"/><Relationship Id="rId27" Type="http://schemas.openxmlformats.org/officeDocument/2006/relationships/hyperlink" Target="https://pro.similarweb.com/" TargetMode="External"/><Relationship Id="rId30" Type="http://schemas.openxmlformats.org/officeDocument/2006/relationships/hyperlink" Target="https://zoominfo.com/" TargetMode="External"/><Relationship Id="rId35" Type="http://schemas.openxmlformats.org/officeDocument/2006/relationships/hyperlink" Target="https://siftery.com/" TargetMode="External"/><Relationship Id="rId43" Type="http://schemas.openxmlformats.org/officeDocument/2006/relationships/hyperlink" Target="https://www.tam.io/" TargetMode="External"/><Relationship Id="rId8" Type="http://schemas.openxmlformats.org/officeDocument/2006/relationships/hyperlink" Target="https://app.dux-soup.com/" TargetMode="External"/><Relationship Id="rId3" Type="http://schemas.openxmlformats.org/officeDocument/2006/relationships/hyperlink" Target="https://app.apollo.io/" TargetMode="External"/><Relationship Id="rId12" Type="http://schemas.openxmlformats.org/officeDocument/2006/relationships/hyperlink" Target="https://inteligencia-dados-app.fiesp.com.br/" TargetMode="External"/><Relationship Id="rId17" Type="http://schemas.openxmlformats.org/officeDocument/2006/relationships/hyperlink" Target="https://dashboard.lusha.com/" TargetMode="External"/><Relationship Id="rId25" Type="http://schemas.openxmlformats.org/officeDocument/2006/relationships/hyperlink" Target="https://app.plays.ai/" TargetMode="External"/><Relationship Id="rId33" Type="http://schemas.openxmlformats.org/officeDocument/2006/relationships/hyperlink" Target="https://www.datanyze.com/" TargetMode="External"/><Relationship Id="rId38" Type="http://schemas.openxmlformats.org/officeDocument/2006/relationships/hyperlink" Target="https://www.ghostery.com/" TargetMode="External"/></Relationships>
</file>

<file path=xl/worksheets/_rels/sheet14.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mailto:jts@camarapiracicaba.sp.gov.br" TargetMode="External"/><Relationship Id="rId7" Type="http://schemas.openxmlformats.org/officeDocument/2006/relationships/printerSettings" Target="../printerSettings/printerSettings9.bin"/><Relationship Id="rId2" Type="http://schemas.openxmlformats.org/officeDocument/2006/relationships/hyperlink" Target="mailto:genivaldo.vitti@camarapiracicaba.sp.gov.br" TargetMode="External"/><Relationship Id="rId1" Type="http://schemas.openxmlformats.org/officeDocument/2006/relationships/hyperlink" Target="mailto:compras@camarapprudente.sp.gov.br" TargetMode="External"/><Relationship Id="rId6" Type="http://schemas.openxmlformats.org/officeDocument/2006/relationships/hyperlink" Target="https://compras.empro.com.br/%20&#8203;" TargetMode="External"/><Relationship Id="rId5" Type="http://schemas.openxmlformats.org/officeDocument/2006/relationships/hyperlink" Target="mailto:compras@camarapiracicaba.sp.gov.br" TargetMode="External"/><Relationship Id="rId4" Type="http://schemas.openxmlformats.org/officeDocument/2006/relationships/hyperlink" Target="mailto:jpsiqueira@camarapiracicaba.sp.gov.br"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hyperlink" Target="https://urldefense.com/v3/__http:/www.cpubenchmark.net/cpu_list.php__;!!CS2l7LAPNIw!f4Xy3ZfeGA8uJXM9lJ6kOMBFKToXmfTZmm0gCZlrc0tODMkuum3zSc0YyA2uRxFSlvxllDOKfIgF6WD77U-s3pjXdxnNF7wjhmjTQAOGFkgwklg$" TargetMode="External"/><Relationship Id="rId2" Type="http://schemas.openxmlformats.org/officeDocument/2006/relationships/hyperlink" Target="https://urldefense.com/v3/__http:/www.cpubenchmark.net/cpu_list.php__;!!CS2l7LAPNIw!f4Xy3ZfeGA8uJXM9lJ6kOMBFKToXmfTZmm0gCZlrc0tODMkuum3zSc0YyA2uRxFSlvxllDOKfIgF6WD77U-s3pjXdxnNF7wjhmjTQAOGFkgwklg$" TargetMode="External"/><Relationship Id="rId1" Type="http://schemas.openxmlformats.org/officeDocument/2006/relationships/hyperlink" Target="mailto:marcos.oliveira@olvinternacional.com.br" TargetMode="External"/><Relationship Id="rId5" Type="http://schemas.openxmlformats.org/officeDocument/2006/relationships/drawing" Target="../drawings/drawing14.xml"/><Relationship Id="rId4"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6" Type="http://schemas.openxmlformats.org/officeDocument/2006/relationships/hyperlink" Target="http://www.meizu.com/" TargetMode="External"/><Relationship Id="rId21" Type="http://schemas.openxmlformats.org/officeDocument/2006/relationships/hyperlink" Target="http://www.hikvision.com/" TargetMode="External"/><Relationship Id="rId42" Type="http://schemas.openxmlformats.org/officeDocument/2006/relationships/hyperlink" Target="http://www.warrior.com.br/" TargetMode="External"/><Relationship Id="rId47" Type="http://schemas.openxmlformats.org/officeDocument/2006/relationships/hyperlink" Target="http://www.elgin.com.br/" TargetMode="External"/><Relationship Id="rId63" Type="http://schemas.openxmlformats.org/officeDocument/2006/relationships/hyperlink" Target="http://www.lenovo.com/br/pt" TargetMode="External"/><Relationship Id="rId68" Type="http://schemas.openxmlformats.org/officeDocument/2006/relationships/hyperlink" Target="http://www.lg.com/br" TargetMode="External"/><Relationship Id="rId84" Type="http://schemas.openxmlformats.org/officeDocument/2006/relationships/hyperlink" Target="http://www.benq.com/pt-br" TargetMode="External"/><Relationship Id="rId89" Type="http://schemas.openxmlformats.org/officeDocument/2006/relationships/hyperlink" Target="http://www.kingston.com/br" TargetMode="External"/><Relationship Id="rId16" Type="http://schemas.openxmlformats.org/officeDocument/2006/relationships/hyperlink" Target="http://www.oneplus.com/" TargetMode="External"/><Relationship Id="rId11" Type="http://schemas.openxmlformats.org/officeDocument/2006/relationships/hyperlink" Target="http://www.haier.com/" TargetMode="External"/><Relationship Id="rId32" Type="http://schemas.openxmlformats.org/officeDocument/2006/relationships/hyperlink" Target="http://www.ncomputing.com/" TargetMode="External"/><Relationship Id="rId37" Type="http://schemas.openxmlformats.org/officeDocument/2006/relationships/hyperlink" Target="http://www.exbom.com.br/" TargetMode="External"/><Relationship Id="rId53" Type="http://schemas.openxmlformats.org/officeDocument/2006/relationships/hyperlink" Target="http://www.hoopson.com.br/" TargetMode="External"/><Relationship Id="rId58" Type="http://schemas.openxmlformats.org/officeDocument/2006/relationships/hyperlink" Target="http://www.multivisao.com.br/" TargetMode="External"/><Relationship Id="rId74" Type="http://schemas.openxmlformats.org/officeDocument/2006/relationships/hyperlink" Target="http://www.aoc.com.br/" TargetMode="External"/><Relationship Id="rId79" Type="http://schemas.openxmlformats.org/officeDocument/2006/relationships/hyperlink" Target="http://www.microsoft.com/pt-br" TargetMode="External"/><Relationship Id="rId5" Type="http://schemas.openxmlformats.org/officeDocument/2006/relationships/hyperlink" Target="http://www.acer.com/" TargetMode="External"/><Relationship Id="rId90" Type="http://schemas.openxmlformats.org/officeDocument/2006/relationships/hyperlink" Target="http://www.seagate.com/br/pt" TargetMode="External"/><Relationship Id="rId14" Type="http://schemas.openxmlformats.org/officeDocument/2006/relationships/hyperlink" Target="http://www.vivo.com/" TargetMode="External"/><Relationship Id="rId22" Type="http://schemas.openxmlformats.org/officeDocument/2006/relationships/hyperlink" Target="http://www.dahuasecurity.com/" TargetMode="External"/><Relationship Id="rId27" Type="http://schemas.openxmlformats.org/officeDocument/2006/relationships/hyperlink" Target="http://www.chuwi.com/" TargetMode="External"/><Relationship Id="rId30" Type="http://schemas.openxmlformats.org/officeDocument/2006/relationships/hyperlink" Target="http://www.51cube.com/" TargetMode="External"/><Relationship Id="rId35" Type="http://schemas.openxmlformats.org/officeDocument/2006/relationships/hyperlink" Target="http://www.microboard.com.br/" TargetMode="External"/><Relationship Id="rId43" Type="http://schemas.openxmlformats.org/officeDocument/2006/relationships/hyperlink" Target="http://www.fortrek.com.br/" TargetMode="External"/><Relationship Id="rId48" Type="http://schemas.openxmlformats.org/officeDocument/2006/relationships/hyperlink" Target="http://www.targus.com.br/" TargetMode="External"/><Relationship Id="rId56" Type="http://schemas.openxmlformats.org/officeDocument/2006/relationships/hyperlink" Target="http://www.dazz.com.br/" TargetMode="External"/><Relationship Id="rId64" Type="http://schemas.openxmlformats.org/officeDocument/2006/relationships/hyperlink" Target="http://www.hp.com/br-pt" TargetMode="External"/><Relationship Id="rId69" Type="http://schemas.openxmlformats.org/officeDocument/2006/relationships/hyperlink" Target="http://www.itautec.com.br/" TargetMode="External"/><Relationship Id="rId77" Type="http://schemas.openxmlformats.org/officeDocument/2006/relationships/hyperlink" Target="http://www.lg.com/br" TargetMode="External"/><Relationship Id="rId8" Type="http://schemas.openxmlformats.org/officeDocument/2006/relationships/hyperlink" Target="http://www.foxconn.com/" TargetMode="External"/><Relationship Id="rId51" Type="http://schemas.openxmlformats.org/officeDocument/2006/relationships/hyperlink" Target="http://www.vinik.com.br/" TargetMode="External"/><Relationship Id="rId72" Type="http://schemas.openxmlformats.org/officeDocument/2006/relationships/hyperlink" Target="http://www.compaq.com.br/" TargetMode="External"/><Relationship Id="rId80" Type="http://schemas.openxmlformats.org/officeDocument/2006/relationships/hyperlink" Target="http://www.sony.com.br/" TargetMode="External"/><Relationship Id="rId85" Type="http://schemas.openxmlformats.org/officeDocument/2006/relationships/hyperlink" Target="http://www.viewsonic.com/br" TargetMode="External"/><Relationship Id="rId3" Type="http://schemas.openxmlformats.org/officeDocument/2006/relationships/hyperlink" Target="http://www.mi.com/" TargetMode="External"/><Relationship Id="rId12" Type="http://schemas.openxmlformats.org/officeDocument/2006/relationships/hyperlink" Target="http://www.zte.com.cn/" TargetMode="External"/><Relationship Id="rId17" Type="http://schemas.openxmlformats.org/officeDocument/2006/relationships/hyperlink" Target="http://www.dji.com/" TargetMode="External"/><Relationship Id="rId25" Type="http://schemas.openxmlformats.org/officeDocument/2006/relationships/hyperlink" Target="http://www.baofeng.com/" TargetMode="External"/><Relationship Id="rId33" Type="http://schemas.openxmlformats.org/officeDocument/2006/relationships/hyperlink" Target="http://www.thinnetworks.com.br/" TargetMode="External"/><Relationship Id="rId38" Type="http://schemas.openxmlformats.org/officeDocument/2006/relationships/hyperlink" Target="http://www.leadership.com.br/" TargetMode="External"/><Relationship Id="rId46" Type="http://schemas.openxmlformats.org/officeDocument/2006/relationships/hyperlink" Target="http://www.c3tech.com.br/" TargetMode="External"/><Relationship Id="rId59" Type="http://schemas.openxmlformats.org/officeDocument/2006/relationships/hyperlink" Target="http://www.comtac.com.br/" TargetMode="External"/><Relationship Id="rId67" Type="http://schemas.openxmlformats.org/officeDocument/2006/relationships/hyperlink" Target="http://www.asus.com/br" TargetMode="External"/><Relationship Id="rId20" Type="http://schemas.openxmlformats.org/officeDocument/2006/relationships/hyperlink" Target="http://www.tencent.com/" TargetMode="External"/><Relationship Id="rId41" Type="http://schemas.openxmlformats.org/officeDocument/2006/relationships/hyperlink" Target="http://www.pcyes.com.br/" TargetMode="External"/><Relationship Id="rId54" Type="http://schemas.openxmlformats.org/officeDocument/2006/relationships/hyperlink" Target="http://www.xzone.com.br/" TargetMode="External"/><Relationship Id="rId62" Type="http://schemas.openxmlformats.org/officeDocument/2006/relationships/hyperlink" Target="http://www.dell.com.br/" TargetMode="External"/><Relationship Id="rId70" Type="http://schemas.openxmlformats.org/officeDocument/2006/relationships/hyperlink" Target="http://www.multilaser.com.br/" TargetMode="External"/><Relationship Id="rId75" Type="http://schemas.openxmlformats.org/officeDocument/2006/relationships/hyperlink" Target="http://www.cce.com.br/" TargetMode="External"/><Relationship Id="rId83" Type="http://schemas.openxmlformats.org/officeDocument/2006/relationships/hyperlink" Target="http://www.philips.com.br/" TargetMode="External"/><Relationship Id="rId88" Type="http://schemas.openxmlformats.org/officeDocument/2006/relationships/hyperlink" Target="http://www.corsair.com/br/pt" TargetMode="External"/><Relationship Id="rId91" Type="http://schemas.openxmlformats.org/officeDocument/2006/relationships/printerSettings" Target="../printerSettings/printerSettings12.bin"/><Relationship Id="rId1" Type="http://schemas.openxmlformats.org/officeDocument/2006/relationships/hyperlink" Target="http://www.lenovo.com/" TargetMode="External"/><Relationship Id="rId6" Type="http://schemas.openxmlformats.org/officeDocument/2006/relationships/hyperlink" Target="http://www.msi.com/" TargetMode="External"/><Relationship Id="rId15" Type="http://schemas.openxmlformats.org/officeDocument/2006/relationships/hyperlink" Target="http://www.realme.com/" TargetMode="External"/><Relationship Id="rId23" Type="http://schemas.openxmlformats.org/officeDocument/2006/relationships/hyperlink" Target="http://www.tp-link.com/" TargetMode="External"/><Relationship Id="rId28" Type="http://schemas.openxmlformats.org/officeDocument/2006/relationships/hyperlink" Target="http://www.teclast.com/" TargetMode="External"/><Relationship Id="rId36" Type="http://schemas.openxmlformats.org/officeDocument/2006/relationships/hyperlink" Target="http://www.kennex.com.br/" TargetMode="External"/><Relationship Id="rId49" Type="http://schemas.openxmlformats.org/officeDocument/2006/relationships/hyperlink" Target="http://www.clone.com.br/" TargetMode="External"/><Relationship Id="rId57" Type="http://schemas.openxmlformats.org/officeDocument/2006/relationships/hyperlink" Target="http://www.newlink.com.br/" TargetMode="External"/><Relationship Id="rId10" Type="http://schemas.openxmlformats.org/officeDocument/2006/relationships/hyperlink" Target="http://www.hisense.com/" TargetMode="External"/><Relationship Id="rId31" Type="http://schemas.openxmlformats.org/officeDocument/2006/relationships/hyperlink" Target="http://www.datacom.ind.br/" TargetMode="External"/><Relationship Id="rId44" Type="http://schemas.openxmlformats.org/officeDocument/2006/relationships/hyperlink" Target="http://www.redragon.com.br/" TargetMode="External"/><Relationship Id="rId52" Type="http://schemas.openxmlformats.org/officeDocument/2006/relationships/hyperlink" Target="http://www.evolut.com.br/" TargetMode="External"/><Relationship Id="rId60" Type="http://schemas.openxmlformats.org/officeDocument/2006/relationships/hyperlink" Target="http://www.hayom.com.br/" TargetMode="External"/><Relationship Id="rId65" Type="http://schemas.openxmlformats.org/officeDocument/2006/relationships/hyperlink" Target="http://www.acer.com/ac/pt/BR" TargetMode="External"/><Relationship Id="rId73" Type="http://schemas.openxmlformats.org/officeDocument/2006/relationships/hyperlink" Target="http://www.philco.com.br/" TargetMode="External"/><Relationship Id="rId78" Type="http://schemas.openxmlformats.org/officeDocument/2006/relationships/hyperlink" Target="http://www.apple.com/br" TargetMode="External"/><Relationship Id="rId81" Type="http://schemas.openxmlformats.org/officeDocument/2006/relationships/hyperlink" Target="http://www.toshiba.com.br/" TargetMode="External"/><Relationship Id="rId86" Type="http://schemas.openxmlformats.org/officeDocument/2006/relationships/hyperlink" Target="http://www.gigabyte.com/br" TargetMode="External"/><Relationship Id="rId4" Type="http://schemas.openxmlformats.org/officeDocument/2006/relationships/hyperlink" Target="http://www.asus.com/" TargetMode="External"/><Relationship Id="rId9" Type="http://schemas.openxmlformats.org/officeDocument/2006/relationships/hyperlink" Target="http://www.tcl.com/" TargetMode="External"/><Relationship Id="rId13" Type="http://schemas.openxmlformats.org/officeDocument/2006/relationships/hyperlink" Target="http://www.oppo.com/" TargetMode="External"/><Relationship Id="rId18" Type="http://schemas.openxmlformats.org/officeDocument/2006/relationships/hyperlink" Target="http://www.baidu.com/" TargetMode="External"/><Relationship Id="rId39" Type="http://schemas.openxmlformats.org/officeDocument/2006/relationships/hyperlink" Target="http://www.maxprint.com.br/" TargetMode="External"/><Relationship Id="rId34" Type="http://schemas.openxmlformats.org/officeDocument/2006/relationships/hyperlink" Target="http://www.tecnoworld.com.br/" TargetMode="External"/><Relationship Id="rId50" Type="http://schemas.openxmlformats.org/officeDocument/2006/relationships/hyperlink" Target="http://www.bright.com.br/" TargetMode="External"/><Relationship Id="rId55" Type="http://schemas.openxmlformats.org/officeDocument/2006/relationships/hyperlink" Target="http://www.mymax.com.br/" TargetMode="External"/><Relationship Id="rId76" Type="http://schemas.openxmlformats.org/officeDocument/2006/relationships/hyperlink" Target="http://www.semptcl.com.br/" TargetMode="External"/><Relationship Id="rId7" Type="http://schemas.openxmlformats.org/officeDocument/2006/relationships/hyperlink" Target="http://www.gigabyte.com/" TargetMode="External"/><Relationship Id="rId71" Type="http://schemas.openxmlformats.org/officeDocument/2006/relationships/hyperlink" Target="http://www.intelbras.com.br/" TargetMode="External"/><Relationship Id="rId92" Type="http://schemas.openxmlformats.org/officeDocument/2006/relationships/drawing" Target="../drawings/drawing15.xml"/><Relationship Id="rId2" Type="http://schemas.openxmlformats.org/officeDocument/2006/relationships/hyperlink" Target="http://www.huawei.com/" TargetMode="External"/><Relationship Id="rId29" Type="http://schemas.openxmlformats.org/officeDocument/2006/relationships/hyperlink" Target="http://www.jumper.com.cn/" TargetMode="External"/><Relationship Id="rId24" Type="http://schemas.openxmlformats.org/officeDocument/2006/relationships/hyperlink" Target="http://www.netease.com/" TargetMode="External"/><Relationship Id="rId40" Type="http://schemas.openxmlformats.org/officeDocument/2006/relationships/hyperlink" Target="http://www.multilaserpro.com.br/" TargetMode="External"/><Relationship Id="rId45" Type="http://schemas.openxmlformats.org/officeDocument/2006/relationships/hyperlink" Target="http://www.oex.com.br/" TargetMode="External"/><Relationship Id="rId66" Type="http://schemas.openxmlformats.org/officeDocument/2006/relationships/hyperlink" Target="http://www.samsung.com/br" TargetMode="External"/><Relationship Id="rId87" Type="http://schemas.openxmlformats.org/officeDocument/2006/relationships/hyperlink" Target="http://www.msibrasil.com.br/" TargetMode="External"/><Relationship Id="rId61" Type="http://schemas.openxmlformats.org/officeDocument/2006/relationships/hyperlink" Target="http://www.positivotecnologia.com.br/" TargetMode="External"/><Relationship Id="rId82" Type="http://schemas.openxmlformats.org/officeDocument/2006/relationships/hyperlink" Target="http://www.panasonic.com/br" TargetMode="External"/><Relationship Id="rId19" Type="http://schemas.openxmlformats.org/officeDocument/2006/relationships/hyperlink" Target="http://www.alibaba.com/"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5.bin"/><Relationship Id="rId1" Type="http://schemas.openxmlformats.org/officeDocument/2006/relationships/hyperlink" Target="https://www.tesourotransparente.gov.br/ckan/dataset/capag-municipios"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EC057-4149-4A1A-914B-227C1714BB5B}">
  <sheetPr codeName="Sheet4">
    <pageSetUpPr autoPageBreaks="0"/>
  </sheetPr>
  <dimension ref="A1:U163"/>
  <sheetViews>
    <sheetView showGridLines="0" zoomScaleNormal="100" workbookViewId="0">
      <pane xSplit="1" ySplit="4" topLeftCell="B5" activePane="bottomRight" state="frozen"/>
      <selection pane="topRight"/>
      <selection pane="bottomLeft"/>
      <selection pane="bottomRight" activeCell="C11" sqref="C11"/>
    </sheetView>
  </sheetViews>
  <sheetFormatPr defaultColWidth="9.140625" defaultRowHeight="15"/>
  <cols>
    <col min="1" max="1" width="3.85546875" customWidth="1"/>
    <col min="2" max="2" width="41.42578125" customWidth="1"/>
    <col min="3" max="3" width="81.140625" style="4" customWidth="1"/>
    <col min="4" max="4" width="9"/>
    <col min="5" max="5" width="58.42578125" style="4" customWidth="1"/>
    <col min="6" max="6" width="66.7109375" customWidth="1"/>
    <col min="7" max="21" width="9" customWidth="1"/>
  </cols>
  <sheetData>
    <row r="1" spans="1:21" ht="15.75" thickBot="1">
      <c r="A1" s="474"/>
      <c r="B1" s="474"/>
      <c r="C1" s="474"/>
      <c r="D1" s="474"/>
      <c r="E1" s="474"/>
      <c r="F1" s="474"/>
      <c r="G1" s="474"/>
      <c r="H1" s="474"/>
      <c r="I1" s="474"/>
      <c r="J1" s="474"/>
      <c r="K1" s="474"/>
      <c r="L1" s="474"/>
      <c r="M1" s="474"/>
      <c r="N1" s="474"/>
      <c r="O1" s="474"/>
      <c r="P1" s="474"/>
      <c r="Q1" s="474"/>
      <c r="R1" s="474"/>
      <c r="S1" s="474"/>
      <c r="T1" s="474"/>
      <c r="U1" s="474"/>
    </row>
    <row r="2" spans="1:21" ht="33.75" customHeight="1" thickTop="1" thickBot="1">
      <c r="A2" s="474"/>
      <c r="B2" s="642"/>
      <c r="C2" s="643"/>
      <c r="D2" s="642"/>
      <c r="E2" s="643"/>
      <c r="F2" s="642"/>
      <c r="G2" s="642"/>
      <c r="H2" s="642"/>
      <c r="I2" s="642"/>
      <c r="J2" s="642"/>
      <c r="K2" s="642"/>
      <c r="L2" s="642"/>
      <c r="M2" s="642"/>
      <c r="N2" s="642"/>
      <c r="O2" s="642"/>
      <c r="P2" s="642"/>
      <c r="Q2" s="634"/>
      <c r="R2" s="474"/>
      <c r="S2" s="474"/>
      <c r="T2" s="474"/>
      <c r="U2" s="474"/>
    </row>
    <row r="3" spans="1:21" ht="16.5" thickTop="1" thickBot="1">
      <c r="A3" s="474"/>
      <c r="B3" s="434"/>
      <c r="C3" s="434"/>
      <c r="D3" s="434"/>
      <c r="E3" s="434"/>
      <c r="F3" s="434"/>
      <c r="G3" s="434"/>
      <c r="H3" s="434"/>
      <c r="I3" s="434"/>
      <c r="J3" s="434"/>
      <c r="K3" s="434"/>
      <c r="L3" s="434"/>
      <c r="M3" s="434"/>
      <c r="N3" s="434"/>
      <c r="O3" s="434"/>
      <c r="P3" s="434"/>
      <c r="Q3" s="434"/>
    </row>
    <row r="4" spans="1:21" ht="9.75" customHeight="1" thickTop="1" thickBot="1">
      <c r="A4" s="474"/>
      <c r="B4" s="434"/>
      <c r="C4" s="434"/>
      <c r="D4" s="434"/>
      <c r="E4" s="434"/>
      <c r="F4" s="434"/>
      <c r="G4" s="434"/>
      <c r="H4" s="434"/>
      <c r="I4" s="434"/>
      <c r="J4" s="434"/>
      <c r="K4" s="434"/>
      <c r="L4" s="434"/>
      <c r="M4" s="434"/>
      <c r="N4" s="434"/>
      <c r="O4" s="434"/>
      <c r="P4" s="434"/>
      <c r="Q4" s="434"/>
      <c r="R4" s="494"/>
      <c r="S4" s="494"/>
      <c r="T4" s="494"/>
      <c r="U4" s="494"/>
    </row>
    <row r="5" spans="1:21" ht="9.75" customHeight="1" thickTop="1">
      <c r="A5" s="474"/>
    </row>
    <row r="6" spans="1:21">
      <c r="A6" s="474"/>
    </row>
    <row r="7" spans="1:21" ht="24.75" customHeight="1">
      <c r="A7" s="474"/>
      <c r="B7" s="460"/>
      <c r="C7" s="460" t="s">
        <v>0</v>
      </c>
      <c r="D7" s="460"/>
      <c r="E7" s="460" t="s">
        <v>1</v>
      </c>
      <c r="F7" s="460" t="s">
        <v>2</v>
      </c>
      <c r="G7" s="460"/>
      <c r="H7" s="460"/>
      <c r="I7" s="460"/>
      <c r="J7" s="460"/>
      <c r="K7" s="460"/>
      <c r="L7" s="460"/>
      <c r="M7" s="460"/>
      <c r="N7" s="460"/>
      <c r="O7" s="460"/>
      <c r="P7" s="460"/>
      <c r="Q7" s="460"/>
      <c r="R7" s="460"/>
      <c r="S7" s="460"/>
      <c r="T7" s="460"/>
      <c r="U7" s="460"/>
    </row>
    <row r="8" spans="1:21" ht="8.25" customHeight="1">
      <c r="A8" s="474"/>
      <c r="B8" s="463"/>
      <c r="C8" s="463"/>
      <c r="D8" s="463"/>
      <c r="E8" s="463"/>
      <c r="F8" s="463"/>
      <c r="G8" s="463"/>
      <c r="H8" s="463"/>
      <c r="I8" s="463"/>
      <c r="J8" s="463"/>
      <c r="K8" s="463"/>
      <c r="L8" s="463"/>
      <c r="M8" s="463"/>
      <c r="N8" s="463"/>
      <c r="O8" s="463"/>
      <c r="P8" s="463"/>
      <c r="Q8" s="463"/>
      <c r="R8" s="463"/>
      <c r="S8" s="463"/>
      <c r="T8" s="463"/>
      <c r="U8" s="463"/>
    </row>
    <row r="9" spans="1:21" ht="18">
      <c r="A9" s="474"/>
      <c r="C9" s="880" t="s">
        <v>1329</v>
      </c>
      <c r="D9" s="881"/>
      <c r="E9" s="880" t="s">
        <v>3</v>
      </c>
      <c r="F9" s="884" t="s">
        <v>4</v>
      </c>
    </row>
    <row r="10" spans="1:21">
      <c r="A10" s="474"/>
      <c r="C10" s="883"/>
      <c r="D10" s="881"/>
      <c r="E10" s="883"/>
      <c r="F10" s="881"/>
    </row>
    <row r="11" spans="1:21" ht="18">
      <c r="A11" s="474"/>
      <c r="C11" s="885" t="s">
        <v>5</v>
      </c>
      <c r="D11" s="881"/>
      <c r="E11" s="885" t="s">
        <v>6</v>
      </c>
      <c r="F11" s="886" t="s">
        <v>7</v>
      </c>
    </row>
    <row r="12" spans="1:21">
      <c r="A12" s="474"/>
      <c r="C12" s="883"/>
      <c r="D12" s="881"/>
      <c r="E12" s="883"/>
      <c r="F12" s="881"/>
    </row>
    <row r="13" spans="1:21" ht="47.25">
      <c r="A13" s="474"/>
      <c r="C13" s="887" t="s">
        <v>8</v>
      </c>
      <c r="D13" s="881"/>
      <c r="E13" s="887" t="s">
        <v>9</v>
      </c>
      <c r="F13" s="888" t="s">
        <v>10</v>
      </c>
    </row>
    <row r="14" spans="1:21">
      <c r="A14" s="474"/>
      <c r="C14" s="889"/>
      <c r="D14" s="881"/>
      <c r="E14" s="889"/>
      <c r="F14" s="881"/>
    </row>
    <row r="15" spans="1:21">
      <c r="A15" s="474"/>
      <c r="C15" s="890" t="s">
        <v>11</v>
      </c>
      <c r="D15" s="881"/>
      <c r="E15" s="890" t="s">
        <v>12</v>
      </c>
      <c r="F15" s="882" t="s">
        <v>13</v>
      </c>
    </row>
    <row r="16" spans="1:21">
      <c r="A16" s="474"/>
      <c r="C16" s="889"/>
      <c r="D16" s="881"/>
      <c r="E16" s="889"/>
      <c r="F16" s="891"/>
    </row>
    <row r="17" spans="1:6">
      <c r="A17" s="474"/>
      <c r="C17" s="890" t="s">
        <v>14</v>
      </c>
      <c r="D17" s="881"/>
      <c r="E17" s="890" t="s">
        <v>15</v>
      </c>
      <c r="F17" s="892" t="s">
        <v>16</v>
      </c>
    </row>
    <row r="18" spans="1:6">
      <c r="A18" s="474"/>
      <c r="C18" s="890" t="s">
        <v>17</v>
      </c>
      <c r="D18" s="881"/>
      <c r="E18" s="890" t="s">
        <v>18</v>
      </c>
      <c r="F18" s="892" t="s">
        <v>19</v>
      </c>
    </row>
    <row r="19" spans="1:6">
      <c r="A19" s="474"/>
      <c r="C19" s="890" t="s">
        <v>20</v>
      </c>
      <c r="D19" s="881"/>
      <c r="E19" s="890" t="s">
        <v>21</v>
      </c>
      <c r="F19" s="892" t="s">
        <v>22</v>
      </c>
    </row>
    <row r="20" spans="1:6">
      <c r="A20" s="474"/>
      <c r="C20" s="883"/>
      <c r="D20" s="881"/>
      <c r="E20" s="883" t="s">
        <v>23</v>
      </c>
      <c r="F20" s="881"/>
    </row>
    <row r="21" spans="1:6" ht="15.75">
      <c r="A21" s="474"/>
      <c r="C21" s="887" t="s">
        <v>24</v>
      </c>
      <c r="D21" s="881"/>
      <c r="E21" s="887"/>
      <c r="F21" s="882" t="s">
        <v>25</v>
      </c>
    </row>
    <row r="22" spans="1:6">
      <c r="A22" s="474"/>
      <c r="C22" s="883"/>
      <c r="D22" s="881"/>
      <c r="E22" s="883" t="s">
        <v>26</v>
      </c>
      <c r="F22" s="891"/>
    </row>
    <row r="23" spans="1:6">
      <c r="A23" s="474"/>
      <c r="C23" s="217" t="s">
        <v>27</v>
      </c>
      <c r="D23" s="881"/>
      <c r="E23" s="217"/>
      <c r="F23" s="892" t="s">
        <v>28</v>
      </c>
    </row>
    <row r="24" spans="1:6">
      <c r="A24" s="474"/>
      <c r="C24" s="217" t="s">
        <v>29</v>
      </c>
      <c r="D24" s="881"/>
      <c r="E24" s="217" t="s">
        <v>30</v>
      </c>
      <c r="F24" s="892" t="s">
        <v>31</v>
      </c>
    </row>
    <row r="25" spans="1:6">
      <c r="A25" s="474"/>
      <c r="C25" s="217" t="s">
        <v>32</v>
      </c>
      <c r="D25" s="881"/>
      <c r="E25" s="217"/>
      <c r="F25" s="892" t="s">
        <v>33</v>
      </c>
    </row>
    <row r="26" spans="1:6">
      <c r="A26" s="474"/>
      <c r="C26" s="217" t="s">
        <v>34</v>
      </c>
      <c r="D26" s="881"/>
      <c r="E26" s="217" t="s">
        <v>35</v>
      </c>
      <c r="F26" s="881"/>
    </row>
    <row r="27" spans="1:6">
      <c r="A27" s="474"/>
      <c r="C27" s="217" t="s">
        <v>36</v>
      </c>
      <c r="D27" s="881"/>
      <c r="E27" s="217" t="s">
        <v>37</v>
      </c>
      <c r="F27" s="882" t="s">
        <v>38</v>
      </c>
    </row>
    <row r="28" spans="1:6">
      <c r="A28" s="474"/>
      <c r="C28" s="217" t="s">
        <v>39</v>
      </c>
      <c r="D28" s="881"/>
      <c r="E28" s="217" t="s">
        <v>40</v>
      </c>
      <c r="F28" s="891"/>
    </row>
    <row r="29" spans="1:6">
      <c r="A29" s="474"/>
      <c r="C29" s="217" t="s">
        <v>29</v>
      </c>
      <c r="D29" s="881"/>
      <c r="E29" s="217"/>
      <c r="F29" s="892" t="s">
        <v>41</v>
      </c>
    </row>
    <row r="30" spans="1:6">
      <c r="A30" s="474"/>
      <c r="C30" s="217" t="s">
        <v>42</v>
      </c>
      <c r="D30" s="881"/>
      <c r="E30" s="217" t="s">
        <v>43</v>
      </c>
      <c r="F30" s="892" t="s">
        <v>44</v>
      </c>
    </row>
    <row r="31" spans="1:6">
      <c r="A31" s="474"/>
      <c r="C31" s="217" t="s">
        <v>45</v>
      </c>
      <c r="D31" s="881"/>
      <c r="E31" s="217"/>
      <c r="F31" s="892" t="s">
        <v>46</v>
      </c>
    </row>
    <row r="32" spans="1:6">
      <c r="A32" s="474"/>
      <c r="C32" s="217" t="s">
        <v>47</v>
      </c>
      <c r="D32" s="881"/>
      <c r="E32" s="217" t="s">
        <v>48</v>
      </c>
      <c r="F32" s="881"/>
    </row>
    <row r="33" spans="1:6" ht="18">
      <c r="A33" s="474"/>
      <c r="C33" s="217" t="s">
        <v>49</v>
      </c>
      <c r="D33" s="881"/>
      <c r="E33" s="217" t="s">
        <v>50</v>
      </c>
      <c r="F33" s="884" t="s">
        <v>51</v>
      </c>
    </row>
    <row r="34" spans="1:6">
      <c r="A34" s="474"/>
      <c r="C34" s="217" t="s">
        <v>29</v>
      </c>
      <c r="D34" s="881"/>
      <c r="E34" s="217" t="s">
        <v>52</v>
      </c>
      <c r="F34" s="881"/>
    </row>
    <row r="35" spans="1:6" ht="15.75">
      <c r="A35" s="474"/>
      <c r="C35" s="217" t="s">
        <v>53</v>
      </c>
      <c r="D35" s="881"/>
      <c r="E35" s="217"/>
      <c r="F35" s="886" t="s">
        <v>54</v>
      </c>
    </row>
    <row r="36" spans="1:6">
      <c r="A36" s="474"/>
      <c r="C36" s="217" t="s">
        <v>55</v>
      </c>
      <c r="D36" s="881"/>
      <c r="E36" s="217" t="s">
        <v>56</v>
      </c>
      <c r="F36" s="881"/>
    </row>
    <row r="37" spans="1:6">
      <c r="A37" s="474"/>
      <c r="C37" s="217" t="s">
        <v>57</v>
      </c>
      <c r="D37" s="881"/>
      <c r="E37" s="217"/>
      <c r="F37" s="888" t="s">
        <v>10</v>
      </c>
    </row>
    <row r="38" spans="1:6">
      <c r="A38" s="474"/>
      <c r="C38" s="883"/>
      <c r="D38" s="881"/>
      <c r="E38" s="883" t="s">
        <v>1326</v>
      </c>
      <c r="F38" s="881"/>
    </row>
    <row r="39" spans="1:6" ht="15.75">
      <c r="A39" s="474"/>
      <c r="C39" s="887" t="s">
        <v>58</v>
      </c>
      <c r="D39" s="881"/>
      <c r="E39" s="883" t="s">
        <v>1327</v>
      </c>
      <c r="F39" s="882" t="s">
        <v>59</v>
      </c>
    </row>
    <row r="40" spans="1:6">
      <c r="A40" s="474"/>
      <c r="C40" s="889"/>
      <c r="D40" s="881"/>
      <c r="E40" s="889"/>
      <c r="F40" s="891"/>
    </row>
    <row r="41" spans="1:6">
      <c r="A41" s="474"/>
      <c r="C41" s="890" t="s">
        <v>60</v>
      </c>
      <c r="D41" s="881"/>
      <c r="E41" s="890" t="s">
        <v>61</v>
      </c>
      <c r="F41" s="892" t="s">
        <v>62</v>
      </c>
    </row>
    <row r="42" spans="1:6">
      <c r="A42" s="474"/>
      <c r="C42" s="890" t="s">
        <v>63</v>
      </c>
      <c r="D42" s="881"/>
      <c r="E42" s="890"/>
      <c r="F42" s="892" t="s">
        <v>64</v>
      </c>
    </row>
    <row r="43" spans="1:6">
      <c r="A43" s="474"/>
      <c r="C43" s="890" t="s">
        <v>65</v>
      </c>
      <c r="D43" s="881"/>
      <c r="E43" s="890" t="s">
        <v>66</v>
      </c>
      <c r="F43" s="892" t="s">
        <v>67</v>
      </c>
    </row>
    <row r="44" spans="1:6">
      <c r="A44" s="474"/>
      <c r="C44" s="883"/>
      <c r="D44" s="881"/>
      <c r="E44" s="883" t="s">
        <v>68</v>
      </c>
      <c r="F44" s="881"/>
    </row>
    <row r="45" spans="1:6" ht="18">
      <c r="A45" s="474"/>
      <c r="C45" s="885" t="s">
        <v>69</v>
      </c>
      <c r="D45" s="881"/>
      <c r="E45" s="885" t="s">
        <v>70</v>
      </c>
      <c r="F45" s="882" t="s">
        <v>71</v>
      </c>
    </row>
    <row r="46" spans="1:6">
      <c r="A46" s="474"/>
      <c r="C46" s="883"/>
      <c r="D46" s="881"/>
      <c r="E46" s="883"/>
      <c r="F46" s="891"/>
    </row>
    <row r="47" spans="1:6" ht="18">
      <c r="A47" s="474"/>
      <c r="C47" s="885" t="s">
        <v>72</v>
      </c>
      <c r="D47" s="881"/>
      <c r="E47" s="885" t="s">
        <v>73</v>
      </c>
      <c r="F47" s="892" t="s">
        <v>74</v>
      </c>
    </row>
    <row r="48" spans="1:6" ht="15.75" thickBot="1">
      <c r="A48" s="474"/>
      <c r="C48" s="883"/>
      <c r="D48" s="881"/>
      <c r="E48" s="883"/>
      <c r="F48" s="892" t="s">
        <v>75</v>
      </c>
    </row>
    <row r="49" spans="1:6" ht="15.75" thickBot="1">
      <c r="A49" s="474"/>
      <c r="C49" s="893" t="s">
        <v>76</v>
      </c>
      <c r="D49" s="881"/>
      <c r="E49" s="893" t="s">
        <v>77</v>
      </c>
      <c r="F49" s="892" t="s">
        <v>78</v>
      </c>
    </row>
    <row r="50" spans="1:6">
      <c r="A50" s="474"/>
      <c r="C50" s="889"/>
      <c r="D50" s="881"/>
      <c r="E50" s="889" t="s">
        <v>79</v>
      </c>
      <c r="F50" s="881"/>
    </row>
    <row r="51" spans="1:6">
      <c r="A51" s="474"/>
      <c r="C51" s="890" t="s">
        <v>80</v>
      </c>
      <c r="D51" s="881"/>
      <c r="E51" s="890" t="s">
        <v>81</v>
      </c>
      <c r="F51" s="882" t="s">
        <v>82</v>
      </c>
    </row>
    <row r="52" spans="1:6">
      <c r="A52" s="474"/>
      <c r="C52" s="890" t="s">
        <v>83</v>
      </c>
      <c r="D52" s="881"/>
      <c r="E52" s="890"/>
      <c r="F52" s="891"/>
    </row>
    <row r="53" spans="1:6">
      <c r="A53" s="474"/>
      <c r="C53" s="883"/>
      <c r="D53" s="881"/>
      <c r="E53" s="883" t="s">
        <v>1328</v>
      </c>
      <c r="F53" s="892" t="s">
        <v>84</v>
      </c>
    </row>
    <row r="54" spans="1:6">
      <c r="A54" s="474"/>
      <c r="C54" s="880"/>
      <c r="D54" s="881"/>
      <c r="E54" s="880"/>
      <c r="F54" s="892" t="s">
        <v>85</v>
      </c>
    </row>
    <row r="55" spans="1:6">
      <c r="A55" s="474"/>
      <c r="C55" s="883"/>
      <c r="D55" s="881"/>
      <c r="E55" s="883" t="s">
        <v>86</v>
      </c>
      <c r="F55" s="892" t="s">
        <v>87</v>
      </c>
    </row>
    <row r="56" spans="1:6">
      <c r="A56" s="474"/>
      <c r="C56" s="883"/>
      <c r="D56" s="881"/>
      <c r="E56" s="883" t="s">
        <v>88</v>
      </c>
      <c r="F56" s="881"/>
    </row>
    <row r="57" spans="1:6" ht="18">
      <c r="A57" s="474"/>
      <c r="C57" s="883"/>
      <c r="D57" s="881"/>
      <c r="E57" s="883"/>
      <c r="F57" s="884" t="s">
        <v>89</v>
      </c>
    </row>
    <row r="58" spans="1:6">
      <c r="A58" s="474"/>
      <c r="C58" s="883"/>
      <c r="D58" s="881"/>
      <c r="E58" s="883"/>
      <c r="F58" s="881"/>
    </row>
    <row r="59" spans="1:6" ht="15.75">
      <c r="A59" s="474"/>
      <c r="C59" s="883"/>
      <c r="D59" s="881"/>
      <c r="E59" s="883"/>
      <c r="F59" s="886" t="s">
        <v>90</v>
      </c>
    </row>
    <row r="60" spans="1:6">
      <c r="A60" s="474"/>
      <c r="C60" s="883"/>
      <c r="D60" s="881"/>
      <c r="E60" s="883"/>
      <c r="F60" s="881"/>
    </row>
    <row r="61" spans="1:6">
      <c r="A61" s="474"/>
      <c r="C61" s="883"/>
      <c r="D61" s="881"/>
      <c r="E61" s="883"/>
      <c r="F61" s="888" t="s">
        <v>91</v>
      </c>
    </row>
    <row r="62" spans="1:6">
      <c r="A62" s="474"/>
      <c r="C62" s="883"/>
      <c r="D62" s="881"/>
      <c r="E62" s="883"/>
      <c r="F62" s="881"/>
    </row>
    <row r="63" spans="1:6">
      <c r="A63" s="474"/>
      <c r="C63" s="883"/>
      <c r="D63" s="881"/>
      <c r="E63" s="883"/>
      <c r="F63" s="882" t="s">
        <v>92</v>
      </c>
    </row>
    <row r="64" spans="1:6">
      <c r="A64" s="474"/>
      <c r="C64" s="883"/>
      <c r="D64" s="881"/>
      <c r="E64" s="883"/>
      <c r="F64" s="891"/>
    </row>
    <row r="65" spans="1:6">
      <c r="A65" s="474"/>
      <c r="C65" s="883"/>
      <c r="D65" s="881"/>
      <c r="E65" s="883"/>
      <c r="F65" s="892" t="s">
        <v>93</v>
      </c>
    </row>
    <row r="66" spans="1:6">
      <c r="A66" s="474"/>
      <c r="C66" s="883"/>
      <c r="D66" s="881"/>
      <c r="E66" s="883"/>
      <c r="F66" s="892" t="s">
        <v>94</v>
      </c>
    </row>
    <row r="67" spans="1:6">
      <c r="A67" s="474"/>
      <c r="C67" s="883"/>
      <c r="D67" s="881"/>
      <c r="E67" s="883"/>
      <c r="F67" s="892" t="s">
        <v>95</v>
      </c>
    </row>
    <row r="68" spans="1:6">
      <c r="A68" s="474"/>
      <c r="C68" s="883"/>
      <c r="D68" s="881"/>
      <c r="E68" s="883"/>
      <c r="F68" s="881"/>
    </row>
    <row r="69" spans="1:6">
      <c r="A69" s="474"/>
      <c r="C69" s="883"/>
      <c r="D69" s="881"/>
      <c r="E69" s="883"/>
      <c r="F69" s="882" t="s">
        <v>96</v>
      </c>
    </row>
    <row r="70" spans="1:6">
      <c r="A70" s="474"/>
      <c r="C70" s="883"/>
      <c r="D70" s="881"/>
      <c r="E70" s="883"/>
      <c r="F70" s="891"/>
    </row>
    <row r="71" spans="1:6">
      <c r="A71" s="474"/>
      <c r="C71" s="883"/>
      <c r="D71" s="881"/>
      <c r="E71" s="883"/>
      <c r="F71" s="892" t="s">
        <v>97</v>
      </c>
    </row>
    <row r="72" spans="1:6">
      <c r="A72" s="474"/>
      <c r="C72" s="883"/>
      <c r="D72" s="881"/>
      <c r="E72" s="883"/>
      <c r="F72" s="892" t="s">
        <v>98</v>
      </c>
    </row>
    <row r="73" spans="1:6">
      <c r="A73" s="474"/>
      <c r="C73" s="883"/>
      <c r="D73" s="881"/>
      <c r="E73" s="883"/>
      <c r="F73" s="892" t="s">
        <v>99</v>
      </c>
    </row>
    <row r="74" spans="1:6">
      <c r="A74" s="474"/>
      <c r="C74" s="883"/>
      <c r="D74" s="881"/>
      <c r="E74" s="883"/>
      <c r="F74" s="881"/>
    </row>
    <row r="75" spans="1:6">
      <c r="A75" s="474"/>
      <c r="C75" s="883"/>
      <c r="D75" s="881"/>
      <c r="E75" s="883"/>
      <c r="F75" s="882" t="s">
        <v>100</v>
      </c>
    </row>
    <row r="76" spans="1:6">
      <c r="A76" s="474"/>
      <c r="C76" s="883"/>
      <c r="D76" s="881"/>
      <c r="E76" s="883"/>
      <c r="F76" s="891"/>
    </row>
    <row r="77" spans="1:6">
      <c r="A77" s="474"/>
      <c r="C77" s="883"/>
      <c r="D77" s="881"/>
      <c r="E77" s="883"/>
      <c r="F77" s="892" t="s">
        <v>101</v>
      </c>
    </row>
    <row r="78" spans="1:6">
      <c r="A78" s="474"/>
      <c r="C78" s="883"/>
      <c r="D78" s="881"/>
      <c r="E78" s="883"/>
      <c r="F78" s="892" t="s">
        <v>102</v>
      </c>
    </row>
    <row r="79" spans="1:6">
      <c r="A79" s="474"/>
      <c r="C79" s="883"/>
      <c r="D79" s="881"/>
      <c r="E79" s="883"/>
      <c r="F79" s="892" t="s">
        <v>103</v>
      </c>
    </row>
    <row r="80" spans="1:6">
      <c r="A80" s="474"/>
      <c r="C80" s="883"/>
      <c r="D80" s="881"/>
      <c r="E80" s="883"/>
      <c r="F80" s="881"/>
    </row>
    <row r="81" spans="1:6" ht="18">
      <c r="A81" s="474"/>
      <c r="C81" s="883"/>
      <c r="D81" s="881"/>
      <c r="E81" s="883"/>
      <c r="F81" s="884" t="s">
        <v>61</v>
      </c>
    </row>
    <row r="82" spans="1:6">
      <c r="A82" s="474"/>
      <c r="C82" s="883"/>
      <c r="D82" s="881"/>
      <c r="E82" s="883"/>
      <c r="F82" s="881"/>
    </row>
    <row r="83" spans="1:6" ht="15.75">
      <c r="A83" s="474"/>
      <c r="C83" s="883"/>
      <c r="D83" s="881"/>
      <c r="E83" s="883"/>
      <c r="F83" s="886" t="s">
        <v>104</v>
      </c>
    </row>
    <row r="84" spans="1:6">
      <c r="A84" s="474"/>
      <c r="C84" s="883"/>
      <c r="D84" s="881"/>
      <c r="E84" s="883"/>
      <c r="F84" s="881"/>
    </row>
    <row r="85" spans="1:6">
      <c r="A85" s="474"/>
      <c r="C85" s="883"/>
      <c r="D85" s="881"/>
      <c r="E85" s="883"/>
      <c r="F85" s="888" t="s">
        <v>105</v>
      </c>
    </row>
    <row r="86" spans="1:6">
      <c r="A86" s="474"/>
      <c r="C86" s="883"/>
      <c r="D86" s="881"/>
      <c r="E86" s="883"/>
      <c r="F86" s="881"/>
    </row>
    <row r="87" spans="1:6">
      <c r="A87" s="474"/>
      <c r="C87" s="883"/>
      <c r="D87" s="881"/>
      <c r="E87" s="883"/>
      <c r="F87" s="882" t="s">
        <v>106</v>
      </c>
    </row>
    <row r="88" spans="1:6">
      <c r="A88" s="474"/>
      <c r="C88" s="883"/>
      <c r="D88" s="881"/>
      <c r="E88" s="883"/>
      <c r="F88" s="891"/>
    </row>
    <row r="89" spans="1:6">
      <c r="A89" s="474"/>
      <c r="C89" s="883"/>
      <c r="D89" s="881"/>
      <c r="E89" s="883"/>
      <c r="F89" s="892" t="s">
        <v>107</v>
      </c>
    </row>
    <row r="90" spans="1:6">
      <c r="A90" s="474"/>
      <c r="C90" s="883"/>
      <c r="D90" s="881"/>
      <c r="E90" s="883"/>
      <c r="F90" s="892" t="s">
        <v>108</v>
      </c>
    </row>
    <row r="91" spans="1:6">
      <c r="A91" s="474"/>
      <c r="C91" s="883"/>
      <c r="D91" s="881"/>
      <c r="E91" s="883"/>
      <c r="F91" s="892" t="s">
        <v>109</v>
      </c>
    </row>
    <row r="92" spans="1:6">
      <c r="A92" s="474"/>
      <c r="C92" s="883"/>
      <c r="D92" s="881"/>
      <c r="E92" s="883"/>
      <c r="F92" s="881"/>
    </row>
    <row r="93" spans="1:6">
      <c r="A93" s="474"/>
      <c r="C93" s="883"/>
      <c r="D93" s="881"/>
      <c r="E93" s="883"/>
      <c r="F93" s="882" t="s">
        <v>110</v>
      </c>
    </row>
    <row r="94" spans="1:6">
      <c r="A94" s="474"/>
      <c r="C94" s="883"/>
      <c r="D94" s="881"/>
      <c r="E94" s="883"/>
      <c r="F94" s="891"/>
    </row>
    <row r="95" spans="1:6">
      <c r="A95" s="474"/>
      <c r="C95" s="883"/>
      <c r="D95" s="881"/>
      <c r="E95" s="883"/>
      <c r="F95" s="892" t="s">
        <v>111</v>
      </c>
    </row>
    <row r="96" spans="1:6">
      <c r="A96" s="474"/>
      <c r="C96" s="883"/>
      <c r="D96" s="881"/>
      <c r="E96" s="883"/>
      <c r="F96" s="892" t="s">
        <v>112</v>
      </c>
    </row>
    <row r="97" spans="1:6">
      <c r="A97" s="474"/>
      <c r="C97" s="883"/>
      <c r="D97" s="881"/>
      <c r="E97" s="883"/>
      <c r="F97" s="892" t="s">
        <v>113</v>
      </c>
    </row>
    <row r="98" spans="1:6">
      <c r="A98" s="474"/>
      <c r="C98" s="883"/>
      <c r="D98" s="881"/>
      <c r="E98" s="883"/>
      <c r="F98" s="881"/>
    </row>
    <row r="99" spans="1:6">
      <c r="A99" s="474"/>
      <c r="C99" s="883"/>
      <c r="D99" s="881"/>
      <c r="E99" s="883"/>
      <c r="F99" s="882" t="s">
        <v>114</v>
      </c>
    </row>
    <row r="100" spans="1:6">
      <c r="A100" s="474"/>
      <c r="C100" s="883"/>
      <c r="D100" s="881"/>
      <c r="E100" s="883"/>
      <c r="F100" s="891"/>
    </row>
    <row r="101" spans="1:6">
      <c r="A101" s="474"/>
      <c r="C101" s="883"/>
      <c r="D101" s="881"/>
      <c r="E101" s="883"/>
      <c r="F101" s="892" t="s">
        <v>115</v>
      </c>
    </row>
    <row r="102" spans="1:6">
      <c r="A102" s="474"/>
      <c r="C102" s="883"/>
      <c r="D102" s="881"/>
      <c r="E102" s="883"/>
      <c r="F102" s="892" t="s">
        <v>116</v>
      </c>
    </row>
    <row r="103" spans="1:6">
      <c r="A103" s="474"/>
      <c r="C103" s="883"/>
      <c r="D103" s="881"/>
      <c r="E103" s="883"/>
      <c r="F103" s="892" t="s">
        <v>117</v>
      </c>
    </row>
    <row r="104" spans="1:6">
      <c r="A104" s="474"/>
      <c r="C104" s="883"/>
      <c r="D104" s="881"/>
      <c r="E104" s="883"/>
      <c r="F104" s="881"/>
    </row>
    <row r="105" spans="1:6" ht="18">
      <c r="A105" s="474"/>
      <c r="C105" s="883"/>
      <c r="D105" s="881"/>
      <c r="E105" s="883"/>
      <c r="F105" s="884" t="s">
        <v>73</v>
      </c>
    </row>
    <row r="106" spans="1:6">
      <c r="A106" s="474"/>
      <c r="C106" s="883"/>
      <c r="D106" s="881"/>
      <c r="E106" s="883"/>
      <c r="F106" s="881"/>
    </row>
    <row r="107" spans="1:6" ht="15.75">
      <c r="A107" s="474"/>
      <c r="C107" s="883"/>
      <c r="D107" s="881"/>
      <c r="E107" s="883"/>
      <c r="F107" s="886" t="s">
        <v>118</v>
      </c>
    </row>
    <row r="108" spans="1:6">
      <c r="A108" s="474"/>
      <c r="C108" s="883"/>
      <c r="D108" s="881"/>
      <c r="E108" s="883"/>
      <c r="F108" s="881"/>
    </row>
    <row r="109" spans="1:6">
      <c r="A109" s="474"/>
      <c r="C109" s="883"/>
      <c r="D109" s="881"/>
      <c r="E109" s="883"/>
      <c r="F109" s="888" t="s">
        <v>119</v>
      </c>
    </row>
    <row r="110" spans="1:6">
      <c r="A110" s="474"/>
      <c r="C110" s="883"/>
      <c r="D110" s="881"/>
      <c r="E110" s="883"/>
      <c r="F110" s="881"/>
    </row>
    <row r="111" spans="1:6">
      <c r="A111" s="474"/>
      <c r="C111" s="883"/>
      <c r="D111" s="881"/>
      <c r="E111" s="883"/>
      <c r="F111" s="882" t="s">
        <v>120</v>
      </c>
    </row>
    <row r="112" spans="1:6">
      <c r="A112" s="474"/>
      <c r="C112" s="883"/>
      <c r="D112" s="881"/>
      <c r="E112" s="883"/>
      <c r="F112" s="891"/>
    </row>
    <row r="113" spans="1:6">
      <c r="A113" s="474"/>
      <c r="C113" s="883"/>
      <c r="D113" s="881"/>
      <c r="E113" s="883"/>
      <c r="F113" s="892" t="s">
        <v>121</v>
      </c>
    </row>
    <row r="114" spans="1:6">
      <c r="A114" s="474"/>
      <c r="C114" s="883"/>
      <c r="D114" s="881"/>
      <c r="E114" s="883"/>
      <c r="F114" s="892" t="s">
        <v>122</v>
      </c>
    </row>
    <row r="115" spans="1:6">
      <c r="A115" s="474"/>
      <c r="C115" s="883"/>
      <c r="D115" s="881"/>
      <c r="E115" s="883"/>
      <c r="F115" s="892" t="s">
        <v>123</v>
      </c>
    </row>
    <row r="116" spans="1:6">
      <c r="A116" s="474"/>
      <c r="C116" s="883"/>
      <c r="D116" s="881"/>
      <c r="E116" s="883"/>
      <c r="F116" s="881"/>
    </row>
    <row r="117" spans="1:6">
      <c r="A117" s="474"/>
      <c r="C117" s="883"/>
      <c r="D117" s="881"/>
      <c r="E117" s="883"/>
      <c r="F117" s="882" t="s">
        <v>124</v>
      </c>
    </row>
    <row r="118" spans="1:6">
      <c r="A118" s="474"/>
      <c r="C118" s="883"/>
      <c r="D118" s="881"/>
      <c r="E118" s="883"/>
      <c r="F118" s="891"/>
    </row>
    <row r="119" spans="1:6">
      <c r="A119" s="474"/>
      <c r="C119" s="883"/>
      <c r="D119" s="881"/>
      <c r="E119" s="883"/>
      <c r="F119" s="892" t="s">
        <v>125</v>
      </c>
    </row>
    <row r="120" spans="1:6">
      <c r="A120" s="474"/>
      <c r="C120" s="883"/>
      <c r="D120" s="881"/>
      <c r="E120" s="883"/>
      <c r="F120" s="892" t="s">
        <v>126</v>
      </c>
    </row>
    <row r="121" spans="1:6">
      <c r="A121" s="474"/>
      <c r="C121" s="883"/>
      <c r="D121" s="881"/>
      <c r="E121" s="883"/>
      <c r="F121" s="892" t="s">
        <v>127</v>
      </c>
    </row>
    <row r="122" spans="1:6">
      <c r="A122" s="474"/>
      <c r="C122" s="883"/>
      <c r="D122" s="881"/>
      <c r="E122" s="883"/>
      <c r="F122" s="881"/>
    </row>
    <row r="123" spans="1:6">
      <c r="A123" s="474"/>
      <c r="C123" s="883"/>
      <c r="D123" s="881"/>
      <c r="E123" s="883"/>
      <c r="F123" s="882" t="s">
        <v>128</v>
      </c>
    </row>
    <row r="124" spans="1:6">
      <c r="A124" s="474"/>
      <c r="C124" s="883"/>
      <c r="D124" s="881"/>
      <c r="E124" s="883"/>
      <c r="F124" s="891"/>
    </row>
    <row r="125" spans="1:6">
      <c r="A125" s="474"/>
      <c r="C125" s="883"/>
      <c r="D125" s="881"/>
      <c r="E125" s="883"/>
      <c r="F125" s="892" t="s">
        <v>129</v>
      </c>
    </row>
    <row r="126" spans="1:6">
      <c r="A126" s="474"/>
      <c r="C126" s="883"/>
      <c r="D126" s="881"/>
      <c r="E126" s="883"/>
      <c r="F126" s="892" t="s">
        <v>130</v>
      </c>
    </row>
    <row r="127" spans="1:6">
      <c r="A127" s="474"/>
      <c r="C127" s="883"/>
      <c r="D127" s="881"/>
      <c r="E127" s="883"/>
      <c r="F127" s="892" t="s">
        <v>131</v>
      </c>
    </row>
    <row r="128" spans="1:6">
      <c r="A128" s="474"/>
      <c r="C128" s="883"/>
      <c r="D128" s="881"/>
      <c r="E128" s="883"/>
      <c r="F128" s="881"/>
    </row>
    <row r="129" spans="1:6" ht="18">
      <c r="A129" s="474"/>
      <c r="C129" s="883"/>
      <c r="D129" s="881"/>
      <c r="E129" s="883"/>
      <c r="F129" s="884" t="s">
        <v>132</v>
      </c>
    </row>
    <row r="130" spans="1:6">
      <c r="A130" s="474"/>
      <c r="C130" s="883"/>
      <c r="D130" s="881"/>
      <c r="E130" s="883"/>
      <c r="F130" s="891"/>
    </row>
    <row r="131" spans="1:6">
      <c r="A131" s="474"/>
      <c r="C131" s="883"/>
      <c r="D131" s="881"/>
      <c r="E131" s="883"/>
      <c r="F131" s="892" t="s">
        <v>133</v>
      </c>
    </row>
    <row r="132" spans="1:6">
      <c r="A132" s="474"/>
      <c r="C132" s="883"/>
      <c r="D132" s="881"/>
      <c r="E132" s="883"/>
      <c r="F132" s="892" t="s">
        <v>134</v>
      </c>
    </row>
    <row r="133" spans="1:6">
      <c r="A133" s="474"/>
      <c r="C133" s="883"/>
      <c r="D133" s="881"/>
      <c r="E133" s="883"/>
      <c r="F133" s="892" t="s">
        <v>135</v>
      </c>
    </row>
    <row r="134" spans="1:6">
      <c r="A134" s="474"/>
    </row>
    <row r="135" spans="1:6">
      <c r="A135" s="474"/>
      <c r="F135" s="1"/>
    </row>
    <row r="136" spans="1:6">
      <c r="A136" s="474"/>
    </row>
    <row r="137" spans="1:6">
      <c r="A137" s="474"/>
    </row>
    <row r="138" spans="1:6">
      <c r="A138" s="474"/>
    </row>
    <row r="139" spans="1:6">
      <c r="A139" s="474"/>
    </row>
    <row r="140" spans="1:6">
      <c r="A140" s="474"/>
    </row>
    <row r="141" spans="1:6">
      <c r="A141" s="474"/>
    </row>
    <row r="142" spans="1:6">
      <c r="A142" s="474"/>
    </row>
    <row r="143" spans="1:6">
      <c r="A143" s="474"/>
    </row>
    <row r="144" spans="1:6">
      <c r="A144" s="474"/>
    </row>
    <row r="145" spans="1:1">
      <c r="A145" s="474"/>
    </row>
    <row r="146" spans="1:1">
      <c r="A146" s="474"/>
    </row>
    <row r="147" spans="1:1">
      <c r="A147" s="474"/>
    </row>
    <row r="148" spans="1:1">
      <c r="A148" s="474"/>
    </row>
    <row r="149" spans="1:1">
      <c r="A149" s="474"/>
    </row>
    <row r="150" spans="1:1">
      <c r="A150" s="474"/>
    </row>
    <row r="151" spans="1:1">
      <c r="A151" s="474"/>
    </row>
    <row r="152" spans="1:1">
      <c r="A152" s="474"/>
    </row>
    <row r="153" spans="1:1">
      <c r="A153" s="474"/>
    </row>
    <row r="154" spans="1:1">
      <c r="A154" s="474"/>
    </row>
    <row r="155" spans="1:1">
      <c r="A155" s="474"/>
    </row>
    <row r="156" spans="1:1">
      <c r="A156" s="474"/>
    </row>
    <row r="157" spans="1:1">
      <c r="A157" s="474"/>
    </row>
    <row r="158" spans="1:1">
      <c r="A158" s="474"/>
    </row>
    <row r="159" spans="1:1">
      <c r="A159" s="474"/>
    </row>
    <row r="160" spans="1:1">
      <c r="A160" s="474"/>
    </row>
    <row r="161" spans="1:1">
      <c r="A161" s="474"/>
    </row>
    <row r="162" spans="1:1">
      <c r="A162" s="474"/>
    </row>
    <row r="163" spans="1:1">
      <c r="A163" s="474"/>
    </row>
  </sheetData>
  <phoneticPr fontId="9"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0A2E8-2D99-4AE3-8818-10A779E55E5E}">
  <sheetPr codeName="Sheet1">
    <pageSetUpPr autoPageBreaks="0"/>
  </sheetPr>
  <dimension ref="A1:AC160"/>
  <sheetViews>
    <sheetView showGridLines="0" zoomScaleNormal="100" workbookViewId="0">
      <pane xSplit="1" ySplit="5" topLeftCell="D19" activePane="bottomRight" state="frozen"/>
      <selection pane="topRight"/>
      <selection pane="bottomLeft"/>
      <selection pane="bottomRight"/>
    </sheetView>
  </sheetViews>
  <sheetFormatPr defaultColWidth="9.140625" defaultRowHeight="15"/>
  <cols>
    <col min="1" max="1" width="3.85546875" customWidth="1"/>
    <col min="2" max="2" width="6.7109375" bestFit="1" customWidth="1"/>
    <col min="3" max="3" width="4.42578125" customWidth="1"/>
    <col min="4" max="4" width="68.42578125" customWidth="1"/>
    <col min="5" max="5" width="5" style="96" customWidth="1"/>
    <col min="6" max="10" width="9"/>
    <col min="12" max="12" width="4.42578125" customWidth="1"/>
    <col min="13" max="13" width="23.140625" bestFit="1" customWidth="1"/>
    <col min="14" max="14" width="13.42578125" customWidth="1"/>
    <col min="15" max="15" width="30.140625" customWidth="1"/>
    <col min="16" max="16" width="24.140625" bestFit="1" customWidth="1"/>
    <col min="17" max="17" width="3.85546875" customWidth="1"/>
    <col min="18" max="18" width="12.7109375" customWidth="1"/>
  </cols>
  <sheetData>
    <row r="1" spans="1:23" ht="15.75" thickBot="1">
      <c r="A1" s="474"/>
      <c r="B1" s="474"/>
      <c r="C1" s="474"/>
      <c r="D1" s="474"/>
      <c r="E1" s="474"/>
      <c r="F1" s="474"/>
      <c r="G1" s="474"/>
      <c r="H1" s="474"/>
      <c r="I1" s="474"/>
      <c r="J1" s="474"/>
      <c r="K1" s="474"/>
      <c r="L1" s="474"/>
      <c r="M1" s="474"/>
      <c r="N1" s="474"/>
      <c r="O1" s="474"/>
      <c r="P1" s="474"/>
      <c r="Q1" s="474"/>
      <c r="R1" s="474"/>
      <c r="S1" s="474"/>
      <c r="T1" s="474"/>
      <c r="U1" s="474"/>
      <c r="V1" s="474"/>
      <c r="W1" s="474"/>
    </row>
    <row r="2" spans="1:23" ht="33.75" customHeight="1" thickTop="1" thickBot="1">
      <c r="A2" s="474"/>
      <c r="B2" s="633"/>
      <c r="C2" s="642"/>
      <c r="D2" s="642"/>
      <c r="E2" s="642"/>
      <c r="F2" s="642"/>
      <c r="G2" s="642"/>
      <c r="H2" s="642"/>
      <c r="I2" s="642"/>
      <c r="J2" s="642"/>
      <c r="K2" s="642"/>
      <c r="L2" s="642"/>
      <c r="M2" s="642"/>
      <c r="N2" s="642"/>
      <c r="O2" s="642"/>
      <c r="P2" s="642"/>
      <c r="Q2" s="642"/>
      <c r="R2" s="642"/>
      <c r="S2" s="642"/>
      <c r="T2" s="642"/>
      <c r="U2" s="642"/>
      <c r="V2" s="642"/>
      <c r="W2" s="642"/>
    </row>
    <row r="3" spans="1:23" ht="25.5" customHeight="1" thickTop="1" thickBot="1">
      <c r="A3" s="474"/>
      <c r="B3" s="970" t="s">
        <v>621</v>
      </c>
      <c r="C3" s="971"/>
      <c r="D3" s="971"/>
      <c r="E3" s="972"/>
      <c r="F3" s="971"/>
      <c r="G3" s="971"/>
      <c r="H3" s="973"/>
      <c r="I3" s="971"/>
      <c r="J3" s="971"/>
      <c r="K3" s="460"/>
      <c r="L3" s="460"/>
      <c r="M3" s="460"/>
      <c r="N3" s="460"/>
      <c r="O3" s="460"/>
      <c r="P3" s="460"/>
      <c r="Q3" s="460"/>
      <c r="R3" s="460"/>
      <c r="S3" s="460"/>
      <c r="T3" s="460"/>
      <c r="U3" s="460"/>
      <c r="V3" s="460"/>
      <c r="W3" s="460"/>
    </row>
    <row r="4" spans="1:23" ht="9.75" customHeight="1" thickTop="1" thickBot="1">
      <c r="A4" s="474"/>
      <c r="B4" s="974"/>
      <c r="C4" s="493"/>
      <c r="D4" s="493"/>
      <c r="E4" s="493"/>
      <c r="F4" s="493"/>
      <c r="G4" s="493"/>
      <c r="H4" s="493"/>
      <c r="I4" s="493"/>
      <c r="J4" s="493"/>
      <c r="K4" s="493"/>
      <c r="L4" s="493"/>
      <c r="M4" s="493"/>
      <c r="N4" s="493"/>
      <c r="O4" s="493"/>
      <c r="P4" s="493"/>
      <c r="Q4" s="493"/>
      <c r="R4" s="493"/>
      <c r="S4" s="493"/>
      <c r="T4" s="493"/>
      <c r="U4" s="493"/>
      <c r="V4" s="493"/>
      <c r="W4" s="493"/>
    </row>
    <row r="5" spans="1:23" ht="9.75" customHeight="1" thickTop="1">
      <c r="A5" s="474"/>
      <c r="B5" s="975"/>
      <c r="C5" s="434"/>
      <c r="D5" s="434"/>
      <c r="E5" s="434"/>
      <c r="F5" s="434"/>
      <c r="G5" s="434"/>
      <c r="H5" s="434"/>
      <c r="I5" s="434"/>
      <c r="J5" s="434"/>
      <c r="K5" s="434"/>
      <c r="L5" s="434"/>
      <c r="M5" s="434"/>
      <c r="N5" s="434"/>
      <c r="O5" s="434"/>
      <c r="P5" s="434"/>
      <c r="Q5" s="434"/>
      <c r="R5" s="434"/>
      <c r="S5" s="434"/>
      <c r="T5" s="434"/>
      <c r="U5" s="434"/>
      <c r="V5" s="434"/>
      <c r="W5" s="434"/>
    </row>
    <row r="6" spans="1:23" ht="15.75" thickBot="1">
      <c r="A6" s="474"/>
      <c r="B6" s="555"/>
    </row>
    <row r="7" spans="1:23" ht="17.25" customHeight="1" thickTop="1" thickBot="1">
      <c r="A7" s="474"/>
      <c r="B7" s="1270" t="s">
        <v>595</v>
      </c>
      <c r="C7" s="1271"/>
      <c r="D7" s="1271"/>
      <c r="E7" s="1272"/>
      <c r="F7" s="915"/>
      <c r="G7" s="915"/>
      <c r="H7" s="915"/>
      <c r="I7" s="915"/>
      <c r="J7" s="915"/>
      <c r="K7" s="915"/>
      <c r="L7" s="1284" t="s">
        <v>1350</v>
      </c>
      <c r="M7" s="1285"/>
      <c r="N7" s="1286" t="s">
        <v>1822</v>
      </c>
      <c r="O7" s="1286"/>
      <c r="P7" s="1286"/>
      <c r="Q7" s="1287"/>
    </row>
    <row r="8" spans="1:23" ht="21" customHeight="1" thickBot="1">
      <c r="A8" s="474"/>
      <c r="B8" s="976"/>
      <c r="C8" s="915"/>
      <c r="D8" s="915"/>
      <c r="E8" s="977"/>
      <c r="F8" s="915"/>
      <c r="G8" s="915"/>
      <c r="H8" s="915"/>
      <c r="I8" s="915"/>
      <c r="J8" s="915"/>
      <c r="K8" s="915"/>
      <c r="L8" s="916" t="s">
        <v>1351</v>
      </c>
      <c r="M8" s="915"/>
      <c r="N8" s="915"/>
      <c r="O8" s="915"/>
      <c r="P8" s="915"/>
      <c r="Q8" s="915"/>
    </row>
    <row r="9" spans="1:23" ht="21" customHeight="1" thickTop="1" thickBot="1">
      <c r="A9" s="474"/>
      <c r="B9" s="1288" t="s">
        <v>635</v>
      </c>
      <c r="C9" s="1289"/>
      <c r="D9" s="1289"/>
      <c r="E9" s="1289"/>
      <c r="F9" s="1265" t="s">
        <v>624</v>
      </c>
      <c r="G9" s="1265"/>
      <c r="H9" s="1265"/>
      <c r="I9" s="1265"/>
      <c r="J9" s="1266"/>
      <c r="K9" s="917"/>
      <c r="L9" s="918"/>
      <c r="M9" s="1088"/>
      <c r="N9" s="1088"/>
      <c r="O9" s="1088"/>
      <c r="P9" s="1088"/>
      <c r="Q9" s="1089"/>
    </row>
    <row r="10" spans="1:23" ht="21" customHeight="1" thickTop="1" thickBot="1">
      <c r="A10" s="474"/>
      <c r="B10" s="978">
        <v>1</v>
      </c>
      <c r="C10" s="1273" t="s">
        <v>593</v>
      </c>
      <c r="D10" s="1274"/>
      <c r="E10" s="965" t="b">
        <v>0</v>
      </c>
      <c r="F10" s="1296"/>
      <c r="G10" s="1297"/>
      <c r="H10" s="1297"/>
      <c r="I10" s="1297"/>
      <c r="J10" s="1298"/>
      <c r="K10" s="920"/>
      <c r="L10" s="921"/>
      <c r="M10" s="1294" t="s">
        <v>1324</v>
      </c>
      <c r="N10" s="1295"/>
      <c r="O10" s="900" t="s">
        <v>1139</v>
      </c>
      <c r="P10" s="901" t="s">
        <v>1159</v>
      </c>
      <c r="Q10" s="1090"/>
    </row>
    <row r="11" spans="1:23" ht="21" customHeight="1" thickTop="1" thickBot="1">
      <c r="A11" s="474"/>
      <c r="B11" s="978">
        <v>2</v>
      </c>
      <c r="C11" s="1275" t="s">
        <v>1363</v>
      </c>
      <c r="D11" s="1276"/>
      <c r="E11" s="919" t="b">
        <v>0</v>
      </c>
      <c r="F11" s="1262"/>
      <c r="G11" s="1263"/>
      <c r="H11" s="1263"/>
      <c r="I11" s="1263"/>
      <c r="J11" s="1264"/>
      <c r="K11" s="920"/>
      <c r="L11" s="921"/>
      <c r="M11" s="912">
        <f>IFERROR(VLOOKUP(N7, '[3]estados-e-municipios-DCL-e-RCL'!$F$2:$N$6000, 8, FALSE)/100,"")</f>
        <v>0</v>
      </c>
      <c r="N11" s="899" t="str">
        <f>IFERROR(VLOOKUP(N7, '[3]estados-e-municipios-DCL-e-RCL'!$F$2:$N$6000, 9, FALSE),"")</f>
        <v>Cumpre</v>
      </c>
      <c r="O11" s="914" t="str">
        <f>N7</f>
        <v>Franca/SP</v>
      </c>
      <c r="P11" s="909" t="str">
        <f>IFERROR(TRIM(RIGHT(O11,2)),"")</f>
        <v>SP</v>
      </c>
      <c r="Q11" s="1090"/>
    </row>
    <row r="12" spans="1:23" ht="21" customHeight="1" thickTop="1" thickBot="1">
      <c r="A12" s="474"/>
      <c r="B12" s="978">
        <v>3</v>
      </c>
      <c r="C12" s="1275" t="s">
        <v>1364</v>
      </c>
      <c r="D12" s="1276"/>
      <c r="E12" s="919" t="b">
        <v>0</v>
      </c>
      <c r="F12" s="1299" t="s">
        <v>1352</v>
      </c>
      <c r="G12" s="1300"/>
      <c r="H12" s="1300"/>
      <c r="I12" s="1300"/>
      <c r="J12" s="1301"/>
      <c r="K12" s="922"/>
      <c r="L12" s="921"/>
      <c r="M12" s="1290" t="s">
        <v>1349</v>
      </c>
      <c r="N12" s="1291"/>
      <c r="O12" s="1091" t="str" cm="1">
        <f t="array" ref="O12">IFERROR(VLOOKUP(O11,'[4]Prévia da CAPAG'!$D$2:$Z$6000,COLUMN(E:E)-COLUMN(D:D)+1,FALSE),"" )</f>
        <v>C</v>
      </c>
      <c r="P12" s="1092" t="str">
        <f>IFERROR(INDEX([5]Capagdosestados!H:H,MATCH(P11,[5]Capagdosestados!A:A,0)),"")</f>
        <v>B</v>
      </c>
      <c r="Q12" s="1090"/>
    </row>
    <row r="13" spans="1:23" ht="21" customHeight="1" thickTop="1" thickBot="1">
      <c r="A13" s="474"/>
      <c r="B13" s="978" t="s">
        <v>580</v>
      </c>
      <c r="C13" s="966" t="b">
        <v>0</v>
      </c>
      <c r="D13" s="923" t="s">
        <v>618</v>
      </c>
      <c r="E13" s="924"/>
      <c r="F13" s="1262" t="s">
        <v>1353</v>
      </c>
      <c r="G13" s="1263"/>
      <c r="H13" s="1263"/>
      <c r="I13" s="1263"/>
      <c r="J13" s="1264"/>
      <c r="K13" s="920"/>
      <c r="L13" s="921"/>
      <c r="M13" s="910" t="s">
        <v>1150</v>
      </c>
      <c r="N13" s="939">
        <f>IFERROR(VLOOKUP(O11,'[4]Prévia da CAPAG'!$D$2:$Z$6000,3,FALSE),"")</f>
        <v>0</v>
      </c>
      <c r="O13" s="1091" t="str">
        <f>IFERROR(VLOOKUP(O11,'[4]Prévia da CAPAG'!$D$2:$Z$6000,4,FALSE),"")</f>
        <v>A</v>
      </c>
      <c r="P13" s="1093" t="s">
        <v>1133</v>
      </c>
      <c r="Q13" s="1090"/>
    </row>
    <row r="14" spans="1:23" ht="21" customHeight="1" thickTop="1" thickBot="1">
      <c r="A14" s="474"/>
      <c r="B14" s="978" t="s">
        <v>581</v>
      </c>
      <c r="C14" s="966" t="b">
        <v>0</v>
      </c>
      <c r="D14" s="923" t="s">
        <v>619</v>
      </c>
      <c r="E14" s="924"/>
      <c r="F14" s="1262" t="s">
        <v>1353</v>
      </c>
      <c r="G14" s="1263"/>
      <c r="H14" s="1263"/>
      <c r="I14" s="1263"/>
      <c r="J14" s="1264"/>
      <c r="K14" s="920"/>
      <c r="L14" s="921"/>
      <c r="M14" s="911" t="s">
        <v>1151</v>
      </c>
      <c r="N14" s="940">
        <f>IFERROR(VLOOKUP(O11,'[4]Prévia da CAPAG'!$D$2:$Z$6000,5,FALSE),"")</f>
        <v>0.96285815006198727</v>
      </c>
      <c r="O14" s="1091" t="str">
        <f>IFERROR(VLOOKUP(O11,'[4]Prévia da CAPAG'!$D$2:$Z$6000,6,FALSE),"")</f>
        <v>C</v>
      </c>
      <c r="P14" s="1092" t="s">
        <v>1132</v>
      </c>
      <c r="Q14" s="1090"/>
    </row>
    <row r="15" spans="1:23" ht="21" customHeight="1" thickTop="1" thickBot="1">
      <c r="A15" s="474"/>
      <c r="B15" s="979" t="s">
        <v>582</v>
      </c>
      <c r="C15" s="967" t="b">
        <v>0</v>
      </c>
      <c r="D15" s="923" t="s">
        <v>620</v>
      </c>
      <c r="E15" s="924"/>
      <c r="F15" s="1262" t="s">
        <v>1354</v>
      </c>
      <c r="G15" s="1263"/>
      <c r="H15" s="1263"/>
      <c r="I15" s="1263"/>
      <c r="J15" s="1264"/>
      <c r="K15" s="920"/>
      <c r="L15" s="921"/>
      <c r="M15" s="911" t="s">
        <v>1152</v>
      </c>
      <c r="N15" s="941">
        <f>IFERROR(VLOOKUP(O11,'[4]Prévia da CAPAG'!$D$2:$Z$6000,7,FALSE),"")</f>
        <v>0.14396032491268054</v>
      </c>
      <c r="O15" s="1094" t="str">
        <f>IFERROR(VLOOKUP(O11,'[4]Prévia da CAPAG'!$D$2:$Z$6000,8,FALSE),"")</f>
        <v>A</v>
      </c>
      <c r="P15" s="1095" t="s">
        <v>1131</v>
      </c>
      <c r="Q15" s="1090"/>
      <c r="R15" t="s">
        <v>1773</v>
      </c>
    </row>
    <row r="16" spans="1:23" ht="21" customHeight="1" thickTop="1" thickBot="1">
      <c r="A16" s="474"/>
      <c r="B16" s="980" t="b">
        <v>0</v>
      </c>
      <c r="C16" s="968" t="b">
        <v>0</v>
      </c>
      <c r="D16" s="1304" t="str">
        <f>IF(C16=TRUE,"GO - ATENTE TODOS OS QUESITOS - A P R O V A D O ",IF(C16=FALSE,IF(B16=FALSE,"","DECLINADO CONFORME ABAIXO")))</f>
        <v/>
      </c>
      <c r="E16" s="1304"/>
      <c r="F16" s="1304"/>
      <c r="G16" s="1304"/>
      <c r="H16" s="1304"/>
      <c r="I16" s="1304"/>
      <c r="J16" s="1305"/>
      <c r="K16" s="925"/>
      <c r="L16" s="921"/>
      <c r="M16" s="1306" t="str">
        <f>IFERROR(IF(
    OR(
        ISBLANK(
            VLOOKUP(
                O11,
                '[4]Prévia da CAPAG'!$D$2:$M$6000,
                10,
                FALSE
            )
        ),
        VLOOKUP(
            O11,
            '[4]Prévia da CAPAG'!$D$2:$M$6000,
            10,
            FALSE
        ) = 0,
        VLOOKUP(
            O11,
            '[4]Prévia da CAPAG'!$D$2:$M$6000,
            10,
            FALSE
        ) = ""
    ),
    "Sem Observações",
    VLOOKUP(
        O11,
        '[4]Prévia da CAPAG'!$D$2:$M$6000,
        10,
        FALSE
    ) &amp; ""
),"ATENÇÃO !! - ***  CHECAR O NOME DOMUNICÍPIO/UF; ESPAÇOS E CARACTERES  *** ")</f>
        <v>Sem Observações</v>
      </c>
      <c r="N16" s="1307"/>
      <c r="O16" s="1307"/>
      <c r="P16" s="1308"/>
      <c r="Q16" s="1090"/>
    </row>
    <row r="17" spans="1:29" ht="21" customHeight="1" thickTop="1" thickBot="1">
      <c r="A17" s="474"/>
      <c r="B17" s="981" t="s">
        <v>648</v>
      </c>
      <c r="C17" s="926"/>
      <c r="D17" s="1302"/>
      <c r="E17" s="1302"/>
      <c r="F17" s="1302"/>
      <c r="G17" s="1302"/>
      <c r="H17" s="1302"/>
      <c r="I17" s="1302"/>
      <c r="J17" s="1303"/>
      <c r="K17" s="927"/>
      <c r="L17" s="921"/>
      <c r="M17" s="1309"/>
      <c r="N17" s="1310"/>
      <c r="O17" s="1310"/>
      <c r="P17" s="1311"/>
      <c r="Q17" s="1090"/>
    </row>
    <row r="18" spans="1:29" ht="21" customHeight="1" thickTop="1" thickBot="1">
      <c r="A18" s="474"/>
      <c r="B18" s="978">
        <v>4</v>
      </c>
      <c r="C18" s="1275" t="s">
        <v>594</v>
      </c>
      <c r="D18" s="1276"/>
      <c r="E18" s="919" t="b">
        <v>0</v>
      </c>
      <c r="F18" s="1267"/>
      <c r="G18" s="1268"/>
      <c r="H18" s="1268"/>
      <c r="I18" s="1268"/>
      <c r="J18" s="1269"/>
      <c r="K18" s="920"/>
      <c r="L18" s="921"/>
      <c r="M18" s="1309"/>
      <c r="N18" s="1310"/>
      <c r="O18" s="1310"/>
      <c r="P18" s="1311"/>
      <c r="Q18" s="1090"/>
      <c r="R18" s="41"/>
      <c r="S18" s="41"/>
      <c r="T18" s="41"/>
      <c r="U18" s="41"/>
      <c r="V18" s="41"/>
      <c r="W18" s="41"/>
      <c r="X18" s="41"/>
      <c r="Y18" s="41"/>
      <c r="Z18" s="41"/>
      <c r="AA18" s="41"/>
      <c r="AB18" s="41"/>
      <c r="AC18" s="41"/>
    </row>
    <row r="19" spans="1:29" ht="16.5" thickTop="1" thickBot="1">
      <c r="A19" s="474"/>
      <c r="B19" s="978">
        <v>5</v>
      </c>
      <c r="C19" s="1275" t="s">
        <v>1333</v>
      </c>
      <c r="D19" s="1276"/>
      <c r="E19" s="919" t="b">
        <v>0</v>
      </c>
      <c r="F19" s="1262" t="s">
        <v>1355</v>
      </c>
      <c r="G19" s="1263"/>
      <c r="H19" s="1263"/>
      <c r="I19" s="1263"/>
      <c r="J19" s="1264"/>
      <c r="K19" s="920"/>
      <c r="L19" s="921"/>
      <c r="M19" s="1312"/>
      <c r="N19" s="1313"/>
      <c r="O19" s="1313"/>
      <c r="P19" s="1314"/>
      <c r="Q19" s="1090"/>
      <c r="R19" s="41"/>
      <c r="S19" s="41"/>
      <c r="T19" s="41"/>
      <c r="U19" s="41"/>
      <c r="V19" s="41"/>
      <c r="W19" s="41"/>
      <c r="X19" s="41"/>
      <c r="Y19" s="41"/>
      <c r="Z19" s="41"/>
      <c r="AA19" s="41"/>
      <c r="AB19" s="41"/>
      <c r="AC19" s="41"/>
    </row>
    <row r="20" spans="1:29" ht="21" customHeight="1" thickTop="1" thickBot="1">
      <c r="A20" s="474"/>
      <c r="B20" s="978">
        <v>6</v>
      </c>
      <c r="C20" s="1275" t="s">
        <v>1334</v>
      </c>
      <c r="D20" s="1276"/>
      <c r="E20" s="919" t="b">
        <v>0</v>
      </c>
      <c r="F20" s="1262" t="s">
        <v>1352</v>
      </c>
      <c r="G20" s="1263"/>
      <c r="H20" s="1263"/>
      <c r="I20" s="1263"/>
      <c r="J20" s="1264"/>
      <c r="K20" s="920"/>
      <c r="L20" s="928"/>
      <c r="M20" s="1088"/>
      <c r="N20" s="1088"/>
      <c r="O20" s="1088"/>
      <c r="P20" s="1088"/>
      <c r="Q20" s="1096"/>
      <c r="R20" s="41"/>
      <c r="S20" s="41"/>
      <c r="T20" s="41"/>
      <c r="U20" s="41"/>
      <c r="V20" s="41"/>
      <c r="W20" s="41"/>
      <c r="X20" s="41"/>
      <c r="Y20" s="41"/>
      <c r="Z20" s="41"/>
      <c r="AA20" s="41"/>
      <c r="AB20" s="41"/>
      <c r="AC20" s="41"/>
    </row>
    <row r="21" spans="1:29" ht="21" customHeight="1" thickTop="1" thickBot="1">
      <c r="A21" s="474"/>
      <c r="B21" s="978">
        <v>7</v>
      </c>
      <c r="C21" s="1275" t="s">
        <v>597</v>
      </c>
      <c r="D21" s="1276"/>
      <c r="E21" s="919" t="b">
        <v>0</v>
      </c>
      <c r="F21" s="1262" t="s">
        <v>1352</v>
      </c>
      <c r="G21" s="1263"/>
      <c r="H21" s="1263"/>
      <c r="I21" s="1263"/>
      <c r="J21" s="1264"/>
      <c r="K21" s="920"/>
      <c r="L21" s="915"/>
      <c r="M21" s="915"/>
      <c r="N21" s="915"/>
      <c r="O21" s="915"/>
      <c r="P21" s="915"/>
      <c r="Q21" s="915"/>
    </row>
    <row r="22" spans="1:29" ht="21" customHeight="1" thickTop="1" thickBot="1">
      <c r="A22" s="474"/>
      <c r="B22" s="978" t="s">
        <v>603</v>
      </c>
      <c r="C22" s="966" t="b">
        <v>0</v>
      </c>
      <c r="D22" s="923" t="s">
        <v>596</v>
      </c>
      <c r="E22" s="924"/>
      <c r="F22" s="1262"/>
      <c r="G22" s="1263"/>
      <c r="H22" s="1263"/>
      <c r="I22" s="1263"/>
      <c r="J22" s="1264"/>
      <c r="K22" s="920"/>
      <c r="L22" s="1292" t="s">
        <v>1140</v>
      </c>
      <c r="M22" s="1293"/>
      <c r="N22" s="929" t="s">
        <v>1331</v>
      </c>
      <c r="O22" s="930" t="s">
        <v>1330</v>
      </c>
      <c r="P22" s="931"/>
      <c r="Q22" s="931"/>
      <c r="R22" s="913"/>
      <c r="S22" s="913"/>
      <c r="T22" s="913"/>
      <c r="U22" s="913"/>
      <c r="V22" s="913"/>
      <c r="W22" s="913"/>
      <c r="X22" s="913"/>
      <c r="Y22" s="913"/>
      <c r="Z22" s="913"/>
      <c r="AA22" s="913"/>
      <c r="AB22" s="913"/>
      <c r="AC22" s="942"/>
    </row>
    <row r="23" spans="1:29" ht="21" customHeight="1" thickTop="1" thickBot="1">
      <c r="A23" s="474"/>
      <c r="B23" s="978" t="s">
        <v>604</v>
      </c>
      <c r="C23" s="966" t="b">
        <v>0</v>
      </c>
      <c r="D23" s="932" t="s">
        <v>598</v>
      </c>
      <c r="E23" s="924"/>
      <c r="F23" s="1262"/>
      <c r="G23" s="1263"/>
      <c r="H23" s="1263"/>
      <c r="I23" s="1263"/>
      <c r="J23" s="1264"/>
      <c r="K23" s="920"/>
      <c r="L23" s="903" t="s">
        <v>1149</v>
      </c>
      <c r="M23" s="933"/>
      <c r="N23" s="934"/>
      <c r="O23" s="933"/>
      <c r="P23" s="933"/>
      <c r="Q23" s="933"/>
      <c r="R23" s="743"/>
      <c r="S23" s="743"/>
      <c r="T23" s="743"/>
      <c r="U23" s="743"/>
      <c r="V23" s="743"/>
      <c r="W23" s="743"/>
      <c r="X23" s="743"/>
      <c r="Y23" s="743"/>
      <c r="Z23" s="743"/>
      <c r="AA23" s="743"/>
      <c r="AB23" s="743"/>
      <c r="AC23" s="904"/>
    </row>
    <row r="24" spans="1:29" ht="21" customHeight="1" thickTop="1" thickBot="1">
      <c r="A24" s="474"/>
      <c r="B24" s="978" t="s">
        <v>605</v>
      </c>
      <c r="C24" s="966" t="b">
        <v>0</v>
      </c>
      <c r="D24" s="923" t="s">
        <v>1341</v>
      </c>
      <c r="E24" s="924"/>
      <c r="F24" s="1262" t="s">
        <v>544</v>
      </c>
      <c r="G24" s="1263"/>
      <c r="H24" s="1263"/>
      <c r="I24" s="1263"/>
      <c r="J24" s="1264"/>
      <c r="K24" s="920"/>
      <c r="L24" s="903" t="s">
        <v>1148</v>
      </c>
      <c r="M24" s="933"/>
      <c r="N24" s="934"/>
      <c r="O24" s="933"/>
      <c r="P24" s="933"/>
      <c r="Q24" s="933"/>
      <c r="R24" s="743"/>
      <c r="S24" s="743"/>
      <c r="T24" s="743"/>
      <c r="U24" s="743"/>
      <c r="V24" s="743"/>
      <c r="W24" s="743"/>
      <c r="X24" s="743"/>
      <c r="Y24" s="743"/>
      <c r="Z24" s="743"/>
      <c r="AA24" s="743"/>
      <c r="AB24" s="743"/>
      <c r="AC24" s="904"/>
    </row>
    <row r="25" spans="1:29" ht="21" customHeight="1" thickTop="1" thickBot="1">
      <c r="A25" s="474"/>
      <c r="B25" s="978">
        <v>8</v>
      </c>
      <c r="C25" s="1275" t="s">
        <v>599</v>
      </c>
      <c r="D25" s="1276"/>
      <c r="E25" s="919" t="b">
        <v>0</v>
      </c>
      <c r="F25" s="1262" t="s">
        <v>544</v>
      </c>
      <c r="G25" s="1263"/>
      <c r="H25" s="1263"/>
      <c r="I25" s="1263"/>
      <c r="J25" s="1264"/>
      <c r="K25" s="920"/>
      <c r="L25" s="903" t="s">
        <v>1147</v>
      </c>
      <c r="M25" s="933"/>
      <c r="N25" s="934"/>
      <c r="O25" s="933"/>
      <c r="P25" s="933"/>
      <c r="Q25" s="933"/>
      <c r="R25" s="743"/>
      <c r="S25" s="743"/>
      <c r="T25" s="743"/>
      <c r="U25" s="743"/>
      <c r="V25" s="743"/>
      <c r="W25" s="743"/>
      <c r="X25" s="743"/>
      <c r="Y25" s="743"/>
      <c r="Z25" s="743"/>
      <c r="AA25" s="743"/>
      <c r="AB25" s="743"/>
      <c r="AC25" s="904"/>
    </row>
    <row r="26" spans="1:29" ht="21" customHeight="1" thickTop="1" thickBot="1">
      <c r="A26" s="474"/>
      <c r="B26" s="978">
        <v>9</v>
      </c>
      <c r="C26" s="1275" t="s">
        <v>600</v>
      </c>
      <c r="D26" s="1276"/>
      <c r="E26" s="919" t="b">
        <v>0</v>
      </c>
      <c r="F26" s="1262" t="s">
        <v>1356</v>
      </c>
      <c r="G26" s="1263"/>
      <c r="H26" s="1263"/>
      <c r="I26" s="1263"/>
      <c r="J26" s="1264"/>
      <c r="K26" s="920"/>
      <c r="L26" s="905" t="s">
        <v>1141</v>
      </c>
      <c r="M26" s="933"/>
      <c r="N26" s="934"/>
      <c r="O26" s="933"/>
      <c r="P26" s="933"/>
      <c r="Q26" s="933"/>
      <c r="R26" s="743"/>
      <c r="S26" s="743"/>
      <c r="T26" s="743"/>
      <c r="U26" s="743"/>
      <c r="V26" s="743"/>
      <c r="W26" s="743"/>
      <c r="X26" s="743"/>
      <c r="Y26" s="743"/>
      <c r="Z26" s="743"/>
      <c r="AA26" s="743"/>
      <c r="AB26" s="743"/>
      <c r="AC26" s="904"/>
    </row>
    <row r="27" spans="1:29" ht="21" customHeight="1" thickTop="1" thickBot="1">
      <c r="A27" s="474"/>
      <c r="B27" s="978">
        <v>10</v>
      </c>
      <c r="C27" s="1275" t="s">
        <v>601</v>
      </c>
      <c r="D27" s="1276"/>
      <c r="E27" s="919" t="b">
        <v>0</v>
      </c>
      <c r="F27" s="1262" t="s">
        <v>1357</v>
      </c>
      <c r="G27" s="1263"/>
      <c r="H27" s="1263"/>
      <c r="I27" s="1263"/>
      <c r="J27" s="1264"/>
      <c r="K27" s="920"/>
      <c r="L27" s="905" t="s">
        <v>1142</v>
      </c>
      <c r="M27" s="933"/>
      <c r="N27" s="934"/>
      <c r="O27" s="933"/>
      <c r="P27" s="933"/>
      <c r="Q27" s="933"/>
      <c r="R27" s="743"/>
      <c r="S27" s="743"/>
      <c r="T27" s="743"/>
      <c r="U27" s="743"/>
      <c r="V27" s="743"/>
      <c r="W27" s="743"/>
      <c r="X27" s="743"/>
      <c r="Y27" s="743"/>
      <c r="Z27" s="743"/>
      <c r="AA27" s="743"/>
      <c r="AB27" s="743"/>
      <c r="AC27" s="904"/>
    </row>
    <row r="28" spans="1:29" ht="21" customHeight="1" thickTop="1" thickBot="1">
      <c r="A28" s="474"/>
      <c r="B28" s="978">
        <v>11</v>
      </c>
      <c r="C28" s="1275" t="s">
        <v>607</v>
      </c>
      <c r="D28" s="1276"/>
      <c r="E28" s="919" t="b">
        <v>0</v>
      </c>
      <c r="F28" s="1262"/>
      <c r="G28" s="1263"/>
      <c r="H28" s="1263"/>
      <c r="I28" s="1263"/>
      <c r="J28" s="1264"/>
      <c r="K28" s="920"/>
      <c r="L28" s="903" t="s">
        <v>1146</v>
      </c>
      <c r="M28" s="933"/>
      <c r="N28" s="934"/>
      <c r="O28" s="933"/>
      <c r="P28" s="933"/>
      <c r="Q28" s="933"/>
      <c r="R28" s="743"/>
      <c r="S28" s="743"/>
      <c r="T28" s="743"/>
      <c r="U28" s="743"/>
      <c r="V28" s="743"/>
      <c r="W28" s="743"/>
      <c r="X28" s="743"/>
      <c r="Y28" s="743"/>
      <c r="Z28" s="743"/>
      <c r="AA28" s="743"/>
      <c r="AB28" s="743"/>
      <c r="AC28" s="904"/>
    </row>
    <row r="29" spans="1:29" ht="21" customHeight="1" thickTop="1" thickBot="1">
      <c r="A29" s="474"/>
      <c r="B29" s="978" t="s">
        <v>1342</v>
      </c>
      <c r="C29" s="966" t="b">
        <v>0</v>
      </c>
      <c r="D29" s="923" t="s">
        <v>608</v>
      </c>
      <c r="E29" s="919" t="b">
        <v>0</v>
      </c>
      <c r="F29" s="1262"/>
      <c r="G29" s="1263"/>
      <c r="H29" s="1263"/>
      <c r="I29" s="1263"/>
      <c r="J29" s="1264"/>
      <c r="K29" s="920"/>
      <c r="L29" s="903" t="s">
        <v>1143</v>
      </c>
      <c r="M29" s="933"/>
      <c r="N29" s="934"/>
      <c r="O29" s="933"/>
      <c r="P29" s="933"/>
      <c r="Q29" s="933"/>
      <c r="R29" s="743"/>
      <c r="S29" s="743"/>
      <c r="T29" s="743"/>
      <c r="U29" s="743"/>
      <c r="V29" s="743"/>
      <c r="W29" s="743"/>
      <c r="X29" s="743"/>
      <c r="Y29" s="743"/>
      <c r="Z29" s="743"/>
      <c r="AA29" s="743"/>
      <c r="AB29" s="743"/>
      <c r="AC29" s="904"/>
    </row>
    <row r="30" spans="1:29" ht="21" customHeight="1" thickTop="1" thickBot="1">
      <c r="A30" s="474"/>
      <c r="B30" s="978" t="s">
        <v>1343</v>
      </c>
      <c r="C30" s="966" t="b">
        <v>0</v>
      </c>
      <c r="D30" s="923" t="s">
        <v>1335</v>
      </c>
      <c r="E30" s="919" t="b">
        <v>0</v>
      </c>
      <c r="F30" s="1262"/>
      <c r="G30" s="1263"/>
      <c r="H30" s="1263"/>
      <c r="I30" s="1263"/>
      <c r="J30" s="1264"/>
      <c r="K30" s="920"/>
      <c r="L30" s="903" t="s">
        <v>1144</v>
      </c>
      <c r="M30" s="933"/>
      <c r="N30" s="934"/>
      <c r="O30" s="933"/>
      <c r="P30" s="933"/>
      <c r="Q30" s="933"/>
      <c r="R30" s="743"/>
      <c r="S30" s="743"/>
      <c r="T30" s="743"/>
      <c r="U30" s="743"/>
      <c r="V30" s="743"/>
      <c r="W30" s="743"/>
      <c r="X30" s="743"/>
      <c r="Y30" s="743"/>
      <c r="Z30" s="743"/>
      <c r="AA30" s="743"/>
      <c r="AB30" s="743"/>
      <c r="AC30" s="904"/>
    </row>
    <row r="31" spans="1:29" ht="21" customHeight="1" thickTop="1" thickBot="1">
      <c r="A31" s="474"/>
      <c r="B31" s="978" t="s">
        <v>1344</v>
      </c>
      <c r="C31" s="966" t="b">
        <v>0</v>
      </c>
      <c r="D31" s="923" t="s">
        <v>609</v>
      </c>
      <c r="E31" s="919" t="b">
        <v>0</v>
      </c>
      <c r="F31" s="1262"/>
      <c r="G31" s="1263"/>
      <c r="H31" s="1263"/>
      <c r="I31" s="1263"/>
      <c r="J31" s="1264"/>
      <c r="K31" s="920"/>
      <c r="L31" s="903" t="s">
        <v>1145</v>
      </c>
      <c r="M31" s="933"/>
      <c r="N31" s="934"/>
      <c r="O31" s="933"/>
      <c r="P31" s="933"/>
      <c r="Q31" s="933"/>
      <c r="R31" s="743"/>
      <c r="S31" s="743"/>
      <c r="T31" s="743"/>
      <c r="U31" s="743"/>
      <c r="V31" s="743"/>
      <c r="W31" s="743"/>
      <c r="X31" s="743"/>
      <c r="Y31" s="743"/>
      <c r="Z31" s="743"/>
      <c r="AA31" s="743"/>
      <c r="AB31" s="743"/>
      <c r="AC31" s="904"/>
    </row>
    <row r="32" spans="1:29" ht="21" customHeight="1" thickTop="1" thickBot="1">
      <c r="A32" s="474"/>
      <c r="B32" s="978" t="s">
        <v>1345</v>
      </c>
      <c r="C32" s="966" t="b">
        <v>0</v>
      </c>
      <c r="D32" s="923" t="s">
        <v>610</v>
      </c>
      <c r="E32" s="924"/>
      <c r="F32" s="1262"/>
      <c r="G32" s="1263"/>
      <c r="H32" s="1263"/>
      <c r="I32" s="1263"/>
      <c r="J32" s="1264"/>
      <c r="K32" s="920"/>
      <c r="L32" s="906" t="s">
        <v>1157</v>
      </c>
      <c r="M32" s="933"/>
      <c r="N32" s="934"/>
      <c r="O32" s="933"/>
      <c r="P32" s="933"/>
      <c r="Q32" s="933"/>
      <c r="R32" s="743"/>
      <c r="S32" s="743"/>
      <c r="T32" s="743"/>
      <c r="U32" s="743"/>
      <c r="V32" s="743"/>
      <c r="W32" s="743"/>
      <c r="X32" s="743"/>
      <c r="Y32" s="743"/>
      <c r="Z32" s="743"/>
      <c r="AA32" s="743"/>
      <c r="AB32" s="743"/>
      <c r="AC32" s="904"/>
    </row>
    <row r="33" spans="1:29" ht="21" customHeight="1" thickTop="1" thickBot="1">
      <c r="A33" s="474"/>
      <c r="B33" s="978" t="s">
        <v>1346</v>
      </c>
      <c r="C33" s="966" t="b">
        <v>0</v>
      </c>
      <c r="D33" s="923" t="s">
        <v>611</v>
      </c>
      <c r="E33" s="924"/>
      <c r="F33" s="1262"/>
      <c r="G33" s="1263"/>
      <c r="H33" s="1263"/>
      <c r="I33" s="1263"/>
      <c r="J33" s="1264"/>
      <c r="K33" s="920"/>
      <c r="L33" s="903" t="s">
        <v>1338</v>
      </c>
      <c r="M33" s="933"/>
      <c r="N33" s="934"/>
      <c r="O33" s="933"/>
      <c r="P33" s="933"/>
      <c r="Q33" s="933"/>
      <c r="R33" s="743"/>
      <c r="S33" s="743"/>
      <c r="T33" s="743"/>
      <c r="U33" s="743"/>
      <c r="V33" s="743"/>
      <c r="W33" s="743"/>
      <c r="X33" s="743"/>
      <c r="Y33" s="743"/>
      <c r="Z33" s="743"/>
      <c r="AA33" s="743"/>
      <c r="AB33" s="743"/>
      <c r="AC33" s="904"/>
    </row>
    <row r="34" spans="1:29" ht="21" customHeight="1" thickTop="1" thickBot="1">
      <c r="A34" s="474"/>
      <c r="B34" s="978">
        <v>12</v>
      </c>
      <c r="C34" s="1275" t="s">
        <v>612</v>
      </c>
      <c r="D34" s="1276"/>
      <c r="E34" s="924"/>
      <c r="F34" s="1262"/>
      <c r="G34" s="1263"/>
      <c r="H34" s="1263"/>
      <c r="I34" s="1263"/>
      <c r="J34" s="1264"/>
      <c r="K34" s="920"/>
      <c r="L34" s="903" t="s">
        <v>1339</v>
      </c>
      <c r="M34" s="933"/>
      <c r="N34" s="934"/>
      <c r="O34" s="933"/>
      <c r="P34" s="933"/>
      <c r="Q34" s="933"/>
      <c r="R34" s="743"/>
      <c r="S34" s="743"/>
      <c r="T34" s="743"/>
      <c r="U34" s="743"/>
      <c r="V34" s="743"/>
      <c r="W34" s="743"/>
      <c r="X34" s="743"/>
      <c r="Y34" s="743"/>
      <c r="Z34" s="743"/>
      <c r="AA34" s="743"/>
      <c r="AB34" s="743"/>
      <c r="AC34" s="904"/>
    </row>
    <row r="35" spans="1:29" ht="21" customHeight="1" thickTop="1" thickBot="1">
      <c r="A35" s="474"/>
      <c r="B35" s="978">
        <v>13</v>
      </c>
      <c r="C35" s="1277" t="s">
        <v>613</v>
      </c>
      <c r="D35" s="1278"/>
      <c r="E35" s="924"/>
      <c r="F35" s="1262"/>
      <c r="G35" s="1263"/>
      <c r="H35" s="1263"/>
      <c r="I35" s="1263"/>
      <c r="J35" s="1264"/>
      <c r="K35" s="920"/>
      <c r="L35" s="935" t="s">
        <v>1340</v>
      </c>
      <c r="M35" s="933"/>
      <c r="N35" s="934"/>
      <c r="O35" s="933"/>
      <c r="P35" s="933"/>
      <c r="Q35" s="933"/>
      <c r="R35" s="743"/>
      <c r="S35" s="743"/>
      <c r="T35" s="743"/>
      <c r="U35" s="743"/>
      <c r="V35" s="743"/>
      <c r="W35" s="743"/>
      <c r="X35" s="743"/>
      <c r="Y35" s="743"/>
      <c r="Z35" s="743"/>
      <c r="AA35" s="743"/>
      <c r="AB35" s="743"/>
      <c r="AC35" s="904"/>
    </row>
    <row r="36" spans="1:29" ht="21" customHeight="1" thickTop="1" thickBot="1">
      <c r="A36" s="474"/>
      <c r="B36" s="978" t="s">
        <v>1347</v>
      </c>
      <c r="C36" s="966" t="b">
        <v>0</v>
      </c>
      <c r="D36" s="923" t="s">
        <v>614</v>
      </c>
      <c r="E36" s="924"/>
      <c r="F36" s="1262"/>
      <c r="G36" s="1263"/>
      <c r="H36" s="1263"/>
      <c r="I36" s="1263"/>
      <c r="J36" s="1264"/>
      <c r="K36" s="920"/>
      <c r="L36" s="936"/>
      <c r="M36" s="937"/>
      <c r="N36" s="937"/>
      <c r="O36" s="937"/>
      <c r="P36" s="937"/>
      <c r="Q36" s="937"/>
      <c r="R36" s="907"/>
      <c r="S36" s="907"/>
      <c r="T36" s="907"/>
      <c r="U36" s="907"/>
      <c r="V36" s="907"/>
      <c r="W36" s="907"/>
      <c r="X36" s="907"/>
      <c r="Y36" s="907"/>
      <c r="Z36" s="907"/>
      <c r="AA36" s="907"/>
      <c r="AB36" s="907"/>
      <c r="AC36" s="908"/>
    </row>
    <row r="37" spans="1:29" ht="21" customHeight="1" thickTop="1" thickBot="1">
      <c r="A37" s="474"/>
      <c r="B37" s="978" t="s">
        <v>1348</v>
      </c>
      <c r="C37" s="966" t="b">
        <v>0</v>
      </c>
      <c r="D37" s="938"/>
      <c r="E37" s="924"/>
      <c r="F37" s="1262"/>
      <c r="G37" s="1263"/>
      <c r="H37" s="1263"/>
      <c r="I37" s="1263"/>
      <c r="J37" s="1264"/>
      <c r="K37" s="920"/>
      <c r="L37" s="915"/>
      <c r="M37" s="915"/>
      <c r="N37" s="915"/>
      <c r="O37" s="915"/>
      <c r="P37" s="915"/>
      <c r="Q37" s="915"/>
    </row>
    <row r="38" spans="1:29" ht="21" customHeight="1" thickTop="1" thickBot="1">
      <c r="A38" s="474"/>
      <c r="B38" s="978">
        <v>14</v>
      </c>
      <c r="C38" s="1275" t="s">
        <v>615</v>
      </c>
      <c r="D38" s="1276"/>
      <c r="E38" s="919" t="b">
        <v>0</v>
      </c>
      <c r="F38" s="1262"/>
      <c r="G38" s="1263"/>
      <c r="H38" s="1263"/>
      <c r="I38" s="1263"/>
      <c r="J38" s="1264"/>
      <c r="K38" s="920"/>
      <c r="L38" s="915"/>
      <c r="M38" s="915"/>
      <c r="N38" s="915"/>
      <c r="O38" s="915"/>
      <c r="P38" s="915"/>
      <c r="Q38" s="915"/>
    </row>
    <row r="39" spans="1:29" ht="21" customHeight="1" thickTop="1" thickBot="1">
      <c r="A39" s="474"/>
      <c r="B39" s="982">
        <v>15</v>
      </c>
      <c r="C39" s="1279" t="s">
        <v>616</v>
      </c>
      <c r="D39" s="1280"/>
      <c r="E39" s="969" t="b">
        <v>0</v>
      </c>
      <c r="F39" s="1281"/>
      <c r="G39" s="1282"/>
      <c r="H39" s="1282"/>
      <c r="I39" s="1282"/>
      <c r="J39" s="1283"/>
      <c r="K39" s="920"/>
      <c r="L39" s="915"/>
      <c r="M39" s="915"/>
      <c r="N39" s="915"/>
      <c r="O39" s="915"/>
      <c r="P39" s="915"/>
      <c r="Q39" s="915"/>
    </row>
    <row r="40" spans="1:29" ht="21" customHeight="1" thickTop="1">
      <c r="A40" s="474"/>
    </row>
    <row r="41" spans="1:29" ht="21" customHeight="1">
      <c r="A41" s="474"/>
    </row>
    <row r="42" spans="1:29" ht="21" customHeight="1">
      <c r="A42" s="474"/>
    </row>
    <row r="43" spans="1:29">
      <c r="A43" s="474"/>
    </row>
    <row r="44" spans="1:29">
      <c r="A44" s="474"/>
    </row>
    <row r="45" spans="1:29">
      <c r="A45" s="474"/>
    </row>
    <row r="46" spans="1:29">
      <c r="A46" s="474"/>
    </row>
    <row r="47" spans="1:29">
      <c r="A47" s="474"/>
    </row>
    <row r="48" spans="1:29">
      <c r="A48" s="474"/>
    </row>
    <row r="49" spans="1:1">
      <c r="A49" s="474"/>
    </row>
    <row r="50" spans="1:1">
      <c r="A50" s="474"/>
    </row>
    <row r="51" spans="1:1">
      <c r="A51" s="474"/>
    </row>
    <row r="52" spans="1:1">
      <c r="A52" s="474"/>
    </row>
    <row r="53" spans="1:1">
      <c r="A53" s="474"/>
    </row>
    <row r="54" spans="1:1">
      <c r="A54" s="474"/>
    </row>
    <row r="55" spans="1:1">
      <c r="A55" s="474"/>
    </row>
    <row r="56" spans="1:1">
      <c r="A56" s="474"/>
    </row>
    <row r="57" spans="1:1">
      <c r="A57" s="474"/>
    </row>
    <row r="58" spans="1:1">
      <c r="A58" s="474"/>
    </row>
    <row r="59" spans="1:1">
      <c r="A59" s="474"/>
    </row>
    <row r="60" spans="1:1">
      <c r="A60" s="474"/>
    </row>
    <row r="61" spans="1:1">
      <c r="A61" s="474"/>
    </row>
    <row r="62" spans="1:1">
      <c r="A62" s="474"/>
    </row>
    <row r="63" spans="1:1">
      <c r="A63" s="474"/>
    </row>
    <row r="64" spans="1:1">
      <c r="A64" s="474"/>
    </row>
    <row r="65" spans="1:14">
      <c r="A65" s="474"/>
    </row>
    <row r="66" spans="1:14">
      <c r="A66" s="474"/>
    </row>
    <row r="67" spans="1:14">
      <c r="A67" s="474"/>
    </row>
    <row r="68" spans="1:14" ht="15.75" thickBot="1">
      <c r="A68" s="474"/>
    </row>
    <row r="69" spans="1:14" ht="16.5" thickTop="1" thickBot="1">
      <c r="A69" s="474"/>
      <c r="L69" s="615"/>
      <c r="M69" s="615"/>
      <c r="N69" s="902"/>
    </row>
    <row r="70" spans="1:14" ht="15.75" thickTop="1">
      <c r="A70" s="474"/>
    </row>
    <row r="71" spans="1:14">
      <c r="A71" s="474"/>
    </row>
    <row r="72" spans="1:14">
      <c r="A72" s="474"/>
    </row>
    <row r="73" spans="1:14">
      <c r="A73" s="474"/>
    </row>
    <row r="74" spans="1:14">
      <c r="A74" s="474"/>
    </row>
    <row r="75" spans="1:14">
      <c r="A75" s="474"/>
    </row>
    <row r="76" spans="1:14">
      <c r="A76" s="474"/>
    </row>
    <row r="77" spans="1:14">
      <c r="A77" s="474"/>
    </row>
    <row r="78" spans="1:14">
      <c r="A78" s="474"/>
    </row>
    <row r="79" spans="1:14">
      <c r="A79" s="474"/>
    </row>
    <row r="80" spans="1:14">
      <c r="A80" s="474"/>
    </row>
    <row r="81" spans="1:1">
      <c r="A81" s="474"/>
    </row>
    <row r="82" spans="1:1">
      <c r="A82" s="474"/>
    </row>
    <row r="83" spans="1:1">
      <c r="A83" s="474"/>
    </row>
    <row r="84" spans="1:1">
      <c r="A84" s="474"/>
    </row>
    <row r="85" spans="1:1">
      <c r="A85" s="474"/>
    </row>
    <row r="86" spans="1:1">
      <c r="A86" s="474"/>
    </row>
    <row r="87" spans="1:1">
      <c r="A87" s="474"/>
    </row>
    <row r="88" spans="1:1">
      <c r="A88" s="474"/>
    </row>
    <row r="89" spans="1:1">
      <c r="A89" s="474"/>
    </row>
    <row r="90" spans="1:1">
      <c r="A90" s="474"/>
    </row>
    <row r="91" spans="1:1">
      <c r="A91" s="474"/>
    </row>
    <row r="92" spans="1:1">
      <c r="A92" s="474"/>
    </row>
    <row r="93" spans="1:1">
      <c r="A93" s="474"/>
    </row>
    <row r="94" spans="1:1">
      <c r="A94" s="474"/>
    </row>
    <row r="95" spans="1:1">
      <c r="A95" s="474"/>
    </row>
    <row r="96" spans="1:1">
      <c r="A96" s="474"/>
    </row>
    <row r="97" spans="1:1">
      <c r="A97" s="474"/>
    </row>
    <row r="98" spans="1:1">
      <c r="A98" s="474"/>
    </row>
    <row r="99" spans="1:1">
      <c r="A99" s="474"/>
    </row>
    <row r="100" spans="1:1">
      <c r="A100" s="474"/>
    </row>
    <row r="101" spans="1:1">
      <c r="A101" s="474"/>
    </row>
    <row r="102" spans="1:1">
      <c r="A102" s="474"/>
    </row>
    <row r="103" spans="1:1">
      <c r="A103" s="474"/>
    </row>
    <row r="104" spans="1:1">
      <c r="A104" s="474"/>
    </row>
    <row r="105" spans="1:1">
      <c r="A105" s="474"/>
    </row>
    <row r="106" spans="1:1">
      <c r="A106" s="474"/>
    </row>
    <row r="107" spans="1:1">
      <c r="A107" s="474"/>
    </row>
    <row r="108" spans="1:1">
      <c r="A108" s="474"/>
    </row>
    <row r="109" spans="1:1">
      <c r="A109" s="474"/>
    </row>
    <row r="110" spans="1:1">
      <c r="A110" s="474"/>
    </row>
    <row r="111" spans="1:1">
      <c r="A111" s="474"/>
    </row>
    <row r="112" spans="1:1">
      <c r="A112" s="474"/>
    </row>
    <row r="113" spans="1:1">
      <c r="A113" s="474"/>
    </row>
    <row r="114" spans="1:1">
      <c r="A114" s="474"/>
    </row>
    <row r="115" spans="1:1">
      <c r="A115" s="474"/>
    </row>
    <row r="116" spans="1:1">
      <c r="A116" s="474"/>
    </row>
    <row r="117" spans="1:1">
      <c r="A117" s="474"/>
    </row>
    <row r="118" spans="1:1">
      <c r="A118" s="474"/>
    </row>
    <row r="119" spans="1:1">
      <c r="A119" s="474"/>
    </row>
    <row r="120" spans="1:1">
      <c r="A120" s="474"/>
    </row>
    <row r="121" spans="1:1">
      <c r="A121" s="474"/>
    </row>
    <row r="122" spans="1:1">
      <c r="A122" s="474"/>
    </row>
    <row r="123" spans="1:1">
      <c r="A123" s="474"/>
    </row>
    <row r="124" spans="1:1">
      <c r="A124" s="474"/>
    </row>
    <row r="125" spans="1:1">
      <c r="A125" s="474"/>
    </row>
    <row r="126" spans="1:1">
      <c r="A126" s="474"/>
    </row>
    <row r="127" spans="1:1">
      <c r="A127" s="474"/>
    </row>
    <row r="128" spans="1:1">
      <c r="A128" s="474"/>
    </row>
    <row r="129" spans="1:1">
      <c r="A129" s="474"/>
    </row>
    <row r="130" spans="1:1">
      <c r="A130" s="474"/>
    </row>
    <row r="131" spans="1:1">
      <c r="A131" s="474"/>
    </row>
    <row r="132" spans="1:1">
      <c r="A132" s="474"/>
    </row>
    <row r="133" spans="1:1">
      <c r="A133" s="474"/>
    </row>
    <row r="134" spans="1:1">
      <c r="A134" s="474"/>
    </row>
    <row r="135" spans="1:1">
      <c r="A135" s="474"/>
    </row>
    <row r="136" spans="1:1">
      <c r="A136" s="474"/>
    </row>
    <row r="137" spans="1:1">
      <c r="A137" s="474"/>
    </row>
    <row r="138" spans="1:1">
      <c r="A138" s="474"/>
    </row>
    <row r="139" spans="1:1">
      <c r="A139" s="474"/>
    </row>
    <row r="140" spans="1:1">
      <c r="A140" s="474"/>
    </row>
    <row r="141" spans="1:1">
      <c r="A141" s="474"/>
    </row>
    <row r="142" spans="1:1">
      <c r="A142" s="474"/>
    </row>
    <row r="143" spans="1:1">
      <c r="A143" s="474"/>
    </row>
    <row r="144" spans="1:1">
      <c r="A144" s="474"/>
    </row>
    <row r="145" spans="1:1">
      <c r="A145" s="474"/>
    </row>
    <row r="146" spans="1:1">
      <c r="A146" s="474"/>
    </row>
    <row r="147" spans="1:1">
      <c r="A147" s="474"/>
    </row>
    <row r="148" spans="1:1">
      <c r="A148" s="474"/>
    </row>
    <row r="149" spans="1:1">
      <c r="A149" s="474"/>
    </row>
    <row r="150" spans="1:1">
      <c r="A150" s="474"/>
    </row>
    <row r="151" spans="1:1">
      <c r="A151" s="474"/>
    </row>
    <row r="152" spans="1:1">
      <c r="A152" s="474"/>
    </row>
    <row r="153" spans="1:1">
      <c r="A153" s="474"/>
    </row>
    <row r="154" spans="1:1">
      <c r="A154" s="474"/>
    </row>
    <row r="155" spans="1:1">
      <c r="A155" s="474"/>
    </row>
    <row r="156" spans="1:1">
      <c r="A156" s="474"/>
    </row>
    <row r="157" spans="1:1">
      <c r="A157" s="474"/>
    </row>
    <row r="158" spans="1:1">
      <c r="A158" s="474"/>
    </row>
    <row r="159" spans="1:1">
      <c r="A159" s="474"/>
    </row>
    <row r="160" spans="1:1">
      <c r="A160" s="474"/>
    </row>
  </sheetData>
  <sheetProtection selectLockedCells="1"/>
  <mergeCells count="54">
    <mergeCell ref="L7:M7"/>
    <mergeCell ref="N7:Q7"/>
    <mergeCell ref="B9:E9"/>
    <mergeCell ref="M12:N12"/>
    <mergeCell ref="L22:M22"/>
    <mergeCell ref="M10:N10"/>
    <mergeCell ref="F10:J10"/>
    <mergeCell ref="F11:J11"/>
    <mergeCell ref="F12:J12"/>
    <mergeCell ref="D17:J17"/>
    <mergeCell ref="D16:J16"/>
    <mergeCell ref="F15:J15"/>
    <mergeCell ref="M16:P19"/>
    <mergeCell ref="F13:J13"/>
    <mergeCell ref="F14:J14"/>
    <mergeCell ref="C18:D18"/>
    <mergeCell ref="F32:J32"/>
    <mergeCell ref="F33:J33"/>
    <mergeCell ref="F28:J28"/>
    <mergeCell ref="F30:J30"/>
    <mergeCell ref="F34:J34"/>
    <mergeCell ref="F31:J31"/>
    <mergeCell ref="F29:J29"/>
    <mergeCell ref="F35:J35"/>
    <mergeCell ref="F36:J36"/>
    <mergeCell ref="F37:J37"/>
    <mergeCell ref="F38:J38"/>
    <mergeCell ref="F39:J39"/>
    <mergeCell ref="C35:D35"/>
    <mergeCell ref="C38:D38"/>
    <mergeCell ref="C39:D39"/>
    <mergeCell ref="C19:D19"/>
    <mergeCell ref="C20:D20"/>
    <mergeCell ref="C21:D21"/>
    <mergeCell ref="C25:D25"/>
    <mergeCell ref="C34:D34"/>
    <mergeCell ref="C26:D26"/>
    <mergeCell ref="C27:D27"/>
    <mergeCell ref="C28:D28"/>
    <mergeCell ref="B7:E7"/>
    <mergeCell ref="C10:D10"/>
    <mergeCell ref="C11:D11"/>
    <mergeCell ref="C12:D12"/>
    <mergeCell ref="F26:J26"/>
    <mergeCell ref="F27:J27"/>
    <mergeCell ref="F24:J24"/>
    <mergeCell ref="F9:J9"/>
    <mergeCell ref="F23:J23"/>
    <mergeCell ref="F18:J18"/>
    <mergeCell ref="F19:J19"/>
    <mergeCell ref="F20:J20"/>
    <mergeCell ref="F21:J21"/>
    <mergeCell ref="F25:J25"/>
    <mergeCell ref="F22:J22"/>
  </mergeCells>
  <conditionalFormatting sqref="B17">
    <cfRule type="expression" dxfId="215" priority="156">
      <formula>$C$16=TRUE</formula>
    </cfRule>
    <cfRule type="expression" dxfId="214" priority="157">
      <formula>$B$16=TRUE</formula>
    </cfRule>
  </conditionalFormatting>
  <conditionalFormatting sqref="C10:C12">
    <cfRule type="expression" dxfId="213" priority="1">
      <formula>E10=TRUE</formula>
    </cfRule>
  </conditionalFormatting>
  <conditionalFormatting sqref="C18:C21">
    <cfRule type="expression" dxfId="212" priority="235">
      <formula>E18=TRUE</formula>
    </cfRule>
  </conditionalFormatting>
  <conditionalFormatting sqref="C25:C28">
    <cfRule type="expression" dxfId="211" priority="4">
      <formula>E25=TRUE</formula>
    </cfRule>
  </conditionalFormatting>
  <conditionalFormatting sqref="C34:C35">
    <cfRule type="expression" dxfId="210" priority="3">
      <formula>E34=TRUE</formula>
    </cfRule>
  </conditionalFormatting>
  <conditionalFormatting sqref="C38:C39">
    <cfRule type="expression" dxfId="209" priority="2">
      <formula>E38=TRUE</formula>
    </cfRule>
  </conditionalFormatting>
  <conditionalFormatting sqref="D13:D15 D22:D24">
    <cfRule type="expression" dxfId="208" priority="215">
      <formula>C13=TRUE</formula>
    </cfRule>
  </conditionalFormatting>
  <conditionalFormatting sqref="D16">
    <cfRule type="expression" dxfId="207" priority="217">
      <formula>$C$16=TRUE</formula>
    </cfRule>
    <cfRule type="expression" dxfId="206" priority="218">
      <formula>$B$16=TRUE</formula>
    </cfRule>
  </conditionalFormatting>
  <conditionalFormatting sqref="D29:D33">
    <cfRule type="expression" dxfId="205" priority="227">
      <formula>C29=TRUE</formula>
    </cfRule>
  </conditionalFormatting>
  <conditionalFormatting sqref="D36:D37">
    <cfRule type="expression" dxfId="204" priority="225">
      <formula>C36=TRUE</formula>
    </cfRule>
  </conditionalFormatting>
  <conditionalFormatting sqref="D37">
    <cfRule type="expression" dxfId="203" priority="254">
      <formula>C34=TRUE</formula>
    </cfRule>
  </conditionalFormatting>
  <conditionalFormatting sqref="L69:N69">
    <cfRule type="expression" dxfId="202" priority="394">
      <formula>(#REF!="A+")</formula>
    </cfRule>
    <cfRule type="expression" dxfId="201" priority="397">
      <formula>(#REF!="B")</formula>
    </cfRule>
    <cfRule type="expression" dxfId="200" priority="396">
      <formula>(#REF!="C")</formula>
    </cfRule>
    <cfRule type="expression" dxfId="199" priority="395">
      <formula>(#REF!="A")</formula>
    </cfRule>
    <cfRule type="expression" dxfId="198" priority="392">
      <formula>(#REF!="B+")</formula>
    </cfRule>
    <cfRule type="expression" dxfId="197" priority="393">
      <formula>(#REF!="N.A.")</formula>
    </cfRule>
  </conditionalFormatting>
  <conditionalFormatting sqref="M12">
    <cfRule type="expression" dxfId="196" priority="525" stopIfTrue="1">
      <formula>($O12="D")</formula>
    </cfRule>
    <cfRule type="expression" dxfId="195" priority="526" stopIfTrue="1">
      <formula>($O12="B+")</formula>
    </cfRule>
    <cfRule type="expression" dxfId="194" priority="527" stopIfTrue="1">
      <formula>($O12="N.A.")</formula>
    </cfRule>
    <cfRule type="expression" dxfId="193" priority="528" stopIfTrue="1">
      <formula>($O12="A+")</formula>
    </cfRule>
    <cfRule type="expression" dxfId="192" priority="529" stopIfTrue="1">
      <formula>($O12="A")</formula>
    </cfRule>
    <cfRule type="expression" dxfId="191" priority="530" stopIfTrue="1">
      <formula>($O12="c")</formula>
    </cfRule>
    <cfRule type="expression" dxfId="190" priority="531" stopIfTrue="1">
      <formula>($O12="B")</formula>
    </cfRule>
  </conditionalFormatting>
  <conditionalFormatting sqref="N11">
    <cfRule type="expression" dxfId="189" priority="524" stopIfTrue="1">
      <formula>N$11= "Descumpre"</formula>
    </cfRule>
    <cfRule type="expression" dxfId="188" priority="523" stopIfTrue="1">
      <formula>N$11="Cumpre"</formula>
    </cfRule>
  </conditionalFormatting>
  <conditionalFormatting sqref="O12 N13:P15">
    <cfRule type="expression" dxfId="187" priority="562" stopIfTrue="1">
      <formula>($O12="A+")</formula>
    </cfRule>
    <cfRule type="expression" dxfId="186" priority="559" stopIfTrue="1">
      <formula>($O12="D")</formula>
    </cfRule>
    <cfRule type="expression" dxfId="185" priority="560" stopIfTrue="1">
      <formula>($O12="B+")</formula>
    </cfRule>
    <cfRule type="expression" dxfId="184" priority="561" stopIfTrue="1">
      <formula>($O12="N.A.")</formula>
    </cfRule>
    <cfRule type="expression" dxfId="183" priority="563" stopIfTrue="1">
      <formula>($O12="A")</formula>
    </cfRule>
    <cfRule type="expression" dxfId="182" priority="564" stopIfTrue="1">
      <formula>($O12="c")</formula>
    </cfRule>
    <cfRule type="expression" dxfId="181" priority="565" stopIfTrue="1">
      <formula>($O12="B")</formula>
    </cfRule>
    <cfRule type="expression" dxfId="180" priority="566" stopIfTrue="1">
      <formula>$P$30="A+"</formula>
    </cfRule>
    <cfRule type="expression" dxfId="179" priority="567" stopIfTrue="1">
      <formula>$P$30="A"</formula>
    </cfRule>
  </conditionalFormatting>
  <conditionalFormatting sqref="P12">
    <cfRule type="expression" dxfId="178" priority="36">
      <formula>($P12="A")</formula>
    </cfRule>
    <cfRule type="expression" dxfId="177" priority="33">
      <formula>($P12="B+")</formula>
    </cfRule>
    <cfRule type="expression" dxfId="176" priority="35">
      <formula>($P12="A+")</formula>
    </cfRule>
    <cfRule type="expression" dxfId="175" priority="34">
      <formula>($P12="N.A.")</formula>
    </cfRule>
    <cfRule type="expression" dxfId="174" priority="32">
      <formula>($P12="D")</formula>
    </cfRule>
    <cfRule type="expression" dxfId="173" priority="38">
      <formula>($P12="B")</formula>
    </cfRule>
    <cfRule type="expression" dxfId="172" priority="37">
      <formula>($P12="C")</formula>
    </cfRule>
  </conditionalFormatting>
  <hyperlinks>
    <hyperlink ref="O22" r:id="rId1" xr:uid="{CBEB46D1-3F0E-498B-A3F5-1C731B5FC215}"/>
  </hyperlinks>
  <pageMargins left="0.7" right="0.7" top="0.75" bottom="0.75" header="0.3" footer="0.3"/>
  <pageSetup paperSize="9" orientation="portrait" r:id="rId2"/>
  <ignoredErrors>
    <ignoredError sqref="N13:N15 O12:O15 P11:P15 D16" unlockedFormula="1"/>
  </ignoredErrors>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E9EDF-8915-49ED-9E50-2F3B63D43F54}">
  <sheetPr codeName="Sheet2">
    <pageSetUpPr autoPageBreaks="0"/>
  </sheetPr>
  <dimension ref="A1:XFD1786"/>
  <sheetViews>
    <sheetView showGridLines="0" zoomScale="96" zoomScaleNormal="96" workbookViewId="0">
      <pane xSplit="2" ySplit="4" topLeftCell="C23" activePane="bottomRight" state="frozen"/>
      <selection activeCell="M7" sqref="M7"/>
      <selection pane="topRight" activeCell="M7" sqref="M7"/>
      <selection pane="bottomLeft" activeCell="M7" sqref="M7"/>
      <selection pane="bottomRight" activeCell="C11" sqref="B11:C29"/>
    </sheetView>
  </sheetViews>
  <sheetFormatPr defaultColWidth="9.140625" defaultRowHeight="15" outlineLevelRow="1"/>
  <cols>
    <col min="1" max="1" width="3.85546875" customWidth="1"/>
    <col min="2" max="2" width="16.140625" customWidth="1"/>
    <col min="3" max="3" width="255.5703125" customWidth="1"/>
    <col min="4" max="4" width="10.85546875" style="452" bestFit="1" customWidth="1"/>
    <col min="5" max="10" width="9" customWidth="1"/>
    <col min="11" max="11" width="6.140625" customWidth="1"/>
    <col min="12" max="13" width="9" customWidth="1"/>
    <col min="14" max="14" width="9" style="96" customWidth="1"/>
    <col min="15" max="25" width="9" customWidth="1"/>
  </cols>
  <sheetData>
    <row r="1" spans="1:25" ht="15.7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6" customHeight="1" thickTop="1" thickBot="1">
      <c r="A2" s="474"/>
      <c r="B2" s="633"/>
      <c r="C2" s="634"/>
      <c r="D2" s="674"/>
      <c r="E2" s="642"/>
      <c r="F2" s="642"/>
      <c r="G2" s="642"/>
      <c r="H2" s="642"/>
      <c r="I2" s="642"/>
      <c r="J2" s="642"/>
      <c r="K2" s="642"/>
      <c r="L2" s="642"/>
      <c r="M2" s="642"/>
      <c r="N2" s="654"/>
      <c r="O2" s="642"/>
      <c r="P2" s="642"/>
      <c r="Q2" s="642"/>
      <c r="R2" s="642"/>
      <c r="S2" s="642"/>
      <c r="T2" s="642"/>
      <c r="U2" s="634"/>
      <c r="V2" s="474"/>
      <c r="W2" s="474"/>
      <c r="X2" s="474"/>
      <c r="Y2" s="474"/>
    </row>
    <row r="3" spans="1:25" ht="25.5" customHeight="1" thickTop="1" thickBot="1">
      <c r="A3" s="474"/>
      <c r="B3" s="460"/>
      <c r="C3" s="460"/>
      <c r="D3" s="460"/>
      <c r="E3" s="460"/>
      <c r="F3" s="460"/>
      <c r="G3" s="460"/>
      <c r="H3" s="460"/>
      <c r="I3" s="460"/>
      <c r="J3" s="460"/>
      <c r="K3" s="460"/>
      <c r="L3" s="460"/>
      <c r="M3" s="460"/>
      <c r="N3" s="461"/>
      <c r="O3" s="460"/>
      <c r="P3" s="460"/>
      <c r="Q3" s="460"/>
      <c r="R3" s="460"/>
      <c r="S3" s="460"/>
      <c r="T3" s="460"/>
      <c r="U3" s="460"/>
      <c r="V3" s="460"/>
      <c r="W3" s="460"/>
    </row>
    <row r="4" spans="1:25" ht="9.75" customHeight="1" thickTop="1" thickBot="1">
      <c r="A4" s="474"/>
      <c r="B4" s="493"/>
      <c r="C4" s="493"/>
      <c r="D4" s="493"/>
      <c r="E4" s="493"/>
      <c r="F4" s="493"/>
      <c r="G4" s="493"/>
      <c r="H4" s="493"/>
      <c r="I4" s="493"/>
      <c r="J4" s="493"/>
      <c r="K4" s="493"/>
      <c r="L4" s="493"/>
      <c r="M4" s="493"/>
      <c r="N4" s="545"/>
      <c r="O4" s="493"/>
      <c r="P4" s="493"/>
      <c r="Q4" s="493"/>
      <c r="R4" s="493"/>
      <c r="S4" s="493"/>
      <c r="T4" s="493"/>
      <c r="U4" s="493"/>
      <c r="V4" s="493"/>
      <c r="W4" s="493"/>
      <c r="X4" s="493"/>
      <c r="Y4" s="493"/>
    </row>
    <row r="5" spans="1:25" ht="9.75" customHeight="1" thickTop="1">
      <c r="A5" s="474"/>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c r="A6" s="474"/>
      <c r="B6" s="460"/>
      <c r="C6" s="613" t="s">
        <v>982</v>
      </c>
      <c r="D6" s="453"/>
    </row>
    <row r="7" spans="1:25" ht="21.75" thickBot="1">
      <c r="A7" s="474"/>
      <c r="B7" s="460"/>
      <c r="C7" s="616" t="s">
        <v>1441</v>
      </c>
      <c r="D7" s="453"/>
    </row>
    <row r="8" spans="1:25" ht="20.25" thickTop="1" thickBot="1">
      <c r="A8" s="474"/>
      <c r="B8" s="460"/>
      <c r="C8" s="450" t="s">
        <v>637</v>
      </c>
      <c r="D8" s="1315" t="s">
        <v>586</v>
      </c>
      <c r="L8" s="547"/>
      <c r="M8" s="548"/>
      <c r="N8" s="549"/>
      <c r="O8" s="550"/>
    </row>
    <row r="9" spans="1:25" ht="16.5" thickTop="1" thickBot="1">
      <c r="A9" s="474"/>
      <c r="B9" s="460"/>
      <c r="D9" s="1316"/>
      <c r="L9" s="547" t="s">
        <v>652</v>
      </c>
      <c r="M9" s="548"/>
      <c r="N9" s="549"/>
      <c r="O9" s="550"/>
    </row>
    <row r="10" spans="1:25" ht="64.5" outlineLevel="1" thickTop="1" thickBot="1">
      <c r="A10" s="474"/>
      <c r="B10" s="897"/>
      <c r="C10" s="898" t="s">
        <v>1774</v>
      </c>
      <c r="D10" s="457"/>
      <c r="L10" s="551"/>
      <c r="M10" s="552"/>
      <c r="N10" s="553"/>
      <c r="O10" s="554"/>
    </row>
    <row r="11" spans="1:25" s="437" customFormat="1" ht="269.25" outlineLevel="1" thickTop="1" thickBot="1">
      <c r="A11" s="492"/>
      <c r="B11" s="631" t="s">
        <v>632</v>
      </c>
      <c r="C11" s="632" t="s">
        <v>1316</v>
      </c>
      <c r="D11" s="623">
        <f>LEN(C11)</f>
        <v>1846</v>
      </c>
      <c r="E11"/>
      <c r="F11"/>
      <c r="G11"/>
      <c r="H11"/>
      <c r="I11"/>
      <c r="J11"/>
      <c r="K11"/>
      <c r="L11" s="555"/>
      <c r="M11"/>
      <c r="N11" s="96"/>
      <c r="O11" s="556"/>
      <c r="P11"/>
      <c r="Q11"/>
      <c r="R11"/>
      <c r="S11"/>
      <c r="T11"/>
      <c r="U11"/>
      <c r="V11"/>
    </row>
    <row r="12" spans="1:25" s="437" customFormat="1" ht="42" customHeight="1" outlineLevel="1" thickTop="1" thickBot="1">
      <c r="A12" s="492"/>
      <c r="B12" s="1319" t="s">
        <v>636</v>
      </c>
      <c r="C12" s="1320"/>
      <c r="D12" s="623">
        <f>LEN(B12)</f>
        <v>57</v>
      </c>
      <c r="E12"/>
      <c r="F12"/>
      <c r="G12"/>
      <c r="H12"/>
      <c r="I12"/>
      <c r="J12"/>
      <c r="K12"/>
      <c r="L12" s="555"/>
      <c r="M12"/>
      <c r="N12" s="96"/>
      <c r="O12" s="556"/>
      <c r="P12"/>
      <c r="Q12"/>
      <c r="R12"/>
      <c r="S12"/>
      <c r="T12"/>
      <c r="U12"/>
      <c r="V12"/>
    </row>
    <row r="13" spans="1:25" s="437" customFormat="1" ht="55.5" customHeight="1" outlineLevel="1" thickBot="1">
      <c r="A13" s="624">
        <v>1</v>
      </c>
      <c r="B13" s="879">
        <f t="shared" ref="B13:B29" si="0">LEN(C13)</f>
        <v>500</v>
      </c>
      <c r="C13" s="630" t="s">
        <v>1439</v>
      </c>
      <c r="E13"/>
      <c r="F13"/>
      <c r="G13"/>
      <c r="H13"/>
      <c r="I13"/>
      <c r="J13"/>
      <c r="K13"/>
      <c r="L13" s="555"/>
      <c r="M13"/>
      <c r="N13" s="96"/>
      <c r="O13" s="556"/>
      <c r="P13"/>
      <c r="Q13"/>
      <c r="R13"/>
      <c r="S13"/>
      <c r="T13"/>
      <c r="U13"/>
      <c r="V13"/>
    </row>
    <row r="14" spans="1:25" s="437" customFormat="1" ht="55.5" customHeight="1" outlineLevel="1" thickBot="1">
      <c r="A14" s="624">
        <v>2</v>
      </c>
      <c r="B14" s="879">
        <f t="shared" si="0"/>
        <v>265</v>
      </c>
      <c r="C14" s="630" t="s">
        <v>1337</v>
      </c>
      <c r="E14"/>
      <c r="F14"/>
      <c r="G14"/>
      <c r="H14"/>
      <c r="I14"/>
      <c r="J14"/>
      <c r="K14"/>
      <c r="L14" s="555"/>
      <c r="M14"/>
      <c r="N14" s="96"/>
      <c r="O14" s="556"/>
      <c r="P14"/>
      <c r="Q14"/>
      <c r="R14"/>
      <c r="S14"/>
      <c r="T14"/>
      <c r="U14"/>
      <c r="V14"/>
    </row>
    <row r="15" spans="1:25" s="437" customFormat="1" ht="55.5" customHeight="1" outlineLevel="1" thickBot="1">
      <c r="A15" s="624">
        <v>3</v>
      </c>
      <c r="B15" s="879">
        <f t="shared" si="0"/>
        <v>454</v>
      </c>
      <c r="C15" s="630" t="s">
        <v>1092</v>
      </c>
      <c r="E15"/>
      <c r="F15"/>
      <c r="G15"/>
      <c r="H15"/>
      <c r="I15"/>
      <c r="J15"/>
      <c r="K15"/>
      <c r="L15" s="555"/>
      <c r="M15"/>
      <c r="N15" s="96"/>
      <c r="O15" s="556"/>
      <c r="P15"/>
      <c r="Q15"/>
      <c r="R15"/>
      <c r="S15"/>
      <c r="T15"/>
      <c r="U15"/>
      <c r="V15"/>
    </row>
    <row r="16" spans="1:25" s="437" customFormat="1" ht="55.5" customHeight="1" outlineLevel="1" thickBot="1">
      <c r="A16" s="624">
        <v>4</v>
      </c>
      <c r="B16" s="879">
        <f t="shared" si="0"/>
        <v>334</v>
      </c>
      <c r="C16" s="626" t="s">
        <v>1093</v>
      </c>
      <c r="E16"/>
      <c r="F16"/>
      <c r="G16"/>
      <c r="H16"/>
      <c r="I16"/>
      <c r="J16"/>
      <c r="K16"/>
      <c r="L16" s="555"/>
      <c r="M16"/>
      <c r="N16" s="96"/>
      <c r="O16" s="556"/>
      <c r="P16"/>
      <c r="Q16"/>
      <c r="R16"/>
      <c r="S16"/>
      <c r="T16"/>
      <c r="U16"/>
      <c r="V16"/>
    </row>
    <row r="17" spans="1:16384" s="437" customFormat="1" ht="55.5" customHeight="1" outlineLevel="1" thickBot="1">
      <c r="A17" s="624">
        <v>5</v>
      </c>
      <c r="B17" s="879">
        <f t="shared" si="0"/>
        <v>501</v>
      </c>
      <c r="C17" s="626" t="s">
        <v>1094</v>
      </c>
      <c r="E17"/>
      <c r="F17"/>
      <c r="G17"/>
      <c r="H17"/>
      <c r="I17"/>
      <c r="J17"/>
      <c r="K17"/>
      <c r="L17" s="555"/>
      <c r="M17"/>
      <c r="N17" s="96"/>
      <c r="O17" s="556"/>
      <c r="P17"/>
      <c r="Q17"/>
      <c r="R17"/>
      <c r="S17"/>
      <c r="T17"/>
      <c r="U17"/>
      <c r="V17"/>
    </row>
    <row r="18" spans="1:16384" s="437" customFormat="1" ht="55.5" customHeight="1" outlineLevel="1" thickBot="1">
      <c r="A18" s="624">
        <v>6</v>
      </c>
      <c r="B18" s="879">
        <f t="shared" si="0"/>
        <v>324</v>
      </c>
      <c r="C18" s="626" t="s">
        <v>1095</v>
      </c>
      <c r="E18"/>
      <c r="F18"/>
      <c r="G18"/>
      <c r="H18"/>
      <c r="I18"/>
      <c r="J18"/>
      <c r="K18"/>
      <c r="L18" s="555"/>
      <c r="M18"/>
      <c r="N18" s="96"/>
      <c r="O18" s="556"/>
      <c r="P18"/>
      <c r="Q18"/>
      <c r="R18"/>
      <c r="S18"/>
      <c r="T18"/>
      <c r="U18"/>
      <c r="V18"/>
    </row>
    <row r="19" spans="1:16384" s="437" customFormat="1" ht="55.5" customHeight="1" outlineLevel="1" thickBot="1">
      <c r="A19" s="624">
        <v>7</v>
      </c>
      <c r="B19" s="879">
        <f t="shared" si="0"/>
        <v>494</v>
      </c>
      <c r="C19" s="626" t="s">
        <v>1096</v>
      </c>
      <c r="E19"/>
      <c r="F19"/>
      <c r="G19"/>
      <c r="H19"/>
      <c r="I19"/>
      <c r="J19"/>
      <c r="K19"/>
      <c r="L19" s="555"/>
      <c r="M19"/>
      <c r="N19" s="96"/>
      <c r="O19" s="556"/>
      <c r="P19"/>
      <c r="Q19"/>
      <c r="R19"/>
      <c r="S19"/>
      <c r="T19"/>
      <c r="U19"/>
      <c r="V19"/>
    </row>
    <row r="20" spans="1:16384" s="437" customFormat="1" ht="55.5" customHeight="1" outlineLevel="1" thickBot="1">
      <c r="A20" s="624">
        <v>8</v>
      </c>
      <c r="B20" s="879">
        <f t="shared" si="0"/>
        <v>1076</v>
      </c>
      <c r="C20" s="626" t="s">
        <v>1097</v>
      </c>
      <c r="E20"/>
      <c r="F20"/>
      <c r="G20"/>
      <c r="H20"/>
      <c r="I20"/>
      <c r="J20"/>
      <c r="K20"/>
      <c r="L20" s="555"/>
      <c r="M20"/>
      <c r="N20" s="96"/>
      <c r="O20" s="556"/>
      <c r="P20"/>
      <c r="Q20"/>
      <c r="R20"/>
      <c r="S20"/>
      <c r="T20"/>
      <c r="U20"/>
      <c r="V20"/>
    </row>
    <row r="21" spans="1:16384" s="437" customFormat="1" ht="55.5" customHeight="1" outlineLevel="1" thickBot="1">
      <c r="A21" s="624">
        <v>9</v>
      </c>
      <c r="B21" s="879">
        <f t="shared" si="0"/>
        <v>433</v>
      </c>
      <c r="C21" s="627" t="s">
        <v>1098</v>
      </c>
      <c r="E21"/>
      <c r="F21"/>
      <c r="G21"/>
      <c r="H21"/>
      <c r="I21"/>
      <c r="J21"/>
      <c r="K21"/>
      <c r="L21" s="555"/>
      <c r="M21"/>
      <c r="N21" s="96"/>
      <c r="O21" s="556"/>
      <c r="P21"/>
      <c r="Q21"/>
      <c r="R21"/>
      <c r="S21"/>
      <c r="T21"/>
      <c r="U21"/>
      <c r="V21"/>
    </row>
    <row r="22" spans="1:16384" s="437" customFormat="1" ht="55.5" customHeight="1" outlineLevel="1" thickBot="1">
      <c r="A22" s="624">
        <v>10</v>
      </c>
      <c r="B22" s="879">
        <f t="shared" si="0"/>
        <v>69</v>
      </c>
      <c r="C22" s="626" t="s">
        <v>627</v>
      </c>
      <c r="E22"/>
      <c r="F22"/>
      <c r="G22"/>
      <c r="H22"/>
      <c r="I22"/>
      <c r="J22"/>
      <c r="K22"/>
      <c r="L22" s="555"/>
      <c r="M22"/>
      <c r="N22" s="96"/>
      <c r="O22" s="556"/>
      <c r="P22"/>
      <c r="Q22"/>
      <c r="R22"/>
      <c r="S22"/>
      <c r="T22"/>
      <c r="U22"/>
      <c r="V22"/>
    </row>
    <row r="23" spans="1:16384" s="437" customFormat="1" ht="55.5" customHeight="1" outlineLevel="1" thickBot="1">
      <c r="A23" s="624">
        <v>11</v>
      </c>
      <c r="B23" s="879">
        <f t="shared" si="0"/>
        <v>488</v>
      </c>
      <c r="C23" s="626" t="s">
        <v>1099</v>
      </c>
      <c r="E23"/>
      <c r="F23"/>
      <c r="G23"/>
      <c r="H23"/>
      <c r="I23"/>
      <c r="J23"/>
      <c r="K23"/>
      <c r="L23" s="555"/>
      <c r="M23"/>
      <c r="N23" s="96"/>
      <c r="O23" s="556"/>
      <c r="P23"/>
      <c r="Q23"/>
      <c r="R23"/>
      <c r="S23"/>
      <c r="T23"/>
      <c r="U23"/>
      <c r="V23"/>
    </row>
    <row r="24" spans="1:16384" s="437" customFormat="1" ht="55.5" customHeight="1" outlineLevel="1" thickBot="1">
      <c r="A24" s="624">
        <v>12</v>
      </c>
      <c r="B24" s="879">
        <f t="shared" si="0"/>
        <v>492</v>
      </c>
      <c r="C24" s="626" t="s">
        <v>1100</v>
      </c>
      <c r="E24"/>
      <c r="F24"/>
      <c r="G24"/>
      <c r="H24"/>
      <c r="I24"/>
      <c r="J24"/>
      <c r="K24"/>
      <c r="L24" s="555"/>
      <c r="M24"/>
      <c r="N24" s="96"/>
      <c r="O24" s="556"/>
      <c r="P24"/>
      <c r="Q24"/>
      <c r="R24"/>
      <c r="S24"/>
      <c r="T24"/>
      <c r="U24"/>
      <c r="V24"/>
    </row>
    <row r="25" spans="1:16384" s="437" customFormat="1" ht="55.5" customHeight="1" outlineLevel="1" thickBot="1">
      <c r="A25" s="624">
        <v>13</v>
      </c>
      <c r="B25" s="879">
        <f t="shared" si="0"/>
        <v>77</v>
      </c>
      <c r="C25" s="626" t="s">
        <v>626</v>
      </c>
      <c r="E25"/>
      <c r="F25"/>
      <c r="G25"/>
      <c r="H25"/>
      <c r="I25"/>
      <c r="J25"/>
      <c r="K25"/>
      <c r="L25" s="555"/>
      <c r="M25"/>
      <c r="N25" s="96"/>
      <c r="O25" s="556"/>
      <c r="P25"/>
      <c r="Q25"/>
      <c r="R25"/>
      <c r="S25"/>
      <c r="T25"/>
      <c r="U25"/>
      <c r="V25"/>
    </row>
    <row r="26" spans="1:16384" s="437" customFormat="1" ht="55.5" customHeight="1" outlineLevel="1" thickBot="1">
      <c r="A26" s="624">
        <v>14</v>
      </c>
      <c r="B26" s="879">
        <f t="shared" si="0"/>
        <v>474</v>
      </c>
      <c r="C26" s="626" t="s">
        <v>1358</v>
      </c>
      <c r="E26"/>
      <c r="F26"/>
      <c r="G26"/>
      <c r="H26"/>
      <c r="I26"/>
      <c r="J26"/>
      <c r="K26"/>
      <c r="L26" s="555"/>
      <c r="M26"/>
      <c r="N26" s="96"/>
      <c r="O26" s="556"/>
      <c r="P26"/>
      <c r="Q26"/>
      <c r="R26"/>
      <c r="S26"/>
      <c r="T26"/>
      <c r="U26"/>
      <c r="V26"/>
    </row>
    <row r="27" spans="1:16384" s="437" customFormat="1" ht="55.5" customHeight="1" outlineLevel="1" thickBot="1">
      <c r="A27" s="624">
        <v>15</v>
      </c>
      <c r="B27" s="879">
        <f t="shared" si="0"/>
        <v>496</v>
      </c>
      <c r="C27" s="626" t="s">
        <v>1359</v>
      </c>
      <c r="E27"/>
      <c r="F27"/>
      <c r="G27"/>
      <c r="H27"/>
      <c r="I27"/>
      <c r="J27"/>
      <c r="K27"/>
      <c r="L27" s="555"/>
      <c r="M27"/>
      <c r="N27" s="96"/>
      <c r="O27" s="556"/>
      <c r="P27"/>
      <c r="Q27"/>
      <c r="R27"/>
      <c r="S27"/>
      <c r="T27"/>
      <c r="U27"/>
      <c r="V27"/>
    </row>
    <row r="28" spans="1:16384" s="437" customFormat="1" ht="55.5" customHeight="1" outlineLevel="1" thickBot="1">
      <c r="A28" s="624">
        <v>16</v>
      </c>
      <c r="B28" s="879">
        <f t="shared" si="0"/>
        <v>477</v>
      </c>
      <c r="C28" s="626" t="s">
        <v>1361</v>
      </c>
      <c r="E28"/>
      <c r="F28"/>
      <c r="G28"/>
      <c r="H28"/>
      <c r="I28"/>
      <c r="J28"/>
      <c r="K28"/>
      <c r="L28" s="555"/>
      <c r="M28"/>
      <c r="N28" s="96"/>
      <c r="O28" s="556"/>
      <c r="P28"/>
      <c r="Q28"/>
      <c r="R28"/>
      <c r="S28"/>
      <c r="T28"/>
      <c r="U28"/>
      <c r="V28"/>
    </row>
    <row r="29" spans="1:16384" ht="55.5" customHeight="1" outlineLevel="1" thickBot="1">
      <c r="A29" s="628">
        <v>17</v>
      </c>
      <c r="B29" s="879">
        <f t="shared" si="0"/>
        <v>499</v>
      </c>
      <c r="C29" s="629" t="s">
        <v>1101</v>
      </c>
      <c r="L29" s="555"/>
      <c r="O29" s="556"/>
    </row>
    <row r="30" spans="1:16384" ht="17.25" thickTop="1" thickBot="1">
      <c r="A30" s="474"/>
      <c r="B30" s="460"/>
      <c r="C30" s="460"/>
      <c r="D30" s="454">
        <f t="shared" ref="D30:D80" si="1">LEN(C30)</f>
        <v>0</v>
      </c>
      <c r="L30" s="555"/>
      <c r="O30" s="556"/>
    </row>
    <row r="31" spans="1:16384">
      <c r="A31" s="474"/>
      <c r="B31" s="460"/>
      <c r="C31" s="613" t="s">
        <v>982</v>
      </c>
      <c r="D31" t="s">
        <v>981</v>
      </c>
      <c r="E31" t="s">
        <v>981</v>
      </c>
      <c r="F31" t="s">
        <v>981</v>
      </c>
      <c r="G31" t="s">
        <v>981</v>
      </c>
      <c r="H31" t="s">
        <v>981</v>
      </c>
      <c r="I31" t="s">
        <v>981</v>
      </c>
      <c r="J31" t="s">
        <v>981</v>
      </c>
      <c r="K31" t="s">
        <v>981</v>
      </c>
      <c r="L31" t="s">
        <v>981</v>
      </c>
      <c r="M31" t="s">
        <v>981</v>
      </c>
      <c r="N31" t="s">
        <v>981</v>
      </c>
      <c r="O31" t="s">
        <v>981</v>
      </c>
      <c r="P31" t="s">
        <v>981</v>
      </c>
      <c r="Q31" t="s">
        <v>981</v>
      </c>
      <c r="R31" t="s">
        <v>981</v>
      </c>
      <c r="S31" t="s">
        <v>981</v>
      </c>
      <c r="T31" t="s">
        <v>981</v>
      </c>
      <c r="U31" t="s">
        <v>981</v>
      </c>
      <c r="V31" t="s">
        <v>981</v>
      </c>
      <c r="W31" t="s">
        <v>981</v>
      </c>
      <c r="X31" t="s">
        <v>981</v>
      </c>
      <c r="Y31" t="s">
        <v>981</v>
      </c>
      <c r="Z31" t="s">
        <v>981</v>
      </c>
      <c r="AA31" t="s">
        <v>981</v>
      </c>
      <c r="AB31" t="s">
        <v>981</v>
      </c>
      <c r="AC31" t="s">
        <v>981</v>
      </c>
      <c r="AD31" t="s">
        <v>981</v>
      </c>
      <c r="AE31" t="s">
        <v>981</v>
      </c>
      <c r="AF31" t="s">
        <v>981</v>
      </c>
      <c r="AG31" t="s">
        <v>981</v>
      </c>
      <c r="AH31" t="s">
        <v>981</v>
      </c>
      <c r="AI31" t="s">
        <v>981</v>
      </c>
      <c r="AJ31" t="s">
        <v>981</v>
      </c>
      <c r="AK31" t="s">
        <v>981</v>
      </c>
      <c r="AL31" t="s">
        <v>981</v>
      </c>
      <c r="AM31" t="s">
        <v>981</v>
      </c>
      <c r="AN31" t="s">
        <v>981</v>
      </c>
      <c r="AO31" t="s">
        <v>981</v>
      </c>
      <c r="AP31" t="s">
        <v>981</v>
      </c>
      <c r="AQ31" t="s">
        <v>981</v>
      </c>
      <c r="AR31" t="s">
        <v>981</v>
      </c>
      <c r="AS31" t="s">
        <v>981</v>
      </c>
      <c r="AT31" t="s">
        <v>981</v>
      </c>
      <c r="AU31" t="s">
        <v>981</v>
      </c>
      <c r="AV31" t="s">
        <v>981</v>
      </c>
      <c r="AW31" t="s">
        <v>981</v>
      </c>
      <c r="AX31" t="s">
        <v>981</v>
      </c>
      <c r="AY31" t="s">
        <v>981</v>
      </c>
      <c r="AZ31" t="s">
        <v>981</v>
      </c>
      <c r="BA31" t="s">
        <v>981</v>
      </c>
      <c r="BB31" t="s">
        <v>981</v>
      </c>
      <c r="BC31" t="s">
        <v>981</v>
      </c>
      <c r="BD31" t="s">
        <v>981</v>
      </c>
      <c r="BE31" t="s">
        <v>981</v>
      </c>
      <c r="BF31" t="s">
        <v>981</v>
      </c>
      <c r="BG31" t="s">
        <v>981</v>
      </c>
      <c r="BH31" t="s">
        <v>981</v>
      </c>
      <c r="BI31" t="s">
        <v>981</v>
      </c>
      <c r="BJ31" t="s">
        <v>981</v>
      </c>
      <c r="BK31" t="s">
        <v>981</v>
      </c>
      <c r="BL31" t="s">
        <v>981</v>
      </c>
      <c r="BM31" t="s">
        <v>981</v>
      </c>
      <c r="BN31" t="s">
        <v>981</v>
      </c>
      <c r="BO31" t="s">
        <v>981</v>
      </c>
      <c r="BP31" t="s">
        <v>981</v>
      </c>
      <c r="BQ31" t="s">
        <v>981</v>
      </c>
      <c r="BR31" t="s">
        <v>981</v>
      </c>
      <c r="BS31" t="s">
        <v>981</v>
      </c>
      <c r="BT31" t="s">
        <v>981</v>
      </c>
      <c r="BU31" t="s">
        <v>981</v>
      </c>
      <c r="BV31" t="s">
        <v>981</v>
      </c>
      <c r="BW31" t="s">
        <v>981</v>
      </c>
      <c r="BX31" t="s">
        <v>981</v>
      </c>
      <c r="BY31" t="s">
        <v>981</v>
      </c>
      <c r="BZ31" t="s">
        <v>981</v>
      </c>
      <c r="CA31" t="s">
        <v>981</v>
      </c>
      <c r="CB31" t="s">
        <v>981</v>
      </c>
      <c r="CC31" t="s">
        <v>981</v>
      </c>
      <c r="CD31" t="s">
        <v>981</v>
      </c>
      <c r="CE31" t="s">
        <v>981</v>
      </c>
      <c r="CF31" t="s">
        <v>981</v>
      </c>
      <c r="CG31" t="s">
        <v>981</v>
      </c>
      <c r="CH31" t="s">
        <v>981</v>
      </c>
      <c r="CI31" t="s">
        <v>981</v>
      </c>
      <c r="CJ31" t="s">
        <v>981</v>
      </c>
      <c r="CK31" t="s">
        <v>981</v>
      </c>
      <c r="CL31" t="s">
        <v>981</v>
      </c>
      <c r="CM31" t="s">
        <v>981</v>
      </c>
      <c r="CN31" t="s">
        <v>981</v>
      </c>
      <c r="CO31" t="s">
        <v>981</v>
      </c>
      <c r="CP31" t="s">
        <v>981</v>
      </c>
      <c r="CQ31" t="s">
        <v>981</v>
      </c>
      <c r="CR31" t="s">
        <v>981</v>
      </c>
      <c r="CS31" t="s">
        <v>981</v>
      </c>
      <c r="CT31" t="s">
        <v>981</v>
      </c>
      <c r="CU31" t="s">
        <v>981</v>
      </c>
      <c r="CV31" t="s">
        <v>981</v>
      </c>
      <c r="CW31" t="s">
        <v>981</v>
      </c>
      <c r="CX31" t="s">
        <v>981</v>
      </c>
      <c r="CY31" t="s">
        <v>981</v>
      </c>
      <c r="CZ31" t="s">
        <v>981</v>
      </c>
      <c r="DA31" t="s">
        <v>981</v>
      </c>
      <c r="DB31" t="s">
        <v>981</v>
      </c>
      <c r="DC31" t="s">
        <v>981</v>
      </c>
      <c r="DD31" t="s">
        <v>981</v>
      </c>
      <c r="DE31" t="s">
        <v>981</v>
      </c>
      <c r="DF31" t="s">
        <v>981</v>
      </c>
      <c r="DG31" t="s">
        <v>981</v>
      </c>
      <c r="DH31" t="s">
        <v>981</v>
      </c>
      <c r="DI31" t="s">
        <v>981</v>
      </c>
      <c r="DJ31" t="s">
        <v>981</v>
      </c>
      <c r="DK31" t="s">
        <v>981</v>
      </c>
      <c r="DL31" t="s">
        <v>981</v>
      </c>
      <c r="DM31" t="s">
        <v>981</v>
      </c>
      <c r="DN31" t="s">
        <v>981</v>
      </c>
      <c r="DO31" t="s">
        <v>981</v>
      </c>
      <c r="DP31" t="s">
        <v>981</v>
      </c>
      <c r="DQ31" t="s">
        <v>981</v>
      </c>
      <c r="DR31" t="s">
        <v>981</v>
      </c>
      <c r="DS31" t="s">
        <v>981</v>
      </c>
      <c r="DT31" t="s">
        <v>981</v>
      </c>
      <c r="DU31" t="s">
        <v>981</v>
      </c>
      <c r="DV31" t="s">
        <v>981</v>
      </c>
      <c r="DW31" t="s">
        <v>981</v>
      </c>
      <c r="DX31" t="s">
        <v>981</v>
      </c>
      <c r="DY31" t="s">
        <v>981</v>
      </c>
      <c r="DZ31" t="s">
        <v>981</v>
      </c>
      <c r="EA31" t="s">
        <v>981</v>
      </c>
      <c r="EB31" t="s">
        <v>981</v>
      </c>
      <c r="EC31" t="s">
        <v>981</v>
      </c>
      <c r="ED31" t="s">
        <v>981</v>
      </c>
      <c r="EE31" t="s">
        <v>981</v>
      </c>
      <c r="EF31" t="s">
        <v>981</v>
      </c>
      <c r="EG31" t="s">
        <v>981</v>
      </c>
      <c r="EH31" t="s">
        <v>981</v>
      </c>
      <c r="EI31" t="s">
        <v>981</v>
      </c>
      <c r="EJ31" t="s">
        <v>981</v>
      </c>
      <c r="EK31" t="s">
        <v>981</v>
      </c>
      <c r="EL31" t="s">
        <v>981</v>
      </c>
      <c r="EM31" t="s">
        <v>981</v>
      </c>
      <c r="EN31" t="s">
        <v>981</v>
      </c>
      <c r="EO31" t="s">
        <v>981</v>
      </c>
      <c r="EP31" t="s">
        <v>981</v>
      </c>
      <c r="EQ31" t="s">
        <v>981</v>
      </c>
      <c r="ER31" t="s">
        <v>981</v>
      </c>
      <c r="ES31" t="s">
        <v>981</v>
      </c>
      <c r="ET31" t="s">
        <v>981</v>
      </c>
      <c r="EU31" t="s">
        <v>981</v>
      </c>
      <c r="EV31" t="s">
        <v>981</v>
      </c>
      <c r="EW31" t="s">
        <v>981</v>
      </c>
      <c r="EX31" t="s">
        <v>981</v>
      </c>
      <c r="EY31" t="s">
        <v>981</v>
      </c>
      <c r="EZ31" t="s">
        <v>981</v>
      </c>
      <c r="FA31" t="s">
        <v>981</v>
      </c>
      <c r="FB31" t="s">
        <v>981</v>
      </c>
      <c r="FC31" t="s">
        <v>981</v>
      </c>
      <c r="FD31" t="s">
        <v>981</v>
      </c>
      <c r="FE31" t="s">
        <v>981</v>
      </c>
      <c r="FF31" t="s">
        <v>981</v>
      </c>
      <c r="FG31" t="s">
        <v>981</v>
      </c>
      <c r="FH31" t="s">
        <v>981</v>
      </c>
      <c r="FI31" t="s">
        <v>981</v>
      </c>
      <c r="FJ31" t="s">
        <v>981</v>
      </c>
      <c r="FK31" t="s">
        <v>981</v>
      </c>
      <c r="FL31" t="s">
        <v>981</v>
      </c>
      <c r="FM31" t="s">
        <v>981</v>
      </c>
      <c r="FN31" t="s">
        <v>981</v>
      </c>
      <c r="FO31" t="s">
        <v>981</v>
      </c>
      <c r="FP31" t="s">
        <v>981</v>
      </c>
      <c r="FQ31" t="s">
        <v>981</v>
      </c>
      <c r="FR31" t="s">
        <v>981</v>
      </c>
      <c r="FS31" t="s">
        <v>981</v>
      </c>
      <c r="FT31" t="s">
        <v>981</v>
      </c>
      <c r="FU31" t="s">
        <v>981</v>
      </c>
      <c r="FV31" t="s">
        <v>981</v>
      </c>
      <c r="FW31" t="s">
        <v>981</v>
      </c>
      <c r="FX31" t="s">
        <v>981</v>
      </c>
      <c r="FY31" t="s">
        <v>981</v>
      </c>
      <c r="FZ31" t="s">
        <v>981</v>
      </c>
      <c r="GA31" t="s">
        <v>981</v>
      </c>
      <c r="GB31" t="s">
        <v>981</v>
      </c>
      <c r="GC31" t="s">
        <v>981</v>
      </c>
      <c r="GD31" t="s">
        <v>981</v>
      </c>
      <c r="GE31" t="s">
        <v>981</v>
      </c>
      <c r="GF31" t="s">
        <v>981</v>
      </c>
      <c r="GG31" t="s">
        <v>981</v>
      </c>
      <c r="GH31" t="s">
        <v>981</v>
      </c>
      <c r="GI31" t="s">
        <v>981</v>
      </c>
      <c r="GJ31" t="s">
        <v>981</v>
      </c>
      <c r="GK31" t="s">
        <v>981</v>
      </c>
      <c r="GL31" t="s">
        <v>981</v>
      </c>
      <c r="GM31" t="s">
        <v>981</v>
      </c>
      <c r="GN31" t="s">
        <v>981</v>
      </c>
      <c r="GO31" t="s">
        <v>981</v>
      </c>
      <c r="GP31" t="s">
        <v>981</v>
      </c>
      <c r="GQ31" t="s">
        <v>981</v>
      </c>
      <c r="GR31" t="s">
        <v>981</v>
      </c>
      <c r="GS31" t="s">
        <v>981</v>
      </c>
      <c r="GT31" t="s">
        <v>981</v>
      </c>
      <c r="GU31" t="s">
        <v>981</v>
      </c>
      <c r="GV31" t="s">
        <v>981</v>
      </c>
      <c r="GW31" t="s">
        <v>981</v>
      </c>
      <c r="GX31" t="s">
        <v>981</v>
      </c>
      <c r="GY31" t="s">
        <v>981</v>
      </c>
      <c r="GZ31" t="s">
        <v>981</v>
      </c>
      <c r="HA31" t="s">
        <v>981</v>
      </c>
      <c r="HB31" t="s">
        <v>981</v>
      </c>
      <c r="HC31" t="s">
        <v>981</v>
      </c>
      <c r="HD31" t="s">
        <v>981</v>
      </c>
      <c r="HE31" t="s">
        <v>981</v>
      </c>
      <c r="HF31" t="s">
        <v>981</v>
      </c>
      <c r="HG31" t="s">
        <v>981</v>
      </c>
      <c r="HH31" t="s">
        <v>981</v>
      </c>
      <c r="HI31" t="s">
        <v>981</v>
      </c>
      <c r="HJ31" t="s">
        <v>981</v>
      </c>
      <c r="HK31" t="s">
        <v>981</v>
      </c>
      <c r="HL31" t="s">
        <v>981</v>
      </c>
      <c r="HM31" t="s">
        <v>981</v>
      </c>
      <c r="HN31" t="s">
        <v>981</v>
      </c>
      <c r="HO31" t="s">
        <v>981</v>
      </c>
      <c r="HP31" t="s">
        <v>981</v>
      </c>
      <c r="HQ31" t="s">
        <v>981</v>
      </c>
      <c r="HR31" t="s">
        <v>981</v>
      </c>
      <c r="HS31" t="s">
        <v>981</v>
      </c>
      <c r="HT31" t="s">
        <v>981</v>
      </c>
      <c r="HU31" t="s">
        <v>981</v>
      </c>
      <c r="HV31" t="s">
        <v>981</v>
      </c>
      <c r="HW31" t="s">
        <v>981</v>
      </c>
      <c r="HX31" t="s">
        <v>981</v>
      </c>
      <c r="HY31" t="s">
        <v>981</v>
      </c>
      <c r="HZ31" t="s">
        <v>981</v>
      </c>
      <c r="IA31" t="s">
        <v>981</v>
      </c>
      <c r="IB31" t="s">
        <v>981</v>
      </c>
      <c r="IC31" t="s">
        <v>981</v>
      </c>
      <c r="ID31" t="s">
        <v>981</v>
      </c>
      <c r="IE31" t="s">
        <v>981</v>
      </c>
      <c r="IF31" t="s">
        <v>981</v>
      </c>
      <c r="IG31" t="s">
        <v>981</v>
      </c>
      <c r="IH31" t="s">
        <v>981</v>
      </c>
      <c r="II31" t="s">
        <v>981</v>
      </c>
      <c r="IJ31" t="s">
        <v>981</v>
      </c>
      <c r="IK31" t="s">
        <v>981</v>
      </c>
      <c r="IL31" t="s">
        <v>981</v>
      </c>
      <c r="IM31" t="s">
        <v>981</v>
      </c>
      <c r="IN31" t="s">
        <v>981</v>
      </c>
      <c r="IO31" t="s">
        <v>981</v>
      </c>
      <c r="IP31" t="s">
        <v>981</v>
      </c>
      <c r="IQ31" t="s">
        <v>981</v>
      </c>
      <c r="IR31" t="s">
        <v>981</v>
      </c>
      <c r="IS31" t="s">
        <v>981</v>
      </c>
      <c r="IT31" t="s">
        <v>981</v>
      </c>
      <c r="IU31" t="s">
        <v>981</v>
      </c>
      <c r="IV31" t="s">
        <v>981</v>
      </c>
      <c r="IW31" t="s">
        <v>981</v>
      </c>
      <c r="IX31" t="s">
        <v>981</v>
      </c>
      <c r="IY31" t="s">
        <v>981</v>
      </c>
      <c r="IZ31" t="s">
        <v>981</v>
      </c>
      <c r="JA31" t="s">
        <v>981</v>
      </c>
      <c r="JB31" t="s">
        <v>981</v>
      </c>
      <c r="JC31" t="s">
        <v>981</v>
      </c>
      <c r="JD31" t="s">
        <v>981</v>
      </c>
      <c r="JE31" t="s">
        <v>981</v>
      </c>
      <c r="JF31" t="s">
        <v>981</v>
      </c>
      <c r="JG31" t="s">
        <v>981</v>
      </c>
      <c r="JH31" t="s">
        <v>981</v>
      </c>
      <c r="JI31" t="s">
        <v>981</v>
      </c>
      <c r="JJ31" t="s">
        <v>981</v>
      </c>
      <c r="JK31" t="s">
        <v>981</v>
      </c>
      <c r="JL31" t="s">
        <v>981</v>
      </c>
      <c r="JM31" t="s">
        <v>981</v>
      </c>
      <c r="JN31" t="s">
        <v>981</v>
      </c>
      <c r="JO31" t="s">
        <v>981</v>
      </c>
      <c r="JP31" t="s">
        <v>981</v>
      </c>
      <c r="JQ31" t="s">
        <v>981</v>
      </c>
      <c r="JR31" t="s">
        <v>981</v>
      </c>
      <c r="JS31" t="s">
        <v>981</v>
      </c>
      <c r="JT31" t="s">
        <v>981</v>
      </c>
      <c r="JU31" t="s">
        <v>981</v>
      </c>
      <c r="JV31" t="s">
        <v>981</v>
      </c>
      <c r="JW31" t="s">
        <v>981</v>
      </c>
      <c r="JX31" t="s">
        <v>981</v>
      </c>
      <c r="JY31" t="s">
        <v>981</v>
      </c>
      <c r="JZ31" t="s">
        <v>981</v>
      </c>
      <c r="KA31" t="s">
        <v>981</v>
      </c>
      <c r="KB31" t="s">
        <v>981</v>
      </c>
      <c r="KC31" t="s">
        <v>981</v>
      </c>
      <c r="KD31" t="s">
        <v>981</v>
      </c>
      <c r="KE31" t="s">
        <v>981</v>
      </c>
      <c r="KF31" t="s">
        <v>981</v>
      </c>
      <c r="KG31" t="s">
        <v>981</v>
      </c>
      <c r="KH31" t="s">
        <v>981</v>
      </c>
      <c r="KI31" t="s">
        <v>981</v>
      </c>
      <c r="KJ31" t="s">
        <v>981</v>
      </c>
      <c r="KK31" t="s">
        <v>981</v>
      </c>
      <c r="KL31" t="s">
        <v>981</v>
      </c>
      <c r="KM31" t="s">
        <v>981</v>
      </c>
      <c r="KN31" t="s">
        <v>981</v>
      </c>
      <c r="KO31" t="s">
        <v>981</v>
      </c>
      <c r="KP31" t="s">
        <v>981</v>
      </c>
      <c r="KQ31" t="s">
        <v>981</v>
      </c>
      <c r="KR31" t="s">
        <v>981</v>
      </c>
      <c r="KS31" t="s">
        <v>981</v>
      </c>
      <c r="KT31" t="s">
        <v>981</v>
      </c>
      <c r="KU31" t="s">
        <v>981</v>
      </c>
      <c r="KV31" t="s">
        <v>981</v>
      </c>
      <c r="KW31" t="s">
        <v>981</v>
      </c>
      <c r="KX31" t="s">
        <v>981</v>
      </c>
      <c r="KY31" t="s">
        <v>981</v>
      </c>
      <c r="KZ31" t="s">
        <v>981</v>
      </c>
      <c r="LA31" t="s">
        <v>981</v>
      </c>
      <c r="LB31" t="s">
        <v>981</v>
      </c>
      <c r="LC31" t="s">
        <v>981</v>
      </c>
      <c r="LD31" t="s">
        <v>981</v>
      </c>
      <c r="LE31" t="s">
        <v>981</v>
      </c>
      <c r="LF31" t="s">
        <v>981</v>
      </c>
      <c r="LG31" t="s">
        <v>981</v>
      </c>
      <c r="LH31" t="s">
        <v>981</v>
      </c>
      <c r="LI31" t="s">
        <v>981</v>
      </c>
      <c r="LJ31" t="s">
        <v>981</v>
      </c>
      <c r="LK31" t="s">
        <v>981</v>
      </c>
      <c r="LL31" t="s">
        <v>981</v>
      </c>
      <c r="LM31" t="s">
        <v>981</v>
      </c>
      <c r="LN31" t="s">
        <v>981</v>
      </c>
      <c r="LO31" t="s">
        <v>981</v>
      </c>
      <c r="LP31" t="s">
        <v>981</v>
      </c>
      <c r="LQ31" t="s">
        <v>981</v>
      </c>
      <c r="LR31" t="s">
        <v>981</v>
      </c>
      <c r="LS31" t="s">
        <v>981</v>
      </c>
      <c r="LT31" t="s">
        <v>981</v>
      </c>
      <c r="LU31" t="s">
        <v>981</v>
      </c>
      <c r="LV31" t="s">
        <v>981</v>
      </c>
      <c r="LW31" t="s">
        <v>981</v>
      </c>
      <c r="LX31" t="s">
        <v>981</v>
      </c>
      <c r="LY31" t="s">
        <v>981</v>
      </c>
      <c r="LZ31" t="s">
        <v>981</v>
      </c>
      <c r="MA31" t="s">
        <v>981</v>
      </c>
      <c r="MB31" t="s">
        <v>981</v>
      </c>
      <c r="MC31" t="s">
        <v>981</v>
      </c>
      <c r="MD31" t="s">
        <v>981</v>
      </c>
      <c r="ME31" t="s">
        <v>981</v>
      </c>
      <c r="MF31" t="s">
        <v>981</v>
      </c>
      <c r="MG31" t="s">
        <v>981</v>
      </c>
      <c r="MH31" t="s">
        <v>981</v>
      </c>
      <c r="MI31" t="s">
        <v>981</v>
      </c>
      <c r="MJ31" t="s">
        <v>981</v>
      </c>
      <c r="MK31" t="s">
        <v>981</v>
      </c>
      <c r="ML31" t="s">
        <v>981</v>
      </c>
      <c r="MM31" t="s">
        <v>981</v>
      </c>
      <c r="MN31" t="s">
        <v>981</v>
      </c>
      <c r="MO31" t="s">
        <v>981</v>
      </c>
      <c r="MP31" t="s">
        <v>981</v>
      </c>
      <c r="MQ31" t="s">
        <v>981</v>
      </c>
      <c r="MR31" t="s">
        <v>981</v>
      </c>
      <c r="MS31" t="s">
        <v>981</v>
      </c>
      <c r="MT31" t="s">
        <v>981</v>
      </c>
      <c r="MU31" t="s">
        <v>981</v>
      </c>
      <c r="MV31" t="s">
        <v>981</v>
      </c>
      <c r="MW31" t="s">
        <v>981</v>
      </c>
      <c r="MX31" t="s">
        <v>981</v>
      </c>
      <c r="MY31" t="s">
        <v>981</v>
      </c>
      <c r="MZ31" t="s">
        <v>981</v>
      </c>
      <c r="NA31" t="s">
        <v>981</v>
      </c>
      <c r="NB31" t="s">
        <v>981</v>
      </c>
      <c r="NC31" t="s">
        <v>981</v>
      </c>
      <c r="ND31" t="s">
        <v>981</v>
      </c>
      <c r="NE31" t="s">
        <v>981</v>
      </c>
      <c r="NF31" t="s">
        <v>981</v>
      </c>
      <c r="NG31" t="s">
        <v>981</v>
      </c>
      <c r="NH31" t="s">
        <v>981</v>
      </c>
      <c r="NI31" t="s">
        <v>981</v>
      </c>
      <c r="NJ31" t="s">
        <v>981</v>
      </c>
      <c r="NK31" t="s">
        <v>981</v>
      </c>
      <c r="NL31" t="s">
        <v>981</v>
      </c>
      <c r="NM31" t="s">
        <v>981</v>
      </c>
      <c r="NN31" t="s">
        <v>981</v>
      </c>
      <c r="NO31" t="s">
        <v>981</v>
      </c>
      <c r="NP31" t="s">
        <v>981</v>
      </c>
      <c r="NQ31" t="s">
        <v>981</v>
      </c>
      <c r="NR31" t="s">
        <v>981</v>
      </c>
      <c r="NS31" t="s">
        <v>981</v>
      </c>
      <c r="NT31" t="s">
        <v>981</v>
      </c>
      <c r="NU31" t="s">
        <v>981</v>
      </c>
      <c r="NV31" t="s">
        <v>981</v>
      </c>
      <c r="NW31" t="s">
        <v>981</v>
      </c>
      <c r="NX31" t="s">
        <v>981</v>
      </c>
      <c r="NY31" t="s">
        <v>981</v>
      </c>
      <c r="NZ31" t="s">
        <v>981</v>
      </c>
      <c r="OA31" t="s">
        <v>981</v>
      </c>
      <c r="OB31" t="s">
        <v>981</v>
      </c>
      <c r="OC31" t="s">
        <v>981</v>
      </c>
      <c r="OD31" t="s">
        <v>981</v>
      </c>
      <c r="OE31" t="s">
        <v>981</v>
      </c>
      <c r="OF31" t="s">
        <v>981</v>
      </c>
      <c r="OG31" t="s">
        <v>981</v>
      </c>
      <c r="OH31" t="s">
        <v>981</v>
      </c>
      <c r="OI31" t="s">
        <v>981</v>
      </c>
      <c r="OJ31" t="s">
        <v>981</v>
      </c>
      <c r="OK31" t="s">
        <v>981</v>
      </c>
      <c r="OL31" t="s">
        <v>981</v>
      </c>
      <c r="OM31" t="s">
        <v>981</v>
      </c>
      <c r="ON31" t="s">
        <v>981</v>
      </c>
      <c r="OO31" t="s">
        <v>981</v>
      </c>
      <c r="OP31" t="s">
        <v>981</v>
      </c>
      <c r="OQ31" t="s">
        <v>981</v>
      </c>
      <c r="OR31" t="s">
        <v>981</v>
      </c>
      <c r="OS31" t="s">
        <v>981</v>
      </c>
      <c r="OT31" t="s">
        <v>981</v>
      </c>
      <c r="OU31" t="s">
        <v>981</v>
      </c>
      <c r="OV31" t="s">
        <v>981</v>
      </c>
      <c r="OW31" t="s">
        <v>981</v>
      </c>
      <c r="OX31" t="s">
        <v>981</v>
      </c>
      <c r="OY31" t="s">
        <v>981</v>
      </c>
      <c r="OZ31" t="s">
        <v>981</v>
      </c>
      <c r="PA31" t="s">
        <v>981</v>
      </c>
      <c r="PB31" t="s">
        <v>981</v>
      </c>
      <c r="PC31" t="s">
        <v>981</v>
      </c>
      <c r="PD31" t="s">
        <v>981</v>
      </c>
      <c r="PE31" t="s">
        <v>981</v>
      </c>
      <c r="PF31" t="s">
        <v>981</v>
      </c>
      <c r="PG31" t="s">
        <v>981</v>
      </c>
      <c r="PH31" t="s">
        <v>981</v>
      </c>
      <c r="PI31" t="s">
        <v>981</v>
      </c>
      <c r="PJ31" t="s">
        <v>981</v>
      </c>
      <c r="PK31" t="s">
        <v>981</v>
      </c>
      <c r="PL31" t="s">
        <v>981</v>
      </c>
      <c r="PM31" t="s">
        <v>981</v>
      </c>
      <c r="PN31" t="s">
        <v>981</v>
      </c>
      <c r="PO31" t="s">
        <v>981</v>
      </c>
      <c r="PP31" t="s">
        <v>981</v>
      </c>
      <c r="PQ31" t="s">
        <v>981</v>
      </c>
      <c r="PR31" t="s">
        <v>981</v>
      </c>
      <c r="PS31" t="s">
        <v>981</v>
      </c>
      <c r="PT31" t="s">
        <v>981</v>
      </c>
      <c r="PU31" t="s">
        <v>981</v>
      </c>
      <c r="PV31" t="s">
        <v>981</v>
      </c>
      <c r="PW31" t="s">
        <v>981</v>
      </c>
      <c r="PX31" t="s">
        <v>981</v>
      </c>
      <c r="PY31" t="s">
        <v>981</v>
      </c>
      <c r="PZ31" t="s">
        <v>981</v>
      </c>
      <c r="QA31" t="s">
        <v>981</v>
      </c>
      <c r="QB31" t="s">
        <v>981</v>
      </c>
      <c r="QC31" t="s">
        <v>981</v>
      </c>
      <c r="QD31" t="s">
        <v>981</v>
      </c>
      <c r="QE31" t="s">
        <v>981</v>
      </c>
      <c r="QF31" t="s">
        <v>981</v>
      </c>
      <c r="QG31" t="s">
        <v>981</v>
      </c>
      <c r="QH31" t="s">
        <v>981</v>
      </c>
      <c r="QI31" t="s">
        <v>981</v>
      </c>
      <c r="QJ31" t="s">
        <v>981</v>
      </c>
      <c r="QK31" t="s">
        <v>981</v>
      </c>
      <c r="QL31" t="s">
        <v>981</v>
      </c>
      <c r="QM31" t="s">
        <v>981</v>
      </c>
      <c r="QN31" t="s">
        <v>981</v>
      </c>
      <c r="QO31" t="s">
        <v>981</v>
      </c>
      <c r="QP31" t="s">
        <v>981</v>
      </c>
      <c r="QQ31" t="s">
        <v>981</v>
      </c>
      <c r="QR31" t="s">
        <v>981</v>
      </c>
      <c r="QS31" t="s">
        <v>981</v>
      </c>
      <c r="QT31" t="s">
        <v>981</v>
      </c>
      <c r="QU31" t="s">
        <v>981</v>
      </c>
      <c r="QV31" t="s">
        <v>981</v>
      </c>
      <c r="QW31" t="s">
        <v>981</v>
      </c>
      <c r="QX31" t="s">
        <v>981</v>
      </c>
      <c r="QY31" t="s">
        <v>981</v>
      </c>
      <c r="QZ31" t="s">
        <v>981</v>
      </c>
      <c r="RA31" t="s">
        <v>981</v>
      </c>
      <c r="RB31" t="s">
        <v>981</v>
      </c>
      <c r="RC31" t="s">
        <v>981</v>
      </c>
      <c r="RD31" t="s">
        <v>981</v>
      </c>
      <c r="RE31" t="s">
        <v>981</v>
      </c>
      <c r="RF31" t="s">
        <v>981</v>
      </c>
      <c r="RG31" t="s">
        <v>981</v>
      </c>
      <c r="RH31" t="s">
        <v>981</v>
      </c>
      <c r="RI31" t="s">
        <v>981</v>
      </c>
      <c r="RJ31" t="s">
        <v>981</v>
      </c>
      <c r="RK31" t="s">
        <v>981</v>
      </c>
      <c r="RL31" t="s">
        <v>981</v>
      </c>
      <c r="RM31" t="s">
        <v>981</v>
      </c>
      <c r="RN31" t="s">
        <v>981</v>
      </c>
      <c r="RO31" t="s">
        <v>981</v>
      </c>
      <c r="RP31" t="s">
        <v>981</v>
      </c>
      <c r="RQ31" t="s">
        <v>981</v>
      </c>
      <c r="RR31" t="s">
        <v>981</v>
      </c>
      <c r="RS31" t="s">
        <v>981</v>
      </c>
      <c r="RT31" t="s">
        <v>981</v>
      </c>
      <c r="RU31" t="s">
        <v>981</v>
      </c>
      <c r="RV31" t="s">
        <v>981</v>
      </c>
      <c r="RW31" t="s">
        <v>981</v>
      </c>
      <c r="RX31" t="s">
        <v>981</v>
      </c>
      <c r="RY31" t="s">
        <v>981</v>
      </c>
      <c r="RZ31" t="s">
        <v>981</v>
      </c>
      <c r="SA31" t="s">
        <v>981</v>
      </c>
      <c r="SB31" t="s">
        <v>981</v>
      </c>
      <c r="SC31" t="s">
        <v>981</v>
      </c>
      <c r="SD31" t="s">
        <v>981</v>
      </c>
      <c r="SE31" t="s">
        <v>981</v>
      </c>
      <c r="SF31" t="s">
        <v>981</v>
      </c>
      <c r="SG31" t="s">
        <v>981</v>
      </c>
      <c r="SH31" t="s">
        <v>981</v>
      </c>
      <c r="SI31" t="s">
        <v>981</v>
      </c>
      <c r="SJ31" t="s">
        <v>981</v>
      </c>
      <c r="SK31" t="s">
        <v>981</v>
      </c>
      <c r="SL31" t="s">
        <v>981</v>
      </c>
      <c r="SM31" t="s">
        <v>981</v>
      </c>
      <c r="SN31" t="s">
        <v>981</v>
      </c>
      <c r="SO31" t="s">
        <v>981</v>
      </c>
      <c r="SP31" t="s">
        <v>981</v>
      </c>
      <c r="SQ31" t="s">
        <v>981</v>
      </c>
      <c r="SR31" t="s">
        <v>981</v>
      </c>
      <c r="SS31" t="s">
        <v>981</v>
      </c>
      <c r="ST31" t="s">
        <v>981</v>
      </c>
      <c r="SU31" t="s">
        <v>981</v>
      </c>
      <c r="SV31" t="s">
        <v>981</v>
      </c>
      <c r="SW31" t="s">
        <v>981</v>
      </c>
      <c r="SX31" t="s">
        <v>981</v>
      </c>
      <c r="SY31" t="s">
        <v>981</v>
      </c>
      <c r="SZ31" t="s">
        <v>981</v>
      </c>
      <c r="TA31" t="s">
        <v>981</v>
      </c>
      <c r="TB31" t="s">
        <v>981</v>
      </c>
      <c r="TC31" t="s">
        <v>981</v>
      </c>
      <c r="TD31" t="s">
        <v>981</v>
      </c>
      <c r="TE31" t="s">
        <v>981</v>
      </c>
      <c r="TF31" t="s">
        <v>981</v>
      </c>
      <c r="TG31" t="s">
        <v>981</v>
      </c>
      <c r="TH31" t="s">
        <v>981</v>
      </c>
      <c r="TI31" t="s">
        <v>981</v>
      </c>
      <c r="TJ31" t="s">
        <v>981</v>
      </c>
      <c r="TK31" t="s">
        <v>981</v>
      </c>
      <c r="TL31" t="s">
        <v>981</v>
      </c>
      <c r="TM31" t="s">
        <v>981</v>
      </c>
      <c r="TN31" t="s">
        <v>981</v>
      </c>
      <c r="TO31" t="s">
        <v>981</v>
      </c>
      <c r="TP31" t="s">
        <v>981</v>
      </c>
      <c r="TQ31" t="s">
        <v>981</v>
      </c>
      <c r="TR31" t="s">
        <v>981</v>
      </c>
      <c r="TS31" t="s">
        <v>981</v>
      </c>
      <c r="TT31" t="s">
        <v>981</v>
      </c>
      <c r="TU31" t="s">
        <v>981</v>
      </c>
      <c r="TV31" t="s">
        <v>981</v>
      </c>
      <c r="TW31" t="s">
        <v>981</v>
      </c>
      <c r="TX31" t="s">
        <v>981</v>
      </c>
      <c r="TY31" t="s">
        <v>981</v>
      </c>
      <c r="TZ31" t="s">
        <v>981</v>
      </c>
      <c r="UA31" t="s">
        <v>981</v>
      </c>
      <c r="UB31" t="s">
        <v>981</v>
      </c>
      <c r="UC31" t="s">
        <v>981</v>
      </c>
      <c r="UD31" t="s">
        <v>981</v>
      </c>
      <c r="UE31" t="s">
        <v>981</v>
      </c>
      <c r="UF31" t="s">
        <v>981</v>
      </c>
      <c r="UG31" t="s">
        <v>981</v>
      </c>
      <c r="UH31" t="s">
        <v>981</v>
      </c>
      <c r="UI31" t="s">
        <v>981</v>
      </c>
      <c r="UJ31" t="s">
        <v>981</v>
      </c>
      <c r="UK31" t="s">
        <v>981</v>
      </c>
      <c r="UL31" t="s">
        <v>981</v>
      </c>
      <c r="UM31" t="s">
        <v>981</v>
      </c>
      <c r="UN31" t="s">
        <v>981</v>
      </c>
      <c r="UO31" t="s">
        <v>981</v>
      </c>
      <c r="UP31" t="s">
        <v>981</v>
      </c>
      <c r="UQ31" t="s">
        <v>981</v>
      </c>
      <c r="UR31" t="s">
        <v>981</v>
      </c>
      <c r="US31" t="s">
        <v>981</v>
      </c>
      <c r="UT31" t="s">
        <v>981</v>
      </c>
      <c r="UU31" t="s">
        <v>981</v>
      </c>
      <c r="UV31" t="s">
        <v>981</v>
      </c>
      <c r="UW31" t="s">
        <v>981</v>
      </c>
      <c r="UX31" t="s">
        <v>981</v>
      </c>
      <c r="UY31" t="s">
        <v>981</v>
      </c>
      <c r="UZ31" t="s">
        <v>981</v>
      </c>
      <c r="VA31" t="s">
        <v>981</v>
      </c>
      <c r="VB31" t="s">
        <v>981</v>
      </c>
      <c r="VC31" t="s">
        <v>981</v>
      </c>
      <c r="VD31" t="s">
        <v>981</v>
      </c>
      <c r="VE31" t="s">
        <v>981</v>
      </c>
      <c r="VF31" t="s">
        <v>981</v>
      </c>
      <c r="VG31" t="s">
        <v>981</v>
      </c>
      <c r="VH31" t="s">
        <v>981</v>
      </c>
      <c r="VI31" t="s">
        <v>981</v>
      </c>
      <c r="VJ31" t="s">
        <v>981</v>
      </c>
      <c r="VK31" t="s">
        <v>981</v>
      </c>
      <c r="VL31" t="s">
        <v>981</v>
      </c>
      <c r="VM31" t="s">
        <v>981</v>
      </c>
      <c r="VN31" t="s">
        <v>981</v>
      </c>
      <c r="VO31" t="s">
        <v>981</v>
      </c>
      <c r="VP31" t="s">
        <v>981</v>
      </c>
      <c r="VQ31" t="s">
        <v>981</v>
      </c>
      <c r="VR31" t="s">
        <v>981</v>
      </c>
      <c r="VS31" t="s">
        <v>981</v>
      </c>
      <c r="VT31" t="s">
        <v>981</v>
      </c>
      <c r="VU31" t="s">
        <v>981</v>
      </c>
      <c r="VV31" t="s">
        <v>981</v>
      </c>
      <c r="VW31" t="s">
        <v>981</v>
      </c>
      <c r="VX31" t="s">
        <v>981</v>
      </c>
      <c r="VY31" t="s">
        <v>981</v>
      </c>
      <c r="VZ31" t="s">
        <v>981</v>
      </c>
      <c r="WA31" t="s">
        <v>981</v>
      </c>
      <c r="WB31" t="s">
        <v>981</v>
      </c>
      <c r="WC31" t="s">
        <v>981</v>
      </c>
      <c r="WD31" t="s">
        <v>981</v>
      </c>
      <c r="WE31" t="s">
        <v>981</v>
      </c>
      <c r="WF31" t="s">
        <v>981</v>
      </c>
      <c r="WG31" t="s">
        <v>981</v>
      </c>
      <c r="WH31" t="s">
        <v>981</v>
      </c>
      <c r="WI31" t="s">
        <v>981</v>
      </c>
      <c r="WJ31" t="s">
        <v>981</v>
      </c>
      <c r="WK31" t="s">
        <v>981</v>
      </c>
      <c r="WL31" t="s">
        <v>981</v>
      </c>
      <c r="WM31" t="s">
        <v>981</v>
      </c>
      <c r="WN31" t="s">
        <v>981</v>
      </c>
      <c r="WO31" t="s">
        <v>981</v>
      </c>
      <c r="WP31" t="s">
        <v>981</v>
      </c>
      <c r="WQ31" t="s">
        <v>981</v>
      </c>
      <c r="WR31" t="s">
        <v>981</v>
      </c>
      <c r="WS31" t="s">
        <v>981</v>
      </c>
      <c r="WT31" t="s">
        <v>981</v>
      </c>
      <c r="WU31" t="s">
        <v>981</v>
      </c>
      <c r="WV31" t="s">
        <v>981</v>
      </c>
      <c r="WW31" t="s">
        <v>981</v>
      </c>
      <c r="WX31" t="s">
        <v>981</v>
      </c>
      <c r="WY31" t="s">
        <v>981</v>
      </c>
      <c r="WZ31" t="s">
        <v>981</v>
      </c>
      <c r="XA31" t="s">
        <v>981</v>
      </c>
      <c r="XB31" t="s">
        <v>981</v>
      </c>
      <c r="XC31" t="s">
        <v>981</v>
      </c>
      <c r="XD31" t="s">
        <v>981</v>
      </c>
      <c r="XE31" t="s">
        <v>981</v>
      </c>
      <c r="XF31" t="s">
        <v>981</v>
      </c>
      <c r="XG31" t="s">
        <v>981</v>
      </c>
      <c r="XH31" t="s">
        <v>981</v>
      </c>
      <c r="XI31" t="s">
        <v>981</v>
      </c>
      <c r="XJ31" t="s">
        <v>981</v>
      </c>
      <c r="XK31" t="s">
        <v>981</v>
      </c>
      <c r="XL31" t="s">
        <v>981</v>
      </c>
      <c r="XM31" t="s">
        <v>981</v>
      </c>
      <c r="XN31" t="s">
        <v>981</v>
      </c>
      <c r="XO31" t="s">
        <v>981</v>
      </c>
      <c r="XP31" t="s">
        <v>981</v>
      </c>
      <c r="XQ31" t="s">
        <v>981</v>
      </c>
      <c r="XR31" t="s">
        <v>981</v>
      </c>
      <c r="XS31" t="s">
        <v>981</v>
      </c>
      <c r="XT31" t="s">
        <v>981</v>
      </c>
      <c r="XU31" t="s">
        <v>981</v>
      </c>
      <c r="XV31" t="s">
        <v>981</v>
      </c>
      <c r="XW31" t="s">
        <v>981</v>
      </c>
      <c r="XX31" t="s">
        <v>981</v>
      </c>
      <c r="XY31" t="s">
        <v>981</v>
      </c>
      <c r="XZ31" t="s">
        <v>981</v>
      </c>
      <c r="YA31" t="s">
        <v>981</v>
      </c>
      <c r="YB31" t="s">
        <v>981</v>
      </c>
      <c r="YC31" t="s">
        <v>981</v>
      </c>
      <c r="YD31" t="s">
        <v>981</v>
      </c>
      <c r="YE31" t="s">
        <v>981</v>
      </c>
      <c r="YF31" t="s">
        <v>981</v>
      </c>
      <c r="YG31" t="s">
        <v>981</v>
      </c>
      <c r="YH31" t="s">
        <v>981</v>
      </c>
      <c r="YI31" t="s">
        <v>981</v>
      </c>
      <c r="YJ31" t="s">
        <v>981</v>
      </c>
      <c r="YK31" t="s">
        <v>981</v>
      </c>
      <c r="YL31" t="s">
        <v>981</v>
      </c>
      <c r="YM31" t="s">
        <v>981</v>
      </c>
      <c r="YN31" t="s">
        <v>981</v>
      </c>
      <c r="YO31" t="s">
        <v>981</v>
      </c>
      <c r="YP31" t="s">
        <v>981</v>
      </c>
      <c r="YQ31" t="s">
        <v>981</v>
      </c>
      <c r="YR31" t="s">
        <v>981</v>
      </c>
      <c r="YS31" t="s">
        <v>981</v>
      </c>
      <c r="YT31" t="s">
        <v>981</v>
      </c>
      <c r="YU31" t="s">
        <v>981</v>
      </c>
      <c r="YV31" t="s">
        <v>981</v>
      </c>
      <c r="YW31" t="s">
        <v>981</v>
      </c>
      <c r="YX31" t="s">
        <v>981</v>
      </c>
      <c r="YY31" t="s">
        <v>981</v>
      </c>
      <c r="YZ31" t="s">
        <v>981</v>
      </c>
      <c r="ZA31" t="s">
        <v>981</v>
      </c>
      <c r="ZB31" t="s">
        <v>981</v>
      </c>
      <c r="ZC31" t="s">
        <v>981</v>
      </c>
      <c r="ZD31" t="s">
        <v>981</v>
      </c>
      <c r="ZE31" t="s">
        <v>981</v>
      </c>
      <c r="ZF31" t="s">
        <v>981</v>
      </c>
      <c r="ZG31" t="s">
        <v>981</v>
      </c>
      <c r="ZH31" t="s">
        <v>981</v>
      </c>
      <c r="ZI31" t="s">
        <v>981</v>
      </c>
      <c r="ZJ31" t="s">
        <v>981</v>
      </c>
      <c r="ZK31" t="s">
        <v>981</v>
      </c>
      <c r="ZL31" t="s">
        <v>981</v>
      </c>
      <c r="ZM31" t="s">
        <v>981</v>
      </c>
      <c r="ZN31" t="s">
        <v>981</v>
      </c>
      <c r="ZO31" t="s">
        <v>981</v>
      </c>
      <c r="ZP31" t="s">
        <v>981</v>
      </c>
      <c r="ZQ31" t="s">
        <v>981</v>
      </c>
      <c r="ZR31" t="s">
        <v>981</v>
      </c>
      <c r="ZS31" t="s">
        <v>981</v>
      </c>
      <c r="ZT31" t="s">
        <v>981</v>
      </c>
      <c r="ZU31" t="s">
        <v>981</v>
      </c>
      <c r="ZV31" t="s">
        <v>981</v>
      </c>
      <c r="ZW31" t="s">
        <v>981</v>
      </c>
      <c r="ZX31" t="s">
        <v>981</v>
      </c>
      <c r="ZY31" t="s">
        <v>981</v>
      </c>
      <c r="ZZ31" t="s">
        <v>981</v>
      </c>
      <c r="AAA31" t="s">
        <v>981</v>
      </c>
      <c r="AAB31" t="s">
        <v>981</v>
      </c>
      <c r="AAC31" t="s">
        <v>981</v>
      </c>
      <c r="AAD31" t="s">
        <v>981</v>
      </c>
      <c r="AAE31" t="s">
        <v>981</v>
      </c>
      <c r="AAF31" t="s">
        <v>981</v>
      </c>
      <c r="AAG31" t="s">
        <v>981</v>
      </c>
      <c r="AAH31" t="s">
        <v>981</v>
      </c>
      <c r="AAI31" t="s">
        <v>981</v>
      </c>
      <c r="AAJ31" t="s">
        <v>981</v>
      </c>
      <c r="AAK31" t="s">
        <v>981</v>
      </c>
      <c r="AAL31" t="s">
        <v>981</v>
      </c>
      <c r="AAM31" t="s">
        <v>981</v>
      </c>
      <c r="AAN31" t="s">
        <v>981</v>
      </c>
      <c r="AAO31" t="s">
        <v>981</v>
      </c>
      <c r="AAP31" t="s">
        <v>981</v>
      </c>
      <c r="AAQ31" t="s">
        <v>981</v>
      </c>
      <c r="AAR31" t="s">
        <v>981</v>
      </c>
      <c r="AAS31" t="s">
        <v>981</v>
      </c>
      <c r="AAT31" t="s">
        <v>981</v>
      </c>
      <c r="AAU31" t="s">
        <v>981</v>
      </c>
      <c r="AAV31" t="s">
        <v>981</v>
      </c>
      <c r="AAW31" t="s">
        <v>981</v>
      </c>
      <c r="AAX31" t="s">
        <v>981</v>
      </c>
      <c r="AAY31" t="s">
        <v>981</v>
      </c>
      <c r="AAZ31" t="s">
        <v>981</v>
      </c>
      <c r="ABA31" t="s">
        <v>981</v>
      </c>
      <c r="ABB31" t="s">
        <v>981</v>
      </c>
      <c r="ABC31" t="s">
        <v>981</v>
      </c>
      <c r="ABD31" t="s">
        <v>981</v>
      </c>
      <c r="ABE31" t="s">
        <v>981</v>
      </c>
      <c r="ABF31" t="s">
        <v>981</v>
      </c>
      <c r="ABG31" t="s">
        <v>981</v>
      </c>
      <c r="ABH31" t="s">
        <v>981</v>
      </c>
      <c r="ABI31" t="s">
        <v>981</v>
      </c>
      <c r="ABJ31" t="s">
        <v>981</v>
      </c>
      <c r="ABK31" t="s">
        <v>981</v>
      </c>
      <c r="ABL31" t="s">
        <v>981</v>
      </c>
      <c r="ABM31" t="s">
        <v>981</v>
      </c>
      <c r="ABN31" t="s">
        <v>981</v>
      </c>
      <c r="ABO31" t="s">
        <v>981</v>
      </c>
      <c r="ABP31" t="s">
        <v>981</v>
      </c>
      <c r="ABQ31" t="s">
        <v>981</v>
      </c>
      <c r="ABR31" t="s">
        <v>981</v>
      </c>
      <c r="ABS31" t="s">
        <v>981</v>
      </c>
      <c r="ABT31" t="s">
        <v>981</v>
      </c>
      <c r="ABU31" t="s">
        <v>981</v>
      </c>
      <c r="ABV31" t="s">
        <v>981</v>
      </c>
      <c r="ABW31" t="s">
        <v>981</v>
      </c>
      <c r="ABX31" t="s">
        <v>981</v>
      </c>
      <c r="ABY31" t="s">
        <v>981</v>
      </c>
      <c r="ABZ31" t="s">
        <v>981</v>
      </c>
      <c r="ACA31" t="s">
        <v>981</v>
      </c>
      <c r="ACB31" t="s">
        <v>981</v>
      </c>
      <c r="ACC31" t="s">
        <v>981</v>
      </c>
      <c r="ACD31" t="s">
        <v>981</v>
      </c>
      <c r="ACE31" t="s">
        <v>981</v>
      </c>
      <c r="ACF31" t="s">
        <v>981</v>
      </c>
      <c r="ACG31" t="s">
        <v>981</v>
      </c>
      <c r="ACH31" t="s">
        <v>981</v>
      </c>
      <c r="ACI31" t="s">
        <v>981</v>
      </c>
      <c r="ACJ31" t="s">
        <v>981</v>
      </c>
      <c r="ACK31" t="s">
        <v>981</v>
      </c>
      <c r="ACL31" t="s">
        <v>981</v>
      </c>
      <c r="ACM31" t="s">
        <v>981</v>
      </c>
      <c r="ACN31" t="s">
        <v>981</v>
      </c>
      <c r="ACO31" t="s">
        <v>981</v>
      </c>
      <c r="ACP31" t="s">
        <v>981</v>
      </c>
      <c r="ACQ31" t="s">
        <v>981</v>
      </c>
      <c r="ACR31" t="s">
        <v>981</v>
      </c>
      <c r="ACS31" t="s">
        <v>981</v>
      </c>
      <c r="ACT31" t="s">
        <v>981</v>
      </c>
      <c r="ACU31" t="s">
        <v>981</v>
      </c>
      <c r="ACV31" t="s">
        <v>981</v>
      </c>
      <c r="ACW31" t="s">
        <v>981</v>
      </c>
      <c r="ACX31" t="s">
        <v>981</v>
      </c>
      <c r="ACY31" t="s">
        <v>981</v>
      </c>
      <c r="ACZ31" t="s">
        <v>981</v>
      </c>
      <c r="ADA31" t="s">
        <v>981</v>
      </c>
      <c r="ADB31" t="s">
        <v>981</v>
      </c>
      <c r="ADC31" t="s">
        <v>981</v>
      </c>
      <c r="ADD31" t="s">
        <v>981</v>
      </c>
      <c r="ADE31" t="s">
        <v>981</v>
      </c>
      <c r="ADF31" t="s">
        <v>981</v>
      </c>
      <c r="ADG31" t="s">
        <v>981</v>
      </c>
      <c r="ADH31" t="s">
        <v>981</v>
      </c>
      <c r="ADI31" t="s">
        <v>981</v>
      </c>
      <c r="ADJ31" t="s">
        <v>981</v>
      </c>
      <c r="ADK31" t="s">
        <v>981</v>
      </c>
      <c r="ADL31" t="s">
        <v>981</v>
      </c>
      <c r="ADM31" t="s">
        <v>981</v>
      </c>
      <c r="ADN31" t="s">
        <v>981</v>
      </c>
      <c r="ADO31" t="s">
        <v>981</v>
      </c>
      <c r="ADP31" t="s">
        <v>981</v>
      </c>
      <c r="ADQ31" t="s">
        <v>981</v>
      </c>
      <c r="ADR31" t="s">
        <v>981</v>
      </c>
      <c r="ADS31" t="s">
        <v>981</v>
      </c>
      <c r="ADT31" t="s">
        <v>981</v>
      </c>
      <c r="ADU31" t="s">
        <v>981</v>
      </c>
      <c r="ADV31" t="s">
        <v>981</v>
      </c>
      <c r="ADW31" t="s">
        <v>981</v>
      </c>
      <c r="ADX31" t="s">
        <v>981</v>
      </c>
      <c r="ADY31" t="s">
        <v>981</v>
      </c>
      <c r="ADZ31" t="s">
        <v>981</v>
      </c>
      <c r="AEA31" t="s">
        <v>981</v>
      </c>
      <c r="AEB31" t="s">
        <v>981</v>
      </c>
      <c r="AEC31" t="s">
        <v>981</v>
      </c>
      <c r="AED31" t="s">
        <v>981</v>
      </c>
      <c r="AEE31" t="s">
        <v>981</v>
      </c>
      <c r="AEF31" t="s">
        <v>981</v>
      </c>
      <c r="AEG31" t="s">
        <v>981</v>
      </c>
      <c r="AEH31" t="s">
        <v>981</v>
      </c>
      <c r="AEI31" t="s">
        <v>981</v>
      </c>
      <c r="AEJ31" t="s">
        <v>981</v>
      </c>
      <c r="AEK31" t="s">
        <v>981</v>
      </c>
      <c r="AEL31" t="s">
        <v>981</v>
      </c>
      <c r="AEM31" t="s">
        <v>981</v>
      </c>
      <c r="AEN31" t="s">
        <v>981</v>
      </c>
      <c r="AEO31" t="s">
        <v>981</v>
      </c>
      <c r="AEP31" t="s">
        <v>981</v>
      </c>
      <c r="AEQ31" t="s">
        <v>981</v>
      </c>
      <c r="AER31" t="s">
        <v>981</v>
      </c>
      <c r="AES31" t="s">
        <v>981</v>
      </c>
      <c r="AET31" t="s">
        <v>981</v>
      </c>
      <c r="AEU31" t="s">
        <v>981</v>
      </c>
      <c r="AEV31" t="s">
        <v>981</v>
      </c>
      <c r="AEW31" t="s">
        <v>981</v>
      </c>
      <c r="AEX31" t="s">
        <v>981</v>
      </c>
      <c r="AEY31" t="s">
        <v>981</v>
      </c>
      <c r="AEZ31" t="s">
        <v>981</v>
      </c>
      <c r="AFA31" t="s">
        <v>981</v>
      </c>
      <c r="AFB31" t="s">
        <v>981</v>
      </c>
      <c r="AFC31" t="s">
        <v>981</v>
      </c>
      <c r="AFD31" t="s">
        <v>981</v>
      </c>
      <c r="AFE31" t="s">
        <v>981</v>
      </c>
      <c r="AFF31" t="s">
        <v>981</v>
      </c>
      <c r="AFG31" t="s">
        <v>981</v>
      </c>
      <c r="AFH31" t="s">
        <v>981</v>
      </c>
      <c r="AFI31" t="s">
        <v>981</v>
      </c>
      <c r="AFJ31" t="s">
        <v>981</v>
      </c>
      <c r="AFK31" t="s">
        <v>981</v>
      </c>
      <c r="AFL31" t="s">
        <v>981</v>
      </c>
      <c r="AFM31" t="s">
        <v>981</v>
      </c>
      <c r="AFN31" t="s">
        <v>981</v>
      </c>
      <c r="AFO31" t="s">
        <v>981</v>
      </c>
      <c r="AFP31" t="s">
        <v>981</v>
      </c>
      <c r="AFQ31" t="s">
        <v>981</v>
      </c>
      <c r="AFR31" t="s">
        <v>981</v>
      </c>
      <c r="AFS31" t="s">
        <v>981</v>
      </c>
      <c r="AFT31" t="s">
        <v>981</v>
      </c>
      <c r="AFU31" t="s">
        <v>981</v>
      </c>
      <c r="AFV31" t="s">
        <v>981</v>
      </c>
      <c r="AFW31" t="s">
        <v>981</v>
      </c>
      <c r="AFX31" t="s">
        <v>981</v>
      </c>
      <c r="AFY31" t="s">
        <v>981</v>
      </c>
      <c r="AFZ31" t="s">
        <v>981</v>
      </c>
      <c r="AGA31" t="s">
        <v>981</v>
      </c>
      <c r="AGB31" t="s">
        <v>981</v>
      </c>
      <c r="AGC31" t="s">
        <v>981</v>
      </c>
      <c r="AGD31" t="s">
        <v>981</v>
      </c>
      <c r="AGE31" t="s">
        <v>981</v>
      </c>
      <c r="AGF31" t="s">
        <v>981</v>
      </c>
      <c r="AGG31" t="s">
        <v>981</v>
      </c>
      <c r="AGH31" t="s">
        <v>981</v>
      </c>
      <c r="AGI31" t="s">
        <v>981</v>
      </c>
      <c r="AGJ31" t="s">
        <v>981</v>
      </c>
      <c r="AGK31" t="s">
        <v>981</v>
      </c>
      <c r="AGL31" t="s">
        <v>981</v>
      </c>
      <c r="AGM31" t="s">
        <v>981</v>
      </c>
      <c r="AGN31" t="s">
        <v>981</v>
      </c>
      <c r="AGO31" t="s">
        <v>981</v>
      </c>
      <c r="AGP31" t="s">
        <v>981</v>
      </c>
      <c r="AGQ31" t="s">
        <v>981</v>
      </c>
      <c r="AGR31" t="s">
        <v>981</v>
      </c>
      <c r="AGS31" t="s">
        <v>981</v>
      </c>
      <c r="AGT31" t="s">
        <v>981</v>
      </c>
      <c r="AGU31" t="s">
        <v>981</v>
      </c>
      <c r="AGV31" t="s">
        <v>981</v>
      </c>
      <c r="AGW31" t="s">
        <v>981</v>
      </c>
      <c r="AGX31" t="s">
        <v>981</v>
      </c>
      <c r="AGY31" t="s">
        <v>981</v>
      </c>
      <c r="AGZ31" t="s">
        <v>981</v>
      </c>
      <c r="AHA31" t="s">
        <v>981</v>
      </c>
      <c r="AHB31" t="s">
        <v>981</v>
      </c>
      <c r="AHC31" t="s">
        <v>981</v>
      </c>
      <c r="AHD31" t="s">
        <v>981</v>
      </c>
      <c r="AHE31" t="s">
        <v>981</v>
      </c>
      <c r="AHF31" t="s">
        <v>981</v>
      </c>
      <c r="AHG31" t="s">
        <v>981</v>
      </c>
      <c r="AHH31" t="s">
        <v>981</v>
      </c>
      <c r="AHI31" t="s">
        <v>981</v>
      </c>
      <c r="AHJ31" t="s">
        <v>981</v>
      </c>
      <c r="AHK31" t="s">
        <v>981</v>
      </c>
      <c r="AHL31" t="s">
        <v>981</v>
      </c>
      <c r="AHM31" t="s">
        <v>981</v>
      </c>
      <c r="AHN31" t="s">
        <v>981</v>
      </c>
      <c r="AHO31" t="s">
        <v>981</v>
      </c>
      <c r="AHP31" t="s">
        <v>981</v>
      </c>
      <c r="AHQ31" t="s">
        <v>981</v>
      </c>
      <c r="AHR31" t="s">
        <v>981</v>
      </c>
      <c r="AHS31" t="s">
        <v>981</v>
      </c>
      <c r="AHT31" t="s">
        <v>981</v>
      </c>
      <c r="AHU31" t="s">
        <v>981</v>
      </c>
      <c r="AHV31" t="s">
        <v>981</v>
      </c>
      <c r="AHW31" t="s">
        <v>981</v>
      </c>
      <c r="AHX31" t="s">
        <v>981</v>
      </c>
      <c r="AHY31" t="s">
        <v>981</v>
      </c>
      <c r="AHZ31" t="s">
        <v>981</v>
      </c>
      <c r="AIA31" t="s">
        <v>981</v>
      </c>
      <c r="AIB31" t="s">
        <v>981</v>
      </c>
      <c r="AIC31" t="s">
        <v>981</v>
      </c>
      <c r="AID31" t="s">
        <v>981</v>
      </c>
      <c r="AIE31" t="s">
        <v>981</v>
      </c>
      <c r="AIF31" t="s">
        <v>981</v>
      </c>
      <c r="AIG31" t="s">
        <v>981</v>
      </c>
      <c r="AIH31" t="s">
        <v>981</v>
      </c>
      <c r="AII31" t="s">
        <v>981</v>
      </c>
      <c r="AIJ31" t="s">
        <v>981</v>
      </c>
      <c r="AIK31" t="s">
        <v>981</v>
      </c>
      <c r="AIL31" t="s">
        <v>981</v>
      </c>
      <c r="AIM31" t="s">
        <v>981</v>
      </c>
      <c r="AIN31" t="s">
        <v>981</v>
      </c>
      <c r="AIO31" t="s">
        <v>981</v>
      </c>
      <c r="AIP31" t="s">
        <v>981</v>
      </c>
      <c r="AIQ31" t="s">
        <v>981</v>
      </c>
      <c r="AIR31" t="s">
        <v>981</v>
      </c>
      <c r="AIS31" t="s">
        <v>981</v>
      </c>
      <c r="AIT31" t="s">
        <v>981</v>
      </c>
      <c r="AIU31" t="s">
        <v>981</v>
      </c>
      <c r="AIV31" t="s">
        <v>981</v>
      </c>
      <c r="AIW31" t="s">
        <v>981</v>
      </c>
      <c r="AIX31" t="s">
        <v>981</v>
      </c>
      <c r="AIY31" t="s">
        <v>981</v>
      </c>
      <c r="AIZ31" t="s">
        <v>981</v>
      </c>
      <c r="AJA31" t="s">
        <v>981</v>
      </c>
      <c r="AJB31" t="s">
        <v>981</v>
      </c>
      <c r="AJC31" t="s">
        <v>981</v>
      </c>
      <c r="AJD31" t="s">
        <v>981</v>
      </c>
      <c r="AJE31" t="s">
        <v>981</v>
      </c>
      <c r="AJF31" t="s">
        <v>981</v>
      </c>
      <c r="AJG31" t="s">
        <v>981</v>
      </c>
      <c r="AJH31" t="s">
        <v>981</v>
      </c>
      <c r="AJI31" t="s">
        <v>981</v>
      </c>
      <c r="AJJ31" t="s">
        <v>981</v>
      </c>
      <c r="AJK31" t="s">
        <v>981</v>
      </c>
      <c r="AJL31" t="s">
        <v>981</v>
      </c>
      <c r="AJM31" t="s">
        <v>981</v>
      </c>
      <c r="AJN31" t="s">
        <v>981</v>
      </c>
      <c r="AJO31" t="s">
        <v>981</v>
      </c>
      <c r="AJP31" t="s">
        <v>981</v>
      </c>
      <c r="AJQ31" t="s">
        <v>981</v>
      </c>
      <c r="AJR31" t="s">
        <v>981</v>
      </c>
      <c r="AJS31" t="s">
        <v>981</v>
      </c>
      <c r="AJT31" t="s">
        <v>981</v>
      </c>
      <c r="AJU31" t="s">
        <v>981</v>
      </c>
      <c r="AJV31" t="s">
        <v>981</v>
      </c>
      <c r="AJW31" t="s">
        <v>981</v>
      </c>
      <c r="AJX31" t="s">
        <v>981</v>
      </c>
      <c r="AJY31" t="s">
        <v>981</v>
      </c>
      <c r="AJZ31" t="s">
        <v>981</v>
      </c>
      <c r="AKA31" t="s">
        <v>981</v>
      </c>
      <c r="AKB31" t="s">
        <v>981</v>
      </c>
      <c r="AKC31" t="s">
        <v>981</v>
      </c>
      <c r="AKD31" t="s">
        <v>981</v>
      </c>
      <c r="AKE31" t="s">
        <v>981</v>
      </c>
      <c r="AKF31" t="s">
        <v>981</v>
      </c>
      <c r="AKG31" t="s">
        <v>981</v>
      </c>
      <c r="AKH31" t="s">
        <v>981</v>
      </c>
      <c r="AKI31" t="s">
        <v>981</v>
      </c>
      <c r="AKJ31" t="s">
        <v>981</v>
      </c>
      <c r="AKK31" t="s">
        <v>981</v>
      </c>
      <c r="AKL31" t="s">
        <v>981</v>
      </c>
      <c r="AKM31" t="s">
        <v>981</v>
      </c>
      <c r="AKN31" t="s">
        <v>981</v>
      </c>
      <c r="AKO31" t="s">
        <v>981</v>
      </c>
      <c r="AKP31" t="s">
        <v>981</v>
      </c>
      <c r="AKQ31" t="s">
        <v>981</v>
      </c>
      <c r="AKR31" t="s">
        <v>981</v>
      </c>
      <c r="AKS31" t="s">
        <v>981</v>
      </c>
      <c r="AKT31" t="s">
        <v>981</v>
      </c>
      <c r="AKU31" t="s">
        <v>981</v>
      </c>
      <c r="AKV31" t="s">
        <v>981</v>
      </c>
      <c r="AKW31" t="s">
        <v>981</v>
      </c>
      <c r="AKX31" t="s">
        <v>981</v>
      </c>
      <c r="AKY31" t="s">
        <v>981</v>
      </c>
      <c r="AKZ31" t="s">
        <v>981</v>
      </c>
      <c r="ALA31" t="s">
        <v>981</v>
      </c>
      <c r="ALB31" t="s">
        <v>981</v>
      </c>
      <c r="ALC31" t="s">
        <v>981</v>
      </c>
      <c r="ALD31" t="s">
        <v>981</v>
      </c>
      <c r="ALE31" t="s">
        <v>981</v>
      </c>
      <c r="ALF31" t="s">
        <v>981</v>
      </c>
      <c r="ALG31" t="s">
        <v>981</v>
      </c>
      <c r="ALH31" t="s">
        <v>981</v>
      </c>
      <c r="ALI31" t="s">
        <v>981</v>
      </c>
      <c r="ALJ31" t="s">
        <v>981</v>
      </c>
      <c r="ALK31" t="s">
        <v>981</v>
      </c>
      <c r="ALL31" t="s">
        <v>981</v>
      </c>
      <c r="ALM31" t="s">
        <v>981</v>
      </c>
      <c r="ALN31" t="s">
        <v>981</v>
      </c>
      <c r="ALO31" t="s">
        <v>981</v>
      </c>
      <c r="ALP31" t="s">
        <v>981</v>
      </c>
      <c r="ALQ31" t="s">
        <v>981</v>
      </c>
      <c r="ALR31" t="s">
        <v>981</v>
      </c>
      <c r="ALS31" t="s">
        <v>981</v>
      </c>
      <c r="ALT31" t="s">
        <v>981</v>
      </c>
      <c r="ALU31" t="s">
        <v>981</v>
      </c>
      <c r="ALV31" t="s">
        <v>981</v>
      </c>
      <c r="ALW31" t="s">
        <v>981</v>
      </c>
      <c r="ALX31" t="s">
        <v>981</v>
      </c>
      <c r="ALY31" t="s">
        <v>981</v>
      </c>
      <c r="ALZ31" t="s">
        <v>981</v>
      </c>
      <c r="AMA31" t="s">
        <v>981</v>
      </c>
      <c r="AMB31" t="s">
        <v>981</v>
      </c>
      <c r="AMC31" t="s">
        <v>981</v>
      </c>
      <c r="AMD31" t="s">
        <v>981</v>
      </c>
      <c r="AME31" t="s">
        <v>981</v>
      </c>
      <c r="AMF31" t="s">
        <v>981</v>
      </c>
      <c r="AMG31" t="s">
        <v>981</v>
      </c>
      <c r="AMH31" t="s">
        <v>981</v>
      </c>
      <c r="AMI31" t="s">
        <v>981</v>
      </c>
      <c r="AMJ31" t="s">
        <v>981</v>
      </c>
      <c r="AMK31" t="s">
        <v>981</v>
      </c>
      <c r="AML31" t="s">
        <v>981</v>
      </c>
      <c r="AMM31" t="s">
        <v>981</v>
      </c>
      <c r="AMN31" t="s">
        <v>981</v>
      </c>
      <c r="AMO31" t="s">
        <v>981</v>
      </c>
      <c r="AMP31" t="s">
        <v>981</v>
      </c>
      <c r="AMQ31" t="s">
        <v>981</v>
      </c>
      <c r="AMR31" t="s">
        <v>981</v>
      </c>
      <c r="AMS31" t="s">
        <v>981</v>
      </c>
      <c r="AMT31" t="s">
        <v>981</v>
      </c>
      <c r="AMU31" t="s">
        <v>981</v>
      </c>
      <c r="AMV31" t="s">
        <v>981</v>
      </c>
      <c r="AMW31" t="s">
        <v>981</v>
      </c>
      <c r="AMX31" t="s">
        <v>981</v>
      </c>
      <c r="AMY31" t="s">
        <v>981</v>
      </c>
      <c r="AMZ31" t="s">
        <v>981</v>
      </c>
      <c r="ANA31" t="s">
        <v>981</v>
      </c>
      <c r="ANB31" t="s">
        <v>981</v>
      </c>
      <c r="ANC31" t="s">
        <v>981</v>
      </c>
      <c r="AND31" t="s">
        <v>981</v>
      </c>
      <c r="ANE31" t="s">
        <v>981</v>
      </c>
      <c r="ANF31" t="s">
        <v>981</v>
      </c>
      <c r="ANG31" t="s">
        <v>981</v>
      </c>
      <c r="ANH31" t="s">
        <v>981</v>
      </c>
      <c r="ANI31" t="s">
        <v>981</v>
      </c>
      <c r="ANJ31" t="s">
        <v>981</v>
      </c>
      <c r="ANK31" t="s">
        <v>981</v>
      </c>
      <c r="ANL31" t="s">
        <v>981</v>
      </c>
      <c r="ANM31" t="s">
        <v>981</v>
      </c>
      <c r="ANN31" t="s">
        <v>981</v>
      </c>
      <c r="ANO31" t="s">
        <v>981</v>
      </c>
      <c r="ANP31" t="s">
        <v>981</v>
      </c>
      <c r="ANQ31" t="s">
        <v>981</v>
      </c>
      <c r="ANR31" t="s">
        <v>981</v>
      </c>
      <c r="ANS31" t="s">
        <v>981</v>
      </c>
      <c r="ANT31" t="s">
        <v>981</v>
      </c>
      <c r="ANU31" t="s">
        <v>981</v>
      </c>
      <c r="ANV31" t="s">
        <v>981</v>
      </c>
      <c r="ANW31" t="s">
        <v>981</v>
      </c>
      <c r="ANX31" t="s">
        <v>981</v>
      </c>
      <c r="ANY31" t="s">
        <v>981</v>
      </c>
      <c r="ANZ31" t="s">
        <v>981</v>
      </c>
      <c r="AOA31" t="s">
        <v>981</v>
      </c>
      <c r="AOB31" t="s">
        <v>981</v>
      </c>
      <c r="AOC31" t="s">
        <v>981</v>
      </c>
      <c r="AOD31" t="s">
        <v>981</v>
      </c>
      <c r="AOE31" t="s">
        <v>981</v>
      </c>
      <c r="AOF31" t="s">
        <v>981</v>
      </c>
      <c r="AOG31" t="s">
        <v>981</v>
      </c>
      <c r="AOH31" t="s">
        <v>981</v>
      </c>
      <c r="AOI31" t="s">
        <v>981</v>
      </c>
      <c r="AOJ31" t="s">
        <v>981</v>
      </c>
      <c r="AOK31" t="s">
        <v>981</v>
      </c>
      <c r="AOL31" t="s">
        <v>981</v>
      </c>
      <c r="AOM31" t="s">
        <v>981</v>
      </c>
      <c r="AON31" t="s">
        <v>981</v>
      </c>
      <c r="AOO31" t="s">
        <v>981</v>
      </c>
      <c r="AOP31" t="s">
        <v>981</v>
      </c>
      <c r="AOQ31" t="s">
        <v>981</v>
      </c>
      <c r="AOR31" t="s">
        <v>981</v>
      </c>
      <c r="AOS31" t="s">
        <v>981</v>
      </c>
      <c r="AOT31" t="s">
        <v>981</v>
      </c>
      <c r="AOU31" t="s">
        <v>981</v>
      </c>
      <c r="AOV31" t="s">
        <v>981</v>
      </c>
      <c r="AOW31" t="s">
        <v>981</v>
      </c>
      <c r="AOX31" t="s">
        <v>981</v>
      </c>
      <c r="AOY31" t="s">
        <v>981</v>
      </c>
      <c r="AOZ31" t="s">
        <v>981</v>
      </c>
      <c r="APA31" t="s">
        <v>981</v>
      </c>
      <c r="APB31" t="s">
        <v>981</v>
      </c>
      <c r="APC31" t="s">
        <v>981</v>
      </c>
      <c r="APD31" t="s">
        <v>981</v>
      </c>
      <c r="APE31" t="s">
        <v>981</v>
      </c>
      <c r="APF31" t="s">
        <v>981</v>
      </c>
      <c r="APG31" t="s">
        <v>981</v>
      </c>
      <c r="APH31" t="s">
        <v>981</v>
      </c>
      <c r="API31" t="s">
        <v>981</v>
      </c>
      <c r="APJ31" t="s">
        <v>981</v>
      </c>
      <c r="APK31" t="s">
        <v>981</v>
      </c>
      <c r="APL31" t="s">
        <v>981</v>
      </c>
      <c r="APM31" t="s">
        <v>981</v>
      </c>
      <c r="APN31" t="s">
        <v>981</v>
      </c>
      <c r="APO31" t="s">
        <v>981</v>
      </c>
      <c r="APP31" t="s">
        <v>981</v>
      </c>
      <c r="APQ31" t="s">
        <v>981</v>
      </c>
      <c r="APR31" t="s">
        <v>981</v>
      </c>
      <c r="APS31" t="s">
        <v>981</v>
      </c>
      <c r="APT31" t="s">
        <v>981</v>
      </c>
      <c r="APU31" t="s">
        <v>981</v>
      </c>
      <c r="APV31" t="s">
        <v>981</v>
      </c>
      <c r="APW31" t="s">
        <v>981</v>
      </c>
      <c r="APX31" t="s">
        <v>981</v>
      </c>
      <c r="APY31" t="s">
        <v>981</v>
      </c>
      <c r="APZ31" t="s">
        <v>981</v>
      </c>
      <c r="AQA31" t="s">
        <v>981</v>
      </c>
      <c r="AQB31" t="s">
        <v>981</v>
      </c>
      <c r="AQC31" t="s">
        <v>981</v>
      </c>
      <c r="AQD31" t="s">
        <v>981</v>
      </c>
      <c r="AQE31" t="s">
        <v>981</v>
      </c>
      <c r="AQF31" t="s">
        <v>981</v>
      </c>
      <c r="AQG31" t="s">
        <v>981</v>
      </c>
      <c r="AQH31" t="s">
        <v>981</v>
      </c>
      <c r="AQI31" t="s">
        <v>981</v>
      </c>
      <c r="AQJ31" t="s">
        <v>981</v>
      </c>
      <c r="AQK31" t="s">
        <v>981</v>
      </c>
      <c r="AQL31" t="s">
        <v>981</v>
      </c>
      <c r="AQM31" t="s">
        <v>981</v>
      </c>
      <c r="AQN31" t="s">
        <v>981</v>
      </c>
      <c r="AQO31" t="s">
        <v>981</v>
      </c>
      <c r="AQP31" t="s">
        <v>981</v>
      </c>
      <c r="AQQ31" t="s">
        <v>981</v>
      </c>
      <c r="AQR31" t="s">
        <v>981</v>
      </c>
      <c r="AQS31" t="s">
        <v>981</v>
      </c>
      <c r="AQT31" t="s">
        <v>981</v>
      </c>
      <c r="AQU31" t="s">
        <v>981</v>
      </c>
      <c r="AQV31" t="s">
        <v>981</v>
      </c>
      <c r="AQW31" t="s">
        <v>981</v>
      </c>
      <c r="AQX31" t="s">
        <v>981</v>
      </c>
      <c r="AQY31" t="s">
        <v>981</v>
      </c>
      <c r="AQZ31" t="s">
        <v>981</v>
      </c>
      <c r="ARA31" t="s">
        <v>981</v>
      </c>
      <c r="ARB31" t="s">
        <v>981</v>
      </c>
      <c r="ARC31" t="s">
        <v>981</v>
      </c>
      <c r="ARD31" t="s">
        <v>981</v>
      </c>
      <c r="ARE31" t="s">
        <v>981</v>
      </c>
      <c r="ARF31" t="s">
        <v>981</v>
      </c>
      <c r="ARG31" t="s">
        <v>981</v>
      </c>
      <c r="ARH31" t="s">
        <v>981</v>
      </c>
      <c r="ARI31" t="s">
        <v>981</v>
      </c>
      <c r="ARJ31" t="s">
        <v>981</v>
      </c>
      <c r="ARK31" t="s">
        <v>981</v>
      </c>
      <c r="ARL31" t="s">
        <v>981</v>
      </c>
      <c r="ARM31" t="s">
        <v>981</v>
      </c>
      <c r="ARN31" t="s">
        <v>981</v>
      </c>
      <c r="ARO31" t="s">
        <v>981</v>
      </c>
      <c r="ARP31" t="s">
        <v>981</v>
      </c>
      <c r="ARQ31" t="s">
        <v>981</v>
      </c>
      <c r="ARR31" t="s">
        <v>981</v>
      </c>
      <c r="ARS31" t="s">
        <v>981</v>
      </c>
      <c r="ART31" t="s">
        <v>981</v>
      </c>
      <c r="ARU31" t="s">
        <v>981</v>
      </c>
      <c r="ARV31" t="s">
        <v>981</v>
      </c>
      <c r="ARW31" t="s">
        <v>981</v>
      </c>
      <c r="ARX31" t="s">
        <v>981</v>
      </c>
      <c r="ARY31" t="s">
        <v>981</v>
      </c>
      <c r="ARZ31" t="s">
        <v>981</v>
      </c>
      <c r="ASA31" t="s">
        <v>981</v>
      </c>
      <c r="ASB31" t="s">
        <v>981</v>
      </c>
      <c r="ASC31" t="s">
        <v>981</v>
      </c>
      <c r="ASD31" t="s">
        <v>981</v>
      </c>
      <c r="ASE31" t="s">
        <v>981</v>
      </c>
      <c r="ASF31" t="s">
        <v>981</v>
      </c>
      <c r="ASG31" t="s">
        <v>981</v>
      </c>
      <c r="ASH31" t="s">
        <v>981</v>
      </c>
      <c r="ASI31" t="s">
        <v>981</v>
      </c>
      <c r="ASJ31" t="s">
        <v>981</v>
      </c>
      <c r="ASK31" t="s">
        <v>981</v>
      </c>
      <c r="ASL31" t="s">
        <v>981</v>
      </c>
      <c r="ASM31" t="s">
        <v>981</v>
      </c>
      <c r="ASN31" t="s">
        <v>981</v>
      </c>
      <c r="ASO31" t="s">
        <v>981</v>
      </c>
      <c r="ASP31" t="s">
        <v>981</v>
      </c>
      <c r="ASQ31" t="s">
        <v>981</v>
      </c>
      <c r="ASR31" t="s">
        <v>981</v>
      </c>
      <c r="ASS31" t="s">
        <v>981</v>
      </c>
      <c r="AST31" t="s">
        <v>981</v>
      </c>
      <c r="ASU31" t="s">
        <v>981</v>
      </c>
      <c r="ASV31" t="s">
        <v>981</v>
      </c>
      <c r="ASW31" t="s">
        <v>981</v>
      </c>
      <c r="ASX31" t="s">
        <v>981</v>
      </c>
      <c r="ASY31" t="s">
        <v>981</v>
      </c>
      <c r="ASZ31" t="s">
        <v>981</v>
      </c>
      <c r="ATA31" t="s">
        <v>981</v>
      </c>
      <c r="ATB31" t="s">
        <v>981</v>
      </c>
      <c r="ATC31" t="s">
        <v>981</v>
      </c>
      <c r="ATD31" t="s">
        <v>981</v>
      </c>
      <c r="ATE31" t="s">
        <v>981</v>
      </c>
      <c r="ATF31" t="s">
        <v>981</v>
      </c>
      <c r="ATG31" t="s">
        <v>981</v>
      </c>
      <c r="ATH31" t="s">
        <v>981</v>
      </c>
      <c r="ATI31" t="s">
        <v>981</v>
      </c>
      <c r="ATJ31" t="s">
        <v>981</v>
      </c>
      <c r="ATK31" t="s">
        <v>981</v>
      </c>
      <c r="ATL31" t="s">
        <v>981</v>
      </c>
      <c r="ATM31" t="s">
        <v>981</v>
      </c>
      <c r="ATN31" t="s">
        <v>981</v>
      </c>
      <c r="ATO31" t="s">
        <v>981</v>
      </c>
      <c r="ATP31" t="s">
        <v>981</v>
      </c>
      <c r="ATQ31" t="s">
        <v>981</v>
      </c>
      <c r="ATR31" t="s">
        <v>981</v>
      </c>
      <c r="ATS31" t="s">
        <v>981</v>
      </c>
      <c r="ATT31" t="s">
        <v>981</v>
      </c>
      <c r="ATU31" t="s">
        <v>981</v>
      </c>
      <c r="ATV31" t="s">
        <v>981</v>
      </c>
      <c r="ATW31" t="s">
        <v>981</v>
      </c>
      <c r="ATX31" t="s">
        <v>981</v>
      </c>
      <c r="ATY31" t="s">
        <v>981</v>
      </c>
      <c r="ATZ31" t="s">
        <v>981</v>
      </c>
      <c r="AUA31" t="s">
        <v>981</v>
      </c>
      <c r="AUB31" t="s">
        <v>981</v>
      </c>
      <c r="AUC31" t="s">
        <v>981</v>
      </c>
      <c r="AUD31" t="s">
        <v>981</v>
      </c>
      <c r="AUE31" t="s">
        <v>981</v>
      </c>
      <c r="AUF31" t="s">
        <v>981</v>
      </c>
      <c r="AUG31" t="s">
        <v>981</v>
      </c>
      <c r="AUH31" t="s">
        <v>981</v>
      </c>
      <c r="AUI31" t="s">
        <v>981</v>
      </c>
      <c r="AUJ31" t="s">
        <v>981</v>
      </c>
      <c r="AUK31" t="s">
        <v>981</v>
      </c>
      <c r="AUL31" t="s">
        <v>981</v>
      </c>
      <c r="AUM31" t="s">
        <v>981</v>
      </c>
      <c r="AUN31" t="s">
        <v>981</v>
      </c>
      <c r="AUO31" t="s">
        <v>981</v>
      </c>
      <c r="AUP31" t="s">
        <v>981</v>
      </c>
      <c r="AUQ31" t="s">
        <v>981</v>
      </c>
      <c r="AUR31" t="s">
        <v>981</v>
      </c>
      <c r="AUS31" t="s">
        <v>981</v>
      </c>
      <c r="AUT31" t="s">
        <v>981</v>
      </c>
      <c r="AUU31" t="s">
        <v>981</v>
      </c>
      <c r="AUV31" t="s">
        <v>981</v>
      </c>
      <c r="AUW31" t="s">
        <v>981</v>
      </c>
      <c r="AUX31" t="s">
        <v>981</v>
      </c>
      <c r="AUY31" t="s">
        <v>981</v>
      </c>
      <c r="AUZ31" t="s">
        <v>981</v>
      </c>
      <c r="AVA31" t="s">
        <v>981</v>
      </c>
      <c r="AVB31" t="s">
        <v>981</v>
      </c>
      <c r="AVC31" t="s">
        <v>981</v>
      </c>
      <c r="AVD31" t="s">
        <v>981</v>
      </c>
      <c r="AVE31" t="s">
        <v>981</v>
      </c>
      <c r="AVF31" t="s">
        <v>981</v>
      </c>
      <c r="AVG31" t="s">
        <v>981</v>
      </c>
      <c r="AVH31" t="s">
        <v>981</v>
      </c>
      <c r="AVI31" t="s">
        <v>981</v>
      </c>
      <c r="AVJ31" t="s">
        <v>981</v>
      </c>
      <c r="AVK31" t="s">
        <v>981</v>
      </c>
      <c r="AVL31" t="s">
        <v>981</v>
      </c>
      <c r="AVM31" t="s">
        <v>981</v>
      </c>
      <c r="AVN31" t="s">
        <v>981</v>
      </c>
      <c r="AVO31" t="s">
        <v>981</v>
      </c>
      <c r="AVP31" t="s">
        <v>981</v>
      </c>
      <c r="AVQ31" t="s">
        <v>981</v>
      </c>
      <c r="AVR31" t="s">
        <v>981</v>
      </c>
      <c r="AVS31" t="s">
        <v>981</v>
      </c>
      <c r="AVT31" t="s">
        <v>981</v>
      </c>
      <c r="AVU31" t="s">
        <v>981</v>
      </c>
      <c r="AVV31" t="s">
        <v>981</v>
      </c>
      <c r="AVW31" t="s">
        <v>981</v>
      </c>
      <c r="AVX31" t="s">
        <v>981</v>
      </c>
      <c r="AVY31" t="s">
        <v>981</v>
      </c>
      <c r="AVZ31" t="s">
        <v>981</v>
      </c>
      <c r="AWA31" t="s">
        <v>981</v>
      </c>
      <c r="AWB31" t="s">
        <v>981</v>
      </c>
      <c r="AWC31" t="s">
        <v>981</v>
      </c>
      <c r="AWD31" t="s">
        <v>981</v>
      </c>
      <c r="AWE31" t="s">
        <v>981</v>
      </c>
      <c r="AWF31" t="s">
        <v>981</v>
      </c>
      <c r="AWG31" t="s">
        <v>981</v>
      </c>
      <c r="AWH31" t="s">
        <v>981</v>
      </c>
      <c r="AWI31" t="s">
        <v>981</v>
      </c>
      <c r="AWJ31" t="s">
        <v>981</v>
      </c>
      <c r="AWK31" t="s">
        <v>981</v>
      </c>
      <c r="AWL31" t="s">
        <v>981</v>
      </c>
      <c r="AWM31" t="s">
        <v>981</v>
      </c>
      <c r="AWN31" t="s">
        <v>981</v>
      </c>
      <c r="AWO31" t="s">
        <v>981</v>
      </c>
      <c r="AWP31" t="s">
        <v>981</v>
      </c>
      <c r="AWQ31" t="s">
        <v>981</v>
      </c>
      <c r="AWR31" t="s">
        <v>981</v>
      </c>
      <c r="AWS31" t="s">
        <v>981</v>
      </c>
      <c r="AWT31" t="s">
        <v>981</v>
      </c>
      <c r="AWU31" t="s">
        <v>981</v>
      </c>
      <c r="AWV31" t="s">
        <v>981</v>
      </c>
      <c r="AWW31" t="s">
        <v>981</v>
      </c>
      <c r="AWX31" t="s">
        <v>981</v>
      </c>
      <c r="AWY31" t="s">
        <v>981</v>
      </c>
      <c r="AWZ31" t="s">
        <v>981</v>
      </c>
      <c r="AXA31" t="s">
        <v>981</v>
      </c>
      <c r="AXB31" t="s">
        <v>981</v>
      </c>
      <c r="AXC31" t="s">
        <v>981</v>
      </c>
      <c r="AXD31" t="s">
        <v>981</v>
      </c>
      <c r="AXE31" t="s">
        <v>981</v>
      </c>
      <c r="AXF31" t="s">
        <v>981</v>
      </c>
      <c r="AXG31" t="s">
        <v>981</v>
      </c>
      <c r="AXH31" t="s">
        <v>981</v>
      </c>
      <c r="AXI31" t="s">
        <v>981</v>
      </c>
      <c r="AXJ31" t="s">
        <v>981</v>
      </c>
      <c r="AXK31" t="s">
        <v>981</v>
      </c>
      <c r="AXL31" t="s">
        <v>981</v>
      </c>
      <c r="AXM31" t="s">
        <v>981</v>
      </c>
      <c r="AXN31" t="s">
        <v>981</v>
      </c>
      <c r="AXO31" t="s">
        <v>981</v>
      </c>
      <c r="AXP31" t="s">
        <v>981</v>
      </c>
      <c r="AXQ31" t="s">
        <v>981</v>
      </c>
      <c r="AXR31" t="s">
        <v>981</v>
      </c>
      <c r="AXS31" t="s">
        <v>981</v>
      </c>
      <c r="AXT31" t="s">
        <v>981</v>
      </c>
      <c r="AXU31" t="s">
        <v>981</v>
      </c>
      <c r="AXV31" t="s">
        <v>981</v>
      </c>
      <c r="AXW31" t="s">
        <v>981</v>
      </c>
      <c r="AXX31" t="s">
        <v>981</v>
      </c>
      <c r="AXY31" t="s">
        <v>981</v>
      </c>
      <c r="AXZ31" t="s">
        <v>981</v>
      </c>
      <c r="AYA31" t="s">
        <v>981</v>
      </c>
      <c r="AYB31" t="s">
        <v>981</v>
      </c>
      <c r="AYC31" t="s">
        <v>981</v>
      </c>
      <c r="AYD31" t="s">
        <v>981</v>
      </c>
      <c r="AYE31" t="s">
        <v>981</v>
      </c>
      <c r="AYF31" t="s">
        <v>981</v>
      </c>
      <c r="AYG31" t="s">
        <v>981</v>
      </c>
      <c r="AYH31" t="s">
        <v>981</v>
      </c>
      <c r="AYI31" t="s">
        <v>981</v>
      </c>
      <c r="AYJ31" t="s">
        <v>981</v>
      </c>
      <c r="AYK31" t="s">
        <v>981</v>
      </c>
      <c r="AYL31" t="s">
        <v>981</v>
      </c>
      <c r="AYM31" t="s">
        <v>981</v>
      </c>
      <c r="AYN31" t="s">
        <v>981</v>
      </c>
      <c r="AYO31" t="s">
        <v>981</v>
      </c>
      <c r="AYP31" t="s">
        <v>981</v>
      </c>
      <c r="AYQ31" t="s">
        <v>981</v>
      </c>
      <c r="AYR31" t="s">
        <v>981</v>
      </c>
      <c r="AYS31" t="s">
        <v>981</v>
      </c>
      <c r="AYT31" t="s">
        <v>981</v>
      </c>
      <c r="AYU31" t="s">
        <v>981</v>
      </c>
      <c r="AYV31" t="s">
        <v>981</v>
      </c>
      <c r="AYW31" t="s">
        <v>981</v>
      </c>
      <c r="AYX31" t="s">
        <v>981</v>
      </c>
      <c r="AYY31" t="s">
        <v>981</v>
      </c>
      <c r="AYZ31" t="s">
        <v>981</v>
      </c>
      <c r="AZA31" t="s">
        <v>981</v>
      </c>
      <c r="AZB31" t="s">
        <v>981</v>
      </c>
      <c r="AZC31" t="s">
        <v>981</v>
      </c>
      <c r="AZD31" t="s">
        <v>981</v>
      </c>
      <c r="AZE31" t="s">
        <v>981</v>
      </c>
      <c r="AZF31" t="s">
        <v>981</v>
      </c>
      <c r="AZG31" t="s">
        <v>981</v>
      </c>
      <c r="AZH31" t="s">
        <v>981</v>
      </c>
      <c r="AZI31" t="s">
        <v>981</v>
      </c>
      <c r="AZJ31" t="s">
        <v>981</v>
      </c>
      <c r="AZK31" t="s">
        <v>981</v>
      </c>
      <c r="AZL31" t="s">
        <v>981</v>
      </c>
      <c r="AZM31" t="s">
        <v>981</v>
      </c>
      <c r="AZN31" t="s">
        <v>981</v>
      </c>
      <c r="AZO31" t="s">
        <v>981</v>
      </c>
      <c r="AZP31" t="s">
        <v>981</v>
      </c>
      <c r="AZQ31" t="s">
        <v>981</v>
      </c>
      <c r="AZR31" t="s">
        <v>981</v>
      </c>
      <c r="AZS31" t="s">
        <v>981</v>
      </c>
      <c r="AZT31" t="s">
        <v>981</v>
      </c>
      <c r="AZU31" t="s">
        <v>981</v>
      </c>
      <c r="AZV31" t="s">
        <v>981</v>
      </c>
      <c r="AZW31" t="s">
        <v>981</v>
      </c>
      <c r="AZX31" t="s">
        <v>981</v>
      </c>
      <c r="AZY31" t="s">
        <v>981</v>
      </c>
      <c r="AZZ31" t="s">
        <v>981</v>
      </c>
      <c r="BAA31" t="s">
        <v>981</v>
      </c>
      <c r="BAB31" t="s">
        <v>981</v>
      </c>
      <c r="BAC31" t="s">
        <v>981</v>
      </c>
      <c r="BAD31" t="s">
        <v>981</v>
      </c>
      <c r="BAE31" t="s">
        <v>981</v>
      </c>
      <c r="BAF31" t="s">
        <v>981</v>
      </c>
      <c r="BAG31" t="s">
        <v>981</v>
      </c>
      <c r="BAH31" t="s">
        <v>981</v>
      </c>
      <c r="BAI31" t="s">
        <v>981</v>
      </c>
      <c r="BAJ31" t="s">
        <v>981</v>
      </c>
      <c r="BAK31" t="s">
        <v>981</v>
      </c>
      <c r="BAL31" t="s">
        <v>981</v>
      </c>
      <c r="BAM31" t="s">
        <v>981</v>
      </c>
      <c r="BAN31" t="s">
        <v>981</v>
      </c>
      <c r="BAO31" t="s">
        <v>981</v>
      </c>
      <c r="BAP31" t="s">
        <v>981</v>
      </c>
      <c r="BAQ31" t="s">
        <v>981</v>
      </c>
      <c r="BAR31" t="s">
        <v>981</v>
      </c>
      <c r="BAS31" t="s">
        <v>981</v>
      </c>
      <c r="BAT31" t="s">
        <v>981</v>
      </c>
      <c r="BAU31" t="s">
        <v>981</v>
      </c>
      <c r="BAV31" t="s">
        <v>981</v>
      </c>
      <c r="BAW31" t="s">
        <v>981</v>
      </c>
      <c r="BAX31" t="s">
        <v>981</v>
      </c>
      <c r="BAY31" t="s">
        <v>981</v>
      </c>
      <c r="BAZ31" t="s">
        <v>981</v>
      </c>
      <c r="BBA31" t="s">
        <v>981</v>
      </c>
      <c r="BBB31" t="s">
        <v>981</v>
      </c>
      <c r="BBC31" t="s">
        <v>981</v>
      </c>
      <c r="BBD31" t="s">
        <v>981</v>
      </c>
      <c r="BBE31" t="s">
        <v>981</v>
      </c>
      <c r="BBF31" t="s">
        <v>981</v>
      </c>
      <c r="BBG31" t="s">
        <v>981</v>
      </c>
      <c r="BBH31" t="s">
        <v>981</v>
      </c>
      <c r="BBI31" t="s">
        <v>981</v>
      </c>
      <c r="BBJ31" t="s">
        <v>981</v>
      </c>
      <c r="BBK31" t="s">
        <v>981</v>
      </c>
      <c r="BBL31" t="s">
        <v>981</v>
      </c>
      <c r="BBM31" t="s">
        <v>981</v>
      </c>
      <c r="BBN31" t="s">
        <v>981</v>
      </c>
      <c r="BBO31" t="s">
        <v>981</v>
      </c>
      <c r="BBP31" t="s">
        <v>981</v>
      </c>
      <c r="BBQ31" t="s">
        <v>981</v>
      </c>
      <c r="BBR31" t="s">
        <v>981</v>
      </c>
      <c r="BBS31" t="s">
        <v>981</v>
      </c>
      <c r="BBT31" t="s">
        <v>981</v>
      </c>
      <c r="BBU31" t="s">
        <v>981</v>
      </c>
      <c r="BBV31" t="s">
        <v>981</v>
      </c>
      <c r="BBW31" t="s">
        <v>981</v>
      </c>
      <c r="BBX31" t="s">
        <v>981</v>
      </c>
      <c r="BBY31" t="s">
        <v>981</v>
      </c>
      <c r="BBZ31" t="s">
        <v>981</v>
      </c>
      <c r="BCA31" t="s">
        <v>981</v>
      </c>
      <c r="BCB31" t="s">
        <v>981</v>
      </c>
      <c r="BCC31" t="s">
        <v>981</v>
      </c>
      <c r="BCD31" t="s">
        <v>981</v>
      </c>
      <c r="BCE31" t="s">
        <v>981</v>
      </c>
      <c r="BCF31" t="s">
        <v>981</v>
      </c>
      <c r="BCG31" t="s">
        <v>981</v>
      </c>
      <c r="BCH31" t="s">
        <v>981</v>
      </c>
      <c r="BCI31" t="s">
        <v>981</v>
      </c>
      <c r="BCJ31" t="s">
        <v>981</v>
      </c>
      <c r="BCK31" t="s">
        <v>981</v>
      </c>
      <c r="BCL31" t="s">
        <v>981</v>
      </c>
      <c r="BCM31" t="s">
        <v>981</v>
      </c>
      <c r="BCN31" t="s">
        <v>981</v>
      </c>
      <c r="BCO31" t="s">
        <v>981</v>
      </c>
      <c r="BCP31" t="s">
        <v>981</v>
      </c>
      <c r="BCQ31" t="s">
        <v>981</v>
      </c>
      <c r="BCR31" t="s">
        <v>981</v>
      </c>
      <c r="BCS31" t="s">
        <v>981</v>
      </c>
      <c r="BCT31" t="s">
        <v>981</v>
      </c>
      <c r="BCU31" t="s">
        <v>981</v>
      </c>
      <c r="BCV31" t="s">
        <v>981</v>
      </c>
      <c r="BCW31" t="s">
        <v>981</v>
      </c>
      <c r="BCX31" t="s">
        <v>981</v>
      </c>
      <c r="BCY31" t="s">
        <v>981</v>
      </c>
      <c r="BCZ31" t="s">
        <v>981</v>
      </c>
      <c r="BDA31" t="s">
        <v>981</v>
      </c>
      <c r="BDB31" t="s">
        <v>981</v>
      </c>
      <c r="BDC31" t="s">
        <v>981</v>
      </c>
      <c r="BDD31" t="s">
        <v>981</v>
      </c>
      <c r="BDE31" t="s">
        <v>981</v>
      </c>
      <c r="BDF31" t="s">
        <v>981</v>
      </c>
      <c r="BDG31" t="s">
        <v>981</v>
      </c>
      <c r="BDH31" t="s">
        <v>981</v>
      </c>
      <c r="BDI31" t="s">
        <v>981</v>
      </c>
      <c r="BDJ31" t="s">
        <v>981</v>
      </c>
      <c r="BDK31" t="s">
        <v>981</v>
      </c>
      <c r="BDL31" t="s">
        <v>981</v>
      </c>
      <c r="BDM31" t="s">
        <v>981</v>
      </c>
      <c r="BDN31" t="s">
        <v>981</v>
      </c>
      <c r="BDO31" t="s">
        <v>981</v>
      </c>
      <c r="BDP31" t="s">
        <v>981</v>
      </c>
      <c r="BDQ31" t="s">
        <v>981</v>
      </c>
      <c r="BDR31" t="s">
        <v>981</v>
      </c>
      <c r="BDS31" t="s">
        <v>981</v>
      </c>
      <c r="BDT31" t="s">
        <v>981</v>
      </c>
      <c r="BDU31" t="s">
        <v>981</v>
      </c>
      <c r="BDV31" t="s">
        <v>981</v>
      </c>
      <c r="BDW31" t="s">
        <v>981</v>
      </c>
      <c r="BDX31" t="s">
        <v>981</v>
      </c>
      <c r="BDY31" t="s">
        <v>981</v>
      </c>
      <c r="BDZ31" t="s">
        <v>981</v>
      </c>
      <c r="BEA31" t="s">
        <v>981</v>
      </c>
      <c r="BEB31" t="s">
        <v>981</v>
      </c>
      <c r="BEC31" t="s">
        <v>981</v>
      </c>
      <c r="BED31" t="s">
        <v>981</v>
      </c>
      <c r="BEE31" t="s">
        <v>981</v>
      </c>
      <c r="BEF31" t="s">
        <v>981</v>
      </c>
      <c r="BEG31" t="s">
        <v>981</v>
      </c>
      <c r="BEH31" t="s">
        <v>981</v>
      </c>
      <c r="BEI31" t="s">
        <v>981</v>
      </c>
      <c r="BEJ31" t="s">
        <v>981</v>
      </c>
      <c r="BEK31" t="s">
        <v>981</v>
      </c>
      <c r="BEL31" t="s">
        <v>981</v>
      </c>
      <c r="BEM31" t="s">
        <v>981</v>
      </c>
      <c r="BEN31" t="s">
        <v>981</v>
      </c>
      <c r="BEO31" t="s">
        <v>981</v>
      </c>
      <c r="BEP31" t="s">
        <v>981</v>
      </c>
      <c r="BEQ31" t="s">
        <v>981</v>
      </c>
      <c r="BER31" t="s">
        <v>981</v>
      </c>
      <c r="BES31" t="s">
        <v>981</v>
      </c>
      <c r="BET31" t="s">
        <v>981</v>
      </c>
      <c r="BEU31" t="s">
        <v>981</v>
      </c>
      <c r="BEV31" t="s">
        <v>981</v>
      </c>
      <c r="BEW31" t="s">
        <v>981</v>
      </c>
      <c r="BEX31" t="s">
        <v>981</v>
      </c>
      <c r="BEY31" t="s">
        <v>981</v>
      </c>
      <c r="BEZ31" t="s">
        <v>981</v>
      </c>
      <c r="BFA31" t="s">
        <v>981</v>
      </c>
      <c r="BFB31" t="s">
        <v>981</v>
      </c>
      <c r="BFC31" t="s">
        <v>981</v>
      </c>
      <c r="BFD31" t="s">
        <v>981</v>
      </c>
      <c r="BFE31" t="s">
        <v>981</v>
      </c>
      <c r="BFF31" t="s">
        <v>981</v>
      </c>
      <c r="BFG31" t="s">
        <v>981</v>
      </c>
      <c r="BFH31" t="s">
        <v>981</v>
      </c>
      <c r="BFI31" t="s">
        <v>981</v>
      </c>
      <c r="BFJ31" t="s">
        <v>981</v>
      </c>
      <c r="BFK31" t="s">
        <v>981</v>
      </c>
      <c r="BFL31" t="s">
        <v>981</v>
      </c>
      <c r="BFM31" t="s">
        <v>981</v>
      </c>
      <c r="BFN31" t="s">
        <v>981</v>
      </c>
      <c r="BFO31" t="s">
        <v>981</v>
      </c>
      <c r="BFP31" t="s">
        <v>981</v>
      </c>
      <c r="BFQ31" t="s">
        <v>981</v>
      </c>
      <c r="BFR31" t="s">
        <v>981</v>
      </c>
      <c r="BFS31" t="s">
        <v>981</v>
      </c>
      <c r="BFT31" t="s">
        <v>981</v>
      </c>
      <c r="BFU31" t="s">
        <v>981</v>
      </c>
      <c r="BFV31" t="s">
        <v>981</v>
      </c>
      <c r="BFW31" t="s">
        <v>981</v>
      </c>
      <c r="BFX31" t="s">
        <v>981</v>
      </c>
      <c r="BFY31" t="s">
        <v>981</v>
      </c>
      <c r="BFZ31" t="s">
        <v>981</v>
      </c>
      <c r="BGA31" t="s">
        <v>981</v>
      </c>
      <c r="BGB31" t="s">
        <v>981</v>
      </c>
      <c r="BGC31" t="s">
        <v>981</v>
      </c>
      <c r="BGD31" t="s">
        <v>981</v>
      </c>
      <c r="BGE31" t="s">
        <v>981</v>
      </c>
      <c r="BGF31" t="s">
        <v>981</v>
      </c>
      <c r="BGG31" t="s">
        <v>981</v>
      </c>
      <c r="BGH31" t="s">
        <v>981</v>
      </c>
      <c r="BGI31" t="s">
        <v>981</v>
      </c>
      <c r="BGJ31" t="s">
        <v>981</v>
      </c>
      <c r="BGK31" t="s">
        <v>981</v>
      </c>
      <c r="BGL31" t="s">
        <v>981</v>
      </c>
      <c r="BGM31" t="s">
        <v>981</v>
      </c>
      <c r="BGN31" t="s">
        <v>981</v>
      </c>
      <c r="BGO31" t="s">
        <v>981</v>
      </c>
      <c r="BGP31" t="s">
        <v>981</v>
      </c>
      <c r="BGQ31" t="s">
        <v>981</v>
      </c>
      <c r="BGR31" t="s">
        <v>981</v>
      </c>
      <c r="BGS31" t="s">
        <v>981</v>
      </c>
      <c r="BGT31" t="s">
        <v>981</v>
      </c>
      <c r="BGU31" t="s">
        <v>981</v>
      </c>
      <c r="BGV31" t="s">
        <v>981</v>
      </c>
      <c r="BGW31" t="s">
        <v>981</v>
      </c>
      <c r="BGX31" t="s">
        <v>981</v>
      </c>
      <c r="BGY31" t="s">
        <v>981</v>
      </c>
      <c r="BGZ31" t="s">
        <v>981</v>
      </c>
      <c r="BHA31" t="s">
        <v>981</v>
      </c>
      <c r="BHB31" t="s">
        <v>981</v>
      </c>
      <c r="BHC31" t="s">
        <v>981</v>
      </c>
      <c r="BHD31" t="s">
        <v>981</v>
      </c>
      <c r="BHE31" t="s">
        <v>981</v>
      </c>
      <c r="BHF31" t="s">
        <v>981</v>
      </c>
      <c r="BHG31" t="s">
        <v>981</v>
      </c>
      <c r="BHH31" t="s">
        <v>981</v>
      </c>
      <c r="BHI31" t="s">
        <v>981</v>
      </c>
      <c r="BHJ31" t="s">
        <v>981</v>
      </c>
      <c r="BHK31" t="s">
        <v>981</v>
      </c>
      <c r="BHL31" t="s">
        <v>981</v>
      </c>
      <c r="BHM31" t="s">
        <v>981</v>
      </c>
      <c r="BHN31" t="s">
        <v>981</v>
      </c>
      <c r="BHO31" t="s">
        <v>981</v>
      </c>
      <c r="BHP31" t="s">
        <v>981</v>
      </c>
      <c r="BHQ31" t="s">
        <v>981</v>
      </c>
      <c r="BHR31" t="s">
        <v>981</v>
      </c>
      <c r="BHS31" t="s">
        <v>981</v>
      </c>
      <c r="BHT31" t="s">
        <v>981</v>
      </c>
      <c r="BHU31" t="s">
        <v>981</v>
      </c>
      <c r="BHV31" t="s">
        <v>981</v>
      </c>
      <c r="BHW31" t="s">
        <v>981</v>
      </c>
      <c r="BHX31" t="s">
        <v>981</v>
      </c>
      <c r="BHY31" t="s">
        <v>981</v>
      </c>
      <c r="BHZ31" t="s">
        <v>981</v>
      </c>
      <c r="BIA31" t="s">
        <v>981</v>
      </c>
      <c r="BIB31" t="s">
        <v>981</v>
      </c>
      <c r="BIC31" t="s">
        <v>981</v>
      </c>
      <c r="BID31" t="s">
        <v>981</v>
      </c>
      <c r="BIE31" t="s">
        <v>981</v>
      </c>
      <c r="BIF31" t="s">
        <v>981</v>
      </c>
      <c r="BIG31" t="s">
        <v>981</v>
      </c>
      <c r="BIH31" t="s">
        <v>981</v>
      </c>
      <c r="BII31" t="s">
        <v>981</v>
      </c>
      <c r="BIJ31" t="s">
        <v>981</v>
      </c>
      <c r="BIK31" t="s">
        <v>981</v>
      </c>
      <c r="BIL31" t="s">
        <v>981</v>
      </c>
      <c r="BIM31" t="s">
        <v>981</v>
      </c>
      <c r="BIN31" t="s">
        <v>981</v>
      </c>
      <c r="BIO31" t="s">
        <v>981</v>
      </c>
      <c r="BIP31" t="s">
        <v>981</v>
      </c>
      <c r="BIQ31" t="s">
        <v>981</v>
      </c>
      <c r="BIR31" t="s">
        <v>981</v>
      </c>
      <c r="BIS31" t="s">
        <v>981</v>
      </c>
      <c r="BIT31" t="s">
        <v>981</v>
      </c>
      <c r="BIU31" t="s">
        <v>981</v>
      </c>
      <c r="BIV31" t="s">
        <v>981</v>
      </c>
      <c r="BIW31" t="s">
        <v>981</v>
      </c>
      <c r="BIX31" t="s">
        <v>981</v>
      </c>
      <c r="BIY31" t="s">
        <v>981</v>
      </c>
      <c r="BIZ31" t="s">
        <v>981</v>
      </c>
      <c r="BJA31" t="s">
        <v>981</v>
      </c>
      <c r="BJB31" t="s">
        <v>981</v>
      </c>
      <c r="BJC31" t="s">
        <v>981</v>
      </c>
      <c r="BJD31" t="s">
        <v>981</v>
      </c>
      <c r="BJE31" t="s">
        <v>981</v>
      </c>
      <c r="BJF31" t="s">
        <v>981</v>
      </c>
      <c r="BJG31" t="s">
        <v>981</v>
      </c>
      <c r="BJH31" t="s">
        <v>981</v>
      </c>
      <c r="BJI31" t="s">
        <v>981</v>
      </c>
      <c r="BJJ31" t="s">
        <v>981</v>
      </c>
      <c r="BJK31" t="s">
        <v>981</v>
      </c>
      <c r="BJL31" t="s">
        <v>981</v>
      </c>
      <c r="BJM31" t="s">
        <v>981</v>
      </c>
      <c r="BJN31" t="s">
        <v>981</v>
      </c>
      <c r="BJO31" t="s">
        <v>981</v>
      </c>
      <c r="BJP31" t="s">
        <v>981</v>
      </c>
      <c r="BJQ31" t="s">
        <v>981</v>
      </c>
      <c r="BJR31" t="s">
        <v>981</v>
      </c>
      <c r="BJS31" t="s">
        <v>981</v>
      </c>
      <c r="BJT31" t="s">
        <v>981</v>
      </c>
      <c r="BJU31" t="s">
        <v>981</v>
      </c>
      <c r="BJV31" t="s">
        <v>981</v>
      </c>
      <c r="BJW31" t="s">
        <v>981</v>
      </c>
      <c r="BJX31" t="s">
        <v>981</v>
      </c>
      <c r="BJY31" t="s">
        <v>981</v>
      </c>
      <c r="BJZ31" t="s">
        <v>981</v>
      </c>
      <c r="BKA31" t="s">
        <v>981</v>
      </c>
      <c r="BKB31" t="s">
        <v>981</v>
      </c>
      <c r="BKC31" t="s">
        <v>981</v>
      </c>
      <c r="BKD31" t="s">
        <v>981</v>
      </c>
      <c r="BKE31" t="s">
        <v>981</v>
      </c>
      <c r="BKF31" t="s">
        <v>981</v>
      </c>
      <c r="BKG31" t="s">
        <v>981</v>
      </c>
      <c r="BKH31" t="s">
        <v>981</v>
      </c>
      <c r="BKI31" t="s">
        <v>981</v>
      </c>
      <c r="BKJ31" t="s">
        <v>981</v>
      </c>
      <c r="BKK31" t="s">
        <v>981</v>
      </c>
      <c r="BKL31" t="s">
        <v>981</v>
      </c>
      <c r="BKM31" t="s">
        <v>981</v>
      </c>
      <c r="BKN31" t="s">
        <v>981</v>
      </c>
      <c r="BKO31" t="s">
        <v>981</v>
      </c>
      <c r="BKP31" t="s">
        <v>981</v>
      </c>
      <c r="BKQ31" t="s">
        <v>981</v>
      </c>
      <c r="BKR31" t="s">
        <v>981</v>
      </c>
      <c r="BKS31" t="s">
        <v>981</v>
      </c>
      <c r="BKT31" t="s">
        <v>981</v>
      </c>
      <c r="BKU31" t="s">
        <v>981</v>
      </c>
      <c r="BKV31" t="s">
        <v>981</v>
      </c>
      <c r="BKW31" t="s">
        <v>981</v>
      </c>
      <c r="BKX31" t="s">
        <v>981</v>
      </c>
      <c r="BKY31" t="s">
        <v>981</v>
      </c>
      <c r="BKZ31" t="s">
        <v>981</v>
      </c>
      <c r="BLA31" t="s">
        <v>981</v>
      </c>
      <c r="BLB31" t="s">
        <v>981</v>
      </c>
      <c r="BLC31" t="s">
        <v>981</v>
      </c>
      <c r="BLD31" t="s">
        <v>981</v>
      </c>
      <c r="BLE31" t="s">
        <v>981</v>
      </c>
      <c r="BLF31" t="s">
        <v>981</v>
      </c>
      <c r="BLG31" t="s">
        <v>981</v>
      </c>
      <c r="BLH31" t="s">
        <v>981</v>
      </c>
      <c r="BLI31" t="s">
        <v>981</v>
      </c>
      <c r="BLJ31" t="s">
        <v>981</v>
      </c>
      <c r="BLK31" t="s">
        <v>981</v>
      </c>
      <c r="BLL31" t="s">
        <v>981</v>
      </c>
      <c r="BLM31" t="s">
        <v>981</v>
      </c>
      <c r="BLN31" t="s">
        <v>981</v>
      </c>
      <c r="BLO31" t="s">
        <v>981</v>
      </c>
      <c r="BLP31" t="s">
        <v>981</v>
      </c>
      <c r="BLQ31" t="s">
        <v>981</v>
      </c>
      <c r="BLR31" t="s">
        <v>981</v>
      </c>
      <c r="BLS31" t="s">
        <v>981</v>
      </c>
      <c r="BLT31" t="s">
        <v>981</v>
      </c>
      <c r="BLU31" t="s">
        <v>981</v>
      </c>
      <c r="BLV31" t="s">
        <v>981</v>
      </c>
      <c r="BLW31" t="s">
        <v>981</v>
      </c>
      <c r="BLX31" t="s">
        <v>981</v>
      </c>
      <c r="BLY31" t="s">
        <v>981</v>
      </c>
      <c r="BLZ31" t="s">
        <v>981</v>
      </c>
      <c r="BMA31" t="s">
        <v>981</v>
      </c>
      <c r="BMB31" t="s">
        <v>981</v>
      </c>
      <c r="BMC31" t="s">
        <v>981</v>
      </c>
      <c r="BMD31" t="s">
        <v>981</v>
      </c>
      <c r="BME31" t="s">
        <v>981</v>
      </c>
      <c r="BMF31" t="s">
        <v>981</v>
      </c>
      <c r="BMG31" t="s">
        <v>981</v>
      </c>
      <c r="BMH31" t="s">
        <v>981</v>
      </c>
      <c r="BMI31" t="s">
        <v>981</v>
      </c>
      <c r="BMJ31" t="s">
        <v>981</v>
      </c>
      <c r="BMK31" t="s">
        <v>981</v>
      </c>
      <c r="BML31" t="s">
        <v>981</v>
      </c>
      <c r="BMM31" t="s">
        <v>981</v>
      </c>
      <c r="BMN31" t="s">
        <v>981</v>
      </c>
      <c r="BMO31" t="s">
        <v>981</v>
      </c>
      <c r="BMP31" t="s">
        <v>981</v>
      </c>
      <c r="BMQ31" t="s">
        <v>981</v>
      </c>
      <c r="BMR31" t="s">
        <v>981</v>
      </c>
      <c r="BMS31" t="s">
        <v>981</v>
      </c>
      <c r="BMT31" t="s">
        <v>981</v>
      </c>
      <c r="BMU31" t="s">
        <v>981</v>
      </c>
      <c r="BMV31" t="s">
        <v>981</v>
      </c>
      <c r="BMW31" t="s">
        <v>981</v>
      </c>
      <c r="BMX31" t="s">
        <v>981</v>
      </c>
      <c r="BMY31" t="s">
        <v>981</v>
      </c>
      <c r="BMZ31" t="s">
        <v>981</v>
      </c>
      <c r="BNA31" t="s">
        <v>981</v>
      </c>
      <c r="BNB31" t="s">
        <v>981</v>
      </c>
      <c r="BNC31" t="s">
        <v>981</v>
      </c>
      <c r="BND31" t="s">
        <v>981</v>
      </c>
      <c r="BNE31" t="s">
        <v>981</v>
      </c>
      <c r="BNF31" t="s">
        <v>981</v>
      </c>
      <c r="BNG31" t="s">
        <v>981</v>
      </c>
      <c r="BNH31" t="s">
        <v>981</v>
      </c>
      <c r="BNI31" t="s">
        <v>981</v>
      </c>
      <c r="BNJ31" t="s">
        <v>981</v>
      </c>
      <c r="BNK31" t="s">
        <v>981</v>
      </c>
      <c r="BNL31" t="s">
        <v>981</v>
      </c>
      <c r="BNM31" t="s">
        <v>981</v>
      </c>
      <c r="BNN31" t="s">
        <v>981</v>
      </c>
      <c r="BNO31" t="s">
        <v>981</v>
      </c>
      <c r="BNP31" t="s">
        <v>981</v>
      </c>
      <c r="BNQ31" t="s">
        <v>981</v>
      </c>
      <c r="BNR31" t="s">
        <v>981</v>
      </c>
      <c r="BNS31" t="s">
        <v>981</v>
      </c>
      <c r="BNT31" t="s">
        <v>981</v>
      </c>
      <c r="BNU31" t="s">
        <v>981</v>
      </c>
      <c r="BNV31" t="s">
        <v>981</v>
      </c>
      <c r="BNW31" t="s">
        <v>981</v>
      </c>
      <c r="BNX31" t="s">
        <v>981</v>
      </c>
      <c r="BNY31" t="s">
        <v>981</v>
      </c>
      <c r="BNZ31" t="s">
        <v>981</v>
      </c>
      <c r="BOA31" t="s">
        <v>981</v>
      </c>
      <c r="BOB31" t="s">
        <v>981</v>
      </c>
      <c r="BOC31" t="s">
        <v>981</v>
      </c>
      <c r="BOD31" t="s">
        <v>981</v>
      </c>
      <c r="BOE31" t="s">
        <v>981</v>
      </c>
      <c r="BOF31" t="s">
        <v>981</v>
      </c>
      <c r="BOG31" t="s">
        <v>981</v>
      </c>
      <c r="BOH31" t="s">
        <v>981</v>
      </c>
      <c r="BOI31" t="s">
        <v>981</v>
      </c>
      <c r="BOJ31" t="s">
        <v>981</v>
      </c>
      <c r="BOK31" t="s">
        <v>981</v>
      </c>
      <c r="BOL31" t="s">
        <v>981</v>
      </c>
      <c r="BOM31" t="s">
        <v>981</v>
      </c>
      <c r="BON31" t="s">
        <v>981</v>
      </c>
      <c r="BOO31" t="s">
        <v>981</v>
      </c>
      <c r="BOP31" t="s">
        <v>981</v>
      </c>
      <c r="BOQ31" t="s">
        <v>981</v>
      </c>
      <c r="BOR31" t="s">
        <v>981</v>
      </c>
      <c r="BOS31" t="s">
        <v>981</v>
      </c>
      <c r="BOT31" t="s">
        <v>981</v>
      </c>
      <c r="BOU31" t="s">
        <v>981</v>
      </c>
      <c r="BOV31" t="s">
        <v>981</v>
      </c>
      <c r="BOW31" t="s">
        <v>981</v>
      </c>
      <c r="BOX31" t="s">
        <v>981</v>
      </c>
      <c r="BOY31" t="s">
        <v>981</v>
      </c>
      <c r="BOZ31" t="s">
        <v>981</v>
      </c>
      <c r="BPA31" t="s">
        <v>981</v>
      </c>
      <c r="BPB31" t="s">
        <v>981</v>
      </c>
      <c r="BPC31" t="s">
        <v>981</v>
      </c>
      <c r="BPD31" t="s">
        <v>981</v>
      </c>
      <c r="BPE31" t="s">
        <v>981</v>
      </c>
      <c r="BPF31" t="s">
        <v>981</v>
      </c>
      <c r="BPG31" t="s">
        <v>981</v>
      </c>
      <c r="BPH31" t="s">
        <v>981</v>
      </c>
      <c r="BPI31" t="s">
        <v>981</v>
      </c>
      <c r="BPJ31" t="s">
        <v>981</v>
      </c>
      <c r="BPK31" t="s">
        <v>981</v>
      </c>
      <c r="BPL31" t="s">
        <v>981</v>
      </c>
      <c r="BPM31" t="s">
        <v>981</v>
      </c>
      <c r="BPN31" t="s">
        <v>981</v>
      </c>
      <c r="BPO31" t="s">
        <v>981</v>
      </c>
      <c r="BPP31" t="s">
        <v>981</v>
      </c>
      <c r="BPQ31" t="s">
        <v>981</v>
      </c>
      <c r="BPR31" t="s">
        <v>981</v>
      </c>
      <c r="BPS31" t="s">
        <v>981</v>
      </c>
      <c r="BPT31" t="s">
        <v>981</v>
      </c>
      <c r="BPU31" t="s">
        <v>981</v>
      </c>
      <c r="BPV31" t="s">
        <v>981</v>
      </c>
      <c r="BPW31" t="s">
        <v>981</v>
      </c>
      <c r="BPX31" t="s">
        <v>981</v>
      </c>
      <c r="BPY31" t="s">
        <v>981</v>
      </c>
      <c r="BPZ31" t="s">
        <v>981</v>
      </c>
      <c r="BQA31" t="s">
        <v>981</v>
      </c>
      <c r="BQB31" t="s">
        <v>981</v>
      </c>
      <c r="BQC31" t="s">
        <v>981</v>
      </c>
      <c r="BQD31" t="s">
        <v>981</v>
      </c>
      <c r="BQE31" t="s">
        <v>981</v>
      </c>
      <c r="BQF31" t="s">
        <v>981</v>
      </c>
      <c r="BQG31" t="s">
        <v>981</v>
      </c>
      <c r="BQH31" t="s">
        <v>981</v>
      </c>
      <c r="BQI31" t="s">
        <v>981</v>
      </c>
      <c r="BQJ31" t="s">
        <v>981</v>
      </c>
      <c r="BQK31" t="s">
        <v>981</v>
      </c>
      <c r="BQL31" t="s">
        <v>981</v>
      </c>
      <c r="BQM31" t="s">
        <v>981</v>
      </c>
      <c r="BQN31" t="s">
        <v>981</v>
      </c>
      <c r="BQO31" t="s">
        <v>981</v>
      </c>
      <c r="BQP31" t="s">
        <v>981</v>
      </c>
      <c r="BQQ31" t="s">
        <v>981</v>
      </c>
      <c r="BQR31" t="s">
        <v>981</v>
      </c>
      <c r="BQS31" t="s">
        <v>981</v>
      </c>
      <c r="BQT31" t="s">
        <v>981</v>
      </c>
      <c r="BQU31" t="s">
        <v>981</v>
      </c>
      <c r="BQV31" t="s">
        <v>981</v>
      </c>
      <c r="BQW31" t="s">
        <v>981</v>
      </c>
      <c r="BQX31" t="s">
        <v>981</v>
      </c>
      <c r="BQY31" t="s">
        <v>981</v>
      </c>
      <c r="BQZ31" t="s">
        <v>981</v>
      </c>
      <c r="BRA31" t="s">
        <v>981</v>
      </c>
      <c r="BRB31" t="s">
        <v>981</v>
      </c>
      <c r="BRC31" t="s">
        <v>981</v>
      </c>
      <c r="BRD31" t="s">
        <v>981</v>
      </c>
      <c r="BRE31" t="s">
        <v>981</v>
      </c>
      <c r="BRF31" t="s">
        <v>981</v>
      </c>
      <c r="BRG31" t="s">
        <v>981</v>
      </c>
      <c r="BRH31" t="s">
        <v>981</v>
      </c>
      <c r="BRI31" t="s">
        <v>981</v>
      </c>
      <c r="BRJ31" t="s">
        <v>981</v>
      </c>
      <c r="BRK31" t="s">
        <v>981</v>
      </c>
      <c r="BRL31" t="s">
        <v>981</v>
      </c>
      <c r="BRM31" t="s">
        <v>981</v>
      </c>
      <c r="BRN31" t="s">
        <v>981</v>
      </c>
      <c r="BRO31" t="s">
        <v>981</v>
      </c>
      <c r="BRP31" t="s">
        <v>981</v>
      </c>
      <c r="BRQ31" t="s">
        <v>981</v>
      </c>
      <c r="BRR31" t="s">
        <v>981</v>
      </c>
      <c r="BRS31" t="s">
        <v>981</v>
      </c>
      <c r="BRT31" t="s">
        <v>981</v>
      </c>
      <c r="BRU31" t="s">
        <v>981</v>
      </c>
      <c r="BRV31" t="s">
        <v>981</v>
      </c>
      <c r="BRW31" t="s">
        <v>981</v>
      </c>
      <c r="BRX31" t="s">
        <v>981</v>
      </c>
      <c r="BRY31" t="s">
        <v>981</v>
      </c>
      <c r="BRZ31" t="s">
        <v>981</v>
      </c>
      <c r="BSA31" t="s">
        <v>981</v>
      </c>
      <c r="BSB31" t="s">
        <v>981</v>
      </c>
      <c r="BSC31" t="s">
        <v>981</v>
      </c>
      <c r="BSD31" t="s">
        <v>981</v>
      </c>
      <c r="BSE31" t="s">
        <v>981</v>
      </c>
      <c r="BSF31" t="s">
        <v>981</v>
      </c>
      <c r="BSG31" t="s">
        <v>981</v>
      </c>
      <c r="BSH31" t="s">
        <v>981</v>
      </c>
      <c r="BSI31" t="s">
        <v>981</v>
      </c>
      <c r="BSJ31" t="s">
        <v>981</v>
      </c>
      <c r="BSK31" t="s">
        <v>981</v>
      </c>
      <c r="BSL31" t="s">
        <v>981</v>
      </c>
      <c r="BSM31" t="s">
        <v>981</v>
      </c>
      <c r="BSN31" t="s">
        <v>981</v>
      </c>
      <c r="BSO31" t="s">
        <v>981</v>
      </c>
      <c r="BSP31" t="s">
        <v>981</v>
      </c>
      <c r="BSQ31" t="s">
        <v>981</v>
      </c>
      <c r="BSR31" t="s">
        <v>981</v>
      </c>
      <c r="BSS31" t="s">
        <v>981</v>
      </c>
      <c r="BST31" t="s">
        <v>981</v>
      </c>
      <c r="BSU31" t="s">
        <v>981</v>
      </c>
      <c r="BSV31" t="s">
        <v>981</v>
      </c>
      <c r="BSW31" t="s">
        <v>981</v>
      </c>
      <c r="BSX31" t="s">
        <v>981</v>
      </c>
      <c r="BSY31" t="s">
        <v>981</v>
      </c>
      <c r="BSZ31" t="s">
        <v>981</v>
      </c>
      <c r="BTA31" t="s">
        <v>981</v>
      </c>
      <c r="BTB31" t="s">
        <v>981</v>
      </c>
      <c r="BTC31" t="s">
        <v>981</v>
      </c>
      <c r="BTD31" t="s">
        <v>981</v>
      </c>
      <c r="BTE31" t="s">
        <v>981</v>
      </c>
      <c r="BTF31" t="s">
        <v>981</v>
      </c>
      <c r="BTG31" t="s">
        <v>981</v>
      </c>
      <c r="BTH31" t="s">
        <v>981</v>
      </c>
      <c r="BTI31" t="s">
        <v>981</v>
      </c>
      <c r="BTJ31" t="s">
        <v>981</v>
      </c>
      <c r="BTK31" t="s">
        <v>981</v>
      </c>
      <c r="BTL31" t="s">
        <v>981</v>
      </c>
      <c r="BTM31" t="s">
        <v>981</v>
      </c>
      <c r="BTN31" t="s">
        <v>981</v>
      </c>
      <c r="BTO31" t="s">
        <v>981</v>
      </c>
      <c r="BTP31" t="s">
        <v>981</v>
      </c>
      <c r="BTQ31" t="s">
        <v>981</v>
      </c>
      <c r="BTR31" t="s">
        <v>981</v>
      </c>
      <c r="BTS31" t="s">
        <v>981</v>
      </c>
      <c r="BTT31" t="s">
        <v>981</v>
      </c>
      <c r="BTU31" t="s">
        <v>981</v>
      </c>
      <c r="BTV31" t="s">
        <v>981</v>
      </c>
      <c r="BTW31" t="s">
        <v>981</v>
      </c>
      <c r="BTX31" t="s">
        <v>981</v>
      </c>
      <c r="BTY31" t="s">
        <v>981</v>
      </c>
      <c r="BTZ31" t="s">
        <v>981</v>
      </c>
      <c r="BUA31" t="s">
        <v>981</v>
      </c>
      <c r="BUB31" t="s">
        <v>981</v>
      </c>
      <c r="BUC31" t="s">
        <v>981</v>
      </c>
      <c r="BUD31" t="s">
        <v>981</v>
      </c>
      <c r="BUE31" t="s">
        <v>981</v>
      </c>
      <c r="BUF31" t="s">
        <v>981</v>
      </c>
      <c r="BUG31" t="s">
        <v>981</v>
      </c>
      <c r="BUH31" t="s">
        <v>981</v>
      </c>
      <c r="BUI31" t="s">
        <v>981</v>
      </c>
      <c r="BUJ31" t="s">
        <v>981</v>
      </c>
      <c r="BUK31" t="s">
        <v>981</v>
      </c>
      <c r="BUL31" t="s">
        <v>981</v>
      </c>
      <c r="BUM31" t="s">
        <v>981</v>
      </c>
      <c r="BUN31" t="s">
        <v>981</v>
      </c>
      <c r="BUO31" t="s">
        <v>981</v>
      </c>
      <c r="BUP31" t="s">
        <v>981</v>
      </c>
      <c r="BUQ31" t="s">
        <v>981</v>
      </c>
      <c r="BUR31" t="s">
        <v>981</v>
      </c>
      <c r="BUS31" t="s">
        <v>981</v>
      </c>
      <c r="BUT31" t="s">
        <v>981</v>
      </c>
      <c r="BUU31" t="s">
        <v>981</v>
      </c>
      <c r="BUV31" t="s">
        <v>981</v>
      </c>
      <c r="BUW31" t="s">
        <v>981</v>
      </c>
      <c r="BUX31" t="s">
        <v>981</v>
      </c>
      <c r="BUY31" t="s">
        <v>981</v>
      </c>
      <c r="BUZ31" t="s">
        <v>981</v>
      </c>
      <c r="BVA31" t="s">
        <v>981</v>
      </c>
      <c r="BVB31" t="s">
        <v>981</v>
      </c>
      <c r="BVC31" t="s">
        <v>981</v>
      </c>
      <c r="BVD31" t="s">
        <v>981</v>
      </c>
      <c r="BVE31" t="s">
        <v>981</v>
      </c>
      <c r="BVF31" t="s">
        <v>981</v>
      </c>
      <c r="BVG31" t="s">
        <v>981</v>
      </c>
      <c r="BVH31" t="s">
        <v>981</v>
      </c>
      <c r="BVI31" t="s">
        <v>981</v>
      </c>
      <c r="BVJ31" t="s">
        <v>981</v>
      </c>
      <c r="BVK31" t="s">
        <v>981</v>
      </c>
      <c r="BVL31" t="s">
        <v>981</v>
      </c>
      <c r="BVM31" t="s">
        <v>981</v>
      </c>
      <c r="BVN31" t="s">
        <v>981</v>
      </c>
      <c r="BVO31" t="s">
        <v>981</v>
      </c>
      <c r="BVP31" t="s">
        <v>981</v>
      </c>
      <c r="BVQ31" t="s">
        <v>981</v>
      </c>
      <c r="BVR31" t="s">
        <v>981</v>
      </c>
      <c r="BVS31" t="s">
        <v>981</v>
      </c>
      <c r="BVT31" t="s">
        <v>981</v>
      </c>
      <c r="BVU31" t="s">
        <v>981</v>
      </c>
      <c r="BVV31" t="s">
        <v>981</v>
      </c>
      <c r="BVW31" t="s">
        <v>981</v>
      </c>
      <c r="BVX31" t="s">
        <v>981</v>
      </c>
      <c r="BVY31" t="s">
        <v>981</v>
      </c>
      <c r="BVZ31" t="s">
        <v>981</v>
      </c>
      <c r="BWA31" t="s">
        <v>981</v>
      </c>
      <c r="BWB31" t="s">
        <v>981</v>
      </c>
      <c r="BWC31" t="s">
        <v>981</v>
      </c>
      <c r="BWD31" t="s">
        <v>981</v>
      </c>
      <c r="BWE31" t="s">
        <v>981</v>
      </c>
      <c r="BWF31" t="s">
        <v>981</v>
      </c>
      <c r="BWG31" t="s">
        <v>981</v>
      </c>
      <c r="BWH31" t="s">
        <v>981</v>
      </c>
      <c r="BWI31" t="s">
        <v>981</v>
      </c>
      <c r="BWJ31" t="s">
        <v>981</v>
      </c>
      <c r="BWK31" t="s">
        <v>981</v>
      </c>
      <c r="BWL31" t="s">
        <v>981</v>
      </c>
      <c r="BWM31" t="s">
        <v>981</v>
      </c>
      <c r="BWN31" t="s">
        <v>981</v>
      </c>
      <c r="BWO31" t="s">
        <v>981</v>
      </c>
      <c r="BWP31" t="s">
        <v>981</v>
      </c>
      <c r="BWQ31" t="s">
        <v>981</v>
      </c>
      <c r="BWR31" t="s">
        <v>981</v>
      </c>
      <c r="BWS31" t="s">
        <v>981</v>
      </c>
      <c r="BWT31" t="s">
        <v>981</v>
      </c>
      <c r="BWU31" t="s">
        <v>981</v>
      </c>
      <c r="BWV31" t="s">
        <v>981</v>
      </c>
      <c r="BWW31" t="s">
        <v>981</v>
      </c>
      <c r="BWX31" t="s">
        <v>981</v>
      </c>
      <c r="BWY31" t="s">
        <v>981</v>
      </c>
      <c r="BWZ31" t="s">
        <v>981</v>
      </c>
      <c r="BXA31" t="s">
        <v>981</v>
      </c>
      <c r="BXB31" t="s">
        <v>981</v>
      </c>
      <c r="BXC31" t="s">
        <v>981</v>
      </c>
      <c r="BXD31" t="s">
        <v>981</v>
      </c>
      <c r="BXE31" t="s">
        <v>981</v>
      </c>
      <c r="BXF31" t="s">
        <v>981</v>
      </c>
      <c r="BXG31" t="s">
        <v>981</v>
      </c>
      <c r="BXH31" t="s">
        <v>981</v>
      </c>
      <c r="BXI31" t="s">
        <v>981</v>
      </c>
      <c r="BXJ31" t="s">
        <v>981</v>
      </c>
      <c r="BXK31" t="s">
        <v>981</v>
      </c>
      <c r="BXL31" t="s">
        <v>981</v>
      </c>
      <c r="BXM31" t="s">
        <v>981</v>
      </c>
      <c r="BXN31" t="s">
        <v>981</v>
      </c>
      <c r="BXO31" t="s">
        <v>981</v>
      </c>
      <c r="BXP31" t="s">
        <v>981</v>
      </c>
      <c r="BXQ31" t="s">
        <v>981</v>
      </c>
      <c r="BXR31" t="s">
        <v>981</v>
      </c>
      <c r="BXS31" t="s">
        <v>981</v>
      </c>
      <c r="BXT31" t="s">
        <v>981</v>
      </c>
      <c r="BXU31" t="s">
        <v>981</v>
      </c>
      <c r="BXV31" t="s">
        <v>981</v>
      </c>
      <c r="BXW31" t="s">
        <v>981</v>
      </c>
      <c r="BXX31" t="s">
        <v>981</v>
      </c>
      <c r="BXY31" t="s">
        <v>981</v>
      </c>
      <c r="BXZ31" t="s">
        <v>981</v>
      </c>
      <c r="BYA31" t="s">
        <v>981</v>
      </c>
      <c r="BYB31" t="s">
        <v>981</v>
      </c>
      <c r="BYC31" t="s">
        <v>981</v>
      </c>
      <c r="BYD31" t="s">
        <v>981</v>
      </c>
      <c r="BYE31" t="s">
        <v>981</v>
      </c>
      <c r="BYF31" t="s">
        <v>981</v>
      </c>
      <c r="BYG31" t="s">
        <v>981</v>
      </c>
      <c r="BYH31" t="s">
        <v>981</v>
      </c>
      <c r="BYI31" t="s">
        <v>981</v>
      </c>
      <c r="BYJ31" t="s">
        <v>981</v>
      </c>
      <c r="BYK31" t="s">
        <v>981</v>
      </c>
      <c r="BYL31" t="s">
        <v>981</v>
      </c>
      <c r="BYM31" t="s">
        <v>981</v>
      </c>
      <c r="BYN31" t="s">
        <v>981</v>
      </c>
      <c r="BYO31" t="s">
        <v>981</v>
      </c>
      <c r="BYP31" t="s">
        <v>981</v>
      </c>
      <c r="BYQ31" t="s">
        <v>981</v>
      </c>
      <c r="BYR31" t="s">
        <v>981</v>
      </c>
      <c r="BYS31" t="s">
        <v>981</v>
      </c>
      <c r="BYT31" t="s">
        <v>981</v>
      </c>
      <c r="BYU31" t="s">
        <v>981</v>
      </c>
      <c r="BYV31" t="s">
        <v>981</v>
      </c>
      <c r="BYW31" t="s">
        <v>981</v>
      </c>
      <c r="BYX31" t="s">
        <v>981</v>
      </c>
      <c r="BYY31" t="s">
        <v>981</v>
      </c>
      <c r="BYZ31" t="s">
        <v>981</v>
      </c>
      <c r="BZA31" t="s">
        <v>981</v>
      </c>
      <c r="BZB31" t="s">
        <v>981</v>
      </c>
      <c r="BZC31" t="s">
        <v>981</v>
      </c>
      <c r="BZD31" t="s">
        <v>981</v>
      </c>
      <c r="BZE31" t="s">
        <v>981</v>
      </c>
      <c r="BZF31" t="s">
        <v>981</v>
      </c>
      <c r="BZG31" t="s">
        <v>981</v>
      </c>
      <c r="BZH31" t="s">
        <v>981</v>
      </c>
      <c r="BZI31" t="s">
        <v>981</v>
      </c>
      <c r="BZJ31" t="s">
        <v>981</v>
      </c>
      <c r="BZK31" t="s">
        <v>981</v>
      </c>
      <c r="BZL31" t="s">
        <v>981</v>
      </c>
      <c r="BZM31" t="s">
        <v>981</v>
      </c>
      <c r="BZN31" t="s">
        <v>981</v>
      </c>
      <c r="BZO31" t="s">
        <v>981</v>
      </c>
      <c r="BZP31" t="s">
        <v>981</v>
      </c>
      <c r="BZQ31" t="s">
        <v>981</v>
      </c>
      <c r="BZR31" t="s">
        <v>981</v>
      </c>
      <c r="BZS31" t="s">
        <v>981</v>
      </c>
      <c r="BZT31" t="s">
        <v>981</v>
      </c>
      <c r="BZU31" t="s">
        <v>981</v>
      </c>
      <c r="BZV31" t="s">
        <v>981</v>
      </c>
      <c r="BZW31" t="s">
        <v>981</v>
      </c>
      <c r="BZX31" t="s">
        <v>981</v>
      </c>
      <c r="BZY31" t="s">
        <v>981</v>
      </c>
      <c r="BZZ31" t="s">
        <v>981</v>
      </c>
      <c r="CAA31" t="s">
        <v>981</v>
      </c>
      <c r="CAB31" t="s">
        <v>981</v>
      </c>
      <c r="CAC31" t="s">
        <v>981</v>
      </c>
      <c r="CAD31" t="s">
        <v>981</v>
      </c>
      <c r="CAE31" t="s">
        <v>981</v>
      </c>
      <c r="CAF31" t="s">
        <v>981</v>
      </c>
      <c r="CAG31" t="s">
        <v>981</v>
      </c>
      <c r="CAH31" t="s">
        <v>981</v>
      </c>
      <c r="CAI31" t="s">
        <v>981</v>
      </c>
      <c r="CAJ31" t="s">
        <v>981</v>
      </c>
      <c r="CAK31" t="s">
        <v>981</v>
      </c>
      <c r="CAL31" t="s">
        <v>981</v>
      </c>
      <c r="CAM31" t="s">
        <v>981</v>
      </c>
      <c r="CAN31" t="s">
        <v>981</v>
      </c>
      <c r="CAO31" t="s">
        <v>981</v>
      </c>
      <c r="CAP31" t="s">
        <v>981</v>
      </c>
      <c r="CAQ31" t="s">
        <v>981</v>
      </c>
      <c r="CAR31" t="s">
        <v>981</v>
      </c>
      <c r="CAS31" t="s">
        <v>981</v>
      </c>
      <c r="CAT31" t="s">
        <v>981</v>
      </c>
      <c r="CAU31" t="s">
        <v>981</v>
      </c>
      <c r="CAV31" t="s">
        <v>981</v>
      </c>
      <c r="CAW31" t="s">
        <v>981</v>
      </c>
      <c r="CAX31" t="s">
        <v>981</v>
      </c>
      <c r="CAY31" t="s">
        <v>981</v>
      </c>
      <c r="CAZ31" t="s">
        <v>981</v>
      </c>
      <c r="CBA31" t="s">
        <v>981</v>
      </c>
      <c r="CBB31" t="s">
        <v>981</v>
      </c>
      <c r="CBC31" t="s">
        <v>981</v>
      </c>
      <c r="CBD31" t="s">
        <v>981</v>
      </c>
      <c r="CBE31" t="s">
        <v>981</v>
      </c>
      <c r="CBF31" t="s">
        <v>981</v>
      </c>
      <c r="CBG31" t="s">
        <v>981</v>
      </c>
      <c r="CBH31" t="s">
        <v>981</v>
      </c>
      <c r="CBI31" t="s">
        <v>981</v>
      </c>
      <c r="CBJ31" t="s">
        <v>981</v>
      </c>
      <c r="CBK31" t="s">
        <v>981</v>
      </c>
      <c r="CBL31" t="s">
        <v>981</v>
      </c>
      <c r="CBM31" t="s">
        <v>981</v>
      </c>
      <c r="CBN31" t="s">
        <v>981</v>
      </c>
      <c r="CBO31" t="s">
        <v>981</v>
      </c>
      <c r="CBP31" t="s">
        <v>981</v>
      </c>
      <c r="CBQ31" t="s">
        <v>981</v>
      </c>
      <c r="CBR31" t="s">
        <v>981</v>
      </c>
      <c r="CBS31" t="s">
        <v>981</v>
      </c>
      <c r="CBT31" t="s">
        <v>981</v>
      </c>
      <c r="CBU31" t="s">
        <v>981</v>
      </c>
      <c r="CBV31" t="s">
        <v>981</v>
      </c>
      <c r="CBW31" t="s">
        <v>981</v>
      </c>
      <c r="CBX31" t="s">
        <v>981</v>
      </c>
      <c r="CBY31" t="s">
        <v>981</v>
      </c>
      <c r="CBZ31" t="s">
        <v>981</v>
      </c>
      <c r="CCA31" t="s">
        <v>981</v>
      </c>
      <c r="CCB31" t="s">
        <v>981</v>
      </c>
      <c r="CCC31" t="s">
        <v>981</v>
      </c>
      <c r="CCD31" t="s">
        <v>981</v>
      </c>
      <c r="CCE31" t="s">
        <v>981</v>
      </c>
      <c r="CCF31" t="s">
        <v>981</v>
      </c>
      <c r="CCG31" t="s">
        <v>981</v>
      </c>
      <c r="CCH31" t="s">
        <v>981</v>
      </c>
      <c r="CCI31" t="s">
        <v>981</v>
      </c>
      <c r="CCJ31" t="s">
        <v>981</v>
      </c>
      <c r="CCK31" t="s">
        <v>981</v>
      </c>
      <c r="CCL31" t="s">
        <v>981</v>
      </c>
      <c r="CCM31" t="s">
        <v>981</v>
      </c>
      <c r="CCN31" t="s">
        <v>981</v>
      </c>
      <c r="CCO31" t="s">
        <v>981</v>
      </c>
      <c r="CCP31" t="s">
        <v>981</v>
      </c>
      <c r="CCQ31" t="s">
        <v>981</v>
      </c>
      <c r="CCR31" t="s">
        <v>981</v>
      </c>
      <c r="CCS31" t="s">
        <v>981</v>
      </c>
      <c r="CCT31" t="s">
        <v>981</v>
      </c>
      <c r="CCU31" t="s">
        <v>981</v>
      </c>
      <c r="CCV31" t="s">
        <v>981</v>
      </c>
      <c r="CCW31" t="s">
        <v>981</v>
      </c>
      <c r="CCX31" t="s">
        <v>981</v>
      </c>
      <c r="CCY31" t="s">
        <v>981</v>
      </c>
      <c r="CCZ31" t="s">
        <v>981</v>
      </c>
      <c r="CDA31" t="s">
        <v>981</v>
      </c>
      <c r="CDB31" t="s">
        <v>981</v>
      </c>
      <c r="CDC31" t="s">
        <v>981</v>
      </c>
      <c r="CDD31" t="s">
        <v>981</v>
      </c>
      <c r="CDE31" t="s">
        <v>981</v>
      </c>
      <c r="CDF31" t="s">
        <v>981</v>
      </c>
      <c r="CDG31" t="s">
        <v>981</v>
      </c>
      <c r="CDH31" t="s">
        <v>981</v>
      </c>
      <c r="CDI31" t="s">
        <v>981</v>
      </c>
      <c r="CDJ31" t="s">
        <v>981</v>
      </c>
      <c r="CDK31" t="s">
        <v>981</v>
      </c>
      <c r="CDL31" t="s">
        <v>981</v>
      </c>
      <c r="CDM31" t="s">
        <v>981</v>
      </c>
      <c r="CDN31" t="s">
        <v>981</v>
      </c>
      <c r="CDO31" t="s">
        <v>981</v>
      </c>
      <c r="CDP31" t="s">
        <v>981</v>
      </c>
      <c r="CDQ31" t="s">
        <v>981</v>
      </c>
      <c r="CDR31" t="s">
        <v>981</v>
      </c>
      <c r="CDS31" t="s">
        <v>981</v>
      </c>
      <c r="CDT31" t="s">
        <v>981</v>
      </c>
      <c r="CDU31" t="s">
        <v>981</v>
      </c>
      <c r="CDV31" t="s">
        <v>981</v>
      </c>
      <c r="CDW31" t="s">
        <v>981</v>
      </c>
      <c r="CDX31" t="s">
        <v>981</v>
      </c>
      <c r="CDY31" t="s">
        <v>981</v>
      </c>
      <c r="CDZ31" t="s">
        <v>981</v>
      </c>
      <c r="CEA31" t="s">
        <v>981</v>
      </c>
      <c r="CEB31" t="s">
        <v>981</v>
      </c>
      <c r="CEC31" t="s">
        <v>981</v>
      </c>
      <c r="CED31" t="s">
        <v>981</v>
      </c>
      <c r="CEE31" t="s">
        <v>981</v>
      </c>
      <c r="CEF31" t="s">
        <v>981</v>
      </c>
      <c r="CEG31" t="s">
        <v>981</v>
      </c>
      <c r="CEH31" t="s">
        <v>981</v>
      </c>
      <c r="CEI31" t="s">
        <v>981</v>
      </c>
      <c r="CEJ31" t="s">
        <v>981</v>
      </c>
      <c r="CEK31" t="s">
        <v>981</v>
      </c>
      <c r="CEL31" t="s">
        <v>981</v>
      </c>
      <c r="CEM31" t="s">
        <v>981</v>
      </c>
      <c r="CEN31" t="s">
        <v>981</v>
      </c>
      <c r="CEO31" t="s">
        <v>981</v>
      </c>
      <c r="CEP31" t="s">
        <v>981</v>
      </c>
      <c r="CEQ31" t="s">
        <v>981</v>
      </c>
      <c r="CER31" t="s">
        <v>981</v>
      </c>
      <c r="CES31" t="s">
        <v>981</v>
      </c>
      <c r="CET31" t="s">
        <v>981</v>
      </c>
      <c r="CEU31" t="s">
        <v>981</v>
      </c>
      <c r="CEV31" t="s">
        <v>981</v>
      </c>
      <c r="CEW31" t="s">
        <v>981</v>
      </c>
      <c r="CEX31" t="s">
        <v>981</v>
      </c>
      <c r="CEY31" t="s">
        <v>981</v>
      </c>
      <c r="CEZ31" t="s">
        <v>981</v>
      </c>
      <c r="CFA31" t="s">
        <v>981</v>
      </c>
      <c r="CFB31" t="s">
        <v>981</v>
      </c>
      <c r="CFC31" t="s">
        <v>981</v>
      </c>
      <c r="CFD31" t="s">
        <v>981</v>
      </c>
      <c r="CFE31" t="s">
        <v>981</v>
      </c>
      <c r="CFF31" t="s">
        <v>981</v>
      </c>
      <c r="CFG31" t="s">
        <v>981</v>
      </c>
      <c r="CFH31" t="s">
        <v>981</v>
      </c>
      <c r="CFI31" t="s">
        <v>981</v>
      </c>
      <c r="CFJ31" t="s">
        <v>981</v>
      </c>
      <c r="CFK31" t="s">
        <v>981</v>
      </c>
      <c r="CFL31" t="s">
        <v>981</v>
      </c>
      <c r="CFM31" t="s">
        <v>981</v>
      </c>
      <c r="CFN31" t="s">
        <v>981</v>
      </c>
      <c r="CFO31" t="s">
        <v>981</v>
      </c>
      <c r="CFP31" t="s">
        <v>981</v>
      </c>
      <c r="CFQ31" t="s">
        <v>981</v>
      </c>
      <c r="CFR31" t="s">
        <v>981</v>
      </c>
      <c r="CFS31" t="s">
        <v>981</v>
      </c>
      <c r="CFT31" t="s">
        <v>981</v>
      </c>
      <c r="CFU31" t="s">
        <v>981</v>
      </c>
      <c r="CFV31" t="s">
        <v>981</v>
      </c>
      <c r="CFW31" t="s">
        <v>981</v>
      </c>
      <c r="CFX31" t="s">
        <v>981</v>
      </c>
      <c r="CFY31" t="s">
        <v>981</v>
      </c>
      <c r="CFZ31" t="s">
        <v>981</v>
      </c>
      <c r="CGA31" t="s">
        <v>981</v>
      </c>
      <c r="CGB31" t="s">
        <v>981</v>
      </c>
      <c r="CGC31" t="s">
        <v>981</v>
      </c>
      <c r="CGD31" t="s">
        <v>981</v>
      </c>
      <c r="CGE31" t="s">
        <v>981</v>
      </c>
      <c r="CGF31" t="s">
        <v>981</v>
      </c>
      <c r="CGG31" t="s">
        <v>981</v>
      </c>
      <c r="CGH31" t="s">
        <v>981</v>
      </c>
      <c r="CGI31" t="s">
        <v>981</v>
      </c>
      <c r="CGJ31" t="s">
        <v>981</v>
      </c>
      <c r="CGK31" t="s">
        <v>981</v>
      </c>
      <c r="CGL31" t="s">
        <v>981</v>
      </c>
      <c r="CGM31" t="s">
        <v>981</v>
      </c>
      <c r="CGN31" t="s">
        <v>981</v>
      </c>
      <c r="CGO31" t="s">
        <v>981</v>
      </c>
      <c r="CGP31" t="s">
        <v>981</v>
      </c>
      <c r="CGQ31" t="s">
        <v>981</v>
      </c>
      <c r="CGR31" t="s">
        <v>981</v>
      </c>
      <c r="CGS31" t="s">
        <v>981</v>
      </c>
      <c r="CGT31" t="s">
        <v>981</v>
      </c>
      <c r="CGU31" t="s">
        <v>981</v>
      </c>
      <c r="CGV31" t="s">
        <v>981</v>
      </c>
      <c r="CGW31" t="s">
        <v>981</v>
      </c>
      <c r="CGX31" t="s">
        <v>981</v>
      </c>
      <c r="CGY31" t="s">
        <v>981</v>
      </c>
      <c r="CGZ31" t="s">
        <v>981</v>
      </c>
      <c r="CHA31" t="s">
        <v>981</v>
      </c>
      <c r="CHB31" t="s">
        <v>981</v>
      </c>
      <c r="CHC31" t="s">
        <v>981</v>
      </c>
      <c r="CHD31" t="s">
        <v>981</v>
      </c>
      <c r="CHE31" t="s">
        <v>981</v>
      </c>
      <c r="CHF31" t="s">
        <v>981</v>
      </c>
      <c r="CHG31" t="s">
        <v>981</v>
      </c>
      <c r="CHH31" t="s">
        <v>981</v>
      </c>
      <c r="CHI31" t="s">
        <v>981</v>
      </c>
      <c r="CHJ31" t="s">
        <v>981</v>
      </c>
      <c r="CHK31" t="s">
        <v>981</v>
      </c>
      <c r="CHL31" t="s">
        <v>981</v>
      </c>
      <c r="CHM31" t="s">
        <v>981</v>
      </c>
      <c r="CHN31" t="s">
        <v>981</v>
      </c>
      <c r="CHO31" t="s">
        <v>981</v>
      </c>
      <c r="CHP31" t="s">
        <v>981</v>
      </c>
      <c r="CHQ31" t="s">
        <v>981</v>
      </c>
      <c r="CHR31" t="s">
        <v>981</v>
      </c>
      <c r="CHS31" t="s">
        <v>981</v>
      </c>
      <c r="CHT31" t="s">
        <v>981</v>
      </c>
      <c r="CHU31" t="s">
        <v>981</v>
      </c>
      <c r="CHV31" t="s">
        <v>981</v>
      </c>
      <c r="CHW31" t="s">
        <v>981</v>
      </c>
      <c r="CHX31" t="s">
        <v>981</v>
      </c>
      <c r="CHY31" t="s">
        <v>981</v>
      </c>
      <c r="CHZ31" t="s">
        <v>981</v>
      </c>
      <c r="CIA31" t="s">
        <v>981</v>
      </c>
      <c r="CIB31" t="s">
        <v>981</v>
      </c>
      <c r="CIC31" t="s">
        <v>981</v>
      </c>
      <c r="CID31" t="s">
        <v>981</v>
      </c>
      <c r="CIE31" t="s">
        <v>981</v>
      </c>
      <c r="CIF31" t="s">
        <v>981</v>
      </c>
      <c r="CIG31" t="s">
        <v>981</v>
      </c>
      <c r="CIH31" t="s">
        <v>981</v>
      </c>
      <c r="CII31" t="s">
        <v>981</v>
      </c>
      <c r="CIJ31" t="s">
        <v>981</v>
      </c>
      <c r="CIK31" t="s">
        <v>981</v>
      </c>
      <c r="CIL31" t="s">
        <v>981</v>
      </c>
      <c r="CIM31" t="s">
        <v>981</v>
      </c>
      <c r="CIN31" t="s">
        <v>981</v>
      </c>
      <c r="CIO31" t="s">
        <v>981</v>
      </c>
      <c r="CIP31" t="s">
        <v>981</v>
      </c>
      <c r="CIQ31" t="s">
        <v>981</v>
      </c>
      <c r="CIR31" t="s">
        <v>981</v>
      </c>
      <c r="CIS31" t="s">
        <v>981</v>
      </c>
      <c r="CIT31" t="s">
        <v>981</v>
      </c>
      <c r="CIU31" t="s">
        <v>981</v>
      </c>
      <c r="CIV31" t="s">
        <v>981</v>
      </c>
      <c r="CIW31" t="s">
        <v>981</v>
      </c>
      <c r="CIX31" t="s">
        <v>981</v>
      </c>
      <c r="CIY31" t="s">
        <v>981</v>
      </c>
      <c r="CIZ31" t="s">
        <v>981</v>
      </c>
      <c r="CJA31" t="s">
        <v>981</v>
      </c>
      <c r="CJB31" t="s">
        <v>981</v>
      </c>
      <c r="CJC31" t="s">
        <v>981</v>
      </c>
      <c r="CJD31" t="s">
        <v>981</v>
      </c>
      <c r="CJE31" t="s">
        <v>981</v>
      </c>
      <c r="CJF31" t="s">
        <v>981</v>
      </c>
      <c r="CJG31" t="s">
        <v>981</v>
      </c>
      <c r="CJH31" t="s">
        <v>981</v>
      </c>
      <c r="CJI31" t="s">
        <v>981</v>
      </c>
      <c r="CJJ31" t="s">
        <v>981</v>
      </c>
      <c r="CJK31" t="s">
        <v>981</v>
      </c>
      <c r="CJL31" t="s">
        <v>981</v>
      </c>
      <c r="CJM31" t="s">
        <v>981</v>
      </c>
      <c r="CJN31" t="s">
        <v>981</v>
      </c>
      <c r="CJO31" t="s">
        <v>981</v>
      </c>
      <c r="CJP31" t="s">
        <v>981</v>
      </c>
      <c r="CJQ31" t="s">
        <v>981</v>
      </c>
      <c r="CJR31" t="s">
        <v>981</v>
      </c>
      <c r="CJS31" t="s">
        <v>981</v>
      </c>
      <c r="CJT31" t="s">
        <v>981</v>
      </c>
      <c r="CJU31" t="s">
        <v>981</v>
      </c>
      <c r="CJV31" t="s">
        <v>981</v>
      </c>
      <c r="CJW31" t="s">
        <v>981</v>
      </c>
      <c r="CJX31" t="s">
        <v>981</v>
      </c>
      <c r="CJY31" t="s">
        <v>981</v>
      </c>
      <c r="CJZ31" t="s">
        <v>981</v>
      </c>
      <c r="CKA31" t="s">
        <v>981</v>
      </c>
      <c r="CKB31" t="s">
        <v>981</v>
      </c>
      <c r="CKC31" t="s">
        <v>981</v>
      </c>
      <c r="CKD31" t="s">
        <v>981</v>
      </c>
      <c r="CKE31" t="s">
        <v>981</v>
      </c>
      <c r="CKF31" t="s">
        <v>981</v>
      </c>
      <c r="CKG31" t="s">
        <v>981</v>
      </c>
      <c r="CKH31" t="s">
        <v>981</v>
      </c>
      <c r="CKI31" t="s">
        <v>981</v>
      </c>
      <c r="CKJ31" t="s">
        <v>981</v>
      </c>
      <c r="CKK31" t="s">
        <v>981</v>
      </c>
      <c r="CKL31" t="s">
        <v>981</v>
      </c>
      <c r="CKM31" t="s">
        <v>981</v>
      </c>
      <c r="CKN31" t="s">
        <v>981</v>
      </c>
      <c r="CKO31" t="s">
        <v>981</v>
      </c>
      <c r="CKP31" t="s">
        <v>981</v>
      </c>
      <c r="CKQ31" t="s">
        <v>981</v>
      </c>
      <c r="CKR31" t="s">
        <v>981</v>
      </c>
      <c r="CKS31" t="s">
        <v>981</v>
      </c>
      <c r="CKT31" t="s">
        <v>981</v>
      </c>
      <c r="CKU31" t="s">
        <v>981</v>
      </c>
      <c r="CKV31" t="s">
        <v>981</v>
      </c>
      <c r="CKW31" t="s">
        <v>981</v>
      </c>
      <c r="CKX31" t="s">
        <v>981</v>
      </c>
      <c r="CKY31" t="s">
        <v>981</v>
      </c>
      <c r="CKZ31" t="s">
        <v>981</v>
      </c>
      <c r="CLA31" t="s">
        <v>981</v>
      </c>
      <c r="CLB31" t="s">
        <v>981</v>
      </c>
      <c r="CLC31" t="s">
        <v>981</v>
      </c>
      <c r="CLD31" t="s">
        <v>981</v>
      </c>
      <c r="CLE31" t="s">
        <v>981</v>
      </c>
      <c r="CLF31" t="s">
        <v>981</v>
      </c>
      <c r="CLG31" t="s">
        <v>981</v>
      </c>
      <c r="CLH31" t="s">
        <v>981</v>
      </c>
      <c r="CLI31" t="s">
        <v>981</v>
      </c>
      <c r="CLJ31" t="s">
        <v>981</v>
      </c>
      <c r="CLK31" t="s">
        <v>981</v>
      </c>
      <c r="CLL31" t="s">
        <v>981</v>
      </c>
      <c r="CLM31" t="s">
        <v>981</v>
      </c>
      <c r="CLN31" t="s">
        <v>981</v>
      </c>
      <c r="CLO31" t="s">
        <v>981</v>
      </c>
      <c r="CLP31" t="s">
        <v>981</v>
      </c>
      <c r="CLQ31" t="s">
        <v>981</v>
      </c>
      <c r="CLR31" t="s">
        <v>981</v>
      </c>
      <c r="CLS31" t="s">
        <v>981</v>
      </c>
      <c r="CLT31" t="s">
        <v>981</v>
      </c>
      <c r="CLU31" t="s">
        <v>981</v>
      </c>
      <c r="CLV31" t="s">
        <v>981</v>
      </c>
      <c r="CLW31" t="s">
        <v>981</v>
      </c>
      <c r="CLX31" t="s">
        <v>981</v>
      </c>
      <c r="CLY31" t="s">
        <v>981</v>
      </c>
      <c r="CLZ31" t="s">
        <v>981</v>
      </c>
      <c r="CMA31" t="s">
        <v>981</v>
      </c>
      <c r="CMB31" t="s">
        <v>981</v>
      </c>
      <c r="CMC31" t="s">
        <v>981</v>
      </c>
      <c r="CMD31" t="s">
        <v>981</v>
      </c>
      <c r="CME31" t="s">
        <v>981</v>
      </c>
      <c r="CMF31" t="s">
        <v>981</v>
      </c>
      <c r="CMG31" t="s">
        <v>981</v>
      </c>
      <c r="CMH31" t="s">
        <v>981</v>
      </c>
      <c r="CMI31" t="s">
        <v>981</v>
      </c>
      <c r="CMJ31" t="s">
        <v>981</v>
      </c>
      <c r="CMK31" t="s">
        <v>981</v>
      </c>
      <c r="CML31" t="s">
        <v>981</v>
      </c>
      <c r="CMM31" t="s">
        <v>981</v>
      </c>
      <c r="CMN31" t="s">
        <v>981</v>
      </c>
      <c r="CMO31" t="s">
        <v>981</v>
      </c>
      <c r="CMP31" t="s">
        <v>981</v>
      </c>
      <c r="CMQ31" t="s">
        <v>981</v>
      </c>
      <c r="CMR31" t="s">
        <v>981</v>
      </c>
      <c r="CMS31" t="s">
        <v>981</v>
      </c>
      <c r="CMT31" t="s">
        <v>981</v>
      </c>
      <c r="CMU31" t="s">
        <v>981</v>
      </c>
      <c r="CMV31" t="s">
        <v>981</v>
      </c>
      <c r="CMW31" t="s">
        <v>981</v>
      </c>
      <c r="CMX31" t="s">
        <v>981</v>
      </c>
      <c r="CMY31" t="s">
        <v>981</v>
      </c>
      <c r="CMZ31" t="s">
        <v>981</v>
      </c>
      <c r="CNA31" t="s">
        <v>981</v>
      </c>
      <c r="CNB31" t="s">
        <v>981</v>
      </c>
      <c r="CNC31" t="s">
        <v>981</v>
      </c>
      <c r="CND31" t="s">
        <v>981</v>
      </c>
      <c r="CNE31" t="s">
        <v>981</v>
      </c>
      <c r="CNF31" t="s">
        <v>981</v>
      </c>
      <c r="CNG31" t="s">
        <v>981</v>
      </c>
      <c r="CNH31" t="s">
        <v>981</v>
      </c>
      <c r="CNI31" t="s">
        <v>981</v>
      </c>
      <c r="CNJ31" t="s">
        <v>981</v>
      </c>
      <c r="CNK31" t="s">
        <v>981</v>
      </c>
      <c r="CNL31" t="s">
        <v>981</v>
      </c>
      <c r="CNM31" t="s">
        <v>981</v>
      </c>
      <c r="CNN31" t="s">
        <v>981</v>
      </c>
      <c r="CNO31" t="s">
        <v>981</v>
      </c>
      <c r="CNP31" t="s">
        <v>981</v>
      </c>
      <c r="CNQ31" t="s">
        <v>981</v>
      </c>
      <c r="CNR31" t="s">
        <v>981</v>
      </c>
      <c r="CNS31" t="s">
        <v>981</v>
      </c>
      <c r="CNT31" t="s">
        <v>981</v>
      </c>
      <c r="CNU31" t="s">
        <v>981</v>
      </c>
      <c r="CNV31" t="s">
        <v>981</v>
      </c>
      <c r="CNW31" t="s">
        <v>981</v>
      </c>
      <c r="CNX31" t="s">
        <v>981</v>
      </c>
      <c r="CNY31" t="s">
        <v>981</v>
      </c>
      <c r="CNZ31" t="s">
        <v>981</v>
      </c>
      <c r="COA31" t="s">
        <v>981</v>
      </c>
      <c r="COB31" t="s">
        <v>981</v>
      </c>
      <c r="COC31" t="s">
        <v>981</v>
      </c>
      <c r="COD31" t="s">
        <v>981</v>
      </c>
      <c r="COE31" t="s">
        <v>981</v>
      </c>
      <c r="COF31" t="s">
        <v>981</v>
      </c>
      <c r="COG31" t="s">
        <v>981</v>
      </c>
      <c r="COH31" t="s">
        <v>981</v>
      </c>
      <c r="COI31" t="s">
        <v>981</v>
      </c>
      <c r="COJ31" t="s">
        <v>981</v>
      </c>
      <c r="COK31" t="s">
        <v>981</v>
      </c>
      <c r="COL31" t="s">
        <v>981</v>
      </c>
      <c r="COM31" t="s">
        <v>981</v>
      </c>
      <c r="CON31" t="s">
        <v>981</v>
      </c>
      <c r="COO31" t="s">
        <v>981</v>
      </c>
      <c r="COP31" t="s">
        <v>981</v>
      </c>
      <c r="COQ31" t="s">
        <v>981</v>
      </c>
      <c r="COR31" t="s">
        <v>981</v>
      </c>
      <c r="COS31" t="s">
        <v>981</v>
      </c>
      <c r="COT31" t="s">
        <v>981</v>
      </c>
      <c r="COU31" t="s">
        <v>981</v>
      </c>
      <c r="COV31" t="s">
        <v>981</v>
      </c>
      <c r="COW31" t="s">
        <v>981</v>
      </c>
      <c r="COX31" t="s">
        <v>981</v>
      </c>
      <c r="COY31" t="s">
        <v>981</v>
      </c>
      <c r="COZ31" t="s">
        <v>981</v>
      </c>
      <c r="CPA31" t="s">
        <v>981</v>
      </c>
      <c r="CPB31" t="s">
        <v>981</v>
      </c>
      <c r="CPC31" t="s">
        <v>981</v>
      </c>
      <c r="CPD31" t="s">
        <v>981</v>
      </c>
      <c r="CPE31" t="s">
        <v>981</v>
      </c>
      <c r="CPF31" t="s">
        <v>981</v>
      </c>
      <c r="CPG31" t="s">
        <v>981</v>
      </c>
      <c r="CPH31" t="s">
        <v>981</v>
      </c>
      <c r="CPI31" t="s">
        <v>981</v>
      </c>
      <c r="CPJ31" t="s">
        <v>981</v>
      </c>
      <c r="CPK31" t="s">
        <v>981</v>
      </c>
      <c r="CPL31" t="s">
        <v>981</v>
      </c>
      <c r="CPM31" t="s">
        <v>981</v>
      </c>
      <c r="CPN31" t="s">
        <v>981</v>
      </c>
      <c r="CPO31" t="s">
        <v>981</v>
      </c>
      <c r="CPP31" t="s">
        <v>981</v>
      </c>
      <c r="CPQ31" t="s">
        <v>981</v>
      </c>
      <c r="CPR31" t="s">
        <v>981</v>
      </c>
      <c r="CPS31" t="s">
        <v>981</v>
      </c>
      <c r="CPT31" t="s">
        <v>981</v>
      </c>
      <c r="CPU31" t="s">
        <v>981</v>
      </c>
      <c r="CPV31" t="s">
        <v>981</v>
      </c>
      <c r="CPW31" t="s">
        <v>981</v>
      </c>
      <c r="CPX31" t="s">
        <v>981</v>
      </c>
      <c r="CPY31" t="s">
        <v>981</v>
      </c>
      <c r="CPZ31" t="s">
        <v>981</v>
      </c>
      <c r="CQA31" t="s">
        <v>981</v>
      </c>
      <c r="CQB31" t="s">
        <v>981</v>
      </c>
      <c r="CQC31" t="s">
        <v>981</v>
      </c>
      <c r="CQD31" t="s">
        <v>981</v>
      </c>
      <c r="CQE31" t="s">
        <v>981</v>
      </c>
      <c r="CQF31" t="s">
        <v>981</v>
      </c>
      <c r="CQG31" t="s">
        <v>981</v>
      </c>
      <c r="CQH31" t="s">
        <v>981</v>
      </c>
      <c r="CQI31" t="s">
        <v>981</v>
      </c>
      <c r="CQJ31" t="s">
        <v>981</v>
      </c>
      <c r="CQK31" t="s">
        <v>981</v>
      </c>
      <c r="CQL31" t="s">
        <v>981</v>
      </c>
      <c r="CQM31" t="s">
        <v>981</v>
      </c>
      <c r="CQN31" t="s">
        <v>981</v>
      </c>
      <c r="CQO31" t="s">
        <v>981</v>
      </c>
      <c r="CQP31" t="s">
        <v>981</v>
      </c>
      <c r="CQQ31" t="s">
        <v>981</v>
      </c>
      <c r="CQR31" t="s">
        <v>981</v>
      </c>
      <c r="CQS31" t="s">
        <v>981</v>
      </c>
      <c r="CQT31" t="s">
        <v>981</v>
      </c>
      <c r="CQU31" t="s">
        <v>981</v>
      </c>
      <c r="CQV31" t="s">
        <v>981</v>
      </c>
      <c r="CQW31" t="s">
        <v>981</v>
      </c>
      <c r="CQX31" t="s">
        <v>981</v>
      </c>
      <c r="CQY31" t="s">
        <v>981</v>
      </c>
      <c r="CQZ31" t="s">
        <v>981</v>
      </c>
      <c r="CRA31" t="s">
        <v>981</v>
      </c>
      <c r="CRB31" t="s">
        <v>981</v>
      </c>
      <c r="CRC31" t="s">
        <v>981</v>
      </c>
      <c r="CRD31" t="s">
        <v>981</v>
      </c>
      <c r="CRE31" t="s">
        <v>981</v>
      </c>
      <c r="CRF31" t="s">
        <v>981</v>
      </c>
      <c r="CRG31" t="s">
        <v>981</v>
      </c>
      <c r="CRH31" t="s">
        <v>981</v>
      </c>
      <c r="CRI31" t="s">
        <v>981</v>
      </c>
      <c r="CRJ31" t="s">
        <v>981</v>
      </c>
      <c r="CRK31" t="s">
        <v>981</v>
      </c>
      <c r="CRL31" t="s">
        <v>981</v>
      </c>
      <c r="CRM31" t="s">
        <v>981</v>
      </c>
      <c r="CRN31" t="s">
        <v>981</v>
      </c>
      <c r="CRO31" t="s">
        <v>981</v>
      </c>
      <c r="CRP31" t="s">
        <v>981</v>
      </c>
      <c r="CRQ31" t="s">
        <v>981</v>
      </c>
      <c r="CRR31" t="s">
        <v>981</v>
      </c>
      <c r="CRS31" t="s">
        <v>981</v>
      </c>
      <c r="CRT31" t="s">
        <v>981</v>
      </c>
      <c r="CRU31" t="s">
        <v>981</v>
      </c>
      <c r="CRV31" t="s">
        <v>981</v>
      </c>
      <c r="CRW31" t="s">
        <v>981</v>
      </c>
      <c r="CRX31" t="s">
        <v>981</v>
      </c>
      <c r="CRY31" t="s">
        <v>981</v>
      </c>
      <c r="CRZ31" t="s">
        <v>981</v>
      </c>
      <c r="CSA31" t="s">
        <v>981</v>
      </c>
      <c r="CSB31" t="s">
        <v>981</v>
      </c>
      <c r="CSC31" t="s">
        <v>981</v>
      </c>
      <c r="CSD31" t="s">
        <v>981</v>
      </c>
      <c r="CSE31" t="s">
        <v>981</v>
      </c>
      <c r="CSF31" t="s">
        <v>981</v>
      </c>
      <c r="CSG31" t="s">
        <v>981</v>
      </c>
      <c r="CSH31" t="s">
        <v>981</v>
      </c>
      <c r="CSI31" t="s">
        <v>981</v>
      </c>
      <c r="CSJ31" t="s">
        <v>981</v>
      </c>
      <c r="CSK31" t="s">
        <v>981</v>
      </c>
      <c r="CSL31" t="s">
        <v>981</v>
      </c>
      <c r="CSM31" t="s">
        <v>981</v>
      </c>
      <c r="CSN31" t="s">
        <v>981</v>
      </c>
      <c r="CSO31" t="s">
        <v>981</v>
      </c>
      <c r="CSP31" t="s">
        <v>981</v>
      </c>
      <c r="CSQ31" t="s">
        <v>981</v>
      </c>
      <c r="CSR31" t="s">
        <v>981</v>
      </c>
      <c r="CSS31" t="s">
        <v>981</v>
      </c>
      <c r="CST31" t="s">
        <v>981</v>
      </c>
      <c r="CSU31" t="s">
        <v>981</v>
      </c>
      <c r="CSV31" t="s">
        <v>981</v>
      </c>
      <c r="CSW31" t="s">
        <v>981</v>
      </c>
      <c r="CSX31" t="s">
        <v>981</v>
      </c>
      <c r="CSY31" t="s">
        <v>981</v>
      </c>
      <c r="CSZ31" t="s">
        <v>981</v>
      </c>
      <c r="CTA31" t="s">
        <v>981</v>
      </c>
      <c r="CTB31" t="s">
        <v>981</v>
      </c>
      <c r="CTC31" t="s">
        <v>981</v>
      </c>
      <c r="CTD31" t="s">
        <v>981</v>
      </c>
      <c r="CTE31" t="s">
        <v>981</v>
      </c>
      <c r="CTF31" t="s">
        <v>981</v>
      </c>
      <c r="CTG31" t="s">
        <v>981</v>
      </c>
      <c r="CTH31" t="s">
        <v>981</v>
      </c>
      <c r="CTI31" t="s">
        <v>981</v>
      </c>
      <c r="CTJ31" t="s">
        <v>981</v>
      </c>
      <c r="CTK31" t="s">
        <v>981</v>
      </c>
      <c r="CTL31" t="s">
        <v>981</v>
      </c>
      <c r="CTM31" t="s">
        <v>981</v>
      </c>
      <c r="CTN31" t="s">
        <v>981</v>
      </c>
      <c r="CTO31" t="s">
        <v>981</v>
      </c>
      <c r="CTP31" t="s">
        <v>981</v>
      </c>
      <c r="CTQ31" t="s">
        <v>981</v>
      </c>
      <c r="CTR31" t="s">
        <v>981</v>
      </c>
      <c r="CTS31" t="s">
        <v>981</v>
      </c>
      <c r="CTT31" t="s">
        <v>981</v>
      </c>
      <c r="CTU31" t="s">
        <v>981</v>
      </c>
      <c r="CTV31" t="s">
        <v>981</v>
      </c>
      <c r="CTW31" t="s">
        <v>981</v>
      </c>
      <c r="CTX31" t="s">
        <v>981</v>
      </c>
      <c r="CTY31" t="s">
        <v>981</v>
      </c>
      <c r="CTZ31" t="s">
        <v>981</v>
      </c>
      <c r="CUA31" t="s">
        <v>981</v>
      </c>
      <c r="CUB31" t="s">
        <v>981</v>
      </c>
      <c r="CUC31" t="s">
        <v>981</v>
      </c>
      <c r="CUD31" t="s">
        <v>981</v>
      </c>
      <c r="CUE31" t="s">
        <v>981</v>
      </c>
      <c r="CUF31" t="s">
        <v>981</v>
      </c>
      <c r="CUG31" t="s">
        <v>981</v>
      </c>
      <c r="CUH31" t="s">
        <v>981</v>
      </c>
      <c r="CUI31" t="s">
        <v>981</v>
      </c>
      <c r="CUJ31" t="s">
        <v>981</v>
      </c>
      <c r="CUK31" t="s">
        <v>981</v>
      </c>
      <c r="CUL31" t="s">
        <v>981</v>
      </c>
      <c r="CUM31" t="s">
        <v>981</v>
      </c>
      <c r="CUN31" t="s">
        <v>981</v>
      </c>
      <c r="CUO31" t="s">
        <v>981</v>
      </c>
      <c r="CUP31" t="s">
        <v>981</v>
      </c>
      <c r="CUQ31" t="s">
        <v>981</v>
      </c>
      <c r="CUR31" t="s">
        <v>981</v>
      </c>
      <c r="CUS31" t="s">
        <v>981</v>
      </c>
      <c r="CUT31" t="s">
        <v>981</v>
      </c>
      <c r="CUU31" t="s">
        <v>981</v>
      </c>
      <c r="CUV31" t="s">
        <v>981</v>
      </c>
      <c r="CUW31" t="s">
        <v>981</v>
      </c>
      <c r="CUX31" t="s">
        <v>981</v>
      </c>
      <c r="CUY31" t="s">
        <v>981</v>
      </c>
      <c r="CUZ31" t="s">
        <v>981</v>
      </c>
      <c r="CVA31" t="s">
        <v>981</v>
      </c>
      <c r="CVB31" t="s">
        <v>981</v>
      </c>
      <c r="CVC31" t="s">
        <v>981</v>
      </c>
      <c r="CVD31" t="s">
        <v>981</v>
      </c>
      <c r="CVE31" t="s">
        <v>981</v>
      </c>
      <c r="CVF31" t="s">
        <v>981</v>
      </c>
      <c r="CVG31" t="s">
        <v>981</v>
      </c>
      <c r="CVH31" t="s">
        <v>981</v>
      </c>
      <c r="CVI31" t="s">
        <v>981</v>
      </c>
      <c r="CVJ31" t="s">
        <v>981</v>
      </c>
      <c r="CVK31" t="s">
        <v>981</v>
      </c>
      <c r="CVL31" t="s">
        <v>981</v>
      </c>
      <c r="CVM31" t="s">
        <v>981</v>
      </c>
      <c r="CVN31" t="s">
        <v>981</v>
      </c>
      <c r="CVO31" t="s">
        <v>981</v>
      </c>
      <c r="CVP31" t="s">
        <v>981</v>
      </c>
      <c r="CVQ31" t="s">
        <v>981</v>
      </c>
      <c r="CVR31" t="s">
        <v>981</v>
      </c>
      <c r="CVS31" t="s">
        <v>981</v>
      </c>
      <c r="CVT31" t="s">
        <v>981</v>
      </c>
      <c r="CVU31" t="s">
        <v>981</v>
      </c>
      <c r="CVV31" t="s">
        <v>981</v>
      </c>
      <c r="CVW31" t="s">
        <v>981</v>
      </c>
      <c r="CVX31" t="s">
        <v>981</v>
      </c>
      <c r="CVY31" t="s">
        <v>981</v>
      </c>
      <c r="CVZ31" t="s">
        <v>981</v>
      </c>
      <c r="CWA31" t="s">
        <v>981</v>
      </c>
      <c r="CWB31" t="s">
        <v>981</v>
      </c>
      <c r="CWC31" t="s">
        <v>981</v>
      </c>
      <c r="CWD31" t="s">
        <v>981</v>
      </c>
      <c r="CWE31" t="s">
        <v>981</v>
      </c>
      <c r="CWF31" t="s">
        <v>981</v>
      </c>
      <c r="CWG31" t="s">
        <v>981</v>
      </c>
      <c r="CWH31" t="s">
        <v>981</v>
      </c>
      <c r="CWI31" t="s">
        <v>981</v>
      </c>
      <c r="CWJ31" t="s">
        <v>981</v>
      </c>
      <c r="CWK31" t="s">
        <v>981</v>
      </c>
      <c r="CWL31" t="s">
        <v>981</v>
      </c>
      <c r="CWM31" t="s">
        <v>981</v>
      </c>
      <c r="CWN31" t="s">
        <v>981</v>
      </c>
      <c r="CWO31" t="s">
        <v>981</v>
      </c>
      <c r="CWP31" t="s">
        <v>981</v>
      </c>
      <c r="CWQ31" t="s">
        <v>981</v>
      </c>
      <c r="CWR31" t="s">
        <v>981</v>
      </c>
      <c r="CWS31" t="s">
        <v>981</v>
      </c>
      <c r="CWT31" t="s">
        <v>981</v>
      </c>
      <c r="CWU31" t="s">
        <v>981</v>
      </c>
      <c r="CWV31" t="s">
        <v>981</v>
      </c>
      <c r="CWW31" t="s">
        <v>981</v>
      </c>
      <c r="CWX31" t="s">
        <v>981</v>
      </c>
      <c r="CWY31" t="s">
        <v>981</v>
      </c>
      <c r="CWZ31" t="s">
        <v>981</v>
      </c>
      <c r="CXA31" t="s">
        <v>981</v>
      </c>
      <c r="CXB31" t="s">
        <v>981</v>
      </c>
      <c r="CXC31" t="s">
        <v>981</v>
      </c>
      <c r="CXD31" t="s">
        <v>981</v>
      </c>
      <c r="CXE31" t="s">
        <v>981</v>
      </c>
      <c r="CXF31" t="s">
        <v>981</v>
      </c>
      <c r="CXG31" t="s">
        <v>981</v>
      </c>
      <c r="CXH31" t="s">
        <v>981</v>
      </c>
      <c r="CXI31" t="s">
        <v>981</v>
      </c>
      <c r="CXJ31" t="s">
        <v>981</v>
      </c>
      <c r="CXK31" t="s">
        <v>981</v>
      </c>
      <c r="CXL31" t="s">
        <v>981</v>
      </c>
      <c r="CXM31" t="s">
        <v>981</v>
      </c>
      <c r="CXN31" t="s">
        <v>981</v>
      </c>
      <c r="CXO31" t="s">
        <v>981</v>
      </c>
      <c r="CXP31" t="s">
        <v>981</v>
      </c>
      <c r="CXQ31" t="s">
        <v>981</v>
      </c>
      <c r="CXR31" t="s">
        <v>981</v>
      </c>
      <c r="CXS31" t="s">
        <v>981</v>
      </c>
      <c r="CXT31" t="s">
        <v>981</v>
      </c>
      <c r="CXU31" t="s">
        <v>981</v>
      </c>
      <c r="CXV31" t="s">
        <v>981</v>
      </c>
      <c r="CXW31" t="s">
        <v>981</v>
      </c>
      <c r="CXX31" t="s">
        <v>981</v>
      </c>
      <c r="CXY31" t="s">
        <v>981</v>
      </c>
      <c r="CXZ31" t="s">
        <v>981</v>
      </c>
      <c r="CYA31" t="s">
        <v>981</v>
      </c>
      <c r="CYB31" t="s">
        <v>981</v>
      </c>
      <c r="CYC31" t="s">
        <v>981</v>
      </c>
      <c r="CYD31" t="s">
        <v>981</v>
      </c>
      <c r="CYE31" t="s">
        <v>981</v>
      </c>
      <c r="CYF31" t="s">
        <v>981</v>
      </c>
      <c r="CYG31" t="s">
        <v>981</v>
      </c>
      <c r="CYH31" t="s">
        <v>981</v>
      </c>
      <c r="CYI31" t="s">
        <v>981</v>
      </c>
      <c r="CYJ31" t="s">
        <v>981</v>
      </c>
      <c r="CYK31" t="s">
        <v>981</v>
      </c>
      <c r="CYL31" t="s">
        <v>981</v>
      </c>
      <c r="CYM31" t="s">
        <v>981</v>
      </c>
      <c r="CYN31" t="s">
        <v>981</v>
      </c>
      <c r="CYO31" t="s">
        <v>981</v>
      </c>
      <c r="CYP31" t="s">
        <v>981</v>
      </c>
      <c r="CYQ31" t="s">
        <v>981</v>
      </c>
      <c r="CYR31" t="s">
        <v>981</v>
      </c>
      <c r="CYS31" t="s">
        <v>981</v>
      </c>
      <c r="CYT31" t="s">
        <v>981</v>
      </c>
      <c r="CYU31" t="s">
        <v>981</v>
      </c>
      <c r="CYV31" t="s">
        <v>981</v>
      </c>
      <c r="CYW31" t="s">
        <v>981</v>
      </c>
      <c r="CYX31" t="s">
        <v>981</v>
      </c>
      <c r="CYY31" t="s">
        <v>981</v>
      </c>
      <c r="CYZ31" t="s">
        <v>981</v>
      </c>
      <c r="CZA31" t="s">
        <v>981</v>
      </c>
      <c r="CZB31" t="s">
        <v>981</v>
      </c>
      <c r="CZC31" t="s">
        <v>981</v>
      </c>
      <c r="CZD31" t="s">
        <v>981</v>
      </c>
      <c r="CZE31" t="s">
        <v>981</v>
      </c>
      <c r="CZF31" t="s">
        <v>981</v>
      </c>
      <c r="CZG31" t="s">
        <v>981</v>
      </c>
      <c r="CZH31" t="s">
        <v>981</v>
      </c>
      <c r="CZI31" t="s">
        <v>981</v>
      </c>
      <c r="CZJ31" t="s">
        <v>981</v>
      </c>
      <c r="CZK31" t="s">
        <v>981</v>
      </c>
      <c r="CZL31" t="s">
        <v>981</v>
      </c>
      <c r="CZM31" t="s">
        <v>981</v>
      </c>
      <c r="CZN31" t="s">
        <v>981</v>
      </c>
      <c r="CZO31" t="s">
        <v>981</v>
      </c>
      <c r="CZP31" t="s">
        <v>981</v>
      </c>
      <c r="CZQ31" t="s">
        <v>981</v>
      </c>
      <c r="CZR31" t="s">
        <v>981</v>
      </c>
      <c r="CZS31" t="s">
        <v>981</v>
      </c>
      <c r="CZT31" t="s">
        <v>981</v>
      </c>
      <c r="CZU31" t="s">
        <v>981</v>
      </c>
      <c r="CZV31" t="s">
        <v>981</v>
      </c>
      <c r="CZW31" t="s">
        <v>981</v>
      </c>
      <c r="CZX31" t="s">
        <v>981</v>
      </c>
      <c r="CZY31" t="s">
        <v>981</v>
      </c>
      <c r="CZZ31" t="s">
        <v>981</v>
      </c>
      <c r="DAA31" t="s">
        <v>981</v>
      </c>
      <c r="DAB31" t="s">
        <v>981</v>
      </c>
      <c r="DAC31" t="s">
        <v>981</v>
      </c>
      <c r="DAD31" t="s">
        <v>981</v>
      </c>
      <c r="DAE31" t="s">
        <v>981</v>
      </c>
      <c r="DAF31" t="s">
        <v>981</v>
      </c>
      <c r="DAG31" t="s">
        <v>981</v>
      </c>
      <c r="DAH31" t="s">
        <v>981</v>
      </c>
      <c r="DAI31" t="s">
        <v>981</v>
      </c>
      <c r="DAJ31" t="s">
        <v>981</v>
      </c>
      <c r="DAK31" t="s">
        <v>981</v>
      </c>
      <c r="DAL31" t="s">
        <v>981</v>
      </c>
      <c r="DAM31" t="s">
        <v>981</v>
      </c>
      <c r="DAN31" t="s">
        <v>981</v>
      </c>
      <c r="DAO31" t="s">
        <v>981</v>
      </c>
      <c r="DAP31" t="s">
        <v>981</v>
      </c>
      <c r="DAQ31" t="s">
        <v>981</v>
      </c>
      <c r="DAR31" t="s">
        <v>981</v>
      </c>
      <c r="DAS31" t="s">
        <v>981</v>
      </c>
      <c r="DAT31" t="s">
        <v>981</v>
      </c>
      <c r="DAU31" t="s">
        <v>981</v>
      </c>
      <c r="DAV31" t="s">
        <v>981</v>
      </c>
      <c r="DAW31" t="s">
        <v>981</v>
      </c>
      <c r="DAX31" t="s">
        <v>981</v>
      </c>
      <c r="DAY31" t="s">
        <v>981</v>
      </c>
      <c r="DAZ31" t="s">
        <v>981</v>
      </c>
      <c r="DBA31" t="s">
        <v>981</v>
      </c>
      <c r="DBB31" t="s">
        <v>981</v>
      </c>
      <c r="DBC31" t="s">
        <v>981</v>
      </c>
      <c r="DBD31" t="s">
        <v>981</v>
      </c>
      <c r="DBE31" t="s">
        <v>981</v>
      </c>
      <c r="DBF31" t="s">
        <v>981</v>
      </c>
      <c r="DBG31" t="s">
        <v>981</v>
      </c>
      <c r="DBH31" t="s">
        <v>981</v>
      </c>
      <c r="DBI31" t="s">
        <v>981</v>
      </c>
      <c r="DBJ31" t="s">
        <v>981</v>
      </c>
      <c r="DBK31" t="s">
        <v>981</v>
      </c>
      <c r="DBL31" t="s">
        <v>981</v>
      </c>
      <c r="DBM31" t="s">
        <v>981</v>
      </c>
      <c r="DBN31" t="s">
        <v>981</v>
      </c>
      <c r="DBO31" t="s">
        <v>981</v>
      </c>
      <c r="DBP31" t="s">
        <v>981</v>
      </c>
      <c r="DBQ31" t="s">
        <v>981</v>
      </c>
      <c r="DBR31" t="s">
        <v>981</v>
      </c>
      <c r="DBS31" t="s">
        <v>981</v>
      </c>
      <c r="DBT31" t="s">
        <v>981</v>
      </c>
      <c r="DBU31" t="s">
        <v>981</v>
      </c>
      <c r="DBV31" t="s">
        <v>981</v>
      </c>
      <c r="DBW31" t="s">
        <v>981</v>
      </c>
      <c r="DBX31" t="s">
        <v>981</v>
      </c>
      <c r="DBY31" t="s">
        <v>981</v>
      </c>
      <c r="DBZ31" t="s">
        <v>981</v>
      </c>
      <c r="DCA31" t="s">
        <v>981</v>
      </c>
      <c r="DCB31" t="s">
        <v>981</v>
      </c>
      <c r="DCC31" t="s">
        <v>981</v>
      </c>
      <c r="DCD31" t="s">
        <v>981</v>
      </c>
      <c r="DCE31" t="s">
        <v>981</v>
      </c>
      <c r="DCF31" t="s">
        <v>981</v>
      </c>
      <c r="DCG31" t="s">
        <v>981</v>
      </c>
      <c r="DCH31" t="s">
        <v>981</v>
      </c>
      <c r="DCI31" t="s">
        <v>981</v>
      </c>
      <c r="DCJ31" t="s">
        <v>981</v>
      </c>
      <c r="DCK31" t="s">
        <v>981</v>
      </c>
      <c r="DCL31" t="s">
        <v>981</v>
      </c>
      <c r="DCM31" t="s">
        <v>981</v>
      </c>
      <c r="DCN31" t="s">
        <v>981</v>
      </c>
      <c r="DCO31" t="s">
        <v>981</v>
      </c>
      <c r="DCP31" t="s">
        <v>981</v>
      </c>
      <c r="DCQ31" t="s">
        <v>981</v>
      </c>
      <c r="DCR31" t="s">
        <v>981</v>
      </c>
      <c r="DCS31" t="s">
        <v>981</v>
      </c>
      <c r="DCT31" t="s">
        <v>981</v>
      </c>
      <c r="DCU31" t="s">
        <v>981</v>
      </c>
      <c r="DCV31" t="s">
        <v>981</v>
      </c>
      <c r="DCW31" t="s">
        <v>981</v>
      </c>
      <c r="DCX31" t="s">
        <v>981</v>
      </c>
      <c r="DCY31" t="s">
        <v>981</v>
      </c>
      <c r="DCZ31" t="s">
        <v>981</v>
      </c>
      <c r="DDA31" t="s">
        <v>981</v>
      </c>
      <c r="DDB31" t="s">
        <v>981</v>
      </c>
      <c r="DDC31" t="s">
        <v>981</v>
      </c>
      <c r="DDD31" t="s">
        <v>981</v>
      </c>
      <c r="DDE31" t="s">
        <v>981</v>
      </c>
      <c r="DDF31" t="s">
        <v>981</v>
      </c>
      <c r="DDG31" t="s">
        <v>981</v>
      </c>
      <c r="DDH31" t="s">
        <v>981</v>
      </c>
      <c r="DDI31" t="s">
        <v>981</v>
      </c>
      <c r="DDJ31" t="s">
        <v>981</v>
      </c>
      <c r="DDK31" t="s">
        <v>981</v>
      </c>
      <c r="DDL31" t="s">
        <v>981</v>
      </c>
      <c r="DDM31" t="s">
        <v>981</v>
      </c>
      <c r="DDN31" t="s">
        <v>981</v>
      </c>
      <c r="DDO31" t="s">
        <v>981</v>
      </c>
      <c r="DDP31" t="s">
        <v>981</v>
      </c>
      <c r="DDQ31" t="s">
        <v>981</v>
      </c>
      <c r="DDR31" t="s">
        <v>981</v>
      </c>
      <c r="DDS31" t="s">
        <v>981</v>
      </c>
      <c r="DDT31" t="s">
        <v>981</v>
      </c>
      <c r="DDU31" t="s">
        <v>981</v>
      </c>
      <c r="DDV31" t="s">
        <v>981</v>
      </c>
      <c r="DDW31" t="s">
        <v>981</v>
      </c>
      <c r="DDX31" t="s">
        <v>981</v>
      </c>
      <c r="DDY31" t="s">
        <v>981</v>
      </c>
      <c r="DDZ31" t="s">
        <v>981</v>
      </c>
      <c r="DEA31" t="s">
        <v>981</v>
      </c>
      <c r="DEB31" t="s">
        <v>981</v>
      </c>
      <c r="DEC31" t="s">
        <v>981</v>
      </c>
      <c r="DED31" t="s">
        <v>981</v>
      </c>
      <c r="DEE31" t="s">
        <v>981</v>
      </c>
      <c r="DEF31" t="s">
        <v>981</v>
      </c>
      <c r="DEG31" t="s">
        <v>981</v>
      </c>
      <c r="DEH31" t="s">
        <v>981</v>
      </c>
      <c r="DEI31" t="s">
        <v>981</v>
      </c>
      <c r="DEJ31" t="s">
        <v>981</v>
      </c>
      <c r="DEK31" t="s">
        <v>981</v>
      </c>
      <c r="DEL31" t="s">
        <v>981</v>
      </c>
      <c r="DEM31" t="s">
        <v>981</v>
      </c>
      <c r="DEN31" t="s">
        <v>981</v>
      </c>
      <c r="DEO31" t="s">
        <v>981</v>
      </c>
      <c r="DEP31" t="s">
        <v>981</v>
      </c>
      <c r="DEQ31" t="s">
        <v>981</v>
      </c>
      <c r="DER31" t="s">
        <v>981</v>
      </c>
      <c r="DES31" t="s">
        <v>981</v>
      </c>
      <c r="DET31" t="s">
        <v>981</v>
      </c>
      <c r="DEU31" t="s">
        <v>981</v>
      </c>
      <c r="DEV31" t="s">
        <v>981</v>
      </c>
      <c r="DEW31" t="s">
        <v>981</v>
      </c>
      <c r="DEX31" t="s">
        <v>981</v>
      </c>
      <c r="DEY31" t="s">
        <v>981</v>
      </c>
      <c r="DEZ31" t="s">
        <v>981</v>
      </c>
      <c r="DFA31" t="s">
        <v>981</v>
      </c>
      <c r="DFB31" t="s">
        <v>981</v>
      </c>
      <c r="DFC31" t="s">
        <v>981</v>
      </c>
      <c r="DFD31" t="s">
        <v>981</v>
      </c>
      <c r="DFE31" t="s">
        <v>981</v>
      </c>
      <c r="DFF31" t="s">
        <v>981</v>
      </c>
      <c r="DFG31" t="s">
        <v>981</v>
      </c>
      <c r="DFH31" t="s">
        <v>981</v>
      </c>
      <c r="DFI31" t="s">
        <v>981</v>
      </c>
      <c r="DFJ31" t="s">
        <v>981</v>
      </c>
      <c r="DFK31" t="s">
        <v>981</v>
      </c>
      <c r="DFL31" t="s">
        <v>981</v>
      </c>
      <c r="DFM31" t="s">
        <v>981</v>
      </c>
      <c r="DFN31" t="s">
        <v>981</v>
      </c>
      <c r="DFO31" t="s">
        <v>981</v>
      </c>
      <c r="DFP31" t="s">
        <v>981</v>
      </c>
      <c r="DFQ31" t="s">
        <v>981</v>
      </c>
      <c r="DFR31" t="s">
        <v>981</v>
      </c>
      <c r="DFS31" t="s">
        <v>981</v>
      </c>
      <c r="DFT31" t="s">
        <v>981</v>
      </c>
      <c r="DFU31" t="s">
        <v>981</v>
      </c>
      <c r="DFV31" t="s">
        <v>981</v>
      </c>
      <c r="DFW31" t="s">
        <v>981</v>
      </c>
      <c r="DFX31" t="s">
        <v>981</v>
      </c>
      <c r="DFY31" t="s">
        <v>981</v>
      </c>
      <c r="DFZ31" t="s">
        <v>981</v>
      </c>
      <c r="DGA31" t="s">
        <v>981</v>
      </c>
      <c r="DGB31" t="s">
        <v>981</v>
      </c>
      <c r="DGC31" t="s">
        <v>981</v>
      </c>
      <c r="DGD31" t="s">
        <v>981</v>
      </c>
      <c r="DGE31" t="s">
        <v>981</v>
      </c>
      <c r="DGF31" t="s">
        <v>981</v>
      </c>
      <c r="DGG31" t="s">
        <v>981</v>
      </c>
      <c r="DGH31" t="s">
        <v>981</v>
      </c>
      <c r="DGI31" t="s">
        <v>981</v>
      </c>
      <c r="DGJ31" t="s">
        <v>981</v>
      </c>
      <c r="DGK31" t="s">
        <v>981</v>
      </c>
      <c r="DGL31" t="s">
        <v>981</v>
      </c>
      <c r="DGM31" t="s">
        <v>981</v>
      </c>
      <c r="DGN31" t="s">
        <v>981</v>
      </c>
      <c r="DGO31" t="s">
        <v>981</v>
      </c>
      <c r="DGP31" t="s">
        <v>981</v>
      </c>
      <c r="DGQ31" t="s">
        <v>981</v>
      </c>
      <c r="DGR31" t="s">
        <v>981</v>
      </c>
      <c r="DGS31" t="s">
        <v>981</v>
      </c>
      <c r="DGT31" t="s">
        <v>981</v>
      </c>
      <c r="DGU31" t="s">
        <v>981</v>
      </c>
      <c r="DGV31" t="s">
        <v>981</v>
      </c>
      <c r="DGW31" t="s">
        <v>981</v>
      </c>
      <c r="DGX31" t="s">
        <v>981</v>
      </c>
      <c r="DGY31" t="s">
        <v>981</v>
      </c>
      <c r="DGZ31" t="s">
        <v>981</v>
      </c>
      <c r="DHA31" t="s">
        <v>981</v>
      </c>
      <c r="DHB31" t="s">
        <v>981</v>
      </c>
      <c r="DHC31" t="s">
        <v>981</v>
      </c>
      <c r="DHD31" t="s">
        <v>981</v>
      </c>
      <c r="DHE31" t="s">
        <v>981</v>
      </c>
      <c r="DHF31" t="s">
        <v>981</v>
      </c>
      <c r="DHG31" t="s">
        <v>981</v>
      </c>
      <c r="DHH31" t="s">
        <v>981</v>
      </c>
      <c r="DHI31" t="s">
        <v>981</v>
      </c>
      <c r="DHJ31" t="s">
        <v>981</v>
      </c>
      <c r="DHK31" t="s">
        <v>981</v>
      </c>
      <c r="DHL31" t="s">
        <v>981</v>
      </c>
      <c r="DHM31" t="s">
        <v>981</v>
      </c>
      <c r="DHN31" t="s">
        <v>981</v>
      </c>
      <c r="DHO31" t="s">
        <v>981</v>
      </c>
      <c r="DHP31" t="s">
        <v>981</v>
      </c>
      <c r="DHQ31" t="s">
        <v>981</v>
      </c>
      <c r="DHR31" t="s">
        <v>981</v>
      </c>
      <c r="DHS31" t="s">
        <v>981</v>
      </c>
      <c r="DHT31" t="s">
        <v>981</v>
      </c>
      <c r="DHU31" t="s">
        <v>981</v>
      </c>
      <c r="DHV31" t="s">
        <v>981</v>
      </c>
      <c r="DHW31" t="s">
        <v>981</v>
      </c>
      <c r="DHX31" t="s">
        <v>981</v>
      </c>
      <c r="DHY31" t="s">
        <v>981</v>
      </c>
      <c r="DHZ31" t="s">
        <v>981</v>
      </c>
      <c r="DIA31" t="s">
        <v>981</v>
      </c>
      <c r="DIB31" t="s">
        <v>981</v>
      </c>
      <c r="DIC31" t="s">
        <v>981</v>
      </c>
      <c r="DID31" t="s">
        <v>981</v>
      </c>
      <c r="DIE31" t="s">
        <v>981</v>
      </c>
      <c r="DIF31" t="s">
        <v>981</v>
      </c>
      <c r="DIG31" t="s">
        <v>981</v>
      </c>
      <c r="DIH31" t="s">
        <v>981</v>
      </c>
      <c r="DII31" t="s">
        <v>981</v>
      </c>
      <c r="DIJ31" t="s">
        <v>981</v>
      </c>
      <c r="DIK31" t="s">
        <v>981</v>
      </c>
      <c r="DIL31" t="s">
        <v>981</v>
      </c>
      <c r="DIM31" t="s">
        <v>981</v>
      </c>
      <c r="DIN31" t="s">
        <v>981</v>
      </c>
      <c r="DIO31" t="s">
        <v>981</v>
      </c>
      <c r="DIP31" t="s">
        <v>981</v>
      </c>
      <c r="DIQ31" t="s">
        <v>981</v>
      </c>
      <c r="DIR31" t="s">
        <v>981</v>
      </c>
      <c r="DIS31" t="s">
        <v>981</v>
      </c>
      <c r="DIT31" t="s">
        <v>981</v>
      </c>
      <c r="DIU31" t="s">
        <v>981</v>
      </c>
      <c r="DIV31" t="s">
        <v>981</v>
      </c>
      <c r="DIW31" t="s">
        <v>981</v>
      </c>
      <c r="DIX31" t="s">
        <v>981</v>
      </c>
      <c r="DIY31" t="s">
        <v>981</v>
      </c>
      <c r="DIZ31" t="s">
        <v>981</v>
      </c>
      <c r="DJA31" t="s">
        <v>981</v>
      </c>
      <c r="DJB31" t="s">
        <v>981</v>
      </c>
      <c r="DJC31" t="s">
        <v>981</v>
      </c>
      <c r="DJD31" t="s">
        <v>981</v>
      </c>
      <c r="DJE31" t="s">
        <v>981</v>
      </c>
      <c r="DJF31" t="s">
        <v>981</v>
      </c>
      <c r="DJG31" t="s">
        <v>981</v>
      </c>
      <c r="DJH31" t="s">
        <v>981</v>
      </c>
      <c r="DJI31" t="s">
        <v>981</v>
      </c>
      <c r="DJJ31" t="s">
        <v>981</v>
      </c>
      <c r="DJK31" t="s">
        <v>981</v>
      </c>
      <c r="DJL31" t="s">
        <v>981</v>
      </c>
      <c r="DJM31" t="s">
        <v>981</v>
      </c>
      <c r="DJN31" t="s">
        <v>981</v>
      </c>
      <c r="DJO31" t="s">
        <v>981</v>
      </c>
      <c r="DJP31" t="s">
        <v>981</v>
      </c>
      <c r="DJQ31" t="s">
        <v>981</v>
      </c>
      <c r="DJR31" t="s">
        <v>981</v>
      </c>
      <c r="DJS31" t="s">
        <v>981</v>
      </c>
      <c r="DJT31" t="s">
        <v>981</v>
      </c>
      <c r="DJU31" t="s">
        <v>981</v>
      </c>
      <c r="DJV31" t="s">
        <v>981</v>
      </c>
      <c r="DJW31" t="s">
        <v>981</v>
      </c>
      <c r="DJX31" t="s">
        <v>981</v>
      </c>
      <c r="DJY31" t="s">
        <v>981</v>
      </c>
      <c r="DJZ31" t="s">
        <v>981</v>
      </c>
      <c r="DKA31" t="s">
        <v>981</v>
      </c>
      <c r="DKB31" t="s">
        <v>981</v>
      </c>
      <c r="DKC31" t="s">
        <v>981</v>
      </c>
      <c r="DKD31" t="s">
        <v>981</v>
      </c>
      <c r="DKE31" t="s">
        <v>981</v>
      </c>
      <c r="DKF31" t="s">
        <v>981</v>
      </c>
      <c r="DKG31" t="s">
        <v>981</v>
      </c>
      <c r="DKH31" t="s">
        <v>981</v>
      </c>
      <c r="DKI31" t="s">
        <v>981</v>
      </c>
      <c r="DKJ31" t="s">
        <v>981</v>
      </c>
      <c r="DKK31" t="s">
        <v>981</v>
      </c>
      <c r="DKL31" t="s">
        <v>981</v>
      </c>
      <c r="DKM31" t="s">
        <v>981</v>
      </c>
      <c r="DKN31" t="s">
        <v>981</v>
      </c>
      <c r="DKO31" t="s">
        <v>981</v>
      </c>
      <c r="DKP31" t="s">
        <v>981</v>
      </c>
      <c r="DKQ31" t="s">
        <v>981</v>
      </c>
      <c r="DKR31" t="s">
        <v>981</v>
      </c>
      <c r="DKS31" t="s">
        <v>981</v>
      </c>
      <c r="DKT31" t="s">
        <v>981</v>
      </c>
      <c r="DKU31" t="s">
        <v>981</v>
      </c>
      <c r="DKV31" t="s">
        <v>981</v>
      </c>
      <c r="DKW31" t="s">
        <v>981</v>
      </c>
      <c r="DKX31" t="s">
        <v>981</v>
      </c>
      <c r="DKY31" t="s">
        <v>981</v>
      </c>
      <c r="DKZ31" t="s">
        <v>981</v>
      </c>
      <c r="DLA31" t="s">
        <v>981</v>
      </c>
      <c r="DLB31" t="s">
        <v>981</v>
      </c>
      <c r="DLC31" t="s">
        <v>981</v>
      </c>
      <c r="DLD31" t="s">
        <v>981</v>
      </c>
      <c r="DLE31" t="s">
        <v>981</v>
      </c>
      <c r="DLF31" t="s">
        <v>981</v>
      </c>
      <c r="DLG31" t="s">
        <v>981</v>
      </c>
      <c r="DLH31" t="s">
        <v>981</v>
      </c>
      <c r="DLI31" t="s">
        <v>981</v>
      </c>
      <c r="DLJ31" t="s">
        <v>981</v>
      </c>
      <c r="DLK31" t="s">
        <v>981</v>
      </c>
      <c r="DLL31" t="s">
        <v>981</v>
      </c>
      <c r="DLM31" t="s">
        <v>981</v>
      </c>
      <c r="DLN31" t="s">
        <v>981</v>
      </c>
      <c r="DLO31" t="s">
        <v>981</v>
      </c>
      <c r="DLP31" t="s">
        <v>981</v>
      </c>
      <c r="DLQ31" t="s">
        <v>981</v>
      </c>
      <c r="DLR31" t="s">
        <v>981</v>
      </c>
      <c r="DLS31" t="s">
        <v>981</v>
      </c>
      <c r="DLT31" t="s">
        <v>981</v>
      </c>
      <c r="DLU31" t="s">
        <v>981</v>
      </c>
      <c r="DLV31" t="s">
        <v>981</v>
      </c>
      <c r="DLW31" t="s">
        <v>981</v>
      </c>
      <c r="DLX31" t="s">
        <v>981</v>
      </c>
      <c r="DLY31" t="s">
        <v>981</v>
      </c>
      <c r="DLZ31" t="s">
        <v>981</v>
      </c>
      <c r="DMA31" t="s">
        <v>981</v>
      </c>
      <c r="DMB31" t="s">
        <v>981</v>
      </c>
      <c r="DMC31" t="s">
        <v>981</v>
      </c>
      <c r="DMD31" t="s">
        <v>981</v>
      </c>
      <c r="DME31" t="s">
        <v>981</v>
      </c>
      <c r="DMF31" t="s">
        <v>981</v>
      </c>
      <c r="DMG31" t="s">
        <v>981</v>
      </c>
      <c r="DMH31" t="s">
        <v>981</v>
      </c>
      <c r="DMI31" t="s">
        <v>981</v>
      </c>
      <c r="DMJ31" t="s">
        <v>981</v>
      </c>
      <c r="DMK31" t="s">
        <v>981</v>
      </c>
      <c r="DML31" t="s">
        <v>981</v>
      </c>
      <c r="DMM31" t="s">
        <v>981</v>
      </c>
      <c r="DMN31" t="s">
        <v>981</v>
      </c>
      <c r="DMO31" t="s">
        <v>981</v>
      </c>
      <c r="DMP31" t="s">
        <v>981</v>
      </c>
      <c r="DMQ31" t="s">
        <v>981</v>
      </c>
      <c r="DMR31" t="s">
        <v>981</v>
      </c>
      <c r="DMS31" t="s">
        <v>981</v>
      </c>
      <c r="DMT31" t="s">
        <v>981</v>
      </c>
      <c r="DMU31" t="s">
        <v>981</v>
      </c>
      <c r="DMV31" t="s">
        <v>981</v>
      </c>
      <c r="DMW31" t="s">
        <v>981</v>
      </c>
      <c r="DMX31" t="s">
        <v>981</v>
      </c>
      <c r="DMY31" t="s">
        <v>981</v>
      </c>
      <c r="DMZ31" t="s">
        <v>981</v>
      </c>
      <c r="DNA31" t="s">
        <v>981</v>
      </c>
      <c r="DNB31" t="s">
        <v>981</v>
      </c>
      <c r="DNC31" t="s">
        <v>981</v>
      </c>
      <c r="DND31" t="s">
        <v>981</v>
      </c>
      <c r="DNE31" t="s">
        <v>981</v>
      </c>
      <c r="DNF31" t="s">
        <v>981</v>
      </c>
      <c r="DNG31" t="s">
        <v>981</v>
      </c>
      <c r="DNH31" t="s">
        <v>981</v>
      </c>
      <c r="DNI31" t="s">
        <v>981</v>
      </c>
      <c r="DNJ31" t="s">
        <v>981</v>
      </c>
      <c r="DNK31" t="s">
        <v>981</v>
      </c>
      <c r="DNL31" t="s">
        <v>981</v>
      </c>
      <c r="DNM31" t="s">
        <v>981</v>
      </c>
      <c r="DNN31" t="s">
        <v>981</v>
      </c>
      <c r="DNO31" t="s">
        <v>981</v>
      </c>
      <c r="DNP31" t="s">
        <v>981</v>
      </c>
      <c r="DNQ31" t="s">
        <v>981</v>
      </c>
      <c r="DNR31" t="s">
        <v>981</v>
      </c>
      <c r="DNS31" t="s">
        <v>981</v>
      </c>
      <c r="DNT31" t="s">
        <v>981</v>
      </c>
      <c r="DNU31" t="s">
        <v>981</v>
      </c>
      <c r="DNV31" t="s">
        <v>981</v>
      </c>
      <c r="DNW31" t="s">
        <v>981</v>
      </c>
      <c r="DNX31" t="s">
        <v>981</v>
      </c>
      <c r="DNY31" t="s">
        <v>981</v>
      </c>
      <c r="DNZ31" t="s">
        <v>981</v>
      </c>
      <c r="DOA31" t="s">
        <v>981</v>
      </c>
      <c r="DOB31" t="s">
        <v>981</v>
      </c>
      <c r="DOC31" t="s">
        <v>981</v>
      </c>
      <c r="DOD31" t="s">
        <v>981</v>
      </c>
      <c r="DOE31" t="s">
        <v>981</v>
      </c>
      <c r="DOF31" t="s">
        <v>981</v>
      </c>
      <c r="DOG31" t="s">
        <v>981</v>
      </c>
      <c r="DOH31" t="s">
        <v>981</v>
      </c>
      <c r="DOI31" t="s">
        <v>981</v>
      </c>
      <c r="DOJ31" t="s">
        <v>981</v>
      </c>
      <c r="DOK31" t="s">
        <v>981</v>
      </c>
      <c r="DOL31" t="s">
        <v>981</v>
      </c>
      <c r="DOM31" t="s">
        <v>981</v>
      </c>
      <c r="DON31" t="s">
        <v>981</v>
      </c>
      <c r="DOO31" t="s">
        <v>981</v>
      </c>
      <c r="DOP31" t="s">
        <v>981</v>
      </c>
      <c r="DOQ31" t="s">
        <v>981</v>
      </c>
      <c r="DOR31" t="s">
        <v>981</v>
      </c>
      <c r="DOS31" t="s">
        <v>981</v>
      </c>
      <c r="DOT31" t="s">
        <v>981</v>
      </c>
      <c r="DOU31" t="s">
        <v>981</v>
      </c>
      <c r="DOV31" t="s">
        <v>981</v>
      </c>
      <c r="DOW31" t="s">
        <v>981</v>
      </c>
      <c r="DOX31" t="s">
        <v>981</v>
      </c>
      <c r="DOY31" t="s">
        <v>981</v>
      </c>
      <c r="DOZ31" t="s">
        <v>981</v>
      </c>
      <c r="DPA31" t="s">
        <v>981</v>
      </c>
      <c r="DPB31" t="s">
        <v>981</v>
      </c>
      <c r="DPC31" t="s">
        <v>981</v>
      </c>
      <c r="DPD31" t="s">
        <v>981</v>
      </c>
      <c r="DPE31" t="s">
        <v>981</v>
      </c>
      <c r="DPF31" t="s">
        <v>981</v>
      </c>
      <c r="DPG31" t="s">
        <v>981</v>
      </c>
      <c r="DPH31" t="s">
        <v>981</v>
      </c>
      <c r="DPI31" t="s">
        <v>981</v>
      </c>
      <c r="DPJ31" t="s">
        <v>981</v>
      </c>
      <c r="DPK31" t="s">
        <v>981</v>
      </c>
      <c r="DPL31" t="s">
        <v>981</v>
      </c>
      <c r="DPM31" t="s">
        <v>981</v>
      </c>
      <c r="DPN31" t="s">
        <v>981</v>
      </c>
      <c r="DPO31" t="s">
        <v>981</v>
      </c>
      <c r="DPP31" t="s">
        <v>981</v>
      </c>
      <c r="DPQ31" t="s">
        <v>981</v>
      </c>
      <c r="DPR31" t="s">
        <v>981</v>
      </c>
      <c r="DPS31" t="s">
        <v>981</v>
      </c>
      <c r="DPT31" t="s">
        <v>981</v>
      </c>
      <c r="DPU31" t="s">
        <v>981</v>
      </c>
      <c r="DPV31" t="s">
        <v>981</v>
      </c>
      <c r="DPW31" t="s">
        <v>981</v>
      </c>
      <c r="DPX31" t="s">
        <v>981</v>
      </c>
      <c r="DPY31" t="s">
        <v>981</v>
      </c>
      <c r="DPZ31" t="s">
        <v>981</v>
      </c>
      <c r="DQA31" t="s">
        <v>981</v>
      </c>
      <c r="DQB31" t="s">
        <v>981</v>
      </c>
      <c r="DQC31" t="s">
        <v>981</v>
      </c>
      <c r="DQD31" t="s">
        <v>981</v>
      </c>
      <c r="DQE31" t="s">
        <v>981</v>
      </c>
      <c r="DQF31" t="s">
        <v>981</v>
      </c>
      <c r="DQG31" t="s">
        <v>981</v>
      </c>
      <c r="DQH31" t="s">
        <v>981</v>
      </c>
      <c r="DQI31" t="s">
        <v>981</v>
      </c>
      <c r="DQJ31" t="s">
        <v>981</v>
      </c>
      <c r="DQK31" t="s">
        <v>981</v>
      </c>
      <c r="DQL31" t="s">
        <v>981</v>
      </c>
      <c r="DQM31" t="s">
        <v>981</v>
      </c>
      <c r="DQN31" t="s">
        <v>981</v>
      </c>
      <c r="DQO31" t="s">
        <v>981</v>
      </c>
      <c r="DQP31" t="s">
        <v>981</v>
      </c>
      <c r="DQQ31" t="s">
        <v>981</v>
      </c>
      <c r="DQR31" t="s">
        <v>981</v>
      </c>
      <c r="DQS31" t="s">
        <v>981</v>
      </c>
      <c r="DQT31" t="s">
        <v>981</v>
      </c>
      <c r="DQU31" t="s">
        <v>981</v>
      </c>
      <c r="DQV31" t="s">
        <v>981</v>
      </c>
      <c r="DQW31" t="s">
        <v>981</v>
      </c>
      <c r="DQX31" t="s">
        <v>981</v>
      </c>
      <c r="DQY31" t="s">
        <v>981</v>
      </c>
      <c r="DQZ31" t="s">
        <v>981</v>
      </c>
      <c r="DRA31" t="s">
        <v>981</v>
      </c>
      <c r="DRB31" t="s">
        <v>981</v>
      </c>
      <c r="DRC31" t="s">
        <v>981</v>
      </c>
      <c r="DRD31" t="s">
        <v>981</v>
      </c>
      <c r="DRE31" t="s">
        <v>981</v>
      </c>
      <c r="DRF31" t="s">
        <v>981</v>
      </c>
      <c r="DRG31" t="s">
        <v>981</v>
      </c>
      <c r="DRH31" t="s">
        <v>981</v>
      </c>
      <c r="DRI31" t="s">
        <v>981</v>
      </c>
      <c r="DRJ31" t="s">
        <v>981</v>
      </c>
      <c r="DRK31" t="s">
        <v>981</v>
      </c>
      <c r="DRL31" t="s">
        <v>981</v>
      </c>
      <c r="DRM31" t="s">
        <v>981</v>
      </c>
      <c r="DRN31" t="s">
        <v>981</v>
      </c>
      <c r="DRO31" t="s">
        <v>981</v>
      </c>
      <c r="DRP31" t="s">
        <v>981</v>
      </c>
      <c r="DRQ31" t="s">
        <v>981</v>
      </c>
      <c r="DRR31" t="s">
        <v>981</v>
      </c>
      <c r="DRS31" t="s">
        <v>981</v>
      </c>
      <c r="DRT31" t="s">
        <v>981</v>
      </c>
      <c r="DRU31" t="s">
        <v>981</v>
      </c>
      <c r="DRV31" t="s">
        <v>981</v>
      </c>
      <c r="DRW31" t="s">
        <v>981</v>
      </c>
      <c r="DRX31" t="s">
        <v>981</v>
      </c>
      <c r="DRY31" t="s">
        <v>981</v>
      </c>
      <c r="DRZ31" t="s">
        <v>981</v>
      </c>
      <c r="DSA31" t="s">
        <v>981</v>
      </c>
      <c r="DSB31" t="s">
        <v>981</v>
      </c>
      <c r="DSC31" t="s">
        <v>981</v>
      </c>
      <c r="DSD31" t="s">
        <v>981</v>
      </c>
      <c r="DSE31" t="s">
        <v>981</v>
      </c>
      <c r="DSF31" t="s">
        <v>981</v>
      </c>
      <c r="DSG31" t="s">
        <v>981</v>
      </c>
      <c r="DSH31" t="s">
        <v>981</v>
      </c>
      <c r="DSI31" t="s">
        <v>981</v>
      </c>
      <c r="DSJ31" t="s">
        <v>981</v>
      </c>
      <c r="DSK31" t="s">
        <v>981</v>
      </c>
      <c r="DSL31" t="s">
        <v>981</v>
      </c>
      <c r="DSM31" t="s">
        <v>981</v>
      </c>
      <c r="DSN31" t="s">
        <v>981</v>
      </c>
      <c r="DSO31" t="s">
        <v>981</v>
      </c>
      <c r="DSP31" t="s">
        <v>981</v>
      </c>
      <c r="DSQ31" t="s">
        <v>981</v>
      </c>
      <c r="DSR31" t="s">
        <v>981</v>
      </c>
      <c r="DSS31" t="s">
        <v>981</v>
      </c>
      <c r="DST31" t="s">
        <v>981</v>
      </c>
      <c r="DSU31" t="s">
        <v>981</v>
      </c>
      <c r="DSV31" t="s">
        <v>981</v>
      </c>
      <c r="DSW31" t="s">
        <v>981</v>
      </c>
      <c r="DSX31" t="s">
        <v>981</v>
      </c>
      <c r="DSY31" t="s">
        <v>981</v>
      </c>
      <c r="DSZ31" t="s">
        <v>981</v>
      </c>
      <c r="DTA31" t="s">
        <v>981</v>
      </c>
      <c r="DTB31" t="s">
        <v>981</v>
      </c>
      <c r="DTC31" t="s">
        <v>981</v>
      </c>
      <c r="DTD31" t="s">
        <v>981</v>
      </c>
      <c r="DTE31" t="s">
        <v>981</v>
      </c>
      <c r="DTF31" t="s">
        <v>981</v>
      </c>
      <c r="DTG31" t="s">
        <v>981</v>
      </c>
      <c r="DTH31" t="s">
        <v>981</v>
      </c>
      <c r="DTI31" t="s">
        <v>981</v>
      </c>
      <c r="DTJ31" t="s">
        <v>981</v>
      </c>
      <c r="DTK31" t="s">
        <v>981</v>
      </c>
      <c r="DTL31" t="s">
        <v>981</v>
      </c>
      <c r="DTM31" t="s">
        <v>981</v>
      </c>
      <c r="DTN31" t="s">
        <v>981</v>
      </c>
      <c r="DTO31" t="s">
        <v>981</v>
      </c>
      <c r="DTP31" t="s">
        <v>981</v>
      </c>
      <c r="DTQ31" t="s">
        <v>981</v>
      </c>
      <c r="DTR31" t="s">
        <v>981</v>
      </c>
      <c r="DTS31" t="s">
        <v>981</v>
      </c>
      <c r="DTT31" t="s">
        <v>981</v>
      </c>
      <c r="DTU31" t="s">
        <v>981</v>
      </c>
      <c r="DTV31" t="s">
        <v>981</v>
      </c>
      <c r="DTW31" t="s">
        <v>981</v>
      </c>
      <c r="DTX31" t="s">
        <v>981</v>
      </c>
      <c r="DTY31" t="s">
        <v>981</v>
      </c>
      <c r="DTZ31" t="s">
        <v>981</v>
      </c>
      <c r="DUA31" t="s">
        <v>981</v>
      </c>
      <c r="DUB31" t="s">
        <v>981</v>
      </c>
      <c r="DUC31" t="s">
        <v>981</v>
      </c>
      <c r="DUD31" t="s">
        <v>981</v>
      </c>
      <c r="DUE31" t="s">
        <v>981</v>
      </c>
      <c r="DUF31" t="s">
        <v>981</v>
      </c>
      <c r="DUG31" t="s">
        <v>981</v>
      </c>
      <c r="DUH31" t="s">
        <v>981</v>
      </c>
      <c r="DUI31" t="s">
        <v>981</v>
      </c>
      <c r="DUJ31" t="s">
        <v>981</v>
      </c>
      <c r="DUK31" t="s">
        <v>981</v>
      </c>
      <c r="DUL31" t="s">
        <v>981</v>
      </c>
      <c r="DUM31" t="s">
        <v>981</v>
      </c>
      <c r="DUN31" t="s">
        <v>981</v>
      </c>
      <c r="DUO31" t="s">
        <v>981</v>
      </c>
      <c r="DUP31" t="s">
        <v>981</v>
      </c>
      <c r="DUQ31" t="s">
        <v>981</v>
      </c>
      <c r="DUR31" t="s">
        <v>981</v>
      </c>
      <c r="DUS31" t="s">
        <v>981</v>
      </c>
      <c r="DUT31" t="s">
        <v>981</v>
      </c>
      <c r="DUU31" t="s">
        <v>981</v>
      </c>
      <c r="DUV31" t="s">
        <v>981</v>
      </c>
      <c r="DUW31" t="s">
        <v>981</v>
      </c>
      <c r="DUX31" t="s">
        <v>981</v>
      </c>
      <c r="DUY31" t="s">
        <v>981</v>
      </c>
      <c r="DUZ31" t="s">
        <v>981</v>
      </c>
      <c r="DVA31" t="s">
        <v>981</v>
      </c>
      <c r="DVB31" t="s">
        <v>981</v>
      </c>
      <c r="DVC31" t="s">
        <v>981</v>
      </c>
      <c r="DVD31" t="s">
        <v>981</v>
      </c>
      <c r="DVE31" t="s">
        <v>981</v>
      </c>
      <c r="DVF31" t="s">
        <v>981</v>
      </c>
      <c r="DVG31" t="s">
        <v>981</v>
      </c>
      <c r="DVH31" t="s">
        <v>981</v>
      </c>
      <c r="DVI31" t="s">
        <v>981</v>
      </c>
      <c r="DVJ31" t="s">
        <v>981</v>
      </c>
      <c r="DVK31" t="s">
        <v>981</v>
      </c>
      <c r="DVL31" t="s">
        <v>981</v>
      </c>
      <c r="DVM31" t="s">
        <v>981</v>
      </c>
      <c r="DVN31" t="s">
        <v>981</v>
      </c>
      <c r="DVO31" t="s">
        <v>981</v>
      </c>
      <c r="DVP31" t="s">
        <v>981</v>
      </c>
      <c r="DVQ31" t="s">
        <v>981</v>
      </c>
      <c r="DVR31" t="s">
        <v>981</v>
      </c>
      <c r="DVS31" t="s">
        <v>981</v>
      </c>
      <c r="DVT31" t="s">
        <v>981</v>
      </c>
      <c r="DVU31" t="s">
        <v>981</v>
      </c>
      <c r="DVV31" t="s">
        <v>981</v>
      </c>
      <c r="DVW31" t="s">
        <v>981</v>
      </c>
      <c r="DVX31" t="s">
        <v>981</v>
      </c>
      <c r="DVY31" t="s">
        <v>981</v>
      </c>
      <c r="DVZ31" t="s">
        <v>981</v>
      </c>
      <c r="DWA31" t="s">
        <v>981</v>
      </c>
      <c r="DWB31" t="s">
        <v>981</v>
      </c>
      <c r="DWC31" t="s">
        <v>981</v>
      </c>
      <c r="DWD31" t="s">
        <v>981</v>
      </c>
      <c r="DWE31" t="s">
        <v>981</v>
      </c>
      <c r="DWF31" t="s">
        <v>981</v>
      </c>
      <c r="DWG31" t="s">
        <v>981</v>
      </c>
      <c r="DWH31" t="s">
        <v>981</v>
      </c>
      <c r="DWI31" t="s">
        <v>981</v>
      </c>
      <c r="DWJ31" t="s">
        <v>981</v>
      </c>
      <c r="DWK31" t="s">
        <v>981</v>
      </c>
      <c r="DWL31" t="s">
        <v>981</v>
      </c>
      <c r="DWM31" t="s">
        <v>981</v>
      </c>
      <c r="DWN31" t="s">
        <v>981</v>
      </c>
      <c r="DWO31" t="s">
        <v>981</v>
      </c>
      <c r="DWP31" t="s">
        <v>981</v>
      </c>
      <c r="DWQ31" t="s">
        <v>981</v>
      </c>
      <c r="DWR31" t="s">
        <v>981</v>
      </c>
      <c r="DWS31" t="s">
        <v>981</v>
      </c>
      <c r="DWT31" t="s">
        <v>981</v>
      </c>
      <c r="DWU31" t="s">
        <v>981</v>
      </c>
      <c r="DWV31" t="s">
        <v>981</v>
      </c>
      <c r="DWW31" t="s">
        <v>981</v>
      </c>
      <c r="DWX31" t="s">
        <v>981</v>
      </c>
      <c r="DWY31" t="s">
        <v>981</v>
      </c>
      <c r="DWZ31" t="s">
        <v>981</v>
      </c>
      <c r="DXA31" t="s">
        <v>981</v>
      </c>
      <c r="DXB31" t="s">
        <v>981</v>
      </c>
      <c r="DXC31" t="s">
        <v>981</v>
      </c>
      <c r="DXD31" t="s">
        <v>981</v>
      </c>
      <c r="DXE31" t="s">
        <v>981</v>
      </c>
      <c r="DXF31" t="s">
        <v>981</v>
      </c>
      <c r="DXG31" t="s">
        <v>981</v>
      </c>
      <c r="DXH31" t="s">
        <v>981</v>
      </c>
      <c r="DXI31" t="s">
        <v>981</v>
      </c>
      <c r="DXJ31" t="s">
        <v>981</v>
      </c>
      <c r="DXK31" t="s">
        <v>981</v>
      </c>
      <c r="DXL31" t="s">
        <v>981</v>
      </c>
      <c r="DXM31" t="s">
        <v>981</v>
      </c>
      <c r="DXN31" t="s">
        <v>981</v>
      </c>
      <c r="DXO31" t="s">
        <v>981</v>
      </c>
      <c r="DXP31" t="s">
        <v>981</v>
      </c>
      <c r="DXQ31" t="s">
        <v>981</v>
      </c>
      <c r="DXR31" t="s">
        <v>981</v>
      </c>
      <c r="DXS31" t="s">
        <v>981</v>
      </c>
      <c r="DXT31" t="s">
        <v>981</v>
      </c>
      <c r="DXU31" t="s">
        <v>981</v>
      </c>
      <c r="DXV31" t="s">
        <v>981</v>
      </c>
      <c r="DXW31" t="s">
        <v>981</v>
      </c>
      <c r="DXX31" t="s">
        <v>981</v>
      </c>
      <c r="DXY31" t="s">
        <v>981</v>
      </c>
      <c r="DXZ31" t="s">
        <v>981</v>
      </c>
      <c r="DYA31" t="s">
        <v>981</v>
      </c>
      <c r="DYB31" t="s">
        <v>981</v>
      </c>
      <c r="DYC31" t="s">
        <v>981</v>
      </c>
      <c r="DYD31" t="s">
        <v>981</v>
      </c>
      <c r="DYE31" t="s">
        <v>981</v>
      </c>
      <c r="DYF31" t="s">
        <v>981</v>
      </c>
      <c r="DYG31" t="s">
        <v>981</v>
      </c>
      <c r="DYH31" t="s">
        <v>981</v>
      </c>
      <c r="DYI31" t="s">
        <v>981</v>
      </c>
      <c r="DYJ31" t="s">
        <v>981</v>
      </c>
      <c r="DYK31" t="s">
        <v>981</v>
      </c>
      <c r="DYL31" t="s">
        <v>981</v>
      </c>
      <c r="DYM31" t="s">
        <v>981</v>
      </c>
      <c r="DYN31" t="s">
        <v>981</v>
      </c>
      <c r="DYO31" t="s">
        <v>981</v>
      </c>
      <c r="DYP31" t="s">
        <v>981</v>
      </c>
      <c r="DYQ31" t="s">
        <v>981</v>
      </c>
      <c r="DYR31" t="s">
        <v>981</v>
      </c>
      <c r="DYS31" t="s">
        <v>981</v>
      </c>
      <c r="DYT31" t="s">
        <v>981</v>
      </c>
      <c r="DYU31" t="s">
        <v>981</v>
      </c>
      <c r="DYV31" t="s">
        <v>981</v>
      </c>
      <c r="DYW31" t="s">
        <v>981</v>
      </c>
      <c r="DYX31" t="s">
        <v>981</v>
      </c>
      <c r="DYY31" t="s">
        <v>981</v>
      </c>
      <c r="DYZ31" t="s">
        <v>981</v>
      </c>
      <c r="DZA31" t="s">
        <v>981</v>
      </c>
      <c r="DZB31" t="s">
        <v>981</v>
      </c>
      <c r="DZC31" t="s">
        <v>981</v>
      </c>
      <c r="DZD31" t="s">
        <v>981</v>
      </c>
      <c r="DZE31" t="s">
        <v>981</v>
      </c>
      <c r="DZF31" t="s">
        <v>981</v>
      </c>
      <c r="DZG31" t="s">
        <v>981</v>
      </c>
      <c r="DZH31" t="s">
        <v>981</v>
      </c>
      <c r="DZI31" t="s">
        <v>981</v>
      </c>
      <c r="DZJ31" t="s">
        <v>981</v>
      </c>
      <c r="DZK31" t="s">
        <v>981</v>
      </c>
      <c r="DZL31" t="s">
        <v>981</v>
      </c>
      <c r="DZM31" t="s">
        <v>981</v>
      </c>
      <c r="DZN31" t="s">
        <v>981</v>
      </c>
      <c r="DZO31" t="s">
        <v>981</v>
      </c>
      <c r="DZP31" t="s">
        <v>981</v>
      </c>
      <c r="DZQ31" t="s">
        <v>981</v>
      </c>
      <c r="DZR31" t="s">
        <v>981</v>
      </c>
      <c r="DZS31" t="s">
        <v>981</v>
      </c>
      <c r="DZT31" t="s">
        <v>981</v>
      </c>
      <c r="DZU31" t="s">
        <v>981</v>
      </c>
      <c r="DZV31" t="s">
        <v>981</v>
      </c>
      <c r="DZW31" t="s">
        <v>981</v>
      </c>
      <c r="DZX31" t="s">
        <v>981</v>
      </c>
      <c r="DZY31" t="s">
        <v>981</v>
      </c>
      <c r="DZZ31" t="s">
        <v>981</v>
      </c>
      <c r="EAA31" t="s">
        <v>981</v>
      </c>
      <c r="EAB31" t="s">
        <v>981</v>
      </c>
      <c r="EAC31" t="s">
        <v>981</v>
      </c>
      <c r="EAD31" t="s">
        <v>981</v>
      </c>
      <c r="EAE31" t="s">
        <v>981</v>
      </c>
      <c r="EAF31" t="s">
        <v>981</v>
      </c>
      <c r="EAG31" t="s">
        <v>981</v>
      </c>
      <c r="EAH31" t="s">
        <v>981</v>
      </c>
      <c r="EAI31" t="s">
        <v>981</v>
      </c>
      <c r="EAJ31" t="s">
        <v>981</v>
      </c>
      <c r="EAK31" t="s">
        <v>981</v>
      </c>
      <c r="EAL31" t="s">
        <v>981</v>
      </c>
      <c r="EAM31" t="s">
        <v>981</v>
      </c>
      <c r="EAN31" t="s">
        <v>981</v>
      </c>
      <c r="EAO31" t="s">
        <v>981</v>
      </c>
      <c r="EAP31" t="s">
        <v>981</v>
      </c>
      <c r="EAQ31" t="s">
        <v>981</v>
      </c>
      <c r="EAR31" t="s">
        <v>981</v>
      </c>
      <c r="EAS31" t="s">
        <v>981</v>
      </c>
      <c r="EAT31" t="s">
        <v>981</v>
      </c>
      <c r="EAU31" t="s">
        <v>981</v>
      </c>
      <c r="EAV31" t="s">
        <v>981</v>
      </c>
      <c r="EAW31" t="s">
        <v>981</v>
      </c>
      <c r="EAX31" t="s">
        <v>981</v>
      </c>
      <c r="EAY31" t="s">
        <v>981</v>
      </c>
      <c r="EAZ31" t="s">
        <v>981</v>
      </c>
      <c r="EBA31" t="s">
        <v>981</v>
      </c>
      <c r="EBB31" t="s">
        <v>981</v>
      </c>
      <c r="EBC31" t="s">
        <v>981</v>
      </c>
      <c r="EBD31" t="s">
        <v>981</v>
      </c>
      <c r="EBE31" t="s">
        <v>981</v>
      </c>
      <c r="EBF31" t="s">
        <v>981</v>
      </c>
      <c r="EBG31" t="s">
        <v>981</v>
      </c>
      <c r="EBH31" t="s">
        <v>981</v>
      </c>
      <c r="EBI31" t="s">
        <v>981</v>
      </c>
      <c r="EBJ31" t="s">
        <v>981</v>
      </c>
      <c r="EBK31" t="s">
        <v>981</v>
      </c>
      <c r="EBL31" t="s">
        <v>981</v>
      </c>
      <c r="EBM31" t="s">
        <v>981</v>
      </c>
      <c r="EBN31" t="s">
        <v>981</v>
      </c>
      <c r="EBO31" t="s">
        <v>981</v>
      </c>
      <c r="EBP31" t="s">
        <v>981</v>
      </c>
      <c r="EBQ31" t="s">
        <v>981</v>
      </c>
      <c r="EBR31" t="s">
        <v>981</v>
      </c>
      <c r="EBS31" t="s">
        <v>981</v>
      </c>
      <c r="EBT31" t="s">
        <v>981</v>
      </c>
      <c r="EBU31" t="s">
        <v>981</v>
      </c>
      <c r="EBV31" t="s">
        <v>981</v>
      </c>
      <c r="EBW31" t="s">
        <v>981</v>
      </c>
      <c r="EBX31" t="s">
        <v>981</v>
      </c>
      <c r="EBY31" t="s">
        <v>981</v>
      </c>
      <c r="EBZ31" t="s">
        <v>981</v>
      </c>
      <c r="ECA31" t="s">
        <v>981</v>
      </c>
      <c r="ECB31" t="s">
        <v>981</v>
      </c>
      <c r="ECC31" t="s">
        <v>981</v>
      </c>
      <c r="ECD31" t="s">
        <v>981</v>
      </c>
      <c r="ECE31" t="s">
        <v>981</v>
      </c>
      <c r="ECF31" t="s">
        <v>981</v>
      </c>
      <c r="ECG31" t="s">
        <v>981</v>
      </c>
      <c r="ECH31" t="s">
        <v>981</v>
      </c>
      <c r="ECI31" t="s">
        <v>981</v>
      </c>
      <c r="ECJ31" t="s">
        <v>981</v>
      </c>
      <c r="ECK31" t="s">
        <v>981</v>
      </c>
      <c r="ECL31" t="s">
        <v>981</v>
      </c>
      <c r="ECM31" t="s">
        <v>981</v>
      </c>
      <c r="ECN31" t="s">
        <v>981</v>
      </c>
      <c r="ECO31" t="s">
        <v>981</v>
      </c>
      <c r="ECP31" t="s">
        <v>981</v>
      </c>
      <c r="ECQ31" t="s">
        <v>981</v>
      </c>
      <c r="ECR31" t="s">
        <v>981</v>
      </c>
      <c r="ECS31" t="s">
        <v>981</v>
      </c>
      <c r="ECT31" t="s">
        <v>981</v>
      </c>
      <c r="ECU31" t="s">
        <v>981</v>
      </c>
      <c r="ECV31" t="s">
        <v>981</v>
      </c>
      <c r="ECW31" t="s">
        <v>981</v>
      </c>
      <c r="ECX31" t="s">
        <v>981</v>
      </c>
      <c r="ECY31" t="s">
        <v>981</v>
      </c>
      <c r="ECZ31" t="s">
        <v>981</v>
      </c>
      <c r="EDA31" t="s">
        <v>981</v>
      </c>
      <c r="EDB31" t="s">
        <v>981</v>
      </c>
      <c r="EDC31" t="s">
        <v>981</v>
      </c>
      <c r="EDD31" t="s">
        <v>981</v>
      </c>
      <c r="EDE31" t="s">
        <v>981</v>
      </c>
      <c r="EDF31" t="s">
        <v>981</v>
      </c>
      <c r="EDG31" t="s">
        <v>981</v>
      </c>
      <c r="EDH31" t="s">
        <v>981</v>
      </c>
      <c r="EDI31" t="s">
        <v>981</v>
      </c>
      <c r="EDJ31" t="s">
        <v>981</v>
      </c>
      <c r="EDK31" t="s">
        <v>981</v>
      </c>
      <c r="EDL31" t="s">
        <v>981</v>
      </c>
      <c r="EDM31" t="s">
        <v>981</v>
      </c>
      <c r="EDN31" t="s">
        <v>981</v>
      </c>
      <c r="EDO31" t="s">
        <v>981</v>
      </c>
      <c r="EDP31" t="s">
        <v>981</v>
      </c>
      <c r="EDQ31" t="s">
        <v>981</v>
      </c>
      <c r="EDR31" t="s">
        <v>981</v>
      </c>
      <c r="EDS31" t="s">
        <v>981</v>
      </c>
      <c r="EDT31" t="s">
        <v>981</v>
      </c>
      <c r="EDU31" t="s">
        <v>981</v>
      </c>
      <c r="EDV31" t="s">
        <v>981</v>
      </c>
      <c r="EDW31" t="s">
        <v>981</v>
      </c>
      <c r="EDX31" t="s">
        <v>981</v>
      </c>
      <c r="EDY31" t="s">
        <v>981</v>
      </c>
      <c r="EDZ31" t="s">
        <v>981</v>
      </c>
      <c r="EEA31" t="s">
        <v>981</v>
      </c>
      <c r="EEB31" t="s">
        <v>981</v>
      </c>
      <c r="EEC31" t="s">
        <v>981</v>
      </c>
      <c r="EED31" t="s">
        <v>981</v>
      </c>
      <c r="EEE31" t="s">
        <v>981</v>
      </c>
      <c r="EEF31" t="s">
        <v>981</v>
      </c>
      <c r="EEG31" t="s">
        <v>981</v>
      </c>
      <c r="EEH31" t="s">
        <v>981</v>
      </c>
      <c r="EEI31" t="s">
        <v>981</v>
      </c>
      <c r="EEJ31" t="s">
        <v>981</v>
      </c>
      <c r="EEK31" t="s">
        <v>981</v>
      </c>
      <c r="EEL31" t="s">
        <v>981</v>
      </c>
      <c r="EEM31" t="s">
        <v>981</v>
      </c>
      <c r="EEN31" t="s">
        <v>981</v>
      </c>
      <c r="EEO31" t="s">
        <v>981</v>
      </c>
      <c r="EEP31" t="s">
        <v>981</v>
      </c>
      <c r="EEQ31" t="s">
        <v>981</v>
      </c>
      <c r="EER31" t="s">
        <v>981</v>
      </c>
      <c r="EES31" t="s">
        <v>981</v>
      </c>
      <c r="EET31" t="s">
        <v>981</v>
      </c>
      <c r="EEU31" t="s">
        <v>981</v>
      </c>
      <c r="EEV31" t="s">
        <v>981</v>
      </c>
      <c r="EEW31" t="s">
        <v>981</v>
      </c>
      <c r="EEX31" t="s">
        <v>981</v>
      </c>
      <c r="EEY31" t="s">
        <v>981</v>
      </c>
      <c r="EEZ31" t="s">
        <v>981</v>
      </c>
      <c r="EFA31" t="s">
        <v>981</v>
      </c>
      <c r="EFB31" t="s">
        <v>981</v>
      </c>
      <c r="EFC31" t="s">
        <v>981</v>
      </c>
      <c r="EFD31" t="s">
        <v>981</v>
      </c>
      <c r="EFE31" t="s">
        <v>981</v>
      </c>
      <c r="EFF31" t="s">
        <v>981</v>
      </c>
      <c r="EFG31" t="s">
        <v>981</v>
      </c>
      <c r="EFH31" t="s">
        <v>981</v>
      </c>
      <c r="EFI31" t="s">
        <v>981</v>
      </c>
      <c r="EFJ31" t="s">
        <v>981</v>
      </c>
      <c r="EFK31" t="s">
        <v>981</v>
      </c>
      <c r="EFL31" t="s">
        <v>981</v>
      </c>
      <c r="EFM31" t="s">
        <v>981</v>
      </c>
      <c r="EFN31" t="s">
        <v>981</v>
      </c>
      <c r="EFO31" t="s">
        <v>981</v>
      </c>
      <c r="EFP31" t="s">
        <v>981</v>
      </c>
      <c r="EFQ31" t="s">
        <v>981</v>
      </c>
      <c r="EFR31" t="s">
        <v>981</v>
      </c>
      <c r="EFS31" t="s">
        <v>981</v>
      </c>
      <c r="EFT31" t="s">
        <v>981</v>
      </c>
      <c r="EFU31" t="s">
        <v>981</v>
      </c>
      <c r="EFV31" t="s">
        <v>981</v>
      </c>
      <c r="EFW31" t="s">
        <v>981</v>
      </c>
      <c r="EFX31" t="s">
        <v>981</v>
      </c>
      <c r="EFY31" t="s">
        <v>981</v>
      </c>
      <c r="EFZ31" t="s">
        <v>981</v>
      </c>
      <c r="EGA31" t="s">
        <v>981</v>
      </c>
      <c r="EGB31" t="s">
        <v>981</v>
      </c>
      <c r="EGC31" t="s">
        <v>981</v>
      </c>
      <c r="EGD31" t="s">
        <v>981</v>
      </c>
      <c r="EGE31" t="s">
        <v>981</v>
      </c>
      <c r="EGF31" t="s">
        <v>981</v>
      </c>
      <c r="EGG31" t="s">
        <v>981</v>
      </c>
      <c r="EGH31" t="s">
        <v>981</v>
      </c>
      <c r="EGI31" t="s">
        <v>981</v>
      </c>
      <c r="EGJ31" t="s">
        <v>981</v>
      </c>
      <c r="EGK31" t="s">
        <v>981</v>
      </c>
      <c r="EGL31" t="s">
        <v>981</v>
      </c>
      <c r="EGM31" t="s">
        <v>981</v>
      </c>
      <c r="EGN31" t="s">
        <v>981</v>
      </c>
      <c r="EGO31" t="s">
        <v>981</v>
      </c>
      <c r="EGP31" t="s">
        <v>981</v>
      </c>
      <c r="EGQ31" t="s">
        <v>981</v>
      </c>
      <c r="EGR31" t="s">
        <v>981</v>
      </c>
      <c r="EGS31" t="s">
        <v>981</v>
      </c>
      <c r="EGT31" t="s">
        <v>981</v>
      </c>
      <c r="EGU31" t="s">
        <v>981</v>
      </c>
      <c r="EGV31" t="s">
        <v>981</v>
      </c>
      <c r="EGW31" t="s">
        <v>981</v>
      </c>
      <c r="EGX31" t="s">
        <v>981</v>
      </c>
      <c r="EGY31" t="s">
        <v>981</v>
      </c>
      <c r="EGZ31" t="s">
        <v>981</v>
      </c>
      <c r="EHA31" t="s">
        <v>981</v>
      </c>
      <c r="EHB31" t="s">
        <v>981</v>
      </c>
      <c r="EHC31" t="s">
        <v>981</v>
      </c>
      <c r="EHD31" t="s">
        <v>981</v>
      </c>
      <c r="EHE31" t="s">
        <v>981</v>
      </c>
      <c r="EHF31" t="s">
        <v>981</v>
      </c>
      <c r="EHG31" t="s">
        <v>981</v>
      </c>
      <c r="EHH31" t="s">
        <v>981</v>
      </c>
      <c r="EHI31" t="s">
        <v>981</v>
      </c>
      <c r="EHJ31" t="s">
        <v>981</v>
      </c>
      <c r="EHK31" t="s">
        <v>981</v>
      </c>
      <c r="EHL31" t="s">
        <v>981</v>
      </c>
      <c r="EHM31" t="s">
        <v>981</v>
      </c>
      <c r="EHN31" t="s">
        <v>981</v>
      </c>
      <c r="EHO31" t="s">
        <v>981</v>
      </c>
      <c r="EHP31" t="s">
        <v>981</v>
      </c>
      <c r="EHQ31" t="s">
        <v>981</v>
      </c>
      <c r="EHR31" t="s">
        <v>981</v>
      </c>
      <c r="EHS31" t="s">
        <v>981</v>
      </c>
      <c r="EHT31" t="s">
        <v>981</v>
      </c>
      <c r="EHU31" t="s">
        <v>981</v>
      </c>
      <c r="EHV31" t="s">
        <v>981</v>
      </c>
      <c r="EHW31" t="s">
        <v>981</v>
      </c>
      <c r="EHX31" t="s">
        <v>981</v>
      </c>
      <c r="EHY31" t="s">
        <v>981</v>
      </c>
      <c r="EHZ31" t="s">
        <v>981</v>
      </c>
      <c r="EIA31" t="s">
        <v>981</v>
      </c>
      <c r="EIB31" t="s">
        <v>981</v>
      </c>
      <c r="EIC31" t="s">
        <v>981</v>
      </c>
      <c r="EID31" t="s">
        <v>981</v>
      </c>
      <c r="EIE31" t="s">
        <v>981</v>
      </c>
      <c r="EIF31" t="s">
        <v>981</v>
      </c>
      <c r="EIG31" t="s">
        <v>981</v>
      </c>
      <c r="EIH31" t="s">
        <v>981</v>
      </c>
      <c r="EII31" t="s">
        <v>981</v>
      </c>
      <c r="EIJ31" t="s">
        <v>981</v>
      </c>
      <c r="EIK31" t="s">
        <v>981</v>
      </c>
      <c r="EIL31" t="s">
        <v>981</v>
      </c>
      <c r="EIM31" t="s">
        <v>981</v>
      </c>
      <c r="EIN31" t="s">
        <v>981</v>
      </c>
      <c r="EIO31" t="s">
        <v>981</v>
      </c>
      <c r="EIP31" t="s">
        <v>981</v>
      </c>
      <c r="EIQ31" t="s">
        <v>981</v>
      </c>
      <c r="EIR31" t="s">
        <v>981</v>
      </c>
      <c r="EIS31" t="s">
        <v>981</v>
      </c>
      <c r="EIT31" t="s">
        <v>981</v>
      </c>
      <c r="EIU31" t="s">
        <v>981</v>
      </c>
      <c r="EIV31" t="s">
        <v>981</v>
      </c>
      <c r="EIW31" t="s">
        <v>981</v>
      </c>
      <c r="EIX31" t="s">
        <v>981</v>
      </c>
      <c r="EIY31" t="s">
        <v>981</v>
      </c>
      <c r="EIZ31" t="s">
        <v>981</v>
      </c>
      <c r="EJA31" t="s">
        <v>981</v>
      </c>
      <c r="EJB31" t="s">
        <v>981</v>
      </c>
      <c r="EJC31" t="s">
        <v>981</v>
      </c>
      <c r="EJD31" t="s">
        <v>981</v>
      </c>
      <c r="EJE31" t="s">
        <v>981</v>
      </c>
      <c r="EJF31" t="s">
        <v>981</v>
      </c>
      <c r="EJG31" t="s">
        <v>981</v>
      </c>
      <c r="EJH31" t="s">
        <v>981</v>
      </c>
      <c r="EJI31" t="s">
        <v>981</v>
      </c>
      <c r="EJJ31" t="s">
        <v>981</v>
      </c>
      <c r="EJK31" t="s">
        <v>981</v>
      </c>
      <c r="EJL31" t="s">
        <v>981</v>
      </c>
      <c r="EJM31" t="s">
        <v>981</v>
      </c>
      <c r="EJN31" t="s">
        <v>981</v>
      </c>
      <c r="EJO31" t="s">
        <v>981</v>
      </c>
      <c r="EJP31" t="s">
        <v>981</v>
      </c>
      <c r="EJQ31" t="s">
        <v>981</v>
      </c>
      <c r="EJR31" t="s">
        <v>981</v>
      </c>
      <c r="EJS31" t="s">
        <v>981</v>
      </c>
      <c r="EJT31" t="s">
        <v>981</v>
      </c>
      <c r="EJU31" t="s">
        <v>981</v>
      </c>
      <c r="EJV31" t="s">
        <v>981</v>
      </c>
      <c r="EJW31" t="s">
        <v>981</v>
      </c>
      <c r="EJX31" t="s">
        <v>981</v>
      </c>
      <c r="EJY31" t="s">
        <v>981</v>
      </c>
      <c r="EJZ31" t="s">
        <v>981</v>
      </c>
      <c r="EKA31" t="s">
        <v>981</v>
      </c>
      <c r="EKB31" t="s">
        <v>981</v>
      </c>
      <c r="EKC31" t="s">
        <v>981</v>
      </c>
      <c r="EKD31" t="s">
        <v>981</v>
      </c>
      <c r="EKE31" t="s">
        <v>981</v>
      </c>
      <c r="EKF31" t="s">
        <v>981</v>
      </c>
      <c r="EKG31" t="s">
        <v>981</v>
      </c>
      <c r="EKH31" t="s">
        <v>981</v>
      </c>
      <c r="EKI31" t="s">
        <v>981</v>
      </c>
      <c r="EKJ31" t="s">
        <v>981</v>
      </c>
      <c r="EKK31" t="s">
        <v>981</v>
      </c>
      <c r="EKL31" t="s">
        <v>981</v>
      </c>
      <c r="EKM31" t="s">
        <v>981</v>
      </c>
      <c r="EKN31" t="s">
        <v>981</v>
      </c>
      <c r="EKO31" t="s">
        <v>981</v>
      </c>
      <c r="EKP31" t="s">
        <v>981</v>
      </c>
      <c r="EKQ31" t="s">
        <v>981</v>
      </c>
      <c r="EKR31" t="s">
        <v>981</v>
      </c>
      <c r="EKS31" t="s">
        <v>981</v>
      </c>
      <c r="EKT31" t="s">
        <v>981</v>
      </c>
      <c r="EKU31" t="s">
        <v>981</v>
      </c>
      <c r="EKV31" t="s">
        <v>981</v>
      </c>
      <c r="EKW31" t="s">
        <v>981</v>
      </c>
      <c r="EKX31" t="s">
        <v>981</v>
      </c>
      <c r="EKY31" t="s">
        <v>981</v>
      </c>
      <c r="EKZ31" t="s">
        <v>981</v>
      </c>
      <c r="ELA31" t="s">
        <v>981</v>
      </c>
      <c r="ELB31" t="s">
        <v>981</v>
      </c>
      <c r="ELC31" t="s">
        <v>981</v>
      </c>
      <c r="ELD31" t="s">
        <v>981</v>
      </c>
      <c r="ELE31" t="s">
        <v>981</v>
      </c>
      <c r="ELF31" t="s">
        <v>981</v>
      </c>
      <c r="ELG31" t="s">
        <v>981</v>
      </c>
      <c r="ELH31" t="s">
        <v>981</v>
      </c>
      <c r="ELI31" t="s">
        <v>981</v>
      </c>
      <c r="ELJ31" t="s">
        <v>981</v>
      </c>
      <c r="ELK31" t="s">
        <v>981</v>
      </c>
      <c r="ELL31" t="s">
        <v>981</v>
      </c>
      <c r="ELM31" t="s">
        <v>981</v>
      </c>
      <c r="ELN31" t="s">
        <v>981</v>
      </c>
      <c r="ELO31" t="s">
        <v>981</v>
      </c>
      <c r="ELP31" t="s">
        <v>981</v>
      </c>
      <c r="ELQ31" t="s">
        <v>981</v>
      </c>
      <c r="ELR31" t="s">
        <v>981</v>
      </c>
      <c r="ELS31" t="s">
        <v>981</v>
      </c>
      <c r="ELT31" t="s">
        <v>981</v>
      </c>
      <c r="ELU31" t="s">
        <v>981</v>
      </c>
      <c r="ELV31" t="s">
        <v>981</v>
      </c>
      <c r="ELW31" t="s">
        <v>981</v>
      </c>
      <c r="ELX31" t="s">
        <v>981</v>
      </c>
      <c r="ELY31" t="s">
        <v>981</v>
      </c>
      <c r="ELZ31" t="s">
        <v>981</v>
      </c>
      <c r="EMA31" t="s">
        <v>981</v>
      </c>
      <c r="EMB31" t="s">
        <v>981</v>
      </c>
      <c r="EMC31" t="s">
        <v>981</v>
      </c>
      <c r="EMD31" t="s">
        <v>981</v>
      </c>
      <c r="EME31" t="s">
        <v>981</v>
      </c>
      <c r="EMF31" t="s">
        <v>981</v>
      </c>
      <c r="EMG31" t="s">
        <v>981</v>
      </c>
      <c r="EMH31" t="s">
        <v>981</v>
      </c>
      <c r="EMI31" t="s">
        <v>981</v>
      </c>
      <c r="EMJ31" t="s">
        <v>981</v>
      </c>
      <c r="EMK31" t="s">
        <v>981</v>
      </c>
      <c r="EML31" t="s">
        <v>981</v>
      </c>
      <c r="EMM31" t="s">
        <v>981</v>
      </c>
      <c r="EMN31" t="s">
        <v>981</v>
      </c>
      <c r="EMO31" t="s">
        <v>981</v>
      </c>
      <c r="EMP31" t="s">
        <v>981</v>
      </c>
      <c r="EMQ31" t="s">
        <v>981</v>
      </c>
      <c r="EMR31" t="s">
        <v>981</v>
      </c>
      <c r="EMS31" t="s">
        <v>981</v>
      </c>
      <c r="EMT31" t="s">
        <v>981</v>
      </c>
      <c r="EMU31" t="s">
        <v>981</v>
      </c>
      <c r="EMV31" t="s">
        <v>981</v>
      </c>
      <c r="EMW31" t="s">
        <v>981</v>
      </c>
      <c r="EMX31" t="s">
        <v>981</v>
      </c>
      <c r="EMY31" t="s">
        <v>981</v>
      </c>
      <c r="EMZ31" t="s">
        <v>981</v>
      </c>
      <c r="ENA31" t="s">
        <v>981</v>
      </c>
      <c r="ENB31" t="s">
        <v>981</v>
      </c>
      <c r="ENC31" t="s">
        <v>981</v>
      </c>
      <c r="END31" t="s">
        <v>981</v>
      </c>
      <c r="ENE31" t="s">
        <v>981</v>
      </c>
      <c r="ENF31" t="s">
        <v>981</v>
      </c>
      <c r="ENG31" t="s">
        <v>981</v>
      </c>
      <c r="ENH31" t="s">
        <v>981</v>
      </c>
      <c r="ENI31" t="s">
        <v>981</v>
      </c>
      <c r="ENJ31" t="s">
        <v>981</v>
      </c>
      <c r="ENK31" t="s">
        <v>981</v>
      </c>
      <c r="ENL31" t="s">
        <v>981</v>
      </c>
      <c r="ENM31" t="s">
        <v>981</v>
      </c>
      <c r="ENN31" t="s">
        <v>981</v>
      </c>
      <c r="ENO31" t="s">
        <v>981</v>
      </c>
      <c r="ENP31" t="s">
        <v>981</v>
      </c>
      <c r="ENQ31" t="s">
        <v>981</v>
      </c>
      <c r="ENR31" t="s">
        <v>981</v>
      </c>
      <c r="ENS31" t="s">
        <v>981</v>
      </c>
      <c r="ENT31" t="s">
        <v>981</v>
      </c>
      <c r="ENU31" t="s">
        <v>981</v>
      </c>
      <c r="ENV31" t="s">
        <v>981</v>
      </c>
      <c r="ENW31" t="s">
        <v>981</v>
      </c>
      <c r="ENX31" t="s">
        <v>981</v>
      </c>
      <c r="ENY31" t="s">
        <v>981</v>
      </c>
      <c r="ENZ31" t="s">
        <v>981</v>
      </c>
      <c r="EOA31" t="s">
        <v>981</v>
      </c>
      <c r="EOB31" t="s">
        <v>981</v>
      </c>
      <c r="EOC31" t="s">
        <v>981</v>
      </c>
      <c r="EOD31" t="s">
        <v>981</v>
      </c>
      <c r="EOE31" t="s">
        <v>981</v>
      </c>
      <c r="EOF31" t="s">
        <v>981</v>
      </c>
      <c r="EOG31" t="s">
        <v>981</v>
      </c>
      <c r="EOH31" t="s">
        <v>981</v>
      </c>
      <c r="EOI31" t="s">
        <v>981</v>
      </c>
      <c r="EOJ31" t="s">
        <v>981</v>
      </c>
      <c r="EOK31" t="s">
        <v>981</v>
      </c>
      <c r="EOL31" t="s">
        <v>981</v>
      </c>
      <c r="EOM31" t="s">
        <v>981</v>
      </c>
      <c r="EON31" t="s">
        <v>981</v>
      </c>
      <c r="EOO31" t="s">
        <v>981</v>
      </c>
      <c r="EOP31" t="s">
        <v>981</v>
      </c>
      <c r="EOQ31" t="s">
        <v>981</v>
      </c>
      <c r="EOR31" t="s">
        <v>981</v>
      </c>
      <c r="EOS31" t="s">
        <v>981</v>
      </c>
      <c r="EOT31" t="s">
        <v>981</v>
      </c>
      <c r="EOU31" t="s">
        <v>981</v>
      </c>
      <c r="EOV31" t="s">
        <v>981</v>
      </c>
      <c r="EOW31" t="s">
        <v>981</v>
      </c>
      <c r="EOX31" t="s">
        <v>981</v>
      </c>
      <c r="EOY31" t="s">
        <v>981</v>
      </c>
      <c r="EOZ31" t="s">
        <v>981</v>
      </c>
      <c r="EPA31" t="s">
        <v>981</v>
      </c>
      <c r="EPB31" t="s">
        <v>981</v>
      </c>
      <c r="EPC31" t="s">
        <v>981</v>
      </c>
      <c r="EPD31" t="s">
        <v>981</v>
      </c>
      <c r="EPE31" t="s">
        <v>981</v>
      </c>
      <c r="EPF31" t="s">
        <v>981</v>
      </c>
      <c r="EPG31" t="s">
        <v>981</v>
      </c>
      <c r="EPH31" t="s">
        <v>981</v>
      </c>
      <c r="EPI31" t="s">
        <v>981</v>
      </c>
      <c r="EPJ31" t="s">
        <v>981</v>
      </c>
      <c r="EPK31" t="s">
        <v>981</v>
      </c>
      <c r="EPL31" t="s">
        <v>981</v>
      </c>
      <c r="EPM31" t="s">
        <v>981</v>
      </c>
      <c r="EPN31" t="s">
        <v>981</v>
      </c>
      <c r="EPO31" t="s">
        <v>981</v>
      </c>
      <c r="EPP31" t="s">
        <v>981</v>
      </c>
      <c r="EPQ31" t="s">
        <v>981</v>
      </c>
      <c r="EPR31" t="s">
        <v>981</v>
      </c>
      <c r="EPS31" t="s">
        <v>981</v>
      </c>
      <c r="EPT31" t="s">
        <v>981</v>
      </c>
      <c r="EPU31" t="s">
        <v>981</v>
      </c>
      <c r="EPV31" t="s">
        <v>981</v>
      </c>
      <c r="EPW31" t="s">
        <v>981</v>
      </c>
      <c r="EPX31" t="s">
        <v>981</v>
      </c>
      <c r="EPY31" t="s">
        <v>981</v>
      </c>
      <c r="EPZ31" t="s">
        <v>981</v>
      </c>
      <c r="EQA31" t="s">
        <v>981</v>
      </c>
      <c r="EQB31" t="s">
        <v>981</v>
      </c>
      <c r="EQC31" t="s">
        <v>981</v>
      </c>
      <c r="EQD31" t="s">
        <v>981</v>
      </c>
      <c r="EQE31" t="s">
        <v>981</v>
      </c>
      <c r="EQF31" t="s">
        <v>981</v>
      </c>
      <c r="EQG31" t="s">
        <v>981</v>
      </c>
      <c r="EQH31" t="s">
        <v>981</v>
      </c>
      <c r="EQI31" t="s">
        <v>981</v>
      </c>
      <c r="EQJ31" t="s">
        <v>981</v>
      </c>
      <c r="EQK31" t="s">
        <v>981</v>
      </c>
      <c r="EQL31" t="s">
        <v>981</v>
      </c>
      <c r="EQM31" t="s">
        <v>981</v>
      </c>
      <c r="EQN31" t="s">
        <v>981</v>
      </c>
      <c r="EQO31" t="s">
        <v>981</v>
      </c>
      <c r="EQP31" t="s">
        <v>981</v>
      </c>
      <c r="EQQ31" t="s">
        <v>981</v>
      </c>
      <c r="EQR31" t="s">
        <v>981</v>
      </c>
      <c r="EQS31" t="s">
        <v>981</v>
      </c>
      <c r="EQT31" t="s">
        <v>981</v>
      </c>
      <c r="EQU31" t="s">
        <v>981</v>
      </c>
      <c r="EQV31" t="s">
        <v>981</v>
      </c>
      <c r="EQW31" t="s">
        <v>981</v>
      </c>
      <c r="EQX31" t="s">
        <v>981</v>
      </c>
      <c r="EQY31" t="s">
        <v>981</v>
      </c>
      <c r="EQZ31" t="s">
        <v>981</v>
      </c>
      <c r="ERA31" t="s">
        <v>981</v>
      </c>
      <c r="ERB31" t="s">
        <v>981</v>
      </c>
      <c r="ERC31" t="s">
        <v>981</v>
      </c>
      <c r="ERD31" t="s">
        <v>981</v>
      </c>
      <c r="ERE31" t="s">
        <v>981</v>
      </c>
      <c r="ERF31" t="s">
        <v>981</v>
      </c>
      <c r="ERG31" t="s">
        <v>981</v>
      </c>
      <c r="ERH31" t="s">
        <v>981</v>
      </c>
      <c r="ERI31" t="s">
        <v>981</v>
      </c>
      <c r="ERJ31" t="s">
        <v>981</v>
      </c>
      <c r="ERK31" t="s">
        <v>981</v>
      </c>
      <c r="ERL31" t="s">
        <v>981</v>
      </c>
      <c r="ERM31" t="s">
        <v>981</v>
      </c>
      <c r="ERN31" t="s">
        <v>981</v>
      </c>
      <c r="ERO31" t="s">
        <v>981</v>
      </c>
      <c r="ERP31" t="s">
        <v>981</v>
      </c>
      <c r="ERQ31" t="s">
        <v>981</v>
      </c>
      <c r="ERR31" t="s">
        <v>981</v>
      </c>
      <c r="ERS31" t="s">
        <v>981</v>
      </c>
      <c r="ERT31" t="s">
        <v>981</v>
      </c>
      <c r="ERU31" t="s">
        <v>981</v>
      </c>
      <c r="ERV31" t="s">
        <v>981</v>
      </c>
      <c r="ERW31" t="s">
        <v>981</v>
      </c>
      <c r="ERX31" t="s">
        <v>981</v>
      </c>
      <c r="ERY31" t="s">
        <v>981</v>
      </c>
      <c r="ERZ31" t="s">
        <v>981</v>
      </c>
      <c r="ESA31" t="s">
        <v>981</v>
      </c>
      <c r="ESB31" t="s">
        <v>981</v>
      </c>
      <c r="ESC31" t="s">
        <v>981</v>
      </c>
      <c r="ESD31" t="s">
        <v>981</v>
      </c>
      <c r="ESE31" t="s">
        <v>981</v>
      </c>
      <c r="ESF31" t="s">
        <v>981</v>
      </c>
      <c r="ESG31" t="s">
        <v>981</v>
      </c>
      <c r="ESH31" t="s">
        <v>981</v>
      </c>
      <c r="ESI31" t="s">
        <v>981</v>
      </c>
      <c r="ESJ31" t="s">
        <v>981</v>
      </c>
      <c r="ESK31" t="s">
        <v>981</v>
      </c>
      <c r="ESL31" t="s">
        <v>981</v>
      </c>
      <c r="ESM31" t="s">
        <v>981</v>
      </c>
      <c r="ESN31" t="s">
        <v>981</v>
      </c>
      <c r="ESO31" t="s">
        <v>981</v>
      </c>
      <c r="ESP31" t="s">
        <v>981</v>
      </c>
      <c r="ESQ31" t="s">
        <v>981</v>
      </c>
      <c r="ESR31" t="s">
        <v>981</v>
      </c>
      <c r="ESS31" t="s">
        <v>981</v>
      </c>
      <c r="EST31" t="s">
        <v>981</v>
      </c>
      <c r="ESU31" t="s">
        <v>981</v>
      </c>
      <c r="ESV31" t="s">
        <v>981</v>
      </c>
      <c r="ESW31" t="s">
        <v>981</v>
      </c>
      <c r="ESX31" t="s">
        <v>981</v>
      </c>
      <c r="ESY31" t="s">
        <v>981</v>
      </c>
      <c r="ESZ31" t="s">
        <v>981</v>
      </c>
      <c r="ETA31" t="s">
        <v>981</v>
      </c>
      <c r="ETB31" t="s">
        <v>981</v>
      </c>
      <c r="ETC31" t="s">
        <v>981</v>
      </c>
      <c r="ETD31" t="s">
        <v>981</v>
      </c>
      <c r="ETE31" t="s">
        <v>981</v>
      </c>
      <c r="ETF31" t="s">
        <v>981</v>
      </c>
      <c r="ETG31" t="s">
        <v>981</v>
      </c>
      <c r="ETH31" t="s">
        <v>981</v>
      </c>
      <c r="ETI31" t="s">
        <v>981</v>
      </c>
      <c r="ETJ31" t="s">
        <v>981</v>
      </c>
      <c r="ETK31" t="s">
        <v>981</v>
      </c>
      <c r="ETL31" t="s">
        <v>981</v>
      </c>
      <c r="ETM31" t="s">
        <v>981</v>
      </c>
      <c r="ETN31" t="s">
        <v>981</v>
      </c>
      <c r="ETO31" t="s">
        <v>981</v>
      </c>
      <c r="ETP31" t="s">
        <v>981</v>
      </c>
      <c r="ETQ31" t="s">
        <v>981</v>
      </c>
      <c r="ETR31" t="s">
        <v>981</v>
      </c>
      <c r="ETS31" t="s">
        <v>981</v>
      </c>
      <c r="ETT31" t="s">
        <v>981</v>
      </c>
      <c r="ETU31" t="s">
        <v>981</v>
      </c>
      <c r="ETV31" t="s">
        <v>981</v>
      </c>
      <c r="ETW31" t="s">
        <v>981</v>
      </c>
      <c r="ETX31" t="s">
        <v>981</v>
      </c>
      <c r="ETY31" t="s">
        <v>981</v>
      </c>
      <c r="ETZ31" t="s">
        <v>981</v>
      </c>
      <c r="EUA31" t="s">
        <v>981</v>
      </c>
      <c r="EUB31" t="s">
        <v>981</v>
      </c>
      <c r="EUC31" t="s">
        <v>981</v>
      </c>
      <c r="EUD31" t="s">
        <v>981</v>
      </c>
      <c r="EUE31" t="s">
        <v>981</v>
      </c>
      <c r="EUF31" t="s">
        <v>981</v>
      </c>
      <c r="EUG31" t="s">
        <v>981</v>
      </c>
      <c r="EUH31" t="s">
        <v>981</v>
      </c>
      <c r="EUI31" t="s">
        <v>981</v>
      </c>
      <c r="EUJ31" t="s">
        <v>981</v>
      </c>
      <c r="EUK31" t="s">
        <v>981</v>
      </c>
      <c r="EUL31" t="s">
        <v>981</v>
      </c>
      <c r="EUM31" t="s">
        <v>981</v>
      </c>
      <c r="EUN31" t="s">
        <v>981</v>
      </c>
      <c r="EUO31" t="s">
        <v>981</v>
      </c>
      <c r="EUP31" t="s">
        <v>981</v>
      </c>
      <c r="EUQ31" t="s">
        <v>981</v>
      </c>
      <c r="EUR31" t="s">
        <v>981</v>
      </c>
      <c r="EUS31" t="s">
        <v>981</v>
      </c>
      <c r="EUT31" t="s">
        <v>981</v>
      </c>
      <c r="EUU31" t="s">
        <v>981</v>
      </c>
      <c r="EUV31" t="s">
        <v>981</v>
      </c>
      <c r="EUW31" t="s">
        <v>981</v>
      </c>
      <c r="EUX31" t="s">
        <v>981</v>
      </c>
      <c r="EUY31" t="s">
        <v>981</v>
      </c>
      <c r="EUZ31" t="s">
        <v>981</v>
      </c>
      <c r="EVA31" t="s">
        <v>981</v>
      </c>
      <c r="EVB31" t="s">
        <v>981</v>
      </c>
      <c r="EVC31" t="s">
        <v>981</v>
      </c>
      <c r="EVD31" t="s">
        <v>981</v>
      </c>
      <c r="EVE31" t="s">
        <v>981</v>
      </c>
      <c r="EVF31" t="s">
        <v>981</v>
      </c>
      <c r="EVG31" t="s">
        <v>981</v>
      </c>
      <c r="EVH31" t="s">
        <v>981</v>
      </c>
      <c r="EVI31" t="s">
        <v>981</v>
      </c>
      <c r="EVJ31" t="s">
        <v>981</v>
      </c>
      <c r="EVK31" t="s">
        <v>981</v>
      </c>
      <c r="EVL31" t="s">
        <v>981</v>
      </c>
      <c r="EVM31" t="s">
        <v>981</v>
      </c>
      <c r="EVN31" t="s">
        <v>981</v>
      </c>
      <c r="EVO31" t="s">
        <v>981</v>
      </c>
      <c r="EVP31" t="s">
        <v>981</v>
      </c>
      <c r="EVQ31" t="s">
        <v>981</v>
      </c>
      <c r="EVR31" t="s">
        <v>981</v>
      </c>
      <c r="EVS31" t="s">
        <v>981</v>
      </c>
      <c r="EVT31" t="s">
        <v>981</v>
      </c>
      <c r="EVU31" t="s">
        <v>981</v>
      </c>
      <c r="EVV31" t="s">
        <v>981</v>
      </c>
      <c r="EVW31" t="s">
        <v>981</v>
      </c>
      <c r="EVX31" t="s">
        <v>981</v>
      </c>
      <c r="EVY31" t="s">
        <v>981</v>
      </c>
      <c r="EVZ31" t="s">
        <v>981</v>
      </c>
      <c r="EWA31" t="s">
        <v>981</v>
      </c>
      <c r="EWB31" t="s">
        <v>981</v>
      </c>
      <c r="EWC31" t="s">
        <v>981</v>
      </c>
      <c r="EWD31" t="s">
        <v>981</v>
      </c>
      <c r="EWE31" t="s">
        <v>981</v>
      </c>
      <c r="EWF31" t="s">
        <v>981</v>
      </c>
      <c r="EWG31" t="s">
        <v>981</v>
      </c>
      <c r="EWH31" t="s">
        <v>981</v>
      </c>
      <c r="EWI31" t="s">
        <v>981</v>
      </c>
      <c r="EWJ31" t="s">
        <v>981</v>
      </c>
      <c r="EWK31" t="s">
        <v>981</v>
      </c>
      <c r="EWL31" t="s">
        <v>981</v>
      </c>
      <c r="EWM31" t="s">
        <v>981</v>
      </c>
      <c r="EWN31" t="s">
        <v>981</v>
      </c>
      <c r="EWO31" t="s">
        <v>981</v>
      </c>
      <c r="EWP31" t="s">
        <v>981</v>
      </c>
      <c r="EWQ31" t="s">
        <v>981</v>
      </c>
      <c r="EWR31" t="s">
        <v>981</v>
      </c>
      <c r="EWS31" t="s">
        <v>981</v>
      </c>
      <c r="EWT31" t="s">
        <v>981</v>
      </c>
      <c r="EWU31" t="s">
        <v>981</v>
      </c>
      <c r="EWV31" t="s">
        <v>981</v>
      </c>
      <c r="EWW31" t="s">
        <v>981</v>
      </c>
      <c r="EWX31" t="s">
        <v>981</v>
      </c>
      <c r="EWY31" t="s">
        <v>981</v>
      </c>
      <c r="EWZ31" t="s">
        <v>981</v>
      </c>
      <c r="EXA31" t="s">
        <v>981</v>
      </c>
      <c r="EXB31" t="s">
        <v>981</v>
      </c>
      <c r="EXC31" t="s">
        <v>981</v>
      </c>
      <c r="EXD31" t="s">
        <v>981</v>
      </c>
      <c r="EXE31" t="s">
        <v>981</v>
      </c>
      <c r="EXF31" t="s">
        <v>981</v>
      </c>
      <c r="EXG31" t="s">
        <v>981</v>
      </c>
      <c r="EXH31" t="s">
        <v>981</v>
      </c>
      <c r="EXI31" t="s">
        <v>981</v>
      </c>
      <c r="EXJ31" t="s">
        <v>981</v>
      </c>
      <c r="EXK31" t="s">
        <v>981</v>
      </c>
      <c r="EXL31" t="s">
        <v>981</v>
      </c>
      <c r="EXM31" t="s">
        <v>981</v>
      </c>
      <c r="EXN31" t="s">
        <v>981</v>
      </c>
      <c r="EXO31" t="s">
        <v>981</v>
      </c>
      <c r="EXP31" t="s">
        <v>981</v>
      </c>
      <c r="EXQ31" t="s">
        <v>981</v>
      </c>
      <c r="EXR31" t="s">
        <v>981</v>
      </c>
      <c r="EXS31" t="s">
        <v>981</v>
      </c>
      <c r="EXT31" t="s">
        <v>981</v>
      </c>
      <c r="EXU31" t="s">
        <v>981</v>
      </c>
      <c r="EXV31" t="s">
        <v>981</v>
      </c>
      <c r="EXW31" t="s">
        <v>981</v>
      </c>
      <c r="EXX31" t="s">
        <v>981</v>
      </c>
      <c r="EXY31" t="s">
        <v>981</v>
      </c>
      <c r="EXZ31" t="s">
        <v>981</v>
      </c>
      <c r="EYA31" t="s">
        <v>981</v>
      </c>
      <c r="EYB31" t="s">
        <v>981</v>
      </c>
      <c r="EYC31" t="s">
        <v>981</v>
      </c>
      <c r="EYD31" t="s">
        <v>981</v>
      </c>
      <c r="EYE31" t="s">
        <v>981</v>
      </c>
      <c r="EYF31" t="s">
        <v>981</v>
      </c>
      <c r="EYG31" t="s">
        <v>981</v>
      </c>
      <c r="EYH31" t="s">
        <v>981</v>
      </c>
      <c r="EYI31" t="s">
        <v>981</v>
      </c>
      <c r="EYJ31" t="s">
        <v>981</v>
      </c>
      <c r="EYK31" t="s">
        <v>981</v>
      </c>
      <c r="EYL31" t="s">
        <v>981</v>
      </c>
      <c r="EYM31" t="s">
        <v>981</v>
      </c>
      <c r="EYN31" t="s">
        <v>981</v>
      </c>
      <c r="EYO31" t="s">
        <v>981</v>
      </c>
      <c r="EYP31" t="s">
        <v>981</v>
      </c>
      <c r="EYQ31" t="s">
        <v>981</v>
      </c>
      <c r="EYR31" t="s">
        <v>981</v>
      </c>
      <c r="EYS31" t="s">
        <v>981</v>
      </c>
      <c r="EYT31" t="s">
        <v>981</v>
      </c>
      <c r="EYU31" t="s">
        <v>981</v>
      </c>
      <c r="EYV31" t="s">
        <v>981</v>
      </c>
      <c r="EYW31" t="s">
        <v>981</v>
      </c>
      <c r="EYX31" t="s">
        <v>981</v>
      </c>
      <c r="EYY31" t="s">
        <v>981</v>
      </c>
      <c r="EYZ31" t="s">
        <v>981</v>
      </c>
      <c r="EZA31" t="s">
        <v>981</v>
      </c>
      <c r="EZB31" t="s">
        <v>981</v>
      </c>
      <c r="EZC31" t="s">
        <v>981</v>
      </c>
      <c r="EZD31" t="s">
        <v>981</v>
      </c>
      <c r="EZE31" t="s">
        <v>981</v>
      </c>
      <c r="EZF31" t="s">
        <v>981</v>
      </c>
      <c r="EZG31" t="s">
        <v>981</v>
      </c>
      <c r="EZH31" t="s">
        <v>981</v>
      </c>
      <c r="EZI31" t="s">
        <v>981</v>
      </c>
      <c r="EZJ31" t="s">
        <v>981</v>
      </c>
      <c r="EZK31" t="s">
        <v>981</v>
      </c>
      <c r="EZL31" t="s">
        <v>981</v>
      </c>
      <c r="EZM31" t="s">
        <v>981</v>
      </c>
      <c r="EZN31" t="s">
        <v>981</v>
      </c>
      <c r="EZO31" t="s">
        <v>981</v>
      </c>
      <c r="EZP31" t="s">
        <v>981</v>
      </c>
      <c r="EZQ31" t="s">
        <v>981</v>
      </c>
      <c r="EZR31" t="s">
        <v>981</v>
      </c>
      <c r="EZS31" t="s">
        <v>981</v>
      </c>
      <c r="EZT31" t="s">
        <v>981</v>
      </c>
      <c r="EZU31" t="s">
        <v>981</v>
      </c>
      <c r="EZV31" t="s">
        <v>981</v>
      </c>
      <c r="EZW31" t="s">
        <v>981</v>
      </c>
      <c r="EZX31" t="s">
        <v>981</v>
      </c>
      <c r="EZY31" t="s">
        <v>981</v>
      </c>
      <c r="EZZ31" t="s">
        <v>981</v>
      </c>
      <c r="FAA31" t="s">
        <v>981</v>
      </c>
      <c r="FAB31" t="s">
        <v>981</v>
      </c>
      <c r="FAC31" t="s">
        <v>981</v>
      </c>
      <c r="FAD31" t="s">
        <v>981</v>
      </c>
      <c r="FAE31" t="s">
        <v>981</v>
      </c>
      <c r="FAF31" t="s">
        <v>981</v>
      </c>
      <c r="FAG31" t="s">
        <v>981</v>
      </c>
      <c r="FAH31" t="s">
        <v>981</v>
      </c>
      <c r="FAI31" t="s">
        <v>981</v>
      </c>
      <c r="FAJ31" t="s">
        <v>981</v>
      </c>
      <c r="FAK31" t="s">
        <v>981</v>
      </c>
      <c r="FAL31" t="s">
        <v>981</v>
      </c>
      <c r="FAM31" t="s">
        <v>981</v>
      </c>
      <c r="FAN31" t="s">
        <v>981</v>
      </c>
      <c r="FAO31" t="s">
        <v>981</v>
      </c>
      <c r="FAP31" t="s">
        <v>981</v>
      </c>
      <c r="FAQ31" t="s">
        <v>981</v>
      </c>
      <c r="FAR31" t="s">
        <v>981</v>
      </c>
      <c r="FAS31" t="s">
        <v>981</v>
      </c>
      <c r="FAT31" t="s">
        <v>981</v>
      </c>
      <c r="FAU31" t="s">
        <v>981</v>
      </c>
      <c r="FAV31" t="s">
        <v>981</v>
      </c>
      <c r="FAW31" t="s">
        <v>981</v>
      </c>
      <c r="FAX31" t="s">
        <v>981</v>
      </c>
      <c r="FAY31" t="s">
        <v>981</v>
      </c>
      <c r="FAZ31" t="s">
        <v>981</v>
      </c>
      <c r="FBA31" t="s">
        <v>981</v>
      </c>
      <c r="FBB31" t="s">
        <v>981</v>
      </c>
      <c r="FBC31" t="s">
        <v>981</v>
      </c>
      <c r="FBD31" t="s">
        <v>981</v>
      </c>
      <c r="FBE31" t="s">
        <v>981</v>
      </c>
      <c r="FBF31" t="s">
        <v>981</v>
      </c>
      <c r="FBG31" t="s">
        <v>981</v>
      </c>
      <c r="FBH31" t="s">
        <v>981</v>
      </c>
      <c r="FBI31" t="s">
        <v>981</v>
      </c>
      <c r="FBJ31" t="s">
        <v>981</v>
      </c>
      <c r="FBK31" t="s">
        <v>981</v>
      </c>
      <c r="FBL31" t="s">
        <v>981</v>
      </c>
      <c r="FBM31" t="s">
        <v>981</v>
      </c>
      <c r="FBN31" t="s">
        <v>981</v>
      </c>
      <c r="FBO31" t="s">
        <v>981</v>
      </c>
      <c r="FBP31" t="s">
        <v>981</v>
      </c>
      <c r="FBQ31" t="s">
        <v>981</v>
      </c>
      <c r="FBR31" t="s">
        <v>981</v>
      </c>
      <c r="FBS31" t="s">
        <v>981</v>
      </c>
      <c r="FBT31" t="s">
        <v>981</v>
      </c>
      <c r="FBU31" t="s">
        <v>981</v>
      </c>
      <c r="FBV31" t="s">
        <v>981</v>
      </c>
      <c r="FBW31" t="s">
        <v>981</v>
      </c>
      <c r="FBX31" t="s">
        <v>981</v>
      </c>
      <c r="FBY31" t="s">
        <v>981</v>
      </c>
      <c r="FBZ31" t="s">
        <v>981</v>
      </c>
      <c r="FCA31" t="s">
        <v>981</v>
      </c>
      <c r="FCB31" t="s">
        <v>981</v>
      </c>
      <c r="FCC31" t="s">
        <v>981</v>
      </c>
      <c r="FCD31" t="s">
        <v>981</v>
      </c>
      <c r="FCE31" t="s">
        <v>981</v>
      </c>
      <c r="FCF31" t="s">
        <v>981</v>
      </c>
      <c r="FCG31" t="s">
        <v>981</v>
      </c>
      <c r="FCH31" t="s">
        <v>981</v>
      </c>
      <c r="FCI31" t="s">
        <v>981</v>
      </c>
      <c r="FCJ31" t="s">
        <v>981</v>
      </c>
      <c r="FCK31" t="s">
        <v>981</v>
      </c>
      <c r="FCL31" t="s">
        <v>981</v>
      </c>
      <c r="FCM31" t="s">
        <v>981</v>
      </c>
      <c r="FCN31" t="s">
        <v>981</v>
      </c>
      <c r="FCO31" t="s">
        <v>981</v>
      </c>
      <c r="FCP31" t="s">
        <v>981</v>
      </c>
      <c r="FCQ31" t="s">
        <v>981</v>
      </c>
      <c r="FCR31" t="s">
        <v>981</v>
      </c>
      <c r="FCS31" t="s">
        <v>981</v>
      </c>
      <c r="FCT31" t="s">
        <v>981</v>
      </c>
      <c r="FCU31" t="s">
        <v>981</v>
      </c>
      <c r="FCV31" t="s">
        <v>981</v>
      </c>
      <c r="FCW31" t="s">
        <v>981</v>
      </c>
      <c r="FCX31" t="s">
        <v>981</v>
      </c>
      <c r="FCY31" t="s">
        <v>981</v>
      </c>
      <c r="FCZ31" t="s">
        <v>981</v>
      </c>
      <c r="FDA31" t="s">
        <v>981</v>
      </c>
      <c r="FDB31" t="s">
        <v>981</v>
      </c>
      <c r="FDC31" t="s">
        <v>981</v>
      </c>
      <c r="FDD31" t="s">
        <v>981</v>
      </c>
      <c r="FDE31" t="s">
        <v>981</v>
      </c>
      <c r="FDF31" t="s">
        <v>981</v>
      </c>
      <c r="FDG31" t="s">
        <v>981</v>
      </c>
      <c r="FDH31" t="s">
        <v>981</v>
      </c>
      <c r="FDI31" t="s">
        <v>981</v>
      </c>
      <c r="FDJ31" t="s">
        <v>981</v>
      </c>
      <c r="FDK31" t="s">
        <v>981</v>
      </c>
      <c r="FDL31" t="s">
        <v>981</v>
      </c>
      <c r="FDM31" t="s">
        <v>981</v>
      </c>
      <c r="FDN31" t="s">
        <v>981</v>
      </c>
      <c r="FDO31" t="s">
        <v>981</v>
      </c>
      <c r="FDP31" t="s">
        <v>981</v>
      </c>
      <c r="FDQ31" t="s">
        <v>981</v>
      </c>
      <c r="FDR31" t="s">
        <v>981</v>
      </c>
      <c r="FDS31" t="s">
        <v>981</v>
      </c>
      <c r="FDT31" t="s">
        <v>981</v>
      </c>
      <c r="FDU31" t="s">
        <v>981</v>
      </c>
      <c r="FDV31" t="s">
        <v>981</v>
      </c>
      <c r="FDW31" t="s">
        <v>981</v>
      </c>
      <c r="FDX31" t="s">
        <v>981</v>
      </c>
      <c r="FDY31" t="s">
        <v>981</v>
      </c>
      <c r="FDZ31" t="s">
        <v>981</v>
      </c>
      <c r="FEA31" t="s">
        <v>981</v>
      </c>
      <c r="FEB31" t="s">
        <v>981</v>
      </c>
      <c r="FEC31" t="s">
        <v>981</v>
      </c>
      <c r="FED31" t="s">
        <v>981</v>
      </c>
      <c r="FEE31" t="s">
        <v>981</v>
      </c>
      <c r="FEF31" t="s">
        <v>981</v>
      </c>
      <c r="FEG31" t="s">
        <v>981</v>
      </c>
      <c r="FEH31" t="s">
        <v>981</v>
      </c>
      <c r="FEI31" t="s">
        <v>981</v>
      </c>
      <c r="FEJ31" t="s">
        <v>981</v>
      </c>
      <c r="FEK31" t="s">
        <v>981</v>
      </c>
      <c r="FEL31" t="s">
        <v>981</v>
      </c>
      <c r="FEM31" t="s">
        <v>981</v>
      </c>
      <c r="FEN31" t="s">
        <v>981</v>
      </c>
      <c r="FEO31" t="s">
        <v>981</v>
      </c>
      <c r="FEP31" t="s">
        <v>981</v>
      </c>
      <c r="FEQ31" t="s">
        <v>981</v>
      </c>
      <c r="FER31" t="s">
        <v>981</v>
      </c>
      <c r="FES31" t="s">
        <v>981</v>
      </c>
      <c r="FET31" t="s">
        <v>981</v>
      </c>
      <c r="FEU31" t="s">
        <v>981</v>
      </c>
      <c r="FEV31" t="s">
        <v>981</v>
      </c>
      <c r="FEW31" t="s">
        <v>981</v>
      </c>
      <c r="FEX31" t="s">
        <v>981</v>
      </c>
      <c r="FEY31" t="s">
        <v>981</v>
      </c>
      <c r="FEZ31" t="s">
        <v>981</v>
      </c>
      <c r="FFA31" t="s">
        <v>981</v>
      </c>
      <c r="FFB31" t="s">
        <v>981</v>
      </c>
      <c r="FFC31" t="s">
        <v>981</v>
      </c>
      <c r="FFD31" t="s">
        <v>981</v>
      </c>
      <c r="FFE31" t="s">
        <v>981</v>
      </c>
      <c r="FFF31" t="s">
        <v>981</v>
      </c>
      <c r="FFG31" t="s">
        <v>981</v>
      </c>
      <c r="FFH31" t="s">
        <v>981</v>
      </c>
      <c r="FFI31" t="s">
        <v>981</v>
      </c>
      <c r="FFJ31" t="s">
        <v>981</v>
      </c>
      <c r="FFK31" t="s">
        <v>981</v>
      </c>
      <c r="FFL31" t="s">
        <v>981</v>
      </c>
      <c r="FFM31" t="s">
        <v>981</v>
      </c>
      <c r="FFN31" t="s">
        <v>981</v>
      </c>
      <c r="FFO31" t="s">
        <v>981</v>
      </c>
      <c r="FFP31" t="s">
        <v>981</v>
      </c>
      <c r="FFQ31" t="s">
        <v>981</v>
      </c>
      <c r="FFR31" t="s">
        <v>981</v>
      </c>
      <c r="FFS31" t="s">
        <v>981</v>
      </c>
      <c r="FFT31" t="s">
        <v>981</v>
      </c>
      <c r="FFU31" t="s">
        <v>981</v>
      </c>
      <c r="FFV31" t="s">
        <v>981</v>
      </c>
      <c r="FFW31" t="s">
        <v>981</v>
      </c>
      <c r="FFX31" t="s">
        <v>981</v>
      </c>
      <c r="FFY31" t="s">
        <v>981</v>
      </c>
      <c r="FFZ31" t="s">
        <v>981</v>
      </c>
      <c r="FGA31" t="s">
        <v>981</v>
      </c>
      <c r="FGB31" t="s">
        <v>981</v>
      </c>
      <c r="FGC31" t="s">
        <v>981</v>
      </c>
      <c r="FGD31" t="s">
        <v>981</v>
      </c>
      <c r="FGE31" t="s">
        <v>981</v>
      </c>
      <c r="FGF31" t="s">
        <v>981</v>
      </c>
      <c r="FGG31" t="s">
        <v>981</v>
      </c>
      <c r="FGH31" t="s">
        <v>981</v>
      </c>
      <c r="FGI31" t="s">
        <v>981</v>
      </c>
      <c r="FGJ31" t="s">
        <v>981</v>
      </c>
      <c r="FGK31" t="s">
        <v>981</v>
      </c>
      <c r="FGL31" t="s">
        <v>981</v>
      </c>
      <c r="FGM31" t="s">
        <v>981</v>
      </c>
      <c r="FGN31" t="s">
        <v>981</v>
      </c>
      <c r="FGO31" t="s">
        <v>981</v>
      </c>
      <c r="FGP31" t="s">
        <v>981</v>
      </c>
      <c r="FGQ31" t="s">
        <v>981</v>
      </c>
      <c r="FGR31" t="s">
        <v>981</v>
      </c>
      <c r="FGS31" t="s">
        <v>981</v>
      </c>
      <c r="FGT31" t="s">
        <v>981</v>
      </c>
      <c r="FGU31" t="s">
        <v>981</v>
      </c>
      <c r="FGV31" t="s">
        <v>981</v>
      </c>
      <c r="FGW31" t="s">
        <v>981</v>
      </c>
      <c r="FGX31" t="s">
        <v>981</v>
      </c>
      <c r="FGY31" t="s">
        <v>981</v>
      </c>
      <c r="FGZ31" t="s">
        <v>981</v>
      </c>
      <c r="FHA31" t="s">
        <v>981</v>
      </c>
      <c r="FHB31" t="s">
        <v>981</v>
      </c>
      <c r="FHC31" t="s">
        <v>981</v>
      </c>
      <c r="FHD31" t="s">
        <v>981</v>
      </c>
      <c r="FHE31" t="s">
        <v>981</v>
      </c>
      <c r="FHF31" t="s">
        <v>981</v>
      </c>
      <c r="FHG31" t="s">
        <v>981</v>
      </c>
      <c r="FHH31" t="s">
        <v>981</v>
      </c>
      <c r="FHI31" t="s">
        <v>981</v>
      </c>
      <c r="FHJ31" t="s">
        <v>981</v>
      </c>
      <c r="FHK31" t="s">
        <v>981</v>
      </c>
      <c r="FHL31" t="s">
        <v>981</v>
      </c>
      <c r="FHM31" t="s">
        <v>981</v>
      </c>
      <c r="FHN31" t="s">
        <v>981</v>
      </c>
      <c r="FHO31" t="s">
        <v>981</v>
      </c>
      <c r="FHP31" t="s">
        <v>981</v>
      </c>
      <c r="FHQ31" t="s">
        <v>981</v>
      </c>
      <c r="FHR31" t="s">
        <v>981</v>
      </c>
      <c r="FHS31" t="s">
        <v>981</v>
      </c>
      <c r="FHT31" t="s">
        <v>981</v>
      </c>
      <c r="FHU31" t="s">
        <v>981</v>
      </c>
      <c r="FHV31" t="s">
        <v>981</v>
      </c>
      <c r="FHW31" t="s">
        <v>981</v>
      </c>
      <c r="FHX31" t="s">
        <v>981</v>
      </c>
      <c r="FHY31" t="s">
        <v>981</v>
      </c>
      <c r="FHZ31" t="s">
        <v>981</v>
      </c>
      <c r="FIA31" t="s">
        <v>981</v>
      </c>
      <c r="FIB31" t="s">
        <v>981</v>
      </c>
      <c r="FIC31" t="s">
        <v>981</v>
      </c>
      <c r="FID31" t="s">
        <v>981</v>
      </c>
      <c r="FIE31" t="s">
        <v>981</v>
      </c>
      <c r="FIF31" t="s">
        <v>981</v>
      </c>
      <c r="FIG31" t="s">
        <v>981</v>
      </c>
      <c r="FIH31" t="s">
        <v>981</v>
      </c>
      <c r="FII31" t="s">
        <v>981</v>
      </c>
      <c r="FIJ31" t="s">
        <v>981</v>
      </c>
      <c r="FIK31" t="s">
        <v>981</v>
      </c>
      <c r="FIL31" t="s">
        <v>981</v>
      </c>
      <c r="FIM31" t="s">
        <v>981</v>
      </c>
      <c r="FIN31" t="s">
        <v>981</v>
      </c>
      <c r="FIO31" t="s">
        <v>981</v>
      </c>
      <c r="FIP31" t="s">
        <v>981</v>
      </c>
      <c r="FIQ31" t="s">
        <v>981</v>
      </c>
      <c r="FIR31" t="s">
        <v>981</v>
      </c>
      <c r="FIS31" t="s">
        <v>981</v>
      </c>
      <c r="FIT31" t="s">
        <v>981</v>
      </c>
      <c r="FIU31" t="s">
        <v>981</v>
      </c>
      <c r="FIV31" t="s">
        <v>981</v>
      </c>
      <c r="FIW31" t="s">
        <v>981</v>
      </c>
      <c r="FIX31" t="s">
        <v>981</v>
      </c>
      <c r="FIY31" t="s">
        <v>981</v>
      </c>
      <c r="FIZ31" t="s">
        <v>981</v>
      </c>
      <c r="FJA31" t="s">
        <v>981</v>
      </c>
      <c r="FJB31" t="s">
        <v>981</v>
      </c>
      <c r="FJC31" t="s">
        <v>981</v>
      </c>
      <c r="FJD31" t="s">
        <v>981</v>
      </c>
      <c r="FJE31" t="s">
        <v>981</v>
      </c>
      <c r="FJF31" t="s">
        <v>981</v>
      </c>
      <c r="FJG31" t="s">
        <v>981</v>
      </c>
      <c r="FJH31" t="s">
        <v>981</v>
      </c>
      <c r="FJI31" t="s">
        <v>981</v>
      </c>
      <c r="FJJ31" t="s">
        <v>981</v>
      </c>
      <c r="FJK31" t="s">
        <v>981</v>
      </c>
      <c r="FJL31" t="s">
        <v>981</v>
      </c>
      <c r="FJM31" t="s">
        <v>981</v>
      </c>
      <c r="FJN31" t="s">
        <v>981</v>
      </c>
      <c r="FJO31" t="s">
        <v>981</v>
      </c>
      <c r="FJP31" t="s">
        <v>981</v>
      </c>
      <c r="FJQ31" t="s">
        <v>981</v>
      </c>
      <c r="FJR31" t="s">
        <v>981</v>
      </c>
      <c r="FJS31" t="s">
        <v>981</v>
      </c>
      <c r="FJT31" t="s">
        <v>981</v>
      </c>
      <c r="FJU31" t="s">
        <v>981</v>
      </c>
      <c r="FJV31" t="s">
        <v>981</v>
      </c>
      <c r="FJW31" t="s">
        <v>981</v>
      </c>
      <c r="FJX31" t="s">
        <v>981</v>
      </c>
      <c r="FJY31" t="s">
        <v>981</v>
      </c>
      <c r="FJZ31" t="s">
        <v>981</v>
      </c>
      <c r="FKA31" t="s">
        <v>981</v>
      </c>
      <c r="FKB31" t="s">
        <v>981</v>
      </c>
      <c r="FKC31" t="s">
        <v>981</v>
      </c>
      <c r="FKD31" t="s">
        <v>981</v>
      </c>
      <c r="FKE31" t="s">
        <v>981</v>
      </c>
      <c r="FKF31" t="s">
        <v>981</v>
      </c>
      <c r="FKG31" t="s">
        <v>981</v>
      </c>
      <c r="FKH31" t="s">
        <v>981</v>
      </c>
      <c r="FKI31" t="s">
        <v>981</v>
      </c>
      <c r="FKJ31" t="s">
        <v>981</v>
      </c>
      <c r="FKK31" t="s">
        <v>981</v>
      </c>
      <c r="FKL31" t="s">
        <v>981</v>
      </c>
      <c r="FKM31" t="s">
        <v>981</v>
      </c>
      <c r="FKN31" t="s">
        <v>981</v>
      </c>
      <c r="FKO31" t="s">
        <v>981</v>
      </c>
      <c r="FKP31" t="s">
        <v>981</v>
      </c>
      <c r="FKQ31" t="s">
        <v>981</v>
      </c>
      <c r="FKR31" t="s">
        <v>981</v>
      </c>
      <c r="FKS31" t="s">
        <v>981</v>
      </c>
      <c r="FKT31" t="s">
        <v>981</v>
      </c>
      <c r="FKU31" t="s">
        <v>981</v>
      </c>
      <c r="FKV31" t="s">
        <v>981</v>
      </c>
      <c r="FKW31" t="s">
        <v>981</v>
      </c>
      <c r="FKX31" t="s">
        <v>981</v>
      </c>
      <c r="FKY31" t="s">
        <v>981</v>
      </c>
      <c r="FKZ31" t="s">
        <v>981</v>
      </c>
      <c r="FLA31" t="s">
        <v>981</v>
      </c>
      <c r="FLB31" t="s">
        <v>981</v>
      </c>
      <c r="FLC31" t="s">
        <v>981</v>
      </c>
      <c r="FLD31" t="s">
        <v>981</v>
      </c>
      <c r="FLE31" t="s">
        <v>981</v>
      </c>
      <c r="FLF31" t="s">
        <v>981</v>
      </c>
      <c r="FLG31" t="s">
        <v>981</v>
      </c>
      <c r="FLH31" t="s">
        <v>981</v>
      </c>
      <c r="FLI31" t="s">
        <v>981</v>
      </c>
      <c r="FLJ31" t="s">
        <v>981</v>
      </c>
      <c r="FLK31" t="s">
        <v>981</v>
      </c>
      <c r="FLL31" t="s">
        <v>981</v>
      </c>
      <c r="FLM31" t="s">
        <v>981</v>
      </c>
      <c r="FLN31" t="s">
        <v>981</v>
      </c>
      <c r="FLO31" t="s">
        <v>981</v>
      </c>
      <c r="FLP31" t="s">
        <v>981</v>
      </c>
      <c r="FLQ31" t="s">
        <v>981</v>
      </c>
      <c r="FLR31" t="s">
        <v>981</v>
      </c>
      <c r="FLS31" t="s">
        <v>981</v>
      </c>
      <c r="FLT31" t="s">
        <v>981</v>
      </c>
      <c r="FLU31" t="s">
        <v>981</v>
      </c>
      <c r="FLV31" t="s">
        <v>981</v>
      </c>
      <c r="FLW31" t="s">
        <v>981</v>
      </c>
      <c r="FLX31" t="s">
        <v>981</v>
      </c>
      <c r="FLY31" t="s">
        <v>981</v>
      </c>
      <c r="FLZ31" t="s">
        <v>981</v>
      </c>
      <c r="FMA31" t="s">
        <v>981</v>
      </c>
      <c r="FMB31" t="s">
        <v>981</v>
      </c>
      <c r="FMC31" t="s">
        <v>981</v>
      </c>
      <c r="FMD31" t="s">
        <v>981</v>
      </c>
      <c r="FME31" t="s">
        <v>981</v>
      </c>
      <c r="FMF31" t="s">
        <v>981</v>
      </c>
      <c r="FMG31" t="s">
        <v>981</v>
      </c>
      <c r="FMH31" t="s">
        <v>981</v>
      </c>
      <c r="FMI31" t="s">
        <v>981</v>
      </c>
      <c r="FMJ31" t="s">
        <v>981</v>
      </c>
      <c r="FMK31" t="s">
        <v>981</v>
      </c>
      <c r="FML31" t="s">
        <v>981</v>
      </c>
      <c r="FMM31" t="s">
        <v>981</v>
      </c>
      <c r="FMN31" t="s">
        <v>981</v>
      </c>
      <c r="FMO31" t="s">
        <v>981</v>
      </c>
      <c r="FMP31" t="s">
        <v>981</v>
      </c>
      <c r="FMQ31" t="s">
        <v>981</v>
      </c>
      <c r="FMR31" t="s">
        <v>981</v>
      </c>
      <c r="FMS31" t="s">
        <v>981</v>
      </c>
      <c r="FMT31" t="s">
        <v>981</v>
      </c>
      <c r="FMU31" t="s">
        <v>981</v>
      </c>
      <c r="FMV31" t="s">
        <v>981</v>
      </c>
      <c r="FMW31" t="s">
        <v>981</v>
      </c>
      <c r="FMX31" t="s">
        <v>981</v>
      </c>
      <c r="FMY31" t="s">
        <v>981</v>
      </c>
      <c r="FMZ31" t="s">
        <v>981</v>
      </c>
      <c r="FNA31" t="s">
        <v>981</v>
      </c>
      <c r="FNB31" t="s">
        <v>981</v>
      </c>
      <c r="FNC31" t="s">
        <v>981</v>
      </c>
      <c r="FND31" t="s">
        <v>981</v>
      </c>
      <c r="FNE31" t="s">
        <v>981</v>
      </c>
      <c r="FNF31" t="s">
        <v>981</v>
      </c>
      <c r="FNG31" t="s">
        <v>981</v>
      </c>
      <c r="FNH31" t="s">
        <v>981</v>
      </c>
      <c r="FNI31" t="s">
        <v>981</v>
      </c>
      <c r="FNJ31" t="s">
        <v>981</v>
      </c>
      <c r="FNK31" t="s">
        <v>981</v>
      </c>
      <c r="FNL31" t="s">
        <v>981</v>
      </c>
      <c r="FNM31" t="s">
        <v>981</v>
      </c>
      <c r="FNN31" t="s">
        <v>981</v>
      </c>
      <c r="FNO31" t="s">
        <v>981</v>
      </c>
      <c r="FNP31" t="s">
        <v>981</v>
      </c>
      <c r="FNQ31" t="s">
        <v>981</v>
      </c>
      <c r="FNR31" t="s">
        <v>981</v>
      </c>
      <c r="FNS31" t="s">
        <v>981</v>
      </c>
      <c r="FNT31" t="s">
        <v>981</v>
      </c>
      <c r="FNU31" t="s">
        <v>981</v>
      </c>
      <c r="FNV31" t="s">
        <v>981</v>
      </c>
      <c r="FNW31" t="s">
        <v>981</v>
      </c>
      <c r="FNX31" t="s">
        <v>981</v>
      </c>
      <c r="FNY31" t="s">
        <v>981</v>
      </c>
      <c r="FNZ31" t="s">
        <v>981</v>
      </c>
      <c r="FOA31" t="s">
        <v>981</v>
      </c>
      <c r="FOB31" t="s">
        <v>981</v>
      </c>
      <c r="FOC31" t="s">
        <v>981</v>
      </c>
      <c r="FOD31" t="s">
        <v>981</v>
      </c>
      <c r="FOE31" t="s">
        <v>981</v>
      </c>
      <c r="FOF31" t="s">
        <v>981</v>
      </c>
      <c r="FOG31" t="s">
        <v>981</v>
      </c>
      <c r="FOH31" t="s">
        <v>981</v>
      </c>
      <c r="FOI31" t="s">
        <v>981</v>
      </c>
      <c r="FOJ31" t="s">
        <v>981</v>
      </c>
      <c r="FOK31" t="s">
        <v>981</v>
      </c>
      <c r="FOL31" t="s">
        <v>981</v>
      </c>
      <c r="FOM31" t="s">
        <v>981</v>
      </c>
      <c r="FON31" t="s">
        <v>981</v>
      </c>
      <c r="FOO31" t="s">
        <v>981</v>
      </c>
      <c r="FOP31" t="s">
        <v>981</v>
      </c>
      <c r="FOQ31" t="s">
        <v>981</v>
      </c>
      <c r="FOR31" t="s">
        <v>981</v>
      </c>
      <c r="FOS31" t="s">
        <v>981</v>
      </c>
      <c r="FOT31" t="s">
        <v>981</v>
      </c>
      <c r="FOU31" t="s">
        <v>981</v>
      </c>
      <c r="FOV31" t="s">
        <v>981</v>
      </c>
      <c r="FOW31" t="s">
        <v>981</v>
      </c>
      <c r="FOX31" t="s">
        <v>981</v>
      </c>
      <c r="FOY31" t="s">
        <v>981</v>
      </c>
      <c r="FOZ31" t="s">
        <v>981</v>
      </c>
      <c r="FPA31" t="s">
        <v>981</v>
      </c>
      <c r="FPB31" t="s">
        <v>981</v>
      </c>
      <c r="FPC31" t="s">
        <v>981</v>
      </c>
      <c r="FPD31" t="s">
        <v>981</v>
      </c>
      <c r="FPE31" t="s">
        <v>981</v>
      </c>
      <c r="FPF31" t="s">
        <v>981</v>
      </c>
      <c r="FPG31" t="s">
        <v>981</v>
      </c>
      <c r="FPH31" t="s">
        <v>981</v>
      </c>
      <c r="FPI31" t="s">
        <v>981</v>
      </c>
      <c r="FPJ31" t="s">
        <v>981</v>
      </c>
      <c r="FPK31" t="s">
        <v>981</v>
      </c>
      <c r="FPL31" t="s">
        <v>981</v>
      </c>
      <c r="FPM31" t="s">
        <v>981</v>
      </c>
      <c r="FPN31" t="s">
        <v>981</v>
      </c>
      <c r="FPO31" t="s">
        <v>981</v>
      </c>
      <c r="FPP31" t="s">
        <v>981</v>
      </c>
      <c r="FPQ31" t="s">
        <v>981</v>
      </c>
      <c r="FPR31" t="s">
        <v>981</v>
      </c>
      <c r="FPS31" t="s">
        <v>981</v>
      </c>
      <c r="FPT31" t="s">
        <v>981</v>
      </c>
      <c r="FPU31" t="s">
        <v>981</v>
      </c>
      <c r="FPV31" t="s">
        <v>981</v>
      </c>
      <c r="FPW31" t="s">
        <v>981</v>
      </c>
      <c r="FPX31" t="s">
        <v>981</v>
      </c>
      <c r="FPY31" t="s">
        <v>981</v>
      </c>
      <c r="FPZ31" t="s">
        <v>981</v>
      </c>
      <c r="FQA31" t="s">
        <v>981</v>
      </c>
      <c r="FQB31" t="s">
        <v>981</v>
      </c>
      <c r="FQC31" t="s">
        <v>981</v>
      </c>
      <c r="FQD31" t="s">
        <v>981</v>
      </c>
      <c r="FQE31" t="s">
        <v>981</v>
      </c>
      <c r="FQF31" t="s">
        <v>981</v>
      </c>
      <c r="FQG31" t="s">
        <v>981</v>
      </c>
      <c r="FQH31" t="s">
        <v>981</v>
      </c>
      <c r="FQI31" t="s">
        <v>981</v>
      </c>
      <c r="FQJ31" t="s">
        <v>981</v>
      </c>
      <c r="FQK31" t="s">
        <v>981</v>
      </c>
      <c r="FQL31" t="s">
        <v>981</v>
      </c>
      <c r="FQM31" t="s">
        <v>981</v>
      </c>
      <c r="FQN31" t="s">
        <v>981</v>
      </c>
      <c r="FQO31" t="s">
        <v>981</v>
      </c>
      <c r="FQP31" t="s">
        <v>981</v>
      </c>
      <c r="FQQ31" t="s">
        <v>981</v>
      </c>
      <c r="FQR31" t="s">
        <v>981</v>
      </c>
      <c r="FQS31" t="s">
        <v>981</v>
      </c>
      <c r="FQT31" t="s">
        <v>981</v>
      </c>
      <c r="FQU31" t="s">
        <v>981</v>
      </c>
      <c r="FQV31" t="s">
        <v>981</v>
      </c>
      <c r="FQW31" t="s">
        <v>981</v>
      </c>
      <c r="FQX31" t="s">
        <v>981</v>
      </c>
      <c r="FQY31" t="s">
        <v>981</v>
      </c>
      <c r="FQZ31" t="s">
        <v>981</v>
      </c>
      <c r="FRA31" t="s">
        <v>981</v>
      </c>
      <c r="FRB31" t="s">
        <v>981</v>
      </c>
      <c r="FRC31" t="s">
        <v>981</v>
      </c>
      <c r="FRD31" t="s">
        <v>981</v>
      </c>
      <c r="FRE31" t="s">
        <v>981</v>
      </c>
      <c r="FRF31" t="s">
        <v>981</v>
      </c>
      <c r="FRG31" t="s">
        <v>981</v>
      </c>
      <c r="FRH31" t="s">
        <v>981</v>
      </c>
      <c r="FRI31" t="s">
        <v>981</v>
      </c>
      <c r="FRJ31" t="s">
        <v>981</v>
      </c>
      <c r="FRK31" t="s">
        <v>981</v>
      </c>
      <c r="FRL31" t="s">
        <v>981</v>
      </c>
      <c r="FRM31" t="s">
        <v>981</v>
      </c>
      <c r="FRN31" t="s">
        <v>981</v>
      </c>
      <c r="FRO31" t="s">
        <v>981</v>
      </c>
      <c r="FRP31" t="s">
        <v>981</v>
      </c>
      <c r="FRQ31" t="s">
        <v>981</v>
      </c>
      <c r="FRR31" t="s">
        <v>981</v>
      </c>
      <c r="FRS31" t="s">
        <v>981</v>
      </c>
      <c r="FRT31" t="s">
        <v>981</v>
      </c>
      <c r="FRU31" t="s">
        <v>981</v>
      </c>
      <c r="FRV31" t="s">
        <v>981</v>
      </c>
      <c r="FRW31" t="s">
        <v>981</v>
      </c>
      <c r="FRX31" t="s">
        <v>981</v>
      </c>
      <c r="FRY31" t="s">
        <v>981</v>
      </c>
      <c r="FRZ31" t="s">
        <v>981</v>
      </c>
      <c r="FSA31" t="s">
        <v>981</v>
      </c>
      <c r="FSB31" t="s">
        <v>981</v>
      </c>
      <c r="FSC31" t="s">
        <v>981</v>
      </c>
      <c r="FSD31" t="s">
        <v>981</v>
      </c>
      <c r="FSE31" t="s">
        <v>981</v>
      </c>
      <c r="FSF31" t="s">
        <v>981</v>
      </c>
      <c r="FSG31" t="s">
        <v>981</v>
      </c>
      <c r="FSH31" t="s">
        <v>981</v>
      </c>
      <c r="FSI31" t="s">
        <v>981</v>
      </c>
      <c r="FSJ31" t="s">
        <v>981</v>
      </c>
      <c r="FSK31" t="s">
        <v>981</v>
      </c>
      <c r="FSL31" t="s">
        <v>981</v>
      </c>
      <c r="FSM31" t="s">
        <v>981</v>
      </c>
      <c r="FSN31" t="s">
        <v>981</v>
      </c>
      <c r="FSO31" t="s">
        <v>981</v>
      </c>
      <c r="FSP31" t="s">
        <v>981</v>
      </c>
      <c r="FSQ31" t="s">
        <v>981</v>
      </c>
      <c r="FSR31" t="s">
        <v>981</v>
      </c>
      <c r="FSS31" t="s">
        <v>981</v>
      </c>
      <c r="FST31" t="s">
        <v>981</v>
      </c>
      <c r="FSU31" t="s">
        <v>981</v>
      </c>
      <c r="FSV31" t="s">
        <v>981</v>
      </c>
      <c r="FSW31" t="s">
        <v>981</v>
      </c>
      <c r="FSX31" t="s">
        <v>981</v>
      </c>
      <c r="FSY31" t="s">
        <v>981</v>
      </c>
      <c r="FSZ31" t="s">
        <v>981</v>
      </c>
      <c r="FTA31" t="s">
        <v>981</v>
      </c>
      <c r="FTB31" t="s">
        <v>981</v>
      </c>
      <c r="FTC31" t="s">
        <v>981</v>
      </c>
      <c r="FTD31" t="s">
        <v>981</v>
      </c>
      <c r="FTE31" t="s">
        <v>981</v>
      </c>
      <c r="FTF31" t="s">
        <v>981</v>
      </c>
      <c r="FTG31" t="s">
        <v>981</v>
      </c>
      <c r="FTH31" t="s">
        <v>981</v>
      </c>
      <c r="FTI31" t="s">
        <v>981</v>
      </c>
      <c r="FTJ31" t="s">
        <v>981</v>
      </c>
      <c r="FTK31" t="s">
        <v>981</v>
      </c>
      <c r="FTL31" t="s">
        <v>981</v>
      </c>
      <c r="FTM31" t="s">
        <v>981</v>
      </c>
      <c r="FTN31" t="s">
        <v>981</v>
      </c>
      <c r="FTO31" t="s">
        <v>981</v>
      </c>
      <c r="FTP31" t="s">
        <v>981</v>
      </c>
      <c r="FTQ31" t="s">
        <v>981</v>
      </c>
      <c r="FTR31" t="s">
        <v>981</v>
      </c>
      <c r="FTS31" t="s">
        <v>981</v>
      </c>
      <c r="FTT31" t="s">
        <v>981</v>
      </c>
      <c r="FTU31" t="s">
        <v>981</v>
      </c>
      <c r="FTV31" t="s">
        <v>981</v>
      </c>
      <c r="FTW31" t="s">
        <v>981</v>
      </c>
      <c r="FTX31" t="s">
        <v>981</v>
      </c>
      <c r="FTY31" t="s">
        <v>981</v>
      </c>
      <c r="FTZ31" t="s">
        <v>981</v>
      </c>
      <c r="FUA31" t="s">
        <v>981</v>
      </c>
      <c r="FUB31" t="s">
        <v>981</v>
      </c>
      <c r="FUC31" t="s">
        <v>981</v>
      </c>
      <c r="FUD31" t="s">
        <v>981</v>
      </c>
      <c r="FUE31" t="s">
        <v>981</v>
      </c>
      <c r="FUF31" t="s">
        <v>981</v>
      </c>
      <c r="FUG31" t="s">
        <v>981</v>
      </c>
      <c r="FUH31" t="s">
        <v>981</v>
      </c>
      <c r="FUI31" t="s">
        <v>981</v>
      </c>
      <c r="FUJ31" t="s">
        <v>981</v>
      </c>
      <c r="FUK31" t="s">
        <v>981</v>
      </c>
      <c r="FUL31" t="s">
        <v>981</v>
      </c>
      <c r="FUM31" t="s">
        <v>981</v>
      </c>
      <c r="FUN31" t="s">
        <v>981</v>
      </c>
      <c r="FUO31" t="s">
        <v>981</v>
      </c>
      <c r="FUP31" t="s">
        <v>981</v>
      </c>
      <c r="FUQ31" t="s">
        <v>981</v>
      </c>
      <c r="FUR31" t="s">
        <v>981</v>
      </c>
      <c r="FUS31" t="s">
        <v>981</v>
      </c>
      <c r="FUT31" t="s">
        <v>981</v>
      </c>
      <c r="FUU31" t="s">
        <v>981</v>
      </c>
      <c r="FUV31" t="s">
        <v>981</v>
      </c>
      <c r="FUW31" t="s">
        <v>981</v>
      </c>
      <c r="FUX31" t="s">
        <v>981</v>
      </c>
      <c r="FUY31" t="s">
        <v>981</v>
      </c>
      <c r="FUZ31" t="s">
        <v>981</v>
      </c>
      <c r="FVA31" t="s">
        <v>981</v>
      </c>
      <c r="FVB31" t="s">
        <v>981</v>
      </c>
      <c r="FVC31" t="s">
        <v>981</v>
      </c>
      <c r="FVD31" t="s">
        <v>981</v>
      </c>
      <c r="FVE31" t="s">
        <v>981</v>
      </c>
      <c r="FVF31" t="s">
        <v>981</v>
      </c>
      <c r="FVG31" t="s">
        <v>981</v>
      </c>
      <c r="FVH31" t="s">
        <v>981</v>
      </c>
      <c r="FVI31" t="s">
        <v>981</v>
      </c>
      <c r="FVJ31" t="s">
        <v>981</v>
      </c>
      <c r="FVK31" t="s">
        <v>981</v>
      </c>
      <c r="FVL31" t="s">
        <v>981</v>
      </c>
      <c r="FVM31" t="s">
        <v>981</v>
      </c>
      <c r="FVN31" t="s">
        <v>981</v>
      </c>
      <c r="FVO31" t="s">
        <v>981</v>
      </c>
      <c r="FVP31" t="s">
        <v>981</v>
      </c>
      <c r="FVQ31" t="s">
        <v>981</v>
      </c>
      <c r="FVR31" t="s">
        <v>981</v>
      </c>
      <c r="FVS31" t="s">
        <v>981</v>
      </c>
      <c r="FVT31" t="s">
        <v>981</v>
      </c>
      <c r="FVU31" t="s">
        <v>981</v>
      </c>
      <c r="FVV31" t="s">
        <v>981</v>
      </c>
      <c r="FVW31" t="s">
        <v>981</v>
      </c>
      <c r="FVX31" t="s">
        <v>981</v>
      </c>
      <c r="FVY31" t="s">
        <v>981</v>
      </c>
      <c r="FVZ31" t="s">
        <v>981</v>
      </c>
      <c r="FWA31" t="s">
        <v>981</v>
      </c>
      <c r="FWB31" t="s">
        <v>981</v>
      </c>
      <c r="FWC31" t="s">
        <v>981</v>
      </c>
      <c r="FWD31" t="s">
        <v>981</v>
      </c>
      <c r="FWE31" t="s">
        <v>981</v>
      </c>
      <c r="FWF31" t="s">
        <v>981</v>
      </c>
      <c r="FWG31" t="s">
        <v>981</v>
      </c>
      <c r="FWH31" t="s">
        <v>981</v>
      </c>
      <c r="FWI31" t="s">
        <v>981</v>
      </c>
      <c r="FWJ31" t="s">
        <v>981</v>
      </c>
      <c r="FWK31" t="s">
        <v>981</v>
      </c>
      <c r="FWL31" t="s">
        <v>981</v>
      </c>
      <c r="FWM31" t="s">
        <v>981</v>
      </c>
      <c r="FWN31" t="s">
        <v>981</v>
      </c>
      <c r="FWO31" t="s">
        <v>981</v>
      </c>
      <c r="FWP31" t="s">
        <v>981</v>
      </c>
      <c r="FWQ31" t="s">
        <v>981</v>
      </c>
      <c r="FWR31" t="s">
        <v>981</v>
      </c>
      <c r="FWS31" t="s">
        <v>981</v>
      </c>
      <c r="FWT31" t="s">
        <v>981</v>
      </c>
      <c r="FWU31" t="s">
        <v>981</v>
      </c>
      <c r="FWV31" t="s">
        <v>981</v>
      </c>
      <c r="FWW31" t="s">
        <v>981</v>
      </c>
      <c r="FWX31" t="s">
        <v>981</v>
      </c>
      <c r="FWY31" t="s">
        <v>981</v>
      </c>
      <c r="FWZ31" t="s">
        <v>981</v>
      </c>
      <c r="FXA31" t="s">
        <v>981</v>
      </c>
      <c r="FXB31" t="s">
        <v>981</v>
      </c>
      <c r="FXC31" t="s">
        <v>981</v>
      </c>
      <c r="FXD31" t="s">
        <v>981</v>
      </c>
      <c r="FXE31" t="s">
        <v>981</v>
      </c>
      <c r="FXF31" t="s">
        <v>981</v>
      </c>
      <c r="FXG31" t="s">
        <v>981</v>
      </c>
      <c r="FXH31" t="s">
        <v>981</v>
      </c>
      <c r="FXI31" t="s">
        <v>981</v>
      </c>
      <c r="FXJ31" t="s">
        <v>981</v>
      </c>
      <c r="FXK31" t="s">
        <v>981</v>
      </c>
      <c r="FXL31" t="s">
        <v>981</v>
      </c>
      <c r="FXM31" t="s">
        <v>981</v>
      </c>
      <c r="FXN31" t="s">
        <v>981</v>
      </c>
      <c r="FXO31" t="s">
        <v>981</v>
      </c>
      <c r="FXP31" t="s">
        <v>981</v>
      </c>
      <c r="FXQ31" t="s">
        <v>981</v>
      </c>
      <c r="FXR31" t="s">
        <v>981</v>
      </c>
      <c r="FXS31" t="s">
        <v>981</v>
      </c>
      <c r="FXT31" t="s">
        <v>981</v>
      </c>
      <c r="FXU31" t="s">
        <v>981</v>
      </c>
      <c r="FXV31" t="s">
        <v>981</v>
      </c>
      <c r="FXW31" t="s">
        <v>981</v>
      </c>
      <c r="FXX31" t="s">
        <v>981</v>
      </c>
      <c r="FXY31" t="s">
        <v>981</v>
      </c>
      <c r="FXZ31" t="s">
        <v>981</v>
      </c>
      <c r="FYA31" t="s">
        <v>981</v>
      </c>
      <c r="FYB31" t="s">
        <v>981</v>
      </c>
      <c r="FYC31" t="s">
        <v>981</v>
      </c>
      <c r="FYD31" t="s">
        <v>981</v>
      </c>
      <c r="FYE31" t="s">
        <v>981</v>
      </c>
      <c r="FYF31" t="s">
        <v>981</v>
      </c>
      <c r="FYG31" t="s">
        <v>981</v>
      </c>
      <c r="FYH31" t="s">
        <v>981</v>
      </c>
      <c r="FYI31" t="s">
        <v>981</v>
      </c>
      <c r="FYJ31" t="s">
        <v>981</v>
      </c>
      <c r="FYK31" t="s">
        <v>981</v>
      </c>
      <c r="FYL31" t="s">
        <v>981</v>
      </c>
      <c r="FYM31" t="s">
        <v>981</v>
      </c>
      <c r="FYN31" t="s">
        <v>981</v>
      </c>
      <c r="FYO31" t="s">
        <v>981</v>
      </c>
      <c r="FYP31" t="s">
        <v>981</v>
      </c>
      <c r="FYQ31" t="s">
        <v>981</v>
      </c>
      <c r="FYR31" t="s">
        <v>981</v>
      </c>
      <c r="FYS31" t="s">
        <v>981</v>
      </c>
      <c r="FYT31" t="s">
        <v>981</v>
      </c>
      <c r="FYU31" t="s">
        <v>981</v>
      </c>
      <c r="FYV31" t="s">
        <v>981</v>
      </c>
      <c r="FYW31" t="s">
        <v>981</v>
      </c>
      <c r="FYX31" t="s">
        <v>981</v>
      </c>
      <c r="FYY31" t="s">
        <v>981</v>
      </c>
      <c r="FYZ31" t="s">
        <v>981</v>
      </c>
      <c r="FZA31" t="s">
        <v>981</v>
      </c>
      <c r="FZB31" t="s">
        <v>981</v>
      </c>
      <c r="FZC31" t="s">
        <v>981</v>
      </c>
      <c r="FZD31" t="s">
        <v>981</v>
      </c>
      <c r="FZE31" t="s">
        <v>981</v>
      </c>
      <c r="FZF31" t="s">
        <v>981</v>
      </c>
      <c r="FZG31" t="s">
        <v>981</v>
      </c>
      <c r="FZH31" t="s">
        <v>981</v>
      </c>
      <c r="FZI31" t="s">
        <v>981</v>
      </c>
      <c r="FZJ31" t="s">
        <v>981</v>
      </c>
      <c r="FZK31" t="s">
        <v>981</v>
      </c>
      <c r="FZL31" t="s">
        <v>981</v>
      </c>
      <c r="FZM31" t="s">
        <v>981</v>
      </c>
      <c r="FZN31" t="s">
        <v>981</v>
      </c>
      <c r="FZO31" t="s">
        <v>981</v>
      </c>
      <c r="FZP31" t="s">
        <v>981</v>
      </c>
      <c r="FZQ31" t="s">
        <v>981</v>
      </c>
      <c r="FZR31" t="s">
        <v>981</v>
      </c>
      <c r="FZS31" t="s">
        <v>981</v>
      </c>
      <c r="FZT31" t="s">
        <v>981</v>
      </c>
      <c r="FZU31" t="s">
        <v>981</v>
      </c>
      <c r="FZV31" t="s">
        <v>981</v>
      </c>
      <c r="FZW31" t="s">
        <v>981</v>
      </c>
      <c r="FZX31" t="s">
        <v>981</v>
      </c>
      <c r="FZY31" t="s">
        <v>981</v>
      </c>
      <c r="FZZ31" t="s">
        <v>981</v>
      </c>
      <c r="GAA31" t="s">
        <v>981</v>
      </c>
      <c r="GAB31" t="s">
        <v>981</v>
      </c>
      <c r="GAC31" t="s">
        <v>981</v>
      </c>
      <c r="GAD31" t="s">
        <v>981</v>
      </c>
      <c r="GAE31" t="s">
        <v>981</v>
      </c>
      <c r="GAF31" t="s">
        <v>981</v>
      </c>
      <c r="GAG31" t="s">
        <v>981</v>
      </c>
      <c r="GAH31" t="s">
        <v>981</v>
      </c>
      <c r="GAI31" t="s">
        <v>981</v>
      </c>
      <c r="GAJ31" t="s">
        <v>981</v>
      </c>
      <c r="GAK31" t="s">
        <v>981</v>
      </c>
      <c r="GAL31" t="s">
        <v>981</v>
      </c>
      <c r="GAM31" t="s">
        <v>981</v>
      </c>
      <c r="GAN31" t="s">
        <v>981</v>
      </c>
      <c r="GAO31" t="s">
        <v>981</v>
      </c>
      <c r="GAP31" t="s">
        <v>981</v>
      </c>
      <c r="GAQ31" t="s">
        <v>981</v>
      </c>
      <c r="GAR31" t="s">
        <v>981</v>
      </c>
      <c r="GAS31" t="s">
        <v>981</v>
      </c>
      <c r="GAT31" t="s">
        <v>981</v>
      </c>
      <c r="GAU31" t="s">
        <v>981</v>
      </c>
      <c r="GAV31" t="s">
        <v>981</v>
      </c>
      <c r="GAW31" t="s">
        <v>981</v>
      </c>
      <c r="GAX31" t="s">
        <v>981</v>
      </c>
      <c r="GAY31" t="s">
        <v>981</v>
      </c>
      <c r="GAZ31" t="s">
        <v>981</v>
      </c>
      <c r="GBA31" t="s">
        <v>981</v>
      </c>
      <c r="GBB31" t="s">
        <v>981</v>
      </c>
      <c r="GBC31" t="s">
        <v>981</v>
      </c>
      <c r="GBD31" t="s">
        <v>981</v>
      </c>
      <c r="GBE31" t="s">
        <v>981</v>
      </c>
      <c r="GBF31" t="s">
        <v>981</v>
      </c>
      <c r="GBG31" t="s">
        <v>981</v>
      </c>
      <c r="GBH31" t="s">
        <v>981</v>
      </c>
      <c r="GBI31" t="s">
        <v>981</v>
      </c>
      <c r="GBJ31" t="s">
        <v>981</v>
      </c>
      <c r="GBK31" t="s">
        <v>981</v>
      </c>
      <c r="GBL31" t="s">
        <v>981</v>
      </c>
      <c r="GBM31" t="s">
        <v>981</v>
      </c>
      <c r="GBN31" t="s">
        <v>981</v>
      </c>
      <c r="GBO31" t="s">
        <v>981</v>
      </c>
      <c r="GBP31" t="s">
        <v>981</v>
      </c>
      <c r="GBQ31" t="s">
        <v>981</v>
      </c>
      <c r="GBR31" t="s">
        <v>981</v>
      </c>
      <c r="GBS31" t="s">
        <v>981</v>
      </c>
      <c r="GBT31" t="s">
        <v>981</v>
      </c>
      <c r="GBU31" t="s">
        <v>981</v>
      </c>
      <c r="GBV31" t="s">
        <v>981</v>
      </c>
      <c r="GBW31" t="s">
        <v>981</v>
      </c>
      <c r="GBX31" t="s">
        <v>981</v>
      </c>
      <c r="GBY31" t="s">
        <v>981</v>
      </c>
      <c r="GBZ31" t="s">
        <v>981</v>
      </c>
      <c r="GCA31" t="s">
        <v>981</v>
      </c>
      <c r="GCB31" t="s">
        <v>981</v>
      </c>
      <c r="GCC31" t="s">
        <v>981</v>
      </c>
      <c r="GCD31" t="s">
        <v>981</v>
      </c>
      <c r="GCE31" t="s">
        <v>981</v>
      </c>
      <c r="GCF31" t="s">
        <v>981</v>
      </c>
      <c r="GCG31" t="s">
        <v>981</v>
      </c>
      <c r="GCH31" t="s">
        <v>981</v>
      </c>
      <c r="GCI31" t="s">
        <v>981</v>
      </c>
      <c r="GCJ31" t="s">
        <v>981</v>
      </c>
      <c r="GCK31" t="s">
        <v>981</v>
      </c>
      <c r="GCL31" t="s">
        <v>981</v>
      </c>
      <c r="GCM31" t="s">
        <v>981</v>
      </c>
      <c r="GCN31" t="s">
        <v>981</v>
      </c>
      <c r="GCO31" t="s">
        <v>981</v>
      </c>
      <c r="GCP31" t="s">
        <v>981</v>
      </c>
      <c r="GCQ31" t="s">
        <v>981</v>
      </c>
      <c r="GCR31" t="s">
        <v>981</v>
      </c>
      <c r="GCS31" t="s">
        <v>981</v>
      </c>
      <c r="GCT31" t="s">
        <v>981</v>
      </c>
      <c r="GCU31" t="s">
        <v>981</v>
      </c>
      <c r="GCV31" t="s">
        <v>981</v>
      </c>
      <c r="GCW31" t="s">
        <v>981</v>
      </c>
      <c r="GCX31" t="s">
        <v>981</v>
      </c>
      <c r="GCY31" t="s">
        <v>981</v>
      </c>
      <c r="GCZ31" t="s">
        <v>981</v>
      </c>
      <c r="GDA31" t="s">
        <v>981</v>
      </c>
      <c r="GDB31" t="s">
        <v>981</v>
      </c>
      <c r="GDC31" t="s">
        <v>981</v>
      </c>
      <c r="GDD31" t="s">
        <v>981</v>
      </c>
      <c r="GDE31" t="s">
        <v>981</v>
      </c>
      <c r="GDF31" t="s">
        <v>981</v>
      </c>
      <c r="GDG31" t="s">
        <v>981</v>
      </c>
      <c r="GDH31" t="s">
        <v>981</v>
      </c>
      <c r="GDI31" t="s">
        <v>981</v>
      </c>
      <c r="GDJ31" t="s">
        <v>981</v>
      </c>
      <c r="GDK31" t="s">
        <v>981</v>
      </c>
      <c r="GDL31" t="s">
        <v>981</v>
      </c>
      <c r="GDM31" t="s">
        <v>981</v>
      </c>
      <c r="GDN31" t="s">
        <v>981</v>
      </c>
      <c r="GDO31" t="s">
        <v>981</v>
      </c>
      <c r="GDP31" t="s">
        <v>981</v>
      </c>
      <c r="GDQ31" t="s">
        <v>981</v>
      </c>
      <c r="GDR31" t="s">
        <v>981</v>
      </c>
      <c r="GDS31" t="s">
        <v>981</v>
      </c>
      <c r="GDT31" t="s">
        <v>981</v>
      </c>
      <c r="GDU31" t="s">
        <v>981</v>
      </c>
      <c r="GDV31" t="s">
        <v>981</v>
      </c>
      <c r="GDW31" t="s">
        <v>981</v>
      </c>
      <c r="GDX31" t="s">
        <v>981</v>
      </c>
      <c r="GDY31" t="s">
        <v>981</v>
      </c>
      <c r="GDZ31" t="s">
        <v>981</v>
      </c>
      <c r="GEA31" t="s">
        <v>981</v>
      </c>
      <c r="GEB31" t="s">
        <v>981</v>
      </c>
      <c r="GEC31" t="s">
        <v>981</v>
      </c>
      <c r="GED31" t="s">
        <v>981</v>
      </c>
      <c r="GEE31" t="s">
        <v>981</v>
      </c>
      <c r="GEF31" t="s">
        <v>981</v>
      </c>
      <c r="GEG31" t="s">
        <v>981</v>
      </c>
      <c r="GEH31" t="s">
        <v>981</v>
      </c>
      <c r="GEI31" t="s">
        <v>981</v>
      </c>
      <c r="GEJ31" t="s">
        <v>981</v>
      </c>
      <c r="GEK31" t="s">
        <v>981</v>
      </c>
      <c r="GEL31" t="s">
        <v>981</v>
      </c>
      <c r="GEM31" t="s">
        <v>981</v>
      </c>
      <c r="GEN31" t="s">
        <v>981</v>
      </c>
      <c r="GEO31" t="s">
        <v>981</v>
      </c>
      <c r="GEP31" t="s">
        <v>981</v>
      </c>
      <c r="GEQ31" t="s">
        <v>981</v>
      </c>
      <c r="GER31" t="s">
        <v>981</v>
      </c>
      <c r="GES31" t="s">
        <v>981</v>
      </c>
      <c r="GET31" t="s">
        <v>981</v>
      </c>
      <c r="GEU31" t="s">
        <v>981</v>
      </c>
      <c r="GEV31" t="s">
        <v>981</v>
      </c>
      <c r="GEW31" t="s">
        <v>981</v>
      </c>
      <c r="GEX31" t="s">
        <v>981</v>
      </c>
      <c r="GEY31" t="s">
        <v>981</v>
      </c>
      <c r="GEZ31" t="s">
        <v>981</v>
      </c>
      <c r="GFA31" t="s">
        <v>981</v>
      </c>
      <c r="GFB31" t="s">
        <v>981</v>
      </c>
      <c r="GFC31" t="s">
        <v>981</v>
      </c>
      <c r="GFD31" t="s">
        <v>981</v>
      </c>
      <c r="GFE31" t="s">
        <v>981</v>
      </c>
      <c r="GFF31" t="s">
        <v>981</v>
      </c>
      <c r="GFG31" t="s">
        <v>981</v>
      </c>
      <c r="GFH31" t="s">
        <v>981</v>
      </c>
      <c r="GFI31" t="s">
        <v>981</v>
      </c>
      <c r="GFJ31" t="s">
        <v>981</v>
      </c>
      <c r="GFK31" t="s">
        <v>981</v>
      </c>
      <c r="GFL31" t="s">
        <v>981</v>
      </c>
      <c r="GFM31" t="s">
        <v>981</v>
      </c>
      <c r="GFN31" t="s">
        <v>981</v>
      </c>
      <c r="GFO31" t="s">
        <v>981</v>
      </c>
      <c r="GFP31" t="s">
        <v>981</v>
      </c>
      <c r="GFQ31" t="s">
        <v>981</v>
      </c>
      <c r="GFR31" t="s">
        <v>981</v>
      </c>
      <c r="GFS31" t="s">
        <v>981</v>
      </c>
      <c r="GFT31" t="s">
        <v>981</v>
      </c>
      <c r="GFU31" t="s">
        <v>981</v>
      </c>
      <c r="GFV31" t="s">
        <v>981</v>
      </c>
      <c r="GFW31" t="s">
        <v>981</v>
      </c>
      <c r="GFX31" t="s">
        <v>981</v>
      </c>
      <c r="GFY31" t="s">
        <v>981</v>
      </c>
      <c r="GFZ31" t="s">
        <v>981</v>
      </c>
      <c r="GGA31" t="s">
        <v>981</v>
      </c>
      <c r="GGB31" t="s">
        <v>981</v>
      </c>
      <c r="GGC31" t="s">
        <v>981</v>
      </c>
      <c r="GGD31" t="s">
        <v>981</v>
      </c>
      <c r="GGE31" t="s">
        <v>981</v>
      </c>
      <c r="GGF31" t="s">
        <v>981</v>
      </c>
      <c r="GGG31" t="s">
        <v>981</v>
      </c>
      <c r="GGH31" t="s">
        <v>981</v>
      </c>
      <c r="GGI31" t="s">
        <v>981</v>
      </c>
      <c r="GGJ31" t="s">
        <v>981</v>
      </c>
      <c r="GGK31" t="s">
        <v>981</v>
      </c>
      <c r="GGL31" t="s">
        <v>981</v>
      </c>
      <c r="GGM31" t="s">
        <v>981</v>
      </c>
      <c r="GGN31" t="s">
        <v>981</v>
      </c>
      <c r="GGO31" t="s">
        <v>981</v>
      </c>
      <c r="GGP31" t="s">
        <v>981</v>
      </c>
      <c r="GGQ31" t="s">
        <v>981</v>
      </c>
      <c r="GGR31" t="s">
        <v>981</v>
      </c>
      <c r="GGS31" t="s">
        <v>981</v>
      </c>
      <c r="GGT31" t="s">
        <v>981</v>
      </c>
      <c r="GGU31" t="s">
        <v>981</v>
      </c>
      <c r="GGV31" t="s">
        <v>981</v>
      </c>
      <c r="GGW31" t="s">
        <v>981</v>
      </c>
      <c r="GGX31" t="s">
        <v>981</v>
      </c>
      <c r="GGY31" t="s">
        <v>981</v>
      </c>
      <c r="GGZ31" t="s">
        <v>981</v>
      </c>
      <c r="GHA31" t="s">
        <v>981</v>
      </c>
      <c r="GHB31" t="s">
        <v>981</v>
      </c>
      <c r="GHC31" t="s">
        <v>981</v>
      </c>
      <c r="GHD31" t="s">
        <v>981</v>
      </c>
      <c r="GHE31" t="s">
        <v>981</v>
      </c>
      <c r="GHF31" t="s">
        <v>981</v>
      </c>
      <c r="GHG31" t="s">
        <v>981</v>
      </c>
      <c r="GHH31" t="s">
        <v>981</v>
      </c>
      <c r="GHI31" t="s">
        <v>981</v>
      </c>
      <c r="GHJ31" t="s">
        <v>981</v>
      </c>
      <c r="GHK31" t="s">
        <v>981</v>
      </c>
      <c r="GHL31" t="s">
        <v>981</v>
      </c>
      <c r="GHM31" t="s">
        <v>981</v>
      </c>
      <c r="GHN31" t="s">
        <v>981</v>
      </c>
      <c r="GHO31" t="s">
        <v>981</v>
      </c>
      <c r="GHP31" t="s">
        <v>981</v>
      </c>
      <c r="GHQ31" t="s">
        <v>981</v>
      </c>
      <c r="GHR31" t="s">
        <v>981</v>
      </c>
      <c r="GHS31" t="s">
        <v>981</v>
      </c>
      <c r="GHT31" t="s">
        <v>981</v>
      </c>
      <c r="GHU31" t="s">
        <v>981</v>
      </c>
      <c r="GHV31" t="s">
        <v>981</v>
      </c>
      <c r="GHW31" t="s">
        <v>981</v>
      </c>
      <c r="GHX31" t="s">
        <v>981</v>
      </c>
      <c r="GHY31" t="s">
        <v>981</v>
      </c>
      <c r="GHZ31" t="s">
        <v>981</v>
      </c>
      <c r="GIA31" t="s">
        <v>981</v>
      </c>
      <c r="GIB31" t="s">
        <v>981</v>
      </c>
      <c r="GIC31" t="s">
        <v>981</v>
      </c>
      <c r="GID31" t="s">
        <v>981</v>
      </c>
      <c r="GIE31" t="s">
        <v>981</v>
      </c>
      <c r="GIF31" t="s">
        <v>981</v>
      </c>
      <c r="GIG31" t="s">
        <v>981</v>
      </c>
      <c r="GIH31" t="s">
        <v>981</v>
      </c>
      <c r="GII31" t="s">
        <v>981</v>
      </c>
      <c r="GIJ31" t="s">
        <v>981</v>
      </c>
      <c r="GIK31" t="s">
        <v>981</v>
      </c>
      <c r="GIL31" t="s">
        <v>981</v>
      </c>
      <c r="GIM31" t="s">
        <v>981</v>
      </c>
      <c r="GIN31" t="s">
        <v>981</v>
      </c>
      <c r="GIO31" t="s">
        <v>981</v>
      </c>
      <c r="GIP31" t="s">
        <v>981</v>
      </c>
      <c r="GIQ31" t="s">
        <v>981</v>
      </c>
      <c r="GIR31" t="s">
        <v>981</v>
      </c>
      <c r="GIS31" t="s">
        <v>981</v>
      </c>
      <c r="GIT31" t="s">
        <v>981</v>
      </c>
      <c r="GIU31" t="s">
        <v>981</v>
      </c>
      <c r="GIV31" t="s">
        <v>981</v>
      </c>
      <c r="GIW31" t="s">
        <v>981</v>
      </c>
      <c r="GIX31" t="s">
        <v>981</v>
      </c>
      <c r="GIY31" t="s">
        <v>981</v>
      </c>
      <c r="GIZ31" t="s">
        <v>981</v>
      </c>
      <c r="GJA31" t="s">
        <v>981</v>
      </c>
      <c r="GJB31" t="s">
        <v>981</v>
      </c>
      <c r="GJC31" t="s">
        <v>981</v>
      </c>
      <c r="GJD31" t="s">
        <v>981</v>
      </c>
      <c r="GJE31" t="s">
        <v>981</v>
      </c>
      <c r="GJF31" t="s">
        <v>981</v>
      </c>
      <c r="GJG31" t="s">
        <v>981</v>
      </c>
      <c r="GJH31" t="s">
        <v>981</v>
      </c>
      <c r="GJI31" t="s">
        <v>981</v>
      </c>
      <c r="GJJ31" t="s">
        <v>981</v>
      </c>
      <c r="GJK31" t="s">
        <v>981</v>
      </c>
      <c r="GJL31" t="s">
        <v>981</v>
      </c>
      <c r="GJM31" t="s">
        <v>981</v>
      </c>
      <c r="GJN31" t="s">
        <v>981</v>
      </c>
      <c r="GJO31" t="s">
        <v>981</v>
      </c>
      <c r="GJP31" t="s">
        <v>981</v>
      </c>
      <c r="GJQ31" t="s">
        <v>981</v>
      </c>
      <c r="GJR31" t="s">
        <v>981</v>
      </c>
      <c r="GJS31" t="s">
        <v>981</v>
      </c>
      <c r="GJT31" t="s">
        <v>981</v>
      </c>
      <c r="GJU31" t="s">
        <v>981</v>
      </c>
      <c r="GJV31" t="s">
        <v>981</v>
      </c>
      <c r="GJW31" t="s">
        <v>981</v>
      </c>
      <c r="GJX31" t="s">
        <v>981</v>
      </c>
      <c r="GJY31" t="s">
        <v>981</v>
      </c>
      <c r="GJZ31" t="s">
        <v>981</v>
      </c>
      <c r="GKA31" t="s">
        <v>981</v>
      </c>
      <c r="GKB31" t="s">
        <v>981</v>
      </c>
      <c r="GKC31" t="s">
        <v>981</v>
      </c>
      <c r="GKD31" t="s">
        <v>981</v>
      </c>
      <c r="GKE31" t="s">
        <v>981</v>
      </c>
      <c r="GKF31" t="s">
        <v>981</v>
      </c>
      <c r="GKG31" t="s">
        <v>981</v>
      </c>
      <c r="GKH31" t="s">
        <v>981</v>
      </c>
      <c r="GKI31" t="s">
        <v>981</v>
      </c>
      <c r="GKJ31" t="s">
        <v>981</v>
      </c>
      <c r="GKK31" t="s">
        <v>981</v>
      </c>
      <c r="GKL31" t="s">
        <v>981</v>
      </c>
      <c r="GKM31" t="s">
        <v>981</v>
      </c>
      <c r="GKN31" t="s">
        <v>981</v>
      </c>
      <c r="GKO31" t="s">
        <v>981</v>
      </c>
      <c r="GKP31" t="s">
        <v>981</v>
      </c>
      <c r="GKQ31" t="s">
        <v>981</v>
      </c>
      <c r="GKR31" t="s">
        <v>981</v>
      </c>
      <c r="GKS31" t="s">
        <v>981</v>
      </c>
      <c r="GKT31" t="s">
        <v>981</v>
      </c>
      <c r="GKU31" t="s">
        <v>981</v>
      </c>
      <c r="GKV31" t="s">
        <v>981</v>
      </c>
      <c r="GKW31" t="s">
        <v>981</v>
      </c>
      <c r="GKX31" t="s">
        <v>981</v>
      </c>
      <c r="GKY31" t="s">
        <v>981</v>
      </c>
      <c r="GKZ31" t="s">
        <v>981</v>
      </c>
      <c r="GLA31" t="s">
        <v>981</v>
      </c>
      <c r="GLB31" t="s">
        <v>981</v>
      </c>
      <c r="GLC31" t="s">
        <v>981</v>
      </c>
      <c r="GLD31" t="s">
        <v>981</v>
      </c>
      <c r="GLE31" t="s">
        <v>981</v>
      </c>
      <c r="GLF31" t="s">
        <v>981</v>
      </c>
      <c r="GLG31" t="s">
        <v>981</v>
      </c>
      <c r="GLH31" t="s">
        <v>981</v>
      </c>
      <c r="GLI31" t="s">
        <v>981</v>
      </c>
      <c r="GLJ31" t="s">
        <v>981</v>
      </c>
      <c r="GLK31" t="s">
        <v>981</v>
      </c>
      <c r="GLL31" t="s">
        <v>981</v>
      </c>
      <c r="GLM31" t="s">
        <v>981</v>
      </c>
      <c r="GLN31" t="s">
        <v>981</v>
      </c>
      <c r="GLO31" t="s">
        <v>981</v>
      </c>
      <c r="GLP31" t="s">
        <v>981</v>
      </c>
      <c r="GLQ31" t="s">
        <v>981</v>
      </c>
      <c r="GLR31" t="s">
        <v>981</v>
      </c>
      <c r="GLS31" t="s">
        <v>981</v>
      </c>
      <c r="GLT31" t="s">
        <v>981</v>
      </c>
      <c r="GLU31" t="s">
        <v>981</v>
      </c>
      <c r="GLV31" t="s">
        <v>981</v>
      </c>
      <c r="GLW31" t="s">
        <v>981</v>
      </c>
      <c r="GLX31" t="s">
        <v>981</v>
      </c>
      <c r="GLY31" t="s">
        <v>981</v>
      </c>
      <c r="GLZ31" t="s">
        <v>981</v>
      </c>
      <c r="GMA31" t="s">
        <v>981</v>
      </c>
      <c r="GMB31" t="s">
        <v>981</v>
      </c>
      <c r="GMC31" t="s">
        <v>981</v>
      </c>
      <c r="GMD31" t="s">
        <v>981</v>
      </c>
      <c r="GME31" t="s">
        <v>981</v>
      </c>
      <c r="GMF31" t="s">
        <v>981</v>
      </c>
      <c r="GMG31" t="s">
        <v>981</v>
      </c>
      <c r="GMH31" t="s">
        <v>981</v>
      </c>
      <c r="GMI31" t="s">
        <v>981</v>
      </c>
      <c r="GMJ31" t="s">
        <v>981</v>
      </c>
      <c r="GMK31" t="s">
        <v>981</v>
      </c>
      <c r="GML31" t="s">
        <v>981</v>
      </c>
      <c r="GMM31" t="s">
        <v>981</v>
      </c>
      <c r="GMN31" t="s">
        <v>981</v>
      </c>
      <c r="GMO31" t="s">
        <v>981</v>
      </c>
      <c r="GMP31" t="s">
        <v>981</v>
      </c>
      <c r="GMQ31" t="s">
        <v>981</v>
      </c>
      <c r="GMR31" t="s">
        <v>981</v>
      </c>
      <c r="GMS31" t="s">
        <v>981</v>
      </c>
      <c r="GMT31" t="s">
        <v>981</v>
      </c>
      <c r="GMU31" t="s">
        <v>981</v>
      </c>
      <c r="GMV31" t="s">
        <v>981</v>
      </c>
      <c r="GMW31" t="s">
        <v>981</v>
      </c>
      <c r="GMX31" t="s">
        <v>981</v>
      </c>
      <c r="GMY31" t="s">
        <v>981</v>
      </c>
      <c r="GMZ31" t="s">
        <v>981</v>
      </c>
      <c r="GNA31" t="s">
        <v>981</v>
      </c>
      <c r="GNB31" t="s">
        <v>981</v>
      </c>
      <c r="GNC31" t="s">
        <v>981</v>
      </c>
      <c r="GND31" t="s">
        <v>981</v>
      </c>
      <c r="GNE31" t="s">
        <v>981</v>
      </c>
      <c r="GNF31" t="s">
        <v>981</v>
      </c>
      <c r="GNG31" t="s">
        <v>981</v>
      </c>
      <c r="GNH31" t="s">
        <v>981</v>
      </c>
      <c r="GNI31" t="s">
        <v>981</v>
      </c>
      <c r="GNJ31" t="s">
        <v>981</v>
      </c>
      <c r="GNK31" t="s">
        <v>981</v>
      </c>
      <c r="GNL31" t="s">
        <v>981</v>
      </c>
      <c r="GNM31" t="s">
        <v>981</v>
      </c>
      <c r="GNN31" t="s">
        <v>981</v>
      </c>
      <c r="GNO31" t="s">
        <v>981</v>
      </c>
      <c r="GNP31" t="s">
        <v>981</v>
      </c>
      <c r="GNQ31" t="s">
        <v>981</v>
      </c>
      <c r="GNR31" t="s">
        <v>981</v>
      </c>
      <c r="GNS31" t="s">
        <v>981</v>
      </c>
      <c r="GNT31" t="s">
        <v>981</v>
      </c>
      <c r="GNU31" t="s">
        <v>981</v>
      </c>
      <c r="GNV31" t="s">
        <v>981</v>
      </c>
      <c r="GNW31" t="s">
        <v>981</v>
      </c>
      <c r="GNX31" t="s">
        <v>981</v>
      </c>
      <c r="GNY31" t="s">
        <v>981</v>
      </c>
      <c r="GNZ31" t="s">
        <v>981</v>
      </c>
      <c r="GOA31" t="s">
        <v>981</v>
      </c>
      <c r="GOB31" t="s">
        <v>981</v>
      </c>
      <c r="GOC31" t="s">
        <v>981</v>
      </c>
      <c r="GOD31" t="s">
        <v>981</v>
      </c>
      <c r="GOE31" t="s">
        <v>981</v>
      </c>
      <c r="GOF31" t="s">
        <v>981</v>
      </c>
      <c r="GOG31" t="s">
        <v>981</v>
      </c>
      <c r="GOH31" t="s">
        <v>981</v>
      </c>
      <c r="GOI31" t="s">
        <v>981</v>
      </c>
      <c r="GOJ31" t="s">
        <v>981</v>
      </c>
      <c r="GOK31" t="s">
        <v>981</v>
      </c>
      <c r="GOL31" t="s">
        <v>981</v>
      </c>
      <c r="GOM31" t="s">
        <v>981</v>
      </c>
      <c r="GON31" t="s">
        <v>981</v>
      </c>
      <c r="GOO31" t="s">
        <v>981</v>
      </c>
      <c r="GOP31" t="s">
        <v>981</v>
      </c>
      <c r="GOQ31" t="s">
        <v>981</v>
      </c>
      <c r="GOR31" t="s">
        <v>981</v>
      </c>
      <c r="GOS31" t="s">
        <v>981</v>
      </c>
      <c r="GOT31" t="s">
        <v>981</v>
      </c>
      <c r="GOU31" t="s">
        <v>981</v>
      </c>
      <c r="GOV31" t="s">
        <v>981</v>
      </c>
      <c r="GOW31" t="s">
        <v>981</v>
      </c>
      <c r="GOX31" t="s">
        <v>981</v>
      </c>
      <c r="GOY31" t="s">
        <v>981</v>
      </c>
      <c r="GOZ31" t="s">
        <v>981</v>
      </c>
      <c r="GPA31" t="s">
        <v>981</v>
      </c>
      <c r="GPB31" t="s">
        <v>981</v>
      </c>
      <c r="GPC31" t="s">
        <v>981</v>
      </c>
      <c r="GPD31" t="s">
        <v>981</v>
      </c>
      <c r="GPE31" t="s">
        <v>981</v>
      </c>
      <c r="GPF31" t="s">
        <v>981</v>
      </c>
      <c r="GPG31" t="s">
        <v>981</v>
      </c>
      <c r="GPH31" t="s">
        <v>981</v>
      </c>
      <c r="GPI31" t="s">
        <v>981</v>
      </c>
      <c r="GPJ31" t="s">
        <v>981</v>
      </c>
      <c r="GPK31" t="s">
        <v>981</v>
      </c>
      <c r="GPL31" t="s">
        <v>981</v>
      </c>
      <c r="GPM31" t="s">
        <v>981</v>
      </c>
      <c r="GPN31" t="s">
        <v>981</v>
      </c>
      <c r="GPO31" t="s">
        <v>981</v>
      </c>
      <c r="GPP31" t="s">
        <v>981</v>
      </c>
      <c r="GPQ31" t="s">
        <v>981</v>
      </c>
      <c r="GPR31" t="s">
        <v>981</v>
      </c>
      <c r="GPS31" t="s">
        <v>981</v>
      </c>
      <c r="GPT31" t="s">
        <v>981</v>
      </c>
      <c r="GPU31" t="s">
        <v>981</v>
      </c>
      <c r="GPV31" t="s">
        <v>981</v>
      </c>
      <c r="GPW31" t="s">
        <v>981</v>
      </c>
      <c r="GPX31" t="s">
        <v>981</v>
      </c>
      <c r="GPY31" t="s">
        <v>981</v>
      </c>
      <c r="GPZ31" t="s">
        <v>981</v>
      </c>
      <c r="GQA31" t="s">
        <v>981</v>
      </c>
      <c r="GQB31" t="s">
        <v>981</v>
      </c>
      <c r="GQC31" t="s">
        <v>981</v>
      </c>
      <c r="GQD31" t="s">
        <v>981</v>
      </c>
      <c r="GQE31" t="s">
        <v>981</v>
      </c>
      <c r="GQF31" t="s">
        <v>981</v>
      </c>
      <c r="GQG31" t="s">
        <v>981</v>
      </c>
      <c r="GQH31" t="s">
        <v>981</v>
      </c>
      <c r="GQI31" t="s">
        <v>981</v>
      </c>
      <c r="GQJ31" t="s">
        <v>981</v>
      </c>
      <c r="GQK31" t="s">
        <v>981</v>
      </c>
      <c r="GQL31" t="s">
        <v>981</v>
      </c>
      <c r="GQM31" t="s">
        <v>981</v>
      </c>
      <c r="GQN31" t="s">
        <v>981</v>
      </c>
      <c r="GQO31" t="s">
        <v>981</v>
      </c>
      <c r="GQP31" t="s">
        <v>981</v>
      </c>
      <c r="GQQ31" t="s">
        <v>981</v>
      </c>
      <c r="GQR31" t="s">
        <v>981</v>
      </c>
      <c r="GQS31" t="s">
        <v>981</v>
      </c>
      <c r="GQT31" t="s">
        <v>981</v>
      </c>
      <c r="GQU31" t="s">
        <v>981</v>
      </c>
      <c r="GQV31" t="s">
        <v>981</v>
      </c>
      <c r="GQW31" t="s">
        <v>981</v>
      </c>
      <c r="GQX31" t="s">
        <v>981</v>
      </c>
      <c r="GQY31" t="s">
        <v>981</v>
      </c>
      <c r="GQZ31" t="s">
        <v>981</v>
      </c>
      <c r="GRA31" t="s">
        <v>981</v>
      </c>
      <c r="GRB31" t="s">
        <v>981</v>
      </c>
      <c r="GRC31" t="s">
        <v>981</v>
      </c>
      <c r="GRD31" t="s">
        <v>981</v>
      </c>
      <c r="GRE31" t="s">
        <v>981</v>
      </c>
      <c r="GRF31" t="s">
        <v>981</v>
      </c>
      <c r="GRG31" t="s">
        <v>981</v>
      </c>
      <c r="GRH31" t="s">
        <v>981</v>
      </c>
      <c r="GRI31" t="s">
        <v>981</v>
      </c>
      <c r="GRJ31" t="s">
        <v>981</v>
      </c>
      <c r="GRK31" t="s">
        <v>981</v>
      </c>
      <c r="GRL31" t="s">
        <v>981</v>
      </c>
      <c r="GRM31" t="s">
        <v>981</v>
      </c>
      <c r="GRN31" t="s">
        <v>981</v>
      </c>
      <c r="GRO31" t="s">
        <v>981</v>
      </c>
      <c r="GRP31" t="s">
        <v>981</v>
      </c>
      <c r="GRQ31" t="s">
        <v>981</v>
      </c>
      <c r="GRR31" t="s">
        <v>981</v>
      </c>
      <c r="GRS31" t="s">
        <v>981</v>
      </c>
      <c r="GRT31" t="s">
        <v>981</v>
      </c>
      <c r="GRU31" t="s">
        <v>981</v>
      </c>
      <c r="GRV31" t="s">
        <v>981</v>
      </c>
      <c r="GRW31" t="s">
        <v>981</v>
      </c>
      <c r="GRX31" t="s">
        <v>981</v>
      </c>
      <c r="GRY31" t="s">
        <v>981</v>
      </c>
      <c r="GRZ31" t="s">
        <v>981</v>
      </c>
      <c r="GSA31" t="s">
        <v>981</v>
      </c>
      <c r="GSB31" t="s">
        <v>981</v>
      </c>
      <c r="GSC31" t="s">
        <v>981</v>
      </c>
      <c r="GSD31" t="s">
        <v>981</v>
      </c>
      <c r="GSE31" t="s">
        <v>981</v>
      </c>
      <c r="GSF31" t="s">
        <v>981</v>
      </c>
      <c r="GSG31" t="s">
        <v>981</v>
      </c>
      <c r="GSH31" t="s">
        <v>981</v>
      </c>
      <c r="GSI31" t="s">
        <v>981</v>
      </c>
      <c r="GSJ31" t="s">
        <v>981</v>
      </c>
      <c r="GSK31" t="s">
        <v>981</v>
      </c>
      <c r="GSL31" t="s">
        <v>981</v>
      </c>
      <c r="GSM31" t="s">
        <v>981</v>
      </c>
      <c r="GSN31" t="s">
        <v>981</v>
      </c>
      <c r="GSO31" t="s">
        <v>981</v>
      </c>
      <c r="GSP31" t="s">
        <v>981</v>
      </c>
      <c r="GSQ31" t="s">
        <v>981</v>
      </c>
      <c r="GSR31" t="s">
        <v>981</v>
      </c>
      <c r="GSS31" t="s">
        <v>981</v>
      </c>
      <c r="GST31" t="s">
        <v>981</v>
      </c>
      <c r="GSU31" t="s">
        <v>981</v>
      </c>
      <c r="GSV31" t="s">
        <v>981</v>
      </c>
      <c r="GSW31" t="s">
        <v>981</v>
      </c>
      <c r="GSX31" t="s">
        <v>981</v>
      </c>
      <c r="GSY31" t="s">
        <v>981</v>
      </c>
      <c r="GSZ31" t="s">
        <v>981</v>
      </c>
      <c r="GTA31" t="s">
        <v>981</v>
      </c>
      <c r="GTB31" t="s">
        <v>981</v>
      </c>
      <c r="GTC31" t="s">
        <v>981</v>
      </c>
      <c r="GTD31" t="s">
        <v>981</v>
      </c>
      <c r="GTE31" t="s">
        <v>981</v>
      </c>
      <c r="GTF31" t="s">
        <v>981</v>
      </c>
      <c r="GTG31" t="s">
        <v>981</v>
      </c>
      <c r="GTH31" t="s">
        <v>981</v>
      </c>
      <c r="GTI31" t="s">
        <v>981</v>
      </c>
      <c r="GTJ31" t="s">
        <v>981</v>
      </c>
      <c r="GTK31" t="s">
        <v>981</v>
      </c>
      <c r="GTL31" t="s">
        <v>981</v>
      </c>
      <c r="GTM31" t="s">
        <v>981</v>
      </c>
      <c r="GTN31" t="s">
        <v>981</v>
      </c>
      <c r="GTO31" t="s">
        <v>981</v>
      </c>
      <c r="GTP31" t="s">
        <v>981</v>
      </c>
      <c r="GTQ31" t="s">
        <v>981</v>
      </c>
      <c r="GTR31" t="s">
        <v>981</v>
      </c>
      <c r="GTS31" t="s">
        <v>981</v>
      </c>
      <c r="GTT31" t="s">
        <v>981</v>
      </c>
      <c r="GTU31" t="s">
        <v>981</v>
      </c>
      <c r="GTV31" t="s">
        <v>981</v>
      </c>
      <c r="GTW31" t="s">
        <v>981</v>
      </c>
      <c r="GTX31" t="s">
        <v>981</v>
      </c>
      <c r="GTY31" t="s">
        <v>981</v>
      </c>
      <c r="GTZ31" t="s">
        <v>981</v>
      </c>
      <c r="GUA31" t="s">
        <v>981</v>
      </c>
      <c r="GUB31" t="s">
        <v>981</v>
      </c>
      <c r="GUC31" t="s">
        <v>981</v>
      </c>
      <c r="GUD31" t="s">
        <v>981</v>
      </c>
      <c r="GUE31" t="s">
        <v>981</v>
      </c>
      <c r="GUF31" t="s">
        <v>981</v>
      </c>
      <c r="GUG31" t="s">
        <v>981</v>
      </c>
      <c r="GUH31" t="s">
        <v>981</v>
      </c>
      <c r="GUI31" t="s">
        <v>981</v>
      </c>
      <c r="GUJ31" t="s">
        <v>981</v>
      </c>
      <c r="GUK31" t="s">
        <v>981</v>
      </c>
      <c r="GUL31" t="s">
        <v>981</v>
      </c>
      <c r="GUM31" t="s">
        <v>981</v>
      </c>
      <c r="GUN31" t="s">
        <v>981</v>
      </c>
      <c r="GUO31" t="s">
        <v>981</v>
      </c>
      <c r="GUP31" t="s">
        <v>981</v>
      </c>
      <c r="GUQ31" t="s">
        <v>981</v>
      </c>
      <c r="GUR31" t="s">
        <v>981</v>
      </c>
      <c r="GUS31" t="s">
        <v>981</v>
      </c>
      <c r="GUT31" t="s">
        <v>981</v>
      </c>
      <c r="GUU31" t="s">
        <v>981</v>
      </c>
      <c r="GUV31" t="s">
        <v>981</v>
      </c>
      <c r="GUW31" t="s">
        <v>981</v>
      </c>
      <c r="GUX31" t="s">
        <v>981</v>
      </c>
      <c r="GUY31" t="s">
        <v>981</v>
      </c>
      <c r="GUZ31" t="s">
        <v>981</v>
      </c>
      <c r="GVA31" t="s">
        <v>981</v>
      </c>
      <c r="GVB31" t="s">
        <v>981</v>
      </c>
      <c r="GVC31" t="s">
        <v>981</v>
      </c>
      <c r="GVD31" t="s">
        <v>981</v>
      </c>
      <c r="GVE31" t="s">
        <v>981</v>
      </c>
      <c r="GVF31" t="s">
        <v>981</v>
      </c>
      <c r="GVG31" t="s">
        <v>981</v>
      </c>
      <c r="GVH31" t="s">
        <v>981</v>
      </c>
      <c r="GVI31" t="s">
        <v>981</v>
      </c>
      <c r="GVJ31" t="s">
        <v>981</v>
      </c>
      <c r="GVK31" t="s">
        <v>981</v>
      </c>
      <c r="GVL31" t="s">
        <v>981</v>
      </c>
      <c r="GVM31" t="s">
        <v>981</v>
      </c>
      <c r="GVN31" t="s">
        <v>981</v>
      </c>
      <c r="GVO31" t="s">
        <v>981</v>
      </c>
      <c r="GVP31" t="s">
        <v>981</v>
      </c>
      <c r="GVQ31" t="s">
        <v>981</v>
      </c>
      <c r="GVR31" t="s">
        <v>981</v>
      </c>
      <c r="GVS31" t="s">
        <v>981</v>
      </c>
      <c r="GVT31" t="s">
        <v>981</v>
      </c>
      <c r="GVU31" t="s">
        <v>981</v>
      </c>
      <c r="GVV31" t="s">
        <v>981</v>
      </c>
      <c r="GVW31" t="s">
        <v>981</v>
      </c>
      <c r="GVX31" t="s">
        <v>981</v>
      </c>
      <c r="GVY31" t="s">
        <v>981</v>
      </c>
      <c r="GVZ31" t="s">
        <v>981</v>
      </c>
      <c r="GWA31" t="s">
        <v>981</v>
      </c>
      <c r="GWB31" t="s">
        <v>981</v>
      </c>
      <c r="GWC31" t="s">
        <v>981</v>
      </c>
      <c r="GWD31" t="s">
        <v>981</v>
      </c>
      <c r="GWE31" t="s">
        <v>981</v>
      </c>
      <c r="GWF31" t="s">
        <v>981</v>
      </c>
      <c r="GWG31" t="s">
        <v>981</v>
      </c>
      <c r="GWH31" t="s">
        <v>981</v>
      </c>
      <c r="GWI31" t="s">
        <v>981</v>
      </c>
      <c r="GWJ31" t="s">
        <v>981</v>
      </c>
      <c r="GWK31" t="s">
        <v>981</v>
      </c>
      <c r="GWL31" t="s">
        <v>981</v>
      </c>
      <c r="GWM31" t="s">
        <v>981</v>
      </c>
      <c r="GWN31" t="s">
        <v>981</v>
      </c>
      <c r="GWO31" t="s">
        <v>981</v>
      </c>
      <c r="GWP31" t="s">
        <v>981</v>
      </c>
      <c r="GWQ31" t="s">
        <v>981</v>
      </c>
      <c r="GWR31" t="s">
        <v>981</v>
      </c>
      <c r="GWS31" t="s">
        <v>981</v>
      </c>
      <c r="GWT31" t="s">
        <v>981</v>
      </c>
      <c r="GWU31" t="s">
        <v>981</v>
      </c>
      <c r="GWV31" t="s">
        <v>981</v>
      </c>
      <c r="GWW31" t="s">
        <v>981</v>
      </c>
      <c r="GWX31" t="s">
        <v>981</v>
      </c>
      <c r="GWY31" t="s">
        <v>981</v>
      </c>
      <c r="GWZ31" t="s">
        <v>981</v>
      </c>
      <c r="GXA31" t="s">
        <v>981</v>
      </c>
      <c r="GXB31" t="s">
        <v>981</v>
      </c>
      <c r="GXC31" t="s">
        <v>981</v>
      </c>
      <c r="GXD31" t="s">
        <v>981</v>
      </c>
      <c r="GXE31" t="s">
        <v>981</v>
      </c>
      <c r="GXF31" t="s">
        <v>981</v>
      </c>
      <c r="GXG31" t="s">
        <v>981</v>
      </c>
      <c r="GXH31" t="s">
        <v>981</v>
      </c>
      <c r="GXI31" t="s">
        <v>981</v>
      </c>
      <c r="GXJ31" t="s">
        <v>981</v>
      </c>
      <c r="GXK31" t="s">
        <v>981</v>
      </c>
      <c r="GXL31" t="s">
        <v>981</v>
      </c>
      <c r="GXM31" t="s">
        <v>981</v>
      </c>
      <c r="GXN31" t="s">
        <v>981</v>
      </c>
      <c r="GXO31" t="s">
        <v>981</v>
      </c>
      <c r="GXP31" t="s">
        <v>981</v>
      </c>
      <c r="GXQ31" t="s">
        <v>981</v>
      </c>
      <c r="GXR31" t="s">
        <v>981</v>
      </c>
      <c r="GXS31" t="s">
        <v>981</v>
      </c>
      <c r="GXT31" t="s">
        <v>981</v>
      </c>
      <c r="GXU31" t="s">
        <v>981</v>
      </c>
      <c r="GXV31" t="s">
        <v>981</v>
      </c>
      <c r="GXW31" t="s">
        <v>981</v>
      </c>
      <c r="GXX31" t="s">
        <v>981</v>
      </c>
      <c r="GXY31" t="s">
        <v>981</v>
      </c>
      <c r="GXZ31" t="s">
        <v>981</v>
      </c>
      <c r="GYA31" t="s">
        <v>981</v>
      </c>
      <c r="GYB31" t="s">
        <v>981</v>
      </c>
      <c r="GYC31" t="s">
        <v>981</v>
      </c>
      <c r="GYD31" t="s">
        <v>981</v>
      </c>
      <c r="GYE31" t="s">
        <v>981</v>
      </c>
      <c r="GYF31" t="s">
        <v>981</v>
      </c>
      <c r="GYG31" t="s">
        <v>981</v>
      </c>
      <c r="GYH31" t="s">
        <v>981</v>
      </c>
      <c r="GYI31" t="s">
        <v>981</v>
      </c>
      <c r="GYJ31" t="s">
        <v>981</v>
      </c>
      <c r="GYK31" t="s">
        <v>981</v>
      </c>
      <c r="GYL31" t="s">
        <v>981</v>
      </c>
      <c r="GYM31" t="s">
        <v>981</v>
      </c>
      <c r="GYN31" t="s">
        <v>981</v>
      </c>
      <c r="GYO31" t="s">
        <v>981</v>
      </c>
      <c r="GYP31" t="s">
        <v>981</v>
      </c>
      <c r="GYQ31" t="s">
        <v>981</v>
      </c>
      <c r="GYR31" t="s">
        <v>981</v>
      </c>
      <c r="GYS31" t="s">
        <v>981</v>
      </c>
      <c r="GYT31" t="s">
        <v>981</v>
      </c>
      <c r="GYU31" t="s">
        <v>981</v>
      </c>
      <c r="GYV31" t="s">
        <v>981</v>
      </c>
      <c r="GYW31" t="s">
        <v>981</v>
      </c>
      <c r="GYX31" t="s">
        <v>981</v>
      </c>
      <c r="GYY31" t="s">
        <v>981</v>
      </c>
      <c r="GYZ31" t="s">
        <v>981</v>
      </c>
      <c r="GZA31" t="s">
        <v>981</v>
      </c>
      <c r="GZB31" t="s">
        <v>981</v>
      </c>
      <c r="GZC31" t="s">
        <v>981</v>
      </c>
      <c r="GZD31" t="s">
        <v>981</v>
      </c>
      <c r="GZE31" t="s">
        <v>981</v>
      </c>
      <c r="GZF31" t="s">
        <v>981</v>
      </c>
      <c r="GZG31" t="s">
        <v>981</v>
      </c>
      <c r="GZH31" t="s">
        <v>981</v>
      </c>
      <c r="GZI31" t="s">
        <v>981</v>
      </c>
      <c r="GZJ31" t="s">
        <v>981</v>
      </c>
      <c r="GZK31" t="s">
        <v>981</v>
      </c>
      <c r="GZL31" t="s">
        <v>981</v>
      </c>
      <c r="GZM31" t="s">
        <v>981</v>
      </c>
      <c r="GZN31" t="s">
        <v>981</v>
      </c>
      <c r="GZO31" t="s">
        <v>981</v>
      </c>
      <c r="GZP31" t="s">
        <v>981</v>
      </c>
      <c r="GZQ31" t="s">
        <v>981</v>
      </c>
      <c r="GZR31" t="s">
        <v>981</v>
      </c>
      <c r="GZS31" t="s">
        <v>981</v>
      </c>
      <c r="GZT31" t="s">
        <v>981</v>
      </c>
      <c r="GZU31" t="s">
        <v>981</v>
      </c>
      <c r="GZV31" t="s">
        <v>981</v>
      </c>
      <c r="GZW31" t="s">
        <v>981</v>
      </c>
      <c r="GZX31" t="s">
        <v>981</v>
      </c>
      <c r="GZY31" t="s">
        <v>981</v>
      </c>
      <c r="GZZ31" t="s">
        <v>981</v>
      </c>
      <c r="HAA31" t="s">
        <v>981</v>
      </c>
      <c r="HAB31" t="s">
        <v>981</v>
      </c>
      <c r="HAC31" t="s">
        <v>981</v>
      </c>
      <c r="HAD31" t="s">
        <v>981</v>
      </c>
      <c r="HAE31" t="s">
        <v>981</v>
      </c>
      <c r="HAF31" t="s">
        <v>981</v>
      </c>
      <c r="HAG31" t="s">
        <v>981</v>
      </c>
      <c r="HAH31" t="s">
        <v>981</v>
      </c>
      <c r="HAI31" t="s">
        <v>981</v>
      </c>
      <c r="HAJ31" t="s">
        <v>981</v>
      </c>
      <c r="HAK31" t="s">
        <v>981</v>
      </c>
      <c r="HAL31" t="s">
        <v>981</v>
      </c>
      <c r="HAM31" t="s">
        <v>981</v>
      </c>
      <c r="HAN31" t="s">
        <v>981</v>
      </c>
      <c r="HAO31" t="s">
        <v>981</v>
      </c>
      <c r="HAP31" t="s">
        <v>981</v>
      </c>
      <c r="HAQ31" t="s">
        <v>981</v>
      </c>
      <c r="HAR31" t="s">
        <v>981</v>
      </c>
      <c r="HAS31" t="s">
        <v>981</v>
      </c>
      <c r="HAT31" t="s">
        <v>981</v>
      </c>
      <c r="HAU31" t="s">
        <v>981</v>
      </c>
      <c r="HAV31" t="s">
        <v>981</v>
      </c>
      <c r="HAW31" t="s">
        <v>981</v>
      </c>
      <c r="HAX31" t="s">
        <v>981</v>
      </c>
      <c r="HAY31" t="s">
        <v>981</v>
      </c>
      <c r="HAZ31" t="s">
        <v>981</v>
      </c>
      <c r="HBA31" t="s">
        <v>981</v>
      </c>
      <c r="HBB31" t="s">
        <v>981</v>
      </c>
      <c r="HBC31" t="s">
        <v>981</v>
      </c>
      <c r="HBD31" t="s">
        <v>981</v>
      </c>
      <c r="HBE31" t="s">
        <v>981</v>
      </c>
      <c r="HBF31" t="s">
        <v>981</v>
      </c>
      <c r="HBG31" t="s">
        <v>981</v>
      </c>
      <c r="HBH31" t="s">
        <v>981</v>
      </c>
      <c r="HBI31" t="s">
        <v>981</v>
      </c>
      <c r="HBJ31" t="s">
        <v>981</v>
      </c>
      <c r="HBK31" t="s">
        <v>981</v>
      </c>
      <c r="HBL31" t="s">
        <v>981</v>
      </c>
      <c r="HBM31" t="s">
        <v>981</v>
      </c>
      <c r="HBN31" t="s">
        <v>981</v>
      </c>
      <c r="HBO31" t="s">
        <v>981</v>
      </c>
      <c r="HBP31" t="s">
        <v>981</v>
      </c>
      <c r="HBQ31" t="s">
        <v>981</v>
      </c>
      <c r="HBR31" t="s">
        <v>981</v>
      </c>
      <c r="HBS31" t="s">
        <v>981</v>
      </c>
      <c r="HBT31" t="s">
        <v>981</v>
      </c>
      <c r="HBU31" t="s">
        <v>981</v>
      </c>
      <c r="HBV31" t="s">
        <v>981</v>
      </c>
      <c r="HBW31" t="s">
        <v>981</v>
      </c>
      <c r="HBX31" t="s">
        <v>981</v>
      </c>
      <c r="HBY31" t="s">
        <v>981</v>
      </c>
      <c r="HBZ31" t="s">
        <v>981</v>
      </c>
      <c r="HCA31" t="s">
        <v>981</v>
      </c>
      <c r="HCB31" t="s">
        <v>981</v>
      </c>
      <c r="HCC31" t="s">
        <v>981</v>
      </c>
      <c r="HCD31" t="s">
        <v>981</v>
      </c>
      <c r="HCE31" t="s">
        <v>981</v>
      </c>
      <c r="HCF31" t="s">
        <v>981</v>
      </c>
      <c r="HCG31" t="s">
        <v>981</v>
      </c>
      <c r="HCH31" t="s">
        <v>981</v>
      </c>
      <c r="HCI31" t="s">
        <v>981</v>
      </c>
      <c r="HCJ31" t="s">
        <v>981</v>
      </c>
      <c r="HCK31" t="s">
        <v>981</v>
      </c>
      <c r="HCL31" t="s">
        <v>981</v>
      </c>
      <c r="HCM31" t="s">
        <v>981</v>
      </c>
      <c r="HCN31" t="s">
        <v>981</v>
      </c>
      <c r="HCO31" t="s">
        <v>981</v>
      </c>
      <c r="HCP31" t="s">
        <v>981</v>
      </c>
      <c r="HCQ31" t="s">
        <v>981</v>
      </c>
      <c r="HCR31" t="s">
        <v>981</v>
      </c>
      <c r="HCS31" t="s">
        <v>981</v>
      </c>
      <c r="HCT31" t="s">
        <v>981</v>
      </c>
      <c r="HCU31" t="s">
        <v>981</v>
      </c>
      <c r="HCV31" t="s">
        <v>981</v>
      </c>
      <c r="HCW31" t="s">
        <v>981</v>
      </c>
      <c r="HCX31" t="s">
        <v>981</v>
      </c>
      <c r="HCY31" t="s">
        <v>981</v>
      </c>
      <c r="HCZ31" t="s">
        <v>981</v>
      </c>
      <c r="HDA31" t="s">
        <v>981</v>
      </c>
      <c r="HDB31" t="s">
        <v>981</v>
      </c>
      <c r="HDC31" t="s">
        <v>981</v>
      </c>
      <c r="HDD31" t="s">
        <v>981</v>
      </c>
      <c r="HDE31" t="s">
        <v>981</v>
      </c>
      <c r="HDF31" t="s">
        <v>981</v>
      </c>
      <c r="HDG31" t="s">
        <v>981</v>
      </c>
      <c r="HDH31" t="s">
        <v>981</v>
      </c>
      <c r="HDI31" t="s">
        <v>981</v>
      </c>
      <c r="HDJ31" t="s">
        <v>981</v>
      </c>
      <c r="HDK31" t="s">
        <v>981</v>
      </c>
      <c r="HDL31" t="s">
        <v>981</v>
      </c>
      <c r="HDM31" t="s">
        <v>981</v>
      </c>
      <c r="HDN31" t="s">
        <v>981</v>
      </c>
      <c r="HDO31" t="s">
        <v>981</v>
      </c>
      <c r="HDP31" t="s">
        <v>981</v>
      </c>
      <c r="HDQ31" t="s">
        <v>981</v>
      </c>
      <c r="HDR31" t="s">
        <v>981</v>
      </c>
      <c r="HDS31" t="s">
        <v>981</v>
      </c>
      <c r="HDT31" t="s">
        <v>981</v>
      </c>
      <c r="HDU31" t="s">
        <v>981</v>
      </c>
      <c r="HDV31" t="s">
        <v>981</v>
      </c>
      <c r="HDW31" t="s">
        <v>981</v>
      </c>
      <c r="HDX31" t="s">
        <v>981</v>
      </c>
      <c r="HDY31" t="s">
        <v>981</v>
      </c>
      <c r="HDZ31" t="s">
        <v>981</v>
      </c>
      <c r="HEA31" t="s">
        <v>981</v>
      </c>
      <c r="HEB31" t="s">
        <v>981</v>
      </c>
      <c r="HEC31" t="s">
        <v>981</v>
      </c>
      <c r="HED31" t="s">
        <v>981</v>
      </c>
      <c r="HEE31" t="s">
        <v>981</v>
      </c>
      <c r="HEF31" t="s">
        <v>981</v>
      </c>
      <c r="HEG31" t="s">
        <v>981</v>
      </c>
      <c r="HEH31" t="s">
        <v>981</v>
      </c>
      <c r="HEI31" t="s">
        <v>981</v>
      </c>
      <c r="HEJ31" t="s">
        <v>981</v>
      </c>
      <c r="HEK31" t="s">
        <v>981</v>
      </c>
      <c r="HEL31" t="s">
        <v>981</v>
      </c>
      <c r="HEM31" t="s">
        <v>981</v>
      </c>
      <c r="HEN31" t="s">
        <v>981</v>
      </c>
      <c r="HEO31" t="s">
        <v>981</v>
      </c>
      <c r="HEP31" t="s">
        <v>981</v>
      </c>
      <c r="HEQ31" t="s">
        <v>981</v>
      </c>
      <c r="HER31" t="s">
        <v>981</v>
      </c>
      <c r="HES31" t="s">
        <v>981</v>
      </c>
      <c r="HET31" t="s">
        <v>981</v>
      </c>
      <c r="HEU31" t="s">
        <v>981</v>
      </c>
      <c r="HEV31" t="s">
        <v>981</v>
      </c>
      <c r="HEW31" t="s">
        <v>981</v>
      </c>
      <c r="HEX31" t="s">
        <v>981</v>
      </c>
      <c r="HEY31" t="s">
        <v>981</v>
      </c>
      <c r="HEZ31" t="s">
        <v>981</v>
      </c>
      <c r="HFA31" t="s">
        <v>981</v>
      </c>
      <c r="HFB31" t="s">
        <v>981</v>
      </c>
      <c r="HFC31" t="s">
        <v>981</v>
      </c>
      <c r="HFD31" t="s">
        <v>981</v>
      </c>
      <c r="HFE31" t="s">
        <v>981</v>
      </c>
      <c r="HFF31" t="s">
        <v>981</v>
      </c>
      <c r="HFG31" t="s">
        <v>981</v>
      </c>
      <c r="HFH31" t="s">
        <v>981</v>
      </c>
      <c r="HFI31" t="s">
        <v>981</v>
      </c>
      <c r="HFJ31" t="s">
        <v>981</v>
      </c>
      <c r="HFK31" t="s">
        <v>981</v>
      </c>
      <c r="HFL31" t="s">
        <v>981</v>
      </c>
      <c r="HFM31" t="s">
        <v>981</v>
      </c>
      <c r="HFN31" t="s">
        <v>981</v>
      </c>
      <c r="HFO31" t="s">
        <v>981</v>
      </c>
      <c r="HFP31" t="s">
        <v>981</v>
      </c>
      <c r="HFQ31" t="s">
        <v>981</v>
      </c>
      <c r="HFR31" t="s">
        <v>981</v>
      </c>
      <c r="HFS31" t="s">
        <v>981</v>
      </c>
      <c r="HFT31" t="s">
        <v>981</v>
      </c>
      <c r="HFU31" t="s">
        <v>981</v>
      </c>
      <c r="HFV31" t="s">
        <v>981</v>
      </c>
      <c r="HFW31" t="s">
        <v>981</v>
      </c>
      <c r="HFX31" t="s">
        <v>981</v>
      </c>
      <c r="HFY31" t="s">
        <v>981</v>
      </c>
      <c r="HFZ31" t="s">
        <v>981</v>
      </c>
      <c r="HGA31" t="s">
        <v>981</v>
      </c>
      <c r="HGB31" t="s">
        <v>981</v>
      </c>
      <c r="HGC31" t="s">
        <v>981</v>
      </c>
      <c r="HGD31" t="s">
        <v>981</v>
      </c>
      <c r="HGE31" t="s">
        <v>981</v>
      </c>
      <c r="HGF31" t="s">
        <v>981</v>
      </c>
      <c r="HGG31" t="s">
        <v>981</v>
      </c>
      <c r="HGH31" t="s">
        <v>981</v>
      </c>
      <c r="HGI31" t="s">
        <v>981</v>
      </c>
      <c r="HGJ31" t="s">
        <v>981</v>
      </c>
      <c r="HGK31" t="s">
        <v>981</v>
      </c>
      <c r="HGL31" t="s">
        <v>981</v>
      </c>
      <c r="HGM31" t="s">
        <v>981</v>
      </c>
      <c r="HGN31" t="s">
        <v>981</v>
      </c>
      <c r="HGO31" t="s">
        <v>981</v>
      </c>
      <c r="HGP31" t="s">
        <v>981</v>
      </c>
      <c r="HGQ31" t="s">
        <v>981</v>
      </c>
      <c r="HGR31" t="s">
        <v>981</v>
      </c>
      <c r="HGS31" t="s">
        <v>981</v>
      </c>
      <c r="HGT31" t="s">
        <v>981</v>
      </c>
      <c r="HGU31" t="s">
        <v>981</v>
      </c>
      <c r="HGV31" t="s">
        <v>981</v>
      </c>
      <c r="HGW31" t="s">
        <v>981</v>
      </c>
      <c r="HGX31" t="s">
        <v>981</v>
      </c>
      <c r="HGY31" t="s">
        <v>981</v>
      </c>
      <c r="HGZ31" t="s">
        <v>981</v>
      </c>
      <c r="HHA31" t="s">
        <v>981</v>
      </c>
      <c r="HHB31" t="s">
        <v>981</v>
      </c>
      <c r="HHC31" t="s">
        <v>981</v>
      </c>
      <c r="HHD31" t="s">
        <v>981</v>
      </c>
      <c r="HHE31" t="s">
        <v>981</v>
      </c>
      <c r="HHF31" t="s">
        <v>981</v>
      </c>
      <c r="HHG31" t="s">
        <v>981</v>
      </c>
      <c r="HHH31" t="s">
        <v>981</v>
      </c>
      <c r="HHI31" t="s">
        <v>981</v>
      </c>
      <c r="HHJ31" t="s">
        <v>981</v>
      </c>
      <c r="HHK31" t="s">
        <v>981</v>
      </c>
      <c r="HHL31" t="s">
        <v>981</v>
      </c>
      <c r="HHM31" t="s">
        <v>981</v>
      </c>
      <c r="HHN31" t="s">
        <v>981</v>
      </c>
      <c r="HHO31" t="s">
        <v>981</v>
      </c>
      <c r="HHP31" t="s">
        <v>981</v>
      </c>
      <c r="HHQ31" t="s">
        <v>981</v>
      </c>
      <c r="HHR31" t="s">
        <v>981</v>
      </c>
      <c r="HHS31" t="s">
        <v>981</v>
      </c>
      <c r="HHT31" t="s">
        <v>981</v>
      </c>
      <c r="HHU31" t="s">
        <v>981</v>
      </c>
      <c r="HHV31" t="s">
        <v>981</v>
      </c>
      <c r="HHW31" t="s">
        <v>981</v>
      </c>
      <c r="HHX31" t="s">
        <v>981</v>
      </c>
      <c r="HHY31" t="s">
        <v>981</v>
      </c>
      <c r="HHZ31" t="s">
        <v>981</v>
      </c>
      <c r="HIA31" t="s">
        <v>981</v>
      </c>
      <c r="HIB31" t="s">
        <v>981</v>
      </c>
      <c r="HIC31" t="s">
        <v>981</v>
      </c>
      <c r="HID31" t="s">
        <v>981</v>
      </c>
      <c r="HIE31" t="s">
        <v>981</v>
      </c>
      <c r="HIF31" t="s">
        <v>981</v>
      </c>
      <c r="HIG31" t="s">
        <v>981</v>
      </c>
      <c r="HIH31" t="s">
        <v>981</v>
      </c>
      <c r="HII31" t="s">
        <v>981</v>
      </c>
      <c r="HIJ31" t="s">
        <v>981</v>
      </c>
      <c r="HIK31" t="s">
        <v>981</v>
      </c>
      <c r="HIL31" t="s">
        <v>981</v>
      </c>
      <c r="HIM31" t="s">
        <v>981</v>
      </c>
      <c r="HIN31" t="s">
        <v>981</v>
      </c>
      <c r="HIO31" t="s">
        <v>981</v>
      </c>
      <c r="HIP31" t="s">
        <v>981</v>
      </c>
      <c r="HIQ31" t="s">
        <v>981</v>
      </c>
      <c r="HIR31" t="s">
        <v>981</v>
      </c>
      <c r="HIS31" t="s">
        <v>981</v>
      </c>
      <c r="HIT31" t="s">
        <v>981</v>
      </c>
      <c r="HIU31" t="s">
        <v>981</v>
      </c>
      <c r="HIV31" t="s">
        <v>981</v>
      </c>
      <c r="HIW31" t="s">
        <v>981</v>
      </c>
      <c r="HIX31" t="s">
        <v>981</v>
      </c>
      <c r="HIY31" t="s">
        <v>981</v>
      </c>
      <c r="HIZ31" t="s">
        <v>981</v>
      </c>
      <c r="HJA31" t="s">
        <v>981</v>
      </c>
      <c r="HJB31" t="s">
        <v>981</v>
      </c>
      <c r="HJC31" t="s">
        <v>981</v>
      </c>
      <c r="HJD31" t="s">
        <v>981</v>
      </c>
      <c r="HJE31" t="s">
        <v>981</v>
      </c>
      <c r="HJF31" t="s">
        <v>981</v>
      </c>
      <c r="HJG31" t="s">
        <v>981</v>
      </c>
      <c r="HJH31" t="s">
        <v>981</v>
      </c>
      <c r="HJI31" t="s">
        <v>981</v>
      </c>
      <c r="HJJ31" t="s">
        <v>981</v>
      </c>
      <c r="HJK31" t="s">
        <v>981</v>
      </c>
      <c r="HJL31" t="s">
        <v>981</v>
      </c>
      <c r="HJM31" t="s">
        <v>981</v>
      </c>
      <c r="HJN31" t="s">
        <v>981</v>
      </c>
      <c r="HJO31" t="s">
        <v>981</v>
      </c>
      <c r="HJP31" t="s">
        <v>981</v>
      </c>
      <c r="HJQ31" t="s">
        <v>981</v>
      </c>
      <c r="HJR31" t="s">
        <v>981</v>
      </c>
      <c r="HJS31" t="s">
        <v>981</v>
      </c>
      <c r="HJT31" t="s">
        <v>981</v>
      </c>
      <c r="HJU31" t="s">
        <v>981</v>
      </c>
      <c r="HJV31" t="s">
        <v>981</v>
      </c>
      <c r="HJW31" t="s">
        <v>981</v>
      </c>
      <c r="HJX31" t="s">
        <v>981</v>
      </c>
      <c r="HJY31" t="s">
        <v>981</v>
      </c>
      <c r="HJZ31" t="s">
        <v>981</v>
      </c>
      <c r="HKA31" t="s">
        <v>981</v>
      </c>
      <c r="HKB31" t="s">
        <v>981</v>
      </c>
      <c r="HKC31" t="s">
        <v>981</v>
      </c>
      <c r="HKD31" t="s">
        <v>981</v>
      </c>
      <c r="HKE31" t="s">
        <v>981</v>
      </c>
      <c r="HKF31" t="s">
        <v>981</v>
      </c>
      <c r="HKG31" t="s">
        <v>981</v>
      </c>
      <c r="HKH31" t="s">
        <v>981</v>
      </c>
      <c r="HKI31" t="s">
        <v>981</v>
      </c>
      <c r="HKJ31" t="s">
        <v>981</v>
      </c>
      <c r="HKK31" t="s">
        <v>981</v>
      </c>
      <c r="HKL31" t="s">
        <v>981</v>
      </c>
      <c r="HKM31" t="s">
        <v>981</v>
      </c>
      <c r="HKN31" t="s">
        <v>981</v>
      </c>
      <c r="HKO31" t="s">
        <v>981</v>
      </c>
      <c r="HKP31" t="s">
        <v>981</v>
      </c>
      <c r="HKQ31" t="s">
        <v>981</v>
      </c>
      <c r="HKR31" t="s">
        <v>981</v>
      </c>
      <c r="HKS31" t="s">
        <v>981</v>
      </c>
      <c r="HKT31" t="s">
        <v>981</v>
      </c>
      <c r="HKU31" t="s">
        <v>981</v>
      </c>
      <c r="HKV31" t="s">
        <v>981</v>
      </c>
      <c r="HKW31" t="s">
        <v>981</v>
      </c>
      <c r="HKX31" t="s">
        <v>981</v>
      </c>
      <c r="HKY31" t="s">
        <v>981</v>
      </c>
      <c r="HKZ31" t="s">
        <v>981</v>
      </c>
      <c r="HLA31" t="s">
        <v>981</v>
      </c>
      <c r="HLB31" t="s">
        <v>981</v>
      </c>
      <c r="HLC31" t="s">
        <v>981</v>
      </c>
      <c r="HLD31" t="s">
        <v>981</v>
      </c>
      <c r="HLE31" t="s">
        <v>981</v>
      </c>
      <c r="HLF31" t="s">
        <v>981</v>
      </c>
      <c r="HLG31" t="s">
        <v>981</v>
      </c>
      <c r="HLH31" t="s">
        <v>981</v>
      </c>
      <c r="HLI31" t="s">
        <v>981</v>
      </c>
      <c r="HLJ31" t="s">
        <v>981</v>
      </c>
      <c r="HLK31" t="s">
        <v>981</v>
      </c>
      <c r="HLL31" t="s">
        <v>981</v>
      </c>
      <c r="HLM31" t="s">
        <v>981</v>
      </c>
      <c r="HLN31" t="s">
        <v>981</v>
      </c>
      <c r="HLO31" t="s">
        <v>981</v>
      </c>
      <c r="HLP31" t="s">
        <v>981</v>
      </c>
      <c r="HLQ31" t="s">
        <v>981</v>
      </c>
      <c r="HLR31" t="s">
        <v>981</v>
      </c>
      <c r="HLS31" t="s">
        <v>981</v>
      </c>
      <c r="HLT31" t="s">
        <v>981</v>
      </c>
      <c r="HLU31" t="s">
        <v>981</v>
      </c>
      <c r="HLV31" t="s">
        <v>981</v>
      </c>
      <c r="HLW31" t="s">
        <v>981</v>
      </c>
      <c r="HLX31" t="s">
        <v>981</v>
      </c>
      <c r="HLY31" t="s">
        <v>981</v>
      </c>
      <c r="HLZ31" t="s">
        <v>981</v>
      </c>
      <c r="HMA31" t="s">
        <v>981</v>
      </c>
      <c r="HMB31" t="s">
        <v>981</v>
      </c>
      <c r="HMC31" t="s">
        <v>981</v>
      </c>
      <c r="HMD31" t="s">
        <v>981</v>
      </c>
      <c r="HME31" t="s">
        <v>981</v>
      </c>
      <c r="HMF31" t="s">
        <v>981</v>
      </c>
      <c r="HMG31" t="s">
        <v>981</v>
      </c>
      <c r="HMH31" t="s">
        <v>981</v>
      </c>
      <c r="HMI31" t="s">
        <v>981</v>
      </c>
      <c r="HMJ31" t="s">
        <v>981</v>
      </c>
      <c r="HMK31" t="s">
        <v>981</v>
      </c>
      <c r="HML31" t="s">
        <v>981</v>
      </c>
      <c r="HMM31" t="s">
        <v>981</v>
      </c>
      <c r="HMN31" t="s">
        <v>981</v>
      </c>
      <c r="HMO31" t="s">
        <v>981</v>
      </c>
      <c r="HMP31" t="s">
        <v>981</v>
      </c>
      <c r="HMQ31" t="s">
        <v>981</v>
      </c>
      <c r="HMR31" t="s">
        <v>981</v>
      </c>
      <c r="HMS31" t="s">
        <v>981</v>
      </c>
      <c r="HMT31" t="s">
        <v>981</v>
      </c>
      <c r="HMU31" t="s">
        <v>981</v>
      </c>
      <c r="HMV31" t="s">
        <v>981</v>
      </c>
      <c r="HMW31" t="s">
        <v>981</v>
      </c>
      <c r="HMX31" t="s">
        <v>981</v>
      </c>
      <c r="HMY31" t="s">
        <v>981</v>
      </c>
      <c r="HMZ31" t="s">
        <v>981</v>
      </c>
      <c r="HNA31" t="s">
        <v>981</v>
      </c>
      <c r="HNB31" t="s">
        <v>981</v>
      </c>
      <c r="HNC31" t="s">
        <v>981</v>
      </c>
      <c r="HND31" t="s">
        <v>981</v>
      </c>
      <c r="HNE31" t="s">
        <v>981</v>
      </c>
      <c r="HNF31" t="s">
        <v>981</v>
      </c>
      <c r="HNG31" t="s">
        <v>981</v>
      </c>
      <c r="HNH31" t="s">
        <v>981</v>
      </c>
      <c r="HNI31" t="s">
        <v>981</v>
      </c>
      <c r="HNJ31" t="s">
        <v>981</v>
      </c>
      <c r="HNK31" t="s">
        <v>981</v>
      </c>
      <c r="HNL31" t="s">
        <v>981</v>
      </c>
      <c r="HNM31" t="s">
        <v>981</v>
      </c>
      <c r="HNN31" t="s">
        <v>981</v>
      </c>
      <c r="HNO31" t="s">
        <v>981</v>
      </c>
      <c r="HNP31" t="s">
        <v>981</v>
      </c>
      <c r="HNQ31" t="s">
        <v>981</v>
      </c>
      <c r="HNR31" t="s">
        <v>981</v>
      </c>
      <c r="HNS31" t="s">
        <v>981</v>
      </c>
      <c r="HNT31" t="s">
        <v>981</v>
      </c>
      <c r="HNU31" t="s">
        <v>981</v>
      </c>
      <c r="HNV31" t="s">
        <v>981</v>
      </c>
      <c r="HNW31" t="s">
        <v>981</v>
      </c>
      <c r="HNX31" t="s">
        <v>981</v>
      </c>
      <c r="HNY31" t="s">
        <v>981</v>
      </c>
      <c r="HNZ31" t="s">
        <v>981</v>
      </c>
      <c r="HOA31" t="s">
        <v>981</v>
      </c>
      <c r="HOB31" t="s">
        <v>981</v>
      </c>
      <c r="HOC31" t="s">
        <v>981</v>
      </c>
      <c r="HOD31" t="s">
        <v>981</v>
      </c>
      <c r="HOE31" t="s">
        <v>981</v>
      </c>
      <c r="HOF31" t="s">
        <v>981</v>
      </c>
      <c r="HOG31" t="s">
        <v>981</v>
      </c>
      <c r="HOH31" t="s">
        <v>981</v>
      </c>
      <c r="HOI31" t="s">
        <v>981</v>
      </c>
      <c r="HOJ31" t="s">
        <v>981</v>
      </c>
      <c r="HOK31" t="s">
        <v>981</v>
      </c>
      <c r="HOL31" t="s">
        <v>981</v>
      </c>
      <c r="HOM31" t="s">
        <v>981</v>
      </c>
      <c r="HON31" t="s">
        <v>981</v>
      </c>
      <c r="HOO31" t="s">
        <v>981</v>
      </c>
      <c r="HOP31" t="s">
        <v>981</v>
      </c>
      <c r="HOQ31" t="s">
        <v>981</v>
      </c>
      <c r="HOR31" t="s">
        <v>981</v>
      </c>
      <c r="HOS31" t="s">
        <v>981</v>
      </c>
      <c r="HOT31" t="s">
        <v>981</v>
      </c>
      <c r="HOU31" t="s">
        <v>981</v>
      </c>
      <c r="HOV31" t="s">
        <v>981</v>
      </c>
      <c r="HOW31" t="s">
        <v>981</v>
      </c>
      <c r="HOX31" t="s">
        <v>981</v>
      </c>
      <c r="HOY31" t="s">
        <v>981</v>
      </c>
      <c r="HOZ31" t="s">
        <v>981</v>
      </c>
      <c r="HPA31" t="s">
        <v>981</v>
      </c>
      <c r="HPB31" t="s">
        <v>981</v>
      </c>
      <c r="HPC31" t="s">
        <v>981</v>
      </c>
      <c r="HPD31" t="s">
        <v>981</v>
      </c>
      <c r="HPE31" t="s">
        <v>981</v>
      </c>
      <c r="HPF31" t="s">
        <v>981</v>
      </c>
      <c r="HPG31" t="s">
        <v>981</v>
      </c>
      <c r="HPH31" t="s">
        <v>981</v>
      </c>
      <c r="HPI31" t="s">
        <v>981</v>
      </c>
      <c r="HPJ31" t="s">
        <v>981</v>
      </c>
      <c r="HPK31" t="s">
        <v>981</v>
      </c>
      <c r="HPL31" t="s">
        <v>981</v>
      </c>
      <c r="HPM31" t="s">
        <v>981</v>
      </c>
      <c r="HPN31" t="s">
        <v>981</v>
      </c>
      <c r="HPO31" t="s">
        <v>981</v>
      </c>
      <c r="HPP31" t="s">
        <v>981</v>
      </c>
      <c r="HPQ31" t="s">
        <v>981</v>
      </c>
      <c r="HPR31" t="s">
        <v>981</v>
      </c>
      <c r="HPS31" t="s">
        <v>981</v>
      </c>
      <c r="HPT31" t="s">
        <v>981</v>
      </c>
      <c r="HPU31" t="s">
        <v>981</v>
      </c>
      <c r="HPV31" t="s">
        <v>981</v>
      </c>
      <c r="HPW31" t="s">
        <v>981</v>
      </c>
      <c r="HPX31" t="s">
        <v>981</v>
      </c>
      <c r="HPY31" t="s">
        <v>981</v>
      </c>
      <c r="HPZ31" t="s">
        <v>981</v>
      </c>
      <c r="HQA31" t="s">
        <v>981</v>
      </c>
      <c r="HQB31" t="s">
        <v>981</v>
      </c>
      <c r="HQC31" t="s">
        <v>981</v>
      </c>
      <c r="HQD31" t="s">
        <v>981</v>
      </c>
      <c r="HQE31" t="s">
        <v>981</v>
      </c>
      <c r="HQF31" t="s">
        <v>981</v>
      </c>
      <c r="HQG31" t="s">
        <v>981</v>
      </c>
      <c r="HQH31" t="s">
        <v>981</v>
      </c>
      <c r="HQI31" t="s">
        <v>981</v>
      </c>
      <c r="HQJ31" t="s">
        <v>981</v>
      </c>
      <c r="HQK31" t="s">
        <v>981</v>
      </c>
      <c r="HQL31" t="s">
        <v>981</v>
      </c>
      <c r="HQM31" t="s">
        <v>981</v>
      </c>
      <c r="HQN31" t="s">
        <v>981</v>
      </c>
      <c r="HQO31" t="s">
        <v>981</v>
      </c>
      <c r="HQP31" t="s">
        <v>981</v>
      </c>
      <c r="HQQ31" t="s">
        <v>981</v>
      </c>
      <c r="HQR31" t="s">
        <v>981</v>
      </c>
      <c r="HQS31" t="s">
        <v>981</v>
      </c>
      <c r="HQT31" t="s">
        <v>981</v>
      </c>
      <c r="HQU31" t="s">
        <v>981</v>
      </c>
      <c r="HQV31" t="s">
        <v>981</v>
      </c>
      <c r="HQW31" t="s">
        <v>981</v>
      </c>
      <c r="HQX31" t="s">
        <v>981</v>
      </c>
      <c r="HQY31" t="s">
        <v>981</v>
      </c>
      <c r="HQZ31" t="s">
        <v>981</v>
      </c>
      <c r="HRA31" t="s">
        <v>981</v>
      </c>
      <c r="HRB31" t="s">
        <v>981</v>
      </c>
      <c r="HRC31" t="s">
        <v>981</v>
      </c>
      <c r="HRD31" t="s">
        <v>981</v>
      </c>
      <c r="HRE31" t="s">
        <v>981</v>
      </c>
      <c r="HRF31" t="s">
        <v>981</v>
      </c>
      <c r="HRG31" t="s">
        <v>981</v>
      </c>
      <c r="HRH31" t="s">
        <v>981</v>
      </c>
      <c r="HRI31" t="s">
        <v>981</v>
      </c>
      <c r="HRJ31" t="s">
        <v>981</v>
      </c>
      <c r="HRK31" t="s">
        <v>981</v>
      </c>
      <c r="HRL31" t="s">
        <v>981</v>
      </c>
      <c r="HRM31" t="s">
        <v>981</v>
      </c>
      <c r="HRN31" t="s">
        <v>981</v>
      </c>
      <c r="HRO31" t="s">
        <v>981</v>
      </c>
      <c r="HRP31" t="s">
        <v>981</v>
      </c>
      <c r="HRQ31" t="s">
        <v>981</v>
      </c>
      <c r="HRR31" t="s">
        <v>981</v>
      </c>
      <c r="HRS31" t="s">
        <v>981</v>
      </c>
      <c r="HRT31" t="s">
        <v>981</v>
      </c>
      <c r="HRU31" t="s">
        <v>981</v>
      </c>
      <c r="HRV31" t="s">
        <v>981</v>
      </c>
      <c r="HRW31" t="s">
        <v>981</v>
      </c>
      <c r="HRX31" t="s">
        <v>981</v>
      </c>
      <c r="HRY31" t="s">
        <v>981</v>
      </c>
      <c r="HRZ31" t="s">
        <v>981</v>
      </c>
      <c r="HSA31" t="s">
        <v>981</v>
      </c>
      <c r="HSB31" t="s">
        <v>981</v>
      </c>
      <c r="HSC31" t="s">
        <v>981</v>
      </c>
      <c r="HSD31" t="s">
        <v>981</v>
      </c>
      <c r="HSE31" t="s">
        <v>981</v>
      </c>
      <c r="HSF31" t="s">
        <v>981</v>
      </c>
      <c r="HSG31" t="s">
        <v>981</v>
      </c>
      <c r="HSH31" t="s">
        <v>981</v>
      </c>
      <c r="HSI31" t="s">
        <v>981</v>
      </c>
      <c r="HSJ31" t="s">
        <v>981</v>
      </c>
      <c r="HSK31" t="s">
        <v>981</v>
      </c>
      <c r="HSL31" t="s">
        <v>981</v>
      </c>
      <c r="HSM31" t="s">
        <v>981</v>
      </c>
      <c r="HSN31" t="s">
        <v>981</v>
      </c>
      <c r="HSO31" t="s">
        <v>981</v>
      </c>
      <c r="HSP31" t="s">
        <v>981</v>
      </c>
      <c r="HSQ31" t="s">
        <v>981</v>
      </c>
      <c r="HSR31" t="s">
        <v>981</v>
      </c>
      <c r="HSS31" t="s">
        <v>981</v>
      </c>
      <c r="HST31" t="s">
        <v>981</v>
      </c>
      <c r="HSU31" t="s">
        <v>981</v>
      </c>
      <c r="HSV31" t="s">
        <v>981</v>
      </c>
      <c r="HSW31" t="s">
        <v>981</v>
      </c>
      <c r="HSX31" t="s">
        <v>981</v>
      </c>
      <c r="HSY31" t="s">
        <v>981</v>
      </c>
      <c r="HSZ31" t="s">
        <v>981</v>
      </c>
      <c r="HTA31" t="s">
        <v>981</v>
      </c>
      <c r="HTB31" t="s">
        <v>981</v>
      </c>
      <c r="HTC31" t="s">
        <v>981</v>
      </c>
      <c r="HTD31" t="s">
        <v>981</v>
      </c>
      <c r="HTE31" t="s">
        <v>981</v>
      </c>
      <c r="HTF31" t="s">
        <v>981</v>
      </c>
      <c r="HTG31" t="s">
        <v>981</v>
      </c>
      <c r="HTH31" t="s">
        <v>981</v>
      </c>
      <c r="HTI31" t="s">
        <v>981</v>
      </c>
      <c r="HTJ31" t="s">
        <v>981</v>
      </c>
      <c r="HTK31" t="s">
        <v>981</v>
      </c>
      <c r="HTL31" t="s">
        <v>981</v>
      </c>
      <c r="HTM31" t="s">
        <v>981</v>
      </c>
      <c r="HTN31" t="s">
        <v>981</v>
      </c>
      <c r="HTO31" t="s">
        <v>981</v>
      </c>
      <c r="HTP31" t="s">
        <v>981</v>
      </c>
      <c r="HTQ31" t="s">
        <v>981</v>
      </c>
      <c r="HTR31" t="s">
        <v>981</v>
      </c>
      <c r="HTS31" t="s">
        <v>981</v>
      </c>
      <c r="HTT31" t="s">
        <v>981</v>
      </c>
      <c r="HTU31" t="s">
        <v>981</v>
      </c>
      <c r="HTV31" t="s">
        <v>981</v>
      </c>
      <c r="HTW31" t="s">
        <v>981</v>
      </c>
      <c r="HTX31" t="s">
        <v>981</v>
      </c>
      <c r="HTY31" t="s">
        <v>981</v>
      </c>
      <c r="HTZ31" t="s">
        <v>981</v>
      </c>
      <c r="HUA31" t="s">
        <v>981</v>
      </c>
      <c r="HUB31" t="s">
        <v>981</v>
      </c>
      <c r="HUC31" t="s">
        <v>981</v>
      </c>
      <c r="HUD31" t="s">
        <v>981</v>
      </c>
      <c r="HUE31" t="s">
        <v>981</v>
      </c>
      <c r="HUF31" t="s">
        <v>981</v>
      </c>
      <c r="HUG31" t="s">
        <v>981</v>
      </c>
      <c r="HUH31" t="s">
        <v>981</v>
      </c>
      <c r="HUI31" t="s">
        <v>981</v>
      </c>
      <c r="HUJ31" t="s">
        <v>981</v>
      </c>
      <c r="HUK31" t="s">
        <v>981</v>
      </c>
      <c r="HUL31" t="s">
        <v>981</v>
      </c>
      <c r="HUM31" t="s">
        <v>981</v>
      </c>
      <c r="HUN31" t="s">
        <v>981</v>
      </c>
      <c r="HUO31" t="s">
        <v>981</v>
      </c>
      <c r="HUP31" t="s">
        <v>981</v>
      </c>
      <c r="HUQ31" t="s">
        <v>981</v>
      </c>
      <c r="HUR31" t="s">
        <v>981</v>
      </c>
      <c r="HUS31" t="s">
        <v>981</v>
      </c>
      <c r="HUT31" t="s">
        <v>981</v>
      </c>
      <c r="HUU31" t="s">
        <v>981</v>
      </c>
      <c r="HUV31" t="s">
        <v>981</v>
      </c>
      <c r="HUW31" t="s">
        <v>981</v>
      </c>
      <c r="HUX31" t="s">
        <v>981</v>
      </c>
      <c r="HUY31" t="s">
        <v>981</v>
      </c>
      <c r="HUZ31" t="s">
        <v>981</v>
      </c>
      <c r="HVA31" t="s">
        <v>981</v>
      </c>
      <c r="HVB31" t="s">
        <v>981</v>
      </c>
      <c r="HVC31" t="s">
        <v>981</v>
      </c>
      <c r="HVD31" t="s">
        <v>981</v>
      </c>
      <c r="HVE31" t="s">
        <v>981</v>
      </c>
      <c r="HVF31" t="s">
        <v>981</v>
      </c>
      <c r="HVG31" t="s">
        <v>981</v>
      </c>
      <c r="HVH31" t="s">
        <v>981</v>
      </c>
      <c r="HVI31" t="s">
        <v>981</v>
      </c>
      <c r="HVJ31" t="s">
        <v>981</v>
      </c>
      <c r="HVK31" t="s">
        <v>981</v>
      </c>
      <c r="HVL31" t="s">
        <v>981</v>
      </c>
      <c r="HVM31" t="s">
        <v>981</v>
      </c>
      <c r="HVN31" t="s">
        <v>981</v>
      </c>
      <c r="HVO31" t="s">
        <v>981</v>
      </c>
      <c r="HVP31" t="s">
        <v>981</v>
      </c>
      <c r="HVQ31" t="s">
        <v>981</v>
      </c>
      <c r="HVR31" t="s">
        <v>981</v>
      </c>
      <c r="HVS31" t="s">
        <v>981</v>
      </c>
      <c r="HVT31" t="s">
        <v>981</v>
      </c>
      <c r="HVU31" t="s">
        <v>981</v>
      </c>
      <c r="HVV31" t="s">
        <v>981</v>
      </c>
      <c r="HVW31" t="s">
        <v>981</v>
      </c>
      <c r="HVX31" t="s">
        <v>981</v>
      </c>
      <c r="HVY31" t="s">
        <v>981</v>
      </c>
      <c r="HVZ31" t="s">
        <v>981</v>
      </c>
      <c r="HWA31" t="s">
        <v>981</v>
      </c>
      <c r="HWB31" t="s">
        <v>981</v>
      </c>
      <c r="HWC31" t="s">
        <v>981</v>
      </c>
      <c r="HWD31" t="s">
        <v>981</v>
      </c>
      <c r="HWE31" t="s">
        <v>981</v>
      </c>
      <c r="HWF31" t="s">
        <v>981</v>
      </c>
      <c r="HWG31" t="s">
        <v>981</v>
      </c>
      <c r="HWH31" t="s">
        <v>981</v>
      </c>
      <c r="HWI31" t="s">
        <v>981</v>
      </c>
      <c r="HWJ31" t="s">
        <v>981</v>
      </c>
      <c r="HWK31" t="s">
        <v>981</v>
      </c>
      <c r="HWL31" t="s">
        <v>981</v>
      </c>
      <c r="HWM31" t="s">
        <v>981</v>
      </c>
      <c r="HWN31" t="s">
        <v>981</v>
      </c>
      <c r="HWO31" t="s">
        <v>981</v>
      </c>
      <c r="HWP31" t="s">
        <v>981</v>
      </c>
      <c r="HWQ31" t="s">
        <v>981</v>
      </c>
      <c r="HWR31" t="s">
        <v>981</v>
      </c>
      <c r="HWS31" t="s">
        <v>981</v>
      </c>
      <c r="HWT31" t="s">
        <v>981</v>
      </c>
      <c r="HWU31" t="s">
        <v>981</v>
      </c>
      <c r="HWV31" t="s">
        <v>981</v>
      </c>
      <c r="HWW31" t="s">
        <v>981</v>
      </c>
      <c r="HWX31" t="s">
        <v>981</v>
      </c>
      <c r="HWY31" t="s">
        <v>981</v>
      </c>
      <c r="HWZ31" t="s">
        <v>981</v>
      </c>
      <c r="HXA31" t="s">
        <v>981</v>
      </c>
      <c r="HXB31" t="s">
        <v>981</v>
      </c>
      <c r="HXC31" t="s">
        <v>981</v>
      </c>
      <c r="HXD31" t="s">
        <v>981</v>
      </c>
      <c r="HXE31" t="s">
        <v>981</v>
      </c>
      <c r="HXF31" t="s">
        <v>981</v>
      </c>
      <c r="HXG31" t="s">
        <v>981</v>
      </c>
      <c r="HXH31" t="s">
        <v>981</v>
      </c>
      <c r="HXI31" t="s">
        <v>981</v>
      </c>
      <c r="HXJ31" t="s">
        <v>981</v>
      </c>
      <c r="HXK31" t="s">
        <v>981</v>
      </c>
      <c r="HXL31" t="s">
        <v>981</v>
      </c>
      <c r="HXM31" t="s">
        <v>981</v>
      </c>
      <c r="HXN31" t="s">
        <v>981</v>
      </c>
      <c r="HXO31" t="s">
        <v>981</v>
      </c>
      <c r="HXP31" t="s">
        <v>981</v>
      </c>
      <c r="HXQ31" t="s">
        <v>981</v>
      </c>
      <c r="HXR31" t="s">
        <v>981</v>
      </c>
      <c r="HXS31" t="s">
        <v>981</v>
      </c>
      <c r="HXT31" t="s">
        <v>981</v>
      </c>
      <c r="HXU31" t="s">
        <v>981</v>
      </c>
      <c r="HXV31" t="s">
        <v>981</v>
      </c>
      <c r="HXW31" t="s">
        <v>981</v>
      </c>
      <c r="HXX31" t="s">
        <v>981</v>
      </c>
      <c r="HXY31" t="s">
        <v>981</v>
      </c>
      <c r="HXZ31" t="s">
        <v>981</v>
      </c>
      <c r="HYA31" t="s">
        <v>981</v>
      </c>
      <c r="HYB31" t="s">
        <v>981</v>
      </c>
      <c r="HYC31" t="s">
        <v>981</v>
      </c>
      <c r="HYD31" t="s">
        <v>981</v>
      </c>
      <c r="HYE31" t="s">
        <v>981</v>
      </c>
      <c r="HYF31" t="s">
        <v>981</v>
      </c>
      <c r="HYG31" t="s">
        <v>981</v>
      </c>
      <c r="HYH31" t="s">
        <v>981</v>
      </c>
      <c r="HYI31" t="s">
        <v>981</v>
      </c>
      <c r="HYJ31" t="s">
        <v>981</v>
      </c>
      <c r="HYK31" t="s">
        <v>981</v>
      </c>
      <c r="HYL31" t="s">
        <v>981</v>
      </c>
      <c r="HYM31" t="s">
        <v>981</v>
      </c>
      <c r="HYN31" t="s">
        <v>981</v>
      </c>
      <c r="HYO31" t="s">
        <v>981</v>
      </c>
      <c r="HYP31" t="s">
        <v>981</v>
      </c>
      <c r="HYQ31" t="s">
        <v>981</v>
      </c>
      <c r="HYR31" t="s">
        <v>981</v>
      </c>
      <c r="HYS31" t="s">
        <v>981</v>
      </c>
      <c r="HYT31" t="s">
        <v>981</v>
      </c>
      <c r="HYU31" t="s">
        <v>981</v>
      </c>
      <c r="HYV31" t="s">
        <v>981</v>
      </c>
      <c r="HYW31" t="s">
        <v>981</v>
      </c>
      <c r="HYX31" t="s">
        <v>981</v>
      </c>
      <c r="HYY31" t="s">
        <v>981</v>
      </c>
      <c r="HYZ31" t="s">
        <v>981</v>
      </c>
      <c r="HZA31" t="s">
        <v>981</v>
      </c>
      <c r="HZB31" t="s">
        <v>981</v>
      </c>
      <c r="HZC31" t="s">
        <v>981</v>
      </c>
      <c r="HZD31" t="s">
        <v>981</v>
      </c>
      <c r="HZE31" t="s">
        <v>981</v>
      </c>
      <c r="HZF31" t="s">
        <v>981</v>
      </c>
      <c r="HZG31" t="s">
        <v>981</v>
      </c>
      <c r="HZH31" t="s">
        <v>981</v>
      </c>
      <c r="HZI31" t="s">
        <v>981</v>
      </c>
      <c r="HZJ31" t="s">
        <v>981</v>
      </c>
      <c r="HZK31" t="s">
        <v>981</v>
      </c>
      <c r="HZL31" t="s">
        <v>981</v>
      </c>
      <c r="HZM31" t="s">
        <v>981</v>
      </c>
      <c r="HZN31" t="s">
        <v>981</v>
      </c>
      <c r="HZO31" t="s">
        <v>981</v>
      </c>
      <c r="HZP31" t="s">
        <v>981</v>
      </c>
      <c r="HZQ31" t="s">
        <v>981</v>
      </c>
      <c r="HZR31" t="s">
        <v>981</v>
      </c>
      <c r="HZS31" t="s">
        <v>981</v>
      </c>
      <c r="HZT31" t="s">
        <v>981</v>
      </c>
      <c r="HZU31" t="s">
        <v>981</v>
      </c>
      <c r="HZV31" t="s">
        <v>981</v>
      </c>
      <c r="HZW31" t="s">
        <v>981</v>
      </c>
      <c r="HZX31" t="s">
        <v>981</v>
      </c>
      <c r="HZY31" t="s">
        <v>981</v>
      </c>
      <c r="HZZ31" t="s">
        <v>981</v>
      </c>
      <c r="IAA31" t="s">
        <v>981</v>
      </c>
      <c r="IAB31" t="s">
        <v>981</v>
      </c>
      <c r="IAC31" t="s">
        <v>981</v>
      </c>
      <c r="IAD31" t="s">
        <v>981</v>
      </c>
      <c r="IAE31" t="s">
        <v>981</v>
      </c>
      <c r="IAF31" t="s">
        <v>981</v>
      </c>
      <c r="IAG31" t="s">
        <v>981</v>
      </c>
      <c r="IAH31" t="s">
        <v>981</v>
      </c>
      <c r="IAI31" t="s">
        <v>981</v>
      </c>
      <c r="IAJ31" t="s">
        <v>981</v>
      </c>
      <c r="IAK31" t="s">
        <v>981</v>
      </c>
      <c r="IAL31" t="s">
        <v>981</v>
      </c>
      <c r="IAM31" t="s">
        <v>981</v>
      </c>
      <c r="IAN31" t="s">
        <v>981</v>
      </c>
      <c r="IAO31" t="s">
        <v>981</v>
      </c>
      <c r="IAP31" t="s">
        <v>981</v>
      </c>
      <c r="IAQ31" t="s">
        <v>981</v>
      </c>
      <c r="IAR31" t="s">
        <v>981</v>
      </c>
      <c r="IAS31" t="s">
        <v>981</v>
      </c>
      <c r="IAT31" t="s">
        <v>981</v>
      </c>
      <c r="IAU31" t="s">
        <v>981</v>
      </c>
      <c r="IAV31" t="s">
        <v>981</v>
      </c>
      <c r="IAW31" t="s">
        <v>981</v>
      </c>
      <c r="IAX31" t="s">
        <v>981</v>
      </c>
      <c r="IAY31" t="s">
        <v>981</v>
      </c>
      <c r="IAZ31" t="s">
        <v>981</v>
      </c>
      <c r="IBA31" t="s">
        <v>981</v>
      </c>
      <c r="IBB31" t="s">
        <v>981</v>
      </c>
      <c r="IBC31" t="s">
        <v>981</v>
      </c>
      <c r="IBD31" t="s">
        <v>981</v>
      </c>
      <c r="IBE31" t="s">
        <v>981</v>
      </c>
      <c r="IBF31" t="s">
        <v>981</v>
      </c>
      <c r="IBG31" t="s">
        <v>981</v>
      </c>
      <c r="IBH31" t="s">
        <v>981</v>
      </c>
      <c r="IBI31" t="s">
        <v>981</v>
      </c>
      <c r="IBJ31" t="s">
        <v>981</v>
      </c>
      <c r="IBK31" t="s">
        <v>981</v>
      </c>
      <c r="IBL31" t="s">
        <v>981</v>
      </c>
      <c r="IBM31" t="s">
        <v>981</v>
      </c>
      <c r="IBN31" t="s">
        <v>981</v>
      </c>
      <c r="IBO31" t="s">
        <v>981</v>
      </c>
      <c r="IBP31" t="s">
        <v>981</v>
      </c>
      <c r="IBQ31" t="s">
        <v>981</v>
      </c>
      <c r="IBR31" t="s">
        <v>981</v>
      </c>
      <c r="IBS31" t="s">
        <v>981</v>
      </c>
      <c r="IBT31" t="s">
        <v>981</v>
      </c>
      <c r="IBU31" t="s">
        <v>981</v>
      </c>
      <c r="IBV31" t="s">
        <v>981</v>
      </c>
      <c r="IBW31" t="s">
        <v>981</v>
      </c>
      <c r="IBX31" t="s">
        <v>981</v>
      </c>
      <c r="IBY31" t="s">
        <v>981</v>
      </c>
      <c r="IBZ31" t="s">
        <v>981</v>
      </c>
      <c r="ICA31" t="s">
        <v>981</v>
      </c>
      <c r="ICB31" t="s">
        <v>981</v>
      </c>
      <c r="ICC31" t="s">
        <v>981</v>
      </c>
      <c r="ICD31" t="s">
        <v>981</v>
      </c>
      <c r="ICE31" t="s">
        <v>981</v>
      </c>
      <c r="ICF31" t="s">
        <v>981</v>
      </c>
      <c r="ICG31" t="s">
        <v>981</v>
      </c>
      <c r="ICH31" t="s">
        <v>981</v>
      </c>
      <c r="ICI31" t="s">
        <v>981</v>
      </c>
      <c r="ICJ31" t="s">
        <v>981</v>
      </c>
      <c r="ICK31" t="s">
        <v>981</v>
      </c>
      <c r="ICL31" t="s">
        <v>981</v>
      </c>
      <c r="ICM31" t="s">
        <v>981</v>
      </c>
      <c r="ICN31" t="s">
        <v>981</v>
      </c>
      <c r="ICO31" t="s">
        <v>981</v>
      </c>
      <c r="ICP31" t="s">
        <v>981</v>
      </c>
      <c r="ICQ31" t="s">
        <v>981</v>
      </c>
      <c r="ICR31" t="s">
        <v>981</v>
      </c>
      <c r="ICS31" t="s">
        <v>981</v>
      </c>
      <c r="ICT31" t="s">
        <v>981</v>
      </c>
      <c r="ICU31" t="s">
        <v>981</v>
      </c>
      <c r="ICV31" t="s">
        <v>981</v>
      </c>
      <c r="ICW31" t="s">
        <v>981</v>
      </c>
      <c r="ICX31" t="s">
        <v>981</v>
      </c>
      <c r="ICY31" t="s">
        <v>981</v>
      </c>
      <c r="ICZ31" t="s">
        <v>981</v>
      </c>
      <c r="IDA31" t="s">
        <v>981</v>
      </c>
      <c r="IDB31" t="s">
        <v>981</v>
      </c>
      <c r="IDC31" t="s">
        <v>981</v>
      </c>
      <c r="IDD31" t="s">
        <v>981</v>
      </c>
      <c r="IDE31" t="s">
        <v>981</v>
      </c>
      <c r="IDF31" t="s">
        <v>981</v>
      </c>
      <c r="IDG31" t="s">
        <v>981</v>
      </c>
      <c r="IDH31" t="s">
        <v>981</v>
      </c>
      <c r="IDI31" t="s">
        <v>981</v>
      </c>
      <c r="IDJ31" t="s">
        <v>981</v>
      </c>
      <c r="IDK31" t="s">
        <v>981</v>
      </c>
      <c r="IDL31" t="s">
        <v>981</v>
      </c>
      <c r="IDM31" t="s">
        <v>981</v>
      </c>
      <c r="IDN31" t="s">
        <v>981</v>
      </c>
      <c r="IDO31" t="s">
        <v>981</v>
      </c>
      <c r="IDP31" t="s">
        <v>981</v>
      </c>
      <c r="IDQ31" t="s">
        <v>981</v>
      </c>
      <c r="IDR31" t="s">
        <v>981</v>
      </c>
      <c r="IDS31" t="s">
        <v>981</v>
      </c>
      <c r="IDT31" t="s">
        <v>981</v>
      </c>
      <c r="IDU31" t="s">
        <v>981</v>
      </c>
      <c r="IDV31" t="s">
        <v>981</v>
      </c>
      <c r="IDW31" t="s">
        <v>981</v>
      </c>
      <c r="IDX31" t="s">
        <v>981</v>
      </c>
      <c r="IDY31" t="s">
        <v>981</v>
      </c>
      <c r="IDZ31" t="s">
        <v>981</v>
      </c>
      <c r="IEA31" t="s">
        <v>981</v>
      </c>
      <c r="IEB31" t="s">
        <v>981</v>
      </c>
      <c r="IEC31" t="s">
        <v>981</v>
      </c>
      <c r="IED31" t="s">
        <v>981</v>
      </c>
      <c r="IEE31" t="s">
        <v>981</v>
      </c>
      <c r="IEF31" t="s">
        <v>981</v>
      </c>
      <c r="IEG31" t="s">
        <v>981</v>
      </c>
      <c r="IEH31" t="s">
        <v>981</v>
      </c>
      <c r="IEI31" t="s">
        <v>981</v>
      </c>
      <c r="IEJ31" t="s">
        <v>981</v>
      </c>
      <c r="IEK31" t="s">
        <v>981</v>
      </c>
      <c r="IEL31" t="s">
        <v>981</v>
      </c>
      <c r="IEM31" t="s">
        <v>981</v>
      </c>
      <c r="IEN31" t="s">
        <v>981</v>
      </c>
      <c r="IEO31" t="s">
        <v>981</v>
      </c>
      <c r="IEP31" t="s">
        <v>981</v>
      </c>
      <c r="IEQ31" t="s">
        <v>981</v>
      </c>
      <c r="IER31" t="s">
        <v>981</v>
      </c>
      <c r="IES31" t="s">
        <v>981</v>
      </c>
      <c r="IET31" t="s">
        <v>981</v>
      </c>
      <c r="IEU31" t="s">
        <v>981</v>
      </c>
      <c r="IEV31" t="s">
        <v>981</v>
      </c>
      <c r="IEW31" t="s">
        <v>981</v>
      </c>
      <c r="IEX31" t="s">
        <v>981</v>
      </c>
      <c r="IEY31" t="s">
        <v>981</v>
      </c>
      <c r="IEZ31" t="s">
        <v>981</v>
      </c>
      <c r="IFA31" t="s">
        <v>981</v>
      </c>
      <c r="IFB31" t="s">
        <v>981</v>
      </c>
      <c r="IFC31" t="s">
        <v>981</v>
      </c>
      <c r="IFD31" t="s">
        <v>981</v>
      </c>
      <c r="IFE31" t="s">
        <v>981</v>
      </c>
      <c r="IFF31" t="s">
        <v>981</v>
      </c>
      <c r="IFG31" t="s">
        <v>981</v>
      </c>
      <c r="IFH31" t="s">
        <v>981</v>
      </c>
      <c r="IFI31" t="s">
        <v>981</v>
      </c>
      <c r="IFJ31" t="s">
        <v>981</v>
      </c>
      <c r="IFK31" t="s">
        <v>981</v>
      </c>
      <c r="IFL31" t="s">
        <v>981</v>
      </c>
      <c r="IFM31" t="s">
        <v>981</v>
      </c>
      <c r="IFN31" t="s">
        <v>981</v>
      </c>
      <c r="IFO31" t="s">
        <v>981</v>
      </c>
      <c r="IFP31" t="s">
        <v>981</v>
      </c>
      <c r="IFQ31" t="s">
        <v>981</v>
      </c>
      <c r="IFR31" t="s">
        <v>981</v>
      </c>
      <c r="IFS31" t="s">
        <v>981</v>
      </c>
      <c r="IFT31" t="s">
        <v>981</v>
      </c>
      <c r="IFU31" t="s">
        <v>981</v>
      </c>
      <c r="IFV31" t="s">
        <v>981</v>
      </c>
      <c r="IFW31" t="s">
        <v>981</v>
      </c>
      <c r="IFX31" t="s">
        <v>981</v>
      </c>
      <c r="IFY31" t="s">
        <v>981</v>
      </c>
      <c r="IFZ31" t="s">
        <v>981</v>
      </c>
      <c r="IGA31" t="s">
        <v>981</v>
      </c>
      <c r="IGB31" t="s">
        <v>981</v>
      </c>
      <c r="IGC31" t="s">
        <v>981</v>
      </c>
      <c r="IGD31" t="s">
        <v>981</v>
      </c>
      <c r="IGE31" t="s">
        <v>981</v>
      </c>
      <c r="IGF31" t="s">
        <v>981</v>
      </c>
      <c r="IGG31" t="s">
        <v>981</v>
      </c>
      <c r="IGH31" t="s">
        <v>981</v>
      </c>
      <c r="IGI31" t="s">
        <v>981</v>
      </c>
      <c r="IGJ31" t="s">
        <v>981</v>
      </c>
      <c r="IGK31" t="s">
        <v>981</v>
      </c>
      <c r="IGL31" t="s">
        <v>981</v>
      </c>
      <c r="IGM31" t="s">
        <v>981</v>
      </c>
      <c r="IGN31" t="s">
        <v>981</v>
      </c>
      <c r="IGO31" t="s">
        <v>981</v>
      </c>
      <c r="IGP31" t="s">
        <v>981</v>
      </c>
      <c r="IGQ31" t="s">
        <v>981</v>
      </c>
      <c r="IGR31" t="s">
        <v>981</v>
      </c>
      <c r="IGS31" t="s">
        <v>981</v>
      </c>
      <c r="IGT31" t="s">
        <v>981</v>
      </c>
      <c r="IGU31" t="s">
        <v>981</v>
      </c>
      <c r="IGV31" t="s">
        <v>981</v>
      </c>
      <c r="IGW31" t="s">
        <v>981</v>
      </c>
      <c r="IGX31" t="s">
        <v>981</v>
      </c>
      <c r="IGY31" t="s">
        <v>981</v>
      </c>
      <c r="IGZ31" t="s">
        <v>981</v>
      </c>
      <c r="IHA31" t="s">
        <v>981</v>
      </c>
      <c r="IHB31" t="s">
        <v>981</v>
      </c>
      <c r="IHC31" t="s">
        <v>981</v>
      </c>
      <c r="IHD31" t="s">
        <v>981</v>
      </c>
      <c r="IHE31" t="s">
        <v>981</v>
      </c>
      <c r="IHF31" t="s">
        <v>981</v>
      </c>
      <c r="IHG31" t="s">
        <v>981</v>
      </c>
      <c r="IHH31" t="s">
        <v>981</v>
      </c>
      <c r="IHI31" t="s">
        <v>981</v>
      </c>
      <c r="IHJ31" t="s">
        <v>981</v>
      </c>
      <c r="IHK31" t="s">
        <v>981</v>
      </c>
      <c r="IHL31" t="s">
        <v>981</v>
      </c>
      <c r="IHM31" t="s">
        <v>981</v>
      </c>
      <c r="IHN31" t="s">
        <v>981</v>
      </c>
      <c r="IHO31" t="s">
        <v>981</v>
      </c>
      <c r="IHP31" t="s">
        <v>981</v>
      </c>
      <c r="IHQ31" t="s">
        <v>981</v>
      </c>
      <c r="IHR31" t="s">
        <v>981</v>
      </c>
      <c r="IHS31" t="s">
        <v>981</v>
      </c>
      <c r="IHT31" t="s">
        <v>981</v>
      </c>
      <c r="IHU31" t="s">
        <v>981</v>
      </c>
      <c r="IHV31" t="s">
        <v>981</v>
      </c>
      <c r="IHW31" t="s">
        <v>981</v>
      </c>
      <c r="IHX31" t="s">
        <v>981</v>
      </c>
      <c r="IHY31" t="s">
        <v>981</v>
      </c>
      <c r="IHZ31" t="s">
        <v>981</v>
      </c>
      <c r="IIA31" t="s">
        <v>981</v>
      </c>
      <c r="IIB31" t="s">
        <v>981</v>
      </c>
      <c r="IIC31" t="s">
        <v>981</v>
      </c>
      <c r="IID31" t="s">
        <v>981</v>
      </c>
      <c r="IIE31" t="s">
        <v>981</v>
      </c>
      <c r="IIF31" t="s">
        <v>981</v>
      </c>
      <c r="IIG31" t="s">
        <v>981</v>
      </c>
      <c r="IIH31" t="s">
        <v>981</v>
      </c>
      <c r="III31" t="s">
        <v>981</v>
      </c>
      <c r="IIJ31" t="s">
        <v>981</v>
      </c>
      <c r="IIK31" t="s">
        <v>981</v>
      </c>
      <c r="IIL31" t="s">
        <v>981</v>
      </c>
      <c r="IIM31" t="s">
        <v>981</v>
      </c>
      <c r="IIN31" t="s">
        <v>981</v>
      </c>
      <c r="IIO31" t="s">
        <v>981</v>
      </c>
      <c r="IIP31" t="s">
        <v>981</v>
      </c>
      <c r="IIQ31" t="s">
        <v>981</v>
      </c>
      <c r="IIR31" t="s">
        <v>981</v>
      </c>
      <c r="IIS31" t="s">
        <v>981</v>
      </c>
      <c r="IIT31" t="s">
        <v>981</v>
      </c>
      <c r="IIU31" t="s">
        <v>981</v>
      </c>
      <c r="IIV31" t="s">
        <v>981</v>
      </c>
      <c r="IIW31" t="s">
        <v>981</v>
      </c>
      <c r="IIX31" t="s">
        <v>981</v>
      </c>
      <c r="IIY31" t="s">
        <v>981</v>
      </c>
      <c r="IIZ31" t="s">
        <v>981</v>
      </c>
      <c r="IJA31" t="s">
        <v>981</v>
      </c>
      <c r="IJB31" t="s">
        <v>981</v>
      </c>
      <c r="IJC31" t="s">
        <v>981</v>
      </c>
      <c r="IJD31" t="s">
        <v>981</v>
      </c>
      <c r="IJE31" t="s">
        <v>981</v>
      </c>
      <c r="IJF31" t="s">
        <v>981</v>
      </c>
      <c r="IJG31" t="s">
        <v>981</v>
      </c>
      <c r="IJH31" t="s">
        <v>981</v>
      </c>
      <c r="IJI31" t="s">
        <v>981</v>
      </c>
      <c r="IJJ31" t="s">
        <v>981</v>
      </c>
      <c r="IJK31" t="s">
        <v>981</v>
      </c>
      <c r="IJL31" t="s">
        <v>981</v>
      </c>
      <c r="IJM31" t="s">
        <v>981</v>
      </c>
      <c r="IJN31" t="s">
        <v>981</v>
      </c>
      <c r="IJO31" t="s">
        <v>981</v>
      </c>
      <c r="IJP31" t="s">
        <v>981</v>
      </c>
      <c r="IJQ31" t="s">
        <v>981</v>
      </c>
      <c r="IJR31" t="s">
        <v>981</v>
      </c>
      <c r="IJS31" t="s">
        <v>981</v>
      </c>
      <c r="IJT31" t="s">
        <v>981</v>
      </c>
      <c r="IJU31" t="s">
        <v>981</v>
      </c>
      <c r="IJV31" t="s">
        <v>981</v>
      </c>
      <c r="IJW31" t="s">
        <v>981</v>
      </c>
      <c r="IJX31" t="s">
        <v>981</v>
      </c>
      <c r="IJY31" t="s">
        <v>981</v>
      </c>
      <c r="IJZ31" t="s">
        <v>981</v>
      </c>
      <c r="IKA31" t="s">
        <v>981</v>
      </c>
      <c r="IKB31" t="s">
        <v>981</v>
      </c>
      <c r="IKC31" t="s">
        <v>981</v>
      </c>
      <c r="IKD31" t="s">
        <v>981</v>
      </c>
      <c r="IKE31" t="s">
        <v>981</v>
      </c>
      <c r="IKF31" t="s">
        <v>981</v>
      </c>
      <c r="IKG31" t="s">
        <v>981</v>
      </c>
      <c r="IKH31" t="s">
        <v>981</v>
      </c>
      <c r="IKI31" t="s">
        <v>981</v>
      </c>
      <c r="IKJ31" t="s">
        <v>981</v>
      </c>
      <c r="IKK31" t="s">
        <v>981</v>
      </c>
      <c r="IKL31" t="s">
        <v>981</v>
      </c>
      <c r="IKM31" t="s">
        <v>981</v>
      </c>
      <c r="IKN31" t="s">
        <v>981</v>
      </c>
      <c r="IKO31" t="s">
        <v>981</v>
      </c>
      <c r="IKP31" t="s">
        <v>981</v>
      </c>
      <c r="IKQ31" t="s">
        <v>981</v>
      </c>
      <c r="IKR31" t="s">
        <v>981</v>
      </c>
      <c r="IKS31" t="s">
        <v>981</v>
      </c>
      <c r="IKT31" t="s">
        <v>981</v>
      </c>
      <c r="IKU31" t="s">
        <v>981</v>
      </c>
      <c r="IKV31" t="s">
        <v>981</v>
      </c>
      <c r="IKW31" t="s">
        <v>981</v>
      </c>
      <c r="IKX31" t="s">
        <v>981</v>
      </c>
      <c r="IKY31" t="s">
        <v>981</v>
      </c>
      <c r="IKZ31" t="s">
        <v>981</v>
      </c>
      <c r="ILA31" t="s">
        <v>981</v>
      </c>
      <c r="ILB31" t="s">
        <v>981</v>
      </c>
      <c r="ILC31" t="s">
        <v>981</v>
      </c>
      <c r="ILD31" t="s">
        <v>981</v>
      </c>
      <c r="ILE31" t="s">
        <v>981</v>
      </c>
      <c r="ILF31" t="s">
        <v>981</v>
      </c>
      <c r="ILG31" t="s">
        <v>981</v>
      </c>
      <c r="ILH31" t="s">
        <v>981</v>
      </c>
      <c r="ILI31" t="s">
        <v>981</v>
      </c>
      <c r="ILJ31" t="s">
        <v>981</v>
      </c>
      <c r="ILK31" t="s">
        <v>981</v>
      </c>
      <c r="ILL31" t="s">
        <v>981</v>
      </c>
      <c r="ILM31" t="s">
        <v>981</v>
      </c>
      <c r="ILN31" t="s">
        <v>981</v>
      </c>
      <c r="ILO31" t="s">
        <v>981</v>
      </c>
      <c r="ILP31" t="s">
        <v>981</v>
      </c>
      <c r="ILQ31" t="s">
        <v>981</v>
      </c>
      <c r="ILR31" t="s">
        <v>981</v>
      </c>
      <c r="ILS31" t="s">
        <v>981</v>
      </c>
      <c r="ILT31" t="s">
        <v>981</v>
      </c>
      <c r="ILU31" t="s">
        <v>981</v>
      </c>
      <c r="ILV31" t="s">
        <v>981</v>
      </c>
      <c r="ILW31" t="s">
        <v>981</v>
      </c>
      <c r="ILX31" t="s">
        <v>981</v>
      </c>
      <c r="ILY31" t="s">
        <v>981</v>
      </c>
      <c r="ILZ31" t="s">
        <v>981</v>
      </c>
      <c r="IMA31" t="s">
        <v>981</v>
      </c>
      <c r="IMB31" t="s">
        <v>981</v>
      </c>
      <c r="IMC31" t="s">
        <v>981</v>
      </c>
      <c r="IMD31" t="s">
        <v>981</v>
      </c>
      <c r="IME31" t="s">
        <v>981</v>
      </c>
      <c r="IMF31" t="s">
        <v>981</v>
      </c>
      <c r="IMG31" t="s">
        <v>981</v>
      </c>
      <c r="IMH31" t="s">
        <v>981</v>
      </c>
      <c r="IMI31" t="s">
        <v>981</v>
      </c>
      <c r="IMJ31" t="s">
        <v>981</v>
      </c>
      <c r="IMK31" t="s">
        <v>981</v>
      </c>
      <c r="IML31" t="s">
        <v>981</v>
      </c>
      <c r="IMM31" t="s">
        <v>981</v>
      </c>
      <c r="IMN31" t="s">
        <v>981</v>
      </c>
      <c r="IMO31" t="s">
        <v>981</v>
      </c>
      <c r="IMP31" t="s">
        <v>981</v>
      </c>
      <c r="IMQ31" t="s">
        <v>981</v>
      </c>
      <c r="IMR31" t="s">
        <v>981</v>
      </c>
      <c r="IMS31" t="s">
        <v>981</v>
      </c>
      <c r="IMT31" t="s">
        <v>981</v>
      </c>
      <c r="IMU31" t="s">
        <v>981</v>
      </c>
      <c r="IMV31" t="s">
        <v>981</v>
      </c>
      <c r="IMW31" t="s">
        <v>981</v>
      </c>
      <c r="IMX31" t="s">
        <v>981</v>
      </c>
      <c r="IMY31" t="s">
        <v>981</v>
      </c>
      <c r="IMZ31" t="s">
        <v>981</v>
      </c>
      <c r="INA31" t="s">
        <v>981</v>
      </c>
      <c r="INB31" t="s">
        <v>981</v>
      </c>
      <c r="INC31" t="s">
        <v>981</v>
      </c>
      <c r="IND31" t="s">
        <v>981</v>
      </c>
      <c r="INE31" t="s">
        <v>981</v>
      </c>
      <c r="INF31" t="s">
        <v>981</v>
      </c>
      <c r="ING31" t="s">
        <v>981</v>
      </c>
      <c r="INH31" t="s">
        <v>981</v>
      </c>
      <c r="INI31" t="s">
        <v>981</v>
      </c>
      <c r="INJ31" t="s">
        <v>981</v>
      </c>
      <c r="INK31" t="s">
        <v>981</v>
      </c>
      <c r="INL31" t="s">
        <v>981</v>
      </c>
      <c r="INM31" t="s">
        <v>981</v>
      </c>
      <c r="INN31" t="s">
        <v>981</v>
      </c>
      <c r="INO31" t="s">
        <v>981</v>
      </c>
      <c r="INP31" t="s">
        <v>981</v>
      </c>
      <c r="INQ31" t="s">
        <v>981</v>
      </c>
      <c r="INR31" t="s">
        <v>981</v>
      </c>
      <c r="INS31" t="s">
        <v>981</v>
      </c>
      <c r="INT31" t="s">
        <v>981</v>
      </c>
      <c r="INU31" t="s">
        <v>981</v>
      </c>
      <c r="INV31" t="s">
        <v>981</v>
      </c>
      <c r="INW31" t="s">
        <v>981</v>
      </c>
      <c r="INX31" t="s">
        <v>981</v>
      </c>
      <c r="INY31" t="s">
        <v>981</v>
      </c>
      <c r="INZ31" t="s">
        <v>981</v>
      </c>
      <c r="IOA31" t="s">
        <v>981</v>
      </c>
      <c r="IOB31" t="s">
        <v>981</v>
      </c>
      <c r="IOC31" t="s">
        <v>981</v>
      </c>
      <c r="IOD31" t="s">
        <v>981</v>
      </c>
      <c r="IOE31" t="s">
        <v>981</v>
      </c>
      <c r="IOF31" t="s">
        <v>981</v>
      </c>
      <c r="IOG31" t="s">
        <v>981</v>
      </c>
      <c r="IOH31" t="s">
        <v>981</v>
      </c>
      <c r="IOI31" t="s">
        <v>981</v>
      </c>
      <c r="IOJ31" t="s">
        <v>981</v>
      </c>
      <c r="IOK31" t="s">
        <v>981</v>
      </c>
      <c r="IOL31" t="s">
        <v>981</v>
      </c>
      <c r="IOM31" t="s">
        <v>981</v>
      </c>
      <c r="ION31" t="s">
        <v>981</v>
      </c>
      <c r="IOO31" t="s">
        <v>981</v>
      </c>
      <c r="IOP31" t="s">
        <v>981</v>
      </c>
      <c r="IOQ31" t="s">
        <v>981</v>
      </c>
      <c r="IOR31" t="s">
        <v>981</v>
      </c>
      <c r="IOS31" t="s">
        <v>981</v>
      </c>
      <c r="IOT31" t="s">
        <v>981</v>
      </c>
      <c r="IOU31" t="s">
        <v>981</v>
      </c>
      <c r="IOV31" t="s">
        <v>981</v>
      </c>
      <c r="IOW31" t="s">
        <v>981</v>
      </c>
      <c r="IOX31" t="s">
        <v>981</v>
      </c>
      <c r="IOY31" t="s">
        <v>981</v>
      </c>
      <c r="IOZ31" t="s">
        <v>981</v>
      </c>
      <c r="IPA31" t="s">
        <v>981</v>
      </c>
      <c r="IPB31" t="s">
        <v>981</v>
      </c>
      <c r="IPC31" t="s">
        <v>981</v>
      </c>
      <c r="IPD31" t="s">
        <v>981</v>
      </c>
      <c r="IPE31" t="s">
        <v>981</v>
      </c>
      <c r="IPF31" t="s">
        <v>981</v>
      </c>
      <c r="IPG31" t="s">
        <v>981</v>
      </c>
      <c r="IPH31" t="s">
        <v>981</v>
      </c>
      <c r="IPI31" t="s">
        <v>981</v>
      </c>
      <c r="IPJ31" t="s">
        <v>981</v>
      </c>
      <c r="IPK31" t="s">
        <v>981</v>
      </c>
      <c r="IPL31" t="s">
        <v>981</v>
      </c>
      <c r="IPM31" t="s">
        <v>981</v>
      </c>
      <c r="IPN31" t="s">
        <v>981</v>
      </c>
      <c r="IPO31" t="s">
        <v>981</v>
      </c>
      <c r="IPP31" t="s">
        <v>981</v>
      </c>
      <c r="IPQ31" t="s">
        <v>981</v>
      </c>
      <c r="IPR31" t="s">
        <v>981</v>
      </c>
      <c r="IPS31" t="s">
        <v>981</v>
      </c>
      <c r="IPT31" t="s">
        <v>981</v>
      </c>
      <c r="IPU31" t="s">
        <v>981</v>
      </c>
      <c r="IPV31" t="s">
        <v>981</v>
      </c>
      <c r="IPW31" t="s">
        <v>981</v>
      </c>
      <c r="IPX31" t="s">
        <v>981</v>
      </c>
      <c r="IPY31" t="s">
        <v>981</v>
      </c>
      <c r="IPZ31" t="s">
        <v>981</v>
      </c>
      <c r="IQA31" t="s">
        <v>981</v>
      </c>
      <c r="IQB31" t="s">
        <v>981</v>
      </c>
      <c r="IQC31" t="s">
        <v>981</v>
      </c>
      <c r="IQD31" t="s">
        <v>981</v>
      </c>
      <c r="IQE31" t="s">
        <v>981</v>
      </c>
      <c r="IQF31" t="s">
        <v>981</v>
      </c>
      <c r="IQG31" t="s">
        <v>981</v>
      </c>
      <c r="IQH31" t="s">
        <v>981</v>
      </c>
      <c r="IQI31" t="s">
        <v>981</v>
      </c>
      <c r="IQJ31" t="s">
        <v>981</v>
      </c>
      <c r="IQK31" t="s">
        <v>981</v>
      </c>
      <c r="IQL31" t="s">
        <v>981</v>
      </c>
      <c r="IQM31" t="s">
        <v>981</v>
      </c>
      <c r="IQN31" t="s">
        <v>981</v>
      </c>
      <c r="IQO31" t="s">
        <v>981</v>
      </c>
      <c r="IQP31" t="s">
        <v>981</v>
      </c>
      <c r="IQQ31" t="s">
        <v>981</v>
      </c>
      <c r="IQR31" t="s">
        <v>981</v>
      </c>
      <c r="IQS31" t="s">
        <v>981</v>
      </c>
      <c r="IQT31" t="s">
        <v>981</v>
      </c>
      <c r="IQU31" t="s">
        <v>981</v>
      </c>
      <c r="IQV31" t="s">
        <v>981</v>
      </c>
      <c r="IQW31" t="s">
        <v>981</v>
      </c>
      <c r="IQX31" t="s">
        <v>981</v>
      </c>
      <c r="IQY31" t="s">
        <v>981</v>
      </c>
      <c r="IQZ31" t="s">
        <v>981</v>
      </c>
      <c r="IRA31" t="s">
        <v>981</v>
      </c>
      <c r="IRB31" t="s">
        <v>981</v>
      </c>
      <c r="IRC31" t="s">
        <v>981</v>
      </c>
      <c r="IRD31" t="s">
        <v>981</v>
      </c>
      <c r="IRE31" t="s">
        <v>981</v>
      </c>
      <c r="IRF31" t="s">
        <v>981</v>
      </c>
      <c r="IRG31" t="s">
        <v>981</v>
      </c>
      <c r="IRH31" t="s">
        <v>981</v>
      </c>
      <c r="IRI31" t="s">
        <v>981</v>
      </c>
      <c r="IRJ31" t="s">
        <v>981</v>
      </c>
      <c r="IRK31" t="s">
        <v>981</v>
      </c>
      <c r="IRL31" t="s">
        <v>981</v>
      </c>
      <c r="IRM31" t="s">
        <v>981</v>
      </c>
      <c r="IRN31" t="s">
        <v>981</v>
      </c>
      <c r="IRO31" t="s">
        <v>981</v>
      </c>
      <c r="IRP31" t="s">
        <v>981</v>
      </c>
      <c r="IRQ31" t="s">
        <v>981</v>
      </c>
      <c r="IRR31" t="s">
        <v>981</v>
      </c>
      <c r="IRS31" t="s">
        <v>981</v>
      </c>
      <c r="IRT31" t="s">
        <v>981</v>
      </c>
      <c r="IRU31" t="s">
        <v>981</v>
      </c>
      <c r="IRV31" t="s">
        <v>981</v>
      </c>
      <c r="IRW31" t="s">
        <v>981</v>
      </c>
      <c r="IRX31" t="s">
        <v>981</v>
      </c>
      <c r="IRY31" t="s">
        <v>981</v>
      </c>
      <c r="IRZ31" t="s">
        <v>981</v>
      </c>
      <c r="ISA31" t="s">
        <v>981</v>
      </c>
      <c r="ISB31" t="s">
        <v>981</v>
      </c>
      <c r="ISC31" t="s">
        <v>981</v>
      </c>
      <c r="ISD31" t="s">
        <v>981</v>
      </c>
      <c r="ISE31" t="s">
        <v>981</v>
      </c>
      <c r="ISF31" t="s">
        <v>981</v>
      </c>
      <c r="ISG31" t="s">
        <v>981</v>
      </c>
      <c r="ISH31" t="s">
        <v>981</v>
      </c>
      <c r="ISI31" t="s">
        <v>981</v>
      </c>
      <c r="ISJ31" t="s">
        <v>981</v>
      </c>
      <c r="ISK31" t="s">
        <v>981</v>
      </c>
      <c r="ISL31" t="s">
        <v>981</v>
      </c>
      <c r="ISM31" t="s">
        <v>981</v>
      </c>
      <c r="ISN31" t="s">
        <v>981</v>
      </c>
      <c r="ISO31" t="s">
        <v>981</v>
      </c>
      <c r="ISP31" t="s">
        <v>981</v>
      </c>
      <c r="ISQ31" t="s">
        <v>981</v>
      </c>
      <c r="ISR31" t="s">
        <v>981</v>
      </c>
      <c r="ISS31" t="s">
        <v>981</v>
      </c>
      <c r="IST31" t="s">
        <v>981</v>
      </c>
      <c r="ISU31" t="s">
        <v>981</v>
      </c>
      <c r="ISV31" t="s">
        <v>981</v>
      </c>
      <c r="ISW31" t="s">
        <v>981</v>
      </c>
      <c r="ISX31" t="s">
        <v>981</v>
      </c>
      <c r="ISY31" t="s">
        <v>981</v>
      </c>
      <c r="ISZ31" t="s">
        <v>981</v>
      </c>
      <c r="ITA31" t="s">
        <v>981</v>
      </c>
      <c r="ITB31" t="s">
        <v>981</v>
      </c>
      <c r="ITC31" t="s">
        <v>981</v>
      </c>
      <c r="ITD31" t="s">
        <v>981</v>
      </c>
      <c r="ITE31" t="s">
        <v>981</v>
      </c>
      <c r="ITF31" t="s">
        <v>981</v>
      </c>
      <c r="ITG31" t="s">
        <v>981</v>
      </c>
      <c r="ITH31" t="s">
        <v>981</v>
      </c>
      <c r="ITI31" t="s">
        <v>981</v>
      </c>
      <c r="ITJ31" t="s">
        <v>981</v>
      </c>
      <c r="ITK31" t="s">
        <v>981</v>
      </c>
      <c r="ITL31" t="s">
        <v>981</v>
      </c>
      <c r="ITM31" t="s">
        <v>981</v>
      </c>
      <c r="ITN31" t="s">
        <v>981</v>
      </c>
      <c r="ITO31" t="s">
        <v>981</v>
      </c>
      <c r="ITP31" t="s">
        <v>981</v>
      </c>
      <c r="ITQ31" t="s">
        <v>981</v>
      </c>
      <c r="ITR31" t="s">
        <v>981</v>
      </c>
      <c r="ITS31" t="s">
        <v>981</v>
      </c>
      <c r="ITT31" t="s">
        <v>981</v>
      </c>
      <c r="ITU31" t="s">
        <v>981</v>
      </c>
      <c r="ITV31" t="s">
        <v>981</v>
      </c>
      <c r="ITW31" t="s">
        <v>981</v>
      </c>
      <c r="ITX31" t="s">
        <v>981</v>
      </c>
      <c r="ITY31" t="s">
        <v>981</v>
      </c>
      <c r="ITZ31" t="s">
        <v>981</v>
      </c>
      <c r="IUA31" t="s">
        <v>981</v>
      </c>
      <c r="IUB31" t="s">
        <v>981</v>
      </c>
      <c r="IUC31" t="s">
        <v>981</v>
      </c>
      <c r="IUD31" t="s">
        <v>981</v>
      </c>
      <c r="IUE31" t="s">
        <v>981</v>
      </c>
      <c r="IUF31" t="s">
        <v>981</v>
      </c>
      <c r="IUG31" t="s">
        <v>981</v>
      </c>
      <c r="IUH31" t="s">
        <v>981</v>
      </c>
      <c r="IUI31" t="s">
        <v>981</v>
      </c>
      <c r="IUJ31" t="s">
        <v>981</v>
      </c>
      <c r="IUK31" t="s">
        <v>981</v>
      </c>
      <c r="IUL31" t="s">
        <v>981</v>
      </c>
      <c r="IUM31" t="s">
        <v>981</v>
      </c>
      <c r="IUN31" t="s">
        <v>981</v>
      </c>
      <c r="IUO31" t="s">
        <v>981</v>
      </c>
      <c r="IUP31" t="s">
        <v>981</v>
      </c>
      <c r="IUQ31" t="s">
        <v>981</v>
      </c>
      <c r="IUR31" t="s">
        <v>981</v>
      </c>
      <c r="IUS31" t="s">
        <v>981</v>
      </c>
      <c r="IUT31" t="s">
        <v>981</v>
      </c>
      <c r="IUU31" t="s">
        <v>981</v>
      </c>
      <c r="IUV31" t="s">
        <v>981</v>
      </c>
      <c r="IUW31" t="s">
        <v>981</v>
      </c>
      <c r="IUX31" t="s">
        <v>981</v>
      </c>
      <c r="IUY31" t="s">
        <v>981</v>
      </c>
      <c r="IUZ31" t="s">
        <v>981</v>
      </c>
      <c r="IVA31" t="s">
        <v>981</v>
      </c>
      <c r="IVB31" t="s">
        <v>981</v>
      </c>
      <c r="IVC31" t="s">
        <v>981</v>
      </c>
      <c r="IVD31" t="s">
        <v>981</v>
      </c>
      <c r="IVE31" t="s">
        <v>981</v>
      </c>
      <c r="IVF31" t="s">
        <v>981</v>
      </c>
      <c r="IVG31" t="s">
        <v>981</v>
      </c>
      <c r="IVH31" t="s">
        <v>981</v>
      </c>
      <c r="IVI31" t="s">
        <v>981</v>
      </c>
      <c r="IVJ31" t="s">
        <v>981</v>
      </c>
      <c r="IVK31" t="s">
        <v>981</v>
      </c>
      <c r="IVL31" t="s">
        <v>981</v>
      </c>
      <c r="IVM31" t="s">
        <v>981</v>
      </c>
      <c r="IVN31" t="s">
        <v>981</v>
      </c>
      <c r="IVO31" t="s">
        <v>981</v>
      </c>
      <c r="IVP31" t="s">
        <v>981</v>
      </c>
      <c r="IVQ31" t="s">
        <v>981</v>
      </c>
      <c r="IVR31" t="s">
        <v>981</v>
      </c>
      <c r="IVS31" t="s">
        <v>981</v>
      </c>
      <c r="IVT31" t="s">
        <v>981</v>
      </c>
      <c r="IVU31" t="s">
        <v>981</v>
      </c>
      <c r="IVV31" t="s">
        <v>981</v>
      </c>
      <c r="IVW31" t="s">
        <v>981</v>
      </c>
      <c r="IVX31" t="s">
        <v>981</v>
      </c>
      <c r="IVY31" t="s">
        <v>981</v>
      </c>
      <c r="IVZ31" t="s">
        <v>981</v>
      </c>
      <c r="IWA31" t="s">
        <v>981</v>
      </c>
      <c r="IWB31" t="s">
        <v>981</v>
      </c>
      <c r="IWC31" t="s">
        <v>981</v>
      </c>
      <c r="IWD31" t="s">
        <v>981</v>
      </c>
      <c r="IWE31" t="s">
        <v>981</v>
      </c>
      <c r="IWF31" t="s">
        <v>981</v>
      </c>
      <c r="IWG31" t="s">
        <v>981</v>
      </c>
      <c r="IWH31" t="s">
        <v>981</v>
      </c>
      <c r="IWI31" t="s">
        <v>981</v>
      </c>
      <c r="IWJ31" t="s">
        <v>981</v>
      </c>
      <c r="IWK31" t="s">
        <v>981</v>
      </c>
      <c r="IWL31" t="s">
        <v>981</v>
      </c>
      <c r="IWM31" t="s">
        <v>981</v>
      </c>
      <c r="IWN31" t="s">
        <v>981</v>
      </c>
      <c r="IWO31" t="s">
        <v>981</v>
      </c>
      <c r="IWP31" t="s">
        <v>981</v>
      </c>
      <c r="IWQ31" t="s">
        <v>981</v>
      </c>
      <c r="IWR31" t="s">
        <v>981</v>
      </c>
      <c r="IWS31" t="s">
        <v>981</v>
      </c>
      <c r="IWT31" t="s">
        <v>981</v>
      </c>
      <c r="IWU31" t="s">
        <v>981</v>
      </c>
      <c r="IWV31" t="s">
        <v>981</v>
      </c>
      <c r="IWW31" t="s">
        <v>981</v>
      </c>
      <c r="IWX31" t="s">
        <v>981</v>
      </c>
      <c r="IWY31" t="s">
        <v>981</v>
      </c>
      <c r="IWZ31" t="s">
        <v>981</v>
      </c>
      <c r="IXA31" t="s">
        <v>981</v>
      </c>
      <c r="IXB31" t="s">
        <v>981</v>
      </c>
      <c r="IXC31" t="s">
        <v>981</v>
      </c>
      <c r="IXD31" t="s">
        <v>981</v>
      </c>
      <c r="IXE31" t="s">
        <v>981</v>
      </c>
      <c r="IXF31" t="s">
        <v>981</v>
      </c>
      <c r="IXG31" t="s">
        <v>981</v>
      </c>
      <c r="IXH31" t="s">
        <v>981</v>
      </c>
      <c r="IXI31" t="s">
        <v>981</v>
      </c>
      <c r="IXJ31" t="s">
        <v>981</v>
      </c>
      <c r="IXK31" t="s">
        <v>981</v>
      </c>
      <c r="IXL31" t="s">
        <v>981</v>
      </c>
      <c r="IXM31" t="s">
        <v>981</v>
      </c>
      <c r="IXN31" t="s">
        <v>981</v>
      </c>
      <c r="IXO31" t="s">
        <v>981</v>
      </c>
      <c r="IXP31" t="s">
        <v>981</v>
      </c>
      <c r="IXQ31" t="s">
        <v>981</v>
      </c>
      <c r="IXR31" t="s">
        <v>981</v>
      </c>
      <c r="IXS31" t="s">
        <v>981</v>
      </c>
      <c r="IXT31" t="s">
        <v>981</v>
      </c>
      <c r="IXU31" t="s">
        <v>981</v>
      </c>
      <c r="IXV31" t="s">
        <v>981</v>
      </c>
      <c r="IXW31" t="s">
        <v>981</v>
      </c>
      <c r="IXX31" t="s">
        <v>981</v>
      </c>
      <c r="IXY31" t="s">
        <v>981</v>
      </c>
      <c r="IXZ31" t="s">
        <v>981</v>
      </c>
      <c r="IYA31" t="s">
        <v>981</v>
      </c>
      <c r="IYB31" t="s">
        <v>981</v>
      </c>
      <c r="IYC31" t="s">
        <v>981</v>
      </c>
      <c r="IYD31" t="s">
        <v>981</v>
      </c>
      <c r="IYE31" t="s">
        <v>981</v>
      </c>
      <c r="IYF31" t="s">
        <v>981</v>
      </c>
      <c r="IYG31" t="s">
        <v>981</v>
      </c>
      <c r="IYH31" t="s">
        <v>981</v>
      </c>
      <c r="IYI31" t="s">
        <v>981</v>
      </c>
      <c r="IYJ31" t="s">
        <v>981</v>
      </c>
      <c r="IYK31" t="s">
        <v>981</v>
      </c>
      <c r="IYL31" t="s">
        <v>981</v>
      </c>
      <c r="IYM31" t="s">
        <v>981</v>
      </c>
      <c r="IYN31" t="s">
        <v>981</v>
      </c>
      <c r="IYO31" t="s">
        <v>981</v>
      </c>
      <c r="IYP31" t="s">
        <v>981</v>
      </c>
      <c r="IYQ31" t="s">
        <v>981</v>
      </c>
      <c r="IYR31" t="s">
        <v>981</v>
      </c>
      <c r="IYS31" t="s">
        <v>981</v>
      </c>
      <c r="IYT31" t="s">
        <v>981</v>
      </c>
      <c r="IYU31" t="s">
        <v>981</v>
      </c>
      <c r="IYV31" t="s">
        <v>981</v>
      </c>
      <c r="IYW31" t="s">
        <v>981</v>
      </c>
      <c r="IYX31" t="s">
        <v>981</v>
      </c>
      <c r="IYY31" t="s">
        <v>981</v>
      </c>
      <c r="IYZ31" t="s">
        <v>981</v>
      </c>
      <c r="IZA31" t="s">
        <v>981</v>
      </c>
      <c r="IZB31" t="s">
        <v>981</v>
      </c>
      <c r="IZC31" t="s">
        <v>981</v>
      </c>
      <c r="IZD31" t="s">
        <v>981</v>
      </c>
      <c r="IZE31" t="s">
        <v>981</v>
      </c>
      <c r="IZF31" t="s">
        <v>981</v>
      </c>
      <c r="IZG31" t="s">
        <v>981</v>
      </c>
      <c r="IZH31" t="s">
        <v>981</v>
      </c>
      <c r="IZI31" t="s">
        <v>981</v>
      </c>
      <c r="IZJ31" t="s">
        <v>981</v>
      </c>
      <c r="IZK31" t="s">
        <v>981</v>
      </c>
      <c r="IZL31" t="s">
        <v>981</v>
      </c>
      <c r="IZM31" t="s">
        <v>981</v>
      </c>
      <c r="IZN31" t="s">
        <v>981</v>
      </c>
      <c r="IZO31" t="s">
        <v>981</v>
      </c>
      <c r="IZP31" t="s">
        <v>981</v>
      </c>
      <c r="IZQ31" t="s">
        <v>981</v>
      </c>
      <c r="IZR31" t="s">
        <v>981</v>
      </c>
      <c r="IZS31" t="s">
        <v>981</v>
      </c>
      <c r="IZT31" t="s">
        <v>981</v>
      </c>
      <c r="IZU31" t="s">
        <v>981</v>
      </c>
      <c r="IZV31" t="s">
        <v>981</v>
      </c>
      <c r="IZW31" t="s">
        <v>981</v>
      </c>
      <c r="IZX31" t="s">
        <v>981</v>
      </c>
      <c r="IZY31" t="s">
        <v>981</v>
      </c>
      <c r="IZZ31" t="s">
        <v>981</v>
      </c>
      <c r="JAA31" t="s">
        <v>981</v>
      </c>
      <c r="JAB31" t="s">
        <v>981</v>
      </c>
      <c r="JAC31" t="s">
        <v>981</v>
      </c>
      <c r="JAD31" t="s">
        <v>981</v>
      </c>
      <c r="JAE31" t="s">
        <v>981</v>
      </c>
      <c r="JAF31" t="s">
        <v>981</v>
      </c>
      <c r="JAG31" t="s">
        <v>981</v>
      </c>
      <c r="JAH31" t="s">
        <v>981</v>
      </c>
      <c r="JAI31" t="s">
        <v>981</v>
      </c>
      <c r="JAJ31" t="s">
        <v>981</v>
      </c>
      <c r="JAK31" t="s">
        <v>981</v>
      </c>
      <c r="JAL31" t="s">
        <v>981</v>
      </c>
      <c r="JAM31" t="s">
        <v>981</v>
      </c>
      <c r="JAN31" t="s">
        <v>981</v>
      </c>
      <c r="JAO31" t="s">
        <v>981</v>
      </c>
      <c r="JAP31" t="s">
        <v>981</v>
      </c>
      <c r="JAQ31" t="s">
        <v>981</v>
      </c>
      <c r="JAR31" t="s">
        <v>981</v>
      </c>
      <c r="JAS31" t="s">
        <v>981</v>
      </c>
      <c r="JAT31" t="s">
        <v>981</v>
      </c>
      <c r="JAU31" t="s">
        <v>981</v>
      </c>
      <c r="JAV31" t="s">
        <v>981</v>
      </c>
      <c r="JAW31" t="s">
        <v>981</v>
      </c>
      <c r="JAX31" t="s">
        <v>981</v>
      </c>
      <c r="JAY31" t="s">
        <v>981</v>
      </c>
      <c r="JAZ31" t="s">
        <v>981</v>
      </c>
      <c r="JBA31" t="s">
        <v>981</v>
      </c>
      <c r="JBB31" t="s">
        <v>981</v>
      </c>
      <c r="JBC31" t="s">
        <v>981</v>
      </c>
      <c r="JBD31" t="s">
        <v>981</v>
      </c>
      <c r="JBE31" t="s">
        <v>981</v>
      </c>
      <c r="JBF31" t="s">
        <v>981</v>
      </c>
      <c r="JBG31" t="s">
        <v>981</v>
      </c>
      <c r="JBH31" t="s">
        <v>981</v>
      </c>
      <c r="JBI31" t="s">
        <v>981</v>
      </c>
      <c r="JBJ31" t="s">
        <v>981</v>
      </c>
      <c r="JBK31" t="s">
        <v>981</v>
      </c>
      <c r="JBL31" t="s">
        <v>981</v>
      </c>
      <c r="JBM31" t="s">
        <v>981</v>
      </c>
      <c r="JBN31" t="s">
        <v>981</v>
      </c>
      <c r="JBO31" t="s">
        <v>981</v>
      </c>
      <c r="JBP31" t="s">
        <v>981</v>
      </c>
      <c r="JBQ31" t="s">
        <v>981</v>
      </c>
      <c r="JBR31" t="s">
        <v>981</v>
      </c>
      <c r="JBS31" t="s">
        <v>981</v>
      </c>
      <c r="JBT31" t="s">
        <v>981</v>
      </c>
      <c r="JBU31" t="s">
        <v>981</v>
      </c>
      <c r="JBV31" t="s">
        <v>981</v>
      </c>
      <c r="JBW31" t="s">
        <v>981</v>
      </c>
      <c r="JBX31" t="s">
        <v>981</v>
      </c>
      <c r="JBY31" t="s">
        <v>981</v>
      </c>
      <c r="JBZ31" t="s">
        <v>981</v>
      </c>
      <c r="JCA31" t="s">
        <v>981</v>
      </c>
      <c r="JCB31" t="s">
        <v>981</v>
      </c>
      <c r="JCC31" t="s">
        <v>981</v>
      </c>
      <c r="JCD31" t="s">
        <v>981</v>
      </c>
      <c r="JCE31" t="s">
        <v>981</v>
      </c>
      <c r="JCF31" t="s">
        <v>981</v>
      </c>
      <c r="JCG31" t="s">
        <v>981</v>
      </c>
      <c r="JCH31" t="s">
        <v>981</v>
      </c>
      <c r="JCI31" t="s">
        <v>981</v>
      </c>
      <c r="JCJ31" t="s">
        <v>981</v>
      </c>
      <c r="JCK31" t="s">
        <v>981</v>
      </c>
      <c r="JCL31" t="s">
        <v>981</v>
      </c>
      <c r="JCM31" t="s">
        <v>981</v>
      </c>
      <c r="JCN31" t="s">
        <v>981</v>
      </c>
      <c r="JCO31" t="s">
        <v>981</v>
      </c>
      <c r="JCP31" t="s">
        <v>981</v>
      </c>
      <c r="JCQ31" t="s">
        <v>981</v>
      </c>
      <c r="JCR31" t="s">
        <v>981</v>
      </c>
      <c r="JCS31" t="s">
        <v>981</v>
      </c>
      <c r="JCT31" t="s">
        <v>981</v>
      </c>
      <c r="JCU31" t="s">
        <v>981</v>
      </c>
      <c r="JCV31" t="s">
        <v>981</v>
      </c>
      <c r="JCW31" t="s">
        <v>981</v>
      </c>
      <c r="JCX31" t="s">
        <v>981</v>
      </c>
      <c r="JCY31" t="s">
        <v>981</v>
      </c>
      <c r="JCZ31" t="s">
        <v>981</v>
      </c>
      <c r="JDA31" t="s">
        <v>981</v>
      </c>
      <c r="JDB31" t="s">
        <v>981</v>
      </c>
      <c r="JDC31" t="s">
        <v>981</v>
      </c>
      <c r="JDD31" t="s">
        <v>981</v>
      </c>
      <c r="JDE31" t="s">
        <v>981</v>
      </c>
      <c r="JDF31" t="s">
        <v>981</v>
      </c>
      <c r="JDG31" t="s">
        <v>981</v>
      </c>
      <c r="JDH31" t="s">
        <v>981</v>
      </c>
      <c r="JDI31" t="s">
        <v>981</v>
      </c>
      <c r="JDJ31" t="s">
        <v>981</v>
      </c>
      <c r="JDK31" t="s">
        <v>981</v>
      </c>
      <c r="JDL31" t="s">
        <v>981</v>
      </c>
      <c r="JDM31" t="s">
        <v>981</v>
      </c>
      <c r="JDN31" t="s">
        <v>981</v>
      </c>
      <c r="JDO31" t="s">
        <v>981</v>
      </c>
      <c r="JDP31" t="s">
        <v>981</v>
      </c>
      <c r="JDQ31" t="s">
        <v>981</v>
      </c>
      <c r="JDR31" t="s">
        <v>981</v>
      </c>
      <c r="JDS31" t="s">
        <v>981</v>
      </c>
      <c r="JDT31" t="s">
        <v>981</v>
      </c>
      <c r="JDU31" t="s">
        <v>981</v>
      </c>
      <c r="JDV31" t="s">
        <v>981</v>
      </c>
      <c r="JDW31" t="s">
        <v>981</v>
      </c>
      <c r="JDX31" t="s">
        <v>981</v>
      </c>
      <c r="JDY31" t="s">
        <v>981</v>
      </c>
      <c r="JDZ31" t="s">
        <v>981</v>
      </c>
      <c r="JEA31" t="s">
        <v>981</v>
      </c>
      <c r="JEB31" t="s">
        <v>981</v>
      </c>
      <c r="JEC31" t="s">
        <v>981</v>
      </c>
      <c r="JED31" t="s">
        <v>981</v>
      </c>
      <c r="JEE31" t="s">
        <v>981</v>
      </c>
      <c r="JEF31" t="s">
        <v>981</v>
      </c>
      <c r="JEG31" t="s">
        <v>981</v>
      </c>
      <c r="JEH31" t="s">
        <v>981</v>
      </c>
      <c r="JEI31" t="s">
        <v>981</v>
      </c>
      <c r="JEJ31" t="s">
        <v>981</v>
      </c>
      <c r="JEK31" t="s">
        <v>981</v>
      </c>
      <c r="JEL31" t="s">
        <v>981</v>
      </c>
      <c r="JEM31" t="s">
        <v>981</v>
      </c>
      <c r="JEN31" t="s">
        <v>981</v>
      </c>
      <c r="JEO31" t="s">
        <v>981</v>
      </c>
      <c r="JEP31" t="s">
        <v>981</v>
      </c>
      <c r="JEQ31" t="s">
        <v>981</v>
      </c>
      <c r="JER31" t="s">
        <v>981</v>
      </c>
      <c r="JES31" t="s">
        <v>981</v>
      </c>
      <c r="JET31" t="s">
        <v>981</v>
      </c>
      <c r="JEU31" t="s">
        <v>981</v>
      </c>
      <c r="JEV31" t="s">
        <v>981</v>
      </c>
      <c r="JEW31" t="s">
        <v>981</v>
      </c>
      <c r="JEX31" t="s">
        <v>981</v>
      </c>
      <c r="JEY31" t="s">
        <v>981</v>
      </c>
      <c r="JEZ31" t="s">
        <v>981</v>
      </c>
      <c r="JFA31" t="s">
        <v>981</v>
      </c>
      <c r="JFB31" t="s">
        <v>981</v>
      </c>
      <c r="JFC31" t="s">
        <v>981</v>
      </c>
      <c r="JFD31" t="s">
        <v>981</v>
      </c>
      <c r="JFE31" t="s">
        <v>981</v>
      </c>
      <c r="JFF31" t="s">
        <v>981</v>
      </c>
      <c r="JFG31" t="s">
        <v>981</v>
      </c>
      <c r="JFH31" t="s">
        <v>981</v>
      </c>
      <c r="JFI31" t="s">
        <v>981</v>
      </c>
      <c r="JFJ31" t="s">
        <v>981</v>
      </c>
      <c r="JFK31" t="s">
        <v>981</v>
      </c>
      <c r="JFL31" t="s">
        <v>981</v>
      </c>
      <c r="JFM31" t="s">
        <v>981</v>
      </c>
      <c r="JFN31" t="s">
        <v>981</v>
      </c>
      <c r="JFO31" t="s">
        <v>981</v>
      </c>
      <c r="JFP31" t="s">
        <v>981</v>
      </c>
      <c r="JFQ31" t="s">
        <v>981</v>
      </c>
      <c r="JFR31" t="s">
        <v>981</v>
      </c>
      <c r="JFS31" t="s">
        <v>981</v>
      </c>
      <c r="JFT31" t="s">
        <v>981</v>
      </c>
      <c r="JFU31" t="s">
        <v>981</v>
      </c>
      <c r="JFV31" t="s">
        <v>981</v>
      </c>
      <c r="JFW31" t="s">
        <v>981</v>
      </c>
      <c r="JFX31" t="s">
        <v>981</v>
      </c>
      <c r="JFY31" t="s">
        <v>981</v>
      </c>
      <c r="JFZ31" t="s">
        <v>981</v>
      </c>
      <c r="JGA31" t="s">
        <v>981</v>
      </c>
      <c r="JGB31" t="s">
        <v>981</v>
      </c>
      <c r="JGC31" t="s">
        <v>981</v>
      </c>
      <c r="JGD31" t="s">
        <v>981</v>
      </c>
      <c r="JGE31" t="s">
        <v>981</v>
      </c>
      <c r="JGF31" t="s">
        <v>981</v>
      </c>
      <c r="JGG31" t="s">
        <v>981</v>
      </c>
      <c r="JGH31" t="s">
        <v>981</v>
      </c>
      <c r="JGI31" t="s">
        <v>981</v>
      </c>
      <c r="JGJ31" t="s">
        <v>981</v>
      </c>
      <c r="JGK31" t="s">
        <v>981</v>
      </c>
      <c r="JGL31" t="s">
        <v>981</v>
      </c>
      <c r="JGM31" t="s">
        <v>981</v>
      </c>
      <c r="JGN31" t="s">
        <v>981</v>
      </c>
      <c r="JGO31" t="s">
        <v>981</v>
      </c>
      <c r="JGP31" t="s">
        <v>981</v>
      </c>
      <c r="JGQ31" t="s">
        <v>981</v>
      </c>
      <c r="JGR31" t="s">
        <v>981</v>
      </c>
      <c r="JGS31" t="s">
        <v>981</v>
      </c>
      <c r="JGT31" t="s">
        <v>981</v>
      </c>
      <c r="JGU31" t="s">
        <v>981</v>
      </c>
      <c r="JGV31" t="s">
        <v>981</v>
      </c>
      <c r="JGW31" t="s">
        <v>981</v>
      </c>
      <c r="JGX31" t="s">
        <v>981</v>
      </c>
      <c r="JGY31" t="s">
        <v>981</v>
      </c>
      <c r="JGZ31" t="s">
        <v>981</v>
      </c>
      <c r="JHA31" t="s">
        <v>981</v>
      </c>
      <c r="JHB31" t="s">
        <v>981</v>
      </c>
      <c r="JHC31" t="s">
        <v>981</v>
      </c>
      <c r="JHD31" t="s">
        <v>981</v>
      </c>
      <c r="JHE31" t="s">
        <v>981</v>
      </c>
      <c r="JHF31" t="s">
        <v>981</v>
      </c>
      <c r="JHG31" t="s">
        <v>981</v>
      </c>
      <c r="JHH31" t="s">
        <v>981</v>
      </c>
      <c r="JHI31" t="s">
        <v>981</v>
      </c>
      <c r="JHJ31" t="s">
        <v>981</v>
      </c>
      <c r="JHK31" t="s">
        <v>981</v>
      </c>
      <c r="JHL31" t="s">
        <v>981</v>
      </c>
      <c r="JHM31" t="s">
        <v>981</v>
      </c>
      <c r="JHN31" t="s">
        <v>981</v>
      </c>
      <c r="JHO31" t="s">
        <v>981</v>
      </c>
      <c r="JHP31" t="s">
        <v>981</v>
      </c>
      <c r="JHQ31" t="s">
        <v>981</v>
      </c>
      <c r="JHR31" t="s">
        <v>981</v>
      </c>
      <c r="JHS31" t="s">
        <v>981</v>
      </c>
      <c r="JHT31" t="s">
        <v>981</v>
      </c>
      <c r="JHU31" t="s">
        <v>981</v>
      </c>
      <c r="JHV31" t="s">
        <v>981</v>
      </c>
      <c r="JHW31" t="s">
        <v>981</v>
      </c>
      <c r="JHX31" t="s">
        <v>981</v>
      </c>
      <c r="JHY31" t="s">
        <v>981</v>
      </c>
      <c r="JHZ31" t="s">
        <v>981</v>
      </c>
      <c r="JIA31" t="s">
        <v>981</v>
      </c>
      <c r="JIB31" t="s">
        <v>981</v>
      </c>
      <c r="JIC31" t="s">
        <v>981</v>
      </c>
      <c r="JID31" t="s">
        <v>981</v>
      </c>
      <c r="JIE31" t="s">
        <v>981</v>
      </c>
      <c r="JIF31" t="s">
        <v>981</v>
      </c>
      <c r="JIG31" t="s">
        <v>981</v>
      </c>
      <c r="JIH31" t="s">
        <v>981</v>
      </c>
      <c r="JII31" t="s">
        <v>981</v>
      </c>
      <c r="JIJ31" t="s">
        <v>981</v>
      </c>
      <c r="JIK31" t="s">
        <v>981</v>
      </c>
      <c r="JIL31" t="s">
        <v>981</v>
      </c>
      <c r="JIM31" t="s">
        <v>981</v>
      </c>
      <c r="JIN31" t="s">
        <v>981</v>
      </c>
      <c r="JIO31" t="s">
        <v>981</v>
      </c>
      <c r="JIP31" t="s">
        <v>981</v>
      </c>
      <c r="JIQ31" t="s">
        <v>981</v>
      </c>
      <c r="JIR31" t="s">
        <v>981</v>
      </c>
      <c r="JIS31" t="s">
        <v>981</v>
      </c>
      <c r="JIT31" t="s">
        <v>981</v>
      </c>
      <c r="JIU31" t="s">
        <v>981</v>
      </c>
      <c r="JIV31" t="s">
        <v>981</v>
      </c>
      <c r="JIW31" t="s">
        <v>981</v>
      </c>
      <c r="JIX31" t="s">
        <v>981</v>
      </c>
      <c r="JIY31" t="s">
        <v>981</v>
      </c>
      <c r="JIZ31" t="s">
        <v>981</v>
      </c>
      <c r="JJA31" t="s">
        <v>981</v>
      </c>
      <c r="JJB31" t="s">
        <v>981</v>
      </c>
      <c r="JJC31" t="s">
        <v>981</v>
      </c>
      <c r="JJD31" t="s">
        <v>981</v>
      </c>
      <c r="JJE31" t="s">
        <v>981</v>
      </c>
      <c r="JJF31" t="s">
        <v>981</v>
      </c>
      <c r="JJG31" t="s">
        <v>981</v>
      </c>
      <c r="JJH31" t="s">
        <v>981</v>
      </c>
      <c r="JJI31" t="s">
        <v>981</v>
      </c>
      <c r="JJJ31" t="s">
        <v>981</v>
      </c>
      <c r="JJK31" t="s">
        <v>981</v>
      </c>
      <c r="JJL31" t="s">
        <v>981</v>
      </c>
      <c r="JJM31" t="s">
        <v>981</v>
      </c>
      <c r="JJN31" t="s">
        <v>981</v>
      </c>
      <c r="JJO31" t="s">
        <v>981</v>
      </c>
      <c r="JJP31" t="s">
        <v>981</v>
      </c>
      <c r="JJQ31" t="s">
        <v>981</v>
      </c>
      <c r="JJR31" t="s">
        <v>981</v>
      </c>
      <c r="JJS31" t="s">
        <v>981</v>
      </c>
      <c r="JJT31" t="s">
        <v>981</v>
      </c>
      <c r="JJU31" t="s">
        <v>981</v>
      </c>
      <c r="JJV31" t="s">
        <v>981</v>
      </c>
      <c r="JJW31" t="s">
        <v>981</v>
      </c>
      <c r="JJX31" t="s">
        <v>981</v>
      </c>
      <c r="JJY31" t="s">
        <v>981</v>
      </c>
      <c r="JJZ31" t="s">
        <v>981</v>
      </c>
      <c r="JKA31" t="s">
        <v>981</v>
      </c>
      <c r="JKB31" t="s">
        <v>981</v>
      </c>
      <c r="JKC31" t="s">
        <v>981</v>
      </c>
      <c r="JKD31" t="s">
        <v>981</v>
      </c>
      <c r="JKE31" t="s">
        <v>981</v>
      </c>
      <c r="JKF31" t="s">
        <v>981</v>
      </c>
      <c r="JKG31" t="s">
        <v>981</v>
      </c>
      <c r="JKH31" t="s">
        <v>981</v>
      </c>
      <c r="JKI31" t="s">
        <v>981</v>
      </c>
      <c r="JKJ31" t="s">
        <v>981</v>
      </c>
      <c r="JKK31" t="s">
        <v>981</v>
      </c>
      <c r="JKL31" t="s">
        <v>981</v>
      </c>
      <c r="JKM31" t="s">
        <v>981</v>
      </c>
      <c r="JKN31" t="s">
        <v>981</v>
      </c>
      <c r="JKO31" t="s">
        <v>981</v>
      </c>
      <c r="JKP31" t="s">
        <v>981</v>
      </c>
      <c r="JKQ31" t="s">
        <v>981</v>
      </c>
      <c r="JKR31" t="s">
        <v>981</v>
      </c>
      <c r="JKS31" t="s">
        <v>981</v>
      </c>
      <c r="JKT31" t="s">
        <v>981</v>
      </c>
      <c r="JKU31" t="s">
        <v>981</v>
      </c>
      <c r="JKV31" t="s">
        <v>981</v>
      </c>
      <c r="JKW31" t="s">
        <v>981</v>
      </c>
      <c r="JKX31" t="s">
        <v>981</v>
      </c>
      <c r="JKY31" t="s">
        <v>981</v>
      </c>
      <c r="JKZ31" t="s">
        <v>981</v>
      </c>
      <c r="JLA31" t="s">
        <v>981</v>
      </c>
      <c r="JLB31" t="s">
        <v>981</v>
      </c>
      <c r="JLC31" t="s">
        <v>981</v>
      </c>
      <c r="JLD31" t="s">
        <v>981</v>
      </c>
      <c r="JLE31" t="s">
        <v>981</v>
      </c>
      <c r="JLF31" t="s">
        <v>981</v>
      </c>
      <c r="JLG31" t="s">
        <v>981</v>
      </c>
      <c r="JLH31" t="s">
        <v>981</v>
      </c>
      <c r="JLI31" t="s">
        <v>981</v>
      </c>
      <c r="JLJ31" t="s">
        <v>981</v>
      </c>
      <c r="JLK31" t="s">
        <v>981</v>
      </c>
      <c r="JLL31" t="s">
        <v>981</v>
      </c>
      <c r="JLM31" t="s">
        <v>981</v>
      </c>
      <c r="JLN31" t="s">
        <v>981</v>
      </c>
      <c r="JLO31" t="s">
        <v>981</v>
      </c>
      <c r="JLP31" t="s">
        <v>981</v>
      </c>
      <c r="JLQ31" t="s">
        <v>981</v>
      </c>
      <c r="JLR31" t="s">
        <v>981</v>
      </c>
      <c r="JLS31" t="s">
        <v>981</v>
      </c>
      <c r="JLT31" t="s">
        <v>981</v>
      </c>
      <c r="JLU31" t="s">
        <v>981</v>
      </c>
      <c r="JLV31" t="s">
        <v>981</v>
      </c>
      <c r="JLW31" t="s">
        <v>981</v>
      </c>
      <c r="JLX31" t="s">
        <v>981</v>
      </c>
      <c r="JLY31" t="s">
        <v>981</v>
      </c>
      <c r="JLZ31" t="s">
        <v>981</v>
      </c>
      <c r="JMA31" t="s">
        <v>981</v>
      </c>
      <c r="JMB31" t="s">
        <v>981</v>
      </c>
      <c r="JMC31" t="s">
        <v>981</v>
      </c>
      <c r="JMD31" t="s">
        <v>981</v>
      </c>
      <c r="JME31" t="s">
        <v>981</v>
      </c>
      <c r="JMF31" t="s">
        <v>981</v>
      </c>
      <c r="JMG31" t="s">
        <v>981</v>
      </c>
      <c r="JMH31" t="s">
        <v>981</v>
      </c>
      <c r="JMI31" t="s">
        <v>981</v>
      </c>
      <c r="JMJ31" t="s">
        <v>981</v>
      </c>
      <c r="JMK31" t="s">
        <v>981</v>
      </c>
      <c r="JML31" t="s">
        <v>981</v>
      </c>
      <c r="JMM31" t="s">
        <v>981</v>
      </c>
      <c r="JMN31" t="s">
        <v>981</v>
      </c>
      <c r="JMO31" t="s">
        <v>981</v>
      </c>
      <c r="JMP31" t="s">
        <v>981</v>
      </c>
      <c r="JMQ31" t="s">
        <v>981</v>
      </c>
      <c r="JMR31" t="s">
        <v>981</v>
      </c>
      <c r="JMS31" t="s">
        <v>981</v>
      </c>
      <c r="JMT31" t="s">
        <v>981</v>
      </c>
      <c r="JMU31" t="s">
        <v>981</v>
      </c>
      <c r="JMV31" t="s">
        <v>981</v>
      </c>
      <c r="JMW31" t="s">
        <v>981</v>
      </c>
      <c r="JMX31" t="s">
        <v>981</v>
      </c>
      <c r="JMY31" t="s">
        <v>981</v>
      </c>
      <c r="JMZ31" t="s">
        <v>981</v>
      </c>
      <c r="JNA31" t="s">
        <v>981</v>
      </c>
      <c r="JNB31" t="s">
        <v>981</v>
      </c>
      <c r="JNC31" t="s">
        <v>981</v>
      </c>
      <c r="JND31" t="s">
        <v>981</v>
      </c>
      <c r="JNE31" t="s">
        <v>981</v>
      </c>
      <c r="JNF31" t="s">
        <v>981</v>
      </c>
      <c r="JNG31" t="s">
        <v>981</v>
      </c>
      <c r="JNH31" t="s">
        <v>981</v>
      </c>
      <c r="JNI31" t="s">
        <v>981</v>
      </c>
      <c r="JNJ31" t="s">
        <v>981</v>
      </c>
      <c r="JNK31" t="s">
        <v>981</v>
      </c>
      <c r="JNL31" t="s">
        <v>981</v>
      </c>
      <c r="JNM31" t="s">
        <v>981</v>
      </c>
      <c r="JNN31" t="s">
        <v>981</v>
      </c>
      <c r="JNO31" t="s">
        <v>981</v>
      </c>
      <c r="JNP31" t="s">
        <v>981</v>
      </c>
      <c r="JNQ31" t="s">
        <v>981</v>
      </c>
      <c r="JNR31" t="s">
        <v>981</v>
      </c>
      <c r="JNS31" t="s">
        <v>981</v>
      </c>
      <c r="JNT31" t="s">
        <v>981</v>
      </c>
      <c r="JNU31" t="s">
        <v>981</v>
      </c>
      <c r="JNV31" t="s">
        <v>981</v>
      </c>
      <c r="JNW31" t="s">
        <v>981</v>
      </c>
      <c r="JNX31" t="s">
        <v>981</v>
      </c>
      <c r="JNY31" t="s">
        <v>981</v>
      </c>
      <c r="JNZ31" t="s">
        <v>981</v>
      </c>
      <c r="JOA31" t="s">
        <v>981</v>
      </c>
      <c r="JOB31" t="s">
        <v>981</v>
      </c>
      <c r="JOC31" t="s">
        <v>981</v>
      </c>
      <c r="JOD31" t="s">
        <v>981</v>
      </c>
      <c r="JOE31" t="s">
        <v>981</v>
      </c>
      <c r="JOF31" t="s">
        <v>981</v>
      </c>
      <c r="JOG31" t="s">
        <v>981</v>
      </c>
      <c r="JOH31" t="s">
        <v>981</v>
      </c>
      <c r="JOI31" t="s">
        <v>981</v>
      </c>
      <c r="JOJ31" t="s">
        <v>981</v>
      </c>
      <c r="JOK31" t="s">
        <v>981</v>
      </c>
      <c r="JOL31" t="s">
        <v>981</v>
      </c>
      <c r="JOM31" t="s">
        <v>981</v>
      </c>
      <c r="JON31" t="s">
        <v>981</v>
      </c>
      <c r="JOO31" t="s">
        <v>981</v>
      </c>
      <c r="JOP31" t="s">
        <v>981</v>
      </c>
      <c r="JOQ31" t="s">
        <v>981</v>
      </c>
      <c r="JOR31" t="s">
        <v>981</v>
      </c>
      <c r="JOS31" t="s">
        <v>981</v>
      </c>
      <c r="JOT31" t="s">
        <v>981</v>
      </c>
      <c r="JOU31" t="s">
        <v>981</v>
      </c>
      <c r="JOV31" t="s">
        <v>981</v>
      </c>
      <c r="JOW31" t="s">
        <v>981</v>
      </c>
      <c r="JOX31" t="s">
        <v>981</v>
      </c>
      <c r="JOY31" t="s">
        <v>981</v>
      </c>
      <c r="JOZ31" t="s">
        <v>981</v>
      </c>
      <c r="JPA31" t="s">
        <v>981</v>
      </c>
      <c r="JPB31" t="s">
        <v>981</v>
      </c>
      <c r="JPC31" t="s">
        <v>981</v>
      </c>
      <c r="JPD31" t="s">
        <v>981</v>
      </c>
      <c r="JPE31" t="s">
        <v>981</v>
      </c>
      <c r="JPF31" t="s">
        <v>981</v>
      </c>
      <c r="JPG31" t="s">
        <v>981</v>
      </c>
      <c r="JPH31" t="s">
        <v>981</v>
      </c>
      <c r="JPI31" t="s">
        <v>981</v>
      </c>
      <c r="JPJ31" t="s">
        <v>981</v>
      </c>
      <c r="JPK31" t="s">
        <v>981</v>
      </c>
      <c r="JPL31" t="s">
        <v>981</v>
      </c>
      <c r="JPM31" t="s">
        <v>981</v>
      </c>
      <c r="JPN31" t="s">
        <v>981</v>
      </c>
      <c r="JPO31" t="s">
        <v>981</v>
      </c>
      <c r="JPP31" t="s">
        <v>981</v>
      </c>
      <c r="JPQ31" t="s">
        <v>981</v>
      </c>
      <c r="JPR31" t="s">
        <v>981</v>
      </c>
      <c r="JPS31" t="s">
        <v>981</v>
      </c>
      <c r="JPT31" t="s">
        <v>981</v>
      </c>
      <c r="JPU31" t="s">
        <v>981</v>
      </c>
      <c r="JPV31" t="s">
        <v>981</v>
      </c>
      <c r="JPW31" t="s">
        <v>981</v>
      </c>
      <c r="JPX31" t="s">
        <v>981</v>
      </c>
      <c r="JPY31" t="s">
        <v>981</v>
      </c>
      <c r="JPZ31" t="s">
        <v>981</v>
      </c>
      <c r="JQA31" t="s">
        <v>981</v>
      </c>
      <c r="JQB31" t="s">
        <v>981</v>
      </c>
      <c r="JQC31" t="s">
        <v>981</v>
      </c>
      <c r="JQD31" t="s">
        <v>981</v>
      </c>
      <c r="JQE31" t="s">
        <v>981</v>
      </c>
      <c r="JQF31" t="s">
        <v>981</v>
      </c>
      <c r="JQG31" t="s">
        <v>981</v>
      </c>
      <c r="JQH31" t="s">
        <v>981</v>
      </c>
      <c r="JQI31" t="s">
        <v>981</v>
      </c>
      <c r="JQJ31" t="s">
        <v>981</v>
      </c>
      <c r="JQK31" t="s">
        <v>981</v>
      </c>
      <c r="JQL31" t="s">
        <v>981</v>
      </c>
      <c r="JQM31" t="s">
        <v>981</v>
      </c>
      <c r="JQN31" t="s">
        <v>981</v>
      </c>
      <c r="JQO31" t="s">
        <v>981</v>
      </c>
      <c r="JQP31" t="s">
        <v>981</v>
      </c>
      <c r="JQQ31" t="s">
        <v>981</v>
      </c>
      <c r="JQR31" t="s">
        <v>981</v>
      </c>
      <c r="JQS31" t="s">
        <v>981</v>
      </c>
      <c r="JQT31" t="s">
        <v>981</v>
      </c>
      <c r="JQU31" t="s">
        <v>981</v>
      </c>
      <c r="JQV31" t="s">
        <v>981</v>
      </c>
      <c r="JQW31" t="s">
        <v>981</v>
      </c>
      <c r="JQX31" t="s">
        <v>981</v>
      </c>
      <c r="JQY31" t="s">
        <v>981</v>
      </c>
      <c r="JQZ31" t="s">
        <v>981</v>
      </c>
      <c r="JRA31" t="s">
        <v>981</v>
      </c>
      <c r="JRB31" t="s">
        <v>981</v>
      </c>
      <c r="JRC31" t="s">
        <v>981</v>
      </c>
      <c r="JRD31" t="s">
        <v>981</v>
      </c>
      <c r="JRE31" t="s">
        <v>981</v>
      </c>
      <c r="JRF31" t="s">
        <v>981</v>
      </c>
      <c r="JRG31" t="s">
        <v>981</v>
      </c>
      <c r="JRH31" t="s">
        <v>981</v>
      </c>
      <c r="JRI31" t="s">
        <v>981</v>
      </c>
      <c r="JRJ31" t="s">
        <v>981</v>
      </c>
      <c r="JRK31" t="s">
        <v>981</v>
      </c>
      <c r="JRL31" t="s">
        <v>981</v>
      </c>
      <c r="JRM31" t="s">
        <v>981</v>
      </c>
      <c r="JRN31" t="s">
        <v>981</v>
      </c>
      <c r="JRO31" t="s">
        <v>981</v>
      </c>
      <c r="JRP31" t="s">
        <v>981</v>
      </c>
      <c r="JRQ31" t="s">
        <v>981</v>
      </c>
      <c r="JRR31" t="s">
        <v>981</v>
      </c>
      <c r="JRS31" t="s">
        <v>981</v>
      </c>
      <c r="JRT31" t="s">
        <v>981</v>
      </c>
      <c r="JRU31" t="s">
        <v>981</v>
      </c>
      <c r="JRV31" t="s">
        <v>981</v>
      </c>
      <c r="JRW31" t="s">
        <v>981</v>
      </c>
      <c r="JRX31" t="s">
        <v>981</v>
      </c>
      <c r="JRY31" t="s">
        <v>981</v>
      </c>
      <c r="JRZ31" t="s">
        <v>981</v>
      </c>
      <c r="JSA31" t="s">
        <v>981</v>
      </c>
      <c r="JSB31" t="s">
        <v>981</v>
      </c>
      <c r="JSC31" t="s">
        <v>981</v>
      </c>
      <c r="JSD31" t="s">
        <v>981</v>
      </c>
      <c r="JSE31" t="s">
        <v>981</v>
      </c>
      <c r="JSF31" t="s">
        <v>981</v>
      </c>
      <c r="JSG31" t="s">
        <v>981</v>
      </c>
      <c r="JSH31" t="s">
        <v>981</v>
      </c>
      <c r="JSI31" t="s">
        <v>981</v>
      </c>
      <c r="JSJ31" t="s">
        <v>981</v>
      </c>
      <c r="JSK31" t="s">
        <v>981</v>
      </c>
      <c r="JSL31" t="s">
        <v>981</v>
      </c>
      <c r="JSM31" t="s">
        <v>981</v>
      </c>
      <c r="JSN31" t="s">
        <v>981</v>
      </c>
      <c r="JSO31" t="s">
        <v>981</v>
      </c>
      <c r="JSP31" t="s">
        <v>981</v>
      </c>
      <c r="JSQ31" t="s">
        <v>981</v>
      </c>
      <c r="JSR31" t="s">
        <v>981</v>
      </c>
      <c r="JSS31" t="s">
        <v>981</v>
      </c>
      <c r="JST31" t="s">
        <v>981</v>
      </c>
      <c r="JSU31" t="s">
        <v>981</v>
      </c>
      <c r="JSV31" t="s">
        <v>981</v>
      </c>
      <c r="JSW31" t="s">
        <v>981</v>
      </c>
      <c r="JSX31" t="s">
        <v>981</v>
      </c>
      <c r="JSY31" t="s">
        <v>981</v>
      </c>
      <c r="JSZ31" t="s">
        <v>981</v>
      </c>
      <c r="JTA31" t="s">
        <v>981</v>
      </c>
      <c r="JTB31" t="s">
        <v>981</v>
      </c>
      <c r="JTC31" t="s">
        <v>981</v>
      </c>
      <c r="JTD31" t="s">
        <v>981</v>
      </c>
      <c r="JTE31" t="s">
        <v>981</v>
      </c>
      <c r="JTF31" t="s">
        <v>981</v>
      </c>
      <c r="JTG31" t="s">
        <v>981</v>
      </c>
      <c r="JTH31" t="s">
        <v>981</v>
      </c>
      <c r="JTI31" t="s">
        <v>981</v>
      </c>
      <c r="JTJ31" t="s">
        <v>981</v>
      </c>
      <c r="JTK31" t="s">
        <v>981</v>
      </c>
      <c r="JTL31" t="s">
        <v>981</v>
      </c>
      <c r="JTM31" t="s">
        <v>981</v>
      </c>
      <c r="JTN31" t="s">
        <v>981</v>
      </c>
      <c r="JTO31" t="s">
        <v>981</v>
      </c>
      <c r="JTP31" t="s">
        <v>981</v>
      </c>
      <c r="JTQ31" t="s">
        <v>981</v>
      </c>
      <c r="JTR31" t="s">
        <v>981</v>
      </c>
      <c r="JTS31" t="s">
        <v>981</v>
      </c>
      <c r="JTT31" t="s">
        <v>981</v>
      </c>
      <c r="JTU31" t="s">
        <v>981</v>
      </c>
      <c r="JTV31" t="s">
        <v>981</v>
      </c>
      <c r="JTW31" t="s">
        <v>981</v>
      </c>
      <c r="JTX31" t="s">
        <v>981</v>
      </c>
      <c r="JTY31" t="s">
        <v>981</v>
      </c>
      <c r="JTZ31" t="s">
        <v>981</v>
      </c>
      <c r="JUA31" t="s">
        <v>981</v>
      </c>
      <c r="JUB31" t="s">
        <v>981</v>
      </c>
      <c r="JUC31" t="s">
        <v>981</v>
      </c>
      <c r="JUD31" t="s">
        <v>981</v>
      </c>
      <c r="JUE31" t="s">
        <v>981</v>
      </c>
      <c r="JUF31" t="s">
        <v>981</v>
      </c>
      <c r="JUG31" t="s">
        <v>981</v>
      </c>
      <c r="JUH31" t="s">
        <v>981</v>
      </c>
      <c r="JUI31" t="s">
        <v>981</v>
      </c>
      <c r="JUJ31" t="s">
        <v>981</v>
      </c>
      <c r="JUK31" t="s">
        <v>981</v>
      </c>
      <c r="JUL31" t="s">
        <v>981</v>
      </c>
      <c r="JUM31" t="s">
        <v>981</v>
      </c>
      <c r="JUN31" t="s">
        <v>981</v>
      </c>
      <c r="JUO31" t="s">
        <v>981</v>
      </c>
      <c r="JUP31" t="s">
        <v>981</v>
      </c>
      <c r="JUQ31" t="s">
        <v>981</v>
      </c>
      <c r="JUR31" t="s">
        <v>981</v>
      </c>
      <c r="JUS31" t="s">
        <v>981</v>
      </c>
      <c r="JUT31" t="s">
        <v>981</v>
      </c>
      <c r="JUU31" t="s">
        <v>981</v>
      </c>
      <c r="JUV31" t="s">
        <v>981</v>
      </c>
      <c r="JUW31" t="s">
        <v>981</v>
      </c>
      <c r="JUX31" t="s">
        <v>981</v>
      </c>
      <c r="JUY31" t="s">
        <v>981</v>
      </c>
      <c r="JUZ31" t="s">
        <v>981</v>
      </c>
      <c r="JVA31" t="s">
        <v>981</v>
      </c>
      <c r="JVB31" t="s">
        <v>981</v>
      </c>
      <c r="JVC31" t="s">
        <v>981</v>
      </c>
      <c r="JVD31" t="s">
        <v>981</v>
      </c>
      <c r="JVE31" t="s">
        <v>981</v>
      </c>
      <c r="JVF31" t="s">
        <v>981</v>
      </c>
      <c r="JVG31" t="s">
        <v>981</v>
      </c>
      <c r="JVH31" t="s">
        <v>981</v>
      </c>
      <c r="JVI31" t="s">
        <v>981</v>
      </c>
      <c r="JVJ31" t="s">
        <v>981</v>
      </c>
      <c r="JVK31" t="s">
        <v>981</v>
      </c>
      <c r="JVL31" t="s">
        <v>981</v>
      </c>
      <c r="JVM31" t="s">
        <v>981</v>
      </c>
      <c r="JVN31" t="s">
        <v>981</v>
      </c>
      <c r="JVO31" t="s">
        <v>981</v>
      </c>
      <c r="JVP31" t="s">
        <v>981</v>
      </c>
      <c r="JVQ31" t="s">
        <v>981</v>
      </c>
      <c r="JVR31" t="s">
        <v>981</v>
      </c>
      <c r="JVS31" t="s">
        <v>981</v>
      </c>
      <c r="JVT31" t="s">
        <v>981</v>
      </c>
      <c r="JVU31" t="s">
        <v>981</v>
      </c>
      <c r="JVV31" t="s">
        <v>981</v>
      </c>
      <c r="JVW31" t="s">
        <v>981</v>
      </c>
      <c r="JVX31" t="s">
        <v>981</v>
      </c>
      <c r="JVY31" t="s">
        <v>981</v>
      </c>
      <c r="JVZ31" t="s">
        <v>981</v>
      </c>
      <c r="JWA31" t="s">
        <v>981</v>
      </c>
      <c r="JWB31" t="s">
        <v>981</v>
      </c>
      <c r="JWC31" t="s">
        <v>981</v>
      </c>
      <c r="JWD31" t="s">
        <v>981</v>
      </c>
      <c r="JWE31" t="s">
        <v>981</v>
      </c>
      <c r="JWF31" t="s">
        <v>981</v>
      </c>
      <c r="JWG31" t="s">
        <v>981</v>
      </c>
      <c r="JWH31" t="s">
        <v>981</v>
      </c>
      <c r="JWI31" t="s">
        <v>981</v>
      </c>
      <c r="JWJ31" t="s">
        <v>981</v>
      </c>
      <c r="JWK31" t="s">
        <v>981</v>
      </c>
      <c r="JWL31" t="s">
        <v>981</v>
      </c>
      <c r="JWM31" t="s">
        <v>981</v>
      </c>
      <c r="JWN31" t="s">
        <v>981</v>
      </c>
      <c r="JWO31" t="s">
        <v>981</v>
      </c>
      <c r="JWP31" t="s">
        <v>981</v>
      </c>
      <c r="JWQ31" t="s">
        <v>981</v>
      </c>
      <c r="JWR31" t="s">
        <v>981</v>
      </c>
      <c r="JWS31" t="s">
        <v>981</v>
      </c>
      <c r="JWT31" t="s">
        <v>981</v>
      </c>
      <c r="JWU31" t="s">
        <v>981</v>
      </c>
      <c r="JWV31" t="s">
        <v>981</v>
      </c>
      <c r="JWW31" t="s">
        <v>981</v>
      </c>
      <c r="JWX31" t="s">
        <v>981</v>
      </c>
      <c r="JWY31" t="s">
        <v>981</v>
      </c>
      <c r="JWZ31" t="s">
        <v>981</v>
      </c>
      <c r="JXA31" t="s">
        <v>981</v>
      </c>
      <c r="JXB31" t="s">
        <v>981</v>
      </c>
      <c r="JXC31" t="s">
        <v>981</v>
      </c>
      <c r="JXD31" t="s">
        <v>981</v>
      </c>
      <c r="JXE31" t="s">
        <v>981</v>
      </c>
      <c r="JXF31" t="s">
        <v>981</v>
      </c>
      <c r="JXG31" t="s">
        <v>981</v>
      </c>
      <c r="JXH31" t="s">
        <v>981</v>
      </c>
      <c r="JXI31" t="s">
        <v>981</v>
      </c>
      <c r="JXJ31" t="s">
        <v>981</v>
      </c>
      <c r="JXK31" t="s">
        <v>981</v>
      </c>
      <c r="JXL31" t="s">
        <v>981</v>
      </c>
      <c r="JXM31" t="s">
        <v>981</v>
      </c>
      <c r="JXN31" t="s">
        <v>981</v>
      </c>
      <c r="JXO31" t="s">
        <v>981</v>
      </c>
      <c r="JXP31" t="s">
        <v>981</v>
      </c>
      <c r="JXQ31" t="s">
        <v>981</v>
      </c>
      <c r="JXR31" t="s">
        <v>981</v>
      </c>
      <c r="JXS31" t="s">
        <v>981</v>
      </c>
      <c r="JXT31" t="s">
        <v>981</v>
      </c>
      <c r="JXU31" t="s">
        <v>981</v>
      </c>
      <c r="JXV31" t="s">
        <v>981</v>
      </c>
      <c r="JXW31" t="s">
        <v>981</v>
      </c>
      <c r="JXX31" t="s">
        <v>981</v>
      </c>
      <c r="JXY31" t="s">
        <v>981</v>
      </c>
      <c r="JXZ31" t="s">
        <v>981</v>
      </c>
      <c r="JYA31" t="s">
        <v>981</v>
      </c>
      <c r="JYB31" t="s">
        <v>981</v>
      </c>
      <c r="JYC31" t="s">
        <v>981</v>
      </c>
      <c r="JYD31" t="s">
        <v>981</v>
      </c>
      <c r="JYE31" t="s">
        <v>981</v>
      </c>
      <c r="JYF31" t="s">
        <v>981</v>
      </c>
      <c r="JYG31" t="s">
        <v>981</v>
      </c>
      <c r="JYH31" t="s">
        <v>981</v>
      </c>
      <c r="JYI31" t="s">
        <v>981</v>
      </c>
      <c r="JYJ31" t="s">
        <v>981</v>
      </c>
      <c r="JYK31" t="s">
        <v>981</v>
      </c>
      <c r="JYL31" t="s">
        <v>981</v>
      </c>
      <c r="JYM31" t="s">
        <v>981</v>
      </c>
      <c r="JYN31" t="s">
        <v>981</v>
      </c>
      <c r="JYO31" t="s">
        <v>981</v>
      </c>
      <c r="JYP31" t="s">
        <v>981</v>
      </c>
      <c r="JYQ31" t="s">
        <v>981</v>
      </c>
      <c r="JYR31" t="s">
        <v>981</v>
      </c>
      <c r="JYS31" t="s">
        <v>981</v>
      </c>
      <c r="JYT31" t="s">
        <v>981</v>
      </c>
      <c r="JYU31" t="s">
        <v>981</v>
      </c>
      <c r="JYV31" t="s">
        <v>981</v>
      </c>
      <c r="JYW31" t="s">
        <v>981</v>
      </c>
      <c r="JYX31" t="s">
        <v>981</v>
      </c>
      <c r="JYY31" t="s">
        <v>981</v>
      </c>
      <c r="JYZ31" t="s">
        <v>981</v>
      </c>
      <c r="JZA31" t="s">
        <v>981</v>
      </c>
      <c r="JZB31" t="s">
        <v>981</v>
      </c>
      <c r="JZC31" t="s">
        <v>981</v>
      </c>
      <c r="JZD31" t="s">
        <v>981</v>
      </c>
      <c r="JZE31" t="s">
        <v>981</v>
      </c>
      <c r="JZF31" t="s">
        <v>981</v>
      </c>
      <c r="JZG31" t="s">
        <v>981</v>
      </c>
      <c r="JZH31" t="s">
        <v>981</v>
      </c>
      <c r="JZI31" t="s">
        <v>981</v>
      </c>
      <c r="JZJ31" t="s">
        <v>981</v>
      </c>
      <c r="JZK31" t="s">
        <v>981</v>
      </c>
      <c r="JZL31" t="s">
        <v>981</v>
      </c>
      <c r="JZM31" t="s">
        <v>981</v>
      </c>
      <c r="JZN31" t="s">
        <v>981</v>
      </c>
      <c r="JZO31" t="s">
        <v>981</v>
      </c>
      <c r="JZP31" t="s">
        <v>981</v>
      </c>
      <c r="JZQ31" t="s">
        <v>981</v>
      </c>
      <c r="JZR31" t="s">
        <v>981</v>
      </c>
      <c r="JZS31" t="s">
        <v>981</v>
      </c>
      <c r="JZT31" t="s">
        <v>981</v>
      </c>
      <c r="JZU31" t="s">
        <v>981</v>
      </c>
      <c r="JZV31" t="s">
        <v>981</v>
      </c>
      <c r="JZW31" t="s">
        <v>981</v>
      </c>
      <c r="JZX31" t="s">
        <v>981</v>
      </c>
      <c r="JZY31" t="s">
        <v>981</v>
      </c>
      <c r="JZZ31" t="s">
        <v>981</v>
      </c>
      <c r="KAA31" t="s">
        <v>981</v>
      </c>
      <c r="KAB31" t="s">
        <v>981</v>
      </c>
      <c r="KAC31" t="s">
        <v>981</v>
      </c>
      <c r="KAD31" t="s">
        <v>981</v>
      </c>
      <c r="KAE31" t="s">
        <v>981</v>
      </c>
      <c r="KAF31" t="s">
        <v>981</v>
      </c>
      <c r="KAG31" t="s">
        <v>981</v>
      </c>
      <c r="KAH31" t="s">
        <v>981</v>
      </c>
      <c r="KAI31" t="s">
        <v>981</v>
      </c>
      <c r="KAJ31" t="s">
        <v>981</v>
      </c>
      <c r="KAK31" t="s">
        <v>981</v>
      </c>
      <c r="KAL31" t="s">
        <v>981</v>
      </c>
      <c r="KAM31" t="s">
        <v>981</v>
      </c>
      <c r="KAN31" t="s">
        <v>981</v>
      </c>
      <c r="KAO31" t="s">
        <v>981</v>
      </c>
      <c r="KAP31" t="s">
        <v>981</v>
      </c>
      <c r="KAQ31" t="s">
        <v>981</v>
      </c>
      <c r="KAR31" t="s">
        <v>981</v>
      </c>
      <c r="KAS31" t="s">
        <v>981</v>
      </c>
      <c r="KAT31" t="s">
        <v>981</v>
      </c>
      <c r="KAU31" t="s">
        <v>981</v>
      </c>
      <c r="KAV31" t="s">
        <v>981</v>
      </c>
      <c r="KAW31" t="s">
        <v>981</v>
      </c>
      <c r="KAX31" t="s">
        <v>981</v>
      </c>
      <c r="KAY31" t="s">
        <v>981</v>
      </c>
      <c r="KAZ31" t="s">
        <v>981</v>
      </c>
      <c r="KBA31" t="s">
        <v>981</v>
      </c>
      <c r="KBB31" t="s">
        <v>981</v>
      </c>
      <c r="KBC31" t="s">
        <v>981</v>
      </c>
      <c r="KBD31" t="s">
        <v>981</v>
      </c>
      <c r="KBE31" t="s">
        <v>981</v>
      </c>
      <c r="KBF31" t="s">
        <v>981</v>
      </c>
      <c r="KBG31" t="s">
        <v>981</v>
      </c>
      <c r="KBH31" t="s">
        <v>981</v>
      </c>
      <c r="KBI31" t="s">
        <v>981</v>
      </c>
      <c r="KBJ31" t="s">
        <v>981</v>
      </c>
      <c r="KBK31" t="s">
        <v>981</v>
      </c>
      <c r="KBL31" t="s">
        <v>981</v>
      </c>
      <c r="KBM31" t="s">
        <v>981</v>
      </c>
      <c r="KBN31" t="s">
        <v>981</v>
      </c>
      <c r="KBO31" t="s">
        <v>981</v>
      </c>
      <c r="KBP31" t="s">
        <v>981</v>
      </c>
      <c r="KBQ31" t="s">
        <v>981</v>
      </c>
      <c r="KBR31" t="s">
        <v>981</v>
      </c>
      <c r="KBS31" t="s">
        <v>981</v>
      </c>
      <c r="KBT31" t="s">
        <v>981</v>
      </c>
      <c r="KBU31" t="s">
        <v>981</v>
      </c>
      <c r="KBV31" t="s">
        <v>981</v>
      </c>
      <c r="KBW31" t="s">
        <v>981</v>
      </c>
      <c r="KBX31" t="s">
        <v>981</v>
      </c>
      <c r="KBY31" t="s">
        <v>981</v>
      </c>
      <c r="KBZ31" t="s">
        <v>981</v>
      </c>
      <c r="KCA31" t="s">
        <v>981</v>
      </c>
      <c r="KCB31" t="s">
        <v>981</v>
      </c>
      <c r="KCC31" t="s">
        <v>981</v>
      </c>
      <c r="KCD31" t="s">
        <v>981</v>
      </c>
      <c r="KCE31" t="s">
        <v>981</v>
      </c>
      <c r="KCF31" t="s">
        <v>981</v>
      </c>
      <c r="KCG31" t="s">
        <v>981</v>
      </c>
      <c r="KCH31" t="s">
        <v>981</v>
      </c>
      <c r="KCI31" t="s">
        <v>981</v>
      </c>
      <c r="KCJ31" t="s">
        <v>981</v>
      </c>
      <c r="KCK31" t="s">
        <v>981</v>
      </c>
      <c r="KCL31" t="s">
        <v>981</v>
      </c>
      <c r="KCM31" t="s">
        <v>981</v>
      </c>
      <c r="KCN31" t="s">
        <v>981</v>
      </c>
      <c r="KCO31" t="s">
        <v>981</v>
      </c>
      <c r="KCP31" t="s">
        <v>981</v>
      </c>
      <c r="KCQ31" t="s">
        <v>981</v>
      </c>
      <c r="KCR31" t="s">
        <v>981</v>
      </c>
      <c r="KCS31" t="s">
        <v>981</v>
      </c>
      <c r="KCT31" t="s">
        <v>981</v>
      </c>
      <c r="KCU31" t="s">
        <v>981</v>
      </c>
      <c r="KCV31" t="s">
        <v>981</v>
      </c>
      <c r="KCW31" t="s">
        <v>981</v>
      </c>
      <c r="KCX31" t="s">
        <v>981</v>
      </c>
      <c r="KCY31" t="s">
        <v>981</v>
      </c>
      <c r="KCZ31" t="s">
        <v>981</v>
      </c>
      <c r="KDA31" t="s">
        <v>981</v>
      </c>
      <c r="KDB31" t="s">
        <v>981</v>
      </c>
      <c r="KDC31" t="s">
        <v>981</v>
      </c>
      <c r="KDD31" t="s">
        <v>981</v>
      </c>
      <c r="KDE31" t="s">
        <v>981</v>
      </c>
      <c r="KDF31" t="s">
        <v>981</v>
      </c>
      <c r="KDG31" t="s">
        <v>981</v>
      </c>
      <c r="KDH31" t="s">
        <v>981</v>
      </c>
      <c r="KDI31" t="s">
        <v>981</v>
      </c>
      <c r="KDJ31" t="s">
        <v>981</v>
      </c>
      <c r="KDK31" t="s">
        <v>981</v>
      </c>
      <c r="KDL31" t="s">
        <v>981</v>
      </c>
      <c r="KDM31" t="s">
        <v>981</v>
      </c>
      <c r="KDN31" t="s">
        <v>981</v>
      </c>
      <c r="KDO31" t="s">
        <v>981</v>
      </c>
      <c r="KDP31" t="s">
        <v>981</v>
      </c>
      <c r="KDQ31" t="s">
        <v>981</v>
      </c>
      <c r="KDR31" t="s">
        <v>981</v>
      </c>
      <c r="KDS31" t="s">
        <v>981</v>
      </c>
      <c r="KDT31" t="s">
        <v>981</v>
      </c>
      <c r="KDU31" t="s">
        <v>981</v>
      </c>
      <c r="KDV31" t="s">
        <v>981</v>
      </c>
      <c r="KDW31" t="s">
        <v>981</v>
      </c>
      <c r="KDX31" t="s">
        <v>981</v>
      </c>
      <c r="KDY31" t="s">
        <v>981</v>
      </c>
      <c r="KDZ31" t="s">
        <v>981</v>
      </c>
      <c r="KEA31" t="s">
        <v>981</v>
      </c>
      <c r="KEB31" t="s">
        <v>981</v>
      </c>
      <c r="KEC31" t="s">
        <v>981</v>
      </c>
      <c r="KED31" t="s">
        <v>981</v>
      </c>
      <c r="KEE31" t="s">
        <v>981</v>
      </c>
      <c r="KEF31" t="s">
        <v>981</v>
      </c>
      <c r="KEG31" t="s">
        <v>981</v>
      </c>
      <c r="KEH31" t="s">
        <v>981</v>
      </c>
      <c r="KEI31" t="s">
        <v>981</v>
      </c>
      <c r="KEJ31" t="s">
        <v>981</v>
      </c>
      <c r="KEK31" t="s">
        <v>981</v>
      </c>
      <c r="KEL31" t="s">
        <v>981</v>
      </c>
      <c r="KEM31" t="s">
        <v>981</v>
      </c>
      <c r="KEN31" t="s">
        <v>981</v>
      </c>
      <c r="KEO31" t="s">
        <v>981</v>
      </c>
      <c r="KEP31" t="s">
        <v>981</v>
      </c>
      <c r="KEQ31" t="s">
        <v>981</v>
      </c>
      <c r="KER31" t="s">
        <v>981</v>
      </c>
      <c r="KES31" t="s">
        <v>981</v>
      </c>
      <c r="KET31" t="s">
        <v>981</v>
      </c>
      <c r="KEU31" t="s">
        <v>981</v>
      </c>
      <c r="KEV31" t="s">
        <v>981</v>
      </c>
      <c r="KEW31" t="s">
        <v>981</v>
      </c>
      <c r="KEX31" t="s">
        <v>981</v>
      </c>
      <c r="KEY31" t="s">
        <v>981</v>
      </c>
      <c r="KEZ31" t="s">
        <v>981</v>
      </c>
      <c r="KFA31" t="s">
        <v>981</v>
      </c>
      <c r="KFB31" t="s">
        <v>981</v>
      </c>
      <c r="KFC31" t="s">
        <v>981</v>
      </c>
      <c r="KFD31" t="s">
        <v>981</v>
      </c>
      <c r="KFE31" t="s">
        <v>981</v>
      </c>
      <c r="KFF31" t="s">
        <v>981</v>
      </c>
      <c r="KFG31" t="s">
        <v>981</v>
      </c>
      <c r="KFH31" t="s">
        <v>981</v>
      </c>
      <c r="KFI31" t="s">
        <v>981</v>
      </c>
      <c r="KFJ31" t="s">
        <v>981</v>
      </c>
      <c r="KFK31" t="s">
        <v>981</v>
      </c>
      <c r="KFL31" t="s">
        <v>981</v>
      </c>
      <c r="KFM31" t="s">
        <v>981</v>
      </c>
      <c r="KFN31" t="s">
        <v>981</v>
      </c>
      <c r="KFO31" t="s">
        <v>981</v>
      </c>
      <c r="KFP31" t="s">
        <v>981</v>
      </c>
      <c r="KFQ31" t="s">
        <v>981</v>
      </c>
      <c r="KFR31" t="s">
        <v>981</v>
      </c>
      <c r="KFS31" t="s">
        <v>981</v>
      </c>
      <c r="KFT31" t="s">
        <v>981</v>
      </c>
      <c r="KFU31" t="s">
        <v>981</v>
      </c>
      <c r="KFV31" t="s">
        <v>981</v>
      </c>
      <c r="KFW31" t="s">
        <v>981</v>
      </c>
      <c r="KFX31" t="s">
        <v>981</v>
      </c>
      <c r="KFY31" t="s">
        <v>981</v>
      </c>
      <c r="KFZ31" t="s">
        <v>981</v>
      </c>
      <c r="KGA31" t="s">
        <v>981</v>
      </c>
      <c r="KGB31" t="s">
        <v>981</v>
      </c>
      <c r="KGC31" t="s">
        <v>981</v>
      </c>
      <c r="KGD31" t="s">
        <v>981</v>
      </c>
      <c r="KGE31" t="s">
        <v>981</v>
      </c>
      <c r="KGF31" t="s">
        <v>981</v>
      </c>
      <c r="KGG31" t="s">
        <v>981</v>
      </c>
      <c r="KGH31" t="s">
        <v>981</v>
      </c>
      <c r="KGI31" t="s">
        <v>981</v>
      </c>
      <c r="KGJ31" t="s">
        <v>981</v>
      </c>
      <c r="KGK31" t="s">
        <v>981</v>
      </c>
      <c r="KGL31" t="s">
        <v>981</v>
      </c>
      <c r="KGM31" t="s">
        <v>981</v>
      </c>
      <c r="KGN31" t="s">
        <v>981</v>
      </c>
      <c r="KGO31" t="s">
        <v>981</v>
      </c>
      <c r="KGP31" t="s">
        <v>981</v>
      </c>
      <c r="KGQ31" t="s">
        <v>981</v>
      </c>
      <c r="KGR31" t="s">
        <v>981</v>
      </c>
      <c r="KGS31" t="s">
        <v>981</v>
      </c>
      <c r="KGT31" t="s">
        <v>981</v>
      </c>
      <c r="KGU31" t="s">
        <v>981</v>
      </c>
      <c r="KGV31" t="s">
        <v>981</v>
      </c>
      <c r="KGW31" t="s">
        <v>981</v>
      </c>
      <c r="KGX31" t="s">
        <v>981</v>
      </c>
      <c r="KGY31" t="s">
        <v>981</v>
      </c>
      <c r="KGZ31" t="s">
        <v>981</v>
      </c>
      <c r="KHA31" t="s">
        <v>981</v>
      </c>
      <c r="KHB31" t="s">
        <v>981</v>
      </c>
      <c r="KHC31" t="s">
        <v>981</v>
      </c>
      <c r="KHD31" t="s">
        <v>981</v>
      </c>
      <c r="KHE31" t="s">
        <v>981</v>
      </c>
      <c r="KHF31" t="s">
        <v>981</v>
      </c>
      <c r="KHG31" t="s">
        <v>981</v>
      </c>
      <c r="KHH31" t="s">
        <v>981</v>
      </c>
      <c r="KHI31" t="s">
        <v>981</v>
      </c>
      <c r="KHJ31" t="s">
        <v>981</v>
      </c>
      <c r="KHK31" t="s">
        <v>981</v>
      </c>
      <c r="KHL31" t="s">
        <v>981</v>
      </c>
      <c r="KHM31" t="s">
        <v>981</v>
      </c>
      <c r="KHN31" t="s">
        <v>981</v>
      </c>
      <c r="KHO31" t="s">
        <v>981</v>
      </c>
      <c r="KHP31" t="s">
        <v>981</v>
      </c>
      <c r="KHQ31" t="s">
        <v>981</v>
      </c>
      <c r="KHR31" t="s">
        <v>981</v>
      </c>
      <c r="KHS31" t="s">
        <v>981</v>
      </c>
      <c r="KHT31" t="s">
        <v>981</v>
      </c>
      <c r="KHU31" t="s">
        <v>981</v>
      </c>
      <c r="KHV31" t="s">
        <v>981</v>
      </c>
      <c r="KHW31" t="s">
        <v>981</v>
      </c>
      <c r="KHX31" t="s">
        <v>981</v>
      </c>
      <c r="KHY31" t="s">
        <v>981</v>
      </c>
      <c r="KHZ31" t="s">
        <v>981</v>
      </c>
      <c r="KIA31" t="s">
        <v>981</v>
      </c>
      <c r="KIB31" t="s">
        <v>981</v>
      </c>
      <c r="KIC31" t="s">
        <v>981</v>
      </c>
      <c r="KID31" t="s">
        <v>981</v>
      </c>
      <c r="KIE31" t="s">
        <v>981</v>
      </c>
      <c r="KIF31" t="s">
        <v>981</v>
      </c>
      <c r="KIG31" t="s">
        <v>981</v>
      </c>
      <c r="KIH31" t="s">
        <v>981</v>
      </c>
      <c r="KII31" t="s">
        <v>981</v>
      </c>
      <c r="KIJ31" t="s">
        <v>981</v>
      </c>
      <c r="KIK31" t="s">
        <v>981</v>
      </c>
      <c r="KIL31" t="s">
        <v>981</v>
      </c>
      <c r="KIM31" t="s">
        <v>981</v>
      </c>
      <c r="KIN31" t="s">
        <v>981</v>
      </c>
      <c r="KIO31" t="s">
        <v>981</v>
      </c>
      <c r="KIP31" t="s">
        <v>981</v>
      </c>
      <c r="KIQ31" t="s">
        <v>981</v>
      </c>
      <c r="KIR31" t="s">
        <v>981</v>
      </c>
      <c r="KIS31" t="s">
        <v>981</v>
      </c>
      <c r="KIT31" t="s">
        <v>981</v>
      </c>
      <c r="KIU31" t="s">
        <v>981</v>
      </c>
      <c r="KIV31" t="s">
        <v>981</v>
      </c>
      <c r="KIW31" t="s">
        <v>981</v>
      </c>
      <c r="KIX31" t="s">
        <v>981</v>
      </c>
      <c r="KIY31" t="s">
        <v>981</v>
      </c>
      <c r="KIZ31" t="s">
        <v>981</v>
      </c>
      <c r="KJA31" t="s">
        <v>981</v>
      </c>
      <c r="KJB31" t="s">
        <v>981</v>
      </c>
      <c r="KJC31" t="s">
        <v>981</v>
      </c>
      <c r="KJD31" t="s">
        <v>981</v>
      </c>
      <c r="KJE31" t="s">
        <v>981</v>
      </c>
      <c r="KJF31" t="s">
        <v>981</v>
      </c>
      <c r="KJG31" t="s">
        <v>981</v>
      </c>
      <c r="KJH31" t="s">
        <v>981</v>
      </c>
      <c r="KJI31" t="s">
        <v>981</v>
      </c>
      <c r="KJJ31" t="s">
        <v>981</v>
      </c>
      <c r="KJK31" t="s">
        <v>981</v>
      </c>
      <c r="KJL31" t="s">
        <v>981</v>
      </c>
      <c r="KJM31" t="s">
        <v>981</v>
      </c>
      <c r="KJN31" t="s">
        <v>981</v>
      </c>
      <c r="KJO31" t="s">
        <v>981</v>
      </c>
      <c r="KJP31" t="s">
        <v>981</v>
      </c>
      <c r="KJQ31" t="s">
        <v>981</v>
      </c>
      <c r="KJR31" t="s">
        <v>981</v>
      </c>
      <c r="KJS31" t="s">
        <v>981</v>
      </c>
      <c r="KJT31" t="s">
        <v>981</v>
      </c>
      <c r="KJU31" t="s">
        <v>981</v>
      </c>
      <c r="KJV31" t="s">
        <v>981</v>
      </c>
      <c r="KJW31" t="s">
        <v>981</v>
      </c>
      <c r="KJX31" t="s">
        <v>981</v>
      </c>
      <c r="KJY31" t="s">
        <v>981</v>
      </c>
      <c r="KJZ31" t="s">
        <v>981</v>
      </c>
      <c r="KKA31" t="s">
        <v>981</v>
      </c>
      <c r="KKB31" t="s">
        <v>981</v>
      </c>
      <c r="KKC31" t="s">
        <v>981</v>
      </c>
      <c r="KKD31" t="s">
        <v>981</v>
      </c>
      <c r="KKE31" t="s">
        <v>981</v>
      </c>
      <c r="KKF31" t="s">
        <v>981</v>
      </c>
      <c r="KKG31" t="s">
        <v>981</v>
      </c>
      <c r="KKH31" t="s">
        <v>981</v>
      </c>
      <c r="KKI31" t="s">
        <v>981</v>
      </c>
      <c r="KKJ31" t="s">
        <v>981</v>
      </c>
      <c r="KKK31" t="s">
        <v>981</v>
      </c>
      <c r="KKL31" t="s">
        <v>981</v>
      </c>
      <c r="KKM31" t="s">
        <v>981</v>
      </c>
      <c r="KKN31" t="s">
        <v>981</v>
      </c>
      <c r="KKO31" t="s">
        <v>981</v>
      </c>
      <c r="KKP31" t="s">
        <v>981</v>
      </c>
      <c r="KKQ31" t="s">
        <v>981</v>
      </c>
      <c r="KKR31" t="s">
        <v>981</v>
      </c>
      <c r="KKS31" t="s">
        <v>981</v>
      </c>
      <c r="KKT31" t="s">
        <v>981</v>
      </c>
      <c r="KKU31" t="s">
        <v>981</v>
      </c>
      <c r="KKV31" t="s">
        <v>981</v>
      </c>
      <c r="KKW31" t="s">
        <v>981</v>
      </c>
      <c r="KKX31" t="s">
        <v>981</v>
      </c>
      <c r="KKY31" t="s">
        <v>981</v>
      </c>
      <c r="KKZ31" t="s">
        <v>981</v>
      </c>
      <c r="KLA31" t="s">
        <v>981</v>
      </c>
      <c r="KLB31" t="s">
        <v>981</v>
      </c>
      <c r="KLC31" t="s">
        <v>981</v>
      </c>
      <c r="KLD31" t="s">
        <v>981</v>
      </c>
      <c r="KLE31" t="s">
        <v>981</v>
      </c>
      <c r="KLF31" t="s">
        <v>981</v>
      </c>
      <c r="KLG31" t="s">
        <v>981</v>
      </c>
      <c r="KLH31" t="s">
        <v>981</v>
      </c>
      <c r="KLI31" t="s">
        <v>981</v>
      </c>
      <c r="KLJ31" t="s">
        <v>981</v>
      </c>
      <c r="KLK31" t="s">
        <v>981</v>
      </c>
      <c r="KLL31" t="s">
        <v>981</v>
      </c>
      <c r="KLM31" t="s">
        <v>981</v>
      </c>
      <c r="KLN31" t="s">
        <v>981</v>
      </c>
      <c r="KLO31" t="s">
        <v>981</v>
      </c>
      <c r="KLP31" t="s">
        <v>981</v>
      </c>
      <c r="KLQ31" t="s">
        <v>981</v>
      </c>
      <c r="KLR31" t="s">
        <v>981</v>
      </c>
      <c r="KLS31" t="s">
        <v>981</v>
      </c>
      <c r="KLT31" t="s">
        <v>981</v>
      </c>
      <c r="KLU31" t="s">
        <v>981</v>
      </c>
      <c r="KLV31" t="s">
        <v>981</v>
      </c>
      <c r="KLW31" t="s">
        <v>981</v>
      </c>
      <c r="KLX31" t="s">
        <v>981</v>
      </c>
      <c r="KLY31" t="s">
        <v>981</v>
      </c>
      <c r="KLZ31" t="s">
        <v>981</v>
      </c>
      <c r="KMA31" t="s">
        <v>981</v>
      </c>
      <c r="KMB31" t="s">
        <v>981</v>
      </c>
      <c r="KMC31" t="s">
        <v>981</v>
      </c>
      <c r="KMD31" t="s">
        <v>981</v>
      </c>
      <c r="KME31" t="s">
        <v>981</v>
      </c>
      <c r="KMF31" t="s">
        <v>981</v>
      </c>
      <c r="KMG31" t="s">
        <v>981</v>
      </c>
      <c r="KMH31" t="s">
        <v>981</v>
      </c>
      <c r="KMI31" t="s">
        <v>981</v>
      </c>
      <c r="KMJ31" t="s">
        <v>981</v>
      </c>
      <c r="KMK31" t="s">
        <v>981</v>
      </c>
      <c r="KML31" t="s">
        <v>981</v>
      </c>
      <c r="KMM31" t="s">
        <v>981</v>
      </c>
      <c r="KMN31" t="s">
        <v>981</v>
      </c>
      <c r="KMO31" t="s">
        <v>981</v>
      </c>
      <c r="KMP31" t="s">
        <v>981</v>
      </c>
      <c r="KMQ31" t="s">
        <v>981</v>
      </c>
      <c r="KMR31" t="s">
        <v>981</v>
      </c>
      <c r="KMS31" t="s">
        <v>981</v>
      </c>
      <c r="KMT31" t="s">
        <v>981</v>
      </c>
      <c r="KMU31" t="s">
        <v>981</v>
      </c>
      <c r="KMV31" t="s">
        <v>981</v>
      </c>
      <c r="KMW31" t="s">
        <v>981</v>
      </c>
      <c r="KMX31" t="s">
        <v>981</v>
      </c>
      <c r="KMY31" t="s">
        <v>981</v>
      </c>
      <c r="KMZ31" t="s">
        <v>981</v>
      </c>
      <c r="KNA31" t="s">
        <v>981</v>
      </c>
      <c r="KNB31" t="s">
        <v>981</v>
      </c>
      <c r="KNC31" t="s">
        <v>981</v>
      </c>
      <c r="KND31" t="s">
        <v>981</v>
      </c>
      <c r="KNE31" t="s">
        <v>981</v>
      </c>
      <c r="KNF31" t="s">
        <v>981</v>
      </c>
      <c r="KNG31" t="s">
        <v>981</v>
      </c>
      <c r="KNH31" t="s">
        <v>981</v>
      </c>
      <c r="KNI31" t="s">
        <v>981</v>
      </c>
      <c r="KNJ31" t="s">
        <v>981</v>
      </c>
      <c r="KNK31" t="s">
        <v>981</v>
      </c>
      <c r="KNL31" t="s">
        <v>981</v>
      </c>
      <c r="KNM31" t="s">
        <v>981</v>
      </c>
      <c r="KNN31" t="s">
        <v>981</v>
      </c>
      <c r="KNO31" t="s">
        <v>981</v>
      </c>
      <c r="KNP31" t="s">
        <v>981</v>
      </c>
      <c r="KNQ31" t="s">
        <v>981</v>
      </c>
      <c r="KNR31" t="s">
        <v>981</v>
      </c>
      <c r="KNS31" t="s">
        <v>981</v>
      </c>
      <c r="KNT31" t="s">
        <v>981</v>
      </c>
      <c r="KNU31" t="s">
        <v>981</v>
      </c>
      <c r="KNV31" t="s">
        <v>981</v>
      </c>
      <c r="KNW31" t="s">
        <v>981</v>
      </c>
      <c r="KNX31" t="s">
        <v>981</v>
      </c>
      <c r="KNY31" t="s">
        <v>981</v>
      </c>
      <c r="KNZ31" t="s">
        <v>981</v>
      </c>
      <c r="KOA31" t="s">
        <v>981</v>
      </c>
      <c r="KOB31" t="s">
        <v>981</v>
      </c>
      <c r="KOC31" t="s">
        <v>981</v>
      </c>
      <c r="KOD31" t="s">
        <v>981</v>
      </c>
      <c r="KOE31" t="s">
        <v>981</v>
      </c>
      <c r="KOF31" t="s">
        <v>981</v>
      </c>
      <c r="KOG31" t="s">
        <v>981</v>
      </c>
      <c r="KOH31" t="s">
        <v>981</v>
      </c>
      <c r="KOI31" t="s">
        <v>981</v>
      </c>
      <c r="KOJ31" t="s">
        <v>981</v>
      </c>
      <c r="KOK31" t="s">
        <v>981</v>
      </c>
      <c r="KOL31" t="s">
        <v>981</v>
      </c>
      <c r="KOM31" t="s">
        <v>981</v>
      </c>
      <c r="KON31" t="s">
        <v>981</v>
      </c>
      <c r="KOO31" t="s">
        <v>981</v>
      </c>
      <c r="KOP31" t="s">
        <v>981</v>
      </c>
      <c r="KOQ31" t="s">
        <v>981</v>
      </c>
      <c r="KOR31" t="s">
        <v>981</v>
      </c>
      <c r="KOS31" t="s">
        <v>981</v>
      </c>
      <c r="KOT31" t="s">
        <v>981</v>
      </c>
      <c r="KOU31" t="s">
        <v>981</v>
      </c>
      <c r="KOV31" t="s">
        <v>981</v>
      </c>
      <c r="KOW31" t="s">
        <v>981</v>
      </c>
      <c r="KOX31" t="s">
        <v>981</v>
      </c>
      <c r="KOY31" t="s">
        <v>981</v>
      </c>
      <c r="KOZ31" t="s">
        <v>981</v>
      </c>
      <c r="KPA31" t="s">
        <v>981</v>
      </c>
      <c r="KPB31" t="s">
        <v>981</v>
      </c>
      <c r="KPC31" t="s">
        <v>981</v>
      </c>
      <c r="KPD31" t="s">
        <v>981</v>
      </c>
      <c r="KPE31" t="s">
        <v>981</v>
      </c>
      <c r="KPF31" t="s">
        <v>981</v>
      </c>
      <c r="KPG31" t="s">
        <v>981</v>
      </c>
      <c r="KPH31" t="s">
        <v>981</v>
      </c>
      <c r="KPI31" t="s">
        <v>981</v>
      </c>
      <c r="KPJ31" t="s">
        <v>981</v>
      </c>
      <c r="KPK31" t="s">
        <v>981</v>
      </c>
      <c r="KPL31" t="s">
        <v>981</v>
      </c>
      <c r="KPM31" t="s">
        <v>981</v>
      </c>
      <c r="KPN31" t="s">
        <v>981</v>
      </c>
      <c r="KPO31" t="s">
        <v>981</v>
      </c>
      <c r="KPP31" t="s">
        <v>981</v>
      </c>
      <c r="KPQ31" t="s">
        <v>981</v>
      </c>
      <c r="KPR31" t="s">
        <v>981</v>
      </c>
      <c r="KPS31" t="s">
        <v>981</v>
      </c>
      <c r="KPT31" t="s">
        <v>981</v>
      </c>
      <c r="KPU31" t="s">
        <v>981</v>
      </c>
      <c r="KPV31" t="s">
        <v>981</v>
      </c>
      <c r="KPW31" t="s">
        <v>981</v>
      </c>
      <c r="KPX31" t="s">
        <v>981</v>
      </c>
      <c r="KPY31" t="s">
        <v>981</v>
      </c>
      <c r="KPZ31" t="s">
        <v>981</v>
      </c>
      <c r="KQA31" t="s">
        <v>981</v>
      </c>
      <c r="KQB31" t="s">
        <v>981</v>
      </c>
      <c r="KQC31" t="s">
        <v>981</v>
      </c>
      <c r="KQD31" t="s">
        <v>981</v>
      </c>
      <c r="KQE31" t="s">
        <v>981</v>
      </c>
      <c r="KQF31" t="s">
        <v>981</v>
      </c>
      <c r="KQG31" t="s">
        <v>981</v>
      </c>
      <c r="KQH31" t="s">
        <v>981</v>
      </c>
      <c r="KQI31" t="s">
        <v>981</v>
      </c>
      <c r="KQJ31" t="s">
        <v>981</v>
      </c>
      <c r="KQK31" t="s">
        <v>981</v>
      </c>
      <c r="KQL31" t="s">
        <v>981</v>
      </c>
      <c r="KQM31" t="s">
        <v>981</v>
      </c>
      <c r="KQN31" t="s">
        <v>981</v>
      </c>
      <c r="KQO31" t="s">
        <v>981</v>
      </c>
      <c r="KQP31" t="s">
        <v>981</v>
      </c>
      <c r="KQQ31" t="s">
        <v>981</v>
      </c>
      <c r="KQR31" t="s">
        <v>981</v>
      </c>
      <c r="KQS31" t="s">
        <v>981</v>
      </c>
      <c r="KQT31" t="s">
        <v>981</v>
      </c>
      <c r="KQU31" t="s">
        <v>981</v>
      </c>
      <c r="KQV31" t="s">
        <v>981</v>
      </c>
      <c r="KQW31" t="s">
        <v>981</v>
      </c>
      <c r="KQX31" t="s">
        <v>981</v>
      </c>
      <c r="KQY31" t="s">
        <v>981</v>
      </c>
      <c r="KQZ31" t="s">
        <v>981</v>
      </c>
      <c r="KRA31" t="s">
        <v>981</v>
      </c>
      <c r="KRB31" t="s">
        <v>981</v>
      </c>
      <c r="KRC31" t="s">
        <v>981</v>
      </c>
      <c r="KRD31" t="s">
        <v>981</v>
      </c>
      <c r="KRE31" t="s">
        <v>981</v>
      </c>
      <c r="KRF31" t="s">
        <v>981</v>
      </c>
      <c r="KRG31" t="s">
        <v>981</v>
      </c>
      <c r="KRH31" t="s">
        <v>981</v>
      </c>
      <c r="KRI31" t="s">
        <v>981</v>
      </c>
      <c r="KRJ31" t="s">
        <v>981</v>
      </c>
      <c r="KRK31" t="s">
        <v>981</v>
      </c>
      <c r="KRL31" t="s">
        <v>981</v>
      </c>
      <c r="KRM31" t="s">
        <v>981</v>
      </c>
      <c r="KRN31" t="s">
        <v>981</v>
      </c>
      <c r="KRO31" t="s">
        <v>981</v>
      </c>
      <c r="KRP31" t="s">
        <v>981</v>
      </c>
      <c r="KRQ31" t="s">
        <v>981</v>
      </c>
      <c r="KRR31" t="s">
        <v>981</v>
      </c>
      <c r="KRS31" t="s">
        <v>981</v>
      </c>
      <c r="KRT31" t="s">
        <v>981</v>
      </c>
      <c r="KRU31" t="s">
        <v>981</v>
      </c>
      <c r="KRV31" t="s">
        <v>981</v>
      </c>
      <c r="KRW31" t="s">
        <v>981</v>
      </c>
      <c r="KRX31" t="s">
        <v>981</v>
      </c>
      <c r="KRY31" t="s">
        <v>981</v>
      </c>
      <c r="KRZ31" t="s">
        <v>981</v>
      </c>
      <c r="KSA31" t="s">
        <v>981</v>
      </c>
      <c r="KSB31" t="s">
        <v>981</v>
      </c>
      <c r="KSC31" t="s">
        <v>981</v>
      </c>
      <c r="KSD31" t="s">
        <v>981</v>
      </c>
      <c r="KSE31" t="s">
        <v>981</v>
      </c>
      <c r="KSF31" t="s">
        <v>981</v>
      </c>
      <c r="KSG31" t="s">
        <v>981</v>
      </c>
      <c r="KSH31" t="s">
        <v>981</v>
      </c>
      <c r="KSI31" t="s">
        <v>981</v>
      </c>
      <c r="KSJ31" t="s">
        <v>981</v>
      </c>
      <c r="KSK31" t="s">
        <v>981</v>
      </c>
      <c r="KSL31" t="s">
        <v>981</v>
      </c>
      <c r="KSM31" t="s">
        <v>981</v>
      </c>
      <c r="KSN31" t="s">
        <v>981</v>
      </c>
      <c r="KSO31" t="s">
        <v>981</v>
      </c>
      <c r="KSP31" t="s">
        <v>981</v>
      </c>
      <c r="KSQ31" t="s">
        <v>981</v>
      </c>
      <c r="KSR31" t="s">
        <v>981</v>
      </c>
      <c r="KSS31" t="s">
        <v>981</v>
      </c>
      <c r="KST31" t="s">
        <v>981</v>
      </c>
      <c r="KSU31" t="s">
        <v>981</v>
      </c>
      <c r="KSV31" t="s">
        <v>981</v>
      </c>
      <c r="KSW31" t="s">
        <v>981</v>
      </c>
      <c r="KSX31" t="s">
        <v>981</v>
      </c>
      <c r="KSY31" t="s">
        <v>981</v>
      </c>
      <c r="KSZ31" t="s">
        <v>981</v>
      </c>
      <c r="KTA31" t="s">
        <v>981</v>
      </c>
      <c r="KTB31" t="s">
        <v>981</v>
      </c>
      <c r="KTC31" t="s">
        <v>981</v>
      </c>
      <c r="KTD31" t="s">
        <v>981</v>
      </c>
      <c r="KTE31" t="s">
        <v>981</v>
      </c>
      <c r="KTF31" t="s">
        <v>981</v>
      </c>
      <c r="KTG31" t="s">
        <v>981</v>
      </c>
      <c r="KTH31" t="s">
        <v>981</v>
      </c>
      <c r="KTI31" t="s">
        <v>981</v>
      </c>
      <c r="KTJ31" t="s">
        <v>981</v>
      </c>
      <c r="KTK31" t="s">
        <v>981</v>
      </c>
      <c r="KTL31" t="s">
        <v>981</v>
      </c>
      <c r="KTM31" t="s">
        <v>981</v>
      </c>
      <c r="KTN31" t="s">
        <v>981</v>
      </c>
      <c r="KTO31" t="s">
        <v>981</v>
      </c>
      <c r="KTP31" t="s">
        <v>981</v>
      </c>
      <c r="KTQ31" t="s">
        <v>981</v>
      </c>
      <c r="KTR31" t="s">
        <v>981</v>
      </c>
      <c r="KTS31" t="s">
        <v>981</v>
      </c>
      <c r="KTT31" t="s">
        <v>981</v>
      </c>
      <c r="KTU31" t="s">
        <v>981</v>
      </c>
      <c r="KTV31" t="s">
        <v>981</v>
      </c>
      <c r="KTW31" t="s">
        <v>981</v>
      </c>
      <c r="KTX31" t="s">
        <v>981</v>
      </c>
      <c r="KTY31" t="s">
        <v>981</v>
      </c>
      <c r="KTZ31" t="s">
        <v>981</v>
      </c>
      <c r="KUA31" t="s">
        <v>981</v>
      </c>
      <c r="KUB31" t="s">
        <v>981</v>
      </c>
      <c r="KUC31" t="s">
        <v>981</v>
      </c>
      <c r="KUD31" t="s">
        <v>981</v>
      </c>
      <c r="KUE31" t="s">
        <v>981</v>
      </c>
      <c r="KUF31" t="s">
        <v>981</v>
      </c>
      <c r="KUG31" t="s">
        <v>981</v>
      </c>
      <c r="KUH31" t="s">
        <v>981</v>
      </c>
      <c r="KUI31" t="s">
        <v>981</v>
      </c>
      <c r="KUJ31" t="s">
        <v>981</v>
      </c>
      <c r="KUK31" t="s">
        <v>981</v>
      </c>
      <c r="KUL31" t="s">
        <v>981</v>
      </c>
      <c r="KUM31" t="s">
        <v>981</v>
      </c>
      <c r="KUN31" t="s">
        <v>981</v>
      </c>
      <c r="KUO31" t="s">
        <v>981</v>
      </c>
      <c r="KUP31" t="s">
        <v>981</v>
      </c>
      <c r="KUQ31" t="s">
        <v>981</v>
      </c>
      <c r="KUR31" t="s">
        <v>981</v>
      </c>
      <c r="KUS31" t="s">
        <v>981</v>
      </c>
      <c r="KUT31" t="s">
        <v>981</v>
      </c>
      <c r="KUU31" t="s">
        <v>981</v>
      </c>
      <c r="KUV31" t="s">
        <v>981</v>
      </c>
      <c r="KUW31" t="s">
        <v>981</v>
      </c>
      <c r="KUX31" t="s">
        <v>981</v>
      </c>
      <c r="KUY31" t="s">
        <v>981</v>
      </c>
      <c r="KUZ31" t="s">
        <v>981</v>
      </c>
      <c r="KVA31" t="s">
        <v>981</v>
      </c>
      <c r="KVB31" t="s">
        <v>981</v>
      </c>
      <c r="KVC31" t="s">
        <v>981</v>
      </c>
      <c r="KVD31" t="s">
        <v>981</v>
      </c>
      <c r="KVE31" t="s">
        <v>981</v>
      </c>
      <c r="KVF31" t="s">
        <v>981</v>
      </c>
      <c r="KVG31" t="s">
        <v>981</v>
      </c>
      <c r="KVH31" t="s">
        <v>981</v>
      </c>
      <c r="KVI31" t="s">
        <v>981</v>
      </c>
      <c r="KVJ31" t="s">
        <v>981</v>
      </c>
      <c r="KVK31" t="s">
        <v>981</v>
      </c>
      <c r="KVL31" t="s">
        <v>981</v>
      </c>
      <c r="KVM31" t="s">
        <v>981</v>
      </c>
      <c r="KVN31" t="s">
        <v>981</v>
      </c>
      <c r="KVO31" t="s">
        <v>981</v>
      </c>
      <c r="KVP31" t="s">
        <v>981</v>
      </c>
      <c r="KVQ31" t="s">
        <v>981</v>
      </c>
      <c r="KVR31" t="s">
        <v>981</v>
      </c>
      <c r="KVS31" t="s">
        <v>981</v>
      </c>
      <c r="KVT31" t="s">
        <v>981</v>
      </c>
      <c r="KVU31" t="s">
        <v>981</v>
      </c>
      <c r="KVV31" t="s">
        <v>981</v>
      </c>
      <c r="KVW31" t="s">
        <v>981</v>
      </c>
      <c r="KVX31" t="s">
        <v>981</v>
      </c>
      <c r="KVY31" t="s">
        <v>981</v>
      </c>
      <c r="KVZ31" t="s">
        <v>981</v>
      </c>
      <c r="KWA31" t="s">
        <v>981</v>
      </c>
      <c r="KWB31" t="s">
        <v>981</v>
      </c>
      <c r="KWC31" t="s">
        <v>981</v>
      </c>
      <c r="KWD31" t="s">
        <v>981</v>
      </c>
      <c r="KWE31" t="s">
        <v>981</v>
      </c>
      <c r="KWF31" t="s">
        <v>981</v>
      </c>
      <c r="KWG31" t="s">
        <v>981</v>
      </c>
      <c r="KWH31" t="s">
        <v>981</v>
      </c>
      <c r="KWI31" t="s">
        <v>981</v>
      </c>
      <c r="KWJ31" t="s">
        <v>981</v>
      </c>
      <c r="KWK31" t="s">
        <v>981</v>
      </c>
      <c r="KWL31" t="s">
        <v>981</v>
      </c>
      <c r="KWM31" t="s">
        <v>981</v>
      </c>
      <c r="KWN31" t="s">
        <v>981</v>
      </c>
      <c r="KWO31" t="s">
        <v>981</v>
      </c>
      <c r="KWP31" t="s">
        <v>981</v>
      </c>
      <c r="KWQ31" t="s">
        <v>981</v>
      </c>
      <c r="KWR31" t="s">
        <v>981</v>
      </c>
      <c r="KWS31" t="s">
        <v>981</v>
      </c>
      <c r="KWT31" t="s">
        <v>981</v>
      </c>
      <c r="KWU31" t="s">
        <v>981</v>
      </c>
      <c r="KWV31" t="s">
        <v>981</v>
      </c>
      <c r="KWW31" t="s">
        <v>981</v>
      </c>
      <c r="KWX31" t="s">
        <v>981</v>
      </c>
      <c r="KWY31" t="s">
        <v>981</v>
      </c>
      <c r="KWZ31" t="s">
        <v>981</v>
      </c>
      <c r="KXA31" t="s">
        <v>981</v>
      </c>
      <c r="KXB31" t="s">
        <v>981</v>
      </c>
      <c r="KXC31" t="s">
        <v>981</v>
      </c>
      <c r="KXD31" t="s">
        <v>981</v>
      </c>
      <c r="KXE31" t="s">
        <v>981</v>
      </c>
      <c r="KXF31" t="s">
        <v>981</v>
      </c>
      <c r="KXG31" t="s">
        <v>981</v>
      </c>
      <c r="KXH31" t="s">
        <v>981</v>
      </c>
      <c r="KXI31" t="s">
        <v>981</v>
      </c>
      <c r="KXJ31" t="s">
        <v>981</v>
      </c>
      <c r="KXK31" t="s">
        <v>981</v>
      </c>
      <c r="KXL31" t="s">
        <v>981</v>
      </c>
      <c r="KXM31" t="s">
        <v>981</v>
      </c>
      <c r="KXN31" t="s">
        <v>981</v>
      </c>
      <c r="KXO31" t="s">
        <v>981</v>
      </c>
      <c r="KXP31" t="s">
        <v>981</v>
      </c>
      <c r="KXQ31" t="s">
        <v>981</v>
      </c>
      <c r="KXR31" t="s">
        <v>981</v>
      </c>
      <c r="KXS31" t="s">
        <v>981</v>
      </c>
      <c r="KXT31" t="s">
        <v>981</v>
      </c>
      <c r="KXU31" t="s">
        <v>981</v>
      </c>
      <c r="KXV31" t="s">
        <v>981</v>
      </c>
      <c r="KXW31" t="s">
        <v>981</v>
      </c>
      <c r="KXX31" t="s">
        <v>981</v>
      </c>
      <c r="KXY31" t="s">
        <v>981</v>
      </c>
      <c r="KXZ31" t="s">
        <v>981</v>
      </c>
      <c r="KYA31" t="s">
        <v>981</v>
      </c>
      <c r="KYB31" t="s">
        <v>981</v>
      </c>
      <c r="KYC31" t="s">
        <v>981</v>
      </c>
      <c r="KYD31" t="s">
        <v>981</v>
      </c>
      <c r="KYE31" t="s">
        <v>981</v>
      </c>
      <c r="KYF31" t="s">
        <v>981</v>
      </c>
      <c r="KYG31" t="s">
        <v>981</v>
      </c>
      <c r="KYH31" t="s">
        <v>981</v>
      </c>
      <c r="KYI31" t="s">
        <v>981</v>
      </c>
      <c r="KYJ31" t="s">
        <v>981</v>
      </c>
      <c r="KYK31" t="s">
        <v>981</v>
      </c>
      <c r="KYL31" t="s">
        <v>981</v>
      </c>
      <c r="KYM31" t="s">
        <v>981</v>
      </c>
      <c r="KYN31" t="s">
        <v>981</v>
      </c>
      <c r="KYO31" t="s">
        <v>981</v>
      </c>
      <c r="KYP31" t="s">
        <v>981</v>
      </c>
      <c r="KYQ31" t="s">
        <v>981</v>
      </c>
      <c r="KYR31" t="s">
        <v>981</v>
      </c>
      <c r="KYS31" t="s">
        <v>981</v>
      </c>
      <c r="KYT31" t="s">
        <v>981</v>
      </c>
      <c r="KYU31" t="s">
        <v>981</v>
      </c>
      <c r="KYV31" t="s">
        <v>981</v>
      </c>
      <c r="KYW31" t="s">
        <v>981</v>
      </c>
      <c r="KYX31" t="s">
        <v>981</v>
      </c>
      <c r="KYY31" t="s">
        <v>981</v>
      </c>
      <c r="KYZ31" t="s">
        <v>981</v>
      </c>
      <c r="KZA31" t="s">
        <v>981</v>
      </c>
      <c r="KZB31" t="s">
        <v>981</v>
      </c>
      <c r="KZC31" t="s">
        <v>981</v>
      </c>
      <c r="KZD31" t="s">
        <v>981</v>
      </c>
      <c r="KZE31" t="s">
        <v>981</v>
      </c>
      <c r="KZF31" t="s">
        <v>981</v>
      </c>
      <c r="KZG31" t="s">
        <v>981</v>
      </c>
      <c r="KZH31" t="s">
        <v>981</v>
      </c>
      <c r="KZI31" t="s">
        <v>981</v>
      </c>
      <c r="KZJ31" t="s">
        <v>981</v>
      </c>
      <c r="KZK31" t="s">
        <v>981</v>
      </c>
      <c r="KZL31" t="s">
        <v>981</v>
      </c>
      <c r="KZM31" t="s">
        <v>981</v>
      </c>
      <c r="KZN31" t="s">
        <v>981</v>
      </c>
      <c r="KZO31" t="s">
        <v>981</v>
      </c>
      <c r="KZP31" t="s">
        <v>981</v>
      </c>
      <c r="KZQ31" t="s">
        <v>981</v>
      </c>
      <c r="KZR31" t="s">
        <v>981</v>
      </c>
      <c r="KZS31" t="s">
        <v>981</v>
      </c>
      <c r="KZT31" t="s">
        <v>981</v>
      </c>
      <c r="KZU31" t="s">
        <v>981</v>
      </c>
      <c r="KZV31" t="s">
        <v>981</v>
      </c>
      <c r="KZW31" t="s">
        <v>981</v>
      </c>
      <c r="KZX31" t="s">
        <v>981</v>
      </c>
      <c r="KZY31" t="s">
        <v>981</v>
      </c>
      <c r="KZZ31" t="s">
        <v>981</v>
      </c>
      <c r="LAA31" t="s">
        <v>981</v>
      </c>
      <c r="LAB31" t="s">
        <v>981</v>
      </c>
      <c r="LAC31" t="s">
        <v>981</v>
      </c>
      <c r="LAD31" t="s">
        <v>981</v>
      </c>
      <c r="LAE31" t="s">
        <v>981</v>
      </c>
      <c r="LAF31" t="s">
        <v>981</v>
      </c>
      <c r="LAG31" t="s">
        <v>981</v>
      </c>
      <c r="LAH31" t="s">
        <v>981</v>
      </c>
      <c r="LAI31" t="s">
        <v>981</v>
      </c>
      <c r="LAJ31" t="s">
        <v>981</v>
      </c>
      <c r="LAK31" t="s">
        <v>981</v>
      </c>
      <c r="LAL31" t="s">
        <v>981</v>
      </c>
      <c r="LAM31" t="s">
        <v>981</v>
      </c>
      <c r="LAN31" t="s">
        <v>981</v>
      </c>
      <c r="LAO31" t="s">
        <v>981</v>
      </c>
      <c r="LAP31" t="s">
        <v>981</v>
      </c>
      <c r="LAQ31" t="s">
        <v>981</v>
      </c>
      <c r="LAR31" t="s">
        <v>981</v>
      </c>
      <c r="LAS31" t="s">
        <v>981</v>
      </c>
      <c r="LAT31" t="s">
        <v>981</v>
      </c>
      <c r="LAU31" t="s">
        <v>981</v>
      </c>
      <c r="LAV31" t="s">
        <v>981</v>
      </c>
      <c r="LAW31" t="s">
        <v>981</v>
      </c>
      <c r="LAX31" t="s">
        <v>981</v>
      </c>
      <c r="LAY31" t="s">
        <v>981</v>
      </c>
      <c r="LAZ31" t="s">
        <v>981</v>
      </c>
      <c r="LBA31" t="s">
        <v>981</v>
      </c>
      <c r="LBB31" t="s">
        <v>981</v>
      </c>
      <c r="LBC31" t="s">
        <v>981</v>
      </c>
      <c r="LBD31" t="s">
        <v>981</v>
      </c>
      <c r="LBE31" t="s">
        <v>981</v>
      </c>
      <c r="LBF31" t="s">
        <v>981</v>
      </c>
      <c r="LBG31" t="s">
        <v>981</v>
      </c>
      <c r="LBH31" t="s">
        <v>981</v>
      </c>
      <c r="LBI31" t="s">
        <v>981</v>
      </c>
      <c r="LBJ31" t="s">
        <v>981</v>
      </c>
      <c r="LBK31" t="s">
        <v>981</v>
      </c>
      <c r="LBL31" t="s">
        <v>981</v>
      </c>
      <c r="LBM31" t="s">
        <v>981</v>
      </c>
      <c r="LBN31" t="s">
        <v>981</v>
      </c>
      <c r="LBO31" t="s">
        <v>981</v>
      </c>
      <c r="LBP31" t="s">
        <v>981</v>
      </c>
      <c r="LBQ31" t="s">
        <v>981</v>
      </c>
      <c r="LBR31" t="s">
        <v>981</v>
      </c>
      <c r="LBS31" t="s">
        <v>981</v>
      </c>
      <c r="LBT31" t="s">
        <v>981</v>
      </c>
      <c r="LBU31" t="s">
        <v>981</v>
      </c>
      <c r="LBV31" t="s">
        <v>981</v>
      </c>
      <c r="LBW31" t="s">
        <v>981</v>
      </c>
      <c r="LBX31" t="s">
        <v>981</v>
      </c>
      <c r="LBY31" t="s">
        <v>981</v>
      </c>
      <c r="LBZ31" t="s">
        <v>981</v>
      </c>
      <c r="LCA31" t="s">
        <v>981</v>
      </c>
      <c r="LCB31" t="s">
        <v>981</v>
      </c>
      <c r="LCC31" t="s">
        <v>981</v>
      </c>
      <c r="LCD31" t="s">
        <v>981</v>
      </c>
      <c r="LCE31" t="s">
        <v>981</v>
      </c>
      <c r="LCF31" t="s">
        <v>981</v>
      </c>
      <c r="LCG31" t="s">
        <v>981</v>
      </c>
      <c r="LCH31" t="s">
        <v>981</v>
      </c>
      <c r="LCI31" t="s">
        <v>981</v>
      </c>
      <c r="LCJ31" t="s">
        <v>981</v>
      </c>
      <c r="LCK31" t="s">
        <v>981</v>
      </c>
      <c r="LCL31" t="s">
        <v>981</v>
      </c>
      <c r="LCM31" t="s">
        <v>981</v>
      </c>
      <c r="LCN31" t="s">
        <v>981</v>
      </c>
      <c r="LCO31" t="s">
        <v>981</v>
      </c>
      <c r="LCP31" t="s">
        <v>981</v>
      </c>
      <c r="LCQ31" t="s">
        <v>981</v>
      </c>
      <c r="LCR31" t="s">
        <v>981</v>
      </c>
      <c r="LCS31" t="s">
        <v>981</v>
      </c>
      <c r="LCT31" t="s">
        <v>981</v>
      </c>
      <c r="LCU31" t="s">
        <v>981</v>
      </c>
      <c r="LCV31" t="s">
        <v>981</v>
      </c>
      <c r="LCW31" t="s">
        <v>981</v>
      </c>
      <c r="LCX31" t="s">
        <v>981</v>
      </c>
      <c r="LCY31" t="s">
        <v>981</v>
      </c>
      <c r="LCZ31" t="s">
        <v>981</v>
      </c>
      <c r="LDA31" t="s">
        <v>981</v>
      </c>
      <c r="LDB31" t="s">
        <v>981</v>
      </c>
      <c r="LDC31" t="s">
        <v>981</v>
      </c>
      <c r="LDD31" t="s">
        <v>981</v>
      </c>
      <c r="LDE31" t="s">
        <v>981</v>
      </c>
      <c r="LDF31" t="s">
        <v>981</v>
      </c>
      <c r="LDG31" t="s">
        <v>981</v>
      </c>
      <c r="LDH31" t="s">
        <v>981</v>
      </c>
      <c r="LDI31" t="s">
        <v>981</v>
      </c>
      <c r="LDJ31" t="s">
        <v>981</v>
      </c>
      <c r="LDK31" t="s">
        <v>981</v>
      </c>
      <c r="LDL31" t="s">
        <v>981</v>
      </c>
      <c r="LDM31" t="s">
        <v>981</v>
      </c>
      <c r="LDN31" t="s">
        <v>981</v>
      </c>
      <c r="LDO31" t="s">
        <v>981</v>
      </c>
      <c r="LDP31" t="s">
        <v>981</v>
      </c>
      <c r="LDQ31" t="s">
        <v>981</v>
      </c>
      <c r="LDR31" t="s">
        <v>981</v>
      </c>
      <c r="LDS31" t="s">
        <v>981</v>
      </c>
      <c r="LDT31" t="s">
        <v>981</v>
      </c>
      <c r="LDU31" t="s">
        <v>981</v>
      </c>
      <c r="LDV31" t="s">
        <v>981</v>
      </c>
      <c r="LDW31" t="s">
        <v>981</v>
      </c>
      <c r="LDX31" t="s">
        <v>981</v>
      </c>
      <c r="LDY31" t="s">
        <v>981</v>
      </c>
      <c r="LDZ31" t="s">
        <v>981</v>
      </c>
      <c r="LEA31" t="s">
        <v>981</v>
      </c>
      <c r="LEB31" t="s">
        <v>981</v>
      </c>
      <c r="LEC31" t="s">
        <v>981</v>
      </c>
      <c r="LED31" t="s">
        <v>981</v>
      </c>
      <c r="LEE31" t="s">
        <v>981</v>
      </c>
      <c r="LEF31" t="s">
        <v>981</v>
      </c>
      <c r="LEG31" t="s">
        <v>981</v>
      </c>
      <c r="LEH31" t="s">
        <v>981</v>
      </c>
      <c r="LEI31" t="s">
        <v>981</v>
      </c>
      <c r="LEJ31" t="s">
        <v>981</v>
      </c>
      <c r="LEK31" t="s">
        <v>981</v>
      </c>
      <c r="LEL31" t="s">
        <v>981</v>
      </c>
      <c r="LEM31" t="s">
        <v>981</v>
      </c>
      <c r="LEN31" t="s">
        <v>981</v>
      </c>
      <c r="LEO31" t="s">
        <v>981</v>
      </c>
      <c r="LEP31" t="s">
        <v>981</v>
      </c>
      <c r="LEQ31" t="s">
        <v>981</v>
      </c>
      <c r="LER31" t="s">
        <v>981</v>
      </c>
      <c r="LES31" t="s">
        <v>981</v>
      </c>
      <c r="LET31" t="s">
        <v>981</v>
      </c>
      <c r="LEU31" t="s">
        <v>981</v>
      </c>
      <c r="LEV31" t="s">
        <v>981</v>
      </c>
      <c r="LEW31" t="s">
        <v>981</v>
      </c>
      <c r="LEX31" t="s">
        <v>981</v>
      </c>
      <c r="LEY31" t="s">
        <v>981</v>
      </c>
      <c r="LEZ31" t="s">
        <v>981</v>
      </c>
      <c r="LFA31" t="s">
        <v>981</v>
      </c>
      <c r="LFB31" t="s">
        <v>981</v>
      </c>
      <c r="LFC31" t="s">
        <v>981</v>
      </c>
      <c r="LFD31" t="s">
        <v>981</v>
      </c>
      <c r="LFE31" t="s">
        <v>981</v>
      </c>
      <c r="LFF31" t="s">
        <v>981</v>
      </c>
      <c r="LFG31" t="s">
        <v>981</v>
      </c>
      <c r="LFH31" t="s">
        <v>981</v>
      </c>
      <c r="LFI31" t="s">
        <v>981</v>
      </c>
      <c r="LFJ31" t="s">
        <v>981</v>
      </c>
      <c r="LFK31" t="s">
        <v>981</v>
      </c>
      <c r="LFL31" t="s">
        <v>981</v>
      </c>
      <c r="LFM31" t="s">
        <v>981</v>
      </c>
      <c r="LFN31" t="s">
        <v>981</v>
      </c>
      <c r="LFO31" t="s">
        <v>981</v>
      </c>
      <c r="LFP31" t="s">
        <v>981</v>
      </c>
      <c r="LFQ31" t="s">
        <v>981</v>
      </c>
      <c r="LFR31" t="s">
        <v>981</v>
      </c>
      <c r="LFS31" t="s">
        <v>981</v>
      </c>
      <c r="LFT31" t="s">
        <v>981</v>
      </c>
      <c r="LFU31" t="s">
        <v>981</v>
      </c>
      <c r="LFV31" t="s">
        <v>981</v>
      </c>
      <c r="LFW31" t="s">
        <v>981</v>
      </c>
      <c r="LFX31" t="s">
        <v>981</v>
      </c>
      <c r="LFY31" t="s">
        <v>981</v>
      </c>
      <c r="LFZ31" t="s">
        <v>981</v>
      </c>
      <c r="LGA31" t="s">
        <v>981</v>
      </c>
      <c r="LGB31" t="s">
        <v>981</v>
      </c>
      <c r="LGC31" t="s">
        <v>981</v>
      </c>
      <c r="LGD31" t="s">
        <v>981</v>
      </c>
      <c r="LGE31" t="s">
        <v>981</v>
      </c>
      <c r="LGF31" t="s">
        <v>981</v>
      </c>
      <c r="LGG31" t="s">
        <v>981</v>
      </c>
      <c r="LGH31" t="s">
        <v>981</v>
      </c>
      <c r="LGI31" t="s">
        <v>981</v>
      </c>
      <c r="LGJ31" t="s">
        <v>981</v>
      </c>
      <c r="LGK31" t="s">
        <v>981</v>
      </c>
      <c r="LGL31" t="s">
        <v>981</v>
      </c>
      <c r="LGM31" t="s">
        <v>981</v>
      </c>
      <c r="LGN31" t="s">
        <v>981</v>
      </c>
      <c r="LGO31" t="s">
        <v>981</v>
      </c>
      <c r="LGP31" t="s">
        <v>981</v>
      </c>
      <c r="LGQ31" t="s">
        <v>981</v>
      </c>
      <c r="LGR31" t="s">
        <v>981</v>
      </c>
      <c r="LGS31" t="s">
        <v>981</v>
      </c>
      <c r="LGT31" t="s">
        <v>981</v>
      </c>
      <c r="LGU31" t="s">
        <v>981</v>
      </c>
      <c r="LGV31" t="s">
        <v>981</v>
      </c>
      <c r="LGW31" t="s">
        <v>981</v>
      </c>
      <c r="LGX31" t="s">
        <v>981</v>
      </c>
      <c r="LGY31" t="s">
        <v>981</v>
      </c>
      <c r="LGZ31" t="s">
        <v>981</v>
      </c>
      <c r="LHA31" t="s">
        <v>981</v>
      </c>
      <c r="LHB31" t="s">
        <v>981</v>
      </c>
      <c r="LHC31" t="s">
        <v>981</v>
      </c>
      <c r="LHD31" t="s">
        <v>981</v>
      </c>
      <c r="LHE31" t="s">
        <v>981</v>
      </c>
      <c r="LHF31" t="s">
        <v>981</v>
      </c>
      <c r="LHG31" t="s">
        <v>981</v>
      </c>
      <c r="LHH31" t="s">
        <v>981</v>
      </c>
      <c r="LHI31" t="s">
        <v>981</v>
      </c>
      <c r="LHJ31" t="s">
        <v>981</v>
      </c>
      <c r="LHK31" t="s">
        <v>981</v>
      </c>
      <c r="LHL31" t="s">
        <v>981</v>
      </c>
      <c r="LHM31" t="s">
        <v>981</v>
      </c>
      <c r="LHN31" t="s">
        <v>981</v>
      </c>
      <c r="LHO31" t="s">
        <v>981</v>
      </c>
      <c r="LHP31" t="s">
        <v>981</v>
      </c>
      <c r="LHQ31" t="s">
        <v>981</v>
      </c>
      <c r="LHR31" t="s">
        <v>981</v>
      </c>
      <c r="LHS31" t="s">
        <v>981</v>
      </c>
      <c r="LHT31" t="s">
        <v>981</v>
      </c>
      <c r="LHU31" t="s">
        <v>981</v>
      </c>
      <c r="LHV31" t="s">
        <v>981</v>
      </c>
      <c r="LHW31" t="s">
        <v>981</v>
      </c>
      <c r="LHX31" t="s">
        <v>981</v>
      </c>
      <c r="LHY31" t="s">
        <v>981</v>
      </c>
      <c r="LHZ31" t="s">
        <v>981</v>
      </c>
      <c r="LIA31" t="s">
        <v>981</v>
      </c>
      <c r="LIB31" t="s">
        <v>981</v>
      </c>
      <c r="LIC31" t="s">
        <v>981</v>
      </c>
      <c r="LID31" t="s">
        <v>981</v>
      </c>
      <c r="LIE31" t="s">
        <v>981</v>
      </c>
      <c r="LIF31" t="s">
        <v>981</v>
      </c>
      <c r="LIG31" t="s">
        <v>981</v>
      </c>
      <c r="LIH31" t="s">
        <v>981</v>
      </c>
      <c r="LII31" t="s">
        <v>981</v>
      </c>
      <c r="LIJ31" t="s">
        <v>981</v>
      </c>
      <c r="LIK31" t="s">
        <v>981</v>
      </c>
      <c r="LIL31" t="s">
        <v>981</v>
      </c>
      <c r="LIM31" t="s">
        <v>981</v>
      </c>
      <c r="LIN31" t="s">
        <v>981</v>
      </c>
      <c r="LIO31" t="s">
        <v>981</v>
      </c>
      <c r="LIP31" t="s">
        <v>981</v>
      </c>
      <c r="LIQ31" t="s">
        <v>981</v>
      </c>
      <c r="LIR31" t="s">
        <v>981</v>
      </c>
      <c r="LIS31" t="s">
        <v>981</v>
      </c>
      <c r="LIT31" t="s">
        <v>981</v>
      </c>
      <c r="LIU31" t="s">
        <v>981</v>
      </c>
      <c r="LIV31" t="s">
        <v>981</v>
      </c>
      <c r="LIW31" t="s">
        <v>981</v>
      </c>
      <c r="LIX31" t="s">
        <v>981</v>
      </c>
      <c r="LIY31" t="s">
        <v>981</v>
      </c>
      <c r="LIZ31" t="s">
        <v>981</v>
      </c>
      <c r="LJA31" t="s">
        <v>981</v>
      </c>
      <c r="LJB31" t="s">
        <v>981</v>
      </c>
      <c r="LJC31" t="s">
        <v>981</v>
      </c>
      <c r="LJD31" t="s">
        <v>981</v>
      </c>
      <c r="LJE31" t="s">
        <v>981</v>
      </c>
      <c r="LJF31" t="s">
        <v>981</v>
      </c>
      <c r="LJG31" t="s">
        <v>981</v>
      </c>
      <c r="LJH31" t="s">
        <v>981</v>
      </c>
      <c r="LJI31" t="s">
        <v>981</v>
      </c>
      <c r="LJJ31" t="s">
        <v>981</v>
      </c>
      <c r="LJK31" t="s">
        <v>981</v>
      </c>
      <c r="LJL31" t="s">
        <v>981</v>
      </c>
      <c r="LJM31" t="s">
        <v>981</v>
      </c>
      <c r="LJN31" t="s">
        <v>981</v>
      </c>
      <c r="LJO31" t="s">
        <v>981</v>
      </c>
      <c r="LJP31" t="s">
        <v>981</v>
      </c>
      <c r="LJQ31" t="s">
        <v>981</v>
      </c>
      <c r="LJR31" t="s">
        <v>981</v>
      </c>
      <c r="LJS31" t="s">
        <v>981</v>
      </c>
      <c r="LJT31" t="s">
        <v>981</v>
      </c>
      <c r="LJU31" t="s">
        <v>981</v>
      </c>
      <c r="LJV31" t="s">
        <v>981</v>
      </c>
      <c r="LJW31" t="s">
        <v>981</v>
      </c>
      <c r="LJX31" t="s">
        <v>981</v>
      </c>
      <c r="LJY31" t="s">
        <v>981</v>
      </c>
      <c r="LJZ31" t="s">
        <v>981</v>
      </c>
      <c r="LKA31" t="s">
        <v>981</v>
      </c>
      <c r="LKB31" t="s">
        <v>981</v>
      </c>
      <c r="LKC31" t="s">
        <v>981</v>
      </c>
      <c r="LKD31" t="s">
        <v>981</v>
      </c>
      <c r="LKE31" t="s">
        <v>981</v>
      </c>
      <c r="LKF31" t="s">
        <v>981</v>
      </c>
      <c r="LKG31" t="s">
        <v>981</v>
      </c>
      <c r="LKH31" t="s">
        <v>981</v>
      </c>
      <c r="LKI31" t="s">
        <v>981</v>
      </c>
      <c r="LKJ31" t="s">
        <v>981</v>
      </c>
      <c r="LKK31" t="s">
        <v>981</v>
      </c>
      <c r="LKL31" t="s">
        <v>981</v>
      </c>
      <c r="LKM31" t="s">
        <v>981</v>
      </c>
      <c r="LKN31" t="s">
        <v>981</v>
      </c>
      <c r="LKO31" t="s">
        <v>981</v>
      </c>
      <c r="LKP31" t="s">
        <v>981</v>
      </c>
      <c r="LKQ31" t="s">
        <v>981</v>
      </c>
      <c r="LKR31" t="s">
        <v>981</v>
      </c>
      <c r="LKS31" t="s">
        <v>981</v>
      </c>
      <c r="LKT31" t="s">
        <v>981</v>
      </c>
      <c r="LKU31" t="s">
        <v>981</v>
      </c>
      <c r="LKV31" t="s">
        <v>981</v>
      </c>
      <c r="LKW31" t="s">
        <v>981</v>
      </c>
      <c r="LKX31" t="s">
        <v>981</v>
      </c>
      <c r="LKY31" t="s">
        <v>981</v>
      </c>
      <c r="LKZ31" t="s">
        <v>981</v>
      </c>
      <c r="LLA31" t="s">
        <v>981</v>
      </c>
      <c r="LLB31" t="s">
        <v>981</v>
      </c>
      <c r="LLC31" t="s">
        <v>981</v>
      </c>
      <c r="LLD31" t="s">
        <v>981</v>
      </c>
      <c r="LLE31" t="s">
        <v>981</v>
      </c>
      <c r="LLF31" t="s">
        <v>981</v>
      </c>
      <c r="LLG31" t="s">
        <v>981</v>
      </c>
      <c r="LLH31" t="s">
        <v>981</v>
      </c>
      <c r="LLI31" t="s">
        <v>981</v>
      </c>
      <c r="LLJ31" t="s">
        <v>981</v>
      </c>
      <c r="LLK31" t="s">
        <v>981</v>
      </c>
      <c r="LLL31" t="s">
        <v>981</v>
      </c>
      <c r="LLM31" t="s">
        <v>981</v>
      </c>
      <c r="LLN31" t="s">
        <v>981</v>
      </c>
      <c r="LLO31" t="s">
        <v>981</v>
      </c>
      <c r="LLP31" t="s">
        <v>981</v>
      </c>
      <c r="LLQ31" t="s">
        <v>981</v>
      </c>
      <c r="LLR31" t="s">
        <v>981</v>
      </c>
      <c r="LLS31" t="s">
        <v>981</v>
      </c>
      <c r="LLT31" t="s">
        <v>981</v>
      </c>
      <c r="LLU31" t="s">
        <v>981</v>
      </c>
      <c r="LLV31" t="s">
        <v>981</v>
      </c>
      <c r="LLW31" t="s">
        <v>981</v>
      </c>
      <c r="LLX31" t="s">
        <v>981</v>
      </c>
      <c r="LLY31" t="s">
        <v>981</v>
      </c>
      <c r="LLZ31" t="s">
        <v>981</v>
      </c>
      <c r="LMA31" t="s">
        <v>981</v>
      </c>
      <c r="LMB31" t="s">
        <v>981</v>
      </c>
      <c r="LMC31" t="s">
        <v>981</v>
      </c>
      <c r="LMD31" t="s">
        <v>981</v>
      </c>
      <c r="LME31" t="s">
        <v>981</v>
      </c>
      <c r="LMF31" t="s">
        <v>981</v>
      </c>
      <c r="LMG31" t="s">
        <v>981</v>
      </c>
      <c r="LMH31" t="s">
        <v>981</v>
      </c>
      <c r="LMI31" t="s">
        <v>981</v>
      </c>
      <c r="LMJ31" t="s">
        <v>981</v>
      </c>
      <c r="LMK31" t="s">
        <v>981</v>
      </c>
      <c r="LML31" t="s">
        <v>981</v>
      </c>
      <c r="LMM31" t="s">
        <v>981</v>
      </c>
      <c r="LMN31" t="s">
        <v>981</v>
      </c>
      <c r="LMO31" t="s">
        <v>981</v>
      </c>
      <c r="LMP31" t="s">
        <v>981</v>
      </c>
      <c r="LMQ31" t="s">
        <v>981</v>
      </c>
      <c r="LMR31" t="s">
        <v>981</v>
      </c>
      <c r="LMS31" t="s">
        <v>981</v>
      </c>
      <c r="LMT31" t="s">
        <v>981</v>
      </c>
      <c r="LMU31" t="s">
        <v>981</v>
      </c>
      <c r="LMV31" t="s">
        <v>981</v>
      </c>
      <c r="LMW31" t="s">
        <v>981</v>
      </c>
      <c r="LMX31" t="s">
        <v>981</v>
      </c>
      <c r="LMY31" t="s">
        <v>981</v>
      </c>
      <c r="LMZ31" t="s">
        <v>981</v>
      </c>
      <c r="LNA31" t="s">
        <v>981</v>
      </c>
      <c r="LNB31" t="s">
        <v>981</v>
      </c>
      <c r="LNC31" t="s">
        <v>981</v>
      </c>
      <c r="LND31" t="s">
        <v>981</v>
      </c>
      <c r="LNE31" t="s">
        <v>981</v>
      </c>
      <c r="LNF31" t="s">
        <v>981</v>
      </c>
      <c r="LNG31" t="s">
        <v>981</v>
      </c>
      <c r="LNH31" t="s">
        <v>981</v>
      </c>
      <c r="LNI31" t="s">
        <v>981</v>
      </c>
      <c r="LNJ31" t="s">
        <v>981</v>
      </c>
      <c r="LNK31" t="s">
        <v>981</v>
      </c>
      <c r="LNL31" t="s">
        <v>981</v>
      </c>
      <c r="LNM31" t="s">
        <v>981</v>
      </c>
      <c r="LNN31" t="s">
        <v>981</v>
      </c>
      <c r="LNO31" t="s">
        <v>981</v>
      </c>
      <c r="LNP31" t="s">
        <v>981</v>
      </c>
      <c r="LNQ31" t="s">
        <v>981</v>
      </c>
      <c r="LNR31" t="s">
        <v>981</v>
      </c>
      <c r="LNS31" t="s">
        <v>981</v>
      </c>
      <c r="LNT31" t="s">
        <v>981</v>
      </c>
      <c r="LNU31" t="s">
        <v>981</v>
      </c>
      <c r="LNV31" t="s">
        <v>981</v>
      </c>
      <c r="LNW31" t="s">
        <v>981</v>
      </c>
      <c r="LNX31" t="s">
        <v>981</v>
      </c>
      <c r="LNY31" t="s">
        <v>981</v>
      </c>
      <c r="LNZ31" t="s">
        <v>981</v>
      </c>
      <c r="LOA31" t="s">
        <v>981</v>
      </c>
      <c r="LOB31" t="s">
        <v>981</v>
      </c>
      <c r="LOC31" t="s">
        <v>981</v>
      </c>
      <c r="LOD31" t="s">
        <v>981</v>
      </c>
      <c r="LOE31" t="s">
        <v>981</v>
      </c>
      <c r="LOF31" t="s">
        <v>981</v>
      </c>
      <c r="LOG31" t="s">
        <v>981</v>
      </c>
      <c r="LOH31" t="s">
        <v>981</v>
      </c>
      <c r="LOI31" t="s">
        <v>981</v>
      </c>
      <c r="LOJ31" t="s">
        <v>981</v>
      </c>
      <c r="LOK31" t="s">
        <v>981</v>
      </c>
      <c r="LOL31" t="s">
        <v>981</v>
      </c>
      <c r="LOM31" t="s">
        <v>981</v>
      </c>
      <c r="LON31" t="s">
        <v>981</v>
      </c>
      <c r="LOO31" t="s">
        <v>981</v>
      </c>
      <c r="LOP31" t="s">
        <v>981</v>
      </c>
      <c r="LOQ31" t="s">
        <v>981</v>
      </c>
      <c r="LOR31" t="s">
        <v>981</v>
      </c>
      <c r="LOS31" t="s">
        <v>981</v>
      </c>
      <c r="LOT31" t="s">
        <v>981</v>
      </c>
      <c r="LOU31" t="s">
        <v>981</v>
      </c>
      <c r="LOV31" t="s">
        <v>981</v>
      </c>
      <c r="LOW31" t="s">
        <v>981</v>
      </c>
      <c r="LOX31" t="s">
        <v>981</v>
      </c>
      <c r="LOY31" t="s">
        <v>981</v>
      </c>
      <c r="LOZ31" t="s">
        <v>981</v>
      </c>
      <c r="LPA31" t="s">
        <v>981</v>
      </c>
      <c r="LPB31" t="s">
        <v>981</v>
      </c>
      <c r="LPC31" t="s">
        <v>981</v>
      </c>
      <c r="LPD31" t="s">
        <v>981</v>
      </c>
      <c r="LPE31" t="s">
        <v>981</v>
      </c>
      <c r="LPF31" t="s">
        <v>981</v>
      </c>
      <c r="LPG31" t="s">
        <v>981</v>
      </c>
      <c r="LPH31" t="s">
        <v>981</v>
      </c>
      <c r="LPI31" t="s">
        <v>981</v>
      </c>
      <c r="LPJ31" t="s">
        <v>981</v>
      </c>
      <c r="LPK31" t="s">
        <v>981</v>
      </c>
      <c r="LPL31" t="s">
        <v>981</v>
      </c>
      <c r="LPM31" t="s">
        <v>981</v>
      </c>
      <c r="LPN31" t="s">
        <v>981</v>
      </c>
      <c r="LPO31" t="s">
        <v>981</v>
      </c>
      <c r="LPP31" t="s">
        <v>981</v>
      </c>
      <c r="LPQ31" t="s">
        <v>981</v>
      </c>
      <c r="LPR31" t="s">
        <v>981</v>
      </c>
      <c r="LPS31" t="s">
        <v>981</v>
      </c>
      <c r="LPT31" t="s">
        <v>981</v>
      </c>
      <c r="LPU31" t="s">
        <v>981</v>
      </c>
      <c r="LPV31" t="s">
        <v>981</v>
      </c>
      <c r="LPW31" t="s">
        <v>981</v>
      </c>
      <c r="LPX31" t="s">
        <v>981</v>
      </c>
      <c r="LPY31" t="s">
        <v>981</v>
      </c>
      <c r="LPZ31" t="s">
        <v>981</v>
      </c>
      <c r="LQA31" t="s">
        <v>981</v>
      </c>
      <c r="LQB31" t="s">
        <v>981</v>
      </c>
      <c r="LQC31" t="s">
        <v>981</v>
      </c>
      <c r="LQD31" t="s">
        <v>981</v>
      </c>
      <c r="LQE31" t="s">
        <v>981</v>
      </c>
      <c r="LQF31" t="s">
        <v>981</v>
      </c>
      <c r="LQG31" t="s">
        <v>981</v>
      </c>
      <c r="LQH31" t="s">
        <v>981</v>
      </c>
      <c r="LQI31" t="s">
        <v>981</v>
      </c>
      <c r="LQJ31" t="s">
        <v>981</v>
      </c>
      <c r="LQK31" t="s">
        <v>981</v>
      </c>
      <c r="LQL31" t="s">
        <v>981</v>
      </c>
      <c r="LQM31" t="s">
        <v>981</v>
      </c>
      <c r="LQN31" t="s">
        <v>981</v>
      </c>
      <c r="LQO31" t="s">
        <v>981</v>
      </c>
      <c r="LQP31" t="s">
        <v>981</v>
      </c>
      <c r="LQQ31" t="s">
        <v>981</v>
      </c>
      <c r="LQR31" t="s">
        <v>981</v>
      </c>
      <c r="LQS31" t="s">
        <v>981</v>
      </c>
      <c r="LQT31" t="s">
        <v>981</v>
      </c>
      <c r="LQU31" t="s">
        <v>981</v>
      </c>
      <c r="LQV31" t="s">
        <v>981</v>
      </c>
      <c r="LQW31" t="s">
        <v>981</v>
      </c>
      <c r="LQX31" t="s">
        <v>981</v>
      </c>
      <c r="LQY31" t="s">
        <v>981</v>
      </c>
      <c r="LQZ31" t="s">
        <v>981</v>
      </c>
      <c r="LRA31" t="s">
        <v>981</v>
      </c>
      <c r="LRB31" t="s">
        <v>981</v>
      </c>
      <c r="LRC31" t="s">
        <v>981</v>
      </c>
      <c r="LRD31" t="s">
        <v>981</v>
      </c>
      <c r="LRE31" t="s">
        <v>981</v>
      </c>
      <c r="LRF31" t="s">
        <v>981</v>
      </c>
      <c r="LRG31" t="s">
        <v>981</v>
      </c>
      <c r="LRH31" t="s">
        <v>981</v>
      </c>
      <c r="LRI31" t="s">
        <v>981</v>
      </c>
      <c r="LRJ31" t="s">
        <v>981</v>
      </c>
      <c r="LRK31" t="s">
        <v>981</v>
      </c>
      <c r="LRL31" t="s">
        <v>981</v>
      </c>
      <c r="LRM31" t="s">
        <v>981</v>
      </c>
      <c r="LRN31" t="s">
        <v>981</v>
      </c>
      <c r="LRO31" t="s">
        <v>981</v>
      </c>
      <c r="LRP31" t="s">
        <v>981</v>
      </c>
      <c r="LRQ31" t="s">
        <v>981</v>
      </c>
      <c r="LRR31" t="s">
        <v>981</v>
      </c>
      <c r="LRS31" t="s">
        <v>981</v>
      </c>
      <c r="LRT31" t="s">
        <v>981</v>
      </c>
      <c r="LRU31" t="s">
        <v>981</v>
      </c>
      <c r="LRV31" t="s">
        <v>981</v>
      </c>
      <c r="LRW31" t="s">
        <v>981</v>
      </c>
      <c r="LRX31" t="s">
        <v>981</v>
      </c>
      <c r="LRY31" t="s">
        <v>981</v>
      </c>
      <c r="LRZ31" t="s">
        <v>981</v>
      </c>
      <c r="LSA31" t="s">
        <v>981</v>
      </c>
      <c r="LSB31" t="s">
        <v>981</v>
      </c>
      <c r="LSC31" t="s">
        <v>981</v>
      </c>
      <c r="LSD31" t="s">
        <v>981</v>
      </c>
      <c r="LSE31" t="s">
        <v>981</v>
      </c>
      <c r="LSF31" t="s">
        <v>981</v>
      </c>
      <c r="LSG31" t="s">
        <v>981</v>
      </c>
      <c r="LSH31" t="s">
        <v>981</v>
      </c>
      <c r="LSI31" t="s">
        <v>981</v>
      </c>
      <c r="LSJ31" t="s">
        <v>981</v>
      </c>
      <c r="LSK31" t="s">
        <v>981</v>
      </c>
      <c r="LSL31" t="s">
        <v>981</v>
      </c>
      <c r="LSM31" t="s">
        <v>981</v>
      </c>
      <c r="LSN31" t="s">
        <v>981</v>
      </c>
      <c r="LSO31" t="s">
        <v>981</v>
      </c>
      <c r="LSP31" t="s">
        <v>981</v>
      </c>
      <c r="LSQ31" t="s">
        <v>981</v>
      </c>
      <c r="LSR31" t="s">
        <v>981</v>
      </c>
      <c r="LSS31" t="s">
        <v>981</v>
      </c>
      <c r="LST31" t="s">
        <v>981</v>
      </c>
      <c r="LSU31" t="s">
        <v>981</v>
      </c>
      <c r="LSV31" t="s">
        <v>981</v>
      </c>
      <c r="LSW31" t="s">
        <v>981</v>
      </c>
      <c r="LSX31" t="s">
        <v>981</v>
      </c>
      <c r="LSY31" t="s">
        <v>981</v>
      </c>
      <c r="LSZ31" t="s">
        <v>981</v>
      </c>
      <c r="LTA31" t="s">
        <v>981</v>
      </c>
      <c r="LTB31" t="s">
        <v>981</v>
      </c>
      <c r="LTC31" t="s">
        <v>981</v>
      </c>
      <c r="LTD31" t="s">
        <v>981</v>
      </c>
      <c r="LTE31" t="s">
        <v>981</v>
      </c>
      <c r="LTF31" t="s">
        <v>981</v>
      </c>
      <c r="LTG31" t="s">
        <v>981</v>
      </c>
      <c r="LTH31" t="s">
        <v>981</v>
      </c>
      <c r="LTI31" t="s">
        <v>981</v>
      </c>
      <c r="LTJ31" t="s">
        <v>981</v>
      </c>
      <c r="LTK31" t="s">
        <v>981</v>
      </c>
      <c r="LTL31" t="s">
        <v>981</v>
      </c>
      <c r="LTM31" t="s">
        <v>981</v>
      </c>
      <c r="LTN31" t="s">
        <v>981</v>
      </c>
      <c r="LTO31" t="s">
        <v>981</v>
      </c>
      <c r="LTP31" t="s">
        <v>981</v>
      </c>
      <c r="LTQ31" t="s">
        <v>981</v>
      </c>
      <c r="LTR31" t="s">
        <v>981</v>
      </c>
      <c r="LTS31" t="s">
        <v>981</v>
      </c>
      <c r="LTT31" t="s">
        <v>981</v>
      </c>
      <c r="LTU31" t="s">
        <v>981</v>
      </c>
      <c r="LTV31" t="s">
        <v>981</v>
      </c>
      <c r="LTW31" t="s">
        <v>981</v>
      </c>
      <c r="LTX31" t="s">
        <v>981</v>
      </c>
      <c r="LTY31" t="s">
        <v>981</v>
      </c>
      <c r="LTZ31" t="s">
        <v>981</v>
      </c>
      <c r="LUA31" t="s">
        <v>981</v>
      </c>
      <c r="LUB31" t="s">
        <v>981</v>
      </c>
      <c r="LUC31" t="s">
        <v>981</v>
      </c>
      <c r="LUD31" t="s">
        <v>981</v>
      </c>
      <c r="LUE31" t="s">
        <v>981</v>
      </c>
      <c r="LUF31" t="s">
        <v>981</v>
      </c>
      <c r="LUG31" t="s">
        <v>981</v>
      </c>
      <c r="LUH31" t="s">
        <v>981</v>
      </c>
      <c r="LUI31" t="s">
        <v>981</v>
      </c>
      <c r="LUJ31" t="s">
        <v>981</v>
      </c>
      <c r="LUK31" t="s">
        <v>981</v>
      </c>
      <c r="LUL31" t="s">
        <v>981</v>
      </c>
      <c r="LUM31" t="s">
        <v>981</v>
      </c>
      <c r="LUN31" t="s">
        <v>981</v>
      </c>
      <c r="LUO31" t="s">
        <v>981</v>
      </c>
      <c r="LUP31" t="s">
        <v>981</v>
      </c>
      <c r="LUQ31" t="s">
        <v>981</v>
      </c>
      <c r="LUR31" t="s">
        <v>981</v>
      </c>
      <c r="LUS31" t="s">
        <v>981</v>
      </c>
      <c r="LUT31" t="s">
        <v>981</v>
      </c>
      <c r="LUU31" t="s">
        <v>981</v>
      </c>
      <c r="LUV31" t="s">
        <v>981</v>
      </c>
      <c r="LUW31" t="s">
        <v>981</v>
      </c>
      <c r="LUX31" t="s">
        <v>981</v>
      </c>
      <c r="LUY31" t="s">
        <v>981</v>
      </c>
      <c r="LUZ31" t="s">
        <v>981</v>
      </c>
      <c r="LVA31" t="s">
        <v>981</v>
      </c>
      <c r="LVB31" t="s">
        <v>981</v>
      </c>
      <c r="LVC31" t="s">
        <v>981</v>
      </c>
      <c r="LVD31" t="s">
        <v>981</v>
      </c>
      <c r="LVE31" t="s">
        <v>981</v>
      </c>
      <c r="LVF31" t="s">
        <v>981</v>
      </c>
      <c r="LVG31" t="s">
        <v>981</v>
      </c>
      <c r="LVH31" t="s">
        <v>981</v>
      </c>
      <c r="LVI31" t="s">
        <v>981</v>
      </c>
      <c r="LVJ31" t="s">
        <v>981</v>
      </c>
      <c r="LVK31" t="s">
        <v>981</v>
      </c>
      <c r="LVL31" t="s">
        <v>981</v>
      </c>
      <c r="LVM31" t="s">
        <v>981</v>
      </c>
      <c r="LVN31" t="s">
        <v>981</v>
      </c>
      <c r="LVO31" t="s">
        <v>981</v>
      </c>
      <c r="LVP31" t="s">
        <v>981</v>
      </c>
      <c r="LVQ31" t="s">
        <v>981</v>
      </c>
      <c r="LVR31" t="s">
        <v>981</v>
      </c>
      <c r="LVS31" t="s">
        <v>981</v>
      </c>
      <c r="LVT31" t="s">
        <v>981</v>
      </c>
      <c r="LVU31" t="s">
        <v>981</v>
      </c>
      <c r="LVV31" t="s">
        <v>981</v>
      </c>
      <c r="LVW31" t="s">
        <v>981</v>
      </c>
      <c r="LVX31" t="s">
        <v>981</v>
      </c>
      <c r="LVY31" t="s">
        <v>981</v>
      </c>
      <c r="LVZ31" t="s">
        <v>981</v>
      </c>
      <c r="LWA31" t="s">
        <v>981</v>
      </c>
      <c r="LWB31" t="s">
        <v>981</v>
      </c>
      <c r="LWC31" t="s">
        <v>981</v>
      </c>
      <c r="LWD31" t="s">
        <v>981</v>
      </c>
      <c r="LWE31" t="s">
        <v>981</v>
      </c>
      <c r="LWF31" t="s">
        <v>981</v>
      </c>
      <c r="LWG31" t="s">
        <v>981</v>
      </c>
      <c r="LWH31" t="s">
        <v>981</v>
      </c>
      <c r="LWI31" t="s">
        <v>981</v>
      </c>
      <c r="LWJ31" t="s">
        <v>981</v>
      </c>
      <c r="LWK31" t="s">
        <v>981</v>
      </c>
      <c r="LWL31" t="s">
        <v>981</v>
      </c>
      <c r="LWM31" t="s">
        <v>981</v>
      </c>
      <c r="LWN31" t="s">
        <v>981</v>
      </c>
      <c r="LWO31" t="s">
        <v>981</v>
      </c>
      <c r="LWP31" t="s">
        <v>981</v>
      </c>
      <c r="LWQ31" t="s">
        <v>981</v>
      </c>
      <c r="LWR31" t="s">
        <v>981</v>
      </c>
      <c r="LWS31" t="s">
        <v>981</v>
      </c>
      <c r="LWT31" t="s">
        <v>981</v>
      </c>
      <c r="LWU31" t="s">
        <v>981</v>
      </c>
      <c r="LWV31" t="s">
        <v>981</v>
      </c>
      <c r="LWW31" t="s">
        <v>981</v>
      </c>
      <c r="LWX31" t="s">
        <v>981</v>
      </c>
      <c r="LWY31" t="s">
        <v>981</v>
      </c>
      <c r="LWZ31" t="s">
        <v>981</v>
      </c>
      <c r="LXA31" t="s">
        <v>981</v>
      </c>
      <c r="LXB31" t="s">
        <v>981</v>
      </c>
      <c r="LXC31" t="s">
        <v>981</v>
      </c>
      <c r="LXD31" t="s">
        <v>981</v>
      </c>
      <c r="LXE31" t="s">
        <v>981</v>
      </c>
      <c r="LXF31" t="s">
        <v>981</v>
      </c>
      <c r="LXG31" t="s">
        <v>981</v>
      </c>
      <c r="LXH31" t="s">
        <v>981</v>
      </c>
      <c r="LXI31" t="s">
        <v>981</v>
      </c>
      <c r="LXJ31" t="s">
        <v>981</v>
      </c>
      <c r="LXK31" t="s">
        <v>981</v>
      </c>
      <c r="LXL31" t="s">
        <v>981</v>
      </c>
      <c r="LXM31" t="s">
        <v>981</v>
      </c>
      <c r="LXN31" t="s">
        <v>981</v>
      </c>
      <c r="LXO31" t="s">
        <v>981</v>
      </c>
      <c r="LXP31" t="s">
        <v>981</v>
      </c>
      <c r="LXQ31" t="s">
        <v>981</v>
      </c>
      <c r="LXR31" t="s">
        <v>981</v>
      </c>
      <c r="LXS31" t="s">
        <v>981</v>
      </c>
      <c r="LXT31" t="s">
        <v>981</v>
      </c>
      <c r="LXU31" t="s">
        <v>981</v>
      </c>
      <c r="LXV31" t="s">
        <v>981</v>
      </c>
      <c r="LXW31" t="s">
        <v>981</v>
      </c>
      <c r="LXX31" t="s">
        <v>981</v>
      </c>
      <c r="LXY31" t="s">
        <v>981</v>
      </c>
      <c r="LXZ31" t="s">
        <v>981</v>
      </c>
      <c r="LYA31" t="s">
        <v>981</v>
      </c>
      <c r="LYB31" t="s">
        <v>981</v>
      </c>
      <c r="LYC31" t="s">
        <v>981</v>
      </c>
      <c r="LYD31" t="s">
        <v>981</v>
      </c>
      <c r="LYE31" t="s">
        <v>981</v>
      </c>
      <c r="LYF31" t="s">
        <v>981</v>
      </c>
      <c r="LYG31" t="s">
        <v>981</v>
      </c>
      <c r="LYH31" t="s">
        <v>981</v>
      </c>
      <c r="LYI31" t="s">
        <v>981</v>
      </c>
      <c r="LYJ31" t="s">
        <v>981</v>
      </c>
      <c r="LYK31" t="s">
        <v>981</v>
      </c>
      <c r="LYL31" t="s">
        <v>981</v>
      </c>
      <c r="LYM31" t="s">
        <v>981</v>
      </c>
      <c r="LYN31" t="s">
        <v>981</v>
      </c>
      <c r="LYO31" t="s">
        <v>981</v>
      </c>
      <c r="LYP31" t="s">
        <v>981</v>
      </c>
      <c r="LYQ31" t="s">
        <v>981</v>
      </c>
      <c r="LYR31" t="s">
        <v>981</v>
      </c>
      <c r="LYS31" t="s">
        <v>981</v>
      </c>
      <c r="LYT31" t="s">
        <v>981</v>
      </c>
      <c r="LYU31" t="s">
        <v>981</v>
      </c>
      <c r="LYV31" t="s">
        <v>981</v>
      </c>
      <c r="LYW31" t="s">
        <v>981</v>
      </c>
      <c r="LYX31" t="s">
        <v>981</v>
      </c>
      <c r="LYY31" t="s">
        <v>981</v>
      </c>
      <c r="LYZ31" t="s">
        <v>981</v>
      </c>
      <c r="LZA31" t="s">
        <v>981</v>
      </c>
      <c r="LZB31" t="s">
        <v>981</v>
      </c>
      <c r="LZC31" t="s">
        <v>981</v>
      </c>
      <c r="LZD31" t="s">
        <v>981</v>
      </c>
      <c r="LZE31" t="s">
        <v>981</v>
      </c>
      <c r="LZF31" t="s">
        <v>981</v>
      </c>
      <c r="LZG31" t="s">
        <v>981</v>
      </c>
      <c r="LZH31" t="s">
        <v>981</v>
      </c>
      <c r="LZI31" t="s">
        <v>981</v>
      </c>
      <c r="LZJ31" t="s">
        <v>981</v>
      </c>
      <c r="LZK31" t="s">
        <v>981</v>
      </c>
      <c r="LZL31" t="s">
        <v>981</v>
      </c>
      <c r="LZM31" t="s">
        <v>981</v>
      </c>
      <c r="LZN31" t="s">
        <v>981</v>
      </c>
      <c r="LZO31" t="s">
        <v>981</v>
      </c>
      <c r="LZP31" t="s">
        <v>981</v>
      </c>
      <c r="LZQ31" t="s">
        <v>981</v>
      </c>
      <c r="LZR31" t="s">
        <v>981</v>
      </c>
      <c r="LZS31" t="s">
        <v>981</v>
      </c>
      <c r="LZT31" t="s">
        <v>981</v>
      </c>
      <c r="LZU31" t="s">
        <v>981</v>
      </c>
      <c r="LZV31" t="s">
        <v>981</v>
      </c>
      <c r="LZW31" t="s">
        <v>981</v>
      </c>
      <c r="LZX31" t="s">
        <v>981</v>
      </c>
      <c r="LZY31" t="s">
        <v>981</v>
      </c>
      <c r="LZZ31" t="s">
        <v>981</v>
      </c>
      <c r="MAA31" t="s">
        <v>981</v>
      </c>
      <c r="MAB31" t="s">
        <v>981</v>
      </c>
      <c r="MAC31" t="s">
        <v>981</v>
      </c>
      <c r="MAD31" t="s">
        <v>981</v>
      </c>
      <c r="MAE31" t="s">
        <v>981</v>
      </c>
      <c r="MAF31" t="s">
        <v>981</v>
      </c>
      <c r="MAG31" t="s">
        <v>981</v>
      </c>
      <c r="MAH31" t="s">
        <v>981</v>
      </c>
      <c r="MAI31" t="s">
        <v>981</v>
      </c>
      <c r="MAJ31" t="s">
        <v>981</v>
      </c>
      <c r="MAK31" t="s">
        <v>981</v>
      </c>
      <c r="MAL31" t="s">
        <v>981</v>
      </c>
      <c r="MAM31" t="s">
        <v>981</v>
      </c>
      <c r="MAN31" t="s">
        <v>981</v>
      </c>
      <c r="MAO31" t="s">
        <v>981</v>
      </c>
      <c r="MAP31" t="s">
        <v>981</v>
      </c>
      <c r="MAQ31" t="s">
        <v>981</v>
      </c>
      <c r="MAR31" t="s">
        <v>981</v>
      </c>
      <c r="MAS31" t="s">
        <v>981</v>
      </c>
      <c r="MAT31" t="s">
        <v>981</v>
      </c>
      <c r="MAU31" t="s">
        <v>981</v>
      </c>
      <c r="MAV31" t="s">
        <v>981</v>
      </c>
      <c r="MAW31" t="s">
        <v>981</v>
      </c>
      <c r="MAX31" t="s">
        <v>981</v>
      </c>
      <c r="MAY31" t="s">
        <v>981</v>
      </c>
      <c r="MAZ31" t="s">
        <v>981</v>
      </c>
      <c r="MBA31" t="s">
        <v>981</v>
      </c>
      <c r="MBB31" t="s">
        <v>981</v>
      </c>
      <c r="MBC31" t="s">
        <v>981</v>
      </c>
      <c r="MBD31" t="s">
        <v>981</v>
      </c>
      <c r="MBE31" t="s">
        <v>981</v>
      </c>
      <c r="MBF31" t="s">
        <v>981</v>
      </c>
      <c r="MBG31" t="s">
        <v>981</v>
      </c>
      <c r="MBH31" t="s">
        <v>981</v>
      </c>
      <c r="MBI31" t="s">
        <v>981</v>
      </c>
      <c r="MBJ31" t="s">
        <v>981</v>
      </c>
      <c r="MBK31" t="s">
        <v>981</v>
      </c>
      <c r="MBL31" t="s">
        <v>981</v>
      </c>
      <c r="MBM31" t="s">
        <v>981</v>
      </c>
      <c r="MBN31" t="s">
        <v>981</v>
      </c>
      <c r="MBO31" t="s">
        <v>981</v>
      </c>
      <c r="MBP31" t="s">
        <v>981</v>
      </c>
      <c r="MBQ31" t="s">
        <v>981</v>
      </c>
      <c r="MBR31" t="s">
        <v>981</v>
      </c>
      <c r="MBS31" t="s">
        <v>981</v>
      </c>
      <c r="MBT31" t="s">
        <v>981</v>
      </c>
      <c r="MBU31" t="s">
        <v>981</v>
      </c>
      <c r="MBV31" t="s">
        <v>981</v>
      </c>
      <c r="MBW31" t="s">
        <v>981</v>
      </c>
      <c r="MBX31" t="s">
        <v>981</v>
      </c>
      <c r="MBY31" t="s">
        <v>981</v>
      </c>
      <c r="MBZ31" t="s">
        <v>981</v>
      </c>
      <c r="MCA31" t="s">
        <v>981</v>
      </c>
      <c r="MCB31" t="s">
        <v>981</v>
      </c>
      <c r="MCC31" t="s">
        <v>981</v>
      </c>
      <c r="MCD31" t="s">
        <v>981</v>
      </c>
      <c r="MCE31" t="s">
        <v>981</v>
      </c>
      <c r="MCF31" t="s">
        <v>981</v>
      </c>
      <c r="MCG31" t="s">
        <v>981</v>
      </c>
      <c r="MCH31" t="s">
        <v>981</v>
      </c>
      <c r="MCI31" t="s">
        <v>981</v>
      </c>
      <c r="MCJ31" t="s">
        <v>981</v>
      </c>
      <c r="MCK31" t="s">
        <v>981</v>
      </c>
      <c r="MCL31" t="s">
        <v>981</v>
      </c>
      <c r="MCM31" t="s">
        <v>981</v>
      </c>
      <c r="MCN31" t="s">
        <v>981</v>
      </c>
      <c r="MCO31" t="s">
        <v>981</v>
      </c>
      <c r="MCP31" t="s">
        <v>981</v>
      </c>
      <c r="MCQ31" t="s">
        <v>981</v>
      </c>
      <c r="MCR31" t="s">
        <v>981</v>
      </c>
      <c r="MCS31" t="s">
        <v>981</v>
      </c>
      <c r="MCT31" t="s">
        <v>981</v>
      </c>
      <c r="MCU31" t="s">
        <v>981</v>
      </c>
      <c r="MCV31" t="s">
        <v>981</v>
      </c>
      <c r="MCW31" t="s">
        <v>981</v>
      </c>
      <c r="MCX31" t="s">
        <v>981</v>
      </c>
      <c r="MCY31" t="s">
        <v>981</v>
      </c>
      <c r="MCZ31" t="s">
        <v>981</v>
      </c>
      <c r="MDA31" t="s">
        <v>981</v>
      </c>
      <c r="MDB31" t="s">
        <v>981</v>
      </c>
      <c r="MDC31" t="s">
        <v>981</v>
      </c>
      <c r="MDD31" t="s">
        <v>981</v>
      </c>
      <c r="MDE31" t="s">
        <v>981</v>
      </c>
      <c r="MDF31" t="s">
        <v>981</v>
      </c>
      <c r="MDG31" t="s">
        <v>981</v>
      </c>
      <c r="MDH31" t="s">
        <v>981</v>
      </c>
      <c r="MDI31" t="s">
        <v>981</v>
      </c>
      <c r="MDJ31" t="s">
        <v>981</v>
      </c>
      <c r="MDK31" t="s">
        <v>981</v>
      </c>
      <c r="MDL31" t="s">
        <v>981</v>
      </c>
      <c r="MDM31" t="s">
        <v>981</v>
      </c>
      <c r="MDN31" t="s">
        <v>981</v>
      </c>
      <c r="MDO31" t="s">
        <v>981</v>
      </c>
      <c r="MDP31" t="s">
        <v>981</v>
      </c>
      <c r="MDQ31" t="s">
        <v>981</v>
      </c>
      <c r="MDR31" t="s">
        <v>981</v>
      </c>
      <c r="MDS31" t="s">
        <v>981</v>
      </c>
      <c r="MDT31" t="s">
        <v>981</v>
      </c>
      <c r="MDU31" t="s">
        <v>981</v>
      </c>
      <c r="MDV31" t="s">
        <v>981</v>
      </c>
      <c r="MDW31" t="s">
        <v>981</v>
      </c>
      <c r="MDX31" t="s">
        <v>981</v>
      </c>
      <c r="MDY31" t="s">
        <v>981</v>
      </c>
      <c r="MDZ31" t="s">
        <v>981</v>
      </c>
      <c r="MEA31" t="s">
        <v>981</v>
      </c>
      <c r="MEB31" t="s">
        <v>981</v>
      </c>
      <c r="MEC31" t="s">
        <v>981</v>
      </c>
      <c r="MED31" t="s">
        <v>981</v>
      </c>
      <c r="MEE31" t="s">
        <v>981</v>
      </c>
      <c r="MEF31" t="s">
        <v>981</v>
      </c>
      <c r="MEG31" t="s">
        <v>981</v>
      </c>
      <c r="MEH31" t="s">
        <v>981</v>
      </c>
      <c r="MEI31" t="s">
        <v>981</v>
      </c>
      <c r="MEJ31" t="s">
        <v>981</v>
      </c>
      <c r="MEK31" t="s">
        <v>981</v>
      </c>
      <c r="MEL31" t="s">
        <v>981</v>
      </c>
      <c r="MEM31" t="s">
        <v>981</v>
      </c>
      <c r="MEN31" t="s">
        <v>981</v>
      </c>
      <c r="MEO31" t="s">
        <v>981</v>
      </c>
      <c r="MEP31" t="s">
        <v>981</v>
      </c>
      <c r="MEQ31" t="s">
        <v>981</v>
      </c>
      <c r="MER31" t="s">
        <v>981</v>
      </c>
      <c r="MES31" t="s">
        <v>981</v>
      </c>
      <c r="MET31" t="s">
        <v>981</v>
      </c>
      <c r="MEU31" t="s">
        <v>981</v>
      </c>
      <c r="MEV31" t="s">
        <v>981</v>
      </c>
      <c r="MEW31" t="s">
        <v>981</v>
      </c>
      <c r="MEX31" t="s">
        <v>981</v>
      </c>
      <c r="MEY31" t="s">
        <v>981</v>
      </c>
      <c r="MEZ31" t="s">
        <v>981</v>
      </c>
      <c r="MFA31" t="s">
        <v>981</v>
      </c>
      <c r="MFB31" t="s">
        <v>981</v>
      </c>
      <c r="MFC31" t="s">
        <v>981</v>
      </c>
      <c r="MFD31" t="s">
        <v>981</v>
      </c>
      <c r="MFE31" t="s">
        <v>981</v>
      </c>
      <c r="MFF31" t="s">
        <v>981</v>
      </c>
      <c r="MFG31" t="s">
        <v>981</v>
      </c>
      <c r="MFH31" t="s">
        <v>981</v>
      </c>
      <c r="MFI31" t="s">
        <v>981</v>
      </c>
      <c r="MFJ31" t="s">
        <v>981</v>
      </c>
      <c r="MFK31" t="s">
        <v>981</v>
      </c>
      <c r="MFL31" t="s">
        <v>981</v>
      </c>
      <c r="MFM31" t="s">
        <v>981</v>
      </c>
      <c r="MFN31" t="s">
        <v>981</v>
      </c>
      <c r="MFO31" t="s">
        <v>981</v>
      </c>
      <c r="MFP31" t="s">
        <v>981</v>
      </c>
      <c r="MFQ31" t="s">
        <v>981</v>
      </c>
      <c r="MFR31" t="s">
        <v>981</v>
      </c>
      <c r="MFS31" t="s">
        <v>981</v>
      </c>
      <c r="MFT31" t="s">
        <v>981</v>
      </c>
      <c r="MFU31" t="s">
        <v>981</v>
      </c>
      <c r="MFV31" t="s">
        <v>981</v>
      </c>
      <c r="MFW31" t="s">
        <v>981</v>
      </c>
      <c r="MFX31" t="s">
        <v>981</v>
      </c>
      <c r="MFY31" t="s">
        <v>981</v>
      </c>
      <c r="MFZ31" t="s">
        <v>981</v>
      </c>
      <c r="MGA31" t="s">
        <v>981</v>
      </c>
      <c r="MGB31" t="s">
        <v>981</v>
      </c>
      <c r="MGC31" t="s">
        <v>981</v>
      </c>
      <c r="MGD31" t="s">
        <v>981</v>
      </c>
      <c r="MGE31" t="s">
        <v>981</v>
      </c>
      <c r="MGF31" t="s">
        <v>981</v>
      </c>
      <c r="MGG31" t="s">
        <v>981</v>
      </c>
      <c r="MGH31" t="s">
        <v>981</v>
      </c>
      <c r="MGI31" t="s">
        <v>981</v>
      </c>
      <c r="MGJ31" t="s">
        <v>981</v>
      </c>
      <c r="MGK31" t="s">
        <v>981</v>
      </c>
      <c r="MGL31" t="s">
        <v>981</v>
      </c>
      <c r="MGM31" t="s">
        <v>981</v>
      </c>
      <c r="MGN31" t="s">
        <v>981</v>
      </c>
      <c r="MGO31" t="s">
        <v>981</v>
      </c>
      <c r="MGP31" t="s">
        <v>981</v>
      </c>
      <c r="MGQ31" t="s">
        <v>981</v>
      </c>
      <c r="MGR31" t="s">
        <v>981</v>
      </c>
      <c r="MGS31" t="s">
        <v>981</v>
      </c>
      <c r="MGT31" t="s">
        <v>981</v>
      </c>
      <c r="MGU31" t="s">
        <v>981</v>
      </c>
      <c r="MGV31" t="s">
        <v>981</v>
      </c>
      <c r="MGW31" t="s">
        <v>981</v>
      </c>
      <c r="MGX31" t="s">
        <v>981</v>
      </c>
      <c r="MGY31" t="s">
        <v>981</v>
      </c>
      <c r="MGZ31" t="s">
        <v>981</v>
      </c>
      <c r="MHA31" t="s">
        <v>981</v>
      </c>
      <c r="MHB31" t="s">
        <v>981</v>
      </c>
      <c r="MHC31" t="s">
        <v>981</v>
      </c>
      <c r="MHD31" t="s">
        <v>981</v>
      </c>
      <c r="MHE31" t="s">
        <v>981</v>
      </c>
      <c r="MHF31" t="s">
        <v>981</v>
      </c>
      <c r="MHG31" t="s">
        <v>981</v>
      </c>
      <c r="MHH31" t="s">
        <v>981</v>
      </c>
      <c r="MHI31" t="s">
        <v>981</v>
      </c>
      <c r="MHJ31" t="s">
        <v>981</v>
      </c>
      <c r="MHK31" t="s">
        <v>981</v>
      </c>
      <c r="MHL31" t="s">
        <v>981</v>
      </c>
      <c r="MHM31" t="s">
        <v>981</v>
      </c>
      <c r="MHN31" t="s">
        <v>981</v>
      </c>
      <c r="MHO31" t="s">
        <v>981</v>
      </c>
      <c r="MHP31" t="s">
        <v>981</v>
      </c>
      <c r="MHQ31" t="s">
        <v>981</v>
      </c>
      <c r="MHR31" t="s">
        <v>981</v>
      </c>
      <c r="MHS31" t="s">
        <v>981</v>
      </c>
      <c r="MHT31" t="s">
        <v>981</v>
      </c>
      <c r="MHU31" t="s">
        <v>981</v>
      </c>
      <c r="MHV31" t="s">
        <v>981</v>
      </c>
      <c r="MHW31" t="s">
        <v>981</v>
      </c>
      <c r="MHX31" t="s">
        <v>981</v>
      </c>
      <c r="MHY31" t="s">
        <v>981</v>
      </c>
      <c r="MHZ31" t="s">
        <v>981</v>
      </c>
      <c r="MIA31" t="s">
        <v>981</v>
      </c>
      <c r="MIB31" t="s">
        <v>981</v>
      </c>
      <c r="MIC31" t="s">
        <v>981</v>
      </c>
      <c r="MID31" t="s">
        <v>981</v>
      </c>
      <c r="MIE31" t="s">
        <v>981</v>
      </c>
      <c r="MIF31" t="s">
        <v>981</v>
      </c>
      <c r="MIG31" t="s">
        <v>981</v>
      </c>
      <c r="MIH31" t="s">
        <v>981</v>
      </c>
      <c r="MII31" t="s">
        <v>981</v>
      </c>
      <c r="MIJ31" t="s">
        <v>981</v>
      </c>
      <c r="MIK31" t="s">
        <v>981</v>
      </c>
      <c r="MIL31" t="s">
        <v>981</v>
      </c>
      <c r="MIM31" t="s">
        <v>981</v>
      </c>
      <c r="MIN31" t="s">
        <v>981</v>
      </c>
      <c r="MIO31" t="s">
        <v>981</v>
      </c>
      <c r="MIP31" t="s">
        <v>981</v>
      </c>
      <c r="MIQ31" t="s">
        <v>981</v>
      </c>
      <c r="MIR31" t="s">
        <v>981</v>
      </c>
      <c r="MIS31" t="s">
        <v>981</v>
      </c>
      <c r="MIT31" t="s">
        <v>981</v>
      </c>
      <c r="MIU31" t="s">
        <v>981</v>
      </c>
      <c r="MIV31" t="s">
        <v>981</v>
      </c>
      <c r="MIW31" t="s">
        <v>981</v>
      </c>
      <c r="MIX31" t="s">
        <v>981</v>
      </c>
      <c r="MIY31" t="s">
        <v>981</v>
      </c>
      <c r="MIZ31" t="s">
        <v>981</v>
      </c>
      <c r="MJA31" t="s">
        <v>981</v>
      </c>
      <c r="MJB31" t="s">
        <v>981</v>
      </c>
      <c r="MJC31" t="s">
        <v>981</v>
      </c>
      <c r="MJD31" t="s">
        <v>981</v>
      </c>
      <c r="MJE31" t="s">
        <v>981</v>
      </c>
      <c r="MJF31" t="s">
        <v>981</v>
      </c>
      <c r="MJG31" t="s">
        <v>981</v>
      </c>
      <c r="MJH31" t="s">
        <v>981</v>
      </c>
      <c r="MJI31" t="s">
        <v>981</v>
      </c>
      <c r="MJJ31" t="s">
        <v>981</v>
      </c>
      <c r="MJK31" t="s">
        <v>981</v>
      </c>
      <c r="MJL31" t="s">
        <v>981</v>
      </c>
      <c r="MJM31" t="s">
        <v>981</v>
      </c>
      <c r="MJN31" t="s">
        <v>981</v>
      </c>
      <c r="MJO31" t="s">
        <v>981</v>
      </c>
      <c r="MJP31" t="s">
        <v>981</v>
      </c>
      <c r="MJQ31" t="s">
        <v>981</v>
      </c>
      <c r="MJR31" t="s">
        <v>981</v>
      </c>
      <c r="MJS31" t="s">
        <v>981</v>
      </c>
      <c r="MJT31" t="s">
        <v>981</v>
      </c>
      <c r="MJU31" t="s">
        <v>981</v>
      </c>
      <c r="MJV31" t="s">
        <v>981</v>
      </c>
      <c r="MJW31" t="s">
        <v>981</v>
      </c>
      <c r="MJX31" t="s">
        <v>981</v>
      </c>
      <c r="MJY31" t="s">
        <v>981</v>
      </c>
      <c r="MJZ31" t="s">
        <v>981</v>
      </c>
      <c r="MKA31" t="s">
        <v>981</v>
      </c>
      <c r="MKB31" t="s">
        <v>981</v>
      </c>
      <c r="MKC31" t="s">
        <v>981</v>
      </c>
      <c r="MKD31" t="s">
        <v>981</v>
      </c>
      <c r="MKE31" t="s">
        <v>981</v>
      </c>
      <c r="MKF31" t="s">
        <v>981</v>
      </c>
      <c r="MKG31" t="s">
        <v>981</v>
      </c>
      <c r="MKH31" t="s">
        <v>981</v>
      </c>
      <c r="MKI31" t="s">
        <v>981</v>
      </c>
      <c r="MKJ31" t="s">
        <v>981</v>
      </c>
      <c r="MKK31" t="s">
        <v>981</v>
      </c>
      <c r="MKL31" t="s">
        <v>981</v>
      </c>
      <c r="MKM31" t="s">
        <v>981</v>
      </c>
      <c r="MKN31" t="s">
        <v>981</v>
      </c>
      <c r="MKO31" t="s">
        <v>981</v>
      </c>
      <c r="MKP31" t="s">
        <v>981</v>
      </c>
      <c r="MKQ31" t="s">
        <v>981</v>
      </c>
      <c r="MKR31" t="s">
        <v>981</v>
      </c>
      <c r="MKS31" t="s">
        <v>981</v>
      </c>
      <c r="MKT31" t="s">
        <v>981</v>
      </c>
      <c r="MKU31" t="s">
        <v>981</v>
      </c>
      <c r="MKV31" t="s">
        <v>981</v>
      </c>
      <c r="MKW31" t="s">
        <v>981</v>
      </c>
      <c r="MKX31" t="s">
        <v>981</v>
      </c>
      <c r="MKY31" t="s">
        <v>981</v>
      </c>
      <c r="MKZ31" t="s">
        <v>981</v>
      </c>
      <c r="MLA31" t="s">
        <v>981</v>
      </c>
      <c r="MLB31" t="s">
        <v>981</v>
      </c>
      <c r="MLC31" t="s">
        <v>981</v>
      </c>
      <c r="MLD31" t="s">
        <v>981</v>
      </c>
      <c r="MLE31" t="s">
        <v>981</v>
      </c>
      <c r="MLF31" t="s">
        <v>981</v>
      </c>
      <c r="MLG31" t="s">
        <v>981</v>
      </c>
      <c r="MLH31" t="s">
        <v>981</v>
      </c>
      <c r="MLI31" t="s">
        <v>981</v>
      </c>
      <c r="MLJ31" t="s">
        <v>981</v>
      </c>
      <c r="MLK31" t="s">
        <v>981</v>
      </c>
      <c r="MLL31" t="s">
        <v>981</v>
      </c>
      <c r="MLM31" t="s">
        <v>981</v>
      </c>
      <c r="MLN31" t="s">
        <v>981</v>
      </c>
      <c r="MLO31" t="s">
        <v>981</v>
      </c>
      <c r="MLP31" t="s">
        <v>981</v>
      </c>
      <c r="MLQ31" t="s">
        <v>981</v>
      </c>
      <c r="MLR31" t="s">
        <v>981</v>
      </c>
      <c r="MLS31" t="s">
        <v>981</v>
      </c>
      <c r="MLT31" t="s">
        <v>981</v>
      </c>
      <c r="MLU31" t="s">
        <v>981</v>
      </c>
      <c r="MLV31" t="s">
        <v>981</v>
      </c>
      <c r="MLW31" t="s">
        <v>981</v>
      </c>
      <c r="MLX31" t="s">
        <v>981</v>
      </c>
      <c r="MLY31" t="s">
        <v>981</v>
      </c>
      <c r="MLZ31" t="s">
        <v>981</v>
      </c>
      <c r="MMA31" t="s">
        <v>981</v>
      </c>
      <c r="MMB31" t="s">
        <v>981</v>
      </c>
      <c r="MMC31" t="s">
        <v>981</v>
      </c>
      <c r="MMD31" t="s">
        <v>981</v>
      </c>
      <c r="MME31" t="s">
        <v>981</v>
      </c>
      <c r="MMF31" t="s">
        <v>981</v>
      </c>
      <c r="MMG31" t="s">
        <v>981</v>
      </c>
      <c r="MMH31" t="s">
        <v>981</v>
      </c>
      <c r="MMI31" t="s">
        <v>981</v>
      </c>
      <c r="MMJ31" t="s">
        <v>981</v>
      </c>
      <c r="MMK31" t="s">
        <v>981</v>
      </c>
      <c r="MML31" t="s">
        <v>981</v>
      </c>
      <c r="MMM31" t="s">
        <v>981</v>
      </c>
      <c r="MMN31" t="s">
        <v>981</v>
      </c>
      <c r="MMO31" t="s">
        <v>981</v>
      </c>
      <c r="MMP31" t="s">
        <v>981</v>
      </c>
      <c r="MMQ31" t="s">
        <v>981</v>
      </c>
      <c r="MMR31" t="s">
        <v>981</v>
      </c>
      <c r="MMS31" t="s">
        <v>981</v>
      </c>
      <c r="MMT31" t="s">
        <v>981</v>
      </c>
      <c r="MMU31" t="s">
        <v>981</v>
      </c>
      <c r="MMV31" t="s">
        <v>981</v>
      </c>
      <c r="MMW31" t="s">
        <v>981</v>
      </c>
      <c r="MMX31" t="s">
        <v>981</v>
      </c>
      <c r="MMY31" t="s">
        <v>981</v>
      </c>
      <c r="MMZ31" t="s">
        <v>981</v>
      </c>
      <c r="MNA31" t="s">
        <v>981</v>
      </c>
      <c r="MNB31" t="s">
        <v>981</v>
      </c>
      <c r="MNC31" t="s">
        <v>981</v>
      </c>
      <c r="MND31" t="s">
        <v>981</v>
      </c>
      <c r="MNE31" t="s">
        <v>981</v>
      </c>
      <c r="MNF31" t="s">
        <v>981</v>
      </c>
      <c r="MNG31" t="s">
        <v>981</v>
      </c>
      <c r="MNH31" t="s">
        <v>981</v>
      </c>
      <c r="MNI31" t="s">
        <v>981</v>
      </c>
      <c r="MNJ31" t="s">
        <v>981</v>
      </c>
      <c r="MNK31" t="s">
        <v>981</v>
      </c>
      <c r="MNL31" t="s">
        <v>981</v>
      </c>
      <c r="MNM31" t="s">
        <v>981</v>
      </c>
      <c r="MNN31" t="s">
        <v>981</v>
      </c>
      <c r="MNO31" t="s">
        <v>981</v>
      </c>
      <c r="MNP31" t="s">
        <v>981</v>
      </c>
      <c r="MNQ31" t="s">
        <v>981</v>
      </c>
      <c r="MNR31" t="s">
        <v>981</v>
      </c>
      <c r="MNS31" t="s">
        <v>981</v>
      </c>
      <c r="MNT31" t="s">
        <v>981</v>
      </c>
      <c r="MNU31" t="s">
        <v>981</v>
      </c>
      <c r="MNV31" t="s">
        <v>981</v>
      </c>
      <c r="MNW31" t="s">
        <v>981</v>
      </c>
      <c r="MNX31" t="s">
        <v>981</v>
      </c>
      <c r="MNY31" t="s">
        <v>981</v>
      </c>
      <c r="MNZ31" t="s">
        <v>981</v>
      </c>
      <c r="MOA31" t="s">
        <v>981</v>
      </c>
      <c r="MOB31" t="s">
        <v>981</v>
      </c>
      <c r="MOC31" t="s">
        <v>981</v>
      </c>
      <c r="MOD31" t="s">
        <v>981</v>
      </c>
      <c r="MOE31" t="s">
        <v>981</v>
      </c>
      <c r="MOF31" t="s">
        <v>981</v>
      </c>
      <c r="MOG31" t="s">
        <v>981</v>
      </c>
      <c r="MOH31" t="s">
        <v>981</v>
      </c>
      <c r="MOI31" t="s">
        <v>981</v>
      </c>
      <c r="MOJ31" t="s">
        <v>981</v>
      </c>
      <c r="MOK31" t="s">
        <v>981</v>
      </c>
      <c r="MOL31" t="s">
        <v>981</v>
      </c>
      <c r="MOM31" t="s">
        <v>981</v>
      </c>
      <c r="MON31" t="s">
        <v>981</v>
      </c>
      <c r="MOO31" t="s">
        <v>981</v>
      </c>
      <c r="MOP31" t="s">
        <v>981</v>
      </c>
      <c r="MOQ31" t="s">
        <v>981</v>
      </c>
      <c r="MOR31" t="s">
        <v>981</v>
      </c>
      <c r="MOS31" t="s">
        <v>981</v>
      </c>
      <c r="MOT31" t="s">
        <v>981</v>
      </c>
      <c r="MOU31" t="s">
        <v>981</v>
      </c>
      <c r="MOV31" t="s">
        <v>981</v>
      </c>
      <c r="MOW31" t="s">
        <v>981</v>
      </c>
      <c r="MOX31" t="s">
        <v>981</v>
      </c>
      <c r="MOY31" t="s">
        <v>981</v>
      </c>
      <c r="MOZ31" t="s">
        <v>981</v>
      </c>
      <c r="MPA31" t="s">
        <v>981</v>
      </c>
      <c r="MPB31" t="s">
        <v>981</v>
      </c>
      <c r="MPC31" t="s">
        <v>981</v>
      </c>
      <c r="MPD31" t="s">
        <v>981</v>
      </c>
      <c r="MPE31" t="s">
        <v>981</v>
      </c>
      <c r="MPF31" t="s">
        <v>981</v>
      </c>
      <c r="MPG31" t="s">
        <v>981</v>
      </c>
      <c r="MPH31" t="s">
        <v>981</v>
      </c>
      <c r="MPI31" t="s">
        <v>981</v>
      </c>
      <c r="MPJ31" t="s">
        <v>981</v>
      </c>
      <c r="MPK31" t="s">
        <v>981</v>
      </c>
      <c r="MPL31" t="s">
        <v>981</v>
      </c>
      <c r="MPM31" t="s">
        <v>981</v>
      </c>
      <c r="MPN31" t="s">
        <v>981</v>
      </c>
      <c r="MPO31" t="s">
        <v>981</v>
      </c>
      <c r="MPP31" t="s">
        <v>981</v>
      </c>
      <c r="MPQ31" t="s">
        <v>981</v>
      </c>
      <c r="MPR31" t="s">
        <v>981</v>
      </c>
      <c r="MPS31" t="s">
        <v>981</v>
      </c>
      <c r="MPT31" t="s">
        <v>981</v>
      </c>
      <c r="MPU31" t="s">
        <v>981</v>
      </c>
      <c r="MPV31" t="s">
        <v>981</v>
      </c>
      <c r="MPW31" t="s">
        <v>981</v>
      </c>
      <c r="MPX31" t="s">
        <v>981</v>
      </c>
      <c r="MPY31" t="s">
        <v>981</v>
      </c>
      <c r="MPZ31" t="s">
        <v>981</v>
      </c>
      <c r="MQA31" t="s">
        <v>981</v>
      </c>
      <c r="MQB31" t="s">
        <v>981</v>
      </c>
      <c r="MQC31" t="s">
        <v>981</v>
      </c>
      <c r="MQD31" t="s">
        <v>981</v>
      </c>
      <c r="MQE31" t="s">
        <v>981</v>
      </c>
      <c r="MQF31" t="s">
        <v>981</v>
      </c>
      <c r="MQG31" t="s">
        <v>981</v>
      </c>
      <c r="MQH31" t="s">
        <v>981</v>
      </c>
      <c r="MQI31" t="s">
        <v>981</v>
      </c>
      <c r="MQJ31" t="s">
        <v>981</v>
      </c>
      <c r="MQK31" t="s">
        <v>981</v>
      </c>
      <c r="MQL31" t="s">
        <v>981</v>
      </c>
      <c r="MQM31" t="s">
        <v>981</v>
      </c>
      <c r="MQN31" t="s">
        <v>981</v>
      </c>
      <c r="MQO31" t="s">
        <v>981</v>
      </c>
      <c r="MQP31" t="s">
        <v>981</v>
      </c>
      <c r="MQQ31" t="s">
        <v>981</v>
      </c>
      <c r="MQR31" t="s">
        <v>981</v>
      </c>
      <c r="MQS31" t="s">
        <v>981</v>
      </c>
      <c r="MQT31" t="s">
        <v>981</v>
      </c>
      <c r="MQU31" t="s">
        <v>981</v>
      </c>
      <c r="MQV31" t="s">
        <v>981</v>
      </c>
      <c r="MQW31" t="s">
        <v>981</v>
      </c>
      <c r="MQX31" t="s">
        <v>981</v>
      </c>
      <c r="MQY31" t="s">
        <v>981</v>
      </c>
      <c r="MQZ31" t="s">
        <v>981</v>
      </c>
      <c r="MRA31" t="s">
        <v>981</v>
      </c>
      <c r="MRB31" t="s">
        <v>981</v>
      </c>
      <c r="MRC31" t="s">
        <v>981</v>
      </c>
      <c r="MRD31" t="s">
        <v>981</v>
      </c>
      <c r="MRE31" t="s">
        <v>981</v>
      </c>
      <c r="MRF31" t="s">
        <v>981</v>
      </c>
      <c r="MRG31" t="s">
        <v>981</v>
      </c>
      <c r="MRH31" t="s">
        <v>981</v>
      </c>
      <c r="MRI31" t="s">
        <v>981</v>
      </c>
      <c r="MRJ31" t="s">
        <v>981</v>
      </c>
      <c r="MRK31" t="s">
        <v>981</v>
      </c>
      <c r="MRL31" t="s">
        <v>981</v>
      </c>
      <c r="MRM31" t="s">
        <v>981</v>
      </c>
      <c r="MRN31" t="s">
        <v>981</v>
      </c>
      <c r="MRO31" t="s">
        <v>981</v>
      </c>
      <c r="MRP31" t="s">
        <v>981</v>
      </c>
      <c r="MRQ31" t="s">
        <v>981</v>
      </c>
      <c r="MRR31" t="s">
        <v>981</v>
      </c>
      <c r="MRS31" t="s">
        <v>981</v>
      </c>
      <c r="MRT31" t="s">
        <v>981</v>
      </c>
      <c r="MRU31" t="s">
        <v>981</v>
      </c>
      <c r="MRV31" t="s">
        <v>981</v>
      </c>
      <c r="MRW31" t="s">
        <v>981</v>
      </c>
      <c r="MRX31" t="s">
        <v>981</v>
      </c>
      <c r="MRY31" t="s">
        <v>981</v>
      </c>
      <c r="MRZ31" t="s">
        <v>981</v>
      </c>
      <c r="MSA31" t="s">
        <v>981</v>
      </c>
      <c r="MSB31" t="s">
        <v>981</v>
      </c>
      <c r="MSC31" t="s">
        <v>981</v>
      </c>
      <c r="MSD31" t="s">
        <v>981</v>
      </c>
      <c r="MSE31" t="s">
        <v>981</v>
      </c>
      <c r="MSF31" t="s">
        <v>981</v>
      </c>
      <c r="MSG31" t="s">
        <v>981</v>
      </c>
      <c r="MSH31" t="s">
        <v>981</v>
      </c>
      <c r="MSI31" t="s">
        <v>981</v>
      </c>
      <c r="MSJ31" t="s">
        <v>981</v>
      </c>
      <c r="MSK31" t="s">
        <v>981</v>
      </c>
      <c r="MSL31" t="s">
        <v>981</v>
      </c>
      <c r="MSM31" t="s">
        <v>981</v>
      </c>
      <c r="MSN31" t="s">
        <v>981</v>
      </c>
      <c r="MSO31" t="s">
        <v>981</v>
      </c>
      <c r="MSP31" t="s">
        <v>981</v>
      </c>
      <c r="MSQ31" t="s">
        <v>981</v>
      </c>
      <c r="MSR31" t="s">
        <v>981</v>
      </c>
      <c r="MSS31" t="s">
        <v>981</v>
      </c>
      <c r="MST31" t="s">
        <v>981</v>
      </c>
      <c r="MSU31" t="s">
        <v>981</v>
      </c>
      <c r="MSV31" t="s">
        <v>981</v>
      </c>
      <c r="MSW31" t="s">
        <v>981</v>
      </c>
      <c r="MSX31" t="s">
        <v>981</v>
      </c>
      <c r="MSY31" t="s">
        <v>981</v>
      </c>
      <c r="MSZ31" t="s">
        <v>981</v>
      </c>
      <c r="MTA31" t="s">
        <v>981</v>
      </c>
      <c r="MTB31" t="s">
        <v>981</v>
      </c>
      <c r="MTC31" t="s">
        <v>981</v>
      </c>
      <c r="MTD31" t="s">
        <v>981</v>
      </c>
      <c r="MTE31" t="s">
        <v>981</v>
      </c>
      <c r="MTF31" t="s">
        <v>981</v>
      </c>
      <c r="MTG31" t="s">
        <v>981</v>
      </c>
      <c r="MTH31" t="s">
        <v>981</v>
      </c>
      <c r="MTI31" t="s">
        <v>981</v>
      </c>
      <c r="MTJ31" t="s">
        <v>981</v>
      </c>
      <c r="MTK31" t="s">
        <v>981</v>
      </c>
      <c r="MTL31" t="s">
        <v>981</v>
      </c>
      <c r="MTM31" t="s">
        <v>981</v>
      </c>
      <c r="MTN31" t="s">
        <v>981</v>
      </c>
      <c r="MTO31" t="s">
        <v>981</v>
      </c>
      <c r="MTP31" t="s">
        <v>981</v>
      </c>
      <c r="MTQ31" t="s">
        <v>981</v>
      </c>
      <c r="MTR31" t="s">
        <v>981</v>
      </c>
      <c r="MTS31" t="s">
        <v>981</v>
      </c>
      <c r="MTT31" t="s">
        <v>981</v>
      </c>
      <c r="MTU31" t="s">
        <v>981</v>
      </c>
      <c r="MTV31" t="s">
        <v>981</v>
      </c>
      <c r="MTW31" t="s">
        <v>981</v>
      </c>
      <c r="MTX31" t="s">
        <v>981</v>
      </c>
      <c r="MTY31" t="s">
        <v>981</v>
      </c>
      <c r="MTZ31" t="s">
        <v>981</v>
      </c>
      <c r="MUA31" t="s">
        <v>981</v>
      </c>
      <c r="MUB31" t="s">
        <v>981</v>
      </c>
      <c r="MUC31" t="s">
        <v>981</v>
      </c>
      <c r="MUD31" t="s">
        <v>981</v>
      </c>
      <c r="MUE31" t="s">
        <v>981</v>
      </c>
      <c r="MUF31" t="s">
        <v>981</v>
      </c>
      <c r="MUG31" t="s">
        <v>981</v>
      </c>
      <c r="MUH31" t="s">
        <v>981</v>
      </c>
      <c r="MUI31" t="s">
        <v>981</v>
      </c>
      <c r="MUJ31" t="s">
        <v>981</v>
      </c>
      <c r="MUK31" t="s">
        <v>981</v>
      </c>
      <c r="MUL31" t="s">
        <v>981</v>
      </c>
      <c r="MUM31" t="s">
        <v>981</v>
      </c>
      <c r="MUN31" t="s">
        <v>981</v>
      </c>
      <c r="MUO31" t="s">
        <v>981</v>
      </c>
      <c r="MUP31" t="s">
        <v>981</v>
      </c>
      <c r="MUQ31" t="s">
        <v>981</v>
      </c>
      <c r="MUR31" t="s">
        <v>981</v>
      </c>
      <c r="MUS31" t="s">
        <v>981</v>
      </c>
      <c r="MUT31" t="s">
        <v>981</v>
      </c>
      <c r="MUU31" t="s">
        <v>981</v>
      </c>
      <c r="MUV31" t="s">
        <v>981</v>
      </c>
      <c r="MUW31" t="s">
        <v>981</v>
      </c>
      <c r="MUX31" t="s">
        <v>981</v>
      </c>
      <c r="MUY31" t="s">
        <v>981</v>
      </c>
      <c r="MUZ31" t="s">
        <v>981</v>
      </c>
      <c r="MVA31" t="s">
        <v>981</v>
      </c>
      <c r="MVB31" t="s">
        <v>981</v>
      </c>
      <c r="MVC31" t="s">
        <v>981</v>
      </c>
      <c r="MVD31" t="s">
        <v>981</v>
      </c>
      <c r="MVE31" t="s">
        <v>981</v>
      </c>
      <c r="MVF31" t="s">
        <v>981</v>
      </c>
      <c r="MVG31" t="s">
        <v>981</v>
      </c>
      <c r="MVH31" t="s">
        <v>981</v>
      </c>
      <c r="MVI31" t="s">
        <v>981</v>
      </c>
      <c r="MVJ31" t="s">
        <v>981</v>
      </c>
      <c r="MVK31" t="s">
        <v>981</v>
      </c>
      <c r="MVL31" t="s">
        <v>981</v>
      </c>
      <c r="MVM31" t="s">
        <v>981</v>
      </c>
      <c r="MVN31" t="s">
        <v>981</v>
      </c>
      <c r="MVO31" t="s">
        <v>981</v>
      </c>
      <c r="MVP31" t="s">
        <v>981</v>
      </c>
      <c r="MVQ31" t="s">
        <v>981</v>
      </c>
      <c r="MVR31" t="s">
        <v>981</v>
      </c>
      <c r="MVS31" t="s">
        <v>981</v>
      </c>
      <c r="MVT31" t="s">
        <v>981</v>
      </c>
      <c r="MVU31" t="s">
        <v>981</v>
      </c>
      <c r="MVV31" t="s">
        <v>981</v>
      </c>
      <c r="MVW31" t="s">
        <v>981</v>
      </c>
      <c r="MVX31" t="s">
        <v>981</v>
      </c>
      <c r="MVY31" t="s">
        <v>981</v>
      </c>
      <c r="MVZ31" t="s">
        <v>981</v>
      </c>
      <c r="MWA31" t="s">
        <v>981</v>
      </c>
      <c r="MWB31" t="s">
        <v>981</v>
      </c>
      <c r="MWC31" t="s">
        <v>981</v>
      </c>
      <c r="MWD31" t="s">
        <v>981</v>
      </c>
      <c r="MWE31" t="s">
        <v>981</v>
      </c>
      <c r="MWF31" t="s">
        <v>981</v>
      </c>
      <c r="MWG31" t="s">
        <v>981</v>
      </c>
      <c r="MWH31" t="s">
        <v>981</v>
      </c>
      <c r="MWI31" t="s">
        <v>981</v>
      </c>
      <c r="MWJ31" t="s">
        <v>981</v>
      </c>
      <c r="MWK31" t="s">
        <v>981</v>
      </c>
      <c r="MWL31" t="s">
        <v>981</v>
      </c>
      <c r="MWM31" t="s">
        <v>981</v>
      </c>
      <c r="MWN31" t="s">
        <v>981</v>
      </c>
      <c r="MWO31" t="s">
        <v>981</v>
      </c>
      <c r="MWP31" t="s">
        <v>981</v>
      </c>
      <c r="MWQ31" t="s">
        <v>981</v>
      </c>
      <c r="MWR31" t="s">
        <v>981</v>
      </c>
      <c r="MWS31" t="s">
        <v>981</v>
      </c>
      <c r="MWT31" t="s">
        <v>981</v>
      </c>
      <c r="MWU31" t="s">
        <v>981</v>
      </c>
      <c r="MWV31" t="s">
        <v>981</v>
      </c>
      <c r="MWW31" t="s">
        <v>981</v>
      </c>
      <c r="MWX31" t="s">
        <v>981</v>
      </c>
      <c r="MWY31" t="s">
        <v>981</v>
      </c>
      <c r="MWZ31" t="s">
        <v>981</v>
      </c>
      <c r="MXA31" t="s">
        <v>981</v>
      </c>
      <c r="MXB31" t="s">
        <v>981</v>
      </c>
      <c r="MXC31" t="s">
        <v>981</v>
      </c>
      <c r="MXD31" t="s">
        <v>981</v>
      </c>
      <c r="MXE31" t="s">
        <v>981</v>
      </c>
      <c r="MXF31" t="s">
        <v>981</v>
      </c>
      <c r="MXG31" t="s">
        <v>981</v>
      </c>
      <c r="MXH31" t="s">
        <v>981</v>
      </c>
      <c r="MXI31" t="s">
        <v>981</v>
      </c>
      <c r="MXJ31" t="s">
        <v>981</v>
      </c>
      <c r="MXK31" t="s">
        <v>981</v>
      </c>
      <c r="MXL31" t="s">
        <v>981</v>
      </c>
      <c r="MXM31" t="s">
        <v>981</v>
      </c>
      <c r="MXN31" t="s">
        <v>981</v>
      </c>
      <c r="MXO31" t="s">
        <v>981</v>
      </c>
      <c r="MXP31" t="s">
        <v>981</v>
      </c>
      <c r="MXQ31" t="s">
        <v>981</v>
      </c>
      <c r="MXR31" t="s">
        <v>981</v>
      </c>
      <c r="MXS31" t="s">
        <v>981</v>
      </c>
      <c r="MXT31" t="s">
        <v>981</v>
      </c>
      <c r="MXU31" t="s">
        <v>981</v>
      </c>
      <c r="MXV31" t="s">
        <v>981</v>
      </c>
      <c r="MXW31" t="s">
        <v>981</v>
      </c>
      <c r="MXX31" t="s">
        <v>981</v>
      </c>
      <c r="MXY31" t="s">
        <v>981</v>
      </c>
      <c r="MXZ31" t="s">
        <v>981</v>
      </c>
      <c r="MYA31" t="s">
        <v>981</v>
      </c>
      <c r="MYB31" t="s">
        <v>981</v>
      </c>
      <c r="MYC31" t="s">
        <v>981</v>
      </c>
      <c r="MYD31" t="s">
        <v>981</v>
      </c>
      <c r="MYE31" t="s">
        <v>981</v>
      </c>
      <c r="MYF31" t="s">
        <v>981</v>
      </c>
      <c r="MYG31" t="s">
        <v>981</v>
      </c>
      <c r="MYH31" t="s">
        <v>981</v>
      </c>
      <c r="MYI31" t="s">
        <v>981</v>
      </c>
      <c r="MYJ31" t="s">
        <v>981</v>
      </c>
      <c r="MYK31" t="s">
        <v>981</v>
      </c>
      <c r="MYL31" t="s">
        <v>981</v>
      </c>
      <c r="MYM31" t="s">
        <v>981</v>
      </c>
      <c r="MYN31" t="s">
        <v>981</v>
      </c>
      <c r="MYO31" t="s">
        <v>981</v>
      </c>
      <c r="MYP31" t="s">
        <v>981</v>
      </c>
      <c r="MYQ31" t="s">
        <v>981</v>
      </c>
      <c r="MYR31" t="s">
        <v>981</v>
      </c>
      <c r="MYS31" t="s">
        <v>981</v>
      </c>
      <c r="MYT31" t="s">
        <v>981</v>
      </c>
      <c r="MYU31" t="s">
        <v>981</v>
      </c>
      <c r="MYV31" t="s">
        <v>981</v>
      </c>
      <c r="MYW31" t="s">
        <v>981</v>
      </c>
      <c r="MYX31" t="s">
        <v>981</v>
      </c>
      <c r="MYY31" t="s">
        <v>981</v>
      </c>
      <c r="MYZ31" t="s">
        <v>981</v>
      </c>
      <c r="MZA31" t="s">
        <v>981</v>
      </c>
      <c r="MZB31" t="s">
        <v>981</v>
      </c>
      <c r="MZC31" t="s">
        <v>981</v>
      </c>
      <c r="MZD31" t="s">
        <v>981</v>
      </c>
      <c r="MZE31" t="s">
        <v>981</v>
      </c>
      <c r="MZF31" t="s">
        <v>981</v>
      </c>
      <c r="MZG31" t="s">
        <v>981</v>
      </c>
      <c r="MZH31" t="s">
        <v>981</v>
      </c>
      <c r="MZI31" t="s">
        <v>981</v>
      </c>
      <c r="MZJ31" t="s">
        <v>981</v>
      </c>
      <c r="MZK31" t="s">
        <v>981</v>
      </c>
      <c r="MZL31" t="s">
        <v>981</v>
      </c>
      <c r="MZM31" t="s">
        <v>981</v>
      </c>
      <c r="MZN31" t="s">
        <v>981</v>
      </c>
      <c r="MZO31" t="s">
        <v>981</v>
      </c>
      <c r="MZP31" t="s">
        <v>981</v>
      </c>
      <c r="MZQ31" t="s">
        <v>981</v>
      </c>
      <c r="MZR31" t="s">
        <v>981</v>
      </c>
      <c r="MZS31" t="s">
        <v>981</v>
      </c>
      <c r="MZT31" t="s">
        <v>981</v>
      </c>
      <c r="MZU31" t="s">
        <v>981</v>
      </c>
      <c r="MZV31" t="s">
        <v>981</v>
      </c>
      <c r="MZW31" t="s">
        <v>981</v>
      </c>
      <c r="MZX31" t="s">
        <v>981</v>
      </c>
      <c r="MZY31" t="s">
        <v>981</v>
      </c>
      <c r="MZZ31" t="s">
        <v>981</v>
      </c>
      <c r="NAA31" t="s">
        <v>981</v>
      </c>
      <c r="NAB31" t="s">
        <v>981</v>
      </c>
      <c r="NAC31" t="s">
        <v>981</v>
      </c>
      <c r="NAD31" t="s">
        <v>981</v>
      </c>
      <c r="NAE31" t="s">
        <v>981</v>
      </c>
      <c r="NAF31" t="s">
        <v>981</v>
      </c>
      <c r="NAG31" t="s">
        <v>981</v>
      </c>
      <c r="NAH31" t="s">
        <v>981</v>
      </c>
      <c r="NAI31" t="s">
        <v>981</v>
      </c>
      <c r="NAJ31" t="s">
        <v>981</v>
      </c>
      <c r="NAK31" t="s">
        <v>981</v>
      </c>
      <c r="NAL31" t="s">
        <v>981</v>
      </c>
      <c r="NAM31" t="s">
        <v>981</v>
      </c>
      <c r="NAN31" t="s">
        <v>981</v>
      </c>
      <c r="NAO31" t="s">
        <v>981</v>
      </c>
      <c r="NAP31" t="s">
        <v>981</v>
      </c>
      <c r="NAQ31" t="s">
        <v>981</v>
      </c>
      <c r="NAR31" t="s">
        <v>981</v>
      </c>
      <c r="NAS31" t="s">
        <v>981</v>
      </c>
      <c r="NAT31" t="s">
        <v>981</v>
      </c>
      <c r="NAU31" t="s">
        <v>981</v>
      </c>
      <c r="NAV31" t="s">
        <v>981</v>
      </c>
      <c r="NAW31" t="s">
        <v>981</v>
      </c>
      <c r="NAX31" t="s">
        <v>981</v>
      </c>
      <c r="NAY31" t="s">
        <v>981</v>
      </c>
      <c r="NAZ31" t="s">
        <v>981</v>
      </c>
      <c r="NBA31" t="s">
        <v>981</v>
      </c>
      <c r="NBB31" t="s">
        <v>981</v>
      </c>
      <c r="NBC31" t="s">
        <v>981</v>
      </c>
      <c r="NBD31" t="s">
        <v>981</v>
      </c>
      <c r="NBE31" t="s">
        <v>981</v>
      </c>
      <c r="NBF31" t="s">
        <v>981</v>
      </c>
      <c r="NBG31" t="s">
        <v>981</v>
      </c>
      <c r="NBH31" t="s">
        <v>981</v>
      </c>
      <c r="NBI31" t="s">
        <v>981</v>
      </c>
      <c r="NBJ31" t="s">
        <v>981</v>
      </c>
      <c r="NBK31" t="s">
        <v>981</v>
      </c>
      <c r="NBL31" t="s">
        <v>981</v>
      </c>
      <c r="NBM31" t="s">
        <v>981</v>
      </c>
      <c r="NBN31" t="s">
        <v>981</v>
      </c>
      <c r="NBO31" t="s">
        <v>981</v>
      </c>
      <c r="NBP31" t="s">
        <v>981</v>
      </c>
      <c r="NBQ31" t="s">
        <v>981</v>
      </c>
      <c r="NBR31" t="s">
        <v>981</v>
      </c>
      <c r="NBS31" t="s">
        <v>981</v>
      </c>
      <c r="NBT31" t="s">
        <v>981</v>
      </c>
      <c r="NBU31" t="s">
        <v>981</v>
      </c>
      <c r="NBV31" t="s">
        <v>981</v>
      </c>
      <c r="NBW31" t="s">
        <v>981</v>
      </c>
      <c r="NBX31" t="s">
        <v>981</v>
      </c>
      <c r="NBY31" t="s">
        <v>981</v>
      </c>
      <c r="NBZ31" t="s">
        <v>981</v>
      </c>
      <c r="NCA31" t="s">
        <v>981</v>
      </c>
      <c r="NCB31" t="s">
        <v>981</v>
      </c>
      <c r="NCC31" t="s">
        <v>981</v>
      </c>
      <c r="NCD31" t="s">
        <v>981</v>
      </c>
      <c r="NCE31" t="s">
        <v>981</v>
      </c>
      <c r="NCF31" t="s">
        <v>981</v>
      </c>
      <c r="NCG31" t="s">
        <v>981</v>
      </c>
      <c r="NCH31" t="s">
        <v>981</v>
      </c>
      <c r="NCI31" t="s">
        <v>981</v>
      </c>
      <c r="NCJ31" t="s">
        <v>981</v>
      </c>
      <c r="NCK31" t="s">
        <v>981</v>
      </c>
      <c r="NCL31" t="s">
        <v>981</v>
      </c>
      <c r="NCM31" t="s">
        <v>981</v>
      </c>
      <c r="NCN31" t="s">
        <v>981</v>
      </c>
      <c r="NCO31" t="s">
        <v>981</v>
      </c>
      <c r="NCP31" t="s">
        <v>981</v>
      </c>
      <c r="NCQ31" t="s">
        <v>981</v>
      </c>
      <c r="NCR31" t="s">
        <v>981</v>
      </c>
      <c r="NCS31" t="s">
        <v>981</v>
      </c>
      <c r="NCT31" t="s">
        <v>981</v>
      </c>
      <c r="NCU31" t="s">
        <v>981</v>
      </c>
      <c r="NCV31" t="s">
        <v>981</v>
      </c>
      <c r="NCW31" t="s">
        <v>981</v>
      </c>
      <c r="NCX31" t="s">
        <v>981</v>
      </c>
      <c r="NCY31" t="s">
        <v>981</v>
      </c>
      <c r="NCZ31" t="s">
        <v>981</v>
      </c>
      <c r="NDA31" t="s">
        <v>981</v>
      </c>
      <c r="NDB31" t="s">
        <v>981</v>
      </c>
      <c r="NDC31" t="s">
        <v>981</v>
      </c>
      <c r="NDD31" t="s">
        <v>981</v>
      </c>
      <c r="NDE31" t="s">
        <v>981</v>
      </c>
      <c r="NDF31" t="s">
        <v>981</v>
      </c>
      <c r="NDG31" t="s">
        <v>981</v>
      </c>
      <c r="NDH31" t="s">
        <v>981</v>
      </c>
      <c r="NDI31" t="s">
        <v>981</v>
      </c>
      <c r="NDJ31" t="s">
        <v>981</v>
      </c>
      <c r="NDK31" t="s">
        <v>981</v>
      </c>
      <c r="NDL31" t="s">
        <v>981</v>
      </c>
      <c r="NDM31" t="s">
        <v>981</v>
      </c>
      <c r="NDN31" t="s">
        <v>981</v>
      </c>
      <c r="NDO31" t="s">
        <v>981</v>
      </c>
      <c r="NDP31" t="s">
        <v>981</v>
      </c>
      <c r="NDQ31" t="s">
        <v>981</v>
      </c>
      <c r="NDR31" t="s">
        <v>981</v>
      </c>
      <c r="NDS31" t="s">
        <v>981</v>
      </c>
      <c r="NDT31" t="s">
        <v>981</v>
      </c>
      <c r="NDU31" t="s">
        <v>981</v>
      </c>
      <c r="NDV31" t="s">
        <v>981</v>
      </c>
      <c r="NDW31" t="s">
        <v>981</v>
      </c>
      <c r="NDX31" t="s">
        <v>981</v>
      </c>
      <c r="NDY31" t="s">
        <v>981</v>
      </c>
      <c r="NDZ31" t="s">
        <v>981</v>
      </c>
      <c r="NEA31" t="s">
        <v>981</v>
      </c>
      <c r="NEB31" t="s">
        <v>981</v>
      </c>
      <c r="NEC31" t="s">
        <v>981</v>
      </c>
      <c r="NED31" t="s">
        <v>981</v>
      </c>
      <c r="NEE31" t="s">
        <v>981</v>
      </c>
      <c r="NEF31" t="s">
        <v>981</v>
      </c>
      <c r="NEG31" t="s">
        <v>981</v>
      </c>
      <c r="NEH31" t="s">
        <v>981</v>
      </c>
      <c r="NEI31" t="s">
        <v>981</v>
      </c>
      <c r="NEJ31" t="s">
        <v>981</v>
      </c>
      <c r="NEK31" t="s">
        <v>981</v>
      </c>
      <c r="NEL31" t="s">
        <v>981</v>
      </c>
      <c r="NEM31" t="s">
        <v>981</v>
      </c>
      <c r="NEN31" t="s">
        <v>981</v>
      </c>
      <c r="NEO31" t="s">
        <v>981</v>
      </c>
      <c r="NEP31" t="s">
        <v>981</v>
      </c>
      <c r="NEQ31" t="s">
        <v>981</v>
      </c>
      <c r="NER31" t="s">
        <v>981</v>
      </c>
      <c r="NES31" t="s">
        <v>981</v>
      </c>
      <c r="NET31" t="s">
        <v>981</v>
      </c>
      <c r="NEU31" t="s">
        <v>981</v>
      </c>
      <c r="NEV31" t="s">
        <v>981</v>
      </c>
      <c r="NEW31" t="s">
        <v>981</v>
      </c>
      <c r="NEX31" t="s">
        <v>981</v>
      </c>
      <c r="NEY31" t="s">
        <v>981</v>
      </c>
      <c r="NEZ31" t="s">
        <v>981</v>
      </c>
      <c r="NFA31" t="s">
        <v>981</v>
      </c>
      <c r="NFB31" t="s">
        <v>981</v>
      </c>
      <c r="NFC31" t="s">
        <v>981</v>
      </c>
      <c r="NFD31" t="s">
        <v>981</v>
      </c>
      <c r="NFE31" t="s">
        <v>981</v>
      </c>
      <c r="NFF31" t="s">
        <v>981</v>
      </c>
      <c r="NFG31" t="s">
        <v>981</v>
      </c>
      <c r="NFH31" t="s">
        <v>981</v>
      </c>
      <c r="NFI31" t="s">
        <v>981</v>
      </c>
      <c r="NFJ31" t="s">
        <v>981</v>
      </c>
      <c r="NFK31" t="s">
        <v>981</v>
      </c>
      <c r="NFL31" t="s">
        <v>981</v>
      </c>
      <c r="NFM31" t="s">
        <v>981</v>
      </c>
      <c r="NFN31" t="s">
        <v>981</v>
      </c>
      <c r="NFO31" t="s">
        <v>981</v>
      </c>
      <c r="NFP31" t="s">
        <v>981</v>
      </c>
      <c r="NFQ31" t="s">
        <v>981</v>
      </c>
      <c r="NFR31" t="s">
        <v>981</v>
      </c>
      <c r="NFS31" t="s">
        <v>981</v>
      </c>
      <c r="NFT31" t="s">
        <v>981</v>
      </c>
      <c r="NFU31" t="s">
        <v>981</v>
      </c>
      <c r="NFV31" t="s">
        <v>981</v>
      </c>
      <c r="NFW31" t="s">
        <v>981</v>
      </c>
      <c r="NFX31" t="s">
        <v>981</v>
      </c>
      <c r="NFY31" t="s">
        <v>981</v>
      </c>
      <c r="NFZ31" t="s">
        <v>981</v>
      </c>
      <c r="NGA31" t="s">
        <v>981</v>
      </c>
      <c r="NGB31" t="s">
        <v>981</v>
      </c>
      <c r="NGC31" t="s">
        <v>981</v>
      </c>
      <c r="NGD31" t="s">
        <v>981</v>
      </c>
      <c r="NGE31" t="s">
        <v>981</v>
      </c>
      <c r="NGF31" t="s">
        <v>981</v>
      </c>
      <c r="NGG31" t="s">
        <v>981</v>
      </c>
      <c r="NGH31" t="s">
        <v>981</v>
      </c>
      <c r="NGI31" t="s">
        <v>981</v>
      </c>
      <c r="NGJ31" t="s">
        <v>981</v>
      </c>
      <c r="NGK31" t="s">
        <v>981</v>
      </c>
      <c r="NGL31" t="s">
        <v>981</v>
      </c>
      <c r="NGM31" t="s">
        <v>981</v>
      </c>
      <c r="NGN31" t="s">
        <v>981</v>
      </c>
      <c r="NGO31" t="s">
        <v>981</v>
      </c>
      <c r="NGP31" t="s">
        <v>981</v>
      </c>
      <c r="NGQ31" t="s">
        <v>981</v>
      </c>
      <c r="NGR31" t="s">
        <v>981</v>
      </c>
      <c r="NGS31" t="s">
        <v>981</v>
      </c>
      <c r="NGT31" t="s">
        <v>981</v>
      </c>
      <c r="NGU31" t="s">
        <v>981</v>
      </c>
      <c r="NGV31" t="s">
        <v>981</v>
      </c>
      <c r="NGW31" t="s">
        <v>981</v>
      </c>
      <c r="NGX31" t="s">
        <v>981</v>
      </c>
      <c r="NGY31" t="s">
        <v>981</v>
      </c>
      <c r="NGZ31" t="s">
        <v>981</v>
      </c>
      <c r="NHA31" t="s">
        <v>981</v>
      </c>
      <c r="NHB31" t="s">
        <v>981</v>
      </c>
      <c r="NHC31" t="s">
        <v>981</v>
      </c>
      <c r="NHD31" t="s">
        <v>981</v>
      </c>
      <c r="NHE31" t="s">
        <v>981</v>
      </c>
      <c r="NHF31" t="s">
        <v>981</v>
      </c>
      <c r="NHG31" t="s">
        <v>981</v>
      </c>
      <c r="NHH31" t="s">
        <v>981</v>
      </c>
      <c r="NHI31" t="s">
        <v>981</v>
      </c>
      <c r="NHJ31" t="s">
        <v>981</v>
      </c>
      <c r="NHK31" t="s">
        <v>981</v>
      </c>
      <c r="NHL31" t="s">
        <v>981</v>
      </c>
      <c r="NHM31" t="s">
        <v>981</v>
      </c>
      <c r="NHN31" t="s">
        <v>981</v>
      </c>
      <c r="NHO31" t="s">
        <v>981</v>
      </c>
      <c r="NHP31" t="s">
        <v>981</v>
      </c>
      <c r="NHQ31" t="s">
        <v>981</v>
      </c>
      <c r="NHR31" t="s">
        <v>981</v>
      </c>
      <c r="NHS31" t="s">
        <v>981</v>
      </c>
      <c r="NHT31" t="s">
        <v>981</v>
      </c>
      <c r="NHU31" t="s">
        <v>981</v>
      </c>
      <c r="NHV31" t="s">
        <v>981</v>
      </c>
      <c r="NHW31" t="s">
        <v>981</v>
      </c>
      <c r="NHX31" t="s">
        <v>981</v>
      </c>
      <c r="NHY31" t="s">
        <v>981</v>
      </c>
      <c r="NHZ31" t="s">
        <v>981</v>
      </c>
      <c r="NIA31" t="s">
        <v>981</v>
      </c>
      <c r="NIB31" t="s">
        <v>981</v>
      </c>
      <c r="NIC31" t="s">
        <v>981</v>
      </c>
      <c r="NID31" t="s">
        <v>981</v>
      </c>
      <c r="NIE31" t="s">
        <v>981</v>
      </c>
      <c r="NIF31" t="s">
        <v>981</v>
      </c>
      <c r="NIG31" t="s">
        <v>981</v>
      </c>
      <c r="NIH31" t="s">
        <v>981</v>
      </c>
      <c r="NII31" t="s">
        <v>981</v>
      </c>
      <c r="NIJ31" t="s">
        <v>981</v>
      </c>
      <c r="NIK31" t="s">
        <v>981</v>
      </c>
      <c r="NIL31" t="s">
        <v>981</v>
      </c>
      <c r="NIM31" t="s">
        <v>981</v>
      </c>
      <c r="NIN31" t="s">
        <v>981</v>
      </c>
      <c r="NIO31" t="s">
        <v>981</v>
      </c>
      <c r="NIP31" t="s">
        <v>981</v>
      </c>
      <c r="NIQ31" t="s">
        <v>981</v>
      </c>
      <c r="NIR31" t="s">
        <v>981</v>
      </c>
      <c r="NIS31" t="s">
        <v>981</v>
      </c>
      <c r="NIT31" t="s">
        <v>981</v>
      </c>
      <c r="NIU31" t="s">
        <v>981</v>
      </c>
      <c r="NIV31" t="s">
        <v>981</v>
      </c>
      <c r="NIW31" t="s">
        <v>981</v>
      </c>
      <c r="NIX31" t="s">
        <v>981</v>
      </c>
      <c r="NIY31" t="s">
        <v>981</v>
      </c>
      <c r="NIZ31" t="s">
        <v>981</v>
      </c>
      <c r="NJA31" t="s">
        <v>981</v>
      </c>
      <c r="NJB31" t="s">
        <v>981</v>
      </c>
      <c r="NJC31" t="s">
        <v>981</v>
      </c>
      <c r="NJD31" t="s">
        <v>981</v>
      </c>
      <c r="NJE31" t="s">
        <v>981</v>
      </c>
      <c r="NJF31" t="s">
        <v>981</v>
      </c>
      <c r="NJG31" t="s">
        <v>981</v>
      </c>
      <c r="NJH31" t="s">
        <v>981</v>
      </c>
      <c r="NJI31" t="s">
        <v>981</v>
      </c>
      <c r="NJJ31" t="s">
        <v>981</v>
      </c>
      <c r="NJK31" t="s">
        <v>981</v>
      </c>
      <c r="NJL31" t="s">
        <v>981</v>
      </c>
      <c r="NJM31" t="s">
        <v>981</v>
      </c>
      <c r="NJN31" t="s">
        <v>981</v>
      </c>
      <c r="NJO31" t="s">
        <v>981</v>
      </c>
      <c r="NJP31" t="s">
        <v>981</v>
      </c>
      <c r="NJQ31" t="s">
        <v>981</v>
      </c>
      <c r="NJR31" t="s">
        <v>981</v>
      </c>
      <c r="NJS31" t="s">
        <v>981</v>
      </c>
      <c r="NJT31" t="s">
        <v>981</v>
      </c>
      <c r="NJU31" t="s">
        <v>981</v>
      </c>
      <c r="NJV31" t="s">
        <v>981</v>
      </c>
      <c r="NJW31" t="s">
        <v>981</v>
      </c>
      <c r="NJX31" t="s">
        <v>981</v>
      </c>
      <c r="NJY31" t="s">
        <v>981</v>
      </c>
      <c r="NJZ31" t="s">
        <v>981</v>
      </c>
      <c r="NKA31" t="s">
        <v>981</v>
      </c>
      <c r="NKB31" t="s">
        <v>981</v>
      </c>
      <c r="NKC31" t="s">
        <v>981</v>
      </c>
      <c r="NKD31" t="s">
        <v>981</v>
      </c>
      <c r="NKE31" t="s">
        <v>981</v>
      </c>
      <c r="NKF31" t="s">
        <v>981</v>
      </c>
      <c r="NKG31" t="s">
        <v>981</v>
      </c>
      <c r="NKH31" t="s">
        <v>981</v>
      </c>
      <c r="NKI31" t="s">
        <v>981</v>
      </c>
      <c r="NKJ31" t="s">
        <v>981</v>
      </c>
      <c r="NKK31" t="s">
        <v>981</v>
      </c>
      <c r="NKL31" t="s">
        <v>981</v>
      </c>
      <c r="NKM31" t="s">
        <v>981</v>
      </c>
      <c r="NKN31" t="s">
        <v>981</v>
      </c>
      <c r="NKO31" t="s">
        <v>981</v>
      </c>
      <c r="NKP31" t="s">
        <v>981</v>
      </c>
      <c r="NKQ31" t="s">
        <v>981</v>
      </c>
      <c r="NKR31" t="s">
        <v>981</v>
      </c>
      <c r="NKS31" t="s">
        <v>981</v>
      </c>
      <c r="NKT31" t="s">
        <v>981</v>
      </c>
      <c r="NKU31" t="s">
        <v>981</v>
      </c>
      <c r="NKV31" t="s">
        <v>981</v>
      </c>
      <c r="NKW31" t="s">
        <v>981</v>
      </c>
      <c r="NKX31" t="s">
        <v>981</v>
      </c>
      <c r="NKY31" t="s">
        <v>981</v>
      </c>
      <c r="NKZ31" t="s">
        <v>981</v>
      </c>
      <c r="NLA31" t="s">
        <v>981</v>
      </c>
      <c r="NLB31" t="s">
        <v>981</v>
      </c>
      <c r="NLC31" t="s">
        <v>981</v>
      </c>
      <c r="NLD31" t="s">
        <v>981</v>
      </c>
      <c r="NLE31" t="s">
        <v>981</v>
      </c>
      <c r="NLF31" t="s">
        <v>981</v>
      </c>
      <c r="NLG31" t="s">
        <v>981</v>
      </c>
      <c r="NLH31" t="s">
        <v>981</v>
      </c>
      <c r="NLI31" t="s">
        <v>981</v>
      </c>
      <c r="NLJ31" t="s">
        <v>981</v>
      </c>
      <c r="NLK31" t="s">
        <v>981</v>
      </c>
      <c r="NLL31" t="s">
        <v>981</v>
      </c>
      <c r="NLM31" t="s">
        <v>981</v>
      </c>
      <c r="NLN31" t="s">
        <v>981</v>
      </c>
      <c r="NLO31" t="s">
        <v>981</v>
      </c>
      <c r="NLP31" t="s">
        <v>981</v>
      </c>
      <c r="NLQ31" t="s">
        <v>981</v>
      </c>
      <c r="NLR31" t="s">
        <v>981</v>
      </c>
      <c r="NLS31" t="s">
        <v>981</v>
      </c>
      <c r="NLT31" t="s">
        <v>981</v>
      </c>
      <c r="NLU31" t="s">
        <v>981</v>
      </c>
      <c r="NLV31" t="s">
        <v>981</v>
      </c>
      <c r="NLW31" t="s">
        <v>981</v>
      </c>
      <c r="NLX31" t="s">
        <v>981</v>
      </c>
      <c r="NLY31" t="s">
        <v>981</v>
      </c>
      <c r="NLZ31" t="s">
        <v>981</v>
      </c>
      <c r="NMA31" t="s">
        <v>981</v>
      </c>
      <c r="NMB31" t="s">
        <v>981</v>
      </c>
      <c r="NMC31" t="s">
        <v>981</v>
      </c>
      <c r="NMD31" t="s">
        <v>981</v>
      </c>
      <c r="NME31" t="s">
        <v>981</v>
      </c>
      <c r="NMF31" t="s">
        <v>981</v>
      </c>
      <c r="NMG31" t="s">
        <v>981</v>
      </c>
      <c r="NMH31" t="s">
        <v>981</v>
      </c>
      <c r="NMI31" t="s">
        <v>981</v>
      </c>
      <c r="NMJ31" t="s">
        <v>981</v>
      </c>
      <c r="NMK31" t="s">
        <v>981</v>
      </c>
      <c r="NML31" t="s">
        <v>981</v>
      </c>
      <c r="NMM31" t="s">
        <v>981</v>
      </c>
      <c r="NMN31" t="s">
        <v>981</v>
      </c>
      <c r="NMO31" t="s">
        <v>981</v>
      </c>
      <c r="NMP31" t="s">
        <v>981</v>
      </c>
      <c r="NMQ31" t="s">
        <v>981</v>
      </c>
      <c r="NMR31" t="s">
        <v>981</v>
      </c>
      <c r="NMS31" t="s">
        <v>981</v>
      </c>
      <c r="NMT31" t="s">
        <v>981</v>
      </c>
      <c r="NMU31" t="s">
        <v>981</v>
      </c>
      <c r="NMV31" t="s">
        <v>981</v>
      </c>
      <c r="NMW31" t="s">
        <v>981</v>
      </c>
      <c r="NMX31" t="s">
        <v>981</v>
      </c>
      <c r="NMY31" t="s">
        <v>981</v>
      </c>
      <c r="NMZ31" t="s">
        <v>981</v>
      </c>
      <c r="NNA31" t="s">
        <v>981</v>
      </c>
      <c r="NNB31" t="s">
        <v>981</v>
      </c>
      <c r="NNC31" t="s">
        <v>981</v>
      </c>
      <c r="NND31" t="s">
        <v>981</v>
      </c>
      <c r="NNE31" t="s">
        <v>981</v>
      </c>
      <c r="NNF31" t="s">
        <v>981</v>
      </c>
      <c r="NNG31" t="s">
        <v>981</v>
      </c>
      <c r="NNH31" t="s">
        <v>981</v>
      </c>
      <c r="NNI31" t="s">
        <v>981</v>
      </c>
      <c r="NNJ31" t="s">
        <v>981</v>
      </c>
      <c r="NNK31" t="s">
        <v>981</v>
      </c>
      <c r="NNL31" t="s">
        <v>981</v>
      </c>
      <c r="NNM31" t="s">
        <v>981</v>
      </c>
      <c r="NNN31" t="s">
        <v>981</v>
      </c>
      <c r="NNO31" t="s">
        <v>981</v>
      </c>
      <c r="NNP31" t="s">
        <v>981</v>
      </c>
      <c r="NNQ31" t="s">
        <v>981</v>
      </c>
      <c r="NNR31" t="s">
        <v>981</v>
      </c>
      <c r="NNS31" t="s">
        <v>981</v>
      </c>
      <c r="NNT31" t="s">
        <v>981</v>
      </c>
      <c r="NNU31" t="s">
        <v>981</v>
      </c>
      <c r="NNV31" t="s">
        <v>981</v>
      </c>
      <c r="NNW31" t="s">
        <v>981</v>
      </c>
      <c r="NNX31" t="s">
        <v>981</v>
      </c>
      <c r="NNY31" t="s">
        <v>981</v>
      </c>
      <c r="NNZ31" t="s">
        <v>981</v>
      </c>
      <c r="NOA31" t="s">
        <v>981</v>
      </c>
      <c r="NOB31" t="s">
        <v>981</v>
      </c>
      <c r="NOC31" t="s">
        <v>981</v>
      </c>
      <c r="NOD31" t="s">
        <v>981</v>
      </c>
      <c r="NOE31" t="s">
        <v>981</v>
      </c>
      <c r="NOF31" t="s">
        <v>981</v>
      </c>
      <c r="NOG31" t="s">
        <v>981</v>
      </c>
      <c r="NOH31" t="s">
        <v>981</v>
      </c>
      <c r="NOI31" t="s">
        <v>981</v>
      </c>
      <c r="NOJ31" t="s">
        <v>981</v>
      </c>
      <c r="NOK31" t="s">
        <v>981</v>
      </c>
      <c r="NOL31" t="s">
        <v>981</v>
      </c>
      <c r="NOM31" t="s">
        <v>981</v>
      </c>
      <c r="NON31" t="s">
        <v>981</v>
      </c>
      <c r="NOO31" t="s">
        <v>981</v>
      </c>
      <c r="NOP31" t="s">
        <v>981</v>
      </c>
      <c r="NOQ31" t="s">
        <v>981</v>
      </c>
      <c r="NOR31" t="s">
        <v>981</v>
      </c>
      <c r="NOS31" t="s">
        <v>981</v>
      </c>
      <c r="NOT31" t="s">
        <v>981</v>
      </c>
      <c r="NOU31" t="s">
        <v>981</v>
      </c>
      <c r="NOV31" t="s">
        <v>981</v>
      </c>
      <c r="NOW31" t="s">
        <v>981</v>
      </c>
      <c r="NOX31" t="s">
        <v>981</v>
      </c>
      <c r="NOY31" t="s">
        <v>981</v>
      </c>
      <c r="NOZ31" t="s">
        <v>981</v>
      </c>
      <c r="NPA31" t="s">
        <v>981</v>
      </c>
      <c r="NPB31" t="s">
        <v>981</v>
      </c>
      <c r="NPC31" t="s">
        <v>981</v>
      </c>
      <c r="NPD31" t="s">
        <v>981</v>
      </c>
      <c r="NPE31" t="s">
        <v>981</v>
      </c>
      <c r="NPF31" t="s">
        <v>981</v>
      </c>
      <c r="NPG31" t="s">
        <v>981</v>
      </c>
      <c r="NPH31" t="s">
        <v>981</v>
      </c>
      <c r="NPI31" t="s">
        <v>981</v>
      </c>
      <c r="NPJ31" t="s">
        <v>981</v>
      </c>
      <c r="NPK31" t="s">
        <v>981</v>
      </c>
      <c r="NPL31" t="s">
        <v>981</v>
      </c>
      <c r="NPM31" t="s">
        <v>981</v>
      </c>
      <c r="NPN31" t="s">
        <v>981</v>
      </c>
      <c r="NPO31" t="s">
        <v>981</v>
      </c>
      <c r="NPP31" t="s">
        <v>981</v>
      </c>
      <c r="NPQ31" t="s">
        <v>981</v>
      </c>
      <c r="NPR31" t="s">
        <v>981</v>
      </c>
      <c r="NPS31" t="s">
        <v>981</v>
      </c>
      <c r="NPT31" t="s">
        <v>981</v>
      </c>
      <c r="NPU31" t="s">
        <v>981</v>
      </c>
      <c r="NPV31" t="s">
        <v>981</v>
      </c>
      <c r="NPW31" t="s">
        <v>981</v>
      </c>
      <c r="NPX31" t="s">
        <v>981</v>
      </c>
      <c r="NPY31" t="s">
        <v>981</v>
      </c>
      <c r="NPZ31" t="s">
        <v>981</v>
      </c>
      <c r="NQA31" t="s">
        <v>981</v>
      </c>
      <c r="NQB31" t="s">
        <v>981</v>
      </c>
      <c r="NQC31" t="s">
        <v>981</v>
      </c>
      <c r="NQD31" t="s">
        <v>981</v>
      </c>
      <c r="NQE31" t="s">
        <v>981</v>
      </c>
      <c r="NQF31" t="s">
        <v>981</v>
      </c>
      <c r="NQG31" t="s">
        <v>981</v>
      </c>
      <c r="NQH31" t="s">
        <v>981</v>
      </c>
      <c r="NQI31" t="s">
        <v>981</v>
      </c>
      <c r="NQJ31" t="s">
        <v>981</v>
      </c>
      <c r="NQK31" t="s">
        <v>981</v>
      </c>
      <c r="NQL31" t="s">
        <v>981</v>
      </c>
      <c r="NQM31" t="s">
        <v>981</v>
      </c>
      <c r="NQN31" t="s">
        <v>981</v>
      </c>
      <c r="NQO31" t="s">
        <v>981</v>
      </c>
      <c r="NQP31" t="s">
        <v>981</v>
      </c>
      <c r="NQQ31" t="s">
        <v>981</v>
      </c>
      <c r="NQR31" t="s">
        <v>981</v>
      </c>
      <c r="NQS31" t="s">
        <v>981</v>
      </c>
      <c r="NQT31" t="s">
        <v>981</v>
      </c>
      <c r="NQU31" t="s">
        <v>981</v>
      </c>
      <c r="NQV31" t="s">
        <v>981</v>
      </c>
      <c r="NQW31" t="s">
        <v>981</v>
      </c>
      <c r="NQX31" t="s">
        <v>981</v>
      </c>
      <c r="NQY31" t="s">
        <v>981</v>
      </c>
      <c r="NQZ31" t="s">
        <v>981</v>
      </c>
      <c r="NRA31" t="s">
        <v>981</v>
      </c>
      <c r="NRB31" t="s">
        <v>981</v>
      </c>
      <c r="NRC31" t="s">
        <v>981</v>
      </c>
      <c r="NRD31" t="s">
        <v>981</v>
      </c>
      <c r="NRE31" t="s">
        <v>981</v>
      </c>
      <c r="NRF31" t="s">
        <v>981</v>
      </c>
      <c r="NRG31" t="s">
        <v>981</v>
      </c>
      <c r="NRH31" t="s">
        <v>981</v>
      </c>
      <c r="NRI31" t="s">
        <v>981</v>
      </c>
      <c r="NRJ31" t="s">
        <v>981</v>
      </c>
      <c r="NRK31" t="s">
        <v>981</v>
      </c>
      <c r="NRL31" t="s">
        <v>981</v>
      </c>
      <c r="NRM31" t="s">
        <v>981</v>
      </c>
      <c r="NRN31" t="s">
        <v>981</v>
      </c>
      <c r="NRO31" t="s">
        <v>981</v>
      </c>
      <c r="NRP31" t="s">
        <v>981</v>
      </c>
      <c r="NRQ31" t="s">
        <v>981</v>
      </c>
      <c r="NRR31" t="s">
        <v>981</v>
      </c>
      <c r="NRS31" t="s">
        <v>981</v>
      </c>
      <c r="NRT31" t="s">
        <v>981</v>
      </c>
      <c r="NRU31" t="s">
        <v>981</v>
      </c>
      <c r="NRV31" t="s">
        <v>981</v>
      </c>
      <c r="NRW31" t="s">
        <v>981</v>
      </c>
      <c r="NRX31" t="s">
        <v>981</v>
      </c>
      <c r="NRY31" t="s">
        <v>981</v>
      </c>
      <c r="NRZ31" t="s">
        <v>981</v>
      </c>
      <c r="NSA31" t="s">
        <v>981</v>
      </c>
      <c r="NSB31" t="s">
        <v>981</v>
      </c>
      <c r="NSC31" t="s">
        <v>981</v>
      </c>
      <c r="NSD31" t="s">
        <v>981</v>
      </c>
      <c r="NSE31" t="s">
        <v>981</v>
      </c>
      <c r="NSF31" t="s">
        <v>981</v>
      </c>
      <c r="NSG31" t="s">
        <v>981</v>
      </c>
      <c r="NSH31" t="s">
        <v>981</v>
      </c>
      <c r="NSI31" t="s">
        <v>981</v>
      </c>
      <c r="NSJ31" t="s">
        <v>981</v>
      </c>
      <c r="NSK31" t="s">
        <v>981</v>
      </c>
      <c r="NSL31" t="s">
        <v>981</v>
      </c>
      <c r="NSM31" t="s">
        <v>981</v>
      </c>
      <c r="NSN31" t="s">
        <v>981</v>
      </c>
      <c r="NSO31" t="s">
        <v>981</v>
      </c>
      <c r="NSP31" t="s">
        <v>981</v>
      </c>
      <c r="NSQ31" t="s">
        <v>981</v>
      </c>
      <c r="NSR31" t="s">
        <v>981</v>
      </c>
      <c r="NSS31" t="s">
        <v>981</v>
      </c>
      <c r="NST31" t="s">
        <v>981</v>
      </c>
      <c r="NSU31" t="s">
        <v>981</v>
      </c>
      <c r="NSV31" t="s">
        <v>981</v>
      </c>
      <c r="NSW31" t="s">
        <v>981</v>
      </c>
      <c r="NSX31" t="s">
        <v>981</v>
      </c>
      <c r="NSY31" t="s">
        <v>981</v>
      </c>
      <c r="NSZ31" t="s">
        <v>981</v>
      </c>
      <c r="NTA31" t="s">
        <v>981</v>
      </c>
      <c r="NTB31" t="s">
        <v>981</v>
      </c>
      <c r="NTC31" t="s">
        <v>981</v>
      </c>
      <c r="NTD31" t="s">
        <v>981</v>
      </c>
      <c r="NTE31" t="s">
        <v>981</v>
      </c>
      <c r="NTF31" t="s">
        <v>981</v>
      </c>
      <c r="NTG31" t="s">
        <v>981</v>
      </c>
      <c r="NTH31" t="s">
        <v>981</v>
      </c>
      <c r="NTI31" t="s">
        <v>981</v>
      </c>
      <c r="NTJ31" t="s">
        <v>981</v>
      </c>
      <c r="NTK31" t="s">
        <v>981</v>
      </c>
      <c r="NTL31" t="s">
        <v>981</v>
      </c>
      <c r="NTM31" t="s">
        <v>981</v>
      </c>
      <c r="NTN31" t="s">
        <v>981</v>
      </c>
      <c r="NTO31" t="s">
        <v>981</v>
      </c>
      <c r="NTP31" t="s">
        <v>981</v>
      </c>
      <c r="NTQ31" t="s">
        <v>981</v>
      </c>
      <c r="NTR31" t="s">
        <v>981</v>
      </c>
      <c r="NTS31" t="s">
        <v>981</v>
      </c>
      <c r="NTT31" t="s">
        <v>981</v>
      </c>
      <c r="NTU31" t="s">
        <v>981</v>
      </c>
      <c r="NTV31" t="s">
        <v>981</v>
      </c>
      <c r="NTW31" t="s">
        <v>981</v>
      </c>
      <c r="NTX31" t="s">
        <v>981</v>
      </c>
      <c r="NTY31" t="s">
        <v>981</v>
      </c>
      <c r="NTZ31" t="s">
        <v>981</v>
      </c>
      <c r="NUA31" t="s">
        <v>981</v>
      </c>
      <c r="NUB31" t="s">
        <v>981</v>
      </c>
      <c r="NUC31" t="s">
        <v>981</v>
      </c>
      <c r="NUD31" t="s">
        <v>981</v>
      </c>
      <c r="NUE31" t="s">
        <v>981</v>
      </c>
      <c r="NUF31" t="s">
        <v>981</v>
      </c>
      <c r="NUG31" t="s">
        <v>981</v>
      </c>
      <c r="NUH31" t="s">
        <v>981</v>
      </c>
      <c r="NUI31" t="s">
        <v>981</v>
      </c>
      <c r="NUJ31" t="s">
        <v>981</v>
      </c>
      <c r="NUK31" t="s">
        <v>981</v>
      </c>
      <c r="NUL31" t="s">
        <v>981</v>
      </c>
      <c r="NUM31" t="s">
        <v>981</v>
      </c>
      <c r="NUN31" t="s">
        <v>981</v>
      </c>
      <c r="NUO31" t="s">
        <v>981</v>
      </c>
      <c r="NUP31" t="s">
        <v>981</v>
      </c>
      <c r="NUQ31" t="s">
        <v>981</v>
      </c>
      <c r="NUR31" t="s">
        <v>981</v>
      </c>
      <c r="NUS31" t="s">
        <v>981</v>
      </c>
      <c r="NUT31" t="s">
        <v>981</v>
      </c>
      <c r="NUU31" t="s">
        <v>981</v>
      </c>
      <c r="NUV31" t="s">
        <v>981</v>
      </c>
      <c r="NUW31" t="s">
        <v>981</v>
      </c>
      <c r="NUX31" t="s">
        <v>981</v>
      </c>
      <c r="NUY31" t="s">
        <v>981</v>
      </c>
      <c r="NUZ31" t="s">
        <v>981</v>
      </c>
      <c r="NVA31" t="s">
        <v>981</v>
      </c>
      <c r="NVB31" t="s">
        <v>981</v>
      </c>
      <c r="NVC31" t="s">
        <v>981</v>
      </c>
      <c r="NVD31" t="s">
        <v>981</v>
      </c>
      <c r="NVE31" t="s">
        <v>981</v>
      </c>
      <c r="NVF31" t="s">
        <v>981</v>
      </c>
      <c r="NVG31" t="s">
        <v>981</v>
      </c>
      <c r="NVH31" t="s">
        <v>981</v>
      </c>
      <c r="NVI31" t="s">
        <v>981</v>
      </c>
      <c r="NVJ31" t="s">
        <v>981</v>
      </c>
      <c r="NVK31" t="s">
        <v>981</v>
      </c>
      <c r="NVL31" t="s">
        <v>981</v>
      </c>
      <c r="NVM31" t="s">
        <v>981</v>
      </c>
      <c r="NVN31" t="s">
        <v>981</v>
      </c>
      <c r="NVO31" t="s">
        <v>981</v>
      </c>
      <c r="NVP31" t="s">
        <v>981</v>
      </c>
      <c r="NVQ31" t="s">
        <v>981</v>
      </c>
      <c r="NVR31" t="s">
        <v>981</v>
      </c>
      <c r="NVS31" t="s">
        <v>981</v>
      </c>
      <c r="NVT31" t="s">
        <v>981</v>
      </c>
      <c r="NVU31" t="s">
        <v>981</v>
      </c>
      <c r="NVV31" t="s">
        <v>981</v>
      </c>
      <c r="NVW31" t="s">
        <v>981</v>
      </c>
      <c r="NVX31" t="s">
        <v>981</v>
      </c>
      <c r="NVY31" t="s">
        <v>981</v>
      </c>
      <c r="NVZ31" t="s">
        <v>981</v>
      </c>
      <c r="NWA31" t="s">
        <v>981</v>
      </c>
      <c r="NWB31" t="s">
        <v>981</v>
      </c>
      <c r="NWC31" t="s">
        <v>981</v>
      </c>
      <c r="NWD31" t="s">
        <v>981</v>
      </c>
      <c r="NWE31" t="s">
        <v>981</v>
      </c>
      <c r="NWF31" t="s">
        <v>981</v>
      </c>
      <c r="NWG31" t="s">
        <v>981</v>
      </c>
      <c r="NWH31" t="s">
        <v>981</v>
      </c>
      <c r="NWI31" t="s">
        <v>981</v>
      </c>
      <c r="NWJ31" t="s">
        <v>981</v>
      </c>
      <c r="NWK31" t="s">
        <v>981</v>
      </c>
      <c r="NWL31" t="s">
        <v>981</v>
      </c>
      <c r="NWM31" t="s">
        <v>981</v>
      </c>
      <c r="NWN31" t="s">
        <v>981</v>
      </c>
      <c r="NWO31" t="s">
        <v>981</v>
      </c>
      <c r="NWP31" t="s">
        <v>981</v>
      </c>
      <c r="NWQ31" t="s">
        <v>981</v>
      </c>
      <c r="NWR31" t="s">
        <v>981</v>
      </c>
      <c r="NWS31" t="s">
        <v>981</v>
      </c>
      <c r="NWT31" t="s">
        <v>981</v>
      </c>
      <c r="NWU31" t="s">
        <v>981</v>
      </c>
      <c r="NWV31" t="s">
        <v>981</v>
      </c>
      <c r="NWW31" t="s">
        <v>981</v>
      </c>
      <c r="NWX31" t="s">
        <v>981</v>
      </c>
      <c r="NWY31" t="s">
        <v>981</v>
      </c>
      <c r="NWZ31" t="s">
        <v>981</v>
      </c>
      <c r="NXA31" t="s">
        <v>981</v>
      </c>
      <c r="NXB31" t="s">
        <v>981</v>
      </c>
      <c r="NXC31" t="s">
        <v>981</v>
      </c>
      <c r="NXD31" t="s">
        <v>981</v>
      </c>
      <c r="NXE31" t="s">
        <v>981</v>
      </c>
      <c r="NXF31" t="s">
        <v>981</v>
      </c>
      <c r="NXG31" t="s">
        <v>981</v>
      </c>
      <c r="NXH31" t="s">
        <v>981</v>
      </c>
      <c r="NXI31" t="s">
        <v>981</v>
      </c>
      <c r="NXJ31" t="s">
        <v>981</v>
      </c>
      <c r="NXK31" t="s">
        <v>981</v>
      </c>
      <c r="NXL31" t="s">
        <v>981</v>
      </c>
      <c r="NXM31" t="s">
        <v>981</v>
      </c>
      <c r="NXN31" t="s">
        <v>981</v>
      </c>
      <c r="NXO31" t="s">
        <v>981</v>
      </c>
      <c r="NXP31" t="s">
        <v>981</v>
      </c>
      <c r="NXQ31" t="s">
        <v>981</v>
      </c>
      <c r="NXR31" t="s">
        <v>981</v>
      </c>
      <c r="NXS31" t="s">
        <v>981</v>
      </c>
      <c r="NXT31" t="s">
        <v>981</v>
      </c>
      <c r="NXU31" t="s">
        <v>981</v>
      </c>
      <c r="NXV31" t="s">
        <v>981</v>
      </c>
      <c r="NXW31" t="s">
        <v>981</v>
      </c>
      <c r="NXX31" t="s">
        <v>981</v>
      </c>
      <c r="NXY31" t="s">
        <v>981</v>
      </c>
      <c r="NXZ31" t="s">
        <v>981</v>
      </c>
      <c r="NYA31" t="s">
        <v>981</v>
      </c>
      <c r="NYB31" t="s">
        <v>981</v>
      </c>
      <c r="NYC31" t="s">
        <v>981</v>
      </c>
      <c r="NYD31" t="s">
        <v>981</v>
      </c>
      <c r="NYE31" t="s">
        <v>981</v>
      </c>
      <c r="NYF31" t="s">
        <v>981</v>
      </c>
      <c r="NYG31" t="s">
        <v>981</v>
      </c>
      <c r="NYH31" t="s">
        <v>981</v>
      </c>
      <c r="NYI31" t="s">
        <v>981</v>
      </c>
      <c r="NYJ31" t="s">
        <v>981</v>
      </c>
      <c r="NYK31" t="s">
        <v>981</v>
      </c>
      <c r="NYL31" t="s">
        <v>981</v>
      </c>
      <c r="NYM31" t="s">
        <v>981</v>
      </c>
      <c r="NYN31" t="s">
        <v>981</v>
      </c>
      <c r="NYO31" t="s">
        <v>981</v>
      </c>
      <c r="NYP31" t="s">
        <v>981</v>
      </c>
      <c r="NYQ31" t="s">
        <v>981</v>
      </c>
      <c r="NYR31" t="s">
        <v>981</v>
      </c>
      <c r="NYS31" t="s">
        <v>981</v>
      </c>
      <c r="NYT31" t="s">
        <v>981</v>
      </c>
      <c r="NYU31" t="s">
        <v>981</v>
      </c>
      <c r="NYV31" t="s">
        <v>981</v>
      </c>
      <c r="NYW31" t="s">
        <v>981</v>
      </c>
      <c r="NYX31" t="s">
        <v>981</v>
      </c>
      <c r="NYY31" t="s">
        <v>981</v>
      </c>
      <c r="NYZ31" t="s">
        <v>981</v>
      </c>
      <c r="NZA31" t="s">
        <v>981</v>
      </c>
      <c r="NZB31" t="s">
        <v>981</v>
      </c>
      <c r="NZC31" t="s">
        <v>981</v>
      </c>
      <c r="NZD31" t="s">
        <v>981</v>
      </c>
      <c r="NZE31" t="s">
        <v>981</v>
      </c>
      <c r="NZF31" t="s">
        <v>981</v>
      </c>
      <c r="NZG31" t="s">
        <v>981</v>
      </c>
      <c r="NZH31" t="s">
        <v>981</v>
      </c>
      <c r="NZI31" t="s">
        <v>981</v>
      </c>
      <c r="NZJ31" t="s">
        <v>981</v>
      </c>
      <c r="NZK31" t="s">
        <v>981</v>
      </c>
      <c r="NZL31" t="s">
        <v>981</v>
      </c>
      <c r="NZM31" t="s">
        <v>981</v>
      </c>
      <c r="NZN31" t="s">
        <v>981</v>
      </c>
      <c r="NZO31" t="s">
        <v>981</v>
      </c>
      <c r="NZP31" t="s">
        <v>981</v>
      </c>
      <c r="NZQ31" t="s">
        <v>981</v>
      </c>
      <c r="NZR31" t="s">
        <v>981</v>
      </c>
      <c r="NZS31" t="s">
        <v>981</v>
      </c>
      <c r="NZT31" t="s">
        <v>981</v>
      </c>
      <c r="NZU31" t="s">
        <v>981</v>
      </c>
      <c r="NZV31" t="s">
        <v>981</v>
      </c>
      <c r="NZW31" t="s">
        <v>981</v>
      </c>
      <c r="NZX31" t="s">
        <v>981</v>
      </c>
      <c r="NZY31" t="s">
        <v>981</v>
      </c>
      <c r="NZZ31" t="s">
        <v>981</v>
      </c>
      <c r="OAA31" t="s">
        <v>981</v>
      </c>
      <c r="OAB31" t="s">
        <v>981</v>
      </c>
      <c r="OAC31" t="s">
        <v>981</v>
      </c>
      <c r="OAD31" t="s">
        <v>981</v>
      </c>
      <c r="OAE31" t="s">
        <v>981</v>
      </c>
      <c r="OAF31" t="s">
        <v>981</v>
      </c>
      <c r="OAG31" t="s">
        <v>981</v>
      </c>
      <c r="OAH31" t="s">
        <v>981</v>
      </c>
      <c r="OAI31" t="s">
        <v>981</v>
      </c>
      <c r="OAJ31" t="s">
        <v>981</v>
      </c>
      <c r="OAK31" t="s">
        <v>981</v>
      </c>
      <c r="OAL31" t="s">
        <v>981</v>
      </c>
      <c r="OAM31" t="s">
        <v>981</v>
      </c>
      <c r="OAN31" t="s">
        <v>981</v>
      </c>
      <c r="OAO31" t="s">
        <v>981</v>
      </c>
      <c r="OAP31" t="s">
        <v>981</v>
      </c>
      <c r="OAQ31" t="s">
        <v>981</v>
      </c>
      <c r="OAR31" t="s">
        <v>981</v>
      </c>
      <c r="OAS31" t="s">
        <v>981</v>
      </c>
      <c r="OAT31" t="s">
        <v>981</v>
      </c>
      <c r="OAU31" t="s">
        <v>981</v>
      </c>
      <c r="OAV31" t="s">
        <v>981</v>
      </c>
      <c r="OAW31" t="s">
        <v>981</v>
      </c>
      <c r="OAX31" t="s">
        <v>981</v>
      </c>
      <c r="OAY31" t="s">
        <v>981</v>
      </c>
      <c r="OAZ31" t="s">
        <v>981</v>
      </c>
      <c r="OBA31" t="s">
        <v>981</v>
      </c>
      <c r="OBB31" t="s">
        <v>981</v>
      </c>
      <c r="OBC31" t="s">
        <v>981</v>
      </c>
      <c r="OBD31" t="s">
        <v>981</v>
      </c>
      <c r="OBE31" t="s">
        <v>981</v>
      </c>
      <c r="OBF31" t="s">
        <v>981</v>
      </c>
      <c r="OBG31" t="s">
        <v>981</v>
      </c>
      <c r="OBH31" t="s">
        <v>981</v>
      </c>
      <c r="OBI31" t="s">
        <v>981</v>
      </c>
      <c r="OBJ31" t="s">
        <v>981</v>
      </c>
      <c r="OBK31" t="s">
        <v>981</v>
      </c>
      <c r="OBL31" t="s">
        <v>981</v>
      </c>
      <c r="OBM31" t="s">
        <v>981</v>
      </c>
      <c r="OBN31" t="s">
        <v>981</v>
      </c>
      <c r="OBO31" t="s">
        <v>981</v>
      </c>
      <c r="OBP31" t="s">
        <v>981</v>
      </c>
      <c r="OBQ31" t="s">
        <v>981</v>
      </c>
      <c r="OBR31" t="s">
        <v>981</v>
      </c>
      <c r="OBS31" t="s">
        <v>981</v>
      </c>
      <c r="OBT31" t="s">
        <v>981</v>
      </c>
      <c r="OBU31" t="s">
        <v>981</v>
      </c>
      <c r="OBV31" t="s">
        <v>981</v>
      </c>
      <c r="OBW31" t="s">
        <v>981</v>
      </c>
      <c r="OBX31" t="s">
        <v>981</v>
      </c>
      <c r="OBY31" t="s">
        <v>981</v>
      </c>
      <c r="OBZ31" t="s">
        <v>981</v>
      </c>
      <c r="OCA31" t="s">
        <v>981</v>
      </c>
      <c r="OCB31" t="s">
        <v>981</v>
      </c>
      <c r="OCC31" t="s">
        <v>981</v>
      </c>
      <c r="OCD31" t="s">
        <v>981</v>
      </c>
      <c r="OCE31" t="s">
        <v>981</v>
      </c>
      <c r="OCF31" t="s">
        <v>981</v>
      </c>
      <c r="OCG31" t="s">
        <v>981</v>
      </c>
      <c r="OCH31" t="s">
        <v>981</v>
      </c>
      <c r="OCI31" t="s">
        <v>981</v>
      </c>
      <c r="OCJ31" t="s">
        <v>981</v>
      </c>
      <c r="OCK31" t="s">
        <v>981</v>
      </c>
      <c r="OCL31" t="s">
        <v>981</v>
      </c>
      <c r="OCM31" t="s">
        <v>981</v>
      </c>
      <c r="OCN31" t="s">
        <v>981</v>
      </c>
      <c r="OCO31" t="s">
        <v>981</v>
      </c>
      <c r="OCP31" t="s">
        <v>981</v>
      </c>
      <c r="OCQ31" t="s">
        <v>981</v>
      </c>
      <c r="OCR31" t="s">
        <v>981</v>
      </c>
      <c r="OCS31" t="s">
        <v>981</v>
      </c>
      <c r="OCT31" t="s">
        <v>981</v>
      </c>
      <c r="OCU31" t="s">
        <v>981</v>
      </c>
      <c r="OCV31" t="s">
        <v>981</v>
      </c>
      <c r="OCW31" t="s">
        <v>981</v>
      </c>
      <c r="OCX31" t="s">
        <v>981</v>
      </c>
      <c r="OCY31" t="s">
        <v>981</v>
      </c>
      <c r="OCZ31" t="s">
        <v>981</v>
      </c>
      <c r="ODA31" t="s">
        <v>981</v>
      </c>
      <c r="ODB31" t="s">
        <v>981</v>
      </c>
      <c r="ODC31" t="s">
        <v>981</v>
      </c>
      <c r="ODD31" t="s">
        <v>981</v>
      </c>
      <c r="ODE31" t="s">
        <v>981</v>
      </c>
      <c r="ODF31" t="s">
        <v>981</v>
      </c>
      <c r="ODG31" t="s">
        <v>981</v>
      </c>
      <c r="ODH31" t="s">
        <v>981</v>
      </c>
      <c r="ODI31" t="s">
        <v>981</v>
      </c>
      <c r="ODJ31" t="s">
        <v>981</v>
      </c>
      <c r="ODK31" t="s">
        <v>981</v>
      </c>
      <c r="ODL31" t="s">
        <v>981</v>
      </c>
      <c r="ODM31" t="s">
        <v>981</v>
      </c>
      <c r="ODN31" t="s">
        <v>981</v>
      </c>
      <c r="ODO31" t="s">
        <v>981</v>
      </c>
      <c r="ODP31" t="s">
        <v>981</v>
      </c>
      <c r="ODQ31" t="s">
        <v>981</v>
      </c>
      <c r="ODR31" t="s">
        <v>981</v>
      </c>
      <c r="ODS31" t="s">
        <v>981</v>
      </c>
      <c r="ODT31" t="s">
        <v>981</v>
      </c>
      <c r="ODU31" t="s">
        <v>981</v>
      </c>
      <c r="ODV31" t="s">
        <v>981</v>
      </c>
      <c r="ODW31" t="s">
        <v>981</v>
      </c>
      <c r="ODX31" t="s">
        <v>981</v>
      </c>
      <c r="ODY31" t="s">
        <v>981</v>
      </c>
      <c r="ODZ31" t="s">
        <v>981</v>
      </c>
      <c r="OEA31" t="s">
        <v>981</v>
      </c>
      <c r="OEB31" t="s">
        <v>981</v>
      </c>
      <c r="OEC31" t="s">
        <v>981</v>
      </c>
      <c r="OED31" t="s">
        <v>981</v>
      </c>
      <c r="OEE31" t="s">
        <v>981</v>
      </c>
      <c r="OEF31" t="s">
        <v>981</v>
      </c>
      <c r="OEG31" t="s">
        <v>981</v>
      </c>
      <c r="OEH31" t="s">
        <v>981</v>
      </c>
      <c r="OEI31" t="s">
        <v>981</v>
      </c>
      <c r="OEJ31" t="s">
        <v>981</v>
      </c>
      <c r="OEK31" t="s">
        <v>981</v>
      </c>
      <c r="OEL31" t="s">
        <v>981</v>
      </c>
      <c r="OEM31" t="s">
        <v>981</v>
      </c>
      <c r="OEN31" t="s">
        <v>981</v>
      </c>
      <c r="OEO31" t="s">
        <v>981</v>
      </c>
      <c r="OEP31" t="s">
        <v>981</v>
      </c>
      <c r="OEQ31" t="s">
        <v>981</v>
      </c>
      <c r="OER31" t="s">
        <v>981</v>
      </c>
      <c r="OES31" t="s">
        <v>981</v>
      </c>
      <c r="OET31" t="s">
        <v>981</v>
      </c>
      <c r="OEU31" t="s">
        <v>981</v>
      </c>
      <c r="OEV31" t="s">
        <v>981</v>
      </c>
      <c r="OEW31" t="s">
        <v>981</v>
      </c>
      <c r="OEX31" t="s">
        <v>981</v>
      </c>
      <c r="OEY31" t="s">
        <v>981</v>
      </c>
      <c r="OEZ31" t="s">
        <v>981</v>
      </c>
      <c r="OFA31" t="s">
        <v>981</v>
      </c>
      <c r="OFB31" t="s">
        <v>981</v>
      </c>
      <c r="OFC31" t="s">
        <v>981</v>
      </c>
      <c r="OFD31" t="s">
        <v>981</v>
      </c>
      <c r="OFE31" t="s">
        <v>981</v>
      </c>
      <c r="OFF31" t="s">
        <v>981</v>
      </c>
      <c r="OFG31" t="s">
        <v>981</v>
      </c>
      <c r="OFH31" t="s">
        <v>981</v>
      </c>
      <c r="OFI31" t="s">
        <v>981</v>
      </c>
      <c r="OFJ31" t="s">
        <v>981</v>
      </c>
      <c r="OFK31" t="s">
        <v>981</v>
      </c>
      <c r="OFL31" t="s">
        <v>981</v>
      </c>
      <c r="OFM31" t="s">
        <v>981</v>
      </c>
      <c r="OFN31" t="s">
        <v>981</v>
      </c>
      <c r="OFO31" t="s">
        <v>981</v>
      </c>
      <c r="OFP31" t="s">
        <v>981</v>
      </c>
      <c r="OFQ31" t="s">
        <v>981</v>
      </c>
      <c r="OFR31" t="s">
        <v>981</v>
      </c>
      <c r="OFS31" t="s">
        <v>981</v>
      </c>
      <c r="OFT31" t="s">
        <v>981</v>
      </c>
      <c r="OFU31" t="s">
        <v>981</v>
      </c>
      <c r="OFV31" t="s">
        <v>981</v>
      </c>
      <c r="OFW31" t="s">
        <v>981</v>
      </c>
      <c r="OFX31" t="s">
        <v>981</v>
      </c>
      <c r="OFY31" t="s">
        <v>981</v>
      </c>
      <c r="OFZ31" t="s">
        <v>981</v>
      </c>
      <c r="OGA31" t="s">
        <v>981</v>
      </c>
      <c r="OGB31" t="s">
        <v>981</v>
      </c>
      <c r="OGC31" t="s">
        <v>981</v>
      </c>
      <c r="OGD31" t="s">
        <v>981</v>
      </c>
      <c r="OGE31" t="s">
        <v>981</v>
      </c>
      <c r="OGF31" t="s">
        <v>981</v>
      </c>
      <c r="OGG31" t="s">
        <v>981</v>
      </c>
      <c r="OGH31" t="s">
        <v>981</v>
      </c>
      <c r="OGI31" t="s">
        <v>981</v>
      </c>
      <c r="OGJ31" t="s">
        <v>981</v>
      </c>
      <c r="OGK31" t="s">
        <v>981</v>
      </c>
      <c r="OGL31" t="s">
        <v>981</v>
      </c>
      <c r="OGM31" t="s">
        <v>981</v>
      </c>
      <c r="OGN31" t="s">
        <v>981</v>
      </c>
      <c r="OGO31" t="s">
        <v>981</v>
      </c>
      <c r="OGP31" t="s">
        <v>981</v>
      </c>
      <c r="OGQ31" t="s">
        <v>981</v>
      </c>
      <c r="OGR31" t="s">
        <v>981</v>
      </c>
      <c r="OGS31" t="s">
        <v>981</v>
      </c>
      <c r="OGT31" t="s">
        <v>981</v>
      </c>
      <c r="OGU31" t="s">
        <v>981</v>
      </c>
      <c r="OGV31" t="s">
        <v>981</v>
      </c>
      <c r="OGW31" t="s">
        <v>981</v>
      </c>
      <c r="OGX31" t="s">
        <v>981</v>
      </c>
      <c r="OGY31" t="s">
        <v>981</v>
      </c>
      <c r="OGZ31" t="s">
        <v>981</v>
      </c>
      <c r="OHA31" t="s">
        <v>981</v>
      </c>
      <c r="OHB31" t="s">
        <v>981</v>
      </c>
      <c r="OHC31" t="s">
        <v>981</v>
      </c>
      <c r="OHD31" t="s">
        <v>981</v>
      </c>
      <c r="OHE31" t="s">
        <v>981</v>
      </c>
      <c r="OHF31" t="s">
        <v>981</v>
      </c>
      <c r="OHG31" t="s">
        <v>981</v>
      </c>
      <c r="OHH31" t="s">
        <v>981</v>
      </c>
      <c r="OHI31" t="s">
        <v>981</v>
      </c>
      <c r="OHJ31" t="s">
        <v>981</v>
      </c>
      <c r="OHK31" t="s">
        <v>981</v>
      </c>
      <c r="OHL31" t="s">
        <v>981</v>
      </c>
      <c r="OHM31" t="s">
        <v>981</v>
      </c>
      <c r="OHN31" t="s">
        <v>981</v>
      </c>
      <c r="OHO31" t="s">
        <v>981</v>
      </c>
      <c r="OHP31" t="s">
        <v>981</v>
      </c>
      <c r="OHQ31" t="s">
        <v>981</v>
      </c>
      <c r="OHR31" t="s">
        <v>981</v>
      </c>
      <c r="OHS31" t="s">
        <v>981</v>
      </c>
      <c r="OHT31" t="s">
        <v>981</v>
      </c>
      <c r="OHU31" t="s">
        <v>981</v>
      </c>
      <c r="OHV31" t="s">
        <v>981</v>
      </c>
      <c r="OHW31" t="s">
        <v>981</v>
      </c>
      <c r="OHX31" t="s">
        <v>981</v>
      </c>
      <c r="OHY31" t="s">
        <v>981</v>
      </c>
      <c r="OHZ31" t="s">
        <v>981</v>
      </c>
      <c r="OIA31" t="s">
        <v>981</v>
      </c>
      <c r="OIB31" t="s">
        <v>981</v>
      </c>
      <c r="OIC31" t="s">
        <v>981</v>
      </c>
      <c r="OID31" t="s">
        <v>981</v>
      </c>
      <c r="OIE31" t="s">
        <v>981</v>
      </c>
      <c r="OIF31" t="s">
        <v>981</v>
      </c>
      <c r="OIG31" t="s">
        <v>981</v>
      </c>
      <c r="OIH31" t="s">
        <v>981</v>
      </c>
      <c r="OII31" t="s">
        <v>981</v>
      </c>
      <c r="OIJ31" t="s">
        <v>981</v>
      </c>
      <c r="OIK31" t="s">
        <v>981</v>
      </c>
      <c r="OIL31" t="s">
        <v>981</v>
      </c>
      <c r="OIM31" t="s">
        <v>981</v>
      </c>
      <c r="OIN31" t="s">
        <v>981</v>
      </c>
      <c r="OIO31" t="s">
        <v>981</v>
      </c>
      <c r="OIP31" t="s">
        <v>981</v>
      </c>
      <c r="OIQ31" t="s">
        <v>981</v>
      </c>
      <c r="OIR31" t="s">
        <v>981</v>
      </c>
      <c r="OIS31" t="s">
        <v>981</v>
      </c>
      <c r="OIT31" t="s">
        <v>981</v>
      </c>
      <c r="OIU31" t="s">
        <v>981</v>
      </c>
      <c r="OIV31" t="s">
        <v>981</v>
      </c>
      <c r="OIW31" t="s">
        <v>981</v>
      </c>
      <c r="OIX31" t="s">
        <v>981</v>
      </c>
      <c r="OIY31" t="s">
        <v>981</v>
      </c>
      <c r="OIZ31" t="s">
        <v>981</v>
      </c>
      <c r="OJA31" t="s">
        <v>981</v>
      </c>
      <c r="OJB31" t="s">
        <v>981</v>
      </c>
      <c r="OJC31" t="s">
        <v>981</v>
      </c>
      <c r="OJD31" t="s">
        <v>981</v>
      </c>
      <c r="OJE31" t="s">
        <v>981</v>
      </c>
      <c r="OJF31" t="s">
        <v>981</v>
      </c>
      <c r="OJG31" t="s">
        <v>981</v>
      </c>
      <c r="OJH31" t="s">
        <v>981</v>
      </c>
      <c r="OJI31" t="s">
        <v>981</v>
      </c>
      <c r="OJJ31" t="s">
        <v>981</v>
      </c>
      <c r="OJK31" t="s">
        <v>981</v>
      </c>
      <c r="OJL31" t="s">
        <v>981</v>
      </c>
      <c r="OJM31" t="s">
        <v>981</v>
      </c>
      <c r="OJN31" t="s">
        <v>981</v>
      </c>
      <c r="OJO31" t="s">
        <v>981</v>
      </c>
      <c r="OJP31" t="s">
        <v>981</v>
      </c>
      <c r="OJQ31" t="s">
        <v>981</v>
      </c>
      <c r="OJR31" t="s">
        <v>981</v>
      </c>
      <c r="OJS31" t="s">
        <v>981</v>
      </c>
      <c r="OJT31" t="s">
        <v>981</v>
      </c>
      <c r="OJU31" t="s">
        <v>981</v>
      </c>
      <c r="OJV31" t="s">
        <v>981</v>
      </c>
      <c r="OJW31" t="s">
        <v>981</v>
      </c>
      <c r="OJX31" t="s">
        <v>981</v>
      </c>
      <c r="OJY31" t="s">
        <v>981</v>
      </c>
      <c r="OJZ31" t="s">
        <v>981</v>
      </c>
      <c r="OKA31" t="s">
        <v>981</v>
      </c>
      <c r="OKB31" t="s">
        <v>981</v>
      </c>
      <c r="OKC31" t="s">
        <v>981</v>
      </c>
      <c r="OKD31" t="s">
        <v>981</v>
      </c>
      <c r="OKE31" t="s">
        <v>981</v>
      </c>
      <c r="OKF31" t="s">
        <v>981</v>
      </c>
      <c r="OKG31" t="s">
        <v>981</v>
      </c>
      <c r="OKH31" t="s">
        <v>981</v>
      </c>
      <c r="OKI31" t="s">
        <v>981</v>
      </c>
      <c r="OKJ31" t="s">
        <v>981</v>
      </c>
      <c r="OKK31" t="s">
        <v>981</v>
      </c>
      <c r="OKL31" t="s">
        <v>981</v>
      </c>
      <c r="OKM31" t="s">
        <v>981</v>
      </c>
      <c r="OKN31" t="s">
        <v>981</v>
      </c>
      <c r="OKO31" t="s">
        <v>981</v>
      </c>
      <c r="OKP31" t="s">
        <v>981</v>
      </c>
      <c r="OKQ31" t="s">
        <v>981</v>
      </c>
      <c r="OKR31" t="s">
        <v>981</v>
      </c>
      <c r="OKS31" t="s">
        <v>981</v>
      </c>
      <c r="OKT31" t="s">
        <v>981</v>
      </c>
      <c r="OKU31" t="s">
        <v>981</v>
      </c>
      <c r="OKV31" t="s">
        <v>981</v>
      </c>
      <c r="OKW31" t="s">
        <v>981</v>
      </c>
      <c r="OKX31" t="s">
        <v>981</v>
      </c>
      <c r="OKY31" t="s">
        <v>981</v>
      </c>
      <c r="OKZ31" t="s">
        <v>981</v>
      </c>
      <c r="OLA31" t="s">
        <v>981</v>
      </c>
      <c r="OLB31" t="s">
        <v>981</v>
      </c>
      <c r="OLC31" t="s">
        <v>981</v>
      </c>
      <c r="OLD31" t="s">
        <v>981</v>
      </c>
      <c r="OLE31" t="s">
        <v>981</v>
      </c>
      <c r="OLF31" t="s">
        <v>981</v>
      </c>
      <c r="OLG31" t="s">
        <v>981</v>
      </c>
      <c r="OLH31" t="s">
        <v>981</v>
      </c>
      <c r="OLI31" t="s">
        <v>981</v>
      </c>
      <c r="OLJ31" t="s">
        <v>981</v>
      </c>
      <c r="OLK31" t="s">
        <v>981</v>
      </c>
      <c r="OLL31" t="s">
        <v>981</v>
      </c>
      <c r="OLM31" t="s">
        <v>981</v>
      </c>
      <c r="OLN31" t="s">
        <v>981</v>
      </c>
      <c r="OLO31" t="s">
        <v>981</v>
      </c>
      <c r="OLP31" t="s">
        <v>981</v>
      </c>
      <c r="OLQ31" t="s">
        <v>981</v>
      </c>
      <c r="OLR31" t="s">
        <v>981</v>
      </c>
      <c r="OLS31" t="s">
        <v>981</v>
      </c>
      <c r="OLT31" t="s">
        <v>981</v>
      </c>
      <c r="OLU31" t="s">
        <v>981</v>
      </c>
      <c r="OLV31" t="s">
        <v>981</v>
      </c>
      <c r="OLW31" t="s">
        <v>981</v>
      </c>
      <c r="OLX31" t="s">
        <v>981</v>
      </c>
      <c r="OLY31" t="s">
        <v>981</v>
      </c>
      <c r="OLZ31" t="s">
        <v>981</v>
      </c>
      <c r="OMA31" t="s">
        <v>981</v>
      </c>
      <c r="OMB31" t="s">
        <v>981</v>
      </c>
      <c r="OMC31" t="s">
        <v>981</v>
      </c>
      <c r="OMD31" t="s">
        <v>981</v>
      </c>
      <c r="OME31" t="s">
        <v>981</v>
      </c>
      <c r="OMF31" t="s">
        <v>981</v>
      </c>
      <c r="OMG31" t="s">
        <v>981</v>
      </c>
      <c r="OMH31" t="s">
        <v>981</v>
      </c>
      <c r="OMI31" t="s">
        <v>981</v>
      </c>
      <c r="OMJ31" t="s">
        <v>981</v>
      </c>
      <c r="OMK31" t="s">
        <v>981</v>
      </c>
      <c r="OML31" t="s">
        <v>981</v>
      </c>
      <c r="OMM31" t="s">
        <v>981</v>
      </c>
      <c r="OMN31" t="s">
        <v>981</v>
      </c>
      <c r="OMO31" t="s">
        <v>981</v>
      </c>
      <c r="OMP31" t="s">
        <v>981</v>
      </c>
      <c r="OMQ31" t="s">
        <v>981</v>
      </c>
      <c r="OMR31" t="s">
        <v>981</v>
      </c>
      <c r="OMS31" t="s">
        <v>981</v>
      </c>
      <c r="OMT31" t="s">
        <v>981</v>
      </c>
      <c r="OMU31" t="s">
        <v>981</v>
      </c>
      <c r="OMV31" t="s">
        <v>981</v>
      </c>
      <c r="OMW31" t="s">
        <v>981</v>
      </c>
      <c r="OMX31" t="s">
        <v>981</v>
      </c>
      <c r="OMY31" t="s">
        <v>981</v>
      </c>
      <c r="OMZ31" t="s">
        <v>981</v>
      </c>
      <c r="ONA31" t="s">
        <v>981</v>
      </c>
      <c r="ONB31" t="s">
        <v>981</v>
      </c>
      <c r="ONC31" t="s">
        <v>981</v>
      </c>
      <c r="OND31" t="s">
        <v>981</v>
      </c>
      <c r="ONE31" t="s">
        <v>981</v>
      </c>
      <c r="ONF31" t="s">
        <v>981</v>
      </c>
      <c r="ONG31" t="s">
        <v>981</v>
      </c>
      <c r="ONH31" t="s">
        <v>981</v>
      </c>
      <c r="ONI31" t="s">
        <v>981</v>
      </c>
      <c r="ONJ31" t="s">
        <v>981</v>
      </c>
      <c r="ONK31" t="s">
        <v>981</v>
      </c>
      <c r="ONL31" t="s">
        <v>981</v>
      </c>
      <c r="ONM31" t="s">
        <v>981</v>
      </c>
      <c r="ONN31" t="s">
        <v>981</v>
      </c>
      <c r="ONO31" t="s">
        <v>981</v>
      </c>
      <c r="ONP31" t="s">
        <v>981</v>
      </c>
      <c r="ONQ31" t="s">
        <v>981</v>
      </c>
      <c r="ONR31" t="s">
        <v>981</v>
      </c>
      <c r="ONS31" t="s">
        <v>981</v>
      </c>
      <c r="ONT31" t="s">
        <v>981</v>
      </c>
      <c r="ONU31" t="s">
        <v>981</v>
      </c>
      <c r="ONV31" t="s">
        <v>981</v>
      </c>
      <c r="ONW31" t="s">
        <v>981</v>
      </c>
      <c r="ONX31" t="s">
        <v>981</v>
      </c>
      <c r="ONY31" t="s">
        <v>981</v>
      </c>
      <c r="ONZ31" t="s">
        <v>981</v>
      </c>
      <c r="OOA31" t="s">
        <v>981</v>
      </c>
      <c r="OOB31" t="s">
        <v>981</v>
      </c>
      <c r="OOC31" t="s">
        <v>981</v>
      </c>
      <c r="OOD31" t="s">
        <v>981</v>
      </c>
      <c r="OOE31" t="s">
        <v>981</v>
      </c>
      <c r="OOF31" t="s">
        <v>981</v>
      </c>
      <c r="OOG31" t="s">
        <v>981</v>
      </c>
      <c r="OOH31" t="s">
        <v>981</v>
      </c>
      <c r="OOI31" t="s">
        <v>981</v>
      </c>
      <c r="OOJ31" t="s">
        <v>981</v>
      </c>
      <c r="OOK31" t="s">
        <v>981</v>
      </c>
      <c r="OOL31" t="s">
        <v>981</v>
      </c>
      <c r="OOM31" t="s">
        <v>981</v>
      </c>
      <c r="OON31" t="s">
        <v>981</v>
      </c>
      <c r="OOO31" t="s">
        <v>981</v>
      </c>
      <c r="OOP31" t="s">
        <v>981</v>
      </c>
      <c r="OOQ31" t="s">
        <v>981</v>
      </c>
      <c r="OOR31" t="s">
        <v>981</v>
      </c>
      <c r="OOS31" t="s">
        <v>981</v>
      </c>
      <c r="OOT31" t="s">
        <v>981</v>
      </c>
      <c r="OOU31" t="s">
        <v>981</v>
      </c>
      <c r="OOV31" t="s">
        <v>981</v>
      </c>
      <c r="OOW31" t="s">
        <v>981</v>
      </c>
      <c r="OOX31" t="s">
        <v>981</v>
      </c>
      <c r="OOY31" t="s">
        <v>981</v>
      </c>
      <c r="OOZ31" t="s">
        <v>981</v>
      </c>
      <c r="OPA31" t="s">
        <v>981</v>
      </c>
      <c r="OPB31" t="s">
        <v>981</v>
      </c>
      <c r="OPC31" t="s">
        <v>981</v>
      </c>
      <c r="OPD31" t="s">
        <v>981</v>
      </c>
      <c r="OPE31" t="s">
        <v>981</v>
      </c>
      <c r="OPF31" t="s">
        <v>981</v>
      </c>
      <c r="OPG31" t="s">
        <v>981</v>
      </c>
      <c r="OPH31" t="s">
        <v>981</v>
      </c>
      <c r="OPI31" t="s">
        <v>981</v>
      </c>
      <c r="OPJ31" t="s">
        <v>981</v>
      </c>
      <c r="OPK31" t="s">
        <v>981</v>
      </c>
      <c r="OPL31" t="s">
        <v>981</v>
      </c>
      <c r="OPM31" t="s">
        <v>981</v>
      </c>
      <c r="OPN31" t="s">
        <v>981</v>
      </c>
      <c r="OPO31" t="s">
        <v>981</v>
      </c>
      <c r="OPP31" t="s">
        <v>981</v>
      </c>
      <c r="OPQ31" t="s">
        <v>981</v>
      </c>
      <c r="OPR31" t="s">
        <v>981</v>
      </c>
      <c r="OPS31" t="s">
        <v>981</v>
      </c>
      <c r="OPT31" t="s">
        <v>981</v>
      </c>
      <c r="OPU31" t="s">
        <v>981</v>
      </c>
      <c r="OPV31" t="s">
        <v>981</v>
      </c>
      <c r="OPW31" t="s">
        <v>981</v>
      </c>
      <c r="OPX31" t="s">
        <v>981</v>
      </c>
      <c r="OPY31" t="s">
        <v>981</v>
      </c>
      <c r="OPZ31" t="s">
        <v>981</v>
      </c>
      <c r="OQA31" t="s">
        <v>981</v>
      </c>
      <c r="OQB31" t="s">
        <v>981</v>
      </c>
      <c r="OQC31" t="s">
        <v>981</v>
      </c>
      <c r="OQD31" t="s">
        <v>981</v>
      </c>
      <c r="OQE31" t="s">
        <v>981</v>
      </c>
      <c r="OQF31" t="s">
        <v>981</v>
      </c>
      <c r="OQG31" t="s">
        <v>981</v>
      </c>
      <c r="OQH31" t="s">
        <v>981</v>
      </c>
      <c r="OQI31" t="s">
        <v>981</v>
      </c>
      <c r="OQJ31" t="s">
        <v>981</v>
      </c>
      <c r="OQK31" t="s">
        <v>981</v>
      </c>
      <c r="OQL31" t="s">
        <v>981</v>
      </c>
      <c r="OQM31" t="s">
        <v>981</v>
      </c>
      <c r="OQN31" t="s">
        <v>981</v>
      </c>
      <c r="OQO31" t="s">
        <v>981</v>
      </c>
      <c r="OQP31" t="s">
        <v>981</v>
      </c>
      <c r="OQQ31" t="s">
        <v>981</v>
      </c>
      <c r="OQR31" t="s">
        <v>981</v>
      </c>
      <c r="OQS31" t="s">
        <v>981</v>
      </c>
      <c r="OQT31" t="s">
        <v>981</v>
      </c>
      <c r="OQU31" t="s">
        <v>981</v>
      </c>
      <c r="OQV31" t="s">
        <v>981</v>
      </c>
      <c r="OQW31" t="s">
        <v>981</v>
      </c>
      <c r="OQX31" t="s">
        <v>981</v>
      </c>
      <c r="OQY31" t="s">
        <v>981</v>
      </c>
      <c r="OQZ31" t="s">
        <v>981</v>
      </c>
      <c r="ORA31" t="s">
        <v>981</v>
      </c>
      <c r="ORB31" t="s">
        <v>981</v>
      </c>
      <c r="ORC31" t="s">
        <v>981</v>
      </c>
      <c r="ORD31" t="s">
        <v>981</v>
      </c>
      <c r="ORE31" t="s">
        <v>981</v>
      </c>
      <c r="ORF31" t="s">
        <v>981</v>
      </c>
      <c r="ORG31" t="s">
        <v>981</v>
      </c>
      <c r="ORH31" t="s">
        <v>981</v>
      </c>
      <c r="ORI31" t="s">
        <v>981</v>
      </c>
      <c r="ORJ31" t="s">
        <v>981</v>
      </c>
      <c r="ORK31" t="s">
        <v>981</v>
      </c>
      <c r="ORL31" t="s">
        <v>981</v>
      </c>
      <c r="ORM31" t="s">
        <v>981</v>
      </c>
      <c r="ORN31" t="s">
        <v>981</v>
      </c>
      <c r="ORO31" t="s">
        <v>981</v>
      </c>
      <c r="ORP31" t="s">
        <v>981</v>
      </c>
      <c r="ORQ31" t="s">
        <v>981</v>
      </c>
      <c r="ORR31" t="s">
        <v>981</v>
      </c>
      <c r="ORS31" t="s">
        <v>981</v>
      </c>
      <c r="ORT31" t="s">
        <v>981</v>
      </c>
      <c r="ORU31" t="s">
        <v>981</v>
      </c>
      <c r="ORV31" t="s">
        <v>981</v>
      </c>
      <c r="ORW31" t="s">
        <v>981</v>
      </c>
      <c r="ORX31" t="s">
        <v>981</v>
      </c>
      <c r="ORY31" t="s">
        <v>981</v>
      </c>
      <c r="ORZ31" t="s">
        <v>981</v>
      </c>
      <c r="OSA31" t="s">
        <v>981</v>
      </c>
      <c r="OSB31" t="s">
        <v>981</v>
      </c>
      <c r="OSC31" t="s">
        <v>981</v>
      </c>
      <c r="OSD31" t="s">
        <v>981</v>
      </c>
      <c r="OSE31" t="s">
        <v>981</v>
      </c>
      <c r="OSF31" t="s">
        <v>981</v>
      </c>
      <c r="OSG31" t="s">
        <v>981</v>
      </c>
      <c r="OSH31" t="s">
        <v>981</v>
      </c>
      <c r="OSI31" t="s">
        <v>981</v>
      </c>
      <c r="OSJ31" t="s">
        <v>981</v>
      </c>
      <c r="OSK31" t="s">
        <v>981</v>
      </c>
      <c r="OSL31" t="s">
        <v>981</v>
      </c>
      <c r="OSM31" t="s">
        <v>981</v>
      </c>
      <c r="OSN31" t="s">
        <v>981</v>
      </c>
      <c r="OSO31" t="s">
        <v>981</v>
      </c>
      <c r="OSP31" t="s">
        <v>981</v>
      </c>
      <c r="OSQ31" t="s">
        <v>981</v>
      </c>
      <c r="OSR31" t="s">
        <v>981</v>
      </c>
      <c r="OSS31" t="s">
        <v>981</v>
      </c>
      <c r="OST31" t="s">
        <v>981</v>
      </c>
      <c r="OSU31" t="s">
        <v>981</v>
      </c>
      <c r="OSV31" t="s">
        <v>981</v>
      </c>
      <c r="OSW31" t="s">
        <v>981</v>
      </c>
      <c r="OSX31" t="s">
        <v>981</v>
      </c>
      <c r="OSY31" t="s">
        <v>981</v>
      </c>
      <c r="OSZ31" t="s">
        <v>981</v>
      </c>
      <c r="OTA31" t="s">
        <v>981</v>
      </c>
      <c r="OTB31" t="s">
        <v>981</v>
      </c>
      <c r="OTC31" t="s">
        <v>981</v>
      </c>
      <c r="OTD31" t="s">
        <v>981</v>
      </c>
      <c r="OTE31" t="s">
        <v>981</v>
      </c>
      <c r="OTF31" t="s">
        <v>981</v>
      </c>
      <c r="OTG31" t="s">
        <v>981</v>
      </c>
      <c r="OTH31" t="s">
        <v>981</v>
      </c>
      <c r="OTI31" t="s">
        <v>981</v>
      </c>
      <c r="OTJ31" t="s">
        <v>981</v>
      </c>
      <c r="OTK31" t="s">
        <v>981</v>
      </c>
      <c r="OTL31" t="s">
        <v>981</v>
      </c>
      <c r="OTM31" t="s">
        <v>981</v>
      </c>
      <c r="OTN31" t="s">
        <v>981</v>
      </c>
      <c r="OTO31" t="s">
        <v>981</v>
      </c>
      <c r="OTP31" t="s">
        <v>981</v>
      </c>
      <c r="OTQ31" t="s">
        <v>981</v>
      </c>
      <c r="OTR31" t="s">
        <v>981</v>
      </c>
      <c r="OTS31" t="s">
        <v>981</v>
      </c>
      <c r="OTT31" t="s">
        <v>981</v>
      </c>
      <c r="OTU31" t="s">
        <v>981</v>
      </c>
      <c r="OTV31" t="s">
        <v>981</v>
      </c>
      <c r="OTW31" t="s">
        <v>981</v>
      </c>
      <c r="OTX31" t="s">
        <v>981</v>
      </c>
      <c r="OTY31" t="s">
        <v>981</v>
      </c>
      <c r="OTZ31" t="s">
        <v>981</v>
      </c>
      <c r="OUA31" t="s">
        <v>981</v>
      </c>
      <c r="OUB31" t="s">
        <v>981</v>
      </c>
      <c r="OUC31" t="s">
        <v>981</v>
      </c>
      <c r="OUD31" t="s">
        <v>981</v>
      </c>
      <c r="OUE31" t="s">
        <v>981</v>
      </c>
      <c r="OUF31" t="s">
        <v>981</v>
      </c>
      <c r="OUG31" t="s">
        <v>981</v>
      </c>
      <c r="OUH31" t="s">
        <v>981</v>
      </c>
      <c r="OUI31" t="s">
        <v>981</v>
      </c>
      <c r="OUJ31" t="s">
        <v>981</v>
      </c>
      <c r="OUK31" t="s">
        <v>981</v>
      </c>
      <c r="OUL31" t="s">
        <v>981</v>
      </c>
      <c r="OUM31" t="s">
        <v>981</v>
      </c>
      <c r="OUN31" t="s">
        <v>981</v>
      </c>
      <c r="OUO31" t="s">
        <v>981</v>
      </c>
      <c r="OUP31" t="s">
        <v>981</v>
      </c>
      <c r="OUQ31" t="s">
        <v>981</v>
      </c>
      <c r="OUR31" t="s">
        <v>981</v>
      </c>
      <c r="OUS31" t="s">
        <v>981</v>
      </c>
      <c r="OUT31" t="s">
        <v>981</v>
      </c>
      <c r="OUU31" t="s">
        <v>981</v>
      </c>
      <c r="OUV31" t="s">
        <v>981</v>
      </c>
      <c r="OUW31" t="s">
        <v>981</v>
      </c>
      <c r="OUX31" t="s">
        <v>981</v>
      </c>
      <c r="OUY31" t="s">
        <v>981</v>
      </c>
      <c r="OUZ31" t="s">
        <v>981</v>
      </c>
      <c r="OVA31" t="s">
        <v>981</v>
      </c>
      <c r="OVB31" t="s">
        <v>981</v>
      </c>
      <c r="OVC31" t="s">
        <v>981</v>
      </c>
      <c r="OVD31" t="s">
        <v>981</v>
      </c>
      <c r="OVE31" t="s">
        <v>981</v>
      </c>
      <c r="OVF31" t="s">
        <v>981</v>
      </c>
      <c r="OVG31" t="s">
        <v>981</v>
      </c>
      <c r="OVH31" t="s">
        <v>981</v>
      </c>
      <c r="OVI31" t="s">
        <v>981</v>
      </c>
      <c r="OVJ31" t="s">
        <v>981</v>
      </c>
      <c r="OVK31" t="s">
        <v>981</v>
      </c>
      <c r="OVL31" t="s">
        <v>981</v>
      </c>
      <c r="OVM31" t="s">
        <v>981</v>
      </c>
      <c r="OVN31" t="s">
        <v>981</v>
      </c>
      <c r="OVO31" t="s">
        <v>981</v>
      </c>
      <c r="OVP31" t="s">
        <v>981</v>
      </c>
      <c r="OVQ31" t="s">
        <v>981</v>
      </c>
      <c r="OVR31" t="s">
        <v>981</v>
      </c>
      <c r="OVS31" t="s">
        <v>981</v>
      </c>
      <c r="OVT31" t="s">
        <v>981</v>
      </c>
      <c r="OVU31" t="s">
        <v>981</v>
      </c>
      <c r="OVV31" t="s">
        <v>981</v>
      </c>
      <c r="OVW31" t="s">
        <v>981</v>
      </c>
      <c r="OVX31" t="s">
        <v>981</v>
      </c>
      <c r="OVY31" t="s">
        <v>981</v>
      </c>
      <c r="OVZ31" t="s">
        <v>981</v>
      </c>
      <c r="OWA31" t="s">
        <v>981</v>
      </c>
      <c r="OWB31" t="s">
        <v>981</v>
      </c>
      <c r="OWC31" t="s">
        <v>981</v>
      </c>
      <c r="OWD31" t="s">
        <v>981</v>
      </c>
      <c r="OWE31" t="s">
        <v>981</v>
      </c>
      <c r="OWF31" t="s">
        <v>981</v>
      </c>
      <c r="OWG31" t="s">
        <v>981</v>
      </c>
      <c r="OWH31" t="s">
        <v>981</v>
      </c>
      <c r="OWI31" t="s">
        <v>981</v>
      </c>
      <c r="OWJ31" t="s">
        <v>981</v>
      </c>
      <c r="OWK31" t="s">
        <v>981</v>
      </c>
      <c r="OWL31" t="s">
        <v>981</v>
      </c>
      <c r="OWM31" t="s">
        <v>981</v>
      </c>
      <c r="OWN31" t="s">
        <v>981</v>
      </c>
      <c r="OWO31" t="s">
        <v>981</v>
      </c>
      <c r="OWP31" t="s">
        <v>981</v>
      </c>
      <c r="OWQ31" t="s">
        <v>981</v>
      </c>
      <c r="OWR31" t="s">
        <v>981</v>
      </c>
      <c r="OWS31" t="s">
        <v>981</v>
      </c>
      <c r="OWT31" t="s">
        <v>981</v>
      </c>
      <c r="OWU31" t="s">
        <v>981</v>
      </c>
      <c r="OWV31" t="s">
        <v>981</v>
      </c>
      <c r="OWW31" t="s">
        <v>981</v>
      </c>
      <c r="OWX31" t="s">
        <v>981</v>
      </c>
      <c r="OWY31" t="s">
        <v>981</v>
      </c>
      <c r="OWZ31" t="s">
        <v>981</v>
      </c>
      <c r="OXA31" t="s">
        <v>981</v>
      </c>
      <c r="OXB31" t="s">
        <v>981</v>
      </c>
      <c r="OXC31" t="s">
        <v>981</v>
      </c>
      <c r="OXD31" t="s">
        <v>981</v>
      </c>
      <c r="OXE31" t="s">
        <v>981</v>
      </c>
      <c r="OXF31" t="s">
        <v>981</v>
      </c>
      <c r="OXG31" t="s">
        <v>981</v>
      </c>
      <c r="OXH31" t="s">
        <v>981</v>
      </c>
      <c r="OXI31" t="s">
        <v>981</v>
      </c>
      <c r="OXJ31" t="s">
        <v>981</v>
      </c>
      <c r="OXK31" t="s">
        <v>981</v>
      </c>
      <c r="OXL31" t="s">
        <v>981</v>
      </c>
      <c r="OXM31" t="s">
        <v>981</v>
      </c>
      <c r="OXN31" t="s">
        <v>981</v>
      </c>
      <c r="OXO31" t="s">
        <v>981</v>
      </c>
      <c r="OXP31" t="s">
        <v>981</v>
      </c>
      <c r="OXQ31" t="s">
        <v>981</v>
      </c>
      <c r="OXR31" t="s">
        <v>981</v>
      </c>
      <c r="OXS31" t="s">
        <v>981</v>
      </c>
      <c r="OXT31" t="s">
        <v>981</v>
      </c>
      <c r="OXU31" t="s">
        <v>981</v>
      </c>
      <c r="OXV31" t="s">
        <v>981</v>
      </c>
      <c r="OXW31" t="s">
        <v>981</v>
      </c>
      <c r="OXX31" t="s">
        <v>981</v>
      </c>
      <c r="OXY31" t="s">
        <v>981</v>
      </c>
      <c r="OXZ31" t="s">
        <v>981</v>
      </c>
      <c r="OYA31" t="s">
        <v>981</v>
      </c>
      <c r="OYB31" t="s">
        <v>981</v>
      </c>
      <c r="OYC31" t="s">
        <v>981</v>
      </c>
      <c r="OYD31" t="s">
        <v>981</v>
      </c>
      <c r="OYE31" t="s">
        <v>981</v>
      </c>
      <c r="OYF31" t="s">
        <v>981</v>
      </c>
      <c r="OYG31" t="s">
        <v>981</v>
      </c>
      <c r="OYH31" t="s">
        <v>981</v>
      </c>
      <c r="OYI31" t="s">
        <v>981</v>
      </c>
      <c r="OYJ31" t="s">
        <v>981</v>
      </c>
      <c r="OYK31" t="s">
        <v>981</v>
      </c>
      <c r="OYL31" t="s">
        <v>981</v>
      </c>
      <c r="OYM31" t="s">
        <v>981</v>
      </c>
      <c r="OYN31" t="s">
        <v>981</v>
      </c>
      <c r="OYO31" t="s">
        <v>981</v>
      </c>
      <c r="OYP31" t="s">
        <v>981</v>
      </c>
      <c r="OYQ31" t="s">
        <v>981</v>
      </c>
      <c r="OYR31" t="s">
        <v>981</v>
      </c>
      <c r="OYS31" t="s">
        <v>981</v>
      </c>
      <c r="OYT31" t="s">
        <v>981</v>
      </c>
      <c r="OYU31" t="s">
        <v>981</v>
      </c>
      <c r="OYV31" t="s">
        <v>981</v>
      </c>
      <c r="OYW31" t="s">
        <v>981</v>
      </c>
      <c r="OYX31" t="s">
        <v>981</v>
      </c>
      <c r="OYY31" t="s">
        <v>981</v>
      </c>
      <c r="OYZ31" t="s">
        <v>981</v>
      </c>
      <c r="OZA31" t="s">
        <v>981</v>
      </c>
      <c r="OZB31" t="s">
        <v>981</v>
      </c>
      <c r="OZC31" t="s">
        <v>981</v>
      </c>
      <c r="OZD31" t="s">
        <v>981</v>
      </c>
      <c r="OZE31" t="s">
        <v>981</v>
      </c>
      <c r="OZF31" t="s">
        <v>981</v>
      </c>
      <c r="OZG31" t="s">
        <v>981</v>
      </c>
      <c r="OZH31" t="s">
        <v>981</v>
      </c>
      <c r="OZI31" t="s">
        <v>981</v>
      </c>
      <c r="OZJ31" t="s">
        <v>981</v>
      </c>
      <c r="OZK31" t="s">
        <v>981</v>
      </c>
      <c r="OZL31" t="s">
        <v>981</v>
      </c>
      <c r="OZM31" t="s">
        <v>981</v>
      </c>
      <c r="OZN31" t="s">
        <v>981</v>
      </c>
      <c r="OZO31" t="s">
        <v>981</v>
      </c>
      <c r="OZP31" t="s">
        <v>981</v>
      </c>
      <c r="OZQ31" t="s">
        <v>981</v>
      </c>
      <c r="OZR31" t="s">
        <v>981</v>
      </c>
      <c r="OZS31" t="s">
        <v>981</v>
      </c>
      <c r="OZT31" t="s">
        <v>981</v>
      </c>
      <c r="OZU31" t="s">
        <v>981</v>
      </c>
      <c r="OZV31" t="s">
        <v>981</v>
      </c>
      <c r="OZW31" t="s">
        <v>981</v>
      </c>
      <c r="OZX31" t="s">
        <v>981</v>
      </c>
      <c r="OZY31" t="s">
        <v>981</v>
      </c>
      <c r="OZZ31" t="s">
        <v>981</v>
      </c>
      <c r="PAA31" t="s">
        <v>981</v>
      </c>
      <c r="PAB31" t="s">
        <v>981</v>
      </c>
      <c r="PAC31" t="s">
        <v>981</v>
      </c>
      <c r="PAD31" t="s">
        <v>981</v>
      </c>
      <c r="PAE31" t="s">
        <v>981</v>
      </c>
      <c r="PAF31" t="s">
        <v>981</v>
      </c>
      <c r="PAG31" t="s">
        <v>981</v>
      </c>
      <c r="PAH31" t="s">
        <v>981</v>
      </c>
      <c r="PAI31" t="s">
        <v>981</v>
      </c>
      <c r="PAJ31" t="s">
        <v>981</v>
      </c>
      <c r="PAK31" t="s">
        <v>981</v>
      </c>
      <c r="PAL31" t="s">
        <v>981</v>
      </c>
      <c r="PAM31" t="s">
        <v>981</v>
      </c>
      <c r="PAN31" t="s">
        <v>981</v>
      </c>
      <c r="PAO31" t="s">
        <v>981</v>
      </c>
      <c r="PAP31" t="s">
        <v>981</v>
      </c>
      <c r="PAQ31" t="s">
        <v>981</v>
      </c>
      <c r="PAR31" t="s">
        <v>981</v>
      </c>
      <c r="PAS31" t="s">
        <v>981</v>
      </c>
      <c r="PAT31" t="s">
        <v>981</v>
      </c>
      <c r="PAU31" t="s">
        <v>981</v>
      </c>
      <c r="PAV31" t="s">
        <v>981</v>
      </c>
      <c r="PAW31" t="s">
        <v>981</v>
      </c>
      <c r="PAX31" t="s">
        <v>981</v>
      </c>
      <c r="PAY31" t="s">
        <v>981</v>
      </c>
      <c r="PAZ31" t="s">
        <v>981</v>
      </c>
      <c r="PBA31" t="s">
        <v>981</v>
      </c>
      <c r="PBB31" t="s">
        <v>981</v>
      </c>
      <c r="PBC31" t="s">
        <v>981</v>
      </c>
      <c r="PBD31" t="s">
        <v>981</v>
      </c>
      <c r="PBE31" t="s">
        <v>981</v>
      </c>
      <c r="PBF31" t="s">
        <v>981</v>
      </c>
      <c r="PBG31" t="s">
        <v>981</v>
      </c>
      <c r="PBH31" t="s">
        <v>981</v>
      </c>
      <c r="PBI31" t="s">
        <v>981</v>
      </c>
      <c r="PBJ31" t="s">
        <v>981</v>
      </c>
      <c r="PBK31" t="s">
        <v>981</v>
      </c>
      <c r="PBL31" t="s">
        <v>981</v>
      </c>
      <c r="PBM31" t="s">
        <v>981</v>
      </c>
      <c r="PBN31" t="s">
        <v>981</v>
      </c>
      <c r="PBO31" t="s">
        <v>981</v>
      </c>
      <c r="PBP31" t="s">
        <v>981</v>
      </c>
      <c r="PBQ31" t="s">
        <v>981</v>
      </c>
      <c r="PBR31" t="s">
        <v>981</v>
      </c>
      <c r="PBS31" t="s">
        <v>981</v>
      </c>
      <c r="PBT31" t="s">
        <v>981</v>
      </c>
      <c r="PBU31" t="s">
        <v>981</v>
      </c>
      <c r="PBV31" t="s">
        <v>981</v>
      </c>
      <c r="PBW31" t="s">
        <v>981</v>
      </c>
      <c r="PBX31" t="s">
        <v>981</v>
      </c>
      <c r="PBY31" t="s">
        <v>981</v>
      </c>
      <c r="PBZ31" t="s">
        <v>981</v>
      </c>
      <c r="PCA31" t="s">
        <v>981</v>
      </c>
      <c r="PCB31" t="s">
        <v>981</v>
      </c>
      <c r="PCC31" t="s">
        <v>981</v>
      </c>
      <c r="PCD31" t="s">
        <v>981</v>
      </c>
      <c r="PCE31" t="s">
        <v>981</v>
      </c>
      <c r="PCF31" t="s">
        <v>981</v>
      </c>
      <c r="PCG31" t="s">
        <v>981</v>
      </c>
      <c r="PCH31" t="s">
        <v>981</v>
      </c>
      <c r="PCI31" t="s">
        <v>981</v>
      </c>
      <c r="PCJ31" t="s">
        <v>981</v>
      </c>
      <c r="PCK31" t="s">
        <v>981</v>
      </c>
      <c r="PCL31" t="s">
        <v>981</v>
      </c>
      <c r="PCM31" t="s">
        <v>981</v>
      </c>
      <c r="PCN31" t="s">
        <v>981</v>
      </c>
      <c r="PCO31" t="s">
        <v>981</v>
      </c>
      <c r="PCP31" t="s">
        <v>981</v>
      </c>
      <c r="PCQ31" t="s">
        <v>981</v>
      </c>
      <c r="PCR31" t="s">
        <v>981</v>
      </c>
      <c r="PCS31" t="s">
        <v>981</v>
      </c>
      <c r="PCT31" t="s">
        <v>981</v>
      </c>
      <c r="PCU31" t="s">
        <v>981</v>
      </c>
      <c r="PCV31" t="s">
        <v>981</v>
      </c>
      <c r="PCW31" t="s">
        <v>981</v>
      </c>
      <c r="PCX31" t="s">
        <v>981</v>
      </c>
      <c r="PCY31" t="s">
        <v>981</v>
      </c>
      <c r="PCZ31" t="s">
        <v>981</v>
      </c>
      <c r="PDA31" t="s">
        <v>981</v>
      </c>
      <c r="PDB31" t="s">
        <v>981</v>
      </c>
      <c r="PDC31" t="s">
        <v>981</v>
      </c>
      <c r="PDD31" t="s">
        <v>981</v>
      </c>
      <c r="PDE31" t="s">
        <v>981</v>
      </c>
      <c r="PDF31" t="s">
        <v>981</v>
      </c>
      <c r="PDG31" t="s">
        <v>981</v>
      </c>
      <c r="PDH31" t="s">
        <v>981</v>
      </c>
      <c r="PDI31" t="s">
        <v>981</v>
      </c>
      <c r="PDJ31" t="s">
        <v>981</v>
      </c>
      <c r="PDK31" t="s">
        <v>981</v>
      </c>
      <c r="PDL31" t="s">
        <v>981</v>
      </c>
      <c r="PDM31" t="s">
        <v>981</v>
      </c>
      <c r="PDN31" t="s">
        <v>981</v>
      </c>
      <c r="PDO31" t="s">
        <v>981</v>
      </c>
      <c r="PDP31" t="s">
        <v>981</v>
      </c>
      <c r="PDQ31" t="s">
        <v>981</v>
      </c>
      <c r="PDR31" t="s">
        <v>981</v>
      </c>
      <c r="PDS31" t="s">
        <v>981</v>
      </c>
      <c r="PDT31" t="s">
        <v>981</v>
      </c>
      <c r="PDU31" t="s">
        <v>981</v>
      </c>
      <c r="PDV31" t="s">
        <v>981</v>
      </c>
      <c r="PDW31" t="s">
        <v>981</v>
      </c>
      <c r="PDX31" t="s">
        <v>981</v>
      </c>
      <c r="PDY31" t="s">
        <v>981</v>
      </c>
      <c r="PDZ31" t="s">
        <v>981</v>
      </c>
      <c r="PEA31" t="s">
        <v>981</v>
      </c>
      <c r="PEB31" t="s">
        <v>981</v>
      </c>
      <c r="PEC31" t="s">
        <v>981</v>
      </c>
      <c r="PED31" t="s">
        <v>981</v>
      </c>
      <c r="PEE31" t="s">
        <v>981</v>
      </c>
      <c r="PEF31" t="s">
        <v>981</v>
      </c>
      <c r="PEG31" t="s">
        <v>981</v>
      </c>
      <c r="PEH31" t="s">
        <v>981</v>
      </c>
      <c r="PEI31" t="s">
        <v>981</v>
      </c>
      <c r="PEJ31" t="s">
        <v>981</v>
      </c>
      <c r="PEK31" t="s">
        <v>981</v>
      </c>
      <c r="PEL31" t="s">
        <v>981</v>
      </c>
      <c r="PEM31" t="s">
        <v>981</v>
      </c>
      <c r="PEN31" t="s">
        <v>981</v>
      </c>
      <c r="PEO31" t="s">
        <v>981</v>
      </c>
      <c r="PEP31" t="s">
        <v>981</v>
      </c>
      <c r="PEQ31" t="s">
        <v>981</v>
      </c>
      <c r="PER31" t="s">
        <v>981</v>
      </c>
      <c r="PES31" t="s">
        <v>981</v>
      </c>
      <c r="PET31" t="s">
        <v>981</v>
      </c>
      <c r="PEU31" t="s">
        <v>981</v>
      </c>
      <c r="PEV31" t="s">
        <v>981</v>
      </c>
      <c r="PEW31" t="s">
        <v>981</v>
      </c>
      <c r="PEX31" t="s">
        <v>981</v>
      </c>
      <c r="PEY31" t="s">
        <v>981</v>
      </c>
      <c r="PEZ31" t="s">
        <v>981</v>
      </c>
      <c r="PFA31" t="s">
        <v>981</v>
      </c>
      <c r="PFB31" t="s">
        <v>981</v>
      </c>
      <c r="PFC31" t="s">
        <v>981</v>
      </c>
      <c r="PFD31" t="s">
        <v>981</v>
      </c>
      <c r="PFE31" t="s">
        <v>981</v>
      </c>
      <c r="PFF31" t="s">
        <v>981</v>
      </c>
      <c r="PFG31" t="s">
        <v>981</v>
      </c>
      <c r="PFH31" t="s">
        <v>981</v>
      </c>
      <c r="PFI31" t="s">
        <v>981</v>
      </c>
      <c r="PFJ31" t="s">
        <v>981</v>
      </c>
      <c r="PFK31" t="s">
        <v>981</v>
      </c>
      <c r="PFL31" t="s">
        <v>981</v>
      </c>
      <c r="PFM31" t="s">
        <v>981</v>
      </c>
      <c r="PFN31" t="s">
        <v>981</v>
      </c>
      <c r="PFO31" t="s">
        <v>981</v>
      </c>
      <c r="PFP31" t="s">
        <v>981</v>
      </c>
      <c r="PFQ31" t="s">
        <v>981</v>
      </c>
      <c r="PFR31" t="s">
        <v>981</v>
      </c>
      <c r="PFS31" t="s">
        <v>981</v>
      </c>
      <c r="PFT31" t="s">
        <v>981</v>
      </c>
      <c r="PFU31" t="s">
        <v>981</v>
      </c>
      <c r="PFV31" t="s">
        <v>981</v>
      </c>
      <c r="PFW31" t="s">
        <v>981</v>
      </c>
      <c r="PFX31" t="s">
        <v>981</v>
      </c>
      <c r="PFY31" t="s">
        <v>981</v>
      </c>
      <c r="PFZ31" t="s">
        <v>981</v>
      </c>
      <c r="PGA31" t="s">
        <v>981</v>
      </c>
      <c r="PGB31" t="s">
        <v>981</v>
      </c>
      <c r="PGC31" t="s">
        <v>981</v>
      </c>
      <c r="PGD31" t="s">
        <v>981</v>
      </c>
      <c r="PGE31" t="s">
        <v>981</v>
      </c>
      <c r="PGF31" t="s">
        <v>981</v>
      </c>
      <c r="PGG31" t="s">
        <v>981</v>
      </c>
      <c r="PGH31" t="s">
        <v>981</v>
      </c>
      <c r="PGI31" t="s">
        <v>981</v>
      </c>
      <c r="PGJ31" t="s">
        <v>981</v>
      </c>
      <c r="PGK31" t="s">
        <v>981</v>
      </c>
      <c r="PGL31" t="s">
        <v>981</v>
      </c>
      <c r="PGM31" t="s">
        <v>981</v>
      </c>
      <c r="PGN31" t="s">
        <v>981</v>
      </c>
      <c r="PGO31" t="s">
        <v>981</v>
      </c>
      <c r="PGP31" t="s">
        <v>981</v>
      </c>
      <c r="PGQ31" t="s">
        <v>981</v>
      </c>
      <c r="PGR31" t="s">
        <v>981</v>
      </c>
      <c r="PGS31" t="s">
        <v>981</v>
      </c>
      <c r="PGT31" t="s">
        <v>981</v>
      </c>
      <c r="PGU31" t="s">
        <v>981</v>
      </c>
      <c r="PGV31" t="s">
        <v>981</v>
      </c>
      <c r="PGW31" t="s">
        <v>981</v>
      </c>
      <c r="PGX31" t="s">
        <v>981</v>
      </c>
      <c r="PGY31" t="s">
        <v>981</v>
      </c>
      <c r="PGZ31" t="s">
        <v>981</v>
      </c>
      <c r="PHA31" t="s">
        <v>981</v>
      </c>
      <c r="PHB31" t="s">
        <v>981</v>
      </c>
      <c r="PHC31" t="s">
        <v>981</v>
      </c>
      <c r="PHD31" t="s">
        <v>981</v>
      </c>
      <c r="PHE31" t="s">
        <v>981</v>
      </c>
      <c r="PHF31" t="s">
        <v>981</v>
      </c>
      <c r="PHG31" t="s">
        <v>981</v>
      </c>
      <c r="PHH31" t="s">
        <v>981</v>
      </c>
      <c r="PHI31" t="s">
        <v>981</v>
      </c>
      <c r="PHJ31" t="s">
        <v>981</v>
      </c>
      <c r="PHK31" t="s">
        <v>981</v>
      </c>
      <c r="PHL31" t="s">
        <v>981</v>
      </c>
      <c r="PHM31" t="s">
        <v>981</v>
      </c>
      <c r="PHN31" t="s">
        <v>981</v>
      </c>
      <c r="PHO31" t="s">
        <v>981</v>
      </c>
      <c r="PHP31" t="s">
        <v>981</v>
      </c>
      <c r="PHQ31" t="s">
        <v>981</v>
      </c>
      <c r="PHR31" t="s">
        <v>981</v>
      </c>
      <c r="PHS31" t="s">
        <v>981</v>
      </c>
      <c r="PHT31" t="s">
        <v>981</v>
      </c>
      <c r="PHU31" t="s">
        <v>981</v>
      </c>
      <c r="PHV31" t="s">
        <v>981</v>
      </c>
      <c r="PHW31" t="s">
        <v>981</v>
      </c>
      <c r="PHX31" t="s">
        <v>981</v>
      </c>
      <c r="PHY31" t="s">
        <v>981</v>
      </c>
      <c r="PHZ31" t="s">
        <v>981</v>
      </c>
      <c r="PIA31" t="s">
        <v>981</v>
      </c>
      <c r="PIB31" t="s">
        <v>981</v>
      </c>
      <c r="PIC31" t="s">
        <v>981</v>
      </c>
      <c r="PID31" t="s">
        <v>981</v>
      </c>
      <c r="PIE31" t="s">
        <v>981</v>
      </c>
      <c r="PIF31" t="s">
        <v>981</v>
      </c>
      <c r="PIG31" t="s">
        <v>981</v>
      </c>
      <c r="PIH31" t="s">
        <v>981</v>
      </c>
      <c r="PII31" t="s">
        <v>981</v>
      </c>
      <c r="PIJ31" t="s">
        <v>981</v>
      </c>
      <c r="PIK31" t="s">
        <v>981</v>
      </c>
      <c r="PIL31" t="s">
        <v>981</v>
      </c>
      <c r="PIM31" t="s">
        <v>981</v>
      </c>
      <c r="PIN31" t="s">
        <v>981</v>
      </c>
      <c r="PIO31" t="s">
        <v>981</v>
      </c>
      <c r="PIP31" t="s">
        <v>981</v>
      </c>
      <c r="PIQ31" t="s">
        <v>981</v>
      </c>
      <c r="PIR31" t="s">
        <v>981</v>
      </c>
      <c r="PIS31" t="s">
        <v>981</v>
      </c>
      <c r="PIT31" t="s">
        <v>981</v>
      </c>
      <c r="PIU31" t="s">
        <v>981</v>
      </c>
      <c r="PIV31" t="s">
        <v>981</v>
      </c>
      <c r="PIW31" t="s">
        <v>981</v>
      </c>
      <c r="PIX31" t="s">
        <v>981</v>
      </c>
      <c r="PIY31" t="s">
        <v>981</v>
      </c>
      <c r="PIZ31" t="s">
        <v>981</v>
      </c>
      <c r="PJA31" t="s">
        <v>981</v>
      </c>
      <c r="PJB31" t="s">
        <v>981</v>
      </c>
      <c r="PJC31" t="s">
        <v>981</v>
      </c>
      <c r="PJD31" t="s">
        <v>981</v>
      </c>
      <c r="PJE31" t="s">
        <v>981</v>
      </c>
      <c r="PJF31" t="s">
        <v>981</v>
      </c>
      <c r="PJG31" t="s">
        <v>981</v>
      </c>
      <c r="PJH31" t="s">
        <v>981</v>
      </c>
      <c r="PJI31" t="s">
        <v>981</v>
      </c>
      <c r="PJJ31" t="s">
        <v>981</v>
      </c>
      <c r="PJK31" t="s">
        <v>981</v>
      </c>
      <c r="PJL31" t="s">
        <v>981</v>
      </c>
      <c r="PJM31" t="s">
        <v>981</v>
      </c>
      <c r="PJN31" t="s">
        <v>981</v>
      </c>
      <c r="PJO31" t="s">
        <v>981</v>
      </c>
      <c r="PJP31" t="s">
        <v>981</v>
      </c>
      <c r="PJQ31" t="s">
        <v>981</v>
      </c>
      <c r="PJR31" t="s">
        <v>981</v>
      </c>
      <c r="PJS31" t="s">
        <v>981</v>
      </c>
      <c r="PJT31" t="s">
        <v>981</v>
      </c>
      <c r="PJU31" t="s">
        <v>981</v>
      </c>
      <c r="PJV31" t="s">
        <v>981</v>
      </c>
      <c r="PJW31" t="s">
        <v>981</v>
      </c>
      <c r="PJX31" t="s">
        <v>981</v>
      </c>
      <c r="PJY31" t="s">
        <v>981</v>
      </c>
      <c r="PJZ31" t="s">
        <v>981</v>
      </c>
      <c r="PKA31" t="s">
        <v>981</v>
      </c>
      <c r="PKB31" t="s">
        <v>981</v>
      </c>
      <c r="PKC31" t="s">
        <v>981</v>
      </c>
      <c r="PKD31" t="s">
        <v>981</v>
      </c>
      <c r="PKE31" t="s">
        <v>981</v>
      </c>
      <c r="PKF31" t="s">
        <v>981</v>
      </c>
      <c r="PKG31" t="s">
        <v>981</v>
      </c>
      <c r="PKH31" t="s">
        <v>981</v>
      </c>
      <c r="PKI31" t="s">
        <v>981</v>
      </c>
      <c r="PKJ31" t="s">
        <v>981</v>
      </c>
      <c r="PKK31" t="s">
        <v>981</v>
      </c>
      <c r="PKL31" t="s">
        <v>981</v>
      </c>
      <c r="PKM31" t="s">
        <v>981</v>
      </c>
      <c r="PKN31" t="s">
        <v>981</v>
      </c>
      <c r="PKO31" t="s">
        <v>981</v>
      </c>
      <c r="PKP31" t="s">
        <v>981</v>
      </c>
      <c r="PKQ31" t="s">
        <v>981</v>
      </c>
      <c r="PKR31" t="s">
        <v>981</v>
      </c>
      <c r="PKS31" t="s">
        <v>981</v>
      </c>
      <c r="PKT31" t="s">
        <v>981</v>
      </c>
      <c r="PKU31" t="s">
        <v>981</v>
      </c>
      <c r="PKV31" t="s">
        <v>981</v>
      </c>
      <c r="PKW31" t="s">
        <v>981</v>
      </c>
      <c r="PKX31" t="s">
        <v>981</v>
      </c>
      <c r="PKY31" t="s">
        <v>981</v>
      </c>
      <c r="PKZ31" t="s">
        <v>981</v>
      </c>
      <c r="PLA31" t="s">
        <v>981</v>
      </c>
      <c r="PLB31" t="s">
        <v>981</v>
      </c>
      <c r="PLC31" t="s">
        <v>981</v>
      </c>
      <c r="PLD31" t="s">
        <v>981</v>
      </c>
      <c r="PLE31" t="s">
        <v>981</v>
      </c>
      <c r="PLF31" t="s">
        <v>981</v>
      </c>
      <c r="PLG31" t="s">
        <v>981</v>
      </c>
      <c r="PLH31" t="s">
        <v>981</v>
      </c>
      <c r="PLI31" t="s">
        <v>981</v>
      </c>
      <c r="PLJ31" t="s">
        <v>981</v>
      </c>
      <c r="PLK31" t="s">
        <v>981</v>
      </c>
      <c r="PLL31" t="s">
        <v>981</v>
      </c>
      <c r="PLM31" t="s">
        <v>981</v>
      </c>
      <c r="PLN31" t="s">
        <v>981</v>
      </c>
      <c r="PLO31" t="s">
        <v>981</v>
      </c>
      <c r="PLP31" t="s">
        <v>981</v>
      </c>
      <c r="PLQ31" t="s">
        <v>981</v>
      </c>
      <c r="PLR31" t="s">
        <v>981</v>
      </c>
      <c r="PLS31" t="s">
        <v>981</v>
      </c>
      <c r="PLT31" t="s">
        <v>981</v>
      </c>
      <c r="PLU31" t="s">
        <v>981</v>
      </c>
      <c r="PLV31" t="s">
        <v>981</v>
      </c>
      <c r="PLW31" t="s">
        <v>981</v>
      </c>
      <c r="PLX31" t="s">
        <v>981</v>
      </c>
      <c r="PLY31" t="s">
        <v>981</v>
      </c>
      <c r="PLZ31" t="s">
        <v>981</v>
      </c>
      <c r="PMA31" t="s">
        <v>981</v>
      </c>
      <c r="PMB31" t="s">
        <v>981</v>
      </c>
      <c r="PMC31" t="s">
        <v>981</v>
      </c>
      <c r="PMD31" t="s">
        <v>981</v>
      </c>
      <c r="PME31" t="s">
        <v>981</v>
      </c>
      <c r="PMF31" t="s">
        <v>981</v>
      </c>
      <c r="PMG31" t="s">
        <v>981</v>
      </c>
      <c r="PMH31" t="s">
        <v>981</v>
      </c>
      <c r="PMI31" t="s">
        <v>981</v>
      </c>
      <c r="PMJ31" t="s">
        <v>981</v>
      </c>
      <c r="PMK31" t="s">
        <v>981</v>
      </c>
      <c r="PML31" t="s">
        <v>981</v>
      </c>
      <c r="PMM31" t="s">
        <v>981</v>
      </c>
      <c r="PMN31" t="s">
        <v>981</v>
      </c>
      <c r="PMO31" t="s">
        <v>981</v>
      </c>
      <c r="PMP31" t="s">
        <v>981</v>
      </c>
      <c r="PMQ31" t="s">
        <v>981</v>
      </c>
      <c r="PMR31" t="s">
        <v>981</v>
      </c>
      <c r="PMS31" t="s">
        <v>981</v>
      </c>
      <c r="PMT31" t="s">
        <v>981</v>
      </c>
      <c r="PMU31" t="s">
        <v>981</v>
      </c>
      <c r="PMV31" t="s">
        <v>981</v>
      </c>
      <c r="PMW31" t="s">
        <v>981</v>
      </c>
      <c r="PMX31" t="s">
        <v>981</v>
      </c>
      <c r="PMY31" t="s">
        <v>981</v>
      </c>
      <c r="PMZ31" t="s">
        <v>981</v>
      </c>
      <c r="PNA31" t="s">
        <v>981</v>
      </c>
      <c r="PNB31" t="s">
        <v>981</v>
      </c>
      <c r="PNC31" t="s">
        <v>981</v>
      </c>
      <c r="PND31" t="s">
        <v>981</v>
      </c>
      <c r="PNE31" t="s">
        <v>981</v>
      </c>
      <c r="PNF31" t="s">
        <v>981</v>
      </c>
      <c r="PNG31" t="s">
        <v>981</v>
      </c>
      <c r="PNH31" t="s">
        <v>981</v>
      </c>
      <c r="PNI31" t="s">
        <v>981</v>
      </c>
      <c r="PNJ31" t="s">
        <v>981</v>
      </c>
      <c r="PNK31" t="s">
        <v>981</v>
      </c>
      <c r="PNL31" t="s">
        <v>981</v>
      </c>
      <c r="PNM31" t="s">
        <v>981</v>
      </c>
      <c r="PNN31" t="s">
        <v>981</v>
      </c>
      <c r="PNO31" t="s">
        <v>981</v>
      </c>
      <c r="PNP31" t="s">
        <v>981</v>
      </c>
      <c r="PNQ31" t="s">
        <v>981</v>
      </c>
      <c r="PNR31" t="s">
        <v>981</v>
      </c>
      <c r="PNS31" t="s">
        <v>981</v>
      </c>
      <c r="PNT31" t="s">
        <v>981</v>
      </c>
      <c r="PNU31" t="s">
        <v>981</v>
      </c>
      <c r="PNV31" t="s">
        <v>981</v>
      </c>
      <c r="PNW31" t="s">
        <v>981</v>
      </c>
      <c r="PNX31" t="s">
        <v>981</v>
      </c>
      <c r="PNY31" t="s">
        <v>981</v>
      </c>
      <c r="PNZ31" t="s">
        <v>981</v>
      </c>
      <c r="POA31" t="s">
        <v>981</v>
      </c>
      <c r="POB31" t="s">
        <v>981</v>
      </c>
      <c r="POC31" t="s">
        <v>981</v>
      </c>
      <c r="POD31" t="s">
        <v>981</v>
      </c>
      <c r="POE31" t="s">
        <v>981</v>
      </c>
      <c r="POF31" t="s">
        <v>981</v>
      </c>
      <c r="POG31" t="s">
        <v>981</v>
      </c>
      <c r="POH31" t="s">
        <v>981</v>
      </c>
      <c r="POI31" t="s">
        <v>981</v>
      </c>
      <c r="POJ31" t="s">
        <v>981</v>
      </c>
      <c r="POK31" t="s">
        <v>981</v>
      </c>
      <c r="POL31" t="s">
        <v>981</v>
      </c>
      <c r="POM31" t="s">
        <v>981</v>
      </c>
      <c r="PON31" t="s">
        <v>981</v>
      </c>
      <c r="POO31" t="s">
        <v>981</v>
      </c>
      <c r="POP31" t="s">
        <v>981</v>
      </c>
      <c r="POQ31" t="s">
        <v>981</v>
      </c>
      <c r="POR31" t="s">
        <v>981</v>
      </c>
      <c r="POS31" t="s">
        <v>981</v>
      </c>
      <c r="POT31" t="s">
        <v>981</v>
      </c>
      <c r="POU31" t="s">
        <v>981</v>
      </c>
      <c r="POV31" t="s">
        <v>981</v>
      </c>
      <c r="POW31" t="s">
        <v>981</v>
      </c>
      <c r="POX31" t="s">
        <v>981</v>
      </c>
      <c r="POY31" t="s">
        <v>981</v>
      </c>
      <c r="POZ31" t="s">
        <v>981</v>
      </c>
      <c r="PPA31" t="s">
        <v>981</v>
      </c>
      <c r="PPB31" t="s">
        <v>981</v>
      </c>
      <c r="PPC31" t="s">
        <v>981</v>
      </c>
      <c r="PPD31" t="s">
        <v>981</v>
      </c>
      <c r="PPE31" t="s">
        <v>981</v>
      </c>
      <c r="PPF31" t="s">
        <v>981</v>
      </c>
      <c r="PPG31" t="s">
        <v>981</v>
      </c>
      <c r="PPH31" t="s">
        <v>981</v>
      </c>
      <c r="PPI31" t="s">
        <v>981</v>
      </c>
      <c r="PPJ31" t="s">
        <v>981</v>
      </c>
      <c r="PPK31" t="s">
        <v>981</v>
      </c>
      <c r="PPL31" t="s">
        <v>981</v>
      </c>
      <c r="PPM31" t="s">
        <v>981</v>
      </c>
      <c r="PPN31" t="s">
        <v>981</v>
      </c>
      <c r="PPO31" t="s">
        <v>981</v>
      </c>
      <c r="PPP31" t="s">
        <v>981</v>
      </c>
      <c r="PPQ31" t="s">
        <v>981</v>
      </c>
      <c r="PPR31" t="s">
        <v>981</v>
      </c>
      <c r="PPS31" t="s">
        <v>981</v>
      </c>
      <c r="PPT31" t="s">
        <v>981</v>
      </c>
      <c r="PPU31" t="s">
        <v>981</v>
      </c>
      <c r="PPV31" t="s">
        <v>981</v>
      </c>
      <c r="PPW31" t="s">
        <v>981</v>
      </c>
      <c r="PPX31" t="s">
        <v>981</v>
      </c>
      <c r="PPY31" t="s">
        <v>981</v>
      </c>
      <c r="PPZ31" t="s">
        <v>981</v>
      </c>
      <c r="PQA31" t="s">
        <v>981</v>
      </c>
      <c r="PQB31" t="s">
        <v>981</v>
      </c>
      <c r="PQC31" t="s">
        <v>981</v>
      </c>
      <c r="PQD31" t="s">
        <v>981</v>
      </c>
      <c r="PQE31" t="s">
        <v>981</v>
      </c>
      <c r="PQF31" t="s">
        <v>981</v>
      </c>
      <c r="PQG31" t="s">
        <v>981</v>
      </c>
      <c r="PQH31" t="s">
        <v>981</v>
      </c>
      <c r="PQI31" t="s">
        <v>981</v>
      </c>
      <c r="PQJ31" t="s">
        <v>981</v>
      </c>
      <c r="PQK31" t="s">
        <v>981</v>
      </c>
      <c r="PQL31" t="s">
        <v>981</v>
      </c>
      <c r="PQM31" t="s">
        <v>981</v>
      </c>
      <c r="PQN31" t="s">
        <v>981</v>
      </c>
      <c r="PQO31" t="s">
        <v>981</v>
      </c>
      <c r="PQP31" t="s">
        <v>981</v>
      </c>
      <c r="PQQ31" t="s">
        <v>981</v>
      </c>
      <c r="PQR31" t="s">
        <v>981</v>
      </c>
      <c r="PQS31" t="s">
        <v>981</v>
      </c>
      <c r="PQT31" t="s">
        <v>981</v>
      </c>
      <c r="PQU31" t="s">
        <v>981</v>
      </c>
      <c r="PQV31" t="s">
        <v>981</v>
      </c>
      <c r="PQW31" t="s">
        <v>981</v>
      </c>
      <c r="PQX31" t="s">
        <v>981</v>
      </c>
      <c r="PQY31" t="s">
        <v>981</v>
      </c>
      <c r="PQZ31" t="s">
        <v>981</v>
      </c>
      <c r="PRA31" t="s">
        <v>981</v>
      </c>
      <c r="PRB31" t="s">
        <v>981</v>
      </c>
      <c r="PRC31" t="s">
        <v>981</v>
      </c>
      <c r="PRD31" t="s">
        <v>981</v>
      </c>
      <c r="PRE31" t="s">
        <v>981</v>
      </c>
      <c r="PRF31" t="s">
        <v>981</v>
      </c>
      <c r="PRG31" t="s">
        <v>981</v>
      </c>
      <c r="PRH31" t="s">
        <v>981</v>
      </c>
      <c r="PRI31" t="s">
        <v>981</v>
      </c>
      <c r="PRJ31" t="s">
        <v>981</v>
      </c>
      <c r="PRK31" t="s">
        <v>981</v>
      </c>
      <c r="PRL31" t="s">
        <v>981</v>
      </c>
      <c r="PRM31" t="s">
        <v>981</v>
      </c>
      <c r="PRN31" t="s">
        <v>981</v>
      </c>
      <c r="PRO31" t="s">
        <v>981</v>
      </c>
      <c r="PRP31" t="s">
        <v>981</v>
      </c>
      <c r="PRQ31" t="s">
        <v>981</v>
      </c>
      <c r="PRR31" t="s">
        <v>981</v>
      </c>
      <c r="PRS31" t="s">
        <v>981</v>
      </c>
      <c r="PRT31" t="s">
        <v>981</v>
      </c>
      <c r="PRU31" t="s">
        <v>981</v>
      </c>
      <c r="PRV31" t="s">
        <v>981</v>
      </c>
      <c r="PRW31" t="s">
        <v>981</v>
      </c>
      <c r="PRX31" t="s">
        <v>981</v>
      </c>
      <c r="PRY31" t="s">
        <v>981</v>
      </c>
      <c r="PRZ31" t="s">
        <v>981</v>
      </c>
      <c r="PSA31" t="s">
        <v>981</v>
      </c>
      <c r="PSB31" t="s">
        <v>981</v>
      </c>
      <c r="PSC31" t="s">
        <v>981</v>
      </c>
      <c r="PSD31" t="s">
        <v>981</v>
      </c>
      <c r="PSE31" t="s">
        <v>981</v>
      </c>
      <c r="PSF31" t="s">
        <v>981</v>
      </c>
      <c r="PSG31" t="s">
        <v>981</v>
      </c>
      <c r="PSH31" t="s">
        <v>981</v>
      </c>
      <c r="PSI31" t="s">
        <v>981</v>
      </c>
      <c r="PSJ31" t="s">
        <v>981</v>
      </c>
      <c r="PSK31" t="s">
        <v>981</v>
      </c>
      <c r="PSL31" t="s">
        <v>981</v>
      </c>
      <c r="PSM31" t="s">
        <v>981</v>
      </c>
      <c r="PSN31" t="s">
        <v>981</v>
      </c>
      <c r="PSO31" t="s">
        <v>981</v>
      </c>
      <c r="PSP31" t="s">
        <v>981</v>
      </c>
      <c r="PSQ31" t="s">
        <v>981</v>
      </c>
      <c r="PSR31" t="s">
        <v>981</v>
      </c>
      <c r="PSS31" t="s">
        <v>981</v>
      </c>
      <c r="PST31" t="s">
        <v>981</v>
      </c>
      <c r="PSU31" t="s">
        <v>981</v>
      </c>
      <c r="PSV31" t="s">
        <v>981</v>
      </c>
      <c r="PSW31" t="s">
        <v>981</v>
      </c>
      <c r="PSX31" t="s">
        <v>981</v>
      </c>
      <c r="PSY31" t="s">
        <v>981</v>
      </c>
      <c r="PSZ31" t="s">
        <v>981</v>
      </c>
      <c r="PTA31" t="s">
        <v>981</v>
      </c>
      <c r="PTB31" t="s">
        <v>981</v>
      </c>
      <c r="PTC31" t="s">
        <v>981</v>
      </c>
      <c r="PTD31" t="s">
        <v>981</v>
      </c>
      <c r="PTE31" t="s">
        <v>981</v>
      </c>
      <c r="PTF31" t="s">
        <v>981</v>
      </c>
      <c r="PTG31" t="s">
        <v>981</v>
      </c>
      <c r="PTH31" t="s">
        <v>981</v>
      </c>
      <c r="PTI31" t="s">
        <v>981</v>
      </c>
      <c r="PTJ31" t="s">
        <v>981</v>
      </c>
      <c r="PTK31" t="s">
        <v>981</v>
      </c>
      <c r="PTL31" t="s">
        <v>981</v>
      </c>
      <c r="PTM31" t="s">
        <v>981</v>
      </c>
      <c r="PTN31" t="s">
        <v>981</v>
      </c>
      <c r="PTO31" t="s">
        <v>981</v>
      </c>
      <c r="PTP31" t="s">
        <v>981</v>
      </c>
      <c r="PTQ31" t="s">
        <v>981</v>
      </c>
      <c r="PTR31" t="s">
        <v>981</v>
      </c>
      <c r="PTS31" t="s">
        <v>981</v>
      </c>
      <c r="PTT31" t="s">
        <v>981</v>
      </c>
      <c r="PTU31" t="s">
        <v>981</v>
      </c>
      <c r="PTV31" t="s">
        <v>981</v>
      </c>
      <c r="PTW31" t="s">
        <v>981</v>
      </c>
      <c r="PTX31" t="s">
        <v>981</v>
      </c>
      <c r="PTY31" t="s">
        <v>981</v>
      </c>
      <c r="PTZ31" t="s">
        <v>981</v>
      </c>
      <c r="PUA31" t="s">
        <v>981</v>
      </c>
      <c r="PUB31" t="s">
        <v>981</v>
      </c>
      <c r="PUC31" t="s">
        <v>981</v>
      </c>
      <c r="PUD31" t="s">
        <v>981</v>
      </c>
      <c r="PUE31" t="s">
        <v>981</v>
      </c>
      <c r="PUF31" t="s">
        <v>981</v>
      </c>
      <c r="PUG31" t="s">
        <v>981</v>
      </c>
      <c r="PUH31" t="s">
        <v>981</v>
      </c>
      <c r="PUI31" t="s">
        <v>981</v>
      </c>
      <c r="PUJ31" t="s">
        <v>981</v>
      </c>
      <c r="PUK31" t="s">
        <v>981</v>
      </c>
      <c r="PUL31" t="s">
        <v>981</v>
      </c>
      <c r="PUM31" t="s">
        <v>981</v>
      </c>
      <c r="PUN31" t="s">
        <v>981</v>
      </c>
      <c r="PUO31" t="s">
        <v>981</v>
      </c>
      <c r="PUP31" t="s">
        <v>981</v>
      </c>
      <c r="PUQ31" t="s">
        <v>981</v>
      </c>
      <c r="PUR31" t="s">
        <v>981</v>
      </c>
      <c r="PUS31" t="s">
        <v>981</v>
      </c>
      <c r="PUT31" t="s">
        <v>981</v>
      </c>
      <c r="PUU31" t="s">
        <v>981</v>
      </c>
      <c r="PUV31" t="s">
        <v>981</v>
      </c>
      <c r="PUW31" t="s">
        <v>981</v>
      </c>
      <c r="PUX31" t="s">
        <v>981</v>
      </c>
      <c r="PUY31" t="s">
        <v>981</v>
      </c>
      <c r="PUZ31" t="s">
        <v>981</v>
      </c>
      <c r="PVA31" t="s">
        <v>981</v>
      </c>
      <c r="PVB31" t="s">
        <v>981</v>
      </c>
      <c r="PVC31" t="s">
        <v>981</v>
      </c>
      <c r="PVD31" t="s">
        <v>981</v>
      </c>
      <c r="PVE31" t="s">
        <v>981</v>
      </c>
      <c r="PVF31" t="s">
        <v>981</v>
      </c>
      <c r="PVG31" t="s">
        <v>981</v>
      </c>
      <c r="PVH31" t="s">
        <v>981</v>
      </c>
      <c r="PVI31" t="s">
        <v>981</v>
      </c>
      <c r="PVJ31" t="s">
        <v>981</v>
      </c>
      <c r="PVK31" t="s">
        <v>981</v>
      </c>
      <c r="PVL31" t="s">
        <v>981</v>
      </c>
      <c r="PVM31" t="s">
        <v>981</v>
      </c>
      <c r="PVN31" t="s">
        <v>981</v>
      </c>
      <c r="PVO31" t="s">
        <v>981</v>
      </c>
      <c r="PVP31" t="s">
        <v>981</v>
      </c>
      <c r="PVQ31" t="s">
        <v>981</v>
      </c>
      <c r="PVR31" t="s">
        <v>981</v>
      </c>
      <c r="PVS31" t="s">
        <v>981</v>
      </c>
      <c r="PVT31" t="s">
        <v>981</v>
      </c>
      <c r="PVU31" t="s">
        <v>981</v>
      </c>
      <c r="PVV31" t="s">
        <v>981</v>
      </c>
      <c r="PVW31" t="s">
        <v>981</v>
      </c>
      <c r="PVX31" t="s">
        <v>981</v>
      </c>
      <c r="PVY31" t="s">
        <v>981</v>
      </c>
      <c r="PVZ31" t="s">
        <v>981</v>
      </c>
      <c r="PWA31" t="s">
        <v>981</v>
      </c>
      <c r="PWB31" t="s">
        <v>981</v>
      </c>
      <c r="PWC31" t="s">
        <v>981</v>
      </c>
      <c r="PWD31" t="s">
        <v>981</v>
      </c>
      <c r="PWE31" t="s">
        <v>981</v>
      </c>
      <c r="PWF31" t="s">
        <v>981</v>
      </c>
      <c r="PWG31" t="s">
        <v>981</v>
      </c>
      <c r="PWH31" t="s">
        <v>981</v>
      </c>
      <c r="PWI31" t="s">
        <v>981</v>
      </c>
      <c r="PWJ31" t="s">
        <v>981</v>
      </c>
      <c r="PWK31" t="s">
        <v>981</v>
      </c>
      <c r="PWL31" t="s">
        <v>981</v>
      </c>
      <c r="PWM31" t="s">
        <v>981</v>
      </c>
      <c r="PWN31" t="s">
        <v>981</v>
      </c>
      <c r="PWO31" t="s">
        <v>981</v>
      </c>
      <c r="PWP31" t="s">
        <v>981</v>
      </c>
      <c r="PWQ31" t="s">
        <v>981</v>
      </c>
      <c r="PWR31" t="s">
        <v>981</v>
      </c>
      <c r="PWS31" t="s">
        <v>981</v>
      </c>
      <c r="PWT31" t="s">
        <v>981</v>
      </c>
      <c r="PWU31" t="s">
        <v>981</v>
      </c>
      <c r="PWV31" t="s">
        <v>981</v>
      </c>
      <c r="PWW31" t="s">
        <v>981</v>
      </c>
      <c r="PWX31" t="s">
        <v>981</v>
      </c>
      <c r="PWY31" t="s">
        <v>981</v>
      </c>
      <c r="PWZ31" t="s">
        <v>981</v>
      </c>
      <c r="PXA31" t="s">
        <v>981</v>
      </c>
      <c r="PXB31" t="s">
        <v>981</v>
      </c>
      <c r="PXC31" t="s">
        <v>981</v>
      </c>
      <c r="PXD31" t="s">
        <v>981</v>
      </c>
      <c r="PXE31" t="s">
        <v>981</v>
      </c>
      <c r="PXF31" t="s">
        <v>981</v>
      </c>
      <c r="PXG31" t="s">
        <v>981</v>
      </c>
      <c r="PXH31" t="s">
        <v>981</v>
      </c>
      <c r="PXI31" t="s">
        <v>981</v>
      </c>
      <c r="PXJ31" t="s">
        <v>981</v>
      </c>
      <c r="PXK31" t="s">
        <v>981</v>
      </c>
      <c r="PXL31" t="s">
        <v>981</v>
      </c>
      <c r="PXM31" t="s">
        <v>981</v>
      </c>
      <c r="PXN31" t="s">
        <v>981</v>
      </c>
      <c r="PXO31" t="s">
        <v>981</v>
      </c>
      <c r="PXP31" t="s">
        <v>981</v>
      </c>
      <c r="PXQ31" t="s">
        <v>981</v>
      </c>
      <c r="PXR31" t="s">
        <v>981</v>
      </c>
      <c r="PXS31" t="s">
        <v>981</v>
      </c>
      <c r="PXT31" t="s">
        <v>981</v>
      </c>
      <c r="PXU31" t="s">
        <v>981</v>
      </c>
      <c r="PXV31" t="s">
        <v>981</v>
      </c>
      <c r="PXW31" t="s">
        <v>981</v>
      </c>
      <c r="PXX31" t="s">
        <v>981</v>
      </c>
      <c r="PXY31" t="s">
        <v>981</v>
      </c>
      <c r="PXZ31" t="s">
        <v>981</v>
      </c>
      <c r="PYA31" t="s">
        <v>981</v>
      </c>
      <c r="PYB31" t="s">
        <v>981</v>
      </c>
      <c r="PYC31" t="s">
        <v>981</v>
      </c>
      <c r="PYD31" t="s">
        <v>981</v>
      </c>
      <c r="PYE31" t="s">
        <v>981</v>
      </c>
      <c r="PYF31" t="s">
        <v>981</v>
      </c>
      <c r="PYG31" t="s">
        <v>981</v>
      </c>
      <c r="PYH31" t="s">
        <v>981</v>
      </c>
      <c r="PYI31" t="s">
        <v>981</v>
      </c>
      <c r="PYJ31" t="s">
        <v>981</v>
      </c>
      <c r="PYK31" t="s">
        <v>981</v>
      </c>
      <c r="PYL31" t="s">
        <v>981</v>
      </c>
      <c r="PYM31" t="s">
        <v>981</v>
      </c>
      <c r="PYN31" t="s">
        <v>981</v>
      </c>
      <c r="PYO31" t="s">
        <v>981</v>
      </c>
      <c r="PYP31" t="s">
        <v>981</v>
      </c>
      <c r="PYQ31" t="s">
        <v>981</v>
      </c>
      <c r="PYR31" t="s">
        <v>981</v>
      </c>
      <c r="PYS31" t="s">
        <v>981</v>
      </c>
      <c r="PYT31" t="s">
        <v>981</v>
      </c>
      <c r="PYU31" t="s">
        <v>981</v>
      </c>
      <c r="PYV31" t="s">
        <v>981</v>
      </c>
      <c r="PYW31" t="s">
        <v>981</v>
      </c>
      <c r="PYX31" t="s">
        <v>981</v>
      </c>
      <c r="PYY31" t="s">
        <v>981</v>
      </c>
      <c r="PYZ31" t="s">
        <v>981</v>
      </c>
      <c r="PZA31" t="s">
        <v>981</v>
      </c>
      <c r="PZB31" t="s">
        <v>981</v>
      </c>
      <c r="PZC31" t="s">
        <v>981</v>
      </c>
      <c r="PZD31" t="s">
        <v>981</v>
      </c>
      <c r="PZE31" t="s">
        <v>981</v>
      </c>
      <c r="PZF31" t="s">
        <v>981</v>
      </c>
      <c r="PZG31" t="s">
        <v>981</v>
      </c>
      <c r="PZH31" t="s">
        <v>981</v>
      </c>
      <c r="PZI31" t="s">
        <v>981</v>
      </c>
      <c r="PZJ31" t="s">
        <v>981</v>
      </c>
      <c r="PZK31" t="s">
        <v>981</v>
      </c>
      <c r="PZL31" t="s">
        <v>981</v>
      </c>
      <c r="PZM31" t="s">
        <v>981</v>
      </c>
      <c r="PZN31" t="s">
        <v>981</v>
      </c>
      <c r="PZO31" t="s">
        <v>981</v>
      </c>
      <c r="PZP31" t="s">
        <v>981</v>
      </c>
      <c r="PZQ31" t="s">
        <v>981</v>
      </c>
      <c r="PZR31" t="s">
        <v>981</v>
      </c>
      <c r="PZS31" t="s">
        <v>981</v>
      </c>
      <c r="PZT31" t="s">
        <v>981</v>
      </c>
      <c r="PZU31" t="s">
        <v>981</v>
      </c>
      <c r="PZV31" t="s">
        <v>981</v>
      </c>
      <c r="PZW31" t="s">
        <v>981</v>
      </c>
      <c r="PZX31" t="s">
        <v>981</v>
      </c>
      <c r="PZY31" t="s">
        <v>981</v>
      </c>
      <c r="PZZ31" t="s">
        <v>981</v>
      </c>
      <c r="QAA31" t="s">
        <v>981</v>
      </c>
      <c r="QAB31" t="s">
        <v>981</v>
      </c>
      <c r="QAC31" t="s">
        <v>981</v>
      </c>
      <c r="QAD31" t="s">
        <v>981</v>
      </c>
      <c r="QAE31" t="s">
        <v>981</v>
      </c>
      <c r="QAF31" t="s">
        <v>981</v>
      </c>
      <c r="QAG31" t="s">
        <v>981</v>
      </c>
      <c r="QAH31" t="s">
        <v>981</v>
      </c>
      <c r="QAI31" t="s">
        <v>981</v>
      </c>
      <c r="QAJ31" t="s">
        <v>981</v>
      </c>
      <c r="QAK31" t="s">
        <v>981</v>
      </c>
      <c r="QAL31" t="s">
        <v>981</v>
      </c>
      <c r="QAM31" t="s">
        <v>981</v>
      </c>
      <c r="QAN31" t="s">
        <v>981</v>
      </c>
      <c r="QAO31" t="s">
        <v>981</v>
      </c>
      <c r="QAP31" t="s">
        <v>981</v>
      </c>
      <c r="QAQ31" t="s">
        <v>981</v>
      </c>
      <c r="QAR31" t="s">
        <v>981</v>
      </c>
      <c r="QAS31" t="s">
        <v>981</v>
      </c>
      <c r="QAT31" t="s">
        <v>981</v>
      </c>
      <c r="QAU31" t="s">
        <v>981</v>
      </c>
      <c r="QAV31" t="s">
        <v>981</v>
      </c>
      <c r="QAW31" t="s">
        <v>981</v>
      </c>
      <c r="QAX31" t="s">
        <v>981</v>
      </c>
      <c r="QAY31" t="s">
        <v>981</v>
      </c>
      <c r="QAZ31" t="s">
        <v>981</v>
      </c>
      <c r="QBA31" t="s">
        <v>981</v>
      </c>
      <c r="QBB31" t="s">
        <v>981</v>
      </c>
      <c r="QBC31" t="s">
        <v>981</v>
      </c>
      <c r="QBD31" t="s">
        <v>981</v>
      </c>
      <c r="QBE31" t="s">
        <v>981</v>
      </c>
      <c r="QBF31" t="s">
        <v>981</v>
      </c>
      <c r="QBG31" t="s">
        <v>981</v>
      </c>
      <c r="QBH31" t="s">
        <v>981</v>
      </c>
      <c r="QBI31" t="s">
        <v>981</v>
      </c>
      <c r="QBJ31" t="s">
        <v>981</v>
      </c>
      <c r="QBK31" t="s">
        <v>981</v>
      </c>
      <c r="QBL31" t="s">
        <v>981</v>
      </c>
      <c r="QBM31" t="s">
        <v>981</v>
      </c>
      <c r="QBN31" t="s">
        <v>981</v>
      </c>
      <c r="QBO31" t="s">
        <v>981</v>
      </c>
      <c r="QBP31" t="s">
        <v>981</v>
      </c>
      <c r="QBQ31" t="s">
        <v>981</v>
      </c>
      <c r="QBR31" t="s">
        <v>981</v>
      </c>
      <c r="QBS31" t="s">
        <v>981</v>
      </c>
      <c r="QBT31" t="s">
        <v>981</v>
      </c>
      <c r="QBU31" t="s">
        <v>981</v>
      </c>
      <c r="QBV31" t="s">
        <v>981</v>
      </c>
      <c r="QBW31" t="s">
        <v>981</v>
      </c>
      <c r="QBX31" t="s">
        <v>981</v>
      </c>
      <c r="QBY31" t="s">
        <v>981</v>
      </c>
      <c r="QBZ31" t="s">
        <v>981</v>
      </c>
      <c r="QCA31" t="s">
        <v>981</v>
      </c>
      <c r="QCB31" t="s">
        <v>981</v>
      </c>
      <c r="QCC31" t="s">
        <v>981</v>
      </c>
      <c r="QCD31" t="s">
        <v>981</v>
      </c>
      <c r="QCE31" t="s">
        <v>981</v>
      </c>
      <c r="QCF31" t="s">
        <v>981</v>
      </c>
      <c r="QCG31" t="s">
        <v>981</v>
      </c>
      <c r="QCH31" t="s">
        <v>981</v>
      </c>
      <c r="QCI31" t="s">
        <v>981</v>
      </c>
      <c r="QCJ31" t="s">
        <v>981</v>
      </c>
      <c r="QCK31" t="s">
        <v>981</v>
      </c>
      <c r="QCL31" t="s">
        <v>981</v>
      </c>
      <c r="QCM31" t="s">
        <v>981</v>
      </c>
      <c r="QCN31" t="s">
        <v>981</v>
      </c>
      <c r="QCO31" t="s">
        <v>981</v>
      </c>
      <c r="QCP31" t="s">
        <v>981</v>
      </c>
      <c r="QCQ31" t="s">
        <v>981</v>
      </c>
      <c r="QCR31" t="s">
        <v>981</v>
      </c>
      <c r="QCS31" t="s">
        <v>981</v>
      </c>
      <c r="QCT31" t="s">
        <v>981</v>
      </c>
      <c r="QCU31" t="s">
        <v>981</v>
      </c>
      <c r="QCV31" t="s">
        <v>981</v>
      </c>
      <c r="QCW31" t="s">
        <v>981</v>
      </c>
      <c r="QCX31" t="s">
        <v>981</v>
      </c>
      <c r="QCY31" t="s">
        <v>981</v>
      </c>
      <c r="QCZ31" t="s">
        <v>981</v>
      </c>
      <c r="QDA31" t="s">
        <v>981</v>
      </c>
      <c r="QDB31" t="s">
        <v>981</v>
      </c>
      <c r="QDC31" t="s">
        <v>981</v>
      </c>
      <c r="QDD31" t="s">
        <v>981</v>
      </c>
      <c r="QDE31" t="s">
        <v>981</v>
      </c>
      <c r="QDF31" t="s">
        <v>981</v>
      </c>
      <c r="QDG31" t="s">
        <v>981</v>
      </c>
      <c r="QDH31" t="s">
        <v>981</v>
      </c>
      <c r="QDI31" t="s">
        <v>981</v>
      </c>
      <c r="QDJ31" t="s">
        <v>981</v>
      </c>
      <c r="QDK31" t="s">
        <v>981</v>
      </c>
      <c r="QDL31" t="s">
        <v>981</v>
      </c>
      <c r="QDM31" t="s">
        <v>981</v>
      </c>
      <c r="QDN31" t="s">
        <v>981</v>
      </c>
      <c r="QDO31" t="s">
        <v>981</v>
      </c>
      <c r="QDP31" t="s">
        <v>981</v>
      </c>
      <c r="QDQ31" t="s">
        <v>981</v>
      </c>
      <c r="QDR31" t="s">
        <v>981</v>
      </c>
      <c r="QDS31" t="s">
        <v>981</v>
      </c>
      <c r="QDT31" t="s">
        <v>981</v>
      </c>
      <c r="QDU31" t="s">
        <v>981</v>
      </c>
      <c r="QDV31" t="s">
        <v>981</v>
      </c>
      <c r="QDW31" t="s">
        <v>981</v>
      </c>
      <c r="QDX31" t="s">
        <v>981</v>
      </c>
      <c r="QDY31" t="s">
        <v>981</v>
      </c>
      <c r="QDZ31" t="s">
        <v>981</v>
      </c>
      <c r="QEA31" t="s">
        <v>981</v>
      </c>
      <c r="QEB31" t="s">
        <v>981</v>
      </c>
      <c r="QEC31" t="s">
        <v>981</v>
      </c>
      <c r="QED31" t="s">
        <v>981</v>
      </c>
      <c r="QEE31" t="s">
        <v>981</v>
      </c>
      <c r="QEF31" t="s">
        <v>981</v>
      </c>
      <c r="QEG31" t="s">
        <v>981</v>
      </c>
      <c r="QEH31" t="s">
        <v>981</v>
      </c>
      <c r="QEI31" t="s">
        <v>981</v>
      </c>
      <c r="QEJ31" t="s">
        <v>981</v>
      </c>
      <c r="QEK31" t="s">
        <v>981</v>
      </c>
      <c r="QEL31" t="s">
        <v>981</v>
      </c>
      <c r="QEM31" t="s">
        <v>981</v>
      </c>
      <c r="QEN31" t="s">
        <v>981</v>
      </c>
      <c r="QEO31" t="s">
        <v>981</v>
      </c>
      <c r="QEP31" t="s">
        <v>981</v>
      </c>
      <c r="QEQ31" t="s">
        <v>981</v>
      </c>
      <c r="QER31" t="s">
        <v>981</v>
      </c>
      <c r="QES31" t="s">
        <v>981</v>
      </c>
      <c r="QET31" t="s">
        <v>981</v>
      </c>
      <c r="QEU31" t="s">
        <v>981</v>
      </c>
      <c r="QEV31" t="s">
        <v>981</v>
      </c>
      <c r="QEW31" t="s">
        <v>981</v>
      </c>
      <c r="QEX31" t="s">
        <v>981</v>
      </c>
      <c r="QEY31" t="s">
        <v>981</v>
      </c>
      <c r="QEZ31" t="s">
        <v>981</v>
      </c>
      <c r="QFA31" t="s">
        <v>981</v>
      </c>
      <c r="QFB31" t="s">
        <v>981</v>
      </c>
      <c r="QFC31" t="s">
        <v>981</v>
      </c>
      <c r="QFD31" t="s">
        <v>981</v>
      </c>
      <c r="QFE31" t="s">
        <v>981</v>
      </c>
      <c r="QFF31" t="s">
        <v>981</v>
      </c>
      <c r="QFG31" t="s">
        <v>981</v>
      </c>
      <c r="QFH31" t="s">
        <v>981</v>
      </c>
      <c r="QFI31" t="s">
        <v>981</v>
      </c>
      <c r="QFJ31" t="s">
        <v>981</v>
      </c>
      <c r="QFK31" t="s">
        <v>981</v>
      </c>
      <c r="QFL31" t="s">
        <v>981</v>
      </c>
      <c r="QFM31" t="s">
        <v>981</v>
      </c>
      <c r="QFN31" t="s">
        <v>981</v>
      </c>
      <c r="QFO31" t="s">
        <v>981</v>
      </c>
      <c r="QFP31" t="s">
        <v>981</v>
      </c>
      <c r="QFQ31" t="s">
        <v>981</v>
      </c>
      <c r="QFR31" t="s">
        <v>981</v>
      </c>
      <c r="QFS31" t="s">
        <v>981</v>
      </c>
      <c r="QFT31" t="s">
        <v>981</v>
      </c>
      <c r="QFU31" t="s">
        <v>981</v>
      </c>
      <c r="QFV31" t="s">
        <v>981</v>
      </c>
      <c r="QFW31" t="s">
        <v>981</v>
      </c>
      <c r="QFX31" t="s">
        <v>981</v>
      </c>
      <c r="QFY31" t="s">
        <v>981</v>
      </c>
      <c r="QFZ31" t="s">
        <v>981</v>
      </c>
      <c r="QGA31" t="s">
        <v>981</v>
      </c>
      <c r="QGB31" t="s">
        <v>981</v>
      </c>
      <c r="QGC31" t="s">
        <v>981</v>
      </c>
      <c r="QGD31" t="s">
        <v>981</v>
      </c>
      <c r="QGE31" t="s">
        <v>981</v>
      </c>
      <c r="QGF31" t="s">
        <v>981</v>
      </c>
      <c r="QGG31" t="s">
        <v>981</v>
      </c>
      <c r="QGH31" t="s">
        <v>981</v>
      </c>
      <c r="QGI31" t="s">
        <v>981</v>
      </c>
      <c r="QGJ31" t="s">
        <v>981</v>
      </c>
      <c r="QGK31" t="s">
        <v>981</v>
      </c>
      <c r="QGL31" t="s">
        <v>981</v>
      </c>
      <c r="QGM31" t="s">
        <v>981</v>
      </c>
      <c r="QGN31" t="s">
        <v>981</v>
      </c>
      <c r="QGO31" t="s">
        <v>981</v>
      </c>
      <c r="QGP31" t="s">
        <v>981</v>
      </c>
      <c r="QGQ31" t="s">
        <v>981</v>
      </c>
      <c r="QGR31" t="s">
        <v>981</v>
      </c>
      <c r="QGS31" t="s">
        <v>981</v>
      </c>
      <c r="QGT31" t="s">
        <v>981</v>
      </c>
      <c r="QGU31" t="s">
        <v>981</v>
      </c>
      <c r="QGV31" t="s">
        <v>981</v>
      </c>
      <c r="QGW31" t="s">
        <v>981</v>
      </c>
      <c r="QGX31" t="s">
        <v>981</v>
      </c>
      <c r="QGY31" t="s">
        <v>981</v>
      </c>
      <c r="QGZ31" t="s">
        <v>981</v>
      </c>
      <c r="QHA31" t="s">
        <v>981</v>
      </c>
      <c r="QHB31" t="s">
        <v>981</v>
      </c>
      <c r="QHC31" t="s">
        <v>981</v>
      </c>
      <c r="QHD31" t="s">
        <v>981</v>
      </c>
      <c r="QHE31" t="s">
        <v>981</v>
      </c>
      <c r="QHF31" t="s">
        <v>981</v>
      </c>
      <c r="QHG31" t="s">
        <v>981</v>
      </c>
      <c r="QHH31" t="s">
        <v>981</v>
      </c>
      <c r="QHI31" t="s">
        <v>981</v>
      </c>
      <c r="QHJ31" t="s">
        <v>981</v>
      </c>
      <c r="QHK31" t="s">
        <v>981</v>
      </c>
      <c r="QHL31" t="s">
        <v>981</v>
      </c>
      <c r="QHM31" t="s">
        <v>981</v>
      </c>
      <c r="QHN31" t="s">
        <v>981</v>
      </c>
      <c r="QHO31" t="s">
        <v>981</v>
      </c>
      <c r="QHP31" t="s">
        <v>981</v>
      </c>
      <c r="QHQ31" t="s">
        <v>981</v>
      </c>
      <c r="QHR31" t="s">
        <v>981</v>
      </c>
      <c r="QHS31" t="s">
        <v>981</v>
      </c>
      <c r="QHT31" t="s">
        <v>981</v>
      </c>
      <c r="QHU31" t="s">
        <v>981</v>
      </c>
      <c r="QHV31" t="s">
        <v>981</v>
      </c>
      <c r="QHW31" t="s">
        <v>981</v>
      </c>
      <c r="QHX31" t="s">
        <v>981</v>
      </c>
      <c r="QHY31" t="s">
        <v>981</v>
      </c>
      <c r="QHZ31" t="s">
        <v>981</v>
      </c>
      <c r="QIA31" t="s">
        <v>981</v>
      </c>
      <c r="QIB31" t="s">
        <v>981</v>
      </c>
      <c r="QIC31" t="s">
        <v>981</v>
      </c>
      <c r="QID31" t="s">
        <v>981</v>
      </c>
      <c r="QIE31" t="s">
        <v>981</v>
      </c>
      <c r="QIF31" t="s">
        <v>981</v>
      </c>
      <c r="QIG31" t="s">
        <v>981</v>
      </c>
      <c r="QIH31" t="s">
        <v>981</v>
      </c>
      <c r="QII31" t="s">
        <v>981</v>
      </c>
      <c r="QIJ31" t="s">
        <v>981</v>
      </c>
      <c r="QIK31" t="s">
        <v>981</v>
      </c>
      <c r="QIL31" t="s">
        <v>981</v>
      </c>
      <c r="QIM31" t="s">
        <v>981</v>
      </c>
      <c r="QIN31" t="s">
        <v>981</v>
      </c>
      <c r="QIO31" t="s">
        <v>981</v>
      </c>
      <c r="QIP31" t="s">
        <v>981</v>
      </c>
      <c r="QIQ31" t="s">
        <v>981</v>
      </c>
      <c r="QIR31" t="s">
        <v>981</v>
      </c>
      <c r="QIS31" t="s">
        <v>981</v>
      </c>
      <c r="QIT31" t="s">
        <v>981</v>
      </c>
      <c r="QIU31" t="s">
        <v>981</v>
      </c>
      <c r="QIV31" t="s">
        <v>981</v>
      </c>
      <c r="QIW31" t="s">
        <v>981</v>
      </c>
      <c r="QIX31" t="s">
        <v>981</v>
      </c>
      <c r="QIY31" t="s">
        <v>981</v>
      </c>
      <c r="QIZ31" t="s">
        <v>981</v>
      </c>
      <c r="QJA31" t="s">
        <v>981</v>
      </c>
      <c r="QJB31" t="s">
        <v>981</v>
      </c>
      <c r="QJC31" t="s">
        <v>981</v>
      </c>
      <c r="QJD31" t="s">
        <v>981</v>
      </c>
      <c r="QJE31" t="s">
        <v>981</v>
      </c>
      <c r="QJF31" t="s">
        <v>981</v>
      </c>
      <c r="QJG31" t="s">
        <v>981</v>
      </c>
      <c r="QJH31" t="s">
        <v>981</v>
      </c>
      <c r="QJI31" t="s">
        <v>981</v>
      </c>
      <c r="QJJ31" t="s">
        <v>981</v>
      </c>
      <c r="QJK31" t="s">
        <v>981</v>
      </c>
      <c r="QJL31" t="s">
        <v>981</v>
      </c>
      <c r="QJM31" t="s">
        <v>981</v>
      </c>
      <c r="QJN31" t="s">
        <v>981</v>
      </c>
      <c r="QJO31" t="s">
        <v>981</v>
      </c>
      <c r="QJP31" t="s">
        <v>981</v>
      </c>
      <c r="QJQ31" t="s">
        <v>981</v>
      </c>
      <c r="QJR31" t="s">
        <v>981</v>
      </c>
      <c r="QJS31" t="s">
        <v>981</v>
      </c>
      <c r="QJT31" t="s">
        <v>981</v>
      </c>
      <c r="QJU31" t="s">
        <v>981</v>
      </c>
      <c r="QJV31" t="s">
        <v>981</v>
      </c>
      <c r="QJW31" t="s">
        <v>981</v>
      </c>
      <c r="QJX31" t="s">
        <v>981</v>
      </c>
      <c r="QJY31" t="s">
        <v>981</v>
      </c>
      <c r="QJZ31" t="s">
        <v>981</v>
      </c>
      <c r="QKA31" t="s">
        <v>981</v>
      </c>
      <c r="QKB31" t="s">
        <v>981</v>
      </c>
      <c r="QKC31" t="s">
        <v>981</v>
      </c>
      <c r="QKD31" t="s">
        <v>981</v>
      </c>
      <c r="QKE31" t="s">
        <v>981</v>
      </c>
      <c r="QKF31" t="s">
        <v>981</v>
      </c>
      <c r="QKG31" t="s">
        <v>981</v>
      </c>
      <c r="QKH31" t="s">
        <v>981</v>
      </c>
      <c r="QKI31" t="s">
        <v>981</v>
      </c>
      <c r="QKJ31" t="s">
        <v>981</v>
      </c>
      <c r="QKK31" t="s">
        <v>981</v>
      </c>
      <c r="QKL31" t="s">
        <v>981</v>
      </c>
      <c r="QKM31" t="s">
        <v>981</v>
      </c>
      <c r="QKN31" t="s">
        <v>981</v>
      </c>
      <c r="QKO31" t="s">
        <v>981</v>
      </c>
      <c r="QKP31" t="s">
        <v>981</v>
      </c>
      <c r="QKQ31" t="s">
        <v>981</v>
      </c>
      <c r="QKR31" t="s">
        <v>981</v>
      </c>
      <c r="QKS31" t="s">
        <v>981</v>
      </c>
      <c r="QKT31" t="s">
        <v>981</v>
      </c>
      <c r="QKU31" t="s">
        <v>981</v>
      </c>
      <c r="QKV31" t="s">
        <v>981</v>
      </c>
      <c r="QKW31" t="s">
        <v>981</v>
      </c>
      <c r="QKX31" t="s">
        <v>981</v>
      </c>
      <c r="QKY31" t="s">
        <v>981</v>
      </c>
      <c r="QKZ31" t="s">
        <v>981</v>
      </c>
      <c r="QLA31" t="s">
        <v>981</v>
      </c>
      <c r="QLB31" t="s">
        <v>981</v>
      </c>
      <c r="QLC31" t="s">
        <v>981</v>
      </c>
      <c r="QLD31" t="s">
        <v>981</v>
      </c>
      <c r="QLE31" t="s">
        <v>981</v>
      </c>
      <c r="QLF31" t="s">
        <v>981</v>
      </c>
      <c r="QLG31" t="s">
        <v>981</v>
      </c>
      <c r="QLH31" t="s">
        <v>981</v>
      </c>
      <c r="QLI31" t="s">
        <v>981</v>
      </c>
      <c r="QLJ31" t="s">
        <v>981</v>
      </c>
      <c r="QLK31" t="s">
        <v>981</v>
      </c>
      <c r="QLL31" t="s">
        <v>981</v>
      </c>
      <c r="QLM31" t="s">
        <v>981</v>
      </c>
      <c r="QLN31" t="s">
        <v>981</v>
      </c>
      <c r="QLO31" t="s">
        <v>981</v>
      </c>
      <c r="QLP31" t="s">
        <v>981</v>
      </c>
      <c r="QLQ31" t="s">
        <v>981</v>
      </c>
      <c r="QLR31" t="s">
        <v>981</v>
      </c>
      <c r="QLS31" t="s">
        <v>981</v>
      </c>
      <c r="QLT31" t="s">
        <v>981</v>
      </c>
      <c r="QLU31" t="s">
        <v>981</v>
      </c>
      <c r="QLV31" t="s">
        <v>981</v>
      </c>
      <c r="QLW31" t="s">
        <v>981</v>
      </c>
      <c r="QLX31" t="s">
        <v>981</v>
      </c>
      <c r="QLY31" t="s">
        <v>981</v>
      </c>
      <c r="QLZ31" t="s">
        <v>981</v>
      </c>
      <c r="QMA31" t="s">
        <v>981</v>
      </c>
      <c r="QMB31" t="s">
        <v>981</v>
      </c>
      <c r="QMC31" t="s">
        <v>981</v>
      </c>
      <c r="QMD31" t="s">
        <v>981</v>
      </c>
      <c r="QME31" t="s">
        <v>981</v>
      </c>
      <c r="QMF31" t="s">
        <v>981</v>
      </c>
      <c r="QMG31" t="s">
        <v>981</v>
      </c>
      <c r="QMH31" t="s">
        <v>981</v>
      </c>
      <c r="QMI31" t="s">
        <v>981</v>
      </c>
      <c r="QMJ31" t="s">
        <v>981</v>
      </c>
      <c r="QMK31" t="s">
        <v>981</v>
      </c>
      <c r="QML31" t="s">
        <v>981</v>
      </c>
      <c r="QMM31" t="s">
        <v>981</v>
      </c>
      <c r="QMN31" t="s">
        <v>981</v>
      </c>
      <c r="QMO31" t="s">
        <v>981</v>
      </c>
      <c r="QMP31" t="s">
        <v>981</v>
      </c>
      <c r="QMQ31" t="s">
        <v>981</v>
      </c>
      <c r="QMR31" t="s">
        <v>981</v>
      </c>
      <c r="QMS31" t="s">
        <v>981</v>
      </c>
      <c r="QMT31" t="s">
        <v>981</v>
      </c>
      <c r="QMU31" t="s">
        <v>981</v>
      </c>
      <c r="QMV31" t="s">
        <v>981</v>
      </c>
      <c r="QMW31" t="s">
        <v>981</v>
      </c>
      <c r="QMX31" t="s">
        <v>981</v>
      </c>
      <c r="QMY31" t="s">
        <v>981</v>
      </c>
      <c r="QMZ31" t="s">
        <v>981</v>
      </c>
      <c r="QNA31" t="s">
        <v>981</v>
      </c>
      <c r="QNB31" t="s">
        <v>981</v>
      </c>
      <c r="QNC31" t="s">
        <v>981</v>
      </c>
      <c r="QND31" t="s">
        <v>981</v>
      </c>
      <c r="QNE31" t="s">
        <v>981</v>
      </c>
      <c r="QNF31" t="s">
        <v>981</v>
      </c>
      <c r="QNG31" t="s">
        <v>981</v>
      </c>
      <c r="QNH31" t="s">
        <v>981</v>
      </c>
      <c r="QNI31" t="s">
        <v>981</v>
      </c>
      <c r="QNJ31" t="s">
        <v>981</v>
      </c>
      <c r="QNK31" t="s">
        <v>981</v>
      </c>
      <c r="QNL31" t="s">
        <v>981</v>
      </c>
      <c r="QNM31" t="s">
        <v>981</v>
      </c>
      <c r="QNN31" t="s">
        <v>981</v>
      </c>
      <c r="QNO31" t="s">
        <v>981</v>
      </c>
      <c r="QNP31" t="s">
        <v>981</v>
      </c>
      <c r="QNQ31" t="s">
        <v>981</v>
      </c>
      <c r="QNR31" t="s">
        <v>981</v>
      </c>
      <c r="QNS31" t="s">
        <v>981</v>
      </c>
      <c r="QNT31" t="s">
        <v>981</v>
      </c>
      <c r="QNU31" t="s">
        <v>981</v>
      </c>
      <c r="QNV31" t="s">
        <v>981</v>
      </c>
      <c r="QNW31" t="s">
        <v>981</v>
      </c>
      <c r="QNX31" t="s">
        <v>981</v>
      </c>
      <c r="QNY31" t="s">
        <v>981</v>
      </c>
      <c r="QNZ31" t="s">
        <v>981</v>
      </c>
      <c r="QOA31" t="s">
        <v>981</v>
      </c>
      <c r="QOB31" t="s">
        <v>981</v>
      </c>
      <c r="QOC31" t="s">
        <v>981</v>
      </c>
      <c r="QOD31" t="s">
        <v>981</v>
      </c>
      <c r="QOE31" t="s">
        <v>981</v>
      </c>
      <c r="QOF31" t="s">
        <v>981</v>
      </c>
      <c r="QOG31" t="s">
        <v>981</v>
      </c>
      <c r="QOH31" t="s">
        <v>981</v>
      </c>
      <c r="QOI31" t="s">
        <v>981</v>
      </c>
      <c r="QOJ31" t="s">
        <v>981</v>
      </c>
      <c r="QOK31" t="s">
        <v>981</v>
      </c>
      <c r="QOL31" t="s">
        <v>981</v>
      </c>
      <c r="QOM31" t="s">
        <v>981</v>
      </c>
      <c r="QON31" t="s">
        <v>981</v>
      </c>
      <c r="QOO31" t="s">
        <v>981</v>
      </c>
      <c r="QOP31" t="s">
        <v>981</v>
      </c>
      <c r="QOQ31" t="s">
        <v>981</v>
      </c>
      <c r="QOR31" t="s">
        <v>981</v>
      </c>
      <c r="QOS31" t="s">
        <v>981</v>
      </c>
      <c r="QOT31" t="s">
        <v>981</v>
      </c>
      <c r="QOU31" t="s">
        <v>981</v>
      </c>
      <c r="QOV31" t="s">
        <v>981</v>
      </c>
      <c r="QOW31" t="s">
        <v>981</v>
      </c>
      <c r="QOX31" t="s">
        <v>981</v>
      </c>
      <c r="QOY31" t="s">
        <v>981</v>
      </c>
      <c r="QOZ31" t="s">
        <v>981</v>
      </c>
      <c r="QPA31" t="s">
        <v>981</v>
      </c>
      <c r="QPB31" t="s">
        <v>981</v>
      </c>
      <c r="QPC31" t="s">
        <v>981</v>
      </c>
      <c r="QPD31" t="s">
        <v>981</v>
      </c>
      <c r="QPE31" t="s">
        <v>981</v>
      </c>
      <c r="QPF31" t="s">
        <v>981</v>
      </c>
      <c r="QPG31" t="s">
        <v>981</v>
      </c>
      <c r="QPH31" t="s">
        <v>981</v>
      </c>
      <c r="QPI31" t="s">
        <v>981</v>
      </c>
      <c r="QPJ31" t="s">
        <v>981</v>
      </c>
      <c r="QPK31" t="s">
        <v>981</v>
      </c>
      <c r="QPL31" t="s">
        <v>981</v>
      </c>
      <c r="QPM31" t="s">
        <v>981</v>
      </c>
      <c r="QPN31" t="s">
        <v>981</v>
      </c>
      <c r="QPO31" t="s">
        <v>981</v>
      </c>
      <c r="QPP31" t="s">
        <v>981</v>
      </c>
      <c r="QPQ31" t="s">
        <v>981</v>
      </c>
      <c r="QPR31" t="s">
        <v>981</v>
      </c>
      <c r="QPS31" t="s">
        <v>981</v>
      </c>
      <c r="QPT31" t="s">
        <v>981</v>
      </c>
      <c r="QPU31" t="s">
        <v>981</v>
      </c>
      <c r="QPV31" t="s">
        <v>981</v>
      </c>
      <c r="QPW31" t="s">
        <v>981</v>
      </c>
      <c r="QPX31" t="s">
        <v>981</v>
      </c>
      <c r="QPY31" t="s">
        <v>981</v>
      </c>
      <c r="QPZ31" t="s">
        <v>981</v>
      </c>
      <c r="QQA31" t="s">
        <v>981</v>
      </c>
      <c r="QQB31" t="s">
        <v>981</v>
      </c>
      <c r="QQC31" t="s">
        <v>981</v>
      </c>
      <c r="QQD31" t="s">
        <v>981</v>
      </c>
      <c r="QQE31" t="s">
        <v>981</v>
      </c>
      <c r="QQF31" t="s">
        <v>981</v>
      </c>
      <c r="QQG31" t="s">
        <v>981</v>
      </c>
      <c r="QQH31" t="s">
        <v>981</v>
      </c>
      <c r="QQI31" t="s">
        <v>981</v>
      </c>
      <c r="QQJ31" t="s">
        <v>981</v>
      </c>
      <c r="QQK31" t="s">
        <v>981</v>
      </c>
      <c r="QQL31" t="s">
        <v>981</v>
      </c>
      <c r="QQM31" t="s">
        <v>981</v>
      </c>
      <c r="QQN31" t="s">
        <v>981</v>
      </c>
      <c r="QQO31" t="s">
        <v>981</v>
      </c>
      <c r="QQP31" t="s">
        <v>981</v>
      </c>
      <c r="QQQ31" t="s">
        <v>981</v>
      </c>
      <c r="QQR31" t="s">
        <v>981</v>
      </c>
      <c r="QQS31" t="s">
        <v>981</v>
      </c>
      <c r="QQT31" t="s">
        <v>981</v>
      </c>
      <c r="QQU31" t="s">
        <v>981</v>
      </c>
      <c r="QQV31" t="s">
        <v>981</v>
      </c>
      <c r="QQW31" t="s">
        <v>981</v>
      </c>
      <c r="QQX31" t="s">
        <v>981</v>
      </c>
      <c r="QQY31" t="s">
        <v>981</v>
      </c>
      <c r="QQZ31" t="s">
        <v>981</v>
      </c>
      <c r="QRA31" t="s">
        <v>981</v>
      </c>
      <c r="QRB31" t="s">
        <v>981</v>
      </c>
      <c r="QRC31" t="s">
        <v>981</v>
      </c>
      <c r="QRD31" t="s">
        <v>981</v>
      </c>
      <c r="QRE31" t="s">
        <v>981</v>
      </c>
      <c r="QRF31" t="s">
        <v>981</v>
      </c>
      <c r="QRG31" t="s">
        <v>981</v>
      </c>
      <c r="QRH31" t="s">
        <v>981</v>
      </c>
      <c r="QRI31" t="s">
        <v>981</v>
      </c>
      <c r="QRJ31" t="s">
        <v>981</v>
      </c>
      <c r="QRK31" t="s">
        <v>981</v>
      </c>
      <c r="QRL31" t="s">
        <v>981</v>
      </c>
      <c r="QRM31" t="s">
        <v>981</v>
      </c>
      <c r="QRN31" t="s">
        <v>981</v>
      </c>
      <c r="QRO31" t="s">
        <v>981</v>
      </c>
      <c r="QRP31" t="s">
        <v>981</v>
      </c>
      <c r="QRQ31" t="s">
        <v>981</v>
      </c>
      <c r="QRR31" t="s">
        <v>981</v>
      </c>
      <c r="QRS31" t="s">
        <v>981</v>
      </c>
      <c r="QRT31" t="s">
        <v>981</v>
      </c>
      <c r="QRU31" t="s">
        <v>981</v>
      </c>
      <c r="QRV31" t="s">
        <v>981</v>
      </c>
      <c r="QRW31" t="s">
        <v>981</v>
      </c>
      <c r="QRX31" t="s">
        <v>981</v>
      </c>
      <c r="QRY31" t="s">
        <v>981</v>
      </c>
      <c r="QRZ31" t="s">
        <v>981</v>
      </c>
      <c r="QSA31" t="s">
        <v>981</v>
      </c>
      <c r="QSB31" t="s">
        <v>981</v>
      </c>
      <c r="QSC31" t="s">
        <v>981</v>
      </c>
      <c r="QSD31" t="s">
        <v>981</v>
      </c>
      <c r="QSE31" t="s">
        <v>981</v>
      </c>
      <c r="QSF31" t="s">
        <v>981</v>
      </c>
      <c r="QSG31" t="s">
        <v>981</v>
      </c>
      <c r="QSH31" t="s">
        <v>981</v>
      </c>
      <c r="QSI31" t="s">
        <v>981</v>
      </c>
      <c r="QSJ31" t="s">
        <v>981</v>
      </c>
      <c r="QSK31" t="s">
        <v>981</v>
      </c>
      <c r="QSL31" t="s">
        <v>981</v>
      </c>
      <c r="QSM31" t="s">
        <v>981</v>
      </c>
      <c r="QSN31" t="s">
        <v>981</v>
      </c>
      <c r="QSO31" t="s">
        <v>981</v>
      </c>
      <c r="QSP31" t="s">
        <v>981</v>
      </c>
      <c r="QSQ31" t="s">
        <v>981</v>
      </c>
      <c r="QSR31" t="s">
        <v>981</v>
      </c>
      <c r="QSS31" t="s">
        <v>981</v>
      </c>
      <c r="QST31" t="s">
        <v>981</v>
      </c>
      <c r="QSU31" t="s">
        <v>981</v>
      </c>
      <c r="QSV31" t="s">
        <v>981</v>
      </c>
      <c r="QSW31" t="s">
        <v>981</v>
      </c>
      <c r="QSX31" t="s">
        <v>981</v>
      </c>
      <c r="QSY31" t="s">
        <v>981</v>
      </c>
      <c r="QSZ31" t="s">
        <v>981</v>
      </c>
      <c r="QTA31" t="s">
        <v>981</v>
      </c>
      <c r="QTB31" t="s">
        <v>981</v>
      </c>
      <c r="QTC31" t="s">
        <v>981</v>
      </c>
      <c r="QTD31" t="s">
        <v>981</v>
      </c>
      <c r="QTE31" t="s">
        <v>981</v>
      </c>
      <c r="QTF31" t="s">
        <v>981</v>
      </c>
      <c r="QTG31" t="s">
        <v>981</v>
      </c>
      <c r="QTH31" t="s">
        <v>981</v>
      </c>
      <c r="QTI31" t="s">
        <v>981</v>
      </c>
      <c r="QTJ31" t="s">
        <v>981</v>
      </c>
      <c r="QTK31" t="s">
        <v>981</v>
      </c>
      <c r="QTL31" t="s">
        <v>981</v>
      </c>
      <c r="QTM31" t="s">
        <v>981</v>
      </c>
      <c r="QTN31" t="s">
        <v>981</v>
      </c>
      <c r="QTO31" t="s">
        <v>981</v>
      </c>
      <c r="QTP31" t="s">
        <v>981</v>
      </c>
      <c r="QTQ31" t="s">
        <v>981</v>
      </c>
      <c r="QTR31" t="s">
        <v>981</v>
      </c>
      <c r="QTS31" t="s">
        <v>981</v>
      </c>
      <c r="QTT31" t="s">
        <v>981</v>
      </c>
      <c r="QTU31" t="s">
        <v>981</v>
      </c>
      <c r="QTV31" t="s">
        <v>981</v>
      </c>
      <c r="QTW31" t="s">
        <v>981</v>
      </c>
      <c r="QTX31" t="s">
        <v>981</v>
      </c>
      <c r="QTY31" t="s">
        <v>981</v>
      </c>
      <c r="QTZ31" t="s">
        <v>981</v>
      </c>
      <c r="QUA31" t="s">
        <v>981</v>
      </c>
      <c r="QUB31" t="s">
        <v>981</v>
      </c>
      <c r="QUC31" t="s">
        <v>981</v>
      </c>
      <c r="QUD31" t="s">
        <v>981</v>
      </c>
      <c r="QUE31" t="s">
        <v>981</v>
      </c>
      <c r="QUF31" t="s">
        <v>981</v>
      </c>
      <c r="QUG31" t="s">
        <v>981</v>
      </c>
      <c r="QUH31" t="s">
        <v>981</v>
      </c>
      <c r="QUI31" t="s">
        <v>981</v>
      </c>
      <c r="QUJ31" t="s">
        <v>981</v>
      </c>
      <c r="QUK31" t="s">
        <v>981</v>
      </c>
      <c r="QUL31" t="s">
        <v>981</v>
      </c>
      <c r="QUM31" t="s">
        <v>981</v>
      </c>
      <c r="QUN31" t="s">
        <v>981</v>
      </c>
      <c r="QUO31" t="s">
        <v>981</v>
      </c>
      <c r="QUP31" t="s">
        <v>981</v>
      </c>
      <c r="QUQ31" t="s">
        <v>981</v>
      </c>
      <c r="QUR31" t="s">
        <v>981</v>
      </c>
      <c r="QUS31" t="s">
        <v>981</v>
      </c>
      <c r="QUT31" t="s">
        <v>981</v>
      </c>
      <c r="QUU31" t="s">
        <v>981</v>
      </c>
      <c r="QUV31" t="s">
        <v>981</v>
      </c>
      <c r="QUW31" t="s">
        <v>981</v>
      </c>
      <c r="QUX31" t="s">
        <v>981</v>
      </c>
      <c r="QUY31" t="s">
        <v>981</v>
      </c>
      <c r="QUZ31" t="s">
        <v>981</v>
      </c>
      <c r="QVA31" t="s">
        <v>981</v>
      </c>
      <c r="QVB31" t="s">
        <v>981</v>
      </c>
      <c r="QVC31" t="s">
        <v>981</v>
      </c>
      <c r="QVD31" t="s">
        <v>981</v>
      </c>
      <c r="QVE31" t="s">
        <v>981</v>
      </c>
      <c r="QVF31" t="s">
        <v>981</v>
      </c>
      <c r="QVG31" t="s">
        <v>981</v>
      </c>
      <c r="QVH31" t="s">
        <v>981</v>
      </c>
      <c r="QVI31" t="s">
        <v>981</v>
      </c>
      <c r="QVJ31" t="s">
        <v>981</v>
      </c>
      <c r="QVK31" t="s">
        <v>981</v>
      </c>
      <c r="QVL31" t="s">
        <v>981</v>
      </c>
      <c r="QVM31" t="s">
        <v>981</v>
      </c>
      <c r="QVN31" t="s">
        <v>981</v>
      </c>
      <c r="QVO31" t="s">
        <v>981</v>
      </c>
      <c r="QVP31" t="s">
        <v>981</v>
      </c>
      <c r="QVQ31" t="s">
        <v>981</v>
      </c>
      <c r="QVR31" t="s">
        <v>981</v>
      </c>
      <c r="QVS31" t="s">
        <v>981</v>
      </c>
      <c r="QVT31" t="s">
        <v>981</v>
      </c>
      <c r="QVU31" t="s">
        <v>981</v>
      </c>
      <c r="QVV31" t="s">
        <v>981</v>
      </c>
      <c r="QVW31" t="s">
        <v>981</v>
      </c>
      <c r="QVX31" t="s">
        <v>981</v>
      </c>
      <c r="QVY31" t="s">
        <v>981</v>
      </c>
      <c r="QVZ31" t="s">
        <v>981</v>
      </c>
      <c r="QWA31" t="s">
        <v>981</v>
      </c>
      <c r="QWB31" t="s">
        <v>981</v>
      </c>
      <c r="QWC31" t="s">
        <v>981</v>
      </c>
      <c r="QWD31" t="s">
        <v>981</v>
      </c>
      <c r="QWE31" t="s">
        <v>981</v>
      </c>
      <c r="QWF31" t="s">
        <v>981</v>
      </c>
      <c r="QWG31" t="s">
        <v>981</v>
      </c>
      <c r="QWH31" t="s">
        <v>981</v>
      </c>
      <c r="QWI31" t="s">
        <v>981</v>
      </c>
      <c r="QWJ31" t="s">
        <v>981</v>
      </c>
      <c r="QWK31" t="s">
        <v>981</v>
      </c>
      <c r="QWL31" t="s">
        <v>981</v>
      </c>
      <c r="QWM31" t="s">
        <v>981</v>
      </c>
      <c r="QWN31" t="s">
        <v>981</v>
      </c>
      <c r="QWO31" t="s">
        <v>981</v>
      </c>
      <c r="QWP31" t="s">
        <v>981</v>
      </c>
      <c r="QWQ31" t="s">
        <v>981</v>
      </c>
      <c r="QWR31" t="s">
        <v>981</v>
      </c>
      <c r="QWS31" t="s">
        <v>981</v>
      </c>
      <c r="QWT31" t="s">
        <v>981</v>
      </c>
      <c r="QWU31" t="s">
        <v>981</v>
      </c>
      <c r="QWV31" t="s">
        <v>981</v>
      </c>
      <c r="QWW31" t="s">
        <v>981</v>
      </c>
      <c r="QWX31" t="s">
        <v>981</v>
      </c>
      <c r="QWY31" t="s">
        <v>981</v>
      </c>
      <c r="QWZ31" t="s">
        <v>981</v>
      </c>
      <c r="QXA31" t="s">
        <v>981</v>
      </c>
      <c r="QXB31" t="s">
        <v>981</v>
      </c>
      <c r="QXC31" t="s">
        <v>981</v>
      </c>
      <c r="QXD31" t="s">
        <v>981</v>
      </c>
      <c r="QXE31" t="s">
        <v>981</v>
      </c>
      <c r="QXF31" t="s">
        <v>981</v>
      </c>
      <c r="QXG31" t="s">
        <v>981</v>
      </c>
      <c r="QXH31" t="s">
        <v>981</v>
      </c>
      <c r="QXI31" t="s">
        <v>981</v>
      </c>
      <c r="QXJ31" t="s">
        <v>981</v>
      </c>
      <c r="QXK31" t="s">
        <v>981</v>
      </c>
      <c r="QXL31" t="s">
        <v>981</v>
      </c>
      <c r="QXM31" t="s">
        <v>981</v>
      </c>
      <c r="QXN31" t="s">
        <v>981</v>
      </c>
      <c r="QXO31" t="s">
        <v>981</v>
      </c>
      <c r="QXP31" t="s">
        <v>981</v>
      </c>
      <c r="QXQ31" t="s">
        <v>981</v>
      </c>
      <c r="QXR31" t="s">
        <v>981</v>
      </c>
      <c r="QXS31" t="s">
        <v>981</v>
      </c>
      <c r="QXT31" t="s">
        <v>981</v>
      </c>
      <c r="QXU31" t="s">
        <v>981</v>
      </c>
      <c r="QXV31" t="s">
        <v>981</v>
      </c>
      <c r="QXW31" t="s">
        <v>981</v>
      </c>
      <c r="QXX31" t="s">
        <v>981</v>
      </c>
      <c r="QXY31" t="s">
        <v>981</v>
      </c>
      <c r="QXZ31" t="s">
        <v>981</v>
      </c>
      <c r="QYA31" t="s">
        <v>981</v>
      </c>
      <c r="QYB31" t="s">
        <v>981</v>
      </c>
      <c r="QYC31" t="s">
        <v>981</v>
      </c>
      <c r="QYD31" t="s">
        <v>981</v>
      </c>
      <c r="QYE31" t="s">
        <v>981</v>
      </c>
      <c r="QYF31" t="s">
        <v>981</v>
      </c>
      <c r="QYG31" t="s">
        <v>981</v>
      </c>
      <c r="QYH31" t="s">
        <v>981</v>
      </c>
      <c r="QYI31" t="s">
        <v>981</v>
      </c>
      <c r="QYJ31" t="s">
        <v>981</v>
      </c>
      <c r="QYK31" t="s">
        <v>981</v>
      </c>
      <c r="QYL31" t="s">
        <v>981</v>
      </c>
      <c r="QYM31" t="s">
        <v>981</v>
      </c>
      <c r="QYN31" t="s">
        <v>981</v>
      </c>
      <c r="QYO31" t="s">
        <v>981</v>
      </c>
      <c r="QYP31" t="s">
        <v>981</v>
      </c>
      <c r="QYQ31" t="s">
        <v>981</v>
      </c>
      <c r="QYR31" t="s">
        <v>981</v>
      </c>
      <c r="QYS31" t="s">
        <v>981</v>
      </c>
      <c r="QYT31" t="s">
        <v>981</v>
      </c>
      <c r="QYU31" t="s">
        <v>981</v>
      </c>
      <c r="QYV31" t="s">
        <v>981</v>
      </c>
      <c r="QYW31" t="s">
        <v>981</v>
      </c>
      <c r="QYX31" t="s">
        <v>981</v>
      </c>
      <c r="QYY31" t="s">
        <v>981</v>
      </c>
      <c r="QYZ31" t="s">
        <v>981</v>
      </c>
      <c r="QZA31" t="s">
        <v>981</v>
      </c>
      <c r="QZB31" t="s">
        <v>981</v>
      </c>
      <c r="QZC31" t="s">
        <v>981</v>
      </c>
      <c r="QZD31" t="s">
        <v>981</v>
      </c>
      <c r="QZE31" t="s">
        <v>981</v>
      </c>
      <c r="QZF31" t="s">
        <v>981</v>
      </c>
      <c r="QZG31" t="s">
        <v>981</v>
      </c>
      <c r="QZH31" t="s">
        <v>981</v>
      </c>
      <c r="QZI31" t="s">
        <v>981</v>
      </c>
      <c r="QZJ31" t="s">
        <v>981</v>
      </c>
      <c r="QZK31" t="s">
        <v>981</v>
      </c>
      <c r="QZL31" t="s">
        <v>981</v>
      </c>
      <c r="QZM31" t="s">
        <v>981</v>
      </c>
      <c r="QZN31" t="s">
        <v>981</v>
      </c>
      <c r="QZO31" t="s">
        <v>981</v>
      </c>
      <c r="QZP31" t="s">
        <v>981</v>
      </c>
      <c r="QZQ31" t="s">
        <v>981</v>
      </c>
      <c r="QZR31" t="s">
        <v>981</v>
      </c>
      <c r="QZS31" t="s">
        <v>981</v>
      </c>
      <c r="QZT31" t="s">
        <v>981</v>
      </c>
      <c r="QZU31" t="s">
        <v>981</v>
      </c>
      <c r="QZV31" t="s">
        <v>981</v>
      </c>
      <c r="QZW31" t="s">
        <v>981</v>
      </c>
      <c r="QZX31" t="s">
        <v>981</v>
      </c>
      <c r="QZY31" t="s">
        <v>981</v>
      </c>
      <c r="QZZ31" t="s">
        <v>981</v>
      </c>
      <c r="RAA31" t="s">
        <v>981</v>
      </c>
      <c r="RAB31" t="s">
        <v>981</v>
      </c>
      <c r="RAC31" t="s">
        <v>981</v>
      </c>
      <c r="RAD31" t="s">
        <v>981</v>
      </c>
      <c r="RAE31" t="s">
        <v>981</v>
      </c>
      <c r="RAF31" t="s">
        <v>981</v>
      </c>
      <c r="RAG31" t="s">
        <v>981</v>
      </c>
      <c r="RAH31" t="s">
        <v>981</v>
      </c>
      <c r="RAI31" t="s">
        <v>981</v>
      </c>
      <c r="RAJ31" t="s">
        <v>981</v>
      </c>
      <c r="RAK31" t="s">
        <v>981</v>
      </c>
      <c r="RAL31" t="s">
        <v>981</v>
      </c>
      <c r="RAM31" t="s">
        <v>981</v>
      </c>
      <c r="RAN31" t="s">
        <v>981</v>
      </c>
      <c r="RAO31" t="s">
        <v>981</v>
      </c>
      <c r="RAP31" t="s">
        <v>981</v>
      </c>
      <c r="RAQ31" t="s">
        <v>981</v>
      </c>
      <c r="RAR31" t="s">
        <v>981</v>
      </c>
      <c r="RAS31" t="s">
        <v>981</v>
      </c>
      <c r="RAT31" t="s">
        <v>981</v>
      </c>
      <c r="RAU31" t="s">
        <v>981</v>
      </c>
      <c r="RAV31" t="s">
        <v>981</v>
      </c>
      <c r="RAW31" t="s">
        <v>981</v>
      </c>
      <c r="RAX31" t="s">
        <v>981</v>
      </c>
      <c r="RAY31" t="s">
        <v>981</v>
      </c>
      <c r="RAZ31" t="s">
        <v>981</v>
      </c>
      <c r="RBA31" t="s">
        <v>981</v>
      </c>
      <c r="RBB31" t="s">
        <v>981</v>
      </c>
      <c r="RBC31" t="s">
        <v>981</v>
      </c>
      <c r="RBD31" t="s">
        <v>981</v>
      </c>
      <c r="RBE31" t="s">
        <v>981</v>
      </c>
      <c r="RBF31" t="s">
        <v>981</v>
      </c>
      <c r="RBG31" t="s">
        <v>981</v>
      </c>
      <c r="RBH31" t="s">
        <v>981</v>
      </c>
      <c r="RBI31" t="s">
        <v>981</v>
      </c>
      <c r="RBJ31" t="s">
        <v>981</v>
      </c>
      <c r="RBK31" t="s">
        <v>981</v>
      </c>
      <c r="RBL31" t="s">
        <v>981</v>
      </c>
      <c r="RBM31" t="s">
        <v>981</v>
      </c>
      <c r="RBN31" t="s">
        <v>981</v>
      </c>
      <c r="RBO31" t="s">
        <v>981</v>
      </c>
      <c r="RBP31" t="s">
        <v>981</v>
      </c>
      <c r="RBQ31" t="s">
        <v>981</v>
      </c>
      <c r="RBR31" t="s">
        <v>981</v>
      </c>
      <c r="RBS31" t="s">
        <v>981</v>
      </c>
      <c r="RBT31" t="s">
        <v>981</v>
      </c>
      <c r="RBU31" t="s">
        <v>981</v>
      </c>
      <c r="RBV31" t="s">
        <v>981</v>
      </c>
      <c r="RBW31" t="s">
        <v>981</v>
      </c>
      <c r="RBX31" t="s">
        <v>981</v>
      </c>
      <c r="RBY31" t="s">
        <v>981</v>
      </c>
      <c r="RBZ31" t="s">
        <v>981</v>
      </c>
      <c r="RCA31" t="s">
        <v>981</v>
      </c>
      <c r="RCB31" t="s">
        <v>981</v>
      </c>
      <c r="RCC31" t="s">
        <v>981</v>
      </c>
      <c r="RCD31" t="s">
        <v>981</v>
      </c>
      <c r="RCE31" t="s">
        <v>981</v>
      </c>
      <c r="RCF31" t="s">
        <v>981</v>
      </c>
      <c r="RCG31" t="s">
        <v>981</v>
      </c>
      <c r="RCH31" t="s">
        <v>981</v>
      </c>
      <c r="RCI31" t="s">
        <v>981</v>
      </c>
      <c r="RCJ31" t="s">
        <v>981</v>
      </c>
      <c r="RCK31" t="s">
        <v>981</v>
      </c>
      <c r="RCL31" t="s">
        <v>981</v>
      </c>
      <c r="RCM31" t="s">
        <v>981</v>
      </c>
      <c r="RCN31" t="s">
        <v>981</v>
      </c>
      <c r="RCO31" t="s">
        <v>981</v>
      </c>
      <c r="RCP31" t="s">
        <v>981</v>
      </c>
      <c r="RCQ31" t="s">
        <v>981</v>
      </c>
      <c r="RCR31" t="s">
        <v>981</v>
      </c>
      <c r="RCS31" t="s">
        <v>981</v>
      </c>
      <c r="RCT31" t="s">
        <v>981</v>
      </c>
      <c r="RCU31" t="s">
        <v>981</v>
      </c>
      <c r="RCV31" t="s">
        <v>981</v>
      </c>
      <c r="RCW31" t="s">
        <v>981</v>
      </c>
      <c r="RCX31" t="s">
        <v>981</v>
      </c>
      <c r="RCY31" t="s">
        <v>981</v>
      </c>
      <c r="RCZ31" t="s">
        <v>981</v>
      </c>
      <c r="RDA31" t="s">
        <v>981</v>
      </c>
      <c r="RDB31" t="s">
        <v>981</v>
      </c>
      <c r="RDC31" t="s">
        <v>981</v>
      </c>
      <c r="RDD31" t="s">
        <v>981</v>
      </c>
      <c r="RDE31" t="s">
        <v>981</v>
      </c>
      <c r="RDF31" t="s">
        <v>981</v>
      </c>
      <c r="RDG31" t="s">
        <v>981</v>
      </c>
      <c r="RDH31" t="s">
        <v>981</v>
      </c>
      <c r="RDI31" t="s">
        <v>981</v>
      </c>
      <c r="RDJ31" t="s">
        <v>981</v>
      </c>
      <c r="RDK31" t="s">
        <v>981</v>
      </c>
      <c r="RDL31" t="s">
        <v>981</v>
      </c>
      <c r="RDM31" t="s">
        <v>981</v>
      </c>
      <c r="RDN31" t="s">
        <v>981</v>
      </c>
      <c r="RDO31" t="s">
        <v>981</v>
      </c>
      <c r="RDP31" t="s">
        <v>981</v>
      </c>
      <c r="RDQ31" t="s">
        <v>981</v>
      </c>
      <c r="RDR31" t="s">
        <v>981</v>
      </c>
      <c r="RDS31" t="s">
        <v>981</v>
      </c>
      <c r="RDT31" t="s">
        <v>981</v>
      </c>
      <c r="RDU31" t="s">
        <v>981</v>
      </c>
      <c r="RDV31" t="s">
        <v>981</v>
      </c>
      <c r="RDW31" t="s">
        <v>981</v>
      </c>
      <c r="RDX31" t="s">
        <v>981</v>
      </c>
      <c r="RDY31" t="s">
        <v>981</v>
      </c>
      <c r="RDZ31" t="s">
        <v>981</v>
      </c>
      <c r="REA31" t="s">
        <v>981</v>
      </c>
      <c r="REB31" t="s">
        <v>981</v>
      </c>
      <c r="REC31" t="s">
        <v>981</v>
      </c>
      <c r="RED31" t="s">
        <v>981</v>
      </c>
      <c r="REE31" t="s">
        <v>981</v>
      </c>
      <c r="REF31" t="s">
        <v>981</v>
      </c>
      <c r="REG31" t="s">
        <v>981</v>
      </c>
      <c r="REH31" t="s">
        <v>981</v>
      </c>
      <c r="REI31" t="s">
        <v>981</v>
      </c>
      <c r="REJ31" t="s">
        <v>981</v>
      </c>
      <c r="REK31" t="s">
        <v>981</v>
      </c>
      <c r="REL31" t="s">
        <v>981</v>
      </c>
      <c r="REM31" t="s">
        <v>981</v>
      </c>
      <c r="REN31" t="s">
        <v>981</v>
      </c>
      <c r="REO31" t="s">
        <v>981</v>
      </c>
      <c r="REP31" t="s">
        <v>981</v>
      </c>
      <c r="REQ31" t="s">
        <v>981</v>
      </c>
      <c r="RER31" t="s">
        <v>981</v>
      </c>
      <c r="RES31" t="s">
        <v>981</v>
      </c>
      <c r="RET31" t="s">
        <v>981</v>
      </c>
      <c r="REU31" t="s">
        <v>981</v>
      </c>
      <c r="REV31" t="s">
        <v>981</v>
      </c>
      <c r="REW31" t="s">
        <v>981</v>
      </c>
      <c r="REX31" t="s">
        <v>981</v>
      </c>
      <c r="REY31" t="s">
        <v>981</v>
      </c>
      <c r="REZ31" t="s">
        <v>981</v>
      </c>
      <c r="RFA31" t="s">
        <v>981</v>
      </c>
      <c r="RFB31" t="s">
        <v>981</v>
      </c>
      <c r="RFC31" t="s">
        <v>981</v>
      </c>
      <c r="RFD31" t="s">
        <v>981</v>
      </c>
      <c r="RFE31" t="s">
        <v>981</v>
      </c>
      <c r="RFF31" t="s">
        <v>981</v>
      </c>
      <c r="RFG31" t="s">
        <v>981</v>
      </c>
      <c r="RFH31" t="s">
        <v>981</v>
      </c>
      <c r="RFI31" t="s">
        <v>981</v>
      </c>
      <c r="RFJ31" t="s">
        <v>981</v>
      </c>
      <c r="RFK31" t="s">
        <v>981</v>
      </c>
      <c r="RFL31" t="s">
        <v>981</v>
      </c>
      <c r="RFM31" t="s">
        <v>981</v>
      </c>
      <c r="RFN31" t="s">
        <v>981</v>
      </c>
      <c r="RFO31" t="s">
        <v>981</v>
      </c>
      <c r="RFP31" t="s">
        <v>981</v>
      </c>
      <c r="RFQ31" t="s">
        <v>981</v>
      </c>
      <c r="RFR31" t="s">
        <v>981</v>
      </c>
      <c r="RFS31" t="s">
        <v>981</v>
      </c>
      <c r="RFT31" t="s">
        <v>981</v>
      </c>
      <c r="RFU31" t="s">
        <v>981</v>
      </c>
      <c r="RFV31" t="s">
        <v>981</v>
      </c>
      <c r="RFW31" t="s">
        <v>981</v>
      </c>
      <c r="RFX31" t="s">
        <v>981</v>
      </c>
      <c r="RFY31" t="s">
        <v>981</v>
      </c>
      <c r="RFZ31" t="s">
        <v>981</v>
      </c>
      <c r="RGA31" t="s">
        <v>981</v>
      </c>
      <c r="RGB31" t="s">
        <v>981</v>
      </c>
      <c r="RGC31" t="s">
        <v>981</v>
      </c>
      <c r="RGD31" t="s">
        <v>981</v>
      </c>
      <c r="RGE31" t="s">
        <v>981</v>
      </c>
      <c r="RGF31" t="s">
        <v>981</v>
      </c>
      <c r="RGG31" t="s">
        <v>981</v>
      </c>
      <c r="RGH31" t="s">
        <v>981</v>
      </c>
      <c r="RGI31" t="s">
        <v>981</v>
      </c>
      <c r="RGJ31" t="s">
        <v>981</v>
      </c>
      <c r="RGK31" t="s">
        <v>981</v>
      </c>
      <c r="RGL31" t="s">
        <v>981</v>
      </c>
      <c r="RGM31" t="s">
        <v>981</v>
      </c>
      <c r="RGN31" t="s">
        <v>981</v>
      </c>
      <c r="RGO31" t="s">
        <v>981</v>
      </c>
      <c r="RGP31" t="s">
        <v>981</v>
      </c>
      <c r="RGQ31" t="s">
        <v>981</v>
      </c>
      <c r="RGR31" t="s">
        <v>981</v>
      </c>
      <c r="RGS31" t="s">
        <v>981</v>
      </c>
      <c r="RGT31" t="s">
        <v>981</v>
      </c>
      <c r="RGU31" t="s">
        <v>981</v>
      </c>
      <c r="RGV31" t="s">
        <v>981</v>
      </c>
      <c r="RGW31" t="s">
        <v>981</v>
      </c>
      <c r="RGX31" t="s">
        <v>981</v>
      </c>
      <c r="RGY31" t="s">
        <v>981</v>
      </c>
      <c r="RGZ31" t="s">
        <v>981</v>
      </c>
      <c r="RHA31" t="s">
        <v>981</v>
      </c>
      <c r="RHB31" t="s">
        <v>981</v>
      </c>
      <c r="RHC31" t="s">
        <v>981</v>
      </c>
      <c r="RHD31" t="s">
        <v>981</v>
      </c>
      <c r="RHE31" t="s">
        <v>981</v>
      </c>
      <c r="RHF31" t="s">
        <v>981</v>
      </c>
      <c r="RHG31" t="s">
        <v>981</v>
      </c>
      <c r="RHH31" t="s">
        <v>981</v>
      </c>
      <c r="RHI31" t="s">
        <v>981</v>
      </c>
      <c r="RHJ31" t="s">
        <v>981</v>
      </c>
      <c r="RHK31" t="s">
        <v>981</v>
      </c>
      <c r="RHL31" t="s">
        <v>981</v>
      </c>
      <c r="RHM31" t="s">
        <v>981</v>
      </c>
      <c r="RHN31" t="s">
        <v>981</v>
      </c>
      <c r="RHO31" t="s">
        <v>981</v>
      </c>
      <c r="RHP31" t="s">
        <v>981</v>
      </c>
      <c r="RHQ31" t="s">
        <v>981</v>
      </c>
      <c r="RHR31" t="s">
        <v>981</v>
      </c>
      <c r="RHS31" t="s">
        <v>981</v>
      </c>
      <c r="RHT31" t="s">
        <v>981</v>
      </c>
      <c r="RHU31" t="s">
        <v>981</v>
      </c>
      <c r="RHV31" t="s">
        <v>981</v>
      </c>
      <c r="RHW31" t="s">
        <v>981</v>
      </c>
      <c r="RHX31" t="s">
        <v>981</v>
      </c>
      <c r="RHY31" t="s">
        <v>981</v>
      </c>
      <c r="RHZ31" t="s">
        <v>981</v>
      </c>
      <c r="RIA31" t="s">
        <v>981</v>
      </c>
      <c r="RIB31" t="s">
        <v>981</v>
      </c>
      <c r="RIC31" t="s">
        <v>981</v>
      </c>
      <c r="RID31" t="s">
        <v>981</v>
      </c>
      <c r="RIE31" t="s">
        <v>981</v>
      </c>
      <c r="RIF31" t="s">
        <v>981</v>
      </c>
      <c r="RIG31" t="s">
        <v>981</v>
      </c>
      <c r="RIH31" t="s">
        <v>981</v>
      </c>
      <c r="RII31" t="s">
        <v>981</v>
      </c>
      <c r="RIJ31" t="s">
        <v>981</v>
      </c>
      <c r="RIK31" t="s">
        <v>981</v>
      </c>
      <c r="RIL31" t="s">
        <v>981</v>
      </c>
      <c r="RIM31" t="s">
        <v>981</v>
      </c>
      <c r="RIN31" t="s">
        <v>981</v>
      </c>
      <c r="RIO31" t="s">
        <v>981</v>
      </c>
      <c r="RIP31" t="s">
        <v>981</v>
      </c>
      <c r="RIQ31" t="s">
        <v>981</v>
      </c>
      <c r="RIR31" t="s">
        <v>981</v>
      </c>
      <c r="RIS31" t="s">
        <v>981</v>
      </c>
      <c r="RIT31" t="s">
        <v>981</v>
      </c>
      <c r="RIU31" t="s">
        <v>981</v>
      </c>
      <c r="RIV31" t="s">
        <v>981</v>
      </c>
      <c r="RIW31" t="s">
        <v>981</v>
      </c>
      <c r="RIX31" t="s">
        <v>981</v>
      </c>
      <c r="RIY31" t="s">
        <v>981</v>
      </c>
      <c r="RIZ31" t="s">
        <v>981</v>
      </c>
      <c r="RJA31" t="s">
        <v>981</v>
      </c>
      <c r="RJB31" t="s">
        <v>981</v>
      </c>
      <c r="RJC31" t="s">
        <v>981</v>
      </c>
      <c r="RJD31" t="s">
        <v>981</v>
      </c>
      <c r="RJE31" t="s">
        <v>981</v>
      </c>
      <c r="RJF31" t="s">
        <v>981</v>
      </c>
      <c r="RJG31" t="s">
        <v>981</v>
      </c>
      <c r="RJH31" t="s">
        <v>981</v>
      </c>
      <c r="RJI31" t="s">
        <v>981</v>
      </c>
      <c r="RJJ31" t="s">
        <v>981</v>
      </c>
      <c r="RJK31" t="s">
        <v>981</v>
      </c>
      <c r="RJL31" t="s">
        <v>981</v>
      </c>
      <c r="RJM31" t="s">
        <v>981</v>
      </c>
      <c r="RJN31" t="s">
        <v>981</v>
      </c>
      <c r="RJO31" t="s">
        <v>981</v>
      </c>
      <c r="RJP31" t="s">
        <v>981</v>
      </c>
      <c r="RJQ31" t="s">
        <v>981</v>
      </c>
      <c r="RJR31" t="s">
        <v>981</v>
      </c>
      <c r="RJS31" t="s">
        <v>981</v>
      </c>
      <c r="RJT31" t="s">
        <v>981</v>
      </c>
      <c r="RJU31" t="s">
        <v>981</v>
      </c>
      <c r="RJV31" t="s">
        <v>981</v>
      </c>
      <c r="RJW31" t="s">
        <v>981</v>
      </c>
      <c r="RJX31" t="s">
        <v>981</v>
      </c>
      <c r="RJY31" t="s">
        <v>981</v>
      </c>
      <c r="RJZ31" t="s">
        <v>981</v>
      </c>
      <c r="RKA31" t="s">
        <v>981</v>
      </c>
      <c r="RKB31" t="s">
        <v>981</v>
      </c>
      <c r="RKC31" t="s">
        <v>981</v>
      </c>
      <c r="RKD31" t="s">
        <v>981</v>
      </c>
      <c r="RKE31" t="s">
        <v>981</v>
      </c>
      <c r="RKF31" t="s">
        <v>981</v>
      </c>
      <c r="RKG31" t="s">
        <v>981</v>
      </c>
      <c r="RKH31" t="s">
        <v>981</v>
      </c>
      <c r="RKI31" t="s">
        <v>981</v>
      </c>
      <c r="RKJ31" t="s">
        <v>981</v>
      </c>
      <c r="RKK31" t="s">
        <v>981</v>
      </c>
      <c r="RKL31" t="s">
        <v>981</v>
      </c>
      <c r="RKM31" t="s">
        <v>981</v>
      </c>
      <c r="RKN31" t="s">
        <v>981</v>
      </c>
      <c r="RKO31" t="s">
        <v>981</v>
      </c>
      <c r="RKP31" t="s">
        <v>981</v>
      </c>
      <c r="RKQ31" t="s">
        <v>981</v>
      </c>
      <c r="RKR31" t="s">
        <v>981</v>
      </c>
      <c r="RKS31" t="s">
        <v>981</v>
      </c>
      <c r="RKT31" t="s">
        <v>981</v>
      </c>
      <c r="RKU31" t="s">
        <v>981</v>
      </c>
      <c r="RKV31" t="s">
        <v>981</v>
      </c>
      <c r="RKW31" t="s">
        <v>981</v>
      </c>
      <c r="RKX31" t="s">
        <v>981</v>
      </c>
      <c r="RKY31" t="s">
        <v>981</v>
      </c>
      <c r="RKZ31" t="s">
        <v>981</v>
      </c>
      <c r="RLA31" t="s">
        <v>981</v>
      </c>
      <c r="RLB31" t="s">
        <v>981</v>
      </c>
      <c r="RLC31" t="s">
        <v>981</v>
      </c>
      <c r="RLD31" t="s">
        <v>981</v>
      </c>
      <c r="RLE31" t="s">
        <v>981</v>
      </c>
      <c r="RLF31" t="s">
        <v>981</v>
      </c>
      <c r="RLG31" t="s">
        <v>981</v>
      </c>
      <c r="RLH31" t="s">
        <v>981</v>
      </c>
      <c r="RLI31" t="s">
        <v>981</v>
      </c>
      <c r="RLJ31" t="s">
        <v>981</v>
      </c>
      <c r="RLK31" t="s">
        <v>981</v>
      </c>
      <c r="RLL31" t="s">
        <v>981</v>
      </c>
      <c r="RLM31" t="s">
        <v>981</v>
      </c>
      <c r="RLN31" t="s">
        <v>981</v>
      </c>
      <c r="RLO31" t="s">
        <v>981</v>
      </c>
      <c r="RLP31" t="s">
        <v>981</v>
      </c>
      <c r="RLQ31" t="s">
        <v>981</v>
      </c>
      <c r="RLR31" t="s">
        <v>981</v>
      </c>
      <c r="RLS31" t="s">
        <v>981</v>
      </c>
      <c r="RLT31" t="s">
        <v>981</v>
      </c>
      <c r="RLU31" t="s">
        <v>981</v>
      </c>
      <c r="RLV31" t="s">
        <v>981</v>
      </c>
      <c r="RLW31" t="s">
        <v>981</v>
      </c>
      <c r="RLX31" t="s">
        <v>981</v>
      </c>
      <c r="RLY31" t="s">
        <v>981</v>
      </c>
      <c r="RLZ31" t="s">
        <v>981</v>
      </c>
      <c r="RMA31" t="s">
        <v>981</v>
      </c>
      <c r="RMB31" t="s">
        <v>981</v>
      </c>
      <c r="RMC31" t="s">
        <v>981</v>
      </c>
      <c r="RMD31" t="s">
        <v>981</v>
      </c>
      <c r="RME31" t="s">
        <v>981</v>
      </c>
      <c r="RMF31" t="s">
        <v>981</v>
      </c>
      <c r="RMG31" t="s">
        <v>981</v>
      </c>
      <c r="RMH31" t="s">
        <v>981</v>
      </c>
      <c r="RMI31" t="s">
        <v>981</v>
      </c>
      <c r="RMJ31" t="s">
        <v>981</v>
      </c>
      <c r="RMK31" t="s">
        <v>981</v>
      </c>
      <c r="RML31" t="s">
        <v>981</v>
      </c>
      <c r="RMM31" t="s">
        <v>981</v>
      </c>
      <c r="RMN31" t="s">
        <v>981</v>
      </c>
      <c r="RMO31" t="s">
        <v>981</v>
      </c>
      <c r="RMP31" t="s">
        <v>981</v>
      </c>
      <c r="RMQ31" t="s">
        <v>981</v>
      </c>
      <c r="RMR31" t="s">
        <v>981</v>
      </c>
      <c r="RMS31" t="s">
        <v>981</v>
      </c>
      <c r="RMT31" t="s">
        <v>981</v>
      </c>
      <c r="RMU31" t="s">
        <v>981</v>
      </c>
      <c r="RMV31" t="s">
        <v>981</v>
      </c>
      <c r="RMW31" t="s">
        <v>981</v>
      </c>
      <c r="RMX31" t="s">
        <v>981</v>
      </c>
      <c r="RMY31" t="s">
        <v>981</v>
      </c>
      <c r="RMZ31" t="s">
        <v>981</v>
      </c>
      <c r="RNA31" t="s">
        <v>981</v>
      </c>
      <c r="RNB31" t="s">
        <v>981</v>
      </c>
      <c r="RNC31" t="s">
        <v>981</v>
      </c>
      <c r="RND31" t="s">
        <v>981</v>
      </c>
      <c r="RNE31" t="s">
        <v>981</v>
      </c>
      <c r="RNF31" t="s">
        <v>981</v>
      </c>
      <c r="RNG31" t="s">
        <v>981</v>
      </c>
      <c r="RNH31" t="s">
        <v>981</v>
      </c>
      <c r="RNI31" t="s">
        <v>981</v>
      </c>
      <c r="RNJ31" t="s">
        <v>981</v>
      </c>
      <c r="RNK31" t="s">
        <v>981</v>
      </c>
      <c r="RNL31" t="s">
        <v>981</v>
      </c>
      <c r="RNM31" t="s">
        <v>981</v>
      </c>
      <c r="RNN31" t="s">
        <v>981</v>
      </c>
      <c r="RNO31" t="s">
        <v>981</v>
      </c>
      <c r="RNP31" t="s">
        <v>981</v>
      </c>
      <c r="RNQ31" t="s">
        <v>981</v>
      </c>
      <c r="RNR31" t="s">
        <v>981</v>
      </c>
      <c r="RNS31" t="s">
        <v>981</v>
      </c>
      <c r="RNT31" t="s">
        <v>981</v>
      </c>
      <c r="RNU31" t="s">
        <v>981</v>
      </c>
      <c r="RNV31" t="s">
        <v>981</v>
      </c>
      <c r="RNW31" t="s">
        <v>981</v>
      </c>
      <c r="RNX31" t="s">
        <v>981</v>
      </c>
      <c r="RNY31" t="s">
        <v>981</v>
      </c>
      <c r="RNZ31" t="s">
        <v>981</v>
      </c>
      <c r="ROA31" t="s">
        <v>981</v>
      </c>
      <c r="ROB31" t="s">
        <v>981</v>
      </c>
      <c r="ROC31" t="s">
        <v>981</v>
      </c>
      <c r="ROD31" t="s">
        <v>981</v>
      </c>
      <c r="ROE31" t="s">
        <v>981</v>
      </c>
      <c r="ROF31" t="s">
        <v>981</v>
      </c>
      <c r="ROG31" t="s">
        <v>981</v>
      </c>
      <c r="ROH31" t="s">
        <v>981</v>
      </c>
      <c r="ROI31" t="s">
        <v>981</v>
      </c>
      <c r="ROJ31" t="s">
        <v>981</v>
      </c>
      <c r="ROK31" t="s">
        <v>981</v>
      </c>
      <c r="ROL31" t="s">
        <v>981</v>
      </c>
      <c r="ROM31" t="s">
        <v>981</v>
      </c>
      <c r="RON31" t="s">
        <v>981</v>
      </c>
      <c r="ROO31" t="s">
        <v>981</v>
      </c>
      <c r="ROP31" t="s">
        <v>981</v>
      </c>
      <c r="ROQ31" t="s">
        <v>981</v>
      </c>
      <c r="ROR31" t="s">
        <v>981</v>
      </c>
      <c r="ROS31" t="s">
        <v>981</v>
      </c>
      <c r="ROT31" t="s">
        <v>981</v>
      </c>
      <c r="ROU31" t="s">
        <v>981</v>
      </c>
      <c r="ROV31" t="s">
        <v>981</v>
      </c>
      <c r="ROW31" t="s">
        <v>981</v>
      </c>
      <c r="ROX31" t="s">
        <v>981</v>
      </c>
      <c r="ROY31" t="s">
        <v>981</v>
      </c>
      <c r="ROZ31" t="s">
        <v>981</v>
      </c>
      <c r="RPA31" t="s">
        <v>981</v>
      </c>
      <c r="RPB31" t="s">
        <v>981</v>
      </c>
      <c r="RPC31" t="s">
        <v>981</v>
      </c>
      <c r="RPD31" t="s">
        <v>981</v>
      </c>
      <c r="RPE31" t="s">
        <v>981</v>
      </c>
      <c r="RPF31" t="s">
        <v>981</v>
      </c>
      <c r="RPG31" t="s">
        <v>981</v>
      </c>
      <c r="RPH31" t="s">
        <v>981</v>
      </c>
      <c r="RPI31" t="s">
        <v>981</v>
      </c>
      <c r="RPJ31" t="s">
        <v>981</v>
      </c>
      <c r="RPK31" t="s">
        <v>981</v>
      </c>
      <c r="RPL31" t="s">
        <v>981</v>
      </c>
      <c r="RPM31" t="s">
        <v>981</v>
      </c>
      <c r="RPN31" t="s">
        <v>981</v>
      </c>
      <c r="RPO31" t="s">
        <v>981</v>
      </c>
      <c r="RPP31" t="s">
        <v>981</v>
      </c>
      <c r="RPQ31" t="s">
        <v>981</v>
      </c>
      <c r="RPR31" t="s">
        <v>981</v>
      </c>
      <c r="RPS31" t="s">
        <v>981</v>
      </c>
      <c r="RPT31" t="s">
        <v>981</v>
      </c>
      <c r="RPU31" t="s">
        <v>981</v>
      </c>
      <c r="RPV31" t="s">
        <v>981</v>
      </c>
      <c r="RPW31" t="s">
        <v>981</v>
      </c>
      <c r="RPX31" t="s">
        <v>981</v>
      </c>
      <c r="RPY31" t="s">
        <v>981</v>
      </c>
      <c r="RPZ31" t="s">
        <v>981</v>
      </c>
      <c r="RQA31" t="s">
        <v>981</v>
      </c>
      <c r="RQB31" t="s">
        <v>981</v>
      </c>
      <c r="RQC31" t="s">
        <v>981</v>
      </c>
      <c r="RQD31" t="s">
        <v>981</v>
      </c>
      <c r="RQE31" t="s">
        <v>981</v>
      </c>
      <c r="RQF31" t="s">
        <v>981</v>
      </c>
      <c r="RQG31" t="s">
        <v>981</v>
      </c>
      <c r="RQH31" t="s">
        <v>981</v>
      </c>
      <c r="RQI31" t="s">
        <v>981</v>
      </c>
      <c r="RQJ31" t="s">
        <v>981</v>
      </c>
      <c r="RQK31" t="s">
        <v>981</v>
      </c>
      <c r="RQL31" t="s">
        <v>981</v>
      </c>
      <c r="RQM31" t="s">
        <v>981</v>
      </c>
      <c r="RQN31" t="s">
        <v>981</v>
      </c>
      <c r="RQO31" t="s">
        <v>981</v>
      </c>
      <c r="RQP31" t="s">
        <v>981</v>
      </c>
      <c r="RQQ31" t="s">
        <v>981</v>
      </c>
      <c r="RQR31" t="s">
        <v>981</v>
      </c>
      <c r="RQS31" t="s">
        <v>981</v>
      </c>
      <c r="RQT31" t="s">
        <v>981</v>
      </c>
      <c r="RQU31" t="s">
        <v>981</v>
      </c>
      <c r="RQV31" t="s">
        <v>981</v>
      </c>
      <c r="RQW31" t="s">
        <v>981</v>
      </c>
      <c r="RQX31" t="s">
        <v>981</v>
      </c>
      <c r="RQY31" t="s">
        <v>981</v>
      </c>
      <c r="RQZ31" t="s">
        <v>981</v>
      </c>
      <c r="RRA31" t="s">
        <v>981</v>
      </c>
      <c r="RRB31" t="s">
        <v>981</v>
      </c>
      <c r="RRC31" t="s">
        <v>981</v>
      </c>
      <c r="RRD31" t="s">
        <v>981</v>
      </c>
      <c r="RRE31" t="s">
        <v>981</v>
      </c>
      <c r="RRF31" t="s">
        <v>981</v>
      </c>
      <c r="RRG31" t="s">
        <v>981</v>
      </c>
      <c r="RRH31" t="s">
        <v>981</v>
      </c>
      <c r="RRI31" t="s">
        <v>981</v>
      </c>
      <c r="RRJ31" t="s">
        <v>981</v>
      </c>
      <c r="RRK31" t="s">
        <v>981</v>
      </c>
      <c r="RRL31" t="s">
        <v>981</v>
      </c>
      <c r="RRM31" t="s">
        <v>981</v>
      </c>
      <c r="RRN31" t="s">
        <v>981</v>
      </c>
      <c r="RRO31" t="s">
        <v>981</v>
      </c>
      <c r="RRP31" t="s">
        <v>981</v>
      </c>
      <c r="RRQ31" t="s">
        <v>981</v>
      </c>
      <c r="RRR31" t="s">
        <v>981</v>
      </c>
      <c r="RRS31" t="s">
        <v>981</v>
      </c>
      <c r="RRT31" t="s">
        <v>981</v>
      </c>
      <c r="RRU31" t="s">
        <v>981</v>
      </c>
      <c r="RRV31" t="s">
        <v>981</v>
      </c>
      <c r="RRW31" t="s">
        <v>981</v>
      </c>
      <c r="RRX31" t="s">
        <v>981</v>
      </c>
      <c r="RRY31" t="s">
        <v>981</v>
      </c>
      <c r="RRZ31" t="s">
        <v>981</v>
      </c>
      <c r="RSA31" t="s">
        <v>981</v>
      </c>
      <c r="RSB31" t="s">
        <v>981</v>
      </c>
      <c r="RSC31" t="s">
        <v>981</v>
      </c>
      <c r="RSD31" t="s">
        <v>981</v>
      </c>
      <c r="RSE31" t="s">
        <v>981</v>
      </c>
      <c r="RSF31" t="s">
        <v>981</v>
      </c>
      <c r="RSG31" t="s">
        <v>981</v>
      </c>
      <c r="RSH31" t="s">
        <v>981</v>
      </c>
      <c r="RSI31" t="s">
        <v>981</v>
      </c>
      <c r="RSJ31" t="s">
        <v>981</v>
      </c>
      <c r="RSK31" t="s">
        <v>981</v>
      </c>
      <c r="RSL31" t="s">
        <v>981</v>
      </c>
      <c r="RSM31" t="s">
        <v>981</v>
      </c>
      <c r="RSN31" t="s">
        <v>981</v>
      </c>
      <c r="RSO31" t="s">
        <v>981</v>
      </c>
      <c r="RSP31" t="s">
        <v>981</v>
      </c>
      <c r="RSQ31" t="s">
        <v>981</v>
      </c>
      <c r="RSR31" t="s">
        <v>981</v>
      </c>
      <c r="RSS31" t="s">
        <v>981</v>
      </c>
      <c r="RST31" t="s">
        <v>981</v>
      </c>
      <c r="RSU31" t="s">
        <v>981</v>
      </c>
      <c r="RSV31" t="s">
        <v>981</v>
      </c>
      <c r="RSW31" t="s">
        <v>981</v>
      </c>
      <c r="RSX31" t="s">
        <v>981</v>
      </c>
      <c r="RSY31" t="s">
        <v>981</v>
      </c>
      <c r="RSZ31" t="s">
        <v>981</v>
      </c>
      <c r="RTA31" t="s">
        <v>981</v>
      </c>
      <c r="RTB31" t="s">
        <v>981</v>
      </c>
      <c r="RTC31" t="s">
        <v>981</v>
      </c>
      <c r="RTD31" t="s">
        <v>981</v>
      </c>
      <c r="RTE31" t="s">
        <v>981</v>
      </c>
      <c r="RTF31" t="s">
        <v>981</v>
      </c>
      <c r="RTG31" t="s">
        <v>981</v>
      </c>
      <c r="RTH31" t="s">
        <v>981</v>
      </c>
      <c r="RTI31" t="s">
        <v>981</v>
      </c>
      <c r="RTJ31" t="s">
        <v>981</v>
      </c>
      <c r="RTK31" t="s">
        <v>981</v>
      </c>
      <c r="RTL31" t="s">
        <v>981</v>
      </c>
      <c r="RTM31" t="s">
        <v>981</v>
      </c>
      <c r="RTN31" t="s">
        <v>981</v>
      </c>
      <c r="RTO31" t="s">
        <v>981</v>
      </c>
      <c r="RTP31" t="s">
        <v>981</v>
      </c>
      <c r="RTQ31" t="s">
        <v>981</v>
      </c>
      <c r="RTR31" t="s">
        <v>981</v>
      </c>
      <c r="RTS31" t="s">
        <v>981</v>
      </c>
      <c r="RTT31" t="s">
        <v>981</v>
      </c>
      <c r="RTU31" t="s">
        <v>981</v>
      </c>
      <c r="RTV31" t="s">
        <v>981</v>
      </c>
      <c r="RTW31" t="s">
        <v>981</v>
      </c>
      <c r="RTX31" t="s">
        <v>981</v>
      </c>
      <c r="RTY31" t="s">
        <v>981</v>
      </c>
      <c r="RTZ31" t="s">
        <v>981</v>
      </c>
      <c r="RUA31" t="s">
        <v>981</v>
      </c>
      <c r="RUB31" t="s">
        <v>981</v>
      </c>
      <c r="RUC31" t="s">
        <v>981</v>
      </c>
      <c r="RUD31" t="s">
        <v>981</v>
      </c>
      <c r="RUE31" t="s">
        <v>981</v>
      </c>
      <c r="RUF31" t="s">
        <v>981</v>
      </c>
      <c r="RUG31" t="s">
        <v>981</v>
      </c>
      <c r="RUH31" t="s">
        <v>981</v>
      </c>
      <c r="RUI31" t="s">
        <v>981</v>
      </c>
      <c r="RUJ31" t="s">
        <v>981</v>
      </c>
      <c r="RUK31" t="s">
        <v>981</v>
      </c>
      <c r="RUL31" t="s">
        <v>981</v>
      </c>
      <c r="RUM31" t="s">
        <v>981</v>
      </c>
      <c r="RUN31" t="s">
        <v>981</v>
      </c>
      <c r="RUO31" t="s">
        <v>981</v>
      </c>
      <c r="RUP31" t="s">
        <v>981</v>
      </c>
      <c r="RUQ31" t="s">
        <v>981</v>
      </c>
      <c r="RUR31" t="s">
        <v>981</v>
      </c>
      <c r="RUS31" t="s">
        <v>981</v>
      </c>
      <c r="RUT31" t="s">
        <v>981</v>
      </c>
      <c r="RUU31" t="s">
        <v>981</v>
      </c>
      <c r="RUV31" t="s">
        <v>981</v>
      </c>
      <c r="RUW31" t="s">
        <v>981</v>
      </c>
      <c r="RUX31" t="s">
        <v>981</v>
      </c>
      <c r="RUY31" t="s">
        <v>981</v>
      </c>
      <c r="RUZ31" t="s">
        <v>981</v>
      </c>
      <c r="RVA31" t="s">
        <v>981</v>
      </c>
      <c r="RVB31" t="s">
        <v>981</v>
      </c>
      <c r="RVC31" t="s">
        <v>981</v>
      </c>
      <c r="RVD31" t="s">
        <v>981</v>
      </c>
      <c r="RVE31" t="s">
        <v>981</v>
      </c>
      <c r="RVF31" t="s">
        <v>981</v>
      </c>
      <c r="RVG31" t="s">
        <v>981</v>
      </c>
      <c r="RVH31" t="s">
        <v>981</v>
      </c>
      <c r="RVI31" t="s">
        <v>981</v>
      </c>
      <c r="RVJ31" t="s">
        <v>981</v>
      </c>
      <c r="RVK31" t="s">
        <v>981</v>
      </c>
      <c r="RVL31" t="s">
        <v>981</v>
      </c>
      <c r="RVM31" t="s">
        <v>981</v>
      </c>
      <c r="RVN31" t="s">
        <v>981</v>
      </c>
      <c r="RVO31" t="s">
        <v>981</v>
      </c>
      <c r="RVP31" t="s">
        <v>981</v>
      </c>
      <c r="RVQ31" t="s">
        <v>981</v>
      </c>
      <c r="RVR31" t="s">
        <v>981</v>
      </c>
      <c r="RVS31" t="s">
        <v>981</v>
      </c>
      <c r="RVT31" t="s">
        <v>981</v>
      </c>
      <c r="RVU31" t="s">
        <v>981</v>
      </c>
      <c r="RVV31" t="s">
        <v>981</v>
      </c>
      <c r="RVW31" t="s">
        <v>981</v>
      </c>
      <c r="RVX31" t="s">
        <v>981</v>
      </c>
      <c r="RVY31" t="s">
        <v>981</v>
      </c>
      <c r="RVZ31" t="s">
        <v>981</v>
      </c>
      <c r="RWA31" t="s">
        <v>981</v>
      </c>
      <c r="RWB31" t="s">
        <v>981</v>
      </c>
      <c r="RWC31" t="s">
        <v>981</v>
      </c>
      <c r="RWD31" t="s">
        <v>981</v>
      </c>
      <c r="RWE31" t="s">
        <v>981</v>
      </c>
      <c r="RWF31" t="s">
        <v>981</v>
      </c>
      <c r="RWG31" t="s">
        <v>981</v>
      </c>
      <c r="RWH31" t="s">
        <v>981</v>
      </c>
      <c r="RWI31" t="s">
        <v>981</v>
      </c>
      <c r="RWJ31" t="s">
        <v>981</v>
      </c>
      <c r="RWK31" t="s">
        <v>981</v>
      </c>
      <c r="RWL31" t="s">
        <v>981</v>
      </c>
      <c r="RWM31" t="s">
        <v>981</v>
      </c>
      <c r="RWN31" t="s">
        <v>981</v>
      </c>
      <c r="RWO31" t="s">
        <v>981</v>
      </c>
      <c r="RWP31" t="s">
        <v>981</v>
      </c>
      <c r="RWQ31" t="s">
        <v>981</v>
      </c>
      <c r="RWR31" t="s">
        <v>981</v>
      </c>
      <c r="RWS31" t="s">
        <v>981</v>
      </c>
      <c r="RWT31" t="s">
        <v>981</v>
      </c>
      <c r="RWU31" t="s">
        <v>981</v>
      </c>
      <c r="RWV31" t="s">
        <v>981</v>
      </c>
      <c r="RWW31" t="s">
        <v>981</v>
      </c>
      <c r="RWX31" t="s">
        <v>981</v>
      </c>
      <c r="RWY31" t="s">
        <v>981</v>
      </c>
      <c r="RWZ31" t="s">
        <v>981</v>
      </c>
      <c r="RXA31" t="s">
        <v>981</v>
      </c>
      <c r="RXB31" t="s">
        <v>981</v>
      </c>
      <c r="RXC31" t="s">
        <v>981</v>
      </c>
      <c r="RXD31" t="s">
        <v>981</v>
      </c>
      <c r="RXE31" t="s">
        <v>981</v>
      </c>
      <c r="RXF31" t="s">
        <v>981</v>
      </c>
      <c r="RXG31" t="s">
        <v>981</v>
      </c>
      <c r="RXH31" t="s">
        <v>981</v>
      </c>
      <c r="RXI31" t="s">
        <v>981</v>
      </c>
      <c r="RXJ31" t="s">
        <v>981</v>
      </c>
      <c r="RXK31" t="s">
        <v>981</v>
      </c>
      <c r="RXL31" t="s">
        <v>981</v>
      </c>
      <c r="RXM31" t="s">
        <v>981</v>
      </c>
      <c r="RXN31" t="s">
        <v>981</v>
      </c>
      <c r="RXO31" t="s">
        <v>981</v>
      </c>
      <c r="RXP31" t="s">
        <v>981</v>
      </c>
      <c r="RXQ31" t="s">
        <v>981</v>
      </c>
      <c r="RXR31" t="s">
        <v>981</v>
      </c>
      <c r="RXS31" t="s">
        <v>981</v>
      </c>
      <c r="RXT31" t="s">
        <v>981</v>
      </c>
      <c r="RXU31" t="s">
        <v>981</v>
      </c>
      <c r="RXV31" t="s">
        <v>981</v>
      </c>
      <c r="RXW31" t="s">
        <v>981</v>
      </c>
      <c r="RXX31" t="s">
        <v>981</v>
      </c>
      <c r="RXY31" t="s">
        <v>981</v>
      </c>
      <c r="RXZ31" t="s">
        <v>981</v>
      </c>
      <c r="RYA31" t="s">
        <v>981</v>
      </c>
      <c r="RYB31" t="s">
        <v>981</v>
      </c>
      <c r="RYC31" t="s">
        <v>981</v>
      </c>
      <c r="RYD31" t="s">
        <v>981</v>
      </c>
      <c r="RYE31" t="s">
        <v>981</v>
      </c>
      <c r="RYF31" t="s">
        <v>981</v>
      </c>
      <c r="RYG31" t="s">
        <v>981</v>
      </c>
      <c r="RYH31" t="s">
        <v>981</v>
      </c>
      <c r="RYI31" t="s">
        <v>981</v>
      </c>
      <c r="RYJ31" t="s">
        <v>981</v>
      </c>
      <c r="RYK31" t="s">
        <v>981</v>
      </c>
      <c r="RYL31" t="s">
        <v>981</v>
      </c>
      <c r="RYM31" t="s">
        <v>981</v>
      </c>
      <c r="RYN31" t="s">
        <v>981</v>
      </c>
      <c r="RYO31" t="s">
        <v>981</v>
      </c>
      <c r="RYP31" t="s">
        <v>981</v>
      </c>
      <c r="RYQ31" t="s">
        <v>981</v>
      </c>
      <c r="RYR31" t="s">
        <v>981</v>
      </c>
      <c r="RYS31" t="s">
        <v>981</v>
      </c>
      <c r="RYT31" t="s">
        <v>981</v>
      </c>
      <c r="RYU31" t="s">
        <v>981</v>
      </c>
      <c r="RYV31" t="s">
        <v>981</v>
      </c>
      <c r="RYW31" t="s">
        <v>981</v>
      </c>
      <c r="RYX31" t="s">
        <v>981</v>
      </c>
      <c r="RYY31" t="s">
        <v>981</v>
      </c>
      <c r="RYZ31" t="s">
        <v>981</v>
      </c>
      <c r="RZA31" t="s">
        <v>981</v>
      </c>
      <c r="RZB31" t="s">
        <v>981</v>
      </c>
      <c r="RZC31" t="s">
        <v>981</v>
      </c>
      <c r="RZD31" t="s">
        <v>981</v>
      </c>
      <c r="RZE31" t="s">
        <v>981</v>
      </c>
      <c r="RZF31" t="s">
        <v>981</v>
      </c>
      <c r="RZG31" t="s">
        <v>981</v>
      </c>
      <c r="RZH31" t="s">
        <v>981</v>
      </c>
      <c r="RZI31" t="s">
        <v>981</v>
      </c>
      <c r="RZJ31" t="s">
        <v>981</v>
      </c>
      <c r="RZK31" t="s">
        <v>981</v>
      </c>
      <c r="RZL31" t="s">
        <v>981</v>
      </c>
      <c r="RZM31" t="s">
        <v>981</v>
      </c>
      <c r="RZN31" t="s">
        <v>981</v>
      </c>
      <c r="RZO31" t="s">
        <v>981</v>
      </c>
      <c r="RZP31" t="s">
        <v>981</v>
      </c>
      <c r="RZQ31" t="s">
        <v>981</v>
      </c>
      <c r="RZR31" t="s">
        <v>981</v>
      </c>
      <c r="RZS31" t="s">
        <v>981</v>
      </c>
      <c r="RZT31" t="s">
        <v>981</v>
      </c>
      <c r="RZU31" t="s">
        <v>981</v>
      </c>
      <c r="RZV31" t="s">
        <v>981</v>
      </c>
      <c r="RZW31" t="s">
        <v>981</v>
      </c>
      <c r="RZX31" t="s">
        <v>981</v>
      </c>
      <c r="RZY31" t="s">
        <v>981</v>
      </c>
      <c r="RZZ31" t="s">
        <v>981</v>
      </c>
      <c r="SAA31" t="s">
        <v>981</v>
      </c>
      <c r="SAB31" t="s">
        <v>981</v>
      </c>
      <c r="SAC31" t="s">
        <v>981</v>
      </c>
      <c r="SAD31" t="s">
        <v>981</v>
      </c>
      <c r="SAE31" t="s">
        <v>981</v>
      </c>
      <c r="SAF31" t="s">
        <v>981</v>
      </c>
      <c r="SAG31" t="s">
        <v>981</v>
      </c>
      <c r="SAH31" t="s">
        <v>981</v>
      </c>
      <c r="SAI31" t="s">
        <v>981</v>
      </c>
      <c r="SAJ31" t="s">
        <v>981</v>
      </c>
      <c r="SAK31" t="s">
        <v>981</v>
      </c>
      <c r="SAL31" t="s">
        <v>981</v>
      </c>
      <c r="SAM31" t="s">
        <v>981</v>
      </c>
      <c r="SAN31" t="s">
        <v>981</v>
      </c>
      <c r="SAO31" t="s">
        <v>981</v>
      </c>
      <c r="SAP31" t="s">
        <v>981</v>
      </c>
      <c r="SAQ31" t="s">
        <v>981</v>
      </c>
      <c r="SAR31" t="s">
        <v>981</v>
      </c>
      <c r="SAS31" t="s">
        <v>981</v>
      </c>
      <c r="SAT31" t="s">
        <v>981</v>
      </c>
      <c r="SAU31" t="s">
        <v>981</v>
      </c>
      <c r="SAV31" t="s">
        <v>981</v>
      </c>
      <c r="SAW31" t="s">
        <v>981</v>
      </c>
      <c r="SAX31" t="s">
        <v>981</v>
      </c>
      <c r="SAY31" t="s">
        <v>981</v>
      </c>
      <c r="SAZ31" t="s">
        <v>981</v>
      </c>
      <c r="SBA31" t="s">
        <v>981</v>
      </c>
      <c r="SBB31" t="s">
        <v>981</v>
      </c>
      <c r="SBC31" t="s">
        <v>981</v>
      </c>
      <c r="SBD31" t="s">
        <v>981</v>
      </c>
      <c r="SBE31" t="s">
        <v>981</v>
      </c>
      <c r="SBF31" t="s">
        <v>981</v>
      </c>
      <c r="SBG31" t="s">
        <v>981</v>
      </c>
      <c r="SBH31" t="s">
        <v>981</v>
      </c>
      <c r="SBI31" t="s">
        <v>981</v>
      </c>
      <c r="SBJ31" t="s">
        <v>981</v>
      </c>
      <c r="SBK31" t="s">
        <v>981</v>
      </c>
      <c r="SBL31" t="s">
        <v>981</v>
      </c>
      <c r="SBM31" t="s">
        <v>981</v>
      </c>
      <c r="SBN31" t="s">
        <v>981</v>
      </c>
      <c r="SBO31" t="s">
        <v>981</v>
      </c>
      <c r="SBP31" t="s">
        <v>981</v>
      </c>
      <c r="SBQ31" t="s">
        <v>981</v>
      </c>
      <c r="SBR31" t="s">
        <v>981</v>
      </c>
      <c r="SBS31" t="s">
        <v>981</v>
      </c>
      <c r="SBT31" t="s">
        <v>981</v>
      </c>
      <c r="SBU31" t="s">
        <v>981</v>
      </c>
      <c r="SBV31" t="s">
        <v>981</v>
      </c>
      <c r="SBW31" t="s">
        <v>981</v>
      </c>
      <c r="SBX31" t="s">
        <v>981</v>
      </c>
      <c r="SBY31" t="s">
        <v>981</v>
      </c>
      <c r="SBZ31" t="s">
        <v>981</v>
      </c>
      <c r="SCA31" t="s">
        <v>981</v>
      </c>
      <c r="SCB31" t="s">
        <v>981</v>
      </c>
      <c r="SCC31" t="s">
        <v>981</v>
      </c>
      <c r="SCD31" t="s">
        <v>981</v>
      </c>
      <c r="SCE31" t="s">
        <v>981</v>
      </c>
      <c r="SCF31" t="s">
        <v>981</v>
      </c>
      <c r="SCG31" t="s">
        <v>981</v>
      </c>
      <c r="SCH31" t="s">
        <v>981</v>
      </c>
      <c r="SCI31" t="s">
        <v>981</v>
      </c>
      <c r="SCJ31" t="s">
        <v>981</v>
      </c>
      <c r="SCK31" t="s">
        <v>981</v>
      </c>
      <c r="SCL31" t="s">
        <v>981</v>
      </c>
      <c r="SCM31" t="s">
        <v>981</v>
      </c>
      <c r="SCN31" t="s">
        <v>981</v>
      </c>
      <c r="SCO31" t="s">
        <v>981</v>
      </c>
      <c r="SCP31" t="s">
        <v>981</v>
      </c>
      <c r="SCQ31" t="s">
        <v>981</v>
      </c>
      <c r="SCR31" t="s">
        <v>981</v>
      </c>
      <c r="SCS31" t="s">
        <v>981</v>
      </c>
      <c r="SCT31" t="s">
        <v>981</v>
      </c>
      <c r="SCU31" t="s">
        <v>981</v>
      </c>
      <c r="SCV31" t="s">
        <v>981</v>
      </c>
      <c r="SCW31" t="s">
        <v>981</v>
      </c>
      <c r="SCX31" t="s">
        <v>981</v>
      </c>
      <c r="SCY31" t="s">
        <v>981</v>
      </c>
      <c r="SCZ31" t="s">
        <v>981</v>
      </c>
      <c r="SDA31" t="s">
        <v>981</v>
      </c>
      <c r="SDB31" t="s">
        <v>981</v>
      </c>
      <c r="SDC31" t="s">
        <v>981</v>
      </c>
      <c r="SDD31" t="s">
        <v>981</v>
      </c>
      <c r="SDE31" t="s">
        <v>981</v>
      </c>
      <c r="SDF31" t="s">
        <v>981</v>
      </c>
      <c r="SDG31" t="s">
        <v>981</v>
      </c>
      <c r="SDH31" t="s">
        <v>981</v>
      </c>
      <c r="SDI31" t="s">
        <v>981</v>
      </c>
      <c r="SDJ31" t="s">
        <v>981</v>
      </c>
      <c r="SDK31" t="s">
        <v>981</v>
      </c>
      <c r="SDL31" t="s">
        <v>981</v>
      </c>
      <c r="SDM31" t="s">
        <v>981</v>
      </c>
      <c r="SDN31" t="s">
        <v>981</v>
      </c>
      <c r="SDO31" t="s">
        <v>981</v>
      </c>
      <c r="SDP31" t="s">
        <v>981</v>
      </c>
      <c r="SDQ31" t="s">
        <v>981</v>
      </c>
      <c r="SDR31" t="s">
        <v>981</v>
      </c>
      <c r="SDS31" t="s">
        <v>981</v>
      </c>
      <c r="SDT31" t="s">
        <v>981</v>
      </c>
      <c r="SDU31" t="s">
        <v>981</v>
      </c>
      <c r="SDV31" t="s">
        <v>981</v>
      </c>
      <c r="SDW31" t="s">
        <v>981</v>
      </c>
      <c r="SDX31" t="s">
        <v>981</v>
      </c>
      <c r="SDY31" t="s">
        <v>981</v>
      </c>
      <c r="SDZ31" t="s">
        <v>981</v>
      </c>
      <c r="SEA31" t="s">
        <v>981</v>
      </c>
      <c r="SEB31" t="s">
        <v>981</v>
      </c>
      <c r="SEC31" t="s">
        <v>981</v>
      </c>
      <c r="SED31" t="s">
        <v>981</v>
      </c>
      <c r="SEE31" t="s">
        <v>981</v>
      </c>
      <c r="SEF31" t="s">
        <v>981</v>
      </c>
      <c r="SEG31" t="s">
        <v>981</v>
      </c>
      <c r="SEH31" t="s">
        <v>981</v>
      </c>
      <c r="SEI31" t="s">
        <v>981</v>
      </c>
      <c r="SEJ31" t="s">
        <v>981</v>
      </c>
      <c r="SEK31" t="s">
        <v>981</v>
      </c>
      <c r="SEL31" t="s">
        <v>981</v>
      </c>
      <c r="SEM31" t="s">
        <v>981</v>
      </c>
      <c r="SEN31" t="s">
        <v>981</v>
      </c>
      <c r="SEO31" t="s">
        <v>981</v>
      </c>
      <c r="SEP31" t="s">
        <v>981</v>
      </c>
      <c r="SEQ31" t="s">
        <v>981</v>
      </c>
      <c r="SER31" t="s">
        <v>981</v>
      </c>
      <c r="SES31" t="s">
        <v>981</v>
      </c>
      <c r="SET31" t="s">
        <v>981</v>
      </c>
      <c r="SEU31" t="s">
        <v>981</v>
      </c>
      <c r="SEV31" t="s">
        <v>981</v>
      </c>
      <c r="SEW31" t="s">
        <v>981</v>
      </c>
      <c r="SEX31" t="s">
        <v>981</v>
      </c>
      <c r="SEY31" t="s">
        <v>981</v>
      </c>
      <c r="SEZ31" t="s">
        <v>981</v>
      </c>
      <c r="SFA31" t="s">
        <v>981</v>
      </c>
      <c r="SFB31" t="s">
        <v>981</v>
      </c>
      <c r="SFC31" t="s">
        <v>981</v>
      </c>
      <c r="SFD31" t="s">
        <v>981</v>
      </c>
      <c r="SFE31" t="s">
        <v>981</v>
      </c>
      <c r="SFF31" t="s">
        <v>981</v>
      </c>
      <c r="SFG31" t="s">
        <v>981</v>
      </c>
      <c r="SFH31" t="s">
        <v>981</v>
      </c>
      <c r="SFI31" t="s">
        <v>981</v>
      </c>
      <c r="SFJ31" t="s">
        <v>981</v>
      </c>
      <c r="SFK31" t="s">
        <v>981</v>
      </c>
      <c r="SFL31" t="s">
        <v>981</v>
      </c>
      <c r="SFM31" t="s">
        <v>981</v>
      </c>
      <c r="SFN31" t="s">
        <v>981</v>
      </c>
      <c r="SFO31" t="s">
        <v>981</v>
      </c>
      <c r="SFP31" t="s">
        <v>981</v>
      </c>
      <c r="SFQ31" t="s">
        <v>981</v>
      </c>
      <c r="SFR31" t="s">
        <v>981</v>
      </c>
      <c r="SFS31" t="s">
        <v>981</v>
      </c>
      <c r="SFT31" t="s">
        <v>981</v>
      </c>
      <c r="SFU31" t="s">
        <v>981</v>
      </c>
      <c r="SFV31" t="s">
        <v>981</v>
      </c>
      <c r="SFW31" t="s">
        <v>981</v>
      </c>
      <c r="SFX31" t="s">
        <v>981</v>
      </c>
      <c r="SFY31" t="s">
        <v>981</v>
      </c>
      <c r="SFZ31" t="s">
        <v>981</v>
      </c>
      <c r="SGA31" t="s">
        <v>981</v>
      </c>
      <c r="SGB31" t="s">
        <v>981</v>
      </c>
      <c r="SGC31" t="s">
        <v>981</v>
      </c>
      <c r="SGD31" t="s">
        <v>981</v>
      </c>
      <c r="SGE31" t="s">
        <v>981</v>
      </c>
      <c r="SGF31" t="s">
        <v>981</v>
      </c>
      <c r="SGG31" t="s">
        <v>981</v>
      </c>
      <c r="SGH31" t="s">
        <v>981</v>
      </c>
      <c r="SGI31" t="s">
        <v>981</v>
      </c>
      <c r="SGJ31" t="s">
        <v>981</v>
      </c>
      <c r="SGK31" t="s">
        <v>981</v>
      </c>
      <c r="SGL31" t="s">
        <v>981</v>
      </c>
      <c r="SGM31" t="s">
        <v>981</v>
      </c>
      <c r="SGN31" t="s">
        <v>981</v>
      </c>
      <c r="SGO31" t="s">
        <v>981</v>
      </c>
      <c r="SGP31" t="s">
        <v>981</v>
      </c>
      <c r="SGQ31" t="s">
        <v>981</v>
      </c>
      <c r="SGR31" t="s">
        <v>981</v>
      </c>
      <c r="SGS31" t="s">
        <v>981</v>
      </c>
      <c r="SGT31" t="s">
        <v>981</v>
      </c>
      <c r="SGU31" t="s">
        <v>981</v>
      </c>
      <c r="SGV31" t="s">
        <v>981</v>
      </c>
      <c r="SGW31" t="s">
        <v>981</v>
      </c>
      <c r="SGX31" t="s">
        <v>981</v>
      </c>
      <c r="SGY31" t="s">
        <v>981</v>
      </c>
      <c r="SGZ31" t="s">
        <v>981</v>
      </c>
      <c r="SHA31" t="s">
        <v>981</v>
      </c>
      <c r="SHB31" t="s">
        <v>981</v>
      </c>
      <c r="SHC31" t="s">
        <v>981</v>
      </c>
      <c r="SHD31" t="s">
        <v>981</v>
      </c>
      <c r="SHE31" t="s">
        <v>981</v>
      </c>
      <c r="SHF31" t="s">
        <v>981</v>
      </c>
      <c r="SHG31" t="s">
        <v>981</v>
      </c>
      <c r="SHH31" t="s">
        <v>981</v>
      </c>
      <c r="SHI31" t="s">
        <v>981</v>
      </c>
      <c r="SHJ31" t="s">
        <v>981</v>
      </c>
      <c r="SHK31" t="s">
        <v>981</v>
      </c>
      <c r="SHL31" t="s">
        <v>981</v>
      </c>
      <c r="SHM31" t="s">
        <v>981</v>
      </c>
      <c r="SHN31" t="s">
        <v>981</v>
      </c>
      <c r="SHO31" t="s">
        <v>981</v>
      </c>
      <c r="SHP31" t="s">
        <v>981</v>
      </c>
      <c r="SHQ31" t="s">
        <v>981</v>
      </c>
      <c r="SHR31" t="s">
        <v>981</v>
      </c>
      <c r="SHS31" t="s">
        <v>981</v>
      </c>
      <c r="SHT31" t="s">
        <v>981</v>
      </c>
      <c r="SHU31" t="s">
        <v>981</v>
      </c>
      <c r="SHV31" t="s">
        <v>981</v>
      </c>
      <c r="SHW31" t="s">
        <v>981</v>
      </c>
      <c r="SHX31" t="s">
        <v>981</v>
      </c>
      <c r="SHY31" t="s">
        <v>981</v>
      </c>
      <c r="SHZ31" t="s">
        <v>981</v>
      </c>
      <c r="SIA31" t="s">
        <v>981</v>
      </c>
      <c r="SIB31" t="s">
        <v>981</v>
      </c>
      <c r="SIC31" t="s">
        <v>981</v>
      </c>
      <c r="SID31" t="s">
        <v>981</v>
      </c>
      <c r="SIE31" t="s">
        <v>981</v>
      </c>
      <c r="SIF31" t="s">
        <v>981</v>
      </c>
      <c r="SIG31" t="s">
        <v>981</v>
      </c>
      <c r="SIH31" t="s">
        <v>981</v>
      </c>
      <c r="SII31" t="s">
        <v>981</v>
      </c>
      <c r="SIJ31" t="s">
        <v>981</v>
      </c>
      <c r="SIK31" t="s">
        <v>981</v>
      </c>
      <c r="SIL31" t="s">
        <v>981</v>
      </c>
      <c r="SIM31" t="s">
        <v>981</v>
      </c>
      <c r="SIN31" t="s">
        <v>981</v>
      </c>
      <c r="SIO31" t="s">
        <v>981</v>
      </c>
      <c r="SIP31" t="s">
        <v>981</v>
      </c>
      <c r="SIQ31" t="s">
        <v>981</v>
      </c>
      <c r="SIR31" t="s">
        <v>981</v>
      </c>
      <c r="SIS31" t="s">
        <v>981</v>
      </c>
      <c r="SIT31" t="s">
        <v>981</v>
      </c>
      <c r="SIU31" t="s">
        <v>981</v>
      </c>
      <c r="SIV31" t="s">
        <v>981</v>
      </c>
      <c r="SIW31" t="s">
        <v>981</v>
      </c>
      <c r="SIX31" t="s">
        <v>981</v>
      </c>
      <c r="SIY31" t="s">
        <v>981</v>
      </c>
      <c r="SIZ31" t="s">
        <v>981</v>
      </c>
      <c r="SJA31" t="s">
        <v>981</v>
      </c>
      <c r="SJB31" t="s">
        <v>981</v>
      </c>
      <c r="SJC31" t="s">
        <v>981</v>
      </c>
      <c r="SJD31" t="s">
        <v>981</v>
      </c>
      <c r="SJE31" t="s">
        <v>981</v>
      </c>
      <c r="SJF31" t="s">
        <v>981</v>
      </c>
      <c r="SJG31" t="s">
        <v>981</v>
      </c>
      <c r="SJH31" t="s">
        <v>981</v>
      </c>
      <c r="SJI31" t="s">
        <v>981</v>
      </c>
      <c r="SJJ31" t="s">
        <v>981</v>
      </c>
      <c r="SJK31" t="s">
        <v>981</v>
      </c>
      <c r="SJL31" t="s">
        <v>981</v>
      </c>
      <c r="SJM31" t="s">
        <v>981</v>
      </c>
      <c r="SJN31" t="s">
        <v>981</v>
      </c>
      <c r="SJO31" t="s">
        <v>981</v>
      </c>
      <c r="SJP31" t="s">
        <v>981</v>
      </c>
      <c r="SJQ31" t="s">
        <v>981</v>
      </c>
      <c r="SJR31" t="s">
        <v>981</v>
      </c>
      <c r="SJS31" t="s">
        <v>981</v>
      </c>
      <c r="SJT31" t="s">
        <v>981</v>
      </c>
      <c r="SJU31" t="s">
        <v>981</v>
      </c>
      <c r="SJV31" t="s">
        <v>981</v>
      </c>
      <c r="SJW31" t="s">
        <v>981</v>
      </c>
      <c r="SJX31" t="s">
        <v>981</v>
      </c>
      <c r="SJY31" t="s">
        <v>981</v>
      </c>
      <c r="SJZ31" t="s">
        <v>981</v>
      </c>
      <c r="SKA31" t="s">
        <v>981</v>
      </c>
      <c r="SKB31" t="s">
        <v>981</v>
      </c>
      <c r="SKC31" t="s">
        <v>981</v>
      </c>
      <c r="SKD31" t="s">
        <v>981</v>
      </c>
      <c r="SKE31" t="s">
        <v>981</v>
      </c>
      <c r="SKF31" t="s">
        <v>981</v>
      </c>
      <c r="SKG31" t="s">
        <v>981</v>
      </c>
      <c r="SKH31" t="s">
        <v>981</v>
      </c>
      <c r="SKI31" t="s">
        <v>981</v>
      </c>
      <c r="SKJ31" t="s">
        <v>981</v>
      </c>
      <c r="SKK31" t="s">
        <v>981</v>
      </c>
      <c r="SKL31" t="s">
        <v>981</v>
      </c>
      <c r="SKM31" t="s">
        <v>981</v>
      </c>
      <c r="SKN31" t="s">
        <v>981</v>
      </c>
      <c r="SKO31" t="s">
        <v>981</v>
      </c>
      <c r="SKP31" t="s">
        <v>981</v>
      </c>
      <c r="SKQ31" t="s">
        <v>981</v>
      </c>
      <c r="SKR31" t="s">
        <v>981</v>
      </c>
      <c r="SKS31" t="s">
        <v>981</v>
      </c>
      <c r="SKT31" t="s">
        <v>981</v>
      </c>
      <c r="SKU31" t="s">
        <v>981</v>
      </c>
      <c r="SKV31" t="s">
        <v>981</v>
      </c>
      <c r="SKW31" t="s">
        <v>981</v>
      </c>
      <c r="SKX31" t="s">
        <v>981</v>
      </c>
      <c r="SKY31" t="s">
        <v>981</v>
      </c>
      <c r="SKZ31" t="s">
        <v>981</v>
      </c>
      <c r="SLA31" t="s">
        <v>981</v>
      </c>
      <c r="SLB31" t="s">
        <v>981</v>
      </c>
      <c r="SLC31" t="s">
        <v>981</v>
      </c>
      <c r="SLD31" t="s">
        <v>981</v>
      </c>
      <c r="SLE31" t="s">
        <v>981</v>
      </c>
      <c r="SLF31" t="s">
        <v>981</v>
      </c>
      <c r="SLG31" t="s">
        <v>981</v>
      </c>
      <c r="SLH31" t="s">
        <v>981</v>
      </c>
      <c r="SLI31" t="s">
        <v>981</v>
      </c>
      <c r="SLJ31" t="s">
        <v>981</v>
      </c>
      <c r="SLK31" t="s">
        <v>981</v>
      </c>
      <c r="SLL31" t="s">
        <v>981</v>
      </c>
      <c r="SLM31" t="s">
        <v>981</v>
      </c>
      <c r="SLN31" t="s">
        <v>981</v>
      </c>
      <c r="SLO31" t="s">
        <v>981</v>
      </c>
      <c r="SLP31" t="s">
        <v>981</v>
      </c>
      <c r="SLQ31" t="s">
        <v>981</v>
      </c>
      <c r="SLR31" t="s">
        <v>981</v>
      </c>
      <c r="SLS31" t="s">
        <v>981</v>
      </c>
      <c r="SLT31" t="s">
        <v>981</v>
      </c>
      <c r="SLU31" t="s">
        <v>981</v>
      </c>
      <c r="SLV31" t="s">
        <v>981</v>
      </c>
      <c r="SLW31" t="s">
        <v>981</v>
      </c>
      <c r="SLX31" t="s">
        <v>981</v>
      </c>
      <c r="SLY31" t="s">
        <v>981</v>
      </c>
      <c r="SLZ31" t="s">
        <v>981</v>
      </c>
      <c r="SMA31" t="s">
        <v>981</v>
      </c>
      <c r="SMB31" t="s">
        <v>981</v>
      </c>
      <c r="SMC31" t="s">
        <v>981</v>
      </c>
      <c r="SMD31" t="s">
        <v>981</v>
      </c>
      <c r="SME31" t="s">
        <v>981</v>
      </c>
      <c r="SMF31" t="s">
        <v>981</v>
      </c>
      <c r="SMG31" t="s">
        <v>981</v>
      </c>
      <c r="SMH31" t="s">
        <v>981</v>
      </c>
      <c r="SMI31" t="s">
        <v>981</v>
      </c>
      <c r="SMJ31" t="s">
        <v>981</v>
      </c>
      <c r="SMK31" t="s">
        <v>981</v>
      </c>
      <c r="SML31" t="s">
        <v>981</v>
      </c>
      <c r="SMM31" t="s">
        <v>981</v>
      </c>
      <c r="SMN31" t="s">
        <v>981</v>
      </c>
      <c r="SMO31" t="s">
        <v>981</v>
      </c>
      <c r="SMP31" t="s">
        <v>981</v>
      </c>
      <c r="SMQ31" t="s">
        <v>981</v>
      </c>
      <c r="SMR31" t="s">
        <v>981</v>
      </c>
      <c r="SMS31" t="s">
        <v>981</v>
      </c>
      <c r="SMT31" t="s">
        <v>981</v>
      </c>
      <c r="SMU31" t="s">
        <v>981</v>
      </c>
      <c r="SMV31" t="s">
        <v>981</v>
      </c>
      <c r="SMW31" t="s">
        <v>981</v>
      </c>
      <c r="SMX31" t="s">
        <v>981</v>
      </c>
      <c r="SMY31" t="s">
        <v>981</v>
      </c>
      <c r="SMZ31" t="s">
        <v>981</v>
      </c>
      <c r="SNA31" t="s">
        <v>981</v>
      </c>
      <c r="SNB31" t="s">
        <v>981</v>
      </c>
      <c r="SNC31" t="s">
        <v>981</v>
      </c>
      <c r="SND31" t="s">
        <v>981</v>
      </c>
      <c r="SNE31" t="s">
        <v>981</v>
      </c>
      <c r="SNF31" t="s">
        <v>981</v>
      </c>
      <c r="SNG31" t="s">
        <v>981</v>
      </c>
      <c r="SNH31" t="s">
        <v>981</v>
      </c>
      <c r="SNI31" t="s">
        <v>981</v>
      </c>
      <c r="SNJ31" t="s">
        <v>981</v>
      </c>
      <c r="SNK31" t="s">
        <v>981</v>
      </c>
      <c r="SNL31" t="s">
        <v>981</v>
      </c>
      <c r="SNM31" t="s">
        <v>981</v>
      </c>
      <c r="SNN31" t="s">
        <v>981</v>
      </c>
      <c r="SNO31" t="s">
        <v>981</v>
      </c>
      <c r="SNP31" t="s">
        <v>981</v>
      </c>
      <c r="SNQ31" t="s">
        <v>981</v>
      </c>
      <c r="SNR31" t="s">
        <v>981</v>
      </c>
      <c r="SNS31" t="s">
        <v>981</v>
      </c>
      <c r="SNT31" t="s">
        <v>981</v>
      </c>
      <c r="SNU31" t="s">
        <v>981</v>
      </c>
      <c r="SNV31" t="s">
        <v>981</v>
      </c>
      <c r="SNW31" t="s">
        <v>981</v>
      </c>
      <c r="SNX31" t="s">
        <v>981</v>
      </c>
      <c r="SNY31" t="s">
        <v>981</v>
      </c>
      <c r="SNZ31" t="s">
        <v>981</v>
      </c>
      <c r="SOA31" t="s">
        <v>981</v>
      </c>
      <c r="SOB31" t="s">
        <v>981</v>
      </c>
      <c r="SOC31" t="s">
        <v>981</v>
      </c>
      <c r="SOD31" t="s">
        <v>981</v>
      </c>
      <c r="SOE31" t="s">
        <v>981</v>
      </c>
      <c r="SOF31" t="s">
        <v>981</v>
      </c>
      <c r="SOG31" t="s">
        <v>981</v>
      </c>
      <c r="SOH31" t="s">
        <v>981</v>
      </c>
      <c r="SOI31" t="s">
        <v>981</v>
      </c>
      <c r="SOJ31" t="s">
        <v>981</v>
      </c>
      <c r="SOK31" t="s">
        <v>981</v>
      </c>
      <c r="SOL31" t="s">
        <v>981</v>
      </c>
      <c r="SOM31" t="s">
        <v>981</v>
      </c>
      <c r="SON31" t="s">
        <v>981</v>
      </c>
      <c r="SOO31" t="s">
        <v>981</v>
      </c>
      <c r="SOP31" t="s">
        <v>981</v>
      </c>
      <c r="SOQ31" t="s">
        <v>981</v>
      </c>
      <c r="SOR31" t="s">
        <v>981</v>
      </c>
      <c r="SOS31" t="s">
        <v>981</v>
      </c>
      <c r="SOT31" t="s">
        <v>981</v>
      </c>
      <c r="SOU31" t="s">
        <v>981</v>
      </c>
      <c r="SOV31" t="s">
        <v>981</v>
      </c>
      <c r="SOW31" t="s">
        <v>981</v>
      </c>
      <c r="SOX31" t="s">
        <v>981</v>
      </c>
      <c r="SOY31" t="s">
        <v>981</v>
      </c>
      <c r="SOZ31" t="s">
        <v>981</v>
      </c>
      <c r="SPA31" t="s">
        <v>981</v>
      </c>
      <c r="SPB31" t="s">
        <v>981</v>
      </c>
      <c r="SPC31" t="s">
        <v>981</v>
      </c>
      <c r="SPD31" t="s">
        <v>981</v>
      </c>
      <c r="SPE31" t="s">
        <v>981</v>
      </c>
      <c r="SPF31" t="s">
        <v>981</v>
      </c>
      <c r="SPG31" t="s">
        <v>981</v>
      </c>
      <c r="SPH31" t="s">
        <v>981</v>
      </c>
      <c r="SPI31" t="s">
        <v>981</v>
      </c>
      <c r="SPJ31" t="s">
        <v>981</v>
      </c>
      <c r="SPK31" t="s">
        <v>981</v>
      </c>
      <c r="SPL31" t="s">
        <v>981</v>
      </c>
      <c r="SPM31" t="s">
        <v>981</v>
      </c>
      <c r="SPN31" t="s">
        <v>981</v>
      </c>
      <c r="SPO31" t="s">
        <v>981</v>
      </c>
      <c r="SPP31" t="s">
        <v>981</v>
      </c>
      <c r="SPQ31" t="s">
        <v>981</v>
      </c>
      <c r="SPR31" t="s">
        <v>981</v>
      </c>
      <c r="SPS31" t="s">
        <v>981</v>
      </c>
      <c r="SPT31" t="s">
        <v>981</v>
      </c>
      <c r="SPU31" t="s">
        <v>981</v>
      </c>
      <c r="SPV31" t="s">
        <v>981</v>
      </c>
      <c r="SPW31" t="s">
        <v>981</v>
      </c>
      <c r="SPX31" t="s">
        <v>981</v>
      </c>
      <c r="SPY31" t="s">
        <v>981</v>
      </c>
      <c r="SPZ31" t="s">
        <v>981</v>
      </c>
      <c r="SQA31" t="s">
        <v>981</v>
      </c>
      <c r="SQB31" t="s">
        <v>981</v>
      </c>
      <c r="SQC31" t="s">
        <v>981</v>
      </c>
      <c r="SQD31" t="s">
        <v>981</v>
      </c>
      <c r="SQE31" t="s">
        <v>981</v>
      </c>
      <c r="SQF31" t="s">
        <v>981</v>
      </c>
      <c r="SQG31" t="s">
        <v>981</v>
      </c>
      <c r="SQH31" t="s">
        <v>981</v>
      </c>
      <c r="SQI31" t="s">
        <v>981</v>
      </c>
      <c r="SQJ31" t="s">
        <v>981</v>
      </c>
      <c r="SQK31" t="s">
        <v>981</v>
      </c>
      <c r="SQL31" t="s">
        <v>981</v>
      </c>
      <c r="SQM31" t="s">
        <v>981</v>
      </c>
      <c r="SQN31" t="s">
        <v>981</v>
      </c>
      <c r="SQO31" t="s">
        <v>981</v>
      </c>
      <c r="SQP31" t="s">
        <v>981</v>
      </c>
      <c r="SQQ31" t="s">
        <v>981</v>
      </c>
      <c r="SQR31" t="s">
        <v>981</v>
      </c>
      <c r="SQS31" t="s">
        <v>981</v>
      </c>
      <c r="SQT31" t="s">
        <v>981</v>
      </c>
      <c r="SQU31" t="s">
        <v>981</v>
      </c>
      <c r="SQV31" t="s">
        <v>981</v>
      </c>
      <c r="SQW31" t="s">
        <v>981</v>
      </c>
      <c r="SQX31" t="s">
        <v>981</v>
      </c>
      <c r="SQY31" t="s">
        <v>981</v>
      </c>
      <c r="SQZ31" t="s">
        <v>981</v>
      </c>
      <c r="SRA31" t="s">
        <v>981</v>
      </c>
      <c r="SRB31" t="s">
        <v>981</v>
      </c>
      <c r="SRC31" t="s">
        <v>981</v>
      </c>
      <c r="SRD31" t="s">
        <v>981</v>
      </c>
      <c r="SRE31" t="s">
        <v>981</v>
      </c>
      <c r="SRF31" t="s">
        <v>981</v>
      </c>
      <c r="SRG31" t="s">
        <v>981</v>
      </c>
      <c r="SRH31" t="s">
        <v>981</v>
      </c>
      <c r="SRI31" t="s">
        <v>981</v>
      </c>
      <c r="SRJ31" t="s">
        <v>981</v>
      </c>
      <c r="SRK31" t="s">
        <v>981</v>
      </c>
      <c r="SRL31" t="s">
        <v>981</v>
      </c>
      <c r="SRM31" t="s">
        <v>981</v>
      </c>
      <c r="SRN31" t="s">
        <v>981</v>
      </c>
      <c r="SRO31" t="s">
        <v>981</v>
      </c>
      <c r="SRP31" t="s">
        <v>981</v>
      </c>
      <c r="SRQ31" t="s">
        <v>981</v>
      </c>
      <c r="SRR31" t="s">
        <v>981</v>
      </c>
      <c r="SRS31" t="s">
        <v>981</v>
      </c>
      <c r="SRT31" t="s">
        <v>981</v>
      </c>
      <c r="SRU31" t="s">
        <v>981</v>
      </c>
      <c r="SRV31" t="s">
        <v>981</v>
      </c>
      <c r="SRW31" t="s">
        <v>981</v>
      </c>
      <c r="SRX31" t="s">
        <v>981</v>
      </c>
      <c r="SRY31" t="s">
        <v>981</v>
      </c>
      <c r="SRZ31" t="s">
        <v>981</v>
      </c>
      <c r="SSA31" t="s">
        <v>981</v>
      </c>
      <c r="SSB31" t="s">
        <v>981</v>
      </c>
      <c r="SSC31" t="s">
        <v>981</v>
      </c>
      <c r="SSD31" t="s">
        <v>981</v>
      </c>
      <c r="SSE31" t="s">
        <v>981</v>
      </c>
      <c r="SSF31" t="s">
        <v>981</v>
      </c>
      <c r="SSG31" t="s">
        <v>981</v>
      </c>
      <c r="SSH31" t="s">
        <v>981</v>
      </c>
      <c r="SSI31" t="s">
        <v>981</v>
      </c>
      <c r="SSJ31" t="s">
        <v>981</v>
      </c>
      <c r="SSK31" t="s">
        <v>981</v>
      </c>
      <c r="SSL31" t="s">
        <v>981</v>
      </c>
      <c r="SSM31" t="s">
        <v>981</v>
      </c>
      <c r="SSN31" t="s">
        <v>981</v>
      </c>
      <c r="SSO31" t="s">
        <v>981</v>
      </c>
      <c r="SSP31" t="s">
        <v>981</v>
      </c>
      <c r="SSQ31" t="s">
        <v>981</v>
      </c>
      <c r="SSR31" t="s">
        <v>981</v>
      </c>
      <c r="SSS31" t="s">
        <v>981</v>
      </c>
      <c r="SST31" t="s">
        <v>981</v>
      </c>
      <c r="SSU31" t="s">
        <v>981</v>
      </c>
      <c r="SSV31" t="s">
        <v>981</v>
      </c>
      <c r="SSW31" t="s">
        <v>981</v>
      </c>
      <c r="SSX31" t="s">
        <v>981</v>
      </c>
      <c r="SSY31" t="s">
        <v>981</v>
      </c>
      <c r="SSZ31" t="s">
        <v>981</v>
      </c>
      <c r="STA31" t="s">
        <v>981</v>
      </c>
      <c r="STB31" t="s">
        <v>981</v>
      </c>
      <c r="STC31" t="s">
        <v>981</v>
      </c>
      <c r="STD31" t="s">
        <v>981</v>
      </c>
      <c r="STE31" t="s">
        <v>981</v>
      </c>
      <c r="STF31" t="s">
        <v>981</v>
      </c>
      <c r="STG31" t="s">
        <v>981</v>
      </c>
      <c r="STH31" t="s">
        <v>981</v>
      </c>
      <c r="STI31" t="s">
        <v>981</v>
      </c>
      <c r="STJ31" t="s">
        <v>981</v>
      </c>
      <c r="STK31" t="s">
        <v>981</v>
      </c>
      <c r="STL31" t="s">
        <v>981</v>
      </c>
      <c r="STM31" t="s">
        <v>981</v>
      </c>
      <c r="STN31" t="s">
        <v>981</v>
      </c>
      <c r="STO31" t="s">
        <v>981</v>
      </c>
      <c r="STP31" t="s">
        <v>981</v>
      </c>
      <c r="STQ31" t="s">
        <v>981</v>
      </c>
      <c r="STR31" t="s">
        <v>981</v>
      </c>
      <c r="STS31" t="s">
        <v>981</v>
      </c>
      <c r="STT31" t="s">
        <v>981</v>
      </c>
      <c r="STU31" t="s">
        <v>981</v>
      </c>
      <c r="STV31" t="s">
        <v>981</v>
      </c>
      <c r="STW31" t="s">
        <v>981</v>
      </c>
      <c r="STX31" t="s">
        <v>981</v>
      </c>
      <c r="STY31" t="s">
        <v>981</v>
      </c>
      <c r="STZ31" t="s">
        <v>981</v>
      </c>
      <c r="SUA31" t="s">
        <v>981</v>
      </c>
      <c r="SUB31" t="s">
        <v>981</v>
      </c>
      <c r="SUC31" t="s">
        <v>981</v>
      </c>
      <c r="SUD31" t="s">
        <v>981</v>
      </c>
      <c r="SUE31" t="s">
        <v>981</v>
      </c>
      <c r="SUF31" t="s">
        <v>981</v>
      </c>
      <c r="SUG31" t="s">
        <v>981</v>
      </c>
      <c r="SUH31" t="s">
        <v>981</v>
      </c>
      <c r="SUI31" t="s">
        <v>981</v>
      </c>
      <c r="SUJ31" t="s">
        <v>981</v>
      </c>
      <c r="SUK31" t="s">
        <v>981</v>
      </c>
      <c r="SUL31" t="s">
        <v>981</v>
      </c>
      <c r="SUM31" t="s">
        <v>981</v>
      </c>
      <c r="SUN31" t="s">
        <v>981</v>
      </c>
      <c r="SUO31" t="s">
        <v>981</v>
      </c>
      <c r="SUP31" t="s">
        <v>981</v>
      </c>
      <c r="SUQ31" t="s">
        <v>981</v>
      </c>
      <c r="SUR31" t="s">
        <v>981</v>
      </c>
      <c r="SUS31" t="s">
        <v>981</v>
      </c>
      <c r="SUT31" t="s">
        <v>981</v>
      </c>
      <c r="SUU31" t="s">
        <v>981</v>
      </c>
      <c r="SUV31" t="s">
        <v>981</v>
      </c>
      <c r="SUW31" t="s">
        <v>981</v>
      </c>
      <c r="SUX31" t="s">
        <v>981</v>
      </c>
      <c r="SUY31" t="s">
        <v>981</v>
      </c>
      <c r="SUZ31" t="s">
        <v>981</v>
      </c>
      <c r="SVA31" t="s">
        <v>981</v>
      </c>
      <c r="SVB31" t="s">
        <v>981</v>
      </c>
      <c r="SVC31" t="s">
        <v>981</v>
      </c>
      <c r="SVD31" t="s">
        <v>981</v>
      </c>
      <c r="SVE31" t="s">
        <v>981</v>
      </c>
      <c r="SVF31" t="s">
        <v>981</v>
      </c>
      <c r="SVG31" t="s">
        <v>981</v>
      </c>
      <c r="SVH31" t="s">
        <v>981</v>
      </c>
      <c r="SVI31" t="s">
        <v>981</v>
      </c>
      <c r="SVJ31" t="s">
        <v>981</v>
      </c>
      <c r="SVK31" t="s">
        <v>981</v>
      </c>
      <c r="SVL31" t="s">
        <v>981</v>
      </c>
      <c r="SVM31" t="s">
        <v>981</v>
      </c>
      <c r="SVN31" t="s">
        <v>981</v>
      </c>
      <c r="SVO31" t="s">
        <v>981</v>
      </c>
      <c r="SVP31" t="s">
        <v>981</v>
      </c>
      <c r="SVQ31" t="s">
        <v>981</v>
      </c>
      <c r="SVR31" t="s">
        <v>981</v>
      </c>
      <c r="SVS31" t="s">
        <v>981</v>
      </c>
      <c r="SVT31" t="s">
        <v>981</v>
      </c>
      <c r="SVU31" t="s">
        <v>981</v>
      </c>
      <c r="SVV31" t="s">
        <v>981</v>
      </c>
      <c r="SVW31" t="s">
        <v>981</v>
      </c>
      <c r="SVX31" t="s">
        <v>981</v>
      </c>
      <c r="SVY31" t="s">
        <v>981</v>
      </c>
      <c r="SVZ31" t="s">
        <v>981</v>
      </c>
      <c r="SWA31" t="s">
        <v>981</v>
      </c>
      <c r="SWB31" t="s">
        <v>981</v>
      </c>
      <c r="SWC31" t="s">
        <v>981</v>
      </c>
      <c r="SWD31" t="s">
        <v>981</v>
      </c>
      <c r="SWE31" t="s">
        <v>981</v>
      </c>
      <c r="SWF31" t="s">
        <v>981</v>
      </c>
      <c r="SWG31" t="s">
        <v>981</v>
      </c>
      <c r="SWH31" t="s">
        <v>981</v>
      </c>
      <c r="SWI31" t="s">
        <v>981</v>
      </c>
      <c r="SWJ31" t="s">
        <v>981</v>
      </c>
      <c r="SWK31" t="s">
        <v>981</v>
      </c>
      <c r="SWL31" t="s">
        <v>981</v>
      </c>
      <c r="SWM31" t="s">
        <v>981</v>
      </c>
      <c r="SWN31" t="s">
        <v>981</v>
      </c>
      <c r="SWO31" t="s">
        <v>981</v>
      </c>
      <c r="SWP31" t="s">
        <v>981</v>
      </c>
      <c r="SWQ31" t="s">
        <v>981</v>
      </c>
      <c r="SWR31" t="s">
        <v>981</v>
      </c>
      <c r="SWS31" t="s">
        <v>981</v>
      </c>
      <c r="SWT31" t="s">
        <v>981</v>
      </c>
      <c r="SWU31" t="s">
        <v>981</v>
      </c>
      <c r="SWV31" t="s">
        <v>981</v>
      </c>
      <c r="SWW31" t="s">
        <v>981</v>
      </c>
      <c r="SWX31" t="s">
        <v>981</v>
      </c>
      <c r="SWY31" t="s">
        <v>981</v>
      </c>
      <c r="SWZ31" t="s">
        <v>981</v>
      </c>
      <c r="SXA31" t="s">
        <v>981</v>
      </c>
      <c r="SXB31" t="s">
        <v>981</v>
      </c>
      <c r="SXC31" t="s">
        <v>981</v>
      </c>
      <c r="SXD31" t="s">
        <v>981</v>
      </c>
      <c r="SXE31" t="s">
        <v>981</v>
      </c>
      <c r="SXF31" t="s">
        <v>981</v>
      </c>
      <c r="SXG31" t="s">
        <v>981</v>
      </c>
      <c r="SXH31" t="s">
        <v>981</v>
      </c>
      <c r="SXI31" t="s">
        <v>981</v>
      </c>
      <c r="SXJ31" t="s">
        <v>981</v>
      </c>
      <c r="SXK31" t="s">
        <v>981</v>
      </c>
      <c r="SXL31" t="s">
        <v>981</v>
      </c>
      <c r="SXM31" t="s">
        <v>981</v>
      </c>
      <c r="SXN31" t="s">
        <v>981</v>
      </c>
      <c r="SXO31" t="s">
        <v>981</v>
      </c>
      <c r="SXP31" t="s">
        <v>981</v>
      </c>
      <c r="SXQ31" t="s">
        <v>981</v>
      </c>
      <c r="SXR31" t="s">
        <v>981</v>
      </c>
      <c r="SXS31" t="s">
        <v>981</v>
      </c>
      <c r="SXT31" t="s">
        <v>981</v>
      </c>
      <c r="SXU31" t="s">
        <v>981</v>
      </c>
      <c r="SXV31" t="s">
        <v>981</v>
      </c>
      <c r="SXW31" t="s">
        <v>981</v>
      </c>
      <c r="SXX31" t="s">
        <v>981</v>
      </c>
      <c r="SXY31" t="s">
        <v>981</v>
      </c>
      <c r="SXZ31" t="s">
        <v>981</v>
      </c>
      <c r="SYA31" t="s">
        <v>981</v>
      </c>
      <c r="SYB31" t="s">
        <v>981</v>
      </c>
      <c r="SYC31" t="s">
        <v>981</v>
      </c>
      <c r="SYD31" t="s">
        <v>981</v>
      </c>
      <c r="SYE31" t="s">
        <v>981</v>
      </c>
      <c r="SYF31" t="s">
        <v>981</v>
      </c>
      <c r="SYG31" t="s">
        <v>981</v>
      </c>
      <c r="SYH31" t="s">
        <v>981</v>
      </c>
      <c r="SYI31" t="s">
        <v>981</v>
      </c>
      <c r="SYJ31" t="s">
        <v>981</v>
      </c>
      <c r="SYK31" t="s">
        <v>981</v>
      </c>
      <c r="SYL31" t="s">
        <v>981</v>
      </c>
      <c r="SYM31" t="s">
        <v>981</v>
      </c>
      <c r="SYN31" t="s">
        <v>981</v>
      </c>
      <c r="SYO31" t="s">
        <v>981</v>
      </c>
      <c r="SYP31" t="s">
        <v>981</v>
      </c>
      <c r="SYQ31" t="s">
        <v>981</v>
      </c>
      <c r="SYR31" t="s">
        <v>981</v>
      </c>
      <c r="SYS31" t="s">
        <v>981</v>
      </c>
      <c r="SYT31" t="s">
        <v>981</v>
      </c>
      <c r="SYU31" t="s">
        <v>981</v>
      </c>
      <c r="SYV31" t="s">
        <v>981</v>
      </c>
      <c r="SYW31" t="s">
        <v>981</v>
      </c>
      <c r="SYX31" t="s">
        <v>981</v>
      </c>
      <c r="SYY31" t="s">
        <v>981</v>
      </c>
      <c r="SYZ31" t="s">
        <v>981</v>
      </c>
      <c r="SZA31" t="s">
        <v>981</v>
      </c>
      <c r="SZB31" t="s">
        <v>981</v>
      </c>
      <c r="SZC31" t="s">
        <v>981</v>
      </c>
      <c r="SZD31" t="s">
        <v>981</v>
      </c>
      <c r="SZE31" t="s">
        <v>981</v>
      </c>
      <c r="SZF31" t="s">
        <v>981</v>
      </c>
      <c r="SZG31" t="s">
        <v>981</v>
      </c>
      <c r="SZH31" t="s">
        <v>981</v>
      </c>
      <c r="SZI31" t="s">
        <v>981</v>
      </c>
      <c r="SZJ31" t="s">
        <v>981</v>
      </c>
      <c r="SZK31" t="s">
        <v>981</v>
      </c>
      <c r="SZL31" t="s">
        <v>981</v>
      </c>
      <c r="SZM31" t="s">
        <v>981</v>
      </c>
      <c r="SZN31" t="s">
        <v>981</v>
      </c>
      <c r="SZO31" t="s">
        <v>981</v>
      </c>
      <c r="SZP31" t="s">
        <v>981</v>
      </c>
      <c r="SZQ31" t="s">
        <v>981</v>
      </c>
      <c r="SZR31" t="s">
        <v>981</v>
      </c>
      <c r="SZS31" t="s">
        <v>981</v>
      </c>
      <c r="SZT31" t="s">
        <v>981</v>
      </c>
      <c r="SZU31" t="s">
        <v>981</v>
      </c>
      <c r="SZV31" t="s">
        <v>981</v>
      </c>
      <c r="SZW31" t="s">
        <v>981</v>
      </c>
      <c r="SZX31" t="s">
        <v>981</v>
      </c>
      <c r="SZY31" t="s">
        <v>981</v>
      </c>
      <c r="SZZ31" t="s">
        <v>981</v>
      </c>
      <c r="TAA31" t="s">
        <v>981</v>
      </c>
      <c r="TAB31" t="s">
        <v>981</v>
      </c>
      <c r="TAC31" t="s">
        <v>981</v>
      </c>
      <c r="TAD31" t="s">
        <v>981</v>
      </c>
      <c r="TAE31" t="s">
        <v>981</v>
      </c>
      <c r="TAF31" t="s">
        <v>981</v>
      </c>
      <c r="TAG31" t="s">
        <v>981</v>
      </c>
      <c r="TAH31" t="s">
        <v>981</v>
      </c>
      <c r="TAI31" t="s">
        <v>981</v>
      </c>
      <c r="TAJ31" t="s">
        <v>981</v>
      </c>
      <c r="TAK31" t="s">
        <v>981</v>
      </c>
      <c r="TAL31" t="s">
        <v>981</v>
      </c>
      <c r="TAM31" t="s">
        <v>981</v>
      </c>
      <c r="TAN31" t="s">
        <v>981</v>
      </c>
      <c r="TAO31" t="s">
        <v>981</v>
      </c>
      <c r="TAP31" t="s">
        <v>981</v>
      </c>
      <c r="TAQ31" t="s">
        <v>981</v>
      </c>
      <c r="TAR31" t="s">
        <v>981</v>
      </c>
      <c r="TAS31" t="s">
        <v>981</v>
      </c>
      <c r="TAT31" t="s">
        <v>981</v>
      </c>
      <c r="TAU31" t="s">
        <v>981</v>
      </c>
      <c r="TAV31" t="s">
        <v>981</v>
      </c>
      <c r="TAW31" t="s">
        <v>981</v>
      </c>
      <c r="TAX31" t="s">
        <v>981</v>
      </c>
      <c r="TAY31" t="s">
        <v>981</v>
      </c>
      <c r="TAZ31" t="s">
        <v>981</v>
      </c>
      <c r="TBA31" t="s">
        <v>981</v>
      </c>
      <c r="TBB31" t="s">
        <v>981</v>
      </c>
      <c r="TBC31" t="s">
        <v>981</v>
      </c>
      <c r="TBD31" t="s">
        <v>981</v>
      </c>
      <c r="TBE31" t="s">
        <v>981</v>
      </c>
      <c r="TBF31" t="s">
        <v>981</v>
      </c>
      <c r="TBG31" t="s">
        <v>981</v>
      </c>
      <c r="TBH31" t="s">
        <v>981</v>
      </c>
      <c r="TBI31" t="s">
        <v>981</v>
      </c>
      <c r="TBJ31" t="s">
        <v>981</v>
      </c>
      <c r="TBK31" t="s">
        <v>981</v>
      </c>
      <c r="TBL31" t="s">
        <v>981</v>
      </c>
      <c r="TBM31" t="s">
        <v>981</v>
      </c>
      <c r="TBN31" t="s">
        <v>981</v>
      </c>
      <c r="TBO31" t="s">
        <v>981</v>
      </c>
      <c r="TBP31" t="s">
        <v>981</v>
      </c>
      <c r="TBQ31" t="s">
        <v>981</v>
      </c>
      <c r="TBR31" t="s">
        <v>981</v>
      </c>
      <c r="TBS31" t="s">
        <v>981</v>
      </c>
      <c r="TBT31" t="s">
        <v>981</v>
      </c>
      <c r="TBU31" t="s">
        <v>981</v>
      </c>
      <c r="TBV31" t="s">
        <v>981</v>
      </c>
      <c r="TBW31" t="s">
        <v>981</v>
      </c>
      <c r="TBX31" t="s">
        <v>981</v>
      </c>
      <c r="TBY31" t="s">
        <v>981</v>
      </c>
      <c r="TBZ31" t="s">
        <v>981</v>
      </c>
      <c r="TCA31" t="s">
        <v>981</v>
      </c>
      <c r="TCB31" t="s">
        <v>981</v>
      </c>
      <c r="TCC31" t="s">
        <v>981</v>
      </c>
      <c r="TCD31" t="s">
        <v>981</v>
      </c>
      <c r="TCE31" t="s">
        <v>981</v>
      </c>
      <c r="TCF31" t="s">
        <v>981</v>
      </c>
      <c r="TCG31" t="s">
        <v>981</v>
      </c>
      <c r="TCH31" t="s">
        <v>981</v>
      </c>
      <c r="TCI31" t="s">
        <v>981</v>
      </c>
      <c r="TCJ31" t="s">
        <v>981</v>
      </c>
      <c r="TCK31" t="s">
        <v>981</v>
      </c>
      <c r="TCL31" t="s">
        <v>981</v>
      </c>
      <c r="TCM31" t="s">
        <v>981</v>
      </c>
      <c r="TCN31" t="s">
        <v>981</v>
      </c>
      <c r="TCO31" t="s">
        <v>981</v>
      </c>
      <c r="TCP31" t="s">
        <v>981</v>
      </c>
      <c r="TCQ31" t="s">
        <v>981</v>
      </c>
      <c r="TCR31" t="s">
        <v>981</v>
      </c>
      <c r="TCS31" t="s">
        <v>981</v>
      </c>
      <c r="TCT31" t="s">
        <v>981</v>
      </c>
      <c r="TCU31" t="s">
        <v>981</v>
      </c>
      <c r="TCV31" t="s">
        <v>981</v>
      </c>
      <c r="TCW31" t="s">
        <v>981</v>
      </c>
      <c r="TCX31" t="s">
        <v>981</v>
      </c>
      <c r="TCY31" t="s">
        <v>981</v>
      </c>
      <c r="TCZ31" t="s">
        <v>981</v>
      </c>
      <c r="TDA31" t="s">
        <v>981</v>
      </c>
      <c r="TDB31" t="s">
        <v>981</v>
      </c>
      <c r="TDC31" t="s">
        <v>981</v>
      </c>
      <c r="TDD31" t="s">
        <v>981</v>
      </c>
      <c r="TDE31" t="s">
        <v>981</v>
      </c>
      <c r="TDF31" t="s">
        <v>981</v>
      </c>
      <c r="TDG31" t="s">
        <v>981</v>
      </c>
      <c r="TDH31" t="s">
        <v>981</v>
      </c>
      <c r="TDI31" t="s">
        <v>981</v>
      </c>
      <c r="TDJ31" t="s">
        <v>981</v>
      </c>
      <c r="TDK31" t="s">
        <v>981</v>
      </c>
      <c r="TDL31" t="s">
        <v>981</v>
      </c>
      <c r="TDM31" t="s">
        <v>981</v>
      </c>
      <c r="TDN31" t="s">
        <v>981</v>
      </c>
      <c r="TDO31" t="s">
        <v>981</v>
      </c>
      <c r="TDP31" t="s">
        <v>981</v>
      </c>
      <c r="TDQ31" t="s">
        <v>981</v>
      </c>
      <c r="TDR31" t="s">
        <v>981</v>
      </c>
      <c r="TDS31" t="s">
        <v>981</v>
      </c>
      <c r="TDT31" t="s">
        <v>981</v>
      </c>
      <c r="TDU31" t="s">
        <v>981</v>
      </c>
      <c r="TDV31" t="s">
        <v>981</v>
      </c>
      <c r="TDW31" t="s">
        <v>981</v>
      </c>
      <c r="TDX31" t="s">
        <v>981</v>
      </c>
      <c r="TDY31" t="s">
        <v>981</v>
      </c>
      <c r="TDZ31" t="s">
        <v>981</v>
      </c>
      <c r="TEA31" t="s">
        <v>981</v>
      </c>
      <c r="TEB31" t="s">
        <v>981</v>
      </c>
      <c r="TEC31" t="s">
        <v>981</v>
      </c>
      <c r="TED31" t="s">
        <v>981</v>
      </c>
      <c r="TEE31" t="s">
        <v>981</v>
      </c>
      <c r="TEF31" t="s">
        <v>981</v>
      </c>
      <c r="TEG31" t="s">
        <v>981</v>
      </c>
      <c r="TEH31" t="s">
        <v>981</v>
      </c>
      <c r="TEI31" t="s">
        <v>981</v>
      </c>
      <c r="TEJ31" t="s">
        <v>981</v>
      </c>
      <c r="TEK31" t="s">
        <v>981</v>
      </c>
      <c r="TEL31" t="s">
        <v>981</v>
      </c>
      <c r="TEM31" t="s">
        <v>981</v>
      </c>
      <c r="TEN31" t="s">
        <v>981</v>
      </c>
      <c r="TEO31" t="s">
        <v>981</v>
      </c>
      <c r="TEP31" t="s">
        <v>981</v>
      </c>
      <c r="TEQ31" t="s">
        <v>981</v>
      </c>
      <c r="TER31" t="s">
        <v>981</v>
      </c>
      <c r="TES31" t="s">
        <v>981</v>
      </c>
      <c r="TET31" t="s">
        <v>981</v>
      </c>
      <c r="TEU31" t="s">
        <v>981</v>
      </c>
      <c r="TEV31" t="s">
        <v>981</v>
      </c>
      <c r="TEW31" t="s">
        <v>981</v>
      </c>
      <c r="TEX31" t="s">
        <v>981</v>
      </c>
      <c r="TEY31" t="s">
        <v>981</v>
      </c>
      <c r="TEZ31" t="s">
        <v>981</v>
      </c>
      <c r="TFA31" t="s">
        <v>981</v>
      </c>
      <c r="TFB31" t="s">
        <v>981</v>
      </c>
      <c r="TFC31" t="s">
        <v>981</v>
      </c>
      <c r="TFD31" t="s">
        <v>981</v>
      </c>
      <c r="TFE31" t="s">
        <v>981</v>
      </c>
      <c r="TFF31" t="s">
        <v>981</v>
      </c>
      <c r="TFG31" t="s">
        <v>981</v>
      </c>
      <c r="TFH31" t="s">
        <v>981</v>
      </c>
      <c r="TFI31" t="s">
        <v>981</v>
      </c>
      <c r="TFJ31" t="s">
        <v>981</v>
      </c>
      <c r="TFK31" t="s">
        <v>981</v>
      </c>
      <c r="TFL31" t="s">
        <v>981</v>
      </c>
      <c r="TFM31" t="s">
        <v>981</v>
      </c>
      <c r="TFN31" t="s">
        <v>981</v>
      </c>
      <c r="TFO31" t="s">
        <v>981</v>
      </c>
      <c r="TFP31" t="s">
        <v>981</v>
      </c>
      <c r="TFQ31" t="s">
        <v>981</v>
      </c>
      <c r="TFR31" t="s">
        <v>981</v>
      </c>
      <c r="TFS31" t="s">
        <v>981</v>
      </c>
      <c r="TFT31" t="s">
        <v>981</v>
      </c>
      <c r="TFU31" t="s">
        <v>981</v>
      </c>
      <c r="TFV31" t="s">
        <v>981</v>
      </c>
      <c r="TFW31" t="s">
        <v>981</v>
      </c>
      <c r="TFX31" t="s">
        <v>981</v>
      </c>
      <c r="TFY31" t="s">
        <v>981</v>
      </c>
      <c r="TFZ31" t="s">
        <v>981</v>
      </c>
      <c r="TGA31" t="s">
        <v>981</v>
      </c>
      <c r="TGB31" t="s">
        <v>981</v>
      </c>
      <c r="TGC31" t="s">
        <v>981</v>
      </c>
      <c r="TGD31" t="s">
        <v>981</v>
      </c>
      <c r="TGE31" t="s">
        <v>981</v>
      </c>
      <c r="TGF31" t="s">
        <v>981</v>
      </c>
      <c r="TGG31" t="s">
        <v>981</v>
      </c>
      <c r="TGH31" t="s">
        <v>981</v>
      </c>
      <c r="TGI31" t="s">
        <v>981</v>
      </c>
      <c r="TGJ31" t="s">
        <v>981</v>
      </c>
      <c r="TGK31" t="s">
        <v>981</v>
      </c>
      <c r="TGL31" t="s">
        <v>981</v>
      </c>
      <c r="TGM31" t="s">
        <v>981</v>
      </c>
      <c r="TGN31" t="s">
        <v>981</v>
      </c>
      <c r="TGO31" t="s">
        <v>981</v>
      </c>
      <c r="TGP31" t="s">
        <v>981</v>
      </c>
      <c r="TGQ31" t="s">
        <v>981</v>
      </c>
      <c r="TGR31" t="s">
        <v>981</v>
      </c>
      <c r="TGS31" t="s">
        <v>981</v>
      </c>
      <c r="TGT31" t="s">
        <v>981</v>
      </c>
      <c r="TGU31" t="s">
        <v>981</v>
      </c>
      <c r="TGV31" t="s">
        <v>981</v>
      </c>
      <c r="TGW31" t="s">
        <v>981</v>
      </c>
      <c r="TGX31" t="s">
        <v>981</v>
      </c>
      <c r="TGY31" t="s">
        <v>981</v>
      </c>
      <c r="TGZ31" t="s">
        <v>981</v>
      </c>
      <c r="THA31" t="s">
        <v>981</v>
      </c>
      <c r="THB31" t="s">
        <v>981</v>
      </c>
      <c r="THC31" t="s">
        <v>981</v>
      </c>
      <c r="THD31" t="s">
        <v>981</v>
      </c>
      <c r="THE31" t="s">
        <v>981</v>
      </c>
      <c r="THF31" t="s">
        <v>981</v>
      </c>
      <c r="THG31" t="s">
        <v>981</v>
      </c>
      <c r="THH31" t="s">
        <v>981</v>
      </c>
      <c r="THI31" t="s">
        <v>981</v>
      </c>
      <c r="THJ31" t="s">
        <v>981</v>
      </c>
      <c r="THK31" t="s">
        <v>981</v>
      </c>
      <c r="THL31" t="s">
        <v>981</v>
      </c>
      <c r="THM31" t="s">
        <v>981</v>
      </c>
      <c r="THN31" t="s">
        <v>981</v>
      </c>
      <c r="THO31" t="s">
        <v>981</v>
      </c>
      <c r="THP31" t="s">
        <v>981</v>
      </c>
      <c r="THQ31" t="s">
        <v>981</v>
      </c>
      <c r="THR31" t="s">
        <v>981</v>
      </c>
      <c r="THS31" t="s">
        <v>981</v>
      </c>
      <c r="THT31" t="s">
        <v>981</v>
      </c>
      <c r="THU31" t="s">
        <v>981</v>
      </c>
      <c r="THV31" t="s">
        <v>981</v>
      </c>
      <c r="THW31" t="s">
        <v>981</v>
      </c>
      <c r="THX31" t="s">
        <v>981</v>
      </c>
      <c r="THY31" t="s">
        <v>981</v>
      </c>
      <c r="THZ31" t="s">
        <v>981</v>
      </c>
      <c r="TIA31" t="s">
        <v>981</v>
      </c>
      <c r="TIB31" t="s">
        <v>981</v>
      </c>
      <c r="TIC31" t="s">
        <v>981</v>
      </c>
      <c r="TID31" t="s">
        <v>981</v>
      </c>
      <c r="TIE31" t="s">
        <v>981</v>
      </c>
      <c r="TIF31" t="s">
        <v>981</v>
      </c>
      <c r="TIG31" t="s">
        <v>981</v>
      </c>
      <c r="TIH31" t="s">
        <v>981</v>
      </c>
      <c r="TII31" t="s">
        <v>981</v>
      </c>
      <c r="TIJ31" t="s">
        <v>981</v>
      </c>
      <c r="TIK31" t="s">
        <v>981</v>
      </c>
      <c r="TIL31" t="s">
        <v>981</v>
      </c>
      <c r="TIM31" t="s">
        <v>981</v>
      </c>
      <c r="TIN31" t="s">
        <v>981</v>
      </c>
      <c r="TIO31" t="s">
        <v>981</v>
      </c>
      <c r="TIP31" t="s">
        <v>981</v>
      </c>
      <c r="TIQ31" t="s">
        <v>981</v>
      </c>
      <c r="TIR31" t="s">
        <v>981</v>
      </c>
      <c r="TIS31" t="s">
        <v>981</v>
      </c>
      <c r="TIT31" t="s">
        <v>981</v>
      </c>
      <c r="TIU31" t="s">
        <v>981</v>
      </c>
      <c r="TIV31" t="s">
        <v>981</v>
      </c>
      <c r="TIW31" t="s">
        <v>981</v>
      </c>
      <c r="TIX31" t="s">
        <v>981</v>
      </c>
      <c r="TIY31" t="s">
        <v>981</v>
      </c>
      <c r="TIZ31" t="s">
        <v>981</v>
      </c>
      <c r="TJA31" t="s">
        <v>981</v>
      </c>
      <c r="TJB31" t="s">
        <v>981</v>
      </c>
      <c r="TJC31" t="s">
        <v>981</v>
      </c>
      <c r="TJD31" t="s">
        <v>981</v>
      </c>
      <c r="TJE31" t="s">
        <v>981</v>
      </c>
      <c r="TJF31" t="s">
        <v>981</v>
      </c>
      <c r="TJG31" t="s">
        <v>981</v>
      </c>
      <c r="TJH31" t="s">
        <v>981</v>
      </c>
      <c r="TJI31" t="s">
        <v>981</v>
      </c>
      <c r="TJJ31" t="s">
        <v>981</v>
      </c>
      <c r="TJK31" t="s">
        <v>981</v>
      </c>
      <c r="TJL31" t="s">
        <v>981</v>
      </c>
      <c r="TJM31" t="s">
        <v>981</v>
      </c>
      <c r="TJN31" t="s">
        <v>981</v>
      </c>
      <c r="TJO31" t="s">
        <v>981</v>
      </c>
      <c r="TJP31" t="s">
        <v>981</v>
      </c>
      <c r="TJQ31" t="s">
        <v>981</v>
      </c>
      <c r="TJR31" t="s">
        <v>981</v>
      </c>
      <c r="TJS31" t="s">
        <v>981</v>
      </c>
      <c r="TJT31" t="s">
        <v>981</v>
      </c>
      <c r="TJU31" t="s">
        <v>981</v>
      </c>
      <c r="TJV31" t="s">
        <v>981</v>
      </c>
      <c r="TJW31" t="s">
        <v>981</v>
      </c>
      <c r="TJX31" t="s">
        <v>981</v>
      </c>
      <c r="TJY31" t="s">
        <v>981</v>
      </c>
      <c r="TJZ31" t="s">
        <v>981</v>
      </c>
      <c r="TKA31" t="s">
        <v>981</v>
      </c>
      <c r="TKB31" t="s">
        <v>981</v>
      </c>
      <c r="TKC31" t="s">
        <v>981</v>
      </c>
      <c r="TKD31" t="s">
        <v>981</v>
      </c>
      <c r="TKE31" t="s">
        <v>981</v>
      </c>
      <c r="TKF31" t="s">
        <v>981</v>
      </c>
      <c r="TKG31" t="s">
        <v>981</v>
      </c>
      <c r="TKH31" t="s">
        <v>981</v>
      </c>
      <c r="TKI31" t="s">
        <v>981</v>
      </c>
      <c r="TKJ31" t="s">
        <v>981</v>
      </c>
      <c r="TKK31" t="s">
        <v>981</v>
      </c>
      <c r="TKL31" t="s">
        <v>981</v>
      </c>
      <c r="TKM31" t="s">
        <v>981</v>
      </c>
      <c r="TKN31" t="s">
        <v>981</v>
      </c>
      <c r="TKO31" t="s">
        <v>981</v>
      </c>
      <c r="TKP31" t="s">
        <v>981</v>
      </c>
      <c r="TKQ31" t="s">
        <v>981</v>
      </c>
      <c r="TKR31" t="s">
        <v>981</v>
      </c>
      <c r="TKS31" t="s">
        <v>981</v>
      </c>
      <c r="TKT31" t="s">
        <v>981</v>
      </c>
      <c r="TKU31" t="s">
        <v>981</v>
      </c>
      <c r="TKV31" t="s">
        <v>981</v>
      </c>
      <c r="TKW31" t="s">
        <v>981</v>
      </c>
      <c r="TKX31" t="s">
        <v>981</v>
      </c>
      <c r="TKY31" t="s">
        <v>981</v>
      </c>
      <c r="TKZ31" t="s">
        <v>981</v>
      </c>
      <c r="TLA31" t="s">
        <v>981</v>
      </c>
      <c r="TLB31" t="s">
        <v>981</v>
      </c>
      <c r="TLC31" t="s">
        <v>981</v>
      </c>
      <c r="TLD31" t="s">
        <v>981</v>
      </c>
      <c r="TLE31" t="s">
        <v>981</v>
      </c>
      <c r="TLF31" t="s">
        <v>981</v>
      </c>
      <c r="TLG31" t="s">
        <v>981</v>
      </c>
      <c r="TLH31" t="s">
        <v>981</v>
      </c>
      <c r="TLI31" t="s">
        <v>981</v>
      </c>
      <c r="TLJ31" t="s">
        <v>981</v>
      </c>
      <c r="TLK31" t="s">
        <v>981</v>
      </c>
      <c r="TLL31" t="s">
        <v>981</v>
      </c>
      <c r="TLM31" t="s">
        <v>981</v>
      </c>
      <c r="TLN31" t="s">
        <v>981</v>
      </c>
      <c r="TLO31" t="s">
        <v>981</v>
      </c>
      <c r="TLP31" t="s">
        <v>981</v>
      </c>
      <c r="TLQ31" t="s">
        <v>981</v>
      </c>
      <c r="TLR31" t="s">
        <v>981</v>
      </c>
      <c r="TLS31" t="s">
        <v>981</v>
      </c>
      <c r="TLT31" t="s">
        <v>981</v>
      </c>
      <c r="TLU31" t="s">
        <v>981</v>
      </c>
      <c r="TLV31" t="s">
        <v>981</v>
      </c>
      <c r="TLW31" t="s">
        <v>981</v>
      </c>
      <c r="TLX31" t="s">
        <v>981</v>
      </c>
      <c r="TLY31" t="s">
        <v>981</v>
      </c>
      <c r="TLZ31" t="s">
        <v>981</v>
      </c>
      <c r="TMA31" t="s">
        <v>981</v>
      </c>
      <c r="TMB31" t="s">
        <v>981</v>
      </c>
      <c r="TMC31" t="s">
        <v>981</v>
      </c>
      <c r="TMD31" t="s">
        <v>981</v>
      </c>
      <c r="TME31" t="s">
        <v>981</v>
      </c>
      <c r="TMF31" t="s">
        <v>981</v>
      </c>
      <c r="TMG31" t="s">
        <v>981</v>
      </c>
      <c r="TMH31" t="s">
        <v>981</v>
      </c>
      <c r="TMI31" t="s">
        <v>981</v>
      </c>
      <c r="TMJ31" t="s">
        <v>981</v>
      </c>
      <c r="TMK31" t="s">
        <v>981</v>
      </c>
      <c r="TML31" t="s">
        <v>981</v>
      </c>
      <c r="TMM31" t="s">
        <v>981</v>
      </c>
      <c r="TMN31" t="s">
        <v>981</v>
      </c>
      <c r="TMO31" t="s">
        <v>981</v>
      </c>
      <c r="TMP31" t="s">
        <v>981</v>
      </c>
      <c r="TMQ31" t="s">
        <v>981</v>
      </c>
      <c r="TMR31" t="s">
        <v>981</v>
      </c>
      <c r="TMS31" t="s">
        <v>981</v>
      </c>
      <c r="TMT31" t="s">
        <v>981</v>
      </c>
      <c r="TMU31" t="s">
        <v>981</v>
      </c>
      <c r="TMV31" t="s">
        <v>981</v>
      </c>
      <c r="TMW31" t="s">
        <v>981</v>
      </c>
      <c r="TMX31" t="s">
        <v>981</v>
      </c>
      <c r="TMY31" t="s">
        <v>981</v>
      </c>
      <c r="TMZ31" t="s">
        <v>981</v>
      </c>
      <c r="TNA31" t="s">
        <v>981</v>
      </c>
      <c r="TNB31" t="s">
        <v>981</v>
      </c>
      <c r="TNC31" t="s">
        <v>981</v>
      </c>
      <c r="TND31" t="s">
        <v>981</v>
      </c>
      <c r="TNE31" t="s">
        <v>981</v>
      </c>
      <c r="TNF31" t="s">
        <v>981</v>
      </c>
      <c r="TNG31" t="s">
        <v>981</v>
      </c>
      <c r="TNH31" t="s">
        <v>981</v>
      </c>
      <c r="TNI31" t="s">
        <v>981</v>
      </c>
      <c r="TNJ31" t="s">
        <v>981</v>
      </c>
      <c r="TNK31" t="s">
        <v>981</v>
      </c>
      <c r="TNL31" t="s">
        <v>981</v>
      </c>
      <c r="TNM31" t="s">
        <v>981</v>
      </c>
      <c r="TNN31" t="s">
        <v>981</v>
      </c>
      <c r="TNO31" t="s">
        <v>981</v>
      </c>
      <c r="TNP31" t="s">
        <v>981</v>
      </c>
      <c r="TNQ31" t="s">
        <v>981</v>
      </c>
      <c r="TNR31" t="s">
        <v>981</v>
      </c>
      <c r="TNS31" t="s">
        <v>981</v>
      </c>
      <c r="TNT31" t="s">
        <v>981</v>
      </c>
      <c r="TNU31" t="s">
        <v>981</v>
      </c>
      <c r="TNV31" t="s">
        <v>981</v>
      </c>
      <c r="TNW31" t="s">
        <v>981</v>
      </c>
      <c r="TNX31" t="s">
        <v>981</v>
      </c>
      <c r="TNY31" t="s">
        <v>981</v>
      </c>
      <c r="TNZ31" t="s">
        <v>981</v>
      </c>
      <c r="TOA31" t="s">
        <v>981</v>
      </c>
      <c r="TOB31" t="s">
        <v>981</v>
      </c>
      <c r="TOC31" t="s">
        <v>981</v>
      </c>
      <c r="TOD31" t="s">
        <v>981</v>
      </c>
      <c r="TOE31" t="s">
        <v>981</v>
      </c>
      <c r="TOF31" t="s">
        <v>981</v>
      </c>
      <c r="TOG31" t="s">
        <v>981</v>
      </c>
      <c r="TOH31" t="s">
        <v>981</v>
      </c>
      <c r="TOI31" t="s">
        <v>981</v>
      </c>
      <c r="TOJ31" t="s">
        <v>981</v>
      </c>
      <c r="TOK31" t="s">
        <v>981</v>
      </c>
      <c r="TOL31" t="s">
        <v>981</v>
      </c>
      <c r="TOM31" t="s">
        <v>981</v>
      </c>
      <c r="TON31" t="s">
        <v>981</v>
      </c>
      <c r="TOO31" t="s">
        <v>981</v>
      </c>
      <c r="TOP31" t="s">
        <v>981</v>
      </c>
      <c r="TOQ31" t="s">
        <v>981</v>
      </c>
      <c r="TOR31" t="s">
        <v>981</v>
      </c>
      <c r="TOS31" t="s">
        <v>981</v>
      </c>
      <c r="TOT31" t="s">
        <v>981</v>
      </c>
      <c r="TOU31" t="s">
        <v>981</v>
      </c>
      <c r="TOV31" t="s">
        <v>981</v>
      </c>
      <c r="TOW31" t="s">
        <v>981</v>
      </c>
      <c r="TOX31" t="s">
        <v>981</v>
      </c>
      <c r="TOY31" t="s">
        <v>981</v>
      </c>
      <c r="TOZ31" t="s">
        <v>981</v>
      </c>
      <c r="TPA31" t="s">
        <v>981</v>
      </c>
      <c r="TPB31" t="s">
        <v>981</v>
      </c>
      <c r="TPC31" t="s">
        <v>981</v>
      </c>
      <c r="TPD31" t="s">
        <v>981</v>
      </c>
      <c r="TPE31" t="s">
        <v>981</v>
      </c>
      <c r="TPF31" t="s">
        <v>981</v>
      </c>
      <c r="TPG31" t="s">
        <v>981</v>
      </c>
      <c r="TPH31" t="s">
        <v>981</v>
      </c>
      <c r="TPI31" t="s">
        <v>981</v>
      </c>
      <c r="TPJ31" t="s">
        <v>981</v>
      </c>
      <c r="TPK31" t="s">
        <v>981</v>
      </c>
      <c r="TPL31" t="s">
        <v>981</v>
      </c>
      <c r="TPM31" t="s">
        <v>981</v>
      </c>
      <c r="TPN31" t="s">
        <v>981</v>
      </c>
      <c r="TPO31" t="s">
        <v>981</v>
      </c>
      <c r="TPP31" t="s">
        <v>981</v>
      </c>
      <c r="TPQ31" t="s">
        <v>981</v>
      </c>
      <c r="TPR31" t="s">
        <v>981</v>
      </c>
      <c r="TPS31" t="s">
        <v>981</v>
      </c>
      <c r="TPT31" t="s">
        <v>981</v>
      </c>
      <c r="TPU31" t="s">
        <v>981</v>
      </c>
      <c r="TPV31" t="s">
        <v>981</v>
      </c>
      <c r="TPW31" t="s">
        <v>981</v>
      </c>
      <c r="TPX31" t="s">
        <v>981</v>
      </c>
      <c r="TPY31" t="s">
        <v>981</v>
      </c>
      <c r="TPZ31" t="s">
        <v>981</v>
      </c>
      <c r="TQA31" t="s">
        <v>981</v>
      </c>
      <c r="TQB31" t="s">
        <v>981</v>
      </c>
      <c r="TQC31" t="s">
        <v>981</v>
      </c>
      <c r="TQD31" t="s">
        <v>981</v>
      </c>
      <c r="TQE31" t="s">
        <v>981</v>
      </c>
      <c r="TQF31" t="s">
        <v>981</v>
      </c>
      <c r="TQG31" t="s">
        <v>981</v>
      </c>
      <c r="TQH31" t="s">
        <v>981</v>
      </c>
      <c r="TQI31" t="s">
        <v>981</v>
      </c>
      <c r="TQJ31" t="s">
        <v>981</v>
      </c>
      <c r="TQK31" t="s">
        <v>981</v>
      </c>
      <c r="TQL31" t="s">
        <v>981</v>
      </c>
      <c r="TQM31" t="s">
        <v>981</v>
      </c>
      <c r="TQN31" t="s">
        <v>981</v>
      </c>
      <c r="TQO31" t="s">
        <v>981</v>
      </c>
      <c r="TQP31" t="s">
        <v>981</v>
      </c>
      <c r="TQQ31" t="s">
        <v>981</v>
      </c>
      <c r="TQR31" t="s">
        <v>981</v>
      </c>
      <c r="TQS31" t="s">
        <v>981</v>
      </c>
      <c r="TQT31" t="s">
        <v>981</v>
      </c>
      <c r="TQU31" t="s">
        <v>981</v>
      </c>
      <c r="TQV31" t="s">
        <v>981</v>
      </c>
      <c r="TQW31" t="s">
        <v>981</v>
      </c>
      <c r="TQX31" t="s">
        <v>981</v>
      </c>
      <c r="TQY31" t="s">
        <v>981</v>
      </c>
      <c r="TQZ31" t="s">
        <v>981</v>
      </c>
      <c r="TRA31" t="s">
        <v>981</v>
      </c>
      <c r="TRB31" t="s">
        <v>981</v>
      </c>
      <c r="TRC31" t="s">
        <v>981</v>
      </c>
      <c r="TRD31" t="s">
        <v>981</v>
      </c>
      <c r="TRE31" t="s">
        <v>981</v>
      </c>
      <c r="TRF31" t="s">
        <v>981</v>
      </c>
      <c r="TRG31" t="s">
        <v>981</v>
      </c>
      <c r="TRH31" t="s">
        <v>981</v>
      </c>
      <c r="TRI31" t="s">
        <v>981</v>
      </c>
      <c r="TRJ31" t="s">
        <v>981</v>
      </c>
      <c r="TRK31" t="s">
        <v>981</v>
      </c>
      <c r="TRL31" t="s">
        <v>981</v>
      </c>
      <c r="TRM31" t="s">
        <v>981</v>
      </c>
      <c r="TRN31" t="s">
        <v>981</v>
      </c>
      <c r="TRO31" t="s">
        <v>981</v>
      </c>
      <c r="TRP31" t="s">
        <v>981</v>
      </c>
      <c r="TRQ31" t="s">
        <v>981</v>
      </c>
      <c r="TRR31" t="s">
        <v>981</v>
      </c>
      <c r="TRS31" t="s">
        <v>981</v>
      </c>
      <c r="TRT31" t="s">
        <v>981</v>
      </c>
      <c r="TRU31" t="s">
        <v>981</v>
      </c>
      <c r="TRV31" t="s">
        <v>981</v>
      </c>
      <c r="TRW31" t="s">
        <v>981</v>
      </c>
      <c r="TRX31" t="s">
        <v>981</v>
      </c>
      <c r="TRY31" t="s">
        <v>981</v>
      </c>
      <c r="TRZ31" t="s">
        <v>981</v>
      </c>
      <c r="TSA31" t="s">
        <v>981</v>
      </c>
      <c r="TSB31" t="s">
        <v>981</v>
      </c>
      <c r="TSC31" t="s">
        <v>981</v>
      </c>
      <c r="TSD31" t="s">
        <v>981</v>
      </c>
      <c r="TSE31" t="s">
        <v>981</v>
      </c>
      <c r="TSF31" t="s">
        <v>981</v>
      </c>
      <c r="TSG31" t="s">
        <v>981</v>
      </c>
      <c r="TSH31" t="s">
        <v>981</v>
      </c>
      <c r="TSI31" t="s">
        <v>981</v>
      </c>
      <c r="TSJ31" t="s">
        <v>981</v>
      </c>
      <c r="TSK31" t="s">
        <v>981</v>
      </c>
      <c r="TSL31" t="s">
        <v>981</v>
      </c>
      <c r="TSM31" t="s">
        <v>981</v>
      </c>
      <c r="TSN31" t="s">
        <v>981</v>
      </c>
      <c r="TSO31" t="s">
        <v>981</v>
      </c>
      <c r="TSP31" t="s">
        <v>981</v>
      </c>
      <c r="TSQ31" t="s">
        <v>981</v>
      </c>
      <c r="TSR31" t="s">
        <v>981</v>
      </c>
      <c r="TSS31" t="s">
        <v>981</v>
      </c>
      <c r="TST31" t="s">
        <v>981</v>
      </c>
      <c r="TSU31" t="s">
        <v>981</v>
      </c>
      <c r="TSV31" t="s">
        <v>981</v>
      </c>
      <c r="TSW31" t="s">
        <v>981</v>
      </c>
      <c r="TSX31" t="s">
        <v>981</v>
      </c>
      <c r="TSY31" t="s">
        <v>981</v>
      </c>
      <c r="TSZ31" t="s">
        <v>981</v>
      </c>
      <c r="TTA31" t="s">
        <v>981</v>
      </c>
      <c r="TTB31" t="s">
        <v>981</v>
      </c>
      <c r="TTC31" t="s">
        <v>981</v>
      </c>
      <c r="TTD31" t="s">
        <v>981</v>
      </c>
      <c r="TTE31" t="s">
        <v>981</v>
      </c>
      <c r="TTF31" t="s">
        <v>981</v>
      </c>
      <c r="TTG31" t="s">
        <v>981</v>
      </c>
      <c r="TTH31" t="s">
        <v>981</v>
      </c>
      <c r="TTI31" t="s">
        <v>981</v>
      </c>
      <c r="TTJ31" t="s">
        <v>981</v>
      </c>
      <c r="TTK31" t="s">
        <v>981</v>
      </c>
      <c r="TTL31" t="s">
        <v>981</v>
      </c>
      <c r="TTM31" t="s">
        <v>981</v>
      </c>
      <c r="TTN31" t="s">
        <v>981</v>
      </c>
      <c r="TTO31" t="s">
        <v>981</v>
      </c>
      <c r="TTP31" t="s">
        <v>981</v>
      </c>
      <c r="TTQ31" t="s">
        <v>981</v>
      </c>
      <c r="TTR31" t="s">
        <v>981</v>
      </c>
      <c r="TTS31" t="s">
        <v>981</v>
      </c>
      <c r="TTT31" t="s">
        <v>981</v>
      </c>
      <c r="TTU31" t="s">
        <v>981</v>
      </c>
      <c r="TTV31" t="s">
        <v>981</v>
      </c>
      <c r="TTW31" t="s">
        <v>981</v>
      </c>
      <c r="TTX31" t="s">
        <v>981</v>
      </c>
      <c r="TTY31" t="s">
        <v>981</v>
      </c>
      <c r="TTZ31" t="s">
        <v>981</v>
      </c>
      <c r="TUA31" t="s">
        <v>981</v>
      </c>
      <c r="TUB31" t="s">
        <v>981</v>
      </c>
      <c r="TUC31" t="s">
        <v>981</v>
      </c>
      <c r="TUD31" t="s">
        <v>981</v>
      </c>
      <c r="TUE31" t="s">
        <v>981</v>
      </c>
      <c r="TUF31" t="s">
        <v>981</v>
      </c>
      <c r="TUG31" t="s">
        <v>981</v>
      </c>
      <c r="TUH31" t="s">
        <v>981</v>
      </c>
      <c r="TUI31" t="s">
        <v>981</v>
      </c>
      <c r="TUJ31" t="s">
        <v>981</v>
      </c>
      <c r="TUK31" t="s">
        <v>981</v>
      </c>
      <c r="TUL31" t="s">
        <v>981</v>
      </c>
      <c r="TUM31" t="s">
        <v>981</v>
      </c>
      <c r="TUN31" t="s">
        <v>981</v>
      </c>
      <c r="TUO31" t="s">
        <v>981</v>
      </c>
      <c r="TUP31" t="s">
        <v>981</v>
      </c>
      <c r="TUQ31" t="s">
        <v>981</v>
      </c>
      <c r="TUR31" t="s">
        <v>981</v>
      </c>
      <c r="TUS31" t="s">
        <v>981</v>
      </c>
      <c r="TUT31" t="s">
        <v>981</v>
      </c>
      <c r="TUU31" t="s">
        <v>981</v>
      </c>
      <c r="TUV31" t="s">
        <v>981</v>
      </c>
      <c r="TUW31" t="s">
        <v>981</v>
      </c>
      <c r="TUX31" t="s">
        <v>981</v>
      </c>
      <c r="TUY31" t="s">
        <v>981</v>
      </c>
      <c r="TUZ31" t="s">
        <v>981</v>
      </c>
      <c r="TVA31" t="s">
        <v>981</v>
      </c>
      <c r="TVB31" t="s">
        <v>981</v>
      </c>
      <c r="TVC31" t="s">
        <v>981</v>
      </c>
      <c r="TVD31" t="s">
        <v>981</v>
      </c>
      <c r="TVE31" t="s">
        <v>981</v>
      </c>
      <c r="TVF31" t="s">
        <v>981</v>
      </c>
      <c r="TVG31" t="s">
        <v>981</v>
      </c>
      <c r="TVH31" t="s">
        <v>981</v>
      </c>
      <c r="TVI31" t="s">
        <v>981</v>
      </c>
      <c r="TVJ31" t="s">
        <v>981</v>
      </c>
      <c r="TVK31" t="s">
        <v>981</v>
      </c>
      <c r="TVL31" t="s">
        <v>981</v>
      </c>
      <c r="TVM31" t="s">
        <v>981</v>
      </c>
      <c r="TVN31" t="s">
        <v>981</v>
      </c>
      <c r="TVO31" t="s">
        <v>981</v>
      </c>
      <c r="TVP31" t="s">
        <v>981</v>
      </c>
      <c r="TVQ31" t="s">
        <v>981</v>
      </c>
      <c r="TVR31" t="s">
        <v>981</v>
      </c>
      <c r="TVS31" t="s">
        <v>981</v>
      </c>
      <c r="TVT31" t="s">
        <v>981</v>
      </c>
      <c r="TVU31" t="s">
        <v>981</v>
      </c>
      <c r="TVV31" t="s">
        <v>981</v>
      </c>
      <c r="TVW31" t="s">
        <v>981</v>
      </c>
      <c r="TVX31" t="s">
        <v>981</v>
      </c>
      <c r="TVY31" t="s">
        <v>981</v>
      </c>
      <c r="TVZ31" t="s">
        <v>981</v>
      </c>
      <c r="TWA31" t="s">
        <v>981</v>
      </c>
      <c r="TWB31" t="s">
        <v>981</v>
      </c>
      <c r="TWC31" t="s">
        <v>981</v>
      </c>
      <c r="TWD31" t="s">
        <v>981</v>
      </c>
      <c r="TWE31" t="s">
        <v>981</v>
      </c>
      <c r="TWF31" t="s">
        <v>981</v>
      </c>
      <c r="TWG31" t="s">
        <v>981</v>
      </c>
      <c r="TWH31" t="s">
        <v>981</v>
      </c>
      <c r="TWI31" t="s">
        <v>981</v>
      </c>
      <c r="TWJ31" t="s">
        <v>981</v>
      </c>
      <c r="TWK31" t="s">
        <v>981</v>
      </c>
      <c r="TWL31" t="s">
        <v>981</v>
      </c>
      <c r="TWM31" t="s">
        <v>981</v>
      </c>
      <c r="TWN31" t="s">
        <v>981</v>
      </c>
      <c r="TWO31" t="s">
        <v>981</v>
      </c>
      <c r="TWP31" t="s">
        <v>981</v>
      </c>
      <c r="TWQ31" t="s">
        <v>981</v>
      </c>
      <c r="TWR31" t="s">
        <v>981</v>
      </c>
      <c r="TWS31" t="s">
        <v>981</v>
      </c>
      <c r="TWT31" t="s">
        <v>981</v>
      </c>
      <c r="TWU31" t="s">
        <v>981</v>
      </c>
      <c r="TWV31" t="s">
        <v>981</v>
      </c>
      <c r="TWW31" t="s">
        <v>981</v>
      </c>
      <c r="TWX31" t="s">
        <v>981</v>
      </c>
      <c r="TWY31" t="s">
        <v>981</v>
      </c>
      <c r="TWZ31" t="s">
        <v>981</v>
      </c>
      <c r="TXA31" t="s">
        <v>981</v>
      </c>
      <c r="TXB31" t="s">
        <v>981</v>
      </c>
      <c r="TXC31" t="s">
        <v>981</v>
      </c>
      <c r="TXD31" t="s">
        <v>981</v>
      </c>
      <c r="TXE31" t="s">
        <v>981</v>
      </c>
      <c r="TXF31" t="s">
        <v>981</v>
      </c>
      <c r="TXG31" t="s">
        <v>981</v>
      </c>
      <c r="TXH31" t="s">
        <v>981</v>
      </c>
      <c r="TXI31" t="s">
        <v>981</v>
      </c>
      <c r="TXJ31" t="s">
        <v>981</v>
      </c>
      <c r="TXK31" t="s">
        <v>981</v>
      </c>
      <c r="TXL31" t="s">
        <v>981</v>
      </c>
      <c r="TXM31" t="s">
        <v>981</v>
      </c>
      <c r="TXN31" t="s">
        <v>981</v>
      </c>
      <c r="TXO31" t="s">
        <v>981</v>
      </c>
      <c r="TXP31" t="s">
        <v>981</v>
      </c>
      <c r="TXQ31" t="s">
        <v>981</v>
      </c>
      <c r="TXR31" t="s">
        <v>981</v>
      </c>
      <c r="TXS31" t="s">
        <v>981</v>
      </c>
      <c r="TXT31" t="s">
        <v>981</v>
      </c>
      <c r="TXU31" t="s">
        <v>981</v>
      </c>
      <c r="TXV31" t="s">
        <v>981</v>
      </c>
      <c r="TXW31" t="s">
        <v>981</v>
      </c>
      <c r="TXX31" t="s">
        <v>981</v>
      </c>
      <c r="TXY31" t="s">
        <v>981</v>
      </c>
      <c r="TXZ31" t="s">
        <v>981</v>
      </c>
      <c r="TYA31" t="s">
        <v>981</v>
      </c>
      <c r="TYB31" t="s">
        <v>981</v>
      </c>
      <c r="TYC31" t="s">
        <v>981</v>
      </c>
      <c r="TYD31" t="s">
        <v>981</v>
      </c>
      <c r="TYE31" t="s">
        <v>981</v>
      </c>
      <c r="TYF31" t="s">
        <v>981</v>
      </c>
      <c r="TYG31" t="s">
        <v>981</v>
      </c>
      <c r="TYH31" t="s">
        <v>981</v>
      </c>
      <c r="TYI31" t="s">
        <v>981</v>
      </c>
      <c r="TYJ31" t="s">
        <v>981</v>
      </c>
      <c r="TYK31" t="s">
        <v>981</v>
      </c>
      <c r="TYL31" t="s">
        <v>981</v>
      </c>
      <c r="TYM31" t="s">
        <v>981</v>
      </c>
      <c r="TYN31" t="s">
        <v>981</v>
      </c>
      <c r="TYO31" t="s">
        <v>981</v>
      </c>
      <c r="TYP31" t="s">
        <v>981</v>
      </c>
      <c r="TYQ31" t="s">
        <v>981</v>
      </c>
      <c r="TYR31" t="s">
        <v>981</v>
      </c>
      <c r="TYS31" t="s">
        <v>981</v>
      </c>
      <c r="TYT31" t="s">
        <v>981</v>
      </c>
      <c r="TYU31" t="s">
        <v>981</v>
      </c>
      <c r="TYV31" t="s">
        <v>981</v>
      </c>
      <c r="TYW31" t="s">
        <v>981</v>
      </c>
      <c r="TYX31" t="s">
        <v>981</v>
      </c>
      <c r="TYY31" t="s">
        <v>981</v>
      </c>
      <c r="TYZ31" t="s">
        <v>981</v>
      </c>
      <c r="TZA31" t="s">
        <v>981</v>
      </c>
      <c r="TZB31" t="s">
        <v>981</v>
      </c>
      <c r="TZC31" t="s">
        <v>981</v>
      </c>
      <c r="TZD31" t="s">
        <v>981</v>
      </c>
      <c r="TZE31" t="s">
        <v>981</v>
      </c>
      <c r="TZF31" t="s">
        <v>981</v>
      </c>
      <c r="TZG31" t="s">
        <v>981</v>
      </c>
      <c r="TZH31" t="s">
        <v>981</v>
      </c>
      <c r="TZI31" t="s">
        <v>981</v>
      </c>
      <c r="TZJ31" t="s">
        <v>981</v>
      </c>
      <c r="TZK31" t="s">
        <v>981</v>
      </c>
      <c r="TZL31" t="s">
        <v>981</v>
      </c>
      <c r="TZM31" t="s">
        <v>981</v>
      </c>
      <c r="TZN31" t="s">
        <v>981</v>
      </c>
      <c r="TZO31" t="s">
        <v>981</v>
      </c>
      <c r="TZP31" t="s">
        <v>981</v>
      </c>
      <c r="TZQ31" t="s">
        <v>981</v>
      </c>
      <c r="TZR31" t="s">
        <v>981</v>
      </c>
      <c r="TZS31" t="s">
        <v>981</v>
      </c>
      <c r="TZT31" t="s">
        <v>981</v>
      </c>
      <c r="TZU31" t="s">
        <v>981</v>
      </c>
      <c r="TZV31" t="s">
        <v>981</v>
      </c>
      <c r="TZW31" t="s">
        <v>981</v>
      </c>
      <c r="TZX31" t="s">
        <v>981</v>
      </c>
      <c r="TZY31" t="s">
        <v>981</v>
      </c>
      <c r="TZZ31" t="s">
        <v>981</v>
      </c>
      <c r="UAA31" t="s">
        <v>981</v>
      </c>
      <c r="UAB31" t="s">
        <v>981</v>
      </c>
      <c r="UAC31" t="s">
        <v>981</v>
      </c>
      <c r="UAD31" t="s">
        <v>981</v>
      </c>
      <c r="UAE31" t="s">
        <v>981</v>
      </c>
      <c r="UAF31" t="s">
        <v>981</v>
      </c>
      <c r="UAG31" t="s">
        <v>981</v>
      </c>
      <c r="UAH31" t="s">
        <v>981</v>
      </c>
      <c r="UAI31" t="s">
        <v>981</v>
      </c>
      <c r="UAJ31" t="s">
        <v>981</v>
      </c>
      <c r="UAK31" t="s">
        <v>981</v>
      </c>
      <c r="UAL31" t="s">
        <v>981</v>
      </c>
      <c r="UAM31" t="s">
        <v>981</v>
      </c>
      <c r="UAN31" t="s">
        <v>981</v>
      </c>
      <c r="UAO31" t="s">
        <v>981</v>
      </c>
      <c r="UAP31" t="s">
        <v>981</v>
      </c>
      <c r="UAQ31" t="s">
        <v>981</v>
      </c>
      <c r="UAR31" t="s">
        <v>981</v>
      </c>
      <c r="UAS31" t="s">
        <v>981</v>
      </c>
      <c r="UAT31" t="s">
        <v>981</v>
      </c>
      <c r="UAU31" t="s">
        <v>981</v>
      </c>
      <c r="UAV31" t="s">
        <v>981</v>
      </c>
      <c r="UAW31" t="s">
        <v>981</v>
      </c>
      <c r="UAX31" t="s">
        <v>981</v>
      </c>
      <c r="UAY31" t="s">
        <v>981</v>
      </c>
      <c r="UAZ31" t="s">
        <v>981</v>
      </c>
      <c r="UBA31" t="s">
        <v>981</v>
      </c>
      <c r="UBB31" t="s">
        <v>981</v>
      </c>
      <c r="UBC31" t="s">
        <v>981</v>
      </c>
      <c r="UBD31" t="s">
        <v>981</v>
      </c>
      <c r="UBE31" t="s">
        <v>981</v>
      </c>
      <c r="UBF31" t="s">
        <v>981</v>
      </c>
      <c r="UBG31" t="s">
        <v>981</v>
      </c>
      <c r="UBH31" t="s">
        <v>981</v>
      </c>
      <c r="UBI31" t="s">
        <v>981</v>
      </c>
      <c r="UBJ31" t="s">
        <v>981</v>
      </c>
      <c r="UBK31" t="s">
        <v>981</v>
      </c>
      <c r="UBL31" t="s">
        <v>981</v>
      </c>
      <c r="UBM31" t="s">
        <v>981</v>
      </c>
      <c r="UBN31" t="s">
        <v>981</v>
      </c>
      <c r="UBO31" t="s">
        <v>981</v>
      </c>
      <c r="UBP31" t="s">
        <v>981</v>
      </c>
      <c r="UBQ31" t="s">
        <v>981</v>
      </c>
      <c r="UBR31" t="s">
        <v>981</v>
      </c>
      <c r="UBS31" t="s">
        <v>981</v>
      </c>
      <c r="UBT31" t="s">
        <v>981</v>
      </c>
      <c r="UBU31" t="s">
        <v>981</v>
      </c>
      <c r="UBV31" t="s">
        <v>981</v>
      </c>
      <c r="UBW31" t="s">
        <v>981</v>
      </c>
      <c r="UBX31" t="s">
        <v>981</v>
      </c>
      <c r="UBY31" t="s">
        <v>981</v>
      </c>
      <c r="UBZ31" t="s">
        <v>981</v>
      </c>
      <c r="UCA31" t="s">
        <v>981</v>
      </c>
      <c r="UCB31" t="s">
        <v>981</v>
      </c>
      <c r="UCC31" t="s">
        <v>981</v>
      </c>
      <c r="UCD31" t="s">
        <v>981</v>
      </c>
      <c r="UCE31" t="s">
        <v>981</v>
      </c>
      <c r="UCF31" t="s">
        <v>981</v>
      </c>
      <c r="UCG31" t="s">
        <v>981</v>
      </c>
      <c r="UCH31" t="s">
        <v>981</v>
      </c>
      <c r="UCI31" t="s">
        <v>981</v>
      </c>
      <c r="UCJ31" t="s">
        <v>981</v>
      </c>
      <c r="UCK31" t="s">
        <v>981</v>
      </c>
      <c r="UCL31" t="s">
        <v>981</v>
      </c>
      <c r="UCM31" t="s">
        <v>981</v>
      </c>
      <c r="UCN31" t="s">
        <v>981</v>
      </c>
      <c r="UCO31" t="s">
        <v>981</v>
      </c>
      <c r="UCP31" t="s">
        <v>981</v>
      </c>
      <c r="UCQ31" t="s">
        <v>981</v>
      </c>
      <c r="UCR31" t="s">
        <v>981</v>
      </c>
      <c r="UCS31" t="s">
        <v>981</v>
      </c>
      <c r="UCT31" t="s">
        <v>981</v>
      </c>
      <c r="UCU31" t="s">
        <v>981</v>
      </c>
      <c r="UCV31" t="s">
        <v>981</v>
      </c>
      <c r="UCW31" t="s">
        <v>981</v>
      </c>
      <c r="UCX31" t="s">
        <v>981</v>
      </c>
      <c r="UCY31" t="s">
        <v>981</v>
      </c>
      <c r="UCZ31" t="s">
        <v>981</v>
      </c>
      <c r="UDA31" t="s">
        <v>981</v>
      </c>
      <c r="UDB31" t="s">
        <v>981</v>
      </c>
      <c r="UDC31" t="s">
        <v>981</v>
      </c>
      <c r="UDD31" t="s">
        <v>981</v>
      </c>
      <c r="UDE31" t="s">
        <v>981</v>
      </c>
      <c r="UDF31" t="s">
        <v>981</v>
      </c>
      <c r="UDG31" t="s">
        <v>981</v>
      </c>
      <c r="UDH31" t="s">
        <v>981</v>
      </c>
      <c r="UDI31" t="s">
        <v>981</v>
      </c>
      <c r="UDJ31" t="s">
        <v>981</v>
      </c>
      <c r="UDK31" t="s">
        <v>981</v>
      </c>
      <c r="UDL31" t="s">
        <v>981</v>
      </c>
      <c r="UDM31" t="s">
        <v>981</v>
      </c>
      <c r="UDN31" t="s">
        <v>981</v>
      </c>
      <c r="UDO31" t="s">
        <v>981</v>
      </c>
      <c r="UDP31" t="s">
        <v>981</v>
      </c>
      <c r="UDQ31" t="s">
        <v>981</v>
      </c>
      <c r="UDR31" t="s">
        <v>981</v>
      </c>
      <c r="UDS31" t="s">
        <v>981</v>
      </c>
      <c r="UDT31" t="s">
        <v>981</v>
      </c>
      <c r="UDU31" t="s">
        <v>981</v>
      </c>
      <c r="UDV31" t="s">
        <v>981</v>
      </c>
      <c r="UDW31" t="s">
        <v>981</v>
      </c>
      <c r="UDX31" t="s">
        <v>981</v>
      </c>
      <c r="UDY31" t="s">
        <v>981</v>
      </c>
      <c r="UDZ31" t="s">
        <v>981</v>
      </c>
      <c r="UEA31" t="s">
        <v>981</v>
      </c>
      <c r="UEB31" t="s">
        <v>981</v>
      </c>
      <c r="UEC31" t="s">
        <v>981</v>
      </c>
      <c r="UED31" t="s">
        <v>981</v>
      </c>
      <c r="UEE31" t="s">
        <v>981</v>
      </c>
      <c r="UEF31" t="s">
        <v>981</v>
      </c>
      <c r="UEG31" t="s">
        <v>981</v>
      </c>
      <c r="UEH31" t="s">
        <v>981</v>
      </c>
      <c r="UEI31" t="s">
        <v>981</v>
      </c>
      <c r="UEJ31" t="s">
        <v>981</v>
      </c>
      <c r="UEK31" t="s">
        <v>981</v>
      </c>
      <c r="UEL31" t="s">
        <v>981</v>
      </c>
      <c r="UEM31" t="s">
        <v>981</v>
      </c>
      <c r="UEN31" t="s">
        <v>981</v>
      </c>
      <c r="UEO31" t="s">
        <v>981</v>
      </c>
      <c r="UEP31" t="s">
        <v>981</v>
      </c>
      <c r="UEQ31" t="s">
        <v>981</v>
      </c>
      <c r="UER31" t="s">
        <v>981</v>
      </c>
      <c r="UES31" t="s">
        <v>981</v>
      </c>
      <c r="UET31" t="s">
        <v>981</v>
      </c>
      <c r="UEU31" t="s">
        <v>981</v>
      </c>
      <c r="UEV31" t="s">
        <v>981</v>
      </c>
      <c r="UEW31" t="s">
        <v>981</v>
      </c>
      <c r="UEX31" t="s">
        <v>981</v>
      </c>
      <c r="UEY31" t="s">
        <v>981</v>
      </c>
      <c r="UEZ31" t="s">
        <v>981</v>
      </c>
      <c r="UFA31" t="s">
        <v>981</v>
      </c>
      <c r="UFB31" t="s">
        <v>981</v>
      </c>
      <c r="UFC31" t="s">
        <v>981</v>
      </c>
      <c r="UFD31" t="s">
        <v>981</v>
      </c>
      <c r="UFE31" t="s">
        <v>981</v>
      </c>
      <c r="UFF31" t="s">
        <v>981</v>
      </c>
      <c r="UFG31" t="s">
        <v>981</v>
      </c>
      <c r="UFH31" t="s">
        <v>981</v>
      </c>
      <c r="UFI31" t="s">
        <v>981</v>
      </c>
      <c r="UFJ31" t="s">
        <v>981</v>
      </c>
      <c r="UFK31" t="s">
        <v>981</v>
      </c>
      <c r="UFL31" t="s">
        <v>981</v>
      </c>
      <c r="UFM31" t="s">
        <v>981</v>
      </c>
      <c r="UFN31" t="s">
        <v>981</v>
      </c>
      <c r="UFO31" t="s">
        <v>981</v>
      </c>
      <c r="UFP31" t="s">
        <v>981</v>
      </c>
      <c r="UFQ31" t="s">
        <v>981</v>
      </c>
      <c r="UFR31" t="s">
        <v>981</v>
      </c>
      <c r="UFS31" t="s">
        <v>981</v>
      </c>
      <c r="UFT31" t="s">
        <v>981</v>
      </c>
      <c r="UFU31" t="s">
        <v>981</v>
      </c>
      <c r="UFV31" t="s">
        <v>981</v>
      </c>
      <c r="UFW31" t="s">
        <v>981</v>
      </c>
      <c r="UFX31" t="s">
        <v>981</v>
      </c>
      <c r="UFY31" t="s">
        <v>981</v>
      </c>
      <c r="UFZ31" t="s">
        <v>981</v>
      </c>
      <c r="UGA31" t="s">
        <v>981</v>
      </c>
      <c r="UGB31" t="s">
        <v>981</v>
      </c>
      <c r="UGC31" t="s">
        <v>981</v>
      </c>
      <c r="UGD31" t="s">
        <v>981</v>
      </c>
      <c r="UGE31" t="s">
        <v>981</v>
      </c>
      <c r="UGF31" t="s">
        <v>981</v>
      </c>
      <c r="UGG31" t="s">
        <v>981</v>
      </c>
      <c r="UGH31" t="s">
        <v>981</v>
      </c>
      <c r="UGI31" t="s">
        <v>981</v>
      </c>
      <c r="UGJ31" t="s">
        <v>981</v>
      </c>
      <c r="UGK31" t="s">
        <v>981</v>
      </c>
      <c r="UGL31" t="s">
        <v>981</v>
      </c>
      <c r="UGM31" t="s">
        <v>981</v>
      </c>
      <c r="UGN31" t="s">
        <v>981</v>
      </c>
      <c r="UGO31" t="s">
        <v>981</v>
      </c>
      <c r="UGP31" t="s">
        <v>981</v>
      </c>
      <c r="UGQ31" t="s">
        <v>981</v>
      </c>
      <c r="UGR31" t="s">
        <v>981</v>
      </c>
      <c r="UGS31" t="s">
        <v>981</v>
      </c>
      <c r="UGT31" t="s">
        <v>981</v>
      </c>
      <c r="UGU31" t="s">
        <v>981</v>
      </c>
      <c r="UGV31" t="s">
        <v>981</v>
      </c>
      <c r="UGW31" t="s">
        <v>981</v>
      </c>
      <c r="UGX31" t="s">
        <v>981</v>
      </c>
      <c r="UGY31" t="s">
        <v>981</v>
      </c>
      <c r="UGZ31" t="s">
        <v>981</v>
      </c>
      <c r="UHA31" t="s">
        <v>981</v>
      </c>
      <c r="UHB31" t="s">
        <v>981</v>
      </c>
      <c r="UHC31" t="s">
        <v>981</v>
      </c>
      <c r="UHD31" t="s">
        <v>981</v>
      </c>
      <c r="UHE31" t="s">
        <v>981</v>
      </c>
      <c r="UHF31" t="s">
        <v>981</v>
      </c>
      <c r="UHG31" t="s">
        <v>981</v>
      </c>
      <c r="UHH31" t="s">
        <v>981</v>
      </c>
      <c r="UHI31" t="s">
        <v>981</v>
      </c>
      <c r="UHJ31" t="s">
        <v>981</v>
      </c>
      <c r="UHK31" t="s">
        <v>981</v>
      </c>
      <c r="UHL31" t="s">
        <v>981</v>
      </c>
      <c r="UHM31" t="s">
        <v>981</v>
      </c>
      <c r="UHN31" t="s">
        <v>981</v>
      </c>
      <c r="UHO31" t="s">
        <v>981</v>
      </c>
      <c r="UHP31" t="s">
        <v>981</v>
      </c>
      <c r="UHQ31" t="s">
        <v>981</v>
      </c>
      <c r="UHR31" t="s">
        <v>981</v>
      </c>
      <c r="UHS31" t="s">
        <v>981</v>
      </c>
      <c r="UHT31" t="s">
        <v>981</v>
      </c>
      <c r="UHU31" t="s">
        <v>981</v>
      </c>
      <c r="UHV31" t="s">
        <v>981</v>
      </c>
      <c r="UHW31" t="s">
        <v>981</v>
      </c>
      <c r="UHX31" t="s">
        <v>981</v>
      </c>
      <c r="UHY31" t="s">
        <v>981</v>
      </c>
      <c r="UHZ31" t="s">
        <v>981</v>
      </c>
      <c r="UIA31" t="s">
        <v>981</v>
      </c>
      <c r="UIB31" t="s">
        <v>981</v>
      </c>
      <c r="UIC31" t="s">
        <v>981</v>
      </c>
      <c r="UID31" t="s">
        <v>981</v>
      </c>
      <c r="UIE31" t="s">
        <v>981</v>
      </c>
      <c r="UIF31" t="s">
        <v>981</v>
      </c>
      <c r="UIG31" t="s">
        <v>981</v>
      </c>
      <c r="UIH31" t="s">
        <v>981</v>
      </c>
      <c r="UII31" t="s">
        <v>981</v>
      </c>
      <c r="UIJ31" t="s">
        <v>981</v>
      </c>
      <c r="UIK31" t="s">
        <v>981</v>
      </c>
      <c r="UIL31" t="s">
        <v>981</v>
      </c>
      <c r="UIM31" t="s">
        <v>981</v>
      </c>
      <c r="UIN31" t="s">
        <v>981</v>
      </c>
      <c r="UIO31" t="s">
        <v>981</v>
      </c>
      <c r="UIP31" t="s">
        <v>981</v>
      </c>
      <c r="UIQ31" t="s">
        <v>981</v>
      </c>
      <c r="UIR31" t="s">
        <v>981</v>
      </c>
      <c r="UIS31" t="s">
        <v>981</v>
      </c>
      <c r="UIT31" t="s">
        <v>981</v>
      </c>
      <c r="UIU31" t="s">
        <v>981</v>
      </c>
      <c r="UIV31" t="s">
        <v>981</v>
      </c>
      <c r="UIW31" t="s">
        <v>981</v>
      </c>
      <c r="UIX31" t="s">
        <v>981</v>
      </c>
      <c r="UIY31" t="s">
        <v>981</v>
      </c>
      <c r="UIZ31" t="s">
        <v>981</v>
      </c>
      <c r="UJA31" t="s">
        <v>981</v>
      </c>
      <c r="UJB31" t="s">
        <v>981</v>
      </c>
      <c r="UJC31" t="s">
        <v>981</v>
      </c>
      <c r="UJD31" t="s">
        <v>981</v>
      </c>
      <c r="UJE31" t="s">
        <v>981</v>
      </c>
      <c r="UJF31" t="s">
        <v>981</v>
      </c>
      <c r="UJG31" t="s">
        <v>981</v>
      </c>
      <c r="UJH31" t="s">
        <v>981</v>
      </c>
      <c r="UJI31" t="s">
        <v>981</v>
      </c>
      <c r="UJJ31" t="s">
        <v>981</v>
      </c>
      <c r="UJK31" t="s">
        <v>981</v>
      </c>
      <c r="UJL31" t="s">
        <v>981</v>
      </c>
      <c r="UJM31" t="s">
        <v>981</v>
      </c>
      <c r="UJN31" t="s">
        <v>981</v>
      </c>
      <c r="UJO31" t="s">
        <v>981</v>
      </c>
      <c r="UJP31" t="s">
        <v>981</v>
      </c>
      <c r="UJQ31" t="s">
        <v>981</v>
      </c>
      <c r="UJR31" t="s">
        <v>981</v>
      </c>
      <c r="UJS31" t="s">
        <v>981</v>
      </c>
      <c r="UJT31" t="s">
        <v>981</v>
      </c>
      <c r="UJU31" t="s">
        <v>981</v>
      </c>
      <c r="UJV31" t="s">
        <v>981</v>
      </c>
      <c r="UJW31" t="s">
        <v>981</v>
      </c>
      <c r="UJX31" t="s">
        <v>981</v>
      </c>
      <c r="UJY31" t="s">
        <v>981</v>
      </c>
      <c r="UJZ31" t="s">
        <v>981</v>
      </c>
      <c r="UKA31" t="s">
        <v>981</v>
      </c>
      <c r="UKB31" t="s">
        <v>981</v>
      </c>
      <c r="UKC31" t="s">
        <v>981</v>
      </c>
      <c r="UKD31" t="s">
        <v>981</v>
      </c>
      <c r="UKE31" t="s">
        <v>981</v>
      </c>
      <c r="UKF31" t="s">
        <v>981</v>
      </c>
      <c r="UKG31" t="s">
        <v>981</v>
      </c>
      <c r="UKH31" t="s">
        <v>981</v>
      </c>
      <c r="UKI31" t="s">
        <v>981</v>
      </c>
      <c r="UKJ31" t="s">
        <v>981</v>
      </c>
      <c r="UKK31" t="s">
        <v>981</v>
      </c>
      <c r="UKL31" t="s">
        <v>981</v>
      </c>
      <c r="UKM31" t="s">
        <v>981</v>
      </c>
      <c r="UKN31" t="s">
        <v>981</v>
      </c>
      <c r="UKO31" t="s">
        <v>981</v>
      </c>
      <c r="UKP31" t="s">
        <v>981</v>
      </c>
      <c r="UKQ31" t="s">
        <v>981</v>
      </c>
      <c r="UKR31" t="s">
        <v>981</v>
      </c>
      <c r="UKS31" t="s">
        <v>981</v>
      </c>
      <c r="UKT31" t="s">
        <v>981</v>
      </c>
      <c r="UKU31" t="s">
        <v>981</v>
      </c>
      <c r="UKV31" t="s">
        <v>981</v>
      </c>
      <c r="UKW31" t="s">
        <v>981</v>
      </c>
      <c r="UKX31" t="s">
        <v>981</v>
      </c>
      <c r="UKY31" t="s">
        <v>981</v>
      </c>
      <c r="UKZ31" t="s">
        <v>981</v>
      </c>
      <c r="ULA31" t="s">
        <v>981</v>
      </c>
      <c r="ULB31" t="s">
        <v>981</v>
      </c>
      <c r="ULC31" t="s">
        <v>981</v>
      </c>
      <c r="ULD31" t="s">
        <v>981</v>
      </c>
      <c r="ULE31" t="s">
        <v>981</v>
      </c>
      <c r="ULF31" t="s">
        <v>981</v>
      </c>
      <c r="ULG31" t="s">
        <v>981</v>
      </c>
      <c r="ULH31" t="s">
        <v>981</v>
      </c>
      <c r="ULI31" t="s">
        <v>981</v>
      </c>
      <c r="ULJ31" t="s">
        <v>981</v>
      </c>
      <c r="ULK31" t="s">
        <v>981</v>
      </c>
      <c r="ULL31" t="s">
        <v>981</v>
      </c>
      <c r="ULM31" t="s">
        <v>981</v>
      </c>
      <c r="ULN31" t="s">
        <v>981</v>
      </c>
      <c r="ULO31" t="s">
        <v>981</v>
      </c>
      <c r="ULP31" t="s">
        <v>981</v>
      </c>
      <c r="ULQ31" t="s">
        <v>981</v>
      </c>
      <c r="ULR31" t="s">
        <v>981</v>
      </c>
      <c r="ULS31" t="s">
        <v>981</v>
      </c>
      <c r="ULT31" t="s">
        <v>981</v>
      </c>
      <c r="ULU31" t="s">
        <v>981</v>
      </c>
      <c r="ULV31" t="s">
        <v>981</v>
      </c>
      <c r="ULW31" t="s">
        <v>981</v>
      </c>
      <c r="ULX31" t="s">
        <v>981</v>
      </c>
      <c r="ULY31" t="s">
        <v>981</v>
      </c>
      <c r="ULZ31" t="s">
        <v>981</v>
      </c>
      <c r="UMA31" t="s">
        <v>981</v>
      </c>
      <c r="UMB31" t="s">
        <v>981</v>
      </c>
      <c r="UMC31" t="s">
        <v>981</v>
      </c>
      <c r="UMD31" t="s">
        <v>981</v>
      </c>
      <c r="UME31" t="s">
        <v>981</v>
      </c>
      <c r="UMF31" t="s">
        <v>981</v>
      </c>
      <c r="UMG31" t="s">
        <v>981</v>
      </c>
      <c r="UMH31" t="s">
        <v>981</v>
      </c>
      <c r="UMI31" t="s">
        <v>981</v>
      </c>
      <c r="UMJ31" t="s">
        <v>981</v>
      </c>
      <c r="UMK31" t="s">
        <v>981</v>
      </c>
      <c r="UML31" t="s">
        <v>981</v>
      </c>
      <c r="UMM31" t="s">
        <v>981</v>
      </c>
      <c r="UMN31" t="s">
        <v>981</v>
      </c>
      <c r="UMO31" t="s">
        <v>981</v>
      </c>
      <c r="UMP31" t="s">
        <v>981</v>
      </c>
      <c r="UMQ31" t="s">
        <v>981</v>
      </c>
      <c r="UMR31" t="s">
        <v>981</v>
      </c>
      <c r="UMS31" t="s">
        <v>981</v>
      </c>
      <c r="UMT31" t="s">
        <v>981</v>
      </c>
      <c r="UMU31" t="s">
        <v>981</v>
      </c>
      <c r="UMV31" t="s">
        <v>981</v>
      </c>
      <c r="UMW31" t="s">
        <v>981</v>
      </c>
      <c r="UMX31" t="s">
        <v>981</v>
      </c>
      <c r="UMY31" t="s">
        <v>981</v>
      </c>
      <c r="UMZ31" t="s">
        <v>981</v>
      </c>
      <c r="UNA31" t="s">
        <v>981</v>
      </c>
      <c r="UNB31" t="s">
        <v>981</v>
      </c>
      <c r="UNC31" t="s">
        <v>981</v>
      </c>
      <c r="UND31" t="s">
        <v>981</v>
      </c>
      <c r="UNE31" t="s">
        <v>981</v>
      </c>
      <c r="UNF31" t="s">
        <v>981</v>
      </c>
      <c r="UNG31" t="s">
        <v>981</v>
      </c>
      <c r="UNH31" t="s">
        <v>981</v>
      </c>
      <c r="UNI31" t="s">
        <v>981</v>
      </c>
      <c r="UNJ31" t="s">
        <v>981</v>
      </c>
      <c r="UNK31" t="s">
        <v>981</v>
      </c>
      <c r="UNL31" t="s">
        <v>981</v>
      </c>
      <c r="UNM31" t="s">
        <v>981</v>
      </c>
      <c r="UNN31" t="s">
        <v>981</v>
      </c>
      <c r="UNO31" t="s">
        <v>981</v>
      </c>
      <c r="UNP31" t="s">
        <v>981</v>
      </c>
      <c r="UNQ31" t="s">
        <v>981</v>
      </c>
      <c r="UNR31" t="s">
        <v>981</v>
      </c>
      <c r="UNS31" t="s">
        <v>981</v>
      </c>
      <c r="UNT31" t="s">
        <v>981</v>
      </c>
      <c r="UNU31" t="s">
        <v>981</v>
      </c>
      <c r="UNV31" t="s">
        <v>981</v>
      </c>
      <c r="UNW31" t="s">
        <v>981</v>
      </c>
      <c r="UNX31" t="s">
        <v>981</v>
      </c>
      <c r="UNY31" t="s">
        <v>981</v>
      </c>
      <c r="UNZ31" t="s">
        <v>981</v>
      </c>
      <c r="UOA31" t="s">
        <v>981</v>
      </c>
      <c r="UOB31" t="s">
        <v>981</v>
      </c>
      <c r="UOC31" t="s">
        <v>981</v>
      </c>
      <c r="UOD31" t="s">
        <v>981</v>
      </c>
      <c r="UOE31" t="s">
        <v>981</v>
      </c>
      <c r="UOF31" t="s">
        <v>981</v>
      </c>
      <c r="UOG31" t="s">
        <v>981</v>
      </c>
      <c r="UOH31" t="s">
        <v>981</v>
      </c>
      <c r="UOI31" t="s">
        <v>981</v>
      </c>
      <c r="UOJ31" t="s">
        <v>981</v>
      </c>
      <c r="UOK31" t="s">
        <v>981</v>
      </c>
      <c r="UOL31" t="s">
        <v>981</v>
      </c>
      <c r="UOM31" t="s">
        <v>981</v>
      </c>
      <c r="UON31" t="s">
        <v>981</v>
      </c>
      <c r="UOO31" t="s">
        <v>981</v>
      </c>
      <c r="UOP31" t="s">
        <v>981</v>
      </c>
      <c r="UOQ31" t="s">
        <v>981</v>
      </c>
      <c r="UOR31" t="s">
        <v>981</v>
      </c>
      <c r="UOS31" t="s">
        <v>981</v>
      </c>
      <c r="UOT31" t="s">
        <v>981</v>
      </c>
      <c r="UOU31" t="s">
        <v>981</v>
      </c>
      <c r="UOV31" t="s">
        <v>981</v>
      </c>
      <c r="UOW31" t="s">
        <v>981</v>
      </c>
      <c r="UOX31" t="s">
        <v>981</v>
      </c>
      <c r="UOY31" t="s">
        <v>981</v>
      </c>
      <c r="UOZ31" t="s">
        <v>981</v>
      </c>
      <c r="UPA31" t="s">
        <v>981</v>
      </c>
      <c r="UPB31" t="s">
        <v>981</v>
      </c>
      <c r="UPC31" t="s">
        <v>981</v>
      </c>
      <c r="UPD31" t="s">
        <v>981</v>
      </c>
      <c r="UPE31" t="s">
        <v>981</v>
      </c>
      <c r="UPF31" t="s">
        <v>981</v>
      </c>
      <c r="UPG31" t="s">
        <v>981</v>
      </c>
      <c r="UPH31" t="s">
        <v>981</v>
      </c>
      <c r="UPI31" t="s">
        <v>981</v>
      </c>
      <c r="UPJ31" t="s">
        <v>981</v>
      </c>
      <c r="UPK31" t="s">
        <v>981</v>
      </c>
      <c r="UPL31" t="s">
        <v>981</v>
      </c>
      <c r="UPM31" t="s">
        <v>981</v>
      </c>
      <c r="UPN31" t="s">
        <v>981</v>
      </c>
      <c r="UPO31" t="s">
        <v>981</v>
      </c>
      <c r="UPP31" t="s">
        <v>981</v>
      </c>
      <c r="UPQ31" t="s">
        <v>981</v>
      </c>
      <c r="UPR31" t="s">
        <v>981</v>
      </c>
      <c r="UPS31" t="s">
        <v>981</v>
      </c>
      <c r="UPT31" t="s">
        <v>981</v>
      </c>
      <c r="UPU31" t="s">
        <v>981</v>
      </c>
      <c r="UPV31" t="s">
        <v>981</v>
      </c>
      <c r="UPW31" t="s">
        <v>981</v>
      </c>
      <c r="UPX31" t="s">
        <v>981</v>
      </c>
      <c r="UPY31" t="s">
        <v>981</v>
      </c>
      <c r="UPZ31" t="s">
        <v>981</v>
      </c>
      <c r="UQA31" t="s">
        <v>981</v>
      </c>
      <c r="UQB31" t="s">
        <v>981</v>
      </c>
      <c r="UQC31" t="s">
        <v>981</v>
      </c>
      <c r="UQD31" t="s">
        <v>981</v>
      </c>
      <c r="UQE31" t="s">
        <v>981</v>
      </c>
      <c r="UQF31" t="s">
        <v>981</v>
      </c>
      <c r="UQG31" t="s">
        <v>981</v>
      </c>
      <c r="UQH31" t="s">
        <v>981</v>
      </c>
      <c r="UQI31" t="s">
        <v>981</v>
      </c>
      <c r="UQJ31" t="s">
        <v>981</v>
      </c>
      <c r="UQK31" t="s">
        <v>981</v>
      </c>
      <c r="UQL31" t="s">
        <v>981</v>
      </c>
      <c r="UQM31" t="s">
        <v>981</v>
      </c>
      <c r="UQN31" t="s">
        <v>981</v>
      </c>
      <c r="UQO31" t="s">
        <v>981</v>
      </c>
      <c r="UQP31" t="s">
        <v>981</v>
      </c>
      <c r="UQQ31" t="s">
        <v>981</v>
      </c>
      <c r="UQR31" t="s">
        <v>981</v>
      </c>
      <c r="UQS31" t="s">
        <v>981</v>
      </c>
      <c r="UQT31" t="s">
        <v>981</v>
      </c>
      <c r="UQU31" t="s">
        <v>981</v>
      </c>
      <c r="UQV31" t="s">
        <v>981</v>
      </c>
      <c r="UQW31" t="s">
        <v>981</v>
      </c>
      <c r="UQX31" t="s">
        <v>981</v>
      </c>
      <c r="UQY31" t="s">
        <v>981</v>
      </c>
      <c r="UQZ31" t="s">
        <v>981</v>
      </c>
      <c r="URA31" t="s">
        <v>981</v>
      </c>
      <c r="URB31" t="s">
        <v>981</v>
      </c>
      <c r="URC31" t="s">
        <v>981</v>
      </c>
      <c r="URD31" t="s">
        <v>981</v>
      </c>
      <c r="URE31" t="s">
        <v>981</v>
      </c>
      <c r="URF31" t="s">
        <v>981</v>
      </c>
      <c r="URG31" t="s">
        <v>981</v>
      </c>
      <c r="URH31" t="s">
        <v>981</v>
      </c>
      <c r="URI31" t="s">
        <v>981</v>
      </c>
      <c r="URJ31" t="s">
        <v>981</v>
      </c>
      <c r="URK31" t="s">
        <v>981</v>
      </c>
      <c r="URL31" t="s">
        <v>981</v>
      </c>
      <c r="URM31" t="s">
        <v>981</v>
      </c>
      <c r="URN31" t="s">
        <v>981</v>
      </c>
      <c r="URO31" t="s">
        <v>981</v>
      </c>
      <c r="URP31" t="s">
        <v>981</v>
      </c>
      <c r="URQ31" t="s">
        <v>981</v>
      </c>
      <c r="URR31" t="s">
        <v>981</v>
      </c>
      <c r="URS31" t="s">
        <v>981</v>
      </c>
      <c r="URT31" t="s">
        <v>981</v>
      </c>
      <c r="URU31" t="s">
        <v>981</v>
      </c>
      <c r="URV31" t="s">
        <v>981</v>
      </c>
      <c r="URW31" t="s">
        <v>981</v>
      </c>
      <c r="URX31" t="s">
        <v>981</v>
      </c>
      <c r="URY31" t="s">
        <v>981</v>
      </c>
      <c r="URZ31" t="s">
        <v>981</v>
      </c>
      <c r="USA31" t="s">
        <v>981</v>
      </c>
      <c r="USB31" t="s">
        <v>981</v>
      </c>
      <c r="USC31" t="s">
        <v>981</v>
      </c>
      <c r="USD31" t="s">
        <v>981</v>
      </c>
      <c r="USE31" t="s">
        <v>981</v>
      </c>
      <c r="USF31" t="s">
        <v>981</v>
      </c>
      <c r="USG31" t="s">
        <v>981</v>
      </c>
      <c r="USH31" t="s">
        <v>981</v>
      </c>
      <c r="USI31" t="s">
        <v>981</v>
      </c>
      <c r="USJ31" t="s">
        <v>981</v>
      </c>
      <c r="USK31" t="s">
        <v>981</v>
      </c>
      <c r="USL31" t="s">
        <v>981</v>
      </c>
      <c r="USM31" t="s">
        <v>981</v>
      </c>
      <c r="USN31" t="s">
        <v>981</v>
      </c>
      <c r="USO31" t="s">
        <v>981</v>
      </c>
      <c r="USP31" t="s">
        <v>981</v>
      </c>
      <c r="USQ31" t="s">
        <v>981</v>
      </c>
      <c r="USR31" t="s">
        <v>981</v>
      </c>
      <c r="USS31" t="s">
        <v>981</v>
      </c>
      <c r="UST31" t="s">
        <v>981</v>
      </c>
      <c r="USU31" t="s">
        <v>981</v>
      </c>
      <c r="USV31" t="s">
        <v>981</v>
      </c>
      <c r="USW31" t="s">
        <v>981</v>
      </c>
      <c r="USX31" t="s">
        <v>981</v>
      </c>
      <c r="USY31" t="s">
        <v>981</v>
      </c>
      <c r="USZ31" t="s">
        <v>981</v>
      </c>
      <c r="UTA31" t="s">
        <v>981</v>
      </c>
      <c r="UTB31" t="s">
        <v>981</v>
      </c>
      <c r="UTC31" t="s">
        <v>981</v>
      </c>
      <c r="UTD31" t="s">
        <v>981</v>
      </c>
      <c r="UTE31" t="s">
        <v>981</v>
      </c>
      <c r="UTF31" t="s">
        <v>981</v>
      </c>
      <c r="UTG31" t="s">
        <v>981</v>
      </c>
      <c r="UTH31" t="s">
        <v>981</v>
      </c>
      <c r="UTI31" t="s">
        <v>981</v>
      </c>
      <c r="UTJ31" t="s">
        <v>981</v>
      </c>
      <c r="UTK31" t="s">
        <v>981</v>
      </c>
      <c r="UTL31" t="s">
        <v>981</v>
      </c>
      <c r="UTM31" t="s">
        <v>981</v>
      </c>
      <c r="UTN31" t="s">
        <v>981</v>
      </c>
      <c r="UTO31" t="s">
        <v>981</v>
      </c>
      <c r="UTP31" t="s">
        <v>981</v>
      </c>
      <c r="UTQ31" t="s">
        <v>981</v>
      </c>
      <c r="UTR31" t="s">
        <v>981</v>
      </c>
      <c r="UTS31" t="s">
        <v>981</v>
      </c>
      <c r="UTT31" t="s">
        <v>981</v>
      </c>
      <c r="UTU31" t="s">
        <v>981</v>
      </c>
      <c r="UTV31" t="s">
        <v>981</v>
      </c>
      <c r="UTW31" t="s">
        <v>981</v>
      </c>
      <c r="UTX31" t="s">
        <v>981</v>
      </c>
      <c r="UTY31" t="s">
        <v>981</v>
      </c>
      <c r="UTZ31" t="s">
        <v>981</v>
      </c>
      <c r="UUA31" t="s">
        <v>981</v>
      </c>
      <c r="UUB31" t="s">
        <v>981</v>
      </c>
      <c r="UUC31" t="s">
        <v>981</v>
      </c>
      <c r="UUD31" t="s">
        <v>981</v>
      </c>
      <c r="UUE31" t="s">
        <v>981</v>
      </c>
      <c r="UUF31" t="s">
        <v>981</v>
      </c>
      <c r="UUG31" t="s">
        <v>981</v>
      </c>
      <c r="UUH31" t="s">
        <v>981</v>
      </c>
      <c r="UUI31" t="s">
        <v>981</v>
      </c>
      <c r="UUJ31" t="s">
        <v>981</v>
      </c>
      <c r="UUK31" t="s">
        <v>981</v>
      </c>
      <c r="UUL31" t="s">
        <v>981</v>
      </c>
      <c r="UUM31" t="s">
        <v>981</v>
      </c>
      <c r="UUN31" t="s">
        <v>981</v>
      </c>
      <c r="UUO31" t="s">
        <v>981</v>
      </c>
      <c r="UUP31" t="s">
        <v>981</v>
      </c>
      <c r="UUQ31" t="s">
        <v>981</v>
      </c>
      <c r="UUR31" t="s">
        <v>981</v>
      </c>
      <c r="UUS31" t="s">
        <v>981</v>
      </c>
      <c r="UUT31" t="s">
        <v>981</v>
      </c>
      <c r="UUU31" t="s">
        <v>981</v>
      </c>
      <c r="UUV31" t="s">
        <v>981</v>
      </c>
      <c r="UUW31" t="s">
        <v>981</v>
      </c>
      <c r="UUX31" t="s">
        <v>981</v>
      </c>
      <c r="UUY31" t="s">
        <v>981</v>
      </c>
      <c r="UUZ31" t="s">
        <v>981</v>
      </c>
      <c r="UVA31" t="s">
        <v>981</v>
      </c>
      <c r="UVB31" t="s">
        <v>981</v>
      </c>
      <c r="UVC31" t="s">
        <v>981</v>
      </c>
      <c r="UVD31" t="s">
        <v>981</v>
      </c>
      <c r="UVE31" t="s">
        <v>981</v>
      </c>
      <c r="UVF31" t="s">
        <v>981</v>
      </c>
      <c r="UVG31" t="s">
        <v>981</v>
      </c>
      <c r="UVH31" t="s">
        <v>981</v>
      </c>
      <c r="UVI31" t="s">
        <v>981</v>
      </c>
      <c r="UVJ31" t="s">
        <v>981</v>
      </c>
      <c r="UVK31" t="s">
        <v>981</v>
      </c>
      <c r="UVL31" t="s">
        <v>981</v>
      </c>
      <c r="UVM31" t="s">
        <v>981</v>
      </c>
      <c r="UVN31" t="s">
        <v>981</v>
      </c>
      <c r="UVO31" t="s">
        <v>981</v>
      </c>
      <c r="UVP31" t="s">
        <v>981</v>
      </c>
      <c r="UVQ31" t="s">
        <v>981</v>
      </c>
      <c r="UVR31" t="s">
        <v>981</v>
      </c>
      <c r="UVS31" t="s">
        <v>981</v>
      </c>
      <c r="UVT31" t="s">
        <v>981</v>
      </c>
      <c r="UVU31" t="s">
        <v>981</v>
      </c>
      <c r="UVV31" t="s">
        <v>981</v>
      </c>
      <c r="UVW31" t="s">
        <v>981</v>
      </c>
      <c r="UVX31" t="s">
        <v>981</v>
      </c>
      <c r="UVY31" t="s">
        <v>981</v>
      </c>
      <c r="UVZ31" t="s">
        <v>981</v>
      </c>
      <c r="UWA31" t="s">
        <v>981</v>
      </c>
      <c r="UWB31" t="s">
        <v>981</v>
      </c>
      <c r="UWC31" t="s">
        <v>981</v>
      </c>
      <c r="UWD31" t="s">
        <v>981</v>
      </c>
      <c r="UWE31" t="s">
        <v>981</v>
      </c>
      <c r="UWF31" t="s">
        <v>981</v>
      </c>
      <c r="UWG31" t="s">
        <v>981</v>
      </c>
      <c r="UWH31" t="s">
        <v>981</v>
      </c>
      <c r="UWI31" t="s">
        <v>981</v>
      </c>
      <c r="UWJ31" t="s">
        <v>981</v>
      </c>
      <c r="UWK31" t="s">
        <v>981</v>
      </c>
      <c r="UWL31" t="s">
        <v>981</v>
      </c>
      <c r="UWM31" t="s">
        <v>981</v>
      </c>
      <c r="UWN31" t="s">
        <v>981</v>
      </c>
      <c r="UWO31" t="s">
        <v>981</v>
      </c>
      <c r="UWP31" t="s">
        <v>981</v>
      </c>
      <c r="UWQ31" t="s">
        <v>981</v>
      </c>
      <c r="UWR31" t="s">
        <v>981</v>
      </c>
      <c r="UWS31" t="s">
        <v>981</v>
      </c>
      <c r="UWT31" t="s">
        <v>981</v>
      </c>
      <c r="UWU31" t="s">
        <v>981</v>
      </c>
      <c r="UWV31" t="s">
        <v>981</v>
      </c>
      <c r="UWW31" t="s">
        <v>981</v>
      </c>
      <c r="UWX31" t="s">
        <v>981</v>
      </c>
      <c r="UWY31" t="s">
        <v>981</v>
      </c>
      <c r="UWZ31" t="s">
        <v>981</v>
      </c>
      <c r="UXA31" t="s">
        <v>981</v>
      </c>
      <c r="UXB31" t="s">
        <v>981</v>
      </c>
      <c r="UXC31" t="s">
        <v>981</v>
      </c>
      <c r="UXD31" t="s">
        <v>981</v>
      </c>
      <c r="UXE31" t="s">
        <v>981</v>
      </c>
      <c r="UXF31" t="s">
        <v>981</v>
      </c>
      <c r="UXG31" t="s">
        <v>981</v>
      </c>
      <c r="UXH31" t="s">
        <v>981</v>
      </c>
      <c r="UXI31" t="s">
        <v>981</v>
      </c>
      <c r="UXJ31" t="s">
        <v>981</v>
      </c>
      <c r="UXK31" t="s">
        <v>981</v>
      </c>
      <c r="UXL31" t="s">
        <v>981</v>
      </c>
      <c r="UXM31" t="s">
        <v>981</v>
      </c>
      <c r="UXN31" t="s">
        <v>981</v>
      </c>
      <c r="UXO31" t="s">
        <v>981</v>
      </c>
      <c r="UXP31" t="s">
        <v>981</v>
      </c>
      <c r="UXQ31" t="s">
        <v>981</v>
      </c>
      <c r="UXR31" t="s">
        <v>981</v>
      </c>
      <c r="UXS31" t="s">
        <v>981</v>
      </c>
      <c r="UXT31" t="s">
        <v>981</v>
      </c>
      <c r="UXU31" t="s">
        <v>981</v>
      </c>
      <c r="UXV31" t="s">
        <v>981</v>
      </c>
      <c r="UXW31" t="s">
        <v>981</v>
      </c>
      <c r="UXX31" t="s">
        <v>981</v>
      </c>
      <c r="UXY31" t="s">
        <v>981</v>
      </c>
      <c r="UXZ31" t="s">
        <v>981</v>
      </c>
      <c r="UYA31" t="s">
        <v>981</v>
      </c>
      <c r="UYB31" t="s">
        <v>981</v>
      </c>
      <c r="UYC31" t="s">
        <v>981</v>
      </c>
      <c r="UYD31" t="s">
        <v>981</v>
      </c>
      <c r="UYE31" t="s">
        <v>981</v>
      </c>
      <c r="UYF31" t="s">
        <v>981</v>
      </c>
      <c r="UYG31" t="s">
        <v>981</v>
      </c>
      <c r="UYH31" t="s">
        <v>981</v>
      </c>
      <c r="UYI31" t="s">
        <v>981</v>
      </c>
      <c r="UYJ31" t="s">
        <v>981</v>
      </c>
      <c r="UYK31" t="s">
        <v>981</v>
      </c>
      <c r="UYL31" t="s">
        <v>981</v>
      </c>
      <c r="UYM31" t="s">
        <v>981</v>
      </c>
      <c r="UYN31" t="s">
        <v>981</v>
      </c>
      <c r="UYO31" t="s">
        <v>981</v>
      </c>
      <c r="UYP31" t="s">
        <v>981</v>
      </c>
      <c r="UYQ31" t="s">
        <v>981</v>
      </c>
      <c r="UYR31" t="s">
        <v>981</v>
      </c>
      <c r="UYS31" t="s">
        <v>981</v>
      </c>
      <c r="UYT31" t="s">
        <v>981</v>
      </c>
      <c r="UYU31" t="s">
        <v>981</v>
      </c>
      <c r="UYV31" t="s">
        <v>981</v>
      </c>
      <c r="UYW31" t="s">
        <v>981</v>
      </c>
      <c r="UYX31" t="s">
        <v>981</v>
      </c>
      <c r="UYY31" t="s">
        <v>981</v>
      </c>
      <c r="UYZ31" t="s">
        <v>981</v>
      </c>
      <c r="UZA31" t="s">
        <v>981</v>
      </c>
      <c r="UZB31" t="s">
        <v>981</v>
      </c>
      <c r="UZC31" t="s">
        <v>981</v>
      </c>
      <c r="UZD31" t="s">
        <v>981</v>
      </c>
      <c r="UZE31" t="s">
        <v>981</v>
      </c>
      <c r="UZF31" t="s">
        <v>981</v>
      </c>
      <c r="UZG31" t="s">
        <v>981</v>
      </c>
      <c r="UZH31" t="s">
        <v>981</v>
      </c>
      <c r="UZI31" t="s">
        <v>981</v>
      </c>
      <c r="UZJ31" t="s">
        <v>981</v>
      </c>
      <c r="UZK31" t="s">
        <v>981</v>
      </c>
      <c r="UZL31" t="s">
        <v>981</v>
      </c>
      <c r="UZM31" t="s">
        <v>981</v>
      </c>
      <c r="UZN31" t="s">
        <v>981</v>
      </c>
      <c r="UZO31" t="s">
        <v>981</v>
      </c>
      <c r="UZP31" t="s">
        <v>981</v>
      </c>
      <c r="UZQ31" t="s">
        <v>981</v>
      </c>
      <c r="UZR31" t="s">
        <v>981</v>
      </c>
      <c r="UZS31" t="s">
        <v>981</v>
      </c>
      <c r="UZT31" t="s">
        <v>981</v>
      </c>
      <c r="UZU31" t="s">
        <v>981</v>
      </c>
      <c r="UZV31" t="s">
        <v>981</v>
      </c>
      <c r="UZW31" t="s">
        <v>981</v>
      </c>
      <c r="UZX31" t="s">
        <v>981</v>
      </c>
      <c r="UZY31" t="s">
        <v>981</v>
      </c>
      <c r="UZZ31" t="s">
        <v>981</v>
      </c>
      <c r="VAA31" t="s">
        <v>981</v>
      </c>
      <c r="VAB31" t="s">
        <v>981</v>
      </c>
      <c r="VAC31" t="s">
        <v>981</v>
      </c>
      <c r="VAD31" t="s">
        <v>981</v>
      </c>
      <c r="VAE31" t="s">
        <v>981</v>
      </c>
      <c r="VAF31" t="s">
        <v>981</v>
      </c>
      <c r="VAG31" t="s">
        <v>981</v>
      </c>
      <c r="VAH31" t="s">
        <v>981</v>
      </c>
      <c r="VAI31" t="s">
        <v>981</v>
      </c>
      <c r="VAJ31" t="s">
        <v>981</v>
      </c>
      <c r="VAK31" t="s">
        <v>981</v>
      </c>
      <c r="VAL31" t="s">
        <v>981</v>
      </c>
      <c r="VAM31" t="s">
        <v>981</v>
      </c>
      <c r="VAN31" t="s">
        <v>981</v>
      </c>
      <c r="VAO31" t="s">
        <v>981</v>
      </c>
      <c r="VAP31" t="s">
        <v>981</v>
      </c>
      <c r="VAQ31" t="s">
        <v>981</v>
      </c>
      <c r="VAR31" t="s">
        <v>981</v>
      </c>
      <c r="VAS31" t="s">
        <v>981</v>
      </c>
      <c r="VAT31" t="s">
        <v>981</v>
      </c>
      <c r="VAU31" t="s">
        <v>981</v>
      </c>
      <c r="VAV31" t="s">
        <v>981</v>
      </c>
      <c r="VAW31" t="s">
        <v>981</v>
      </c>
      <c r="VAX31" t="s">
        <v>981</v>
      </c>
      <c r="VAY31" t="s">
        <v>981</v>
      </c>
      <c r="VAZ31" t="s">
        <v>981</v>
      </c>
      <c r="VBA31" t="s">
        <v>981</v>
      </c>
      <c r="VBB31" t="s">
        <v>981</v>
      </c>
      <c r="VBC31" t="s">
        <v>981</v>
      </c>
      <c r="VBD31" t="s">
        <v>981</v>
      </c>
      <c r="VBE31" t="s">
        <v>981</v>
      </c>
      <c r="VBF31" t="s">
        <v>981</v>
      </c>
      <c r="VBG31" t="s">
        <v>981</v>
      </c>
      <c r="VBH31" t="s">
        <v>981</v>
      </c>
      <c r="VBI31" t="s">
        <v>981</v>
      </c>
      <c r="VBJ31" t="s">
        <v>981</v>
      </c>
      <c r="VBK31" t="s">
        <v>981</v>
      </c>
      <c r="VBL31" t="s">
        <v>981</v>
      </c>
      <c r="VBM31" t="s">
        <v>981</v>
      </c>
      <c r="VBN31" t="s">
        <v>981</v>
      </c>
      <c r="VBO31" t="s">
        <v>981</v>
      </c>
      <c r="VBP31" t="s">
        <v>981</v>
      </c>
      <c r="VBQ31" t="s">
        <v>981</v>
      </c>
      <c r="VBR31" t="s">
        <v>981</v>
      </c>
      <c r="VBS31" t="s">
        <v>981</v>
      </c>
      <c r="VBT31" t="s">
        <v>981</v>
      </c>
      <c r="VBU31" t="s">
        <v>981</v>
      </c>
      <c r="VBV31" t="s">
        <v>981</v>
      </c>
      <c r="VBW31" t="s">
        <v>981</v>
      </c>
      <c r="VBX31" t="s">
        <v>981</v>
      </c>
      <c r="VBY31" t="s">
        <v>981</v>
      </c>
      <c r="VBZ31" t="s">
        <v>981</v>
      </c>
      <c r="VCA31" t="s">
        <v>981</v>
      </c>
      <c r="VCB31" t="s">
        <v>981</v>
      </c>
      <c r="VCC31" t="s">
        <v>981</v>
      </c>
      <c r="VCD31" t="s">
        <v>981</v>
      </c>
      <c r="VCE31" t="s">
        <v>981</v>
      </c>
      <c r="VCF31" t="s">
        <v>981</v>
      </c>
      <c r="VCG31" t="s">
        <v>981</v>
      </c>
      <c r="VCH31" t="s">
        <v>981</v>
      </c>
      <c r="VCI31" t="s">
        <v>981</v>
      </c>
      <c r="VCJ31" t="s">
        <v>981</v>
      </c>
      <c r="VCK31" t="s">
        <v>981</v>
      </c>
      <c r="VCL31" t="s">
        <v>981</v>
      </c>
      <c r="VCM31" t="s">
        <v>981</v>
      </c>
      <c r="VCN31" t="s">
        <v>981</v>
      </c>
      <c r="VCO31" t="s">
        <v>981</v>
      </c>
      <c r="VCP31" t="s">
        <v>981</v>
      </c>
      <c r="VCQ31" t="s">
        <v>981</v>
      </c>
      <c r="VCR31" t="s">
        <v>981</v>
      </c>
      <c r="VCS31" t="s">
        <v>981</v>
      </c>
      <c r="VCT31" t="s">
        <v>981</v>
      </c>
      <c r="VCU31" t="s">
        <v>981</v>
      </c>
      <c r="VCV31" t="s">
        <v>981</v>
      </c>
      <c r="VCW31" t="s">
        <v>981</v>
      </c>
      <c r="VCX31" t="s">
        <v>981</v>
      </c>
      <c r="VCY31" t="s">
        <v>981</v>
      </c>
      <c r="VCZ31" t="s">
        <v>981</v>
      </c>
      <c r="VDA31" t="s">
        <v>981</v>
      </c>
      <c r="VDB31" t="s">
        <v>981</v>
      </c>
      <c r="VDC31" t="s">
        <v>981</v>
      </c>
      <c r="VDD31" t="s">
        <v>981</v>
      </c>
      <c r="VDE31" t="s">
        <v>981</v>
      </c>
      <c r="VDF31" t="s">
        <v>981</v>
      </c>
      <c r="VDG31" t="s">
        <v>981</v>
      </c>
      <c r="VDH31" t="s">
        <v>981</v>
      </c>
      <c r="VDI31" t="s">
        <v>981</v>
      </c>
      <c r="VDJ31" t="s">
        <v>981</v>
      </c>
      <c r="VDK31" t="s">
        <v>981</v>
      </c>
      <c r="VDL31" t="s">
        <v>981</v>
      </c>
      <c r="VDM31" t="s">
        <v>981</v>
      </c>
      <c r="VDN31" t="s">
        <v>981</v>
      </c>
      <c r="VDO31" t="s">
        <v>981</v>
      </c>
      <c r="VDP31" t="s">
        <v>981</v>
      </c>
      <c r="VDQ31" t="s">
        <v>981</v>
      </c>
      <c r="VDR31" t="s">
        <v>981</v>
      </c>
      <c r="VDS31" t="s">
        <v>981</v>
      </c>
      <c r="VDT31" t="s">
        <v>981</v>
      </c>
      <c r="VDU31" t="s">
        <v>981</v>
      </c>
      <c r="VDV31" t="s">
        <v>981</v>
      </c>
      <c r="VDW31" t="s">
        <v>981</v>
      </c>
      <c r="VDX31" t="s">
        <v>981</v>
      </c>
      <c r="VDY31" t="s">
        <v>981</v>
      </c>
      <c r="VDZ31" t="s">
        <v>981</v>
      </c>
      <c r="VEA31" t="s">
        <v>981</v>
      </c>
      <c r="VEB31" t="s">
        <v>981</v>
      </c>
      <c r="VEC31" t="s">
        <v>981</v>
      </c>
      <c r="VED31" t="s">
        <v>981</v>
      </c>
      <c r="VEE31" t="s">
        <v>981</v>
      </c>
      <c r="VEF31" t="s">
        <v>981</v>
      </c>
      <c r="VEG31" t="s">
        <v>981</v>
      </c>
      <c r="VEH31" t="s">
        <v>981</v>
      </c>
      <c r="VEI31" t="s">
        <v>981</v>
      </c>
      <c r="VEJ31" t="s">
        <v>981</v>
      </c>
      <c r="VEK31" t="s">
        <v>981</v>
      </c>
      <c r="VEL31" t="s">
        <v>981</v>
      </c>
      <c r="VEM31" t="s">
        <v>981</v>
      </c>
      <c r="VEN31" t="s">
        <v>981</v>
      </c>
      <c r="VEO31" t="s">
        <v>981</v>
      </c>
      <c r="VEP31" t="s">
        <v>981</v>
      </c>
      <c r="VEQ31" t="s">
        <v>981</v>
      </c>
      <c r="VER31" t="s">
        <v>981</v>
      </c>
      <c r="VES31" t="s">
        <v>981</v>
      </c>
      <c r="VET31" t="s">
        <v>981</v>
      </c>
      <c r="VEU31" t="s">
        <v>981</v>
      </c>
      <c r="VEV31" t="s">
        <v>981</v>
      </c>
      <c r="VEW31" t="s">
        <v>981</v>
      </c>
      <c r="VEX31" t="s">
        <v>981</v>
      </c>
      <c r="VEY31" t="s">
        <v>981</v>
      </c>
      <c r="VEZ31" t="s">
        <v>981</v>
      </c>
      <c r="VFA31" t="s">
        <v>981</v>
      </c>
      <c r="VFB31" t="s">
        <v>981</v>
      </c>
      <c r="VFC31" t="s">
        <v>981</v>
      </c>
      <c r="VFD31" t="s">
        <v>981</v>
      </c>
      <c r="VFE31" t="s">
        <v>981</v>
      </c>
      <c r="VFF31" t="s">
        <v>981</v>
      </c>
      <c r="VFG31" t="s">
        <v>981</v>
      </c>
      <c r="VFH31" t="s">
        <v>981</v>
      </c>
      <c r="VFI31" t="s">
        <v>981</v>
      </c>
      <c r="VFJ31" t="s">
        <v>981</v>
      </c>
      <c r="VFK31" t="s">
        <v>981</v>
      </c>
      <c r="VFL31" t="s">
        <v>981</v>
      </c>
      <c r="VFM31" t="s">
        <v>981</v>
      </c>
      <c r="VFN31" t="s">
        <v>981</v>
      </c>
      <c r="VFO31" t="s">
        <v>981</v>
      </c>
      <c r="VFP31" t="s">
        <v>981</v>
      </c>
      <c r="VFQ31" t="s">
        <v>981</v>
      </c>
      <c r="VFR31" t="s">
        <v>981</v>
      </c>
      <c r="VFS31" t="s">
        <v>981</v>
      </c>
      <c r="VFT31" t="s">
        <v>981</v>
      </c>
      <c r="VFU31" t="s">
        <v>981</v>
      </c>
      <c r="VFV31" t="s">
        <v>981</v>
      </c>
      <c r="VFW31" t="s">
        <v>981</v>
      </c>
      <c r="VFX31" t="s">
        <v>981</v>
      </c>
      <c r="VFY31" t="s">
        <v>981</v>
      </c>
      <c r="VFZ31" t="s">
        <v>981</v>
      </c>
      <c r="VGA31" t="s">
        <v>981</v>
      </c>
      <c r="VGB31" t="s">
        <v>981</v>
      </c>
      <c r="VGC31" t="s">
        <v>981</v>
      </c>
      <c r="VGD31" t="s">
        <v>981</v>
      </c>
      <c r="VGE31" t="s">
        <v>981</v>
      </c>
      <c r="VGF31" t="s">
        <v>981</v>
      </c>
      <c r="VGG31" t="s">
        <v>981</v>
      </c>
      <c r="VGH31" t="s">
        <v>981</v>
      </c>
      <c r="VGI31" t="s">
        <v>981</v>
      </c>
      <c r="VGJ31" t="s">
        <v>981</v>
      </c>
      <c r="VGK31" t="s">
        <v>981</v>
      </c>
      <c r="VGL31" t="s">
        <v>981</v>
      </c>
      <c r="VGM31" t="s">
        <v>981</v>
      </c>
      <c r="VGN31" t="s">
        <v>981</v>
      </c>
      <c r="VGO31" t="s">
        <v>981</v>
      </c>
      <c r="VGP31" t="s">
        <v>981</v>
      </c>
      <c r="VGQ31" t="s">
        <v>981</v>
      </c>
      <c r="VGR31" t="s">
        <v>981</v>
      </c>
      <c r="VGS31" t="s">
        <v>981</v>
      </c>
      <c r="VGT31" t="s">
        <v>981</v>
      </c>
      <c r="VGU31" t="s">
        <v>981</v>
      </c>
      <c r="VGV31" t="s">
        <v>981</v>
      </c>
      <c r="VGW31" t="s">
        <v>981</v>
      </c>
      <c r="VGX31" t="s">
        <v>981</v>
      </c>
      <c r="VGY31" t="s">
        <v>981</v>
      </c>
      <c r="VGZ31" t="s">
        <v>981</v>
      </c>
      <c r="VHA31" t="s">
        <v>981</v>
      </c>
      <c r="VHB31" t="s">
        <v>981</v>
      </c>
      <c r="VHC31" t="s">
        <v>981</v>
      </c>
      <c r="VHD31" t="s">
        <v>981</v>
      </c>
      <c r="VHE31" t="s">
        <v>981</v>
      </c>
      <c r="VHF31" t="s">
        <v>981</v>
      </c>
      <c r="VHG31" t="s">
        <v>981</v>
      </c>
      <c r="VHH31" t="s">
        <v>981</v>
      </c>
      <c r="VHI31" t="s">
        <v>981</v>
      </c>
      <c r="VHJ31" t="s">
        <v>981</v>
      </c>
      <c r="VHK31" t="s">
        <v>981</v>
      </c>
      <c r="VHL31" t="s">
        <v>981</v>
      </c>
      <c r="VHM31" t="s">
        <v>981</v>
      </c>
      <c r="VHN31" t="s">
        <v>981</v>
      </c>
      <c r="VHO31" t="s">
        <v>981</v>
      </c>
      <c r="VHP31" t="s">
        <v>981</v>
      </c>
      <c r="VHQ31" t="s">
        <v>981</v>
      </c>
      <c r="VHR31" t="s">
        <v>981</v>
      </c>
      <c r="VHS31" t="s">
        <v>981</v>
      </c>
      <c r="VHT31" t="s">
        <v>981</v>
      </c>
      <c r="VHU31" t="s">
        <v>981</v>
      </c>
      <c r="VHV31" t="s">
        <v>981</v>
      </c>
      <c r="VHW31" t="s">
        <v>981</v>
      </c>
      <c r="VHX31" t="s">
        <v>981</v>
      </c>
      <c r="VHY31" t="s">
        <v>981</v>
      </c>
      <c r="VHZ31" t="s">
        <v>981</v>
      </c>
      <c r="VIA31" t="s">
        <v>981</v>
      </c>
      <c r="VIB31" t="s">
        <v>981</v>
      </c>
      <c r="VIC31" t="s">
        <v>981</v>
      </c>
      <c r="VID31" t="s">
        <v>981</v>
      </c>
      <c r="VIE31" t="s">
        <v>981</v>
      </c>
      <c r="VIF31" t="s">
        <v>981</v>
      </c>
      <c r="VIG31" t="s">
        <v>981</v>
      </c>
      <c r="VIH31" t="s">
        <v>981</v>
      </c>
      <c r="VII31" t="s">
        <v>981</v>
      </c>
      <c r="VIJ31" t="s">
        <v>981</v>
      </c>
      <c r="VIK31" t="s">
        <v>981</v>
      </c>
      <c r="VIL31" t="s">
        <v>981</v>
      </c>
      <c r="VIM31" t="s">
        <v>981</v>
      </c>
      <c r="VIN31" t="s">
        <v>981</v>
      </c>
      <c r="VIO31" t="s">
        <v>981</v>
      </c>
      <c r="VIP31" t="s">
        <v>981</v>
      </c>
      <c r="VIQ31" t="s">
        <v>981</v>
      </c>
      <c r="VIR31" t="s">
        <v>981</v>
      </c>
      <c r="VIS31" t="s">
        <v>981</v>
      </c>
      <c r="VIT31" t="s">
        <v>981</v>
      </c>
      <c r="VIU31" t="s">
        <v>981</v>
      </c>
      <c r="VIV31" t="s">
        <v>981</v>
      </c>
      <c r="VIW31" t="s">
        <v>981</v>
      </c>
      <c r="VIX31" t="s">
        <v>981</v>
      </c>
      <c r="VIY31" t="s">
        <v>981</v>
      </c>
      <c r="VIZ31" t="s">
        <v>981</v>
      </c>
      <c r="VJA31" t="s">
        <v>981</v>
      </c>
      <c r="VJB31" t="s">
        <v>981</v>
      </c>
      <c r="VJC31" t="s">
        <v>981</v>
      </c>
      <c r="VJD31" t="s">
        <v>981</v>
      </c>
      <c r="VJE31" t="s">
        <v>981</v>
      </c>
      <c r="VJF31" t="s">
        <v>981</v>
      </c>
      <c r="VJG31" t="s">
        <v>981</v>
      </c>
      <c r="VJH31" t="s">
        <v>981</v>
      </c>
      <c r="VJI31" t="s">
        <v>981</v>
      </c>
      <c r="VJJ31" t="s">
        <v>981</v>
      </c>
      <c r="VJK31" t="s">
        <v>981</v>
      </c>
      <c r="VJL31" t="s">
        <v>981</v>
      </c>
      <c r="VJM31" t="s">
        <v>981</v>
      </c>
      <c r="VJN31" t="s">
        <v>981</v>
      </c>
      <c r="VJO31" t="s">
        <v>981</v>
      </c>
      <c r="VJP31" t="s">
        <v>981</v>
      </c>
      <c r="VJQ31" t="s">
        <v>981</v>
      </c>
      <c r="VJR31" t="s">
        <v>981</v>
      </c>
      <c r="VJS31" t="s">
        <v>981</v>
      </c>
      <c r="VJT31" t="s">
        <v>981</v>
      </c>
      <c r="VJU31" t="s">
        <v>981</v>
      </c>
      <c r="VJV31" t="s">
        <v>981</v>
      </c>
      <c r="VJW31" t="s">
        <v>981</v>
      </c>
      <c r="VJX31" t="s">
        <v>981</v>
      </c>
      <c r="VJY31" t="s">
        <v>981</v>
      </c>
      <c r="VJZ31" t="s">
        <v>981</v>
      </c>
      <c r="VKA31" t="s">
        <v>981</v>
      </c>
      <c r="VKB31" t="s">
        <v>981</v>
      </c>
      <c r="VKC31" t="s">
        <v>981</v>
      </c>
      <c r="VKD31" t="s">
        <v>981</v>
      </c>
      <c r="VKE31" t="s">
        <v>981</v>
      </c>
      <c r="VKF31" t="s">
        <v>981</v>
      </c>
      <c r="VKG31" t="s">
        <v>981</v>
      </c>
      <c r="VKH31" t="s">
        <v>981</v>
      </c>
      <c r="VKI31" t="s">
        <v>981</v>
      </c>
      <c r="VKJ31" t="s">
        <v>981</v>
      </c>
      <c r="VKK31" t="s">
        <v>981</v>
      </c>
      <c r="VKL31" t="s">
        <v>981</v>
      </c>
      <c r="VKM31" t="s">
        <v>981</v>
      </c>
      <c r="VKN31" t="s">
        <v>981</v>
      </c>
      <c r="VKO31" t="s">
        <v>981</v>
      </c>
      <c r="VKP31" t="s">
        <v>981</v>
      </c>
      <c r="VKQ31" t="s">
        <v>981</v>
      </c>
      <c r="VKR31" t="s">
        <v>981</v>
      </c>
      <c r="VKS31" t="s">
        <v>981</v>
      </c>
      <c r="VKT31" t="s">
        <v>981</v>
      </c>
      <c r="VKU31" t="s">
        <v>981</v>
      </c>
      <c r="VKV31" t="s">
        <v>981</v>
      </c>
      <c r="VKW31" t="s">
        <v>981</v>
      </c>
      <c r="VKX31" t="s">
        <v>981</v>
      </c>
      <c r="VKY31" t="s">
        <v>981</v>
      </c>
      <c r="VKZ31" t="s">
        <v>981</v>
      </c>
      <c r="VLA31" t="s">
        <v>981</v>
      </c>
      <c r="VLB31" t="s">
        <v>981</v>
      </c>
      <c r="VLC31" t="s">
        <v>981</v>
      </c>
      <c r="VLD31" t="s">
        <v>981</v>
      </c>
      <c r="VLE31" t="s">
        <v>981</v>
      </c>
      <c r="VLF31" t="s">
        <v>981</v>
      </c>
      <c r="VLG31" t="s">
        <v>981</v>
      </c>
      <c r="VLH31" t="s">
        <v>981</v>
      </c>
      <c r="VLI31" t="s">
        <v>981</v>
      </c>
      <c r="VLJ31" t="s">
        <v>981</v>
      </c>
      <c r="VLK31" t="s">
        <v>981</v>
      </c>
      <c r="VLL31" t="s">
        <v>981</v>
      </c>
      <c r="VLM31" t="s">
        <v>981</v>
      </c>
      <c r="VLN31" t="s">
        <v>981</v>
      </c>
      <c r="VLO31" t="s">
        <v>981</v>
      </c>
      <c r="VLP31" t="s">
        <v>981</v>
      </c>
      <c r="VLQ31" t="s">
        <v>981</v>
      </c>
      <c r="VLR31" t="s">
        <v>981</v>
      </c>
      <c r="VLS31" t="s">
        <v>981</v>
      </c>
      <c r="VLT31" t="s">
        <v>981</v>
      </c>
      <c r="VLU31" t="s">
        <v>981</v>
      </c>
      <c r="VLV31" t="s">
        <v>981</v>
      </c>
      <c r="VLW31" t="s">
        <v>981</v>
      </c>
      <c r="VLX31" t="s">
        <v>981</v>
      </c>
      <c r="VLY31" t="s">
        <v>981</v>
      </c>
      <c r="VLZ31" t="s">
        <v>981</v>
      </c>
      <c r="VMA31" t="s">
        <v>981</v>
      </c>
      <c r="VMB31" t="s">
        <v>981</v>
      </c>
      <c r="VMC31" t="s">
        <v>981</v>
      </c>
      <c r="VMD31" t="s">
        <v>981</v>
      </c>
      <c r="VME31" t="s">
        <v>981</v>
      </c>
      <c r="VMF31" t="s">
        <v>981</v>
      </c>
      <c r="VMG31" t="s">
        <v>981</v>
      </c>
      <c r="VMH31" t="s">
        <v>981</v>
      </c>
      <c r="VMI31" t="s">
        <v>981</v>
      </c>
      <c r="VMJ31" t="s">
        <v>981</v>
      </c>
      <c r="VMK31" t="s">
        <v>981</v>
      </c>
      <c r="VML31" t="s">
        <v>981</v>
      </c>
      <c r="VMM31" t="s">
        <v>981</v>
      </c>
      <c r="VMN31" t="s">
        <v>981</v>
      </c>
      <c r="VMO31" t="s">
        <v>981</v>
      </c>
      <c r="VMP31" t="s">
        <v>981</v>
      </c>
      <c r="VMQ31" t="s">
        <v>981</v>
      </c>
      <c r="VMR31" t="s">
        <v>981</v>
      </c>
      <c r="VMS31" t="s">
        <v>981</v>
      </c>
      <c r="VMT31" t="s">
        <v>981</v>
      </c>
      <c r="VMU31" t="s">
        <v>981</v>
      </c>
      <c r="VMV31" t="s">
        <v>981</v>
      </c>
      <c r="VMW31" t="s">
        <v>981</v>
      </c>
      <c r="VMX31" t="s">
        <v>981</v>
      </c>
      <c r="VMY31" t="s">
        <v>981</v>
      </c>
      <c r="VMZ31" t="s">
        <v>981</v>
      </c>
      <c r="VNA31" t="s">
        <v>981</v>
      </c>
      <c r="VNB31" t="s">
        <v>981</v>
      </c>
      <c r="VNC31" t="s">
        <v>981</v>
      </c>
      <c r="VND31" t="s">
        <v>981</v>
      </c>
      <c r="VNE31" t="s">
        <v>981</v>
      </c>
      <c r="VNF31" t="s">
        <v>981</v>
      </c>
      <c r="VNG31" t="s">
        <v>981</v>
      </c>
      <c r="VNH31" t="s">
        <v>981</v>
      </c>
      <c r="VNI31" t="s">
        <v>981</v>
      </c>
      <c r="VNJ31" t="s">
        <v>981</v>
      </c>
      <c r="VNK31" t="s">
        <v>981</v>
      </c>
      <c r="VNL31" t="s">
        <v>981</v>
      </c>
      <c r="VNM31" t="s">
        <v>981</v>
      </c>
      <c r="VNN31" t="s">
        <v>981</v>
      </c>
      <c r="VNO31" t="s">
        <v>981</v>
      </c>
      <c r="VNP31" t="s">
        <v>981</v>
      </c>
      <c r="VNQ31" t="s">
        <v>981</v>
      </c>
      <c r="VNR31" t="s">
        <v>981</v>
      </c>
      <c r="VNS31" t="s">
        <v>981</v>
      </c>
      <c r="VNT31" t="s">
        <v>981</v>
      </c>
      <c r="VNU31" t="s">
        <v>981</v>
      </c>
      <c r="VNV31" t="s">
        <v>981</v>
      </c>
      <c r="VNW31" t="s">
        <v>981</v>
      </c>
      <c r="VNX31" t="s">
        <v>981</v>
      </c>
      <c r="VNY31" t="s">
        <v>981</v>
      </c>
      <c r="VNZ31" t="s">
        <v>981</v>
      </c>
      <c r="VOA31" t="s">
        <v>981</v>
      </c>
      <c r="VOB31" t="s">
        <v>981</v>
      </c>
      <c r="VOC31" t="s">
        <v>981</v>
      </c>
      <c r="VOD31" t="s">
        <v>981</v>
      </c>
      <c r="VOE31" t="s">
        <v>981</v>
      </c>
      <c r="VOF31" t="s">
        <v>981</v>
      </c>
      <c r="VOG31" t="s">
        <v>981</v>
      </c>
      <c r="VOH31" t="s">
        <v>981</v>
      </c>
      <c r="VOI31" t="s">
        <v>981</v>
      </c>
      <c r="VOJ31" t="s">
        <v>981</v>
      </c>
      <c r="VOK31" t="s">
        <v>981</v>
      </c>
      <c r="VOL31" t="s">
        <v>981</v>
      </c>
      <c r="VOM31" t="s">
        <v>981</v>
      </c>
      <c r="VON31" t="s">
        <v>981</v>
      </c>
      <c r="VOO31" t="s">
        <v>981</v>
      </c>
      <c r="VOP31" t="s">
        <v>981</v>
      </c>
      <c r="VOQ31" t="s">
        <v>981</v>
      </c>
      <c r="VOR31" t="s">
        <v>981</v>
      </c>
      <c r="VOS31" t="s">
        <v>981</v>
      </c>
      <c r="VOT31" t="s">
        <v>981</v>
      </c>
      <c r="VOU31" t="s">
        <v>981</v>
      </c>
      <c r="VOV31" t="s">
        <v>981</v>
      </c>
      <c r="VOW31" t="s">
        <v>981</v>
      </c>
      <c r="VOX31" t="s">
        <v>981</v>
      </c>
      <c r="VOY31" t="s">
        <v>981</v>
      </c>
      <c r="VOZ31" t="s">
        <v>981</v>
      </c>
      <c r="VPA31" t="s">
        <v>981</v>
      </c>
      <c r="VPB31" t="s">
        <v>981</v>
      </c>
      <c r="VPC31" t="s">
        <v>981</v>
      </c>
      <c r="VPD31" t="s">
        <v>981</v>
      </c>
      <c r="VPE31" t="s">
        <v>981</v>
      </c>
      <c r="VPF31" t="s">
        <v>981</v>
      </c>
      <c r="VPG31" t="s">
        <v>981</v>
      </c>
      <c r="VPH31" t="s">
        <v>981</v>
      </c>
      <c r="VPI31" t="s">
        <v>981</v>
      </c>
      <c r="VPJ31" t="s">
        <v>981</v>
      </c>
      <c r="VPK31" t="s">
        <v>981</v>
      </c>
      <c r="VPL31" t="s">
        <v>981</v>
      </c>
      <c r="VPM31" t="s">
        <v>981</v>
      </c>
      <c r="VPN31" t="s">
        <v>981</v>
      </c>
      <c r="VPO31" t="s">
        <v>981</v>
      </c>
      <c r="VPP31" t="s">
        <v>981</v>
      </c>
      <c r="VPQ31" t="s">
        <v>981</v>
      </c>
      <c r="VPR31" t="s">
        <v>981</v>
      </c>
      <c r="VPS31" t="s">
        <v>981</v>
      </c>
      <c r="VPT31" t="s">
        <v>981</v>
      </c>
      <c r="VPU31" t="s">
        <v>981</v>
      </c>
      <c r="VPV31" t="s">
        <v>981</v>
      </c>
      <c r="VPW31" t="s">
        <v>981</v>
      </c>
      <c r="VPX31" t="s">
        <v>981</v>
      </c>
      <c r="VPY31" t="s">
        <v>981</v>
      </c>
      <c r="VPZ31" t="s">
        <v>981</v>
      </c>
      <c r="VQA31" t="s">
        <v>981</v>
      </c>
      <c r="VQB31" t="s">
        <v>981</v>
      </c>
      <c r="VQC31" t="s">
        <v>981</v>
      </c>
      <c r="VQD31" t="s">
        <v>981</v>
      </c>
      <c r="VQE31" t="s">
        <v>981</v>
      </c>
      <c r="VQF31" t="s">
        <v>981</v>
      </c>
      <c r="VQG31" t="s">
        <v>981</v>
      </c>
      <c r="VQH31" t="s">
        <v>981</v>
      </c>
      <c r="VQI31" t="s">
        <v>981</v>
      </c>
      <c r="VQJ31" t="s">
        <v>981</v>
      </c>
      <c r="VQK31" t="s">
        <v>981</v>
      </c>
      <c r="VQL31" t="s">
        <v>981</v>
      </c>
      <c r="VQM31" t="s">
        <v>981</v>
      </c>
      <c r="VQN31" t="s">
        <v>981</v>
      </c>
      <c r="VQO31" t="s">
        <v>981</v>
      </c>
      <c r="VQP31" t="s">
        <v>981</v>
      </c>
      <c r="VQQ31" t="s">
        <v>981</v>
      </c>
      <c r="VQR31" t="s">
        <v>981</v>
      </c>
      <c r="VQS31" t="s">
        <v>981</v>
      </c>
      <c r="VQT31" t="s">
        <v>981</v>
      </c>
      <c r="VQU31" t="s">
        <v>981</v>
      </c>
      <c r="VQV31" t="s">
        <v>981</v>
      </c>
      <c r="VQW31" t="s">
        <v>981</v>
      </c>
      <c r="VQX31" t="s">
        <v>981</v>
      </c>
      <c r="VQY31" t="s">
        <v>981</v>
      </c>
      <c r="VQZ31" t="s">
        <v>981</v>
      </c>
      <c r="VRA31" t="s">
        <v>981</v>
      </c>
      <c r="VRB31" t="s">
        <v>981</v>
      </c>
      <c r="VRC31" t="s">
        <v>981</v>
      </c>
      <c r="VRD31" t="s">
        <v>981</v>
      </c>
      <c r="VRE31" t="s">
        <v>981</v>
      </c>
      <c r="VRF31" t="s">
        <v>981</v>
      </c>
      <c r="VRG31" t="s">
        <v>981</v>
      </c>
      <c r="VRH31" t="s">
        <v>981</v>
      </c>
      <c r="VRI31" t="s">
        <v>981</v>
      </c>
      <c r="VRJ31" t="s">
        <v>981</v>
      </c>
      <c r="VRK31" t="s">
        <v>981</v>
      </c>
      <c r="VRL31" t="s">
        <v>981</v>
      </c>
      <c r="VRM31" t="s">
        <v>981</v>
      </c>
      <c r="VRN31" t="s">
        <v>981</v>
      </c>
      <c r="VRO31" t="s">
        <v>981</v>
      </c>
      <c r="VRP31" t="s">
        <v>981</v>
      </c>
      <c r="VRQ31" t="s">
        <v>981</v>
      </c>
      <c r="VRR31" t="s">
        <v>981</v>
      </c>
      <c r="VRS31" t="s">
        <v>981</v>
      </c>
      <c r="VRT31" t="s">
        <v>981</v>
      </c>
      <c r="VRU31" t="s">
        <v>981</v>
      </c>
      <c r="VRV31" t="s">
        <v>981</v>
      </c>
      <c r="VRW31" t="s">
        <v>981</v>
      </c>
      <c r="VRX31" t="s">
        <v>981</v>
      </c>
      <c r="VRY31" t="s">
        <v>981</v>
      </c>
      <c r="VRZ31" t="s">
        <v>981</v>
      </c>
      <c r="VSA31" t="s">
        <v>981</v>
      </c>
      <c r="VSB31" t="s">
        <v>981</v>
      </c>
      <c r="VSC31" t="s">
        <v>981</v>
      </c>
      <c r="VSD31" t="s">
        <v>981</v>
      </c>
      <c r="VSE31" t="s">
        <v>981</v>
      </c>
      <c r="VSF31" t="s">
        <v>981</v>
      </c>
      <c r="VSG31" t="s">
        <v>981</v>
      </c>
      <c r="VSH31" t="s">
        <v>981</v>
      </c>
      <c r="VSI31" t="s">
        <v>981</v>
      </c>
      <c r="VSJ31" t="s">
        <v>981</v>
      </c>
      <c r="VSK31" t="s">
        <v>981</v>
      </c>
      <c r="VSL31" t="s">
        <v>981</v>
      </c>
      <c r="VSM31" t="s">
        <v>981</v>
      </c>
      <c r="VSN31" t="s">
        <v>981</v>
      </c>
      <c r="VSO31" t="s">
        <v>981</v>
      </c>
      <c r="VSP31" t="s">
        <v>981</v>
      </c>
      <c r="VSQ31" t="s">
        <v>981</v>
      </c>
      <c r="VSR31" t="s">
        <v>981</v>
      </c>
      <c r="VSS31" t="s">
        <v>981</v>
      </c>
      <c r="VST31" t="s">
        <v>981</v>
      </c>
      <c r="VSU31" t="s">
        <v>981</v>
      </c>
      <c r="VSV31" t="s">
        <v>981</v>
      </c>
      <c r="VSW31" t="s">
        <v>981</v>
      </c>
      <c r="VSX31" t="s">
        <v>981</v>
      </c>
      <c r="VSY31" t="s">
        <v>981</v>
      </c>
      <c r="VSZ31" t="s">
        <v>981</v>
      </c>
      <c r="VTA31" t="s">
        <v>981</v>
      </c>
      <c r="VTB31" t="s">
        <v>981</v>
      </c>
      <c r="VTC31" t="s">
        <v>981</v>
      </c>
      <c r="VTD31" t="s">
        <v>981</v>
      </c>
      <c r="VTE31" t="s">
        <v>981</v>
      </c>
      <c r="VTF31" t="s">
        <v>981</v>
      </c>
      <c r="VTG31" t="s">
        <v>981</v>
      </c>
      <c r="VTH31" t="s">
        <v>981</v>
      </c>
      <c r="VTI31" t="s">
        <v>981</v>
      </c>
      <c r="VTJ31" t="s">
        <v>981</v>
      </c>
      <c r="VTK31" t="s">
        <v>981</v>
      </c>
      <c r="VTL31" t="s">
        <v>981</v>
      </c>
      <c r="VTM31" t="s">
        <v>981</v>
      </c>
      <c r="VTN31" t="s">
        <v>981</v>
      </c>
      <c r="VTO31" t="s">
        <v>981</v>
      </c>
      <c r="VTP31" t="s">
        <v>981</v>
      </c>
      <c r="VTQ31" t="s">
        <v>981</v>
      </c>
      <c r="VTR31" t="s">
        <v>981</v>
      </c>
      <c r="VTS31" t="s">
        <v>981</v>
      </c>
      <c r="VTT31" t="s">
        <v>981</v>
      </c>
      <c r="VTU31" t="s">
        <v>981</v>
      </c>
      <c r="VTV31" t="s">
        <v>981</v>
      </c>
      <c r="VTW31" t="s">
        <v>981</v>
      </c>
      <c r="VTX31" t="s">
        <v>981</v>
      </c>
      <c r="VTY31" t="s">
        <v>981</v>
      </c>
      <c r="VTZ31" t="s">
        <v>981</v>
      </c>
      <c r="VUA31" t="s">
        <v>981</v>
      </c>
      <c r="VUB31" t="s">
        <v>981</v>
      </c>
      <c r="VUC31" t="s">
        <v>981</v>
      </c>
      <c r="VUD31" t="s">
        <v>981</v>
      </c>
      <c r="VUE31" t="s">
        <v>981</v>
      </c>
      <c r="VUF31" t="s">
        <v>981</v>
      </c>
      <c r="VUG31" t="s">
        <v>981</v>
      </c>
      <c r="VUH31" t="s">
        <v>981</v>
      </c>
      <c r="VUI31" t="s">
        <v>981</v>
      </c>
      <c r="VUJ31" t="s">
        <v>981</v>
      </c>
      <c r="VUK31" t="s">
        <v>981</v>
      </c>
      <c r="VUL31" t="s">
        <v>981</v>
      </c>
      <c r="VUM31" t="s">
        <v>981</v>
      </c>
      <c r="VUN31" t="s">
        <v>981</v>
      </c>
      <c r="VUO31" t="s">
        <v>981</v>
      </c>
      <c r="VUP31" t="s">
        <v>981</v>
      </c>
      <c r="VUQ31" t="s">
        <v>981</v>
      </c>
      <c r="VUR31" t="s">
        <v>981</v>
      </c>
      <c r="VUS31" t="s">
        <v>981</v>
      </c>
      <c r="VUT31" t="s">
        <v>981</v>
      </c>
      <c r="VUU31" t="s">
        <v>981</v>
      </c>
      <c r="VUV31" t="s">
        <v>981</v>
      </c>
      <c r="VUW31" t="s">
        <v>981</v>
      </c>
      <c r="VUX31" t="s">
        <v>981</v>
      </c>
      <c r="VUY31" t="s">
        <v>981</v>
      </c>
      <c r="VUZ31" t="s">
        <v>981</v>
      </c>
      <c r="VVA31" t="s">
        <v>981</v>
      </c>
      <c r="VVB31" t="s">
        <v>981</v>
      </c>
      <c r="VVC31" t="s">
        <v>981</v>
      </c>
      <c r="VVD31" t="s">
        <v>981</v>
      </c>
      <c r="VVE31" t="s">
        <v>981</v>
      </c>
      <c r="VVF31" t="s">
        <v>981</v>
      </c>
      <c r="VVG31" t="s">
        <v>981</v>
      </c>
      <c r="VVH31" t="s">
        <v>981</v>
      </c>
      <c r="VVI31" t="s">
        <v>981</v>
      </c>
      <c r="VVJ31" t="s">
        <v>981</v>
      </c>
      <c r="VVK31" t="s">
        <v>981</v>
      </c>
      <c r="VVL31" t="s">
        <v>981</v>
      </c>
      <c r="VVM31" t="s">
        <v>981</v>
      </c>
      <c r="VVN31" t="s">
        <v>981</v>
      </c>
      <c r="VVO31" t="s">
        <v>981</v>
      </c>
      <c r="VVP31" t="s">
        <v>981</v>
      </c>
      <c r="VVQ31" t="s">
        <v>981</v>
      </c>
      <c r="VVR31" t="s">
        <v>981</v>
      </c>
      <c r="VVS31" t="s">
        <v>981</v>
      </c>
      <c r="VVT31" t="s">
        <v>981</v>
      </c>
      <c r="VVU31" t="s">
        <v>981</v>
      </c>
      <c r="VVV31" t="s">
        <v>981</v>
      </c>
      <c r="VVW31" t="s">
        <v>981</v>
      </c>
      <c r="VVX31" t="s">
        <v>981</v>
      </c>
      <c r="VVY31" t="s">
        <v>981</v>
      </c>
      <c r="VVZ31" t="s">
        <v>981</v>
      </c>
      <c r="VWA31" t="s">
        <v>981</v>
      </c>
      <c r="VWB31" t="s">
        <v>981</v>
      </c>
      <c r="VWC31" t="s">
        <v>981</v>
      </c>
      <c r="VWD31" t="s">
        <v>981</v>
      </c>
      <c r="VWE31" t="s">
        <v>981</v>
      </c>
      <c r="VWF31" t="s">
        <v>981</v>
      </c>
      <c r="VWG31" t="s">
        <v>981</v>
      </c>
      <c r="VWH31" t="s">
        <v>981</v>
      </c>
      <c r="VWI31" t="s">
        <v>981</v>
      </c>
      <c r="VWJ31" t="s">
        <v>981</v>
      </c>
      <c r="VWK31" t="s">
        <v>981</v>
      </c>
      <c r="VWL31" t="s">
        <v>981</v>
      </c>
      <c r="VWM31" t="s">
        <v>981</v>
      </c>
      <c r="VWN31" t="s">
        <v>981</v>
      </c>
      <c r="VWO31" t="s">
        <v>981</v>
      </c>
      <c r="VWP31" t="s">
        <v>981</v>
      </c>
      <c r="VWQ31" t="s">
        <v>981</v>
      </c>
      <c r="VWR31" t="s">
        <v>981</v>
      </c>
      <c r="VWS31" t="s">
        <v>981</v>
      </c>
      <c r="VWT31" t="s">
        <v>981</v>
      </c>
      <c r="VWU31" t="s">
        <v>981</v>
      </c>
      <c r="VWV31" t="s">
        <v>981</v>
      </c>
      <c r="VWW31" t="s">
        <v>981</v>
      </c>
      <c r="VWX31" t="s">
        <v>981</v>
      </c>
      <c r="VWY31" t="s">
        <v>981</v>
      </c>
      <c r="VWZ31" t="s">
        <v>981</v>
      </c>
      <c r="VXA31" t="s">
        <v>981</v>
      </c>
      <c r="VXB31" t="s">
        <v>981</v>
      </c>
      <c r="VXC31" t="s">
        <v>981</v>
      </c>
      <c r="VXD31" t="s">
        <v>981</v>
      </c>
      <c r="VXE31" t="s">
        <v>981</v>
      </c>
      <c r="VXF31" t="s">
        <v>981</v>
      </c>
      <c r="VXG31" t="s">
        <v>981</v>
      </c>
      <c r="VXH31" t="s">
        <v>981</v>
      </c>
      <c r="VXI31" t="s">
        <v>981</v>
      </c>
      <c r="VXJ31" t="s">
        <v>981</v>
      </c>
      <c r="VXK31" t="s">
        <v>981</v>
      </c>
      <c r="VXL31" t="s">
        <v>981</v>
      </c>
      <c r="VXM31" t="s">
        <v>981</v>
      </c>
      <c r="VXN31" t="s">
        <v>981</v>
      </c>
      <c r="VXO31" t="s">
        <v>981</v>
      </c>
      <c r="VXP31" t="s">
        <v>981</v>
      </c>
      <c r="VXQ31" t="s">
        <v>981</v>
      </c>
      <c r="VXR31" t="s">
        <v>981</v>
      </c>
      <c r="VXS31" t="s">
        <v>981</v>
      </c>
      <c r="VXT31" t="s">
        <v>981</v>
      </c>
      <c r="VXU31" t="s">
        <v>981</v>
      </c>
      <c r="VXV31" t="s">
        <v>981</v>
      </c>
      <c r="VXW31" t="s">
        <v>981</v>
      </c>
      <c r="VXX31" t="s">
        <v>981</v>
      </c>
      <c r="VXY31" t="s">
        <v>981</v>
      </c>
      <c r="VXZ31" t="s">
        <v>981</v>
      </c>
      <c r="VYA31" t="s">
        <v>981</v>
      </c>
      <c r="VYB31" t="s">
        <v>981</v>
      </c>
      <c r="VYC31" t="s">
        <v>981</v>
      </c>
      <c r="VYD31" t="s">
        <v>981</v>
      </c>
      <c r="VYE31" t="s">
        <v>981</v>
      </c>
      <c r="VYF31" t="s">
        <v>981</v>
      </c>
      <c r="VYG31" t="s">
        <v>981</v>
      </c>
      <c r="VYH31" t="s">
        <v>981</v>
      </c>
      <c r="VYI31" t="s">
        <v>981</v>
      </c>
      <c r="VYJ31" t="s">
        <v>981</v>
      </c>
      <c r="VYK31" t="s">
        <v>981</v>
      </c>
      <c r="VYL31" t="s">
        <v>981</v>
      </c>
      <c r="VYM31" t="s">
        <v>981</v>
      </c>
      <c r="VYN31" t="s">
        <v>981</v>
      </c>
      <c r="VYO31" t="s">
        <v>981</v>
      </c>
      <c r="VYP31" t="s">
        <v>981</v>
      </c>
      <c r="VYQ31" t="s">
        <v>981</v>
      </c>
      <c r="VYR31" t="s">
        <v>981</v>
      </c>
      <c r="VYS31" t="s">
        <v>981</v>
      </c>
      <c r="VYT31" t="s">
        <v>981</v>
      </c>
      <c r="VYU31" t="s">
        <v>981</v>
      </c>
      <c r="VYV31" t="s">
        <v>981</v>
      </c>
      <c r="VYW31" t="s">
        <v>981</v>
      </c>
      <c r="VYX31" t="s">
        <v>981</v>
      </c>
      <c r="VYY31" t="s">
        <v>981</v>
      </c>
      <c r="VYZ31" t="s">
        <v>981</v>
      </c>
      <c r="VZA31" t="s">
        <v>981</v>
      </c>
      <c r="VZB31" t="s">
        <v>981</v>
      </c>
      <c r="VZC31" t="s">
        <v>981</v>
      </c>
      <c r="VZD31" t="s">
        <v>981</v>
      </c>
      <c r="VZE31" t="s">
        <v>981</v>
      </c>
      <c r="VZF31" t="s">
        <v>981</v>
      </c>
      <c r="VZG31" t="s">
        <v>981</v>
      </c>
      <c r="VZH31" t="s">
        <v>981</v>
      </c>
      <c r="VZI31" t="s">
        <v>981</v>
      </c>
      <c r="VZJ31" t="s">
        <v>981</v>
      </c>
      <c r="VZK31" t="s">
        <v>981</v>
      </c>
      <c r="VZL31" t="s">
        <v>981</v>
      </c>
      <c r="VZM31" t="s">
        <v>981</v>
      </c>
      <c r="VZN31" t="s">
        <v>981</v>
      </c>
      <c r="VZO31" t="s">
        <v>981</v>
      </c>
      <c r="VZP31" t="s">
        <v>981</v>
      </c>
      <c r="VZQ31" t="s">
        <v>981</v>
      </c>
      <c r="VZR31" t="s">
        <v>981</v>
      </c>
      <c r="VZS31" t="s">
        <v>981</v>
      </c>
      <c r="VZT31" t="s">
        <v>981</v>
      </c>
      <c r="VZU31" t="s">
        <v>981</v>
      </c>
      <c r="VZV31" t="s">
        <v>981</v>
      </c>
      <c r="VZW31" t="s">
        <v>981</v>
      </c>
      <c r="VZX31" t="s">
        <v>981</v>
      </c>
      <c r="VZY31" t="s">
        <v>981</v>
      </c>
      <c r="VZZ31" t="s">
        <v>981</v>
      </c>
      <c r="WAA31" t="s">
        <v>981</v>
      </c>
      <c r="WAB31" t="s">
        <v>981</v>
      </c>
      <c r="WAC31" t="s">
        <v>981</v>
      </c>
      <c r="WAD31" t="s">
        <v>981</v>
      </c>
      <c r="WAE31" t="s">
        <v>981</v>
      </c>
      <c r="WAF31" t="s">
        <v>981</v>
      </c>
      <c r="WAG31" t="s">
        <v>981</v>
      </c>
      <c r="WAH31" t="s">
        <v>981</v>
      </c>
      <c r="WAI31" t="s">
        <v>981</v>
      </c>
      <c r="WAJ31" t="s">
        <v>981</v>
      </c>
      <c r="WAK31" t="s">
        <v>981</v>
      </c>
      <c r="WAL31" t="s">
        <v>981</v>
      </c>
      <c r="WAM31" t="s">
        <v>981</v>
      </c>
      <c r="WAN31" t="s">
        <v>981</v>
      </c>
      <c r="WAO31" t="s">
        <v>981</v>
      </c>
      <c r="WAP31" t="s">
        <v>981</v>
      </c>
      <c r="WAQ31" t="s">
        <v>981</v>
      </c>
      <c r="WAR31" t="s">
        <v>981</v>
      </c>
      <c r="WAS31" t="s">
        <v>981</v>
      </c>
      <c r="WAT31" t="s">
        <v>981</v>
      </c>
      <c r="WAU31" t="s">
        <v>981</v>
      </c>
      <c r="WAV31" t="s">
        <v>981</v>
      </c>
      <c r="WAW31" t="s">
        <v>981</v>
      </c>
      <c r="WAX31" t="s">
        <v>981</v>
      </c>
      <c r="WAY31" t="s">
        <v>981</v>
      </c>
      <c r="WAZ31" t="s">
        <v>981</v>
      </c>
      <c r="WBA31" t="s">
        <v>981</v>
      </c>
      <c r="WBB31" t="s">
        <v>981</v>
      </c>
      <c r="WBC31" t="s">
        <v>981</v>
      </c>
      <c r="WBD31" t="s">
        <v>981</v>
      </c>
      <c r="WBE31" t="s">
        <v>981</v>
      </c>
      <c r="WBF31" t="s">
        <v>981</v>
      </c>
      <c r="WBG31" t="s">
        <v>981</v>
      </c>
      <c r="WBH31" t="s">
        <v>981</v>
      </c>
      <c r="WBI31" t="s">
        <v>981</v>
      </c>
      <c r="WBJ31" t="s">
        <v>981</v>
      </c>
      <c r="WBK31" t="s">
        <v>981</v>
      </c>
      <c r="WBL31" t="s">
        <v>981</v>
      </c>
      <c r="WBM31" t="s">
        <v>981</v>
      </c>
      <c r="WBN31" t="s">
        <v>981</v>
      </c>
      <c r="WBO31" t="s">
        <v>981</v>
      </c>
      <c r="WBP31" t="s">
        <v>981</v>
      </c>
      <c r="WBQ31" t="s">
        <v>981</v>
      </c>
      <c r="WBR31" t="s">
        <v>981</v>
      </c>
      <c r="WBS31" t="s">
        <v>981</v>
      </c>
      <c r="WBT31" t="s">
        <v>981</v>
      </c>
      <c r="WBU31" t="s">
        <v>981</v>
      </c>
      <c r="WBV31" t="s">
        <v>981</v>
      </c>
      <c r="WBW31" t="s">
        <v>981</v>
      </c>
      <c r="WBX31" t="s">
        <v>981</v>
      </c>
      <c r="WBY31" t="s">
        <v>981</v>
      </c>
      <c r="WBZ31" t="s">
        <v>981</v>
      </c>
      <c r="WCA31" t="s">
        <v>981</v>
      </c>
      <c r="WCB31" t="s">
        <v>981</v>
      </c>
      <c r="WCC31" t="s">
        <v>981</v>
      </c>
      <c r="WCD31" t="s">
        <v>981</v>
      </c>
      <c r="WCE31" t="s">
        <v>981</v>
      </c>
      <c r="WCF31" t="s">
        <v>981</v>
      </c>
      <c r="WCG31" t="s">
        <v>981</v>
      </c>
      <c r="WCH31" t="s">
        <v>981</v>
      </c>
      <c r="WCI31" t="s">
        <v>981</v>
      </c>
      <c r="WCJ31" t="s">
        <v>981</v>
      </c>
      <c r="WCK31" t="s">
        <v>981</v>
      </c>
      <c r="WCL31" t="s">
        <v>981</v>
      </c>
      <c r="WCM31" t="s">
        <v>981</v>
      </c>
      <c r="WCN31" t="s">
        <v>981</v>
      </c>
      <c r="WCO31" t="s">
        <v>981</v>
      </c>
      <c r="WCP31" t="s">
        <v>981</v>
      </c>
      <c r="WCQ31" t="s">
        <v>981</v>
      </c>
      <c r="WCR31" t="s">
        <v>981</v>
      </c>
      <c r="WCS31" t="s">
        <v>981</v>
      </c>
      <c r="WCT31" t="s">
        <v>981</v>
      </c>
      <c r="WCU31" t="s">
        <v>981</v>
      </c>
      <c r="WCV31" t="s">
        <v>981</v>
      </c>
      <c r="WCW31" t="s">
        <v>981</v>
      </c>
      <c r="WCX31" t="s">
        <v>981</v>
      </c>
      <c r="WCY31" t="s">
        <v>981</v>
      </c>
      <c r="WCZ31" t="s">
        <v>981</v>
      </c>
      <c r="WDA31" t="s">
        <v>981</v>
      </c>
      <c r="WDB31" t="s">
        <v>981</v>
      </c>
      <c r="WDC31" t="s">
        <v>981</v>
      </c>
      <c r="WDD31" t="s">
        <v>981</v>
      </c>
      <c r="WDE31" t="s">
        <v>981</v>
      </c>
      <c r="WDF31" t="s">
        <v>981</v>
      </c>
      <c r="WDG31" t="s">
        <v>981</v>
      </c>
      <c r="WDH31" t="s">
        <v>981</v>
      </c>
      <c r="WDI31" t="s">
        <v>981</v>
      </c>
      <c r="WDJ31" t="s">
        <v>981</v>
      </c>
      <c r="WDK31" t="s">
        <v>981</v>
      </c>
      <c r="WDL31" t="s">
        <v>981</v>
      </c>
      <c r="WDM31" t="s">
        <v>981</v>
      </c>
      <c r="WDN31" t="s">
        <v>981</v>
      </c>
      <c r="WDO31" t="s">
        <v>981</v>
      </c>
      <c r="WDP31" t="s">
        <v>981</v>
      </c>
      <c r="WDQ31" t="s">
        <v>981</v>
      </c>
      <c r="WDR31" t="s">
        <v>981</v>
      </c>
      <c r="WDS31" t="s">
        <v>981</v>
      </c>
      <c r="WDT31" t="s">
        <v>981</v>
      </c>
      <c r="WDU31" t="s">
        <v>981</v>
      </c>
      <c r="WDV31" t="s">
        <v>981</v>
      </c>
      <c r="WDW31" t="s">
        <v>981</v>
      </c>
      <c r="WDX31" t="s">
        <v>981</v>
      </c>
      <c r="WDY31" t="s">
        <v>981</v>
      </c>
      <c r="WDZ31" t="s">
        <v>981</v>
      </c>
      <c r="WEA31" t="s">
        <v>981</v>
      </c>
      <c r="WEB31" t="s">
        <v>981</v>
      </c>
      <c r="WEC31" t="s">
        <v>981</v>
      </c>
      <c r="WED31" t="s">
        <v>981</v>
      </c>
      <c r="WEE31" t="s">
        <v>981</v>
      </c>
      <c r="WEF31" t="s">
        <v>981</v>
      </c>
      <c r="WEG31" t="s">
        <v>981</v>
      </c>
      <c r="WEH31" t="s">
        <v>981</v>
      </c>
      <c r="WEI31" t="s">
        <v>981</v>
      </c>
      <c r="WEJ31" t="s">
        <v>981</v>
      </c>
      <c r="WEK31" t="s">
        <v>981</v>
      </c>
      <c r="WEL31" t="s">
        <v>981</v>
      </c>
      <c r="WEM31" t="s">
        <v>981</v>
      </c>
      <c r="WEN31" t="s">
        <v>981</v>
      </c>
      <c r="WEO31" t="s">
        <v>981</v>
      </c>
      <c r="WEP31" t="s">
        <v>981</v>
      </c>
      <c r="WEQ31" t="s">
        <v>981</v>
      </c>
      <c r="WER31" t="s">
        <v>981</v>
      </c>
      <c r="WES31" t="s">
        <v>981</v>
      </c>
      <c r="WET31" t="s">
        <v>981</v>
      </c>
      <c r="WEU31" t="s">
        <v>981</v>
      </c>
      <c r="WEV31" t="s">
        <v>981</v>
      </c>
      <c r="WEW31" t="s">
        <v>981</v>
      </c>
      <c r="WEX31" t="s">
        <v>981</v>
      </c>
      <c r="WEY31" t="s">
        <v>981</v>
      </c>
      <c r="WEZ31" t="s">
        <v>981</v>
      </c>
      <c r="WFA31" t="s">
        <v>981</v>
      </c>
      <c r="WFB31" t="s">
        <v>981</v>
      </c>
      <c r="WFC31" t="s">
        <v>981</v>
      </c>
      <c r="WFD31" t="s">
        <v>981</v>
      </c>
      <c r="WFE31" t="s">
        <v>981</v>
      </c>
      <c r="WFF31" t="s">
        <v>981</v>
      </c>
      <c r="WFG31" t="s">
        <v>981</v>
      </c>
      <c r="WFH31" t="s">
        <v>981</v>
      </c>
      <c r="WFI31" t="s">
        <v>981</v>
      </c>
      <c r="WFJ31" t="s">
        <v>981</v>
      </c>
      <c r="WFK31" t="s">
        <v>981</v>
      </c>
      <c r="WFL31" t="s">
        <v>981</v>
      </c>
      <c r="WFM31" t="s">
        <v>981</v>
      </c>
      <c r="WFN31" t="s">
        <v>981</v>
      </c>
      <c r="WFO31" t="s">
        <v>981</v>
      </c>
      <c r="WFP31" t="s">
        <v>981</v>
      </c>
      <c r="WFQ31" t="s">
        <v>981</v>
      </c>
      <c r="WFR31" t="s">
        <v>981</v>
      </c>
      <c r="WFS31" t="s">
        <v>981</v>
      </c>
      <c r="WFT31" t="s">
        <v>981</v>
      </c>
      <c r="WFU31" t="s">
        <v>981</v>
      </c>
      <c r="WFV31" t="s">
        <v>981</v>
      </c>
      <c r="WFW31" t="s">
        <v>981</v>
      </c>
      <c r="WFX31" t="s">
        <v>981</v>
      </c>
      <c r="WFY31" t="s">
        <v>981</v>
      </c>
      <c r="WFZ31" t="s">
        <v>981</v>
      </c>
      <c r="WGA31" t="s">
        <v>981</v>
      </c>
      <c r="WGB31" t="s">
        <v>981</v>
      </c>
      <c r="WGC31" t="s">
        <v>981</v>
      </c>
      <c r="WGD31" t="s">
        <v>981</v>
      </c>
      <c r="WGE31" t="s">
        <v>981</v>
      </c>
      <c r="WGF31" t="s">
        <v>981</v>
      </c>
      <c r="WGG31" t="s">
        <v>981</v>
      </c>
      <c r="WGH31" t="s">
        <v>981</v>
      </c>
      <c r="WGI31" t="s">
        <v>981</v>
      </c>
      <c r="WGJ31" t="s">
        <v>981</v>
      </c>
      <c r="WGK31" t="s">
        <v>981</v>
      </c>
      <c r="WGL31" t="s">
        <v>981</v>
      </c>
      <c r="WGM31" t="s">
        <v>981</v>
      </c>
      <c r="WGN31" t="s">
        <v>981</v>
      </c>
      <c r="WGO31" t="s">
        <v>981</v>
      </c>
      <c r="WGP31" t="s">
        <v>981</v>
      </c>
      <c r="WGQ31" t="s">
        <v>981</v>
      </c>
      <c r="WGR31" t="s">
        <v>981</v>
      </c>
      <c r="WGS31" t="s">
        <v>981</v>
      </c>
      <c r="WGT31" t="s">
        <v>981</v>
      </c>
      <c r="WGU31" t="s">
        <v>981</v>
      </c>
      <c r="WGV31" t="s">
        <v>981</v>
      </c>
      <c r="WGW31" t="s">
        <v>981</v>
      </c>
      <c r="WGX31" t="s">
        <v>981</v>
      </c>
      <c r="WGY31" t="s">
        <v>981</v>
      </c>
      <c r="WGZ31" t="s">
        <v>981</v>
      </c>
      <c r="WHA31" t="s">
        <v>981</v>
      </c>
      <c r="WHB31" t="s">
        <v>981</v>
      </c>
      <c r="WHC31" t="s">
        <v>981</v>
      </c>
      <c r="WHD31" t="s">
        <v>981</v>
      </c>
      <c r="WHE31" t="s">
        <v>981</v>
      </c>
      <c r="WHF31" t="s">
        <v>981</v>
      </c>
      <c r="WHG31" t="s">
        <v>981</v>
      </c>
      <c r="WHH31" t="s">
        <v>981</v>
      </c>
      <c r="WHI31" t="s">
        <v>981</v>
      </c>
      <c r="WHJ31" t="s">
        <v>981</v>
      </c>
      <c r="WHK31" t="s">
        <v>981</v>
      </c>
      <c r="WHL31" t="s">
        <v>981</v>
      </c>
      <c r="WHM31" t="s">
        <v>981</v>
      </c>
      <c r="WHN31" t="s">
        <v>981</v>
      </c>
      <c r="WHO31" t="s">
        <v>981</v>
      </c>
      <c r="WHP31" t="s">
        <v>981</v>
      </c>
      <c r="WHQ31" t="s">
        <v>981</v>
      </c>
      <c r="WHR31" t="s">
        <v>981</v>
      </c>
      <c r="WHS31" t="s">
        <v>981</v>
      </c>
      <c r="WHT31" t="s">
        <v>981</v>
      </c>
      <c r="WHU31" t="s">
        <v>981</v>
      </c>
      <c r="WHV31" t="s">
        <v>981</v>
      </c>
      <c r="WHW31" t="s">
        <v>981</v>
      </c>
      <c r="WHX31" t="s">
        <v>981</v>
      </c>
      <c r="WHY31" t="s">
        <v>981</v>
      </c>
      <c r="WHZ31" t="s">
        <v>981</v>
      </c>
      <c r="WIA31" t="s">
        <v>981</v>
      </c>
      <c r="WIB31" t="s">
        <v>981</v>
      </c>
      <c r="WIC31" t="s">
        <v>981</v>
      </c>
      <c r="WID31" t="s">
        <v>981</v>
      </c>
      <c r="WIE31" t="s">
        <v>981</v>
      </c>
      <c r="WIF31" t="s">
        <v>981</v>
      </c>
      <c r="WIG31" t="s">
        <v>981</v>
      </c>
      <c r="WIH31" t="s">
        <v>981</v>
      </c>
      <c r="WII31" t="s">
        <v>981</v>
      </c>
      <c r="WIJ31" t="s">
        <v>981</v>
      </c>
      <c r="WIK31" t="s">
        <v>981</v>
      </c>
      <c r="WIL31" t="s">
        <v>981</v>
      </c>
      <c r="WIM31" t="s">
        <v>981</v>
      </c>
      <c r="WIN31" t="s">
        <v>981</v>
      </c>
      <c r="WIO31" t="s">
        <v>981</v>
      </c>
      <c r="WIP31" t="s">
        <v>981</v>
      </c>
      <c r="WIQ31" t="s">
        <v>981</v>
      </c>
      <c r="WIR31" t="s">
        <v>981</v>
      </c>
      <c r="WIS31" t="s">
        <v>981</v>
      </c>
      <c r="WIT31" t="s">
        <v>981</v>
      </c>
      <c r="WIU31" t="s">
        <v>981</v>
      </c>
      <c r="WIV31" t="s">
        <v>981</v>
      </c>
      <c r="WIW31" t="s">
        <v>981</v>
      </c>
      <c r="WIX31" t="s">
        <v>981</v>
      </c>
      <c r="WIY31" t="s">
        <v>981</v>
      </c>
      <c r="WIZ31" t="s">
        <v>981</v>
      </c>
      <c r="WJA31" t="s">
        <v>981</v>
      </c>
      <c r="WJB31" t="s">
        <v>981</v>
      </c>
      <c r="WJC31" t="s">
        <v>981</v>
      </c>
      <c r="WJD31" t="s">
        <v>981</v>
      </c>
      <c r="WJE31" t="s">
        <v>981</v>
      </c>
      <c r="WJF31" t="s">
        <v>981</v>
      </c>
      <c r="WJG31" t="s">
        <v>981</v>
      </c>
      <c r="WJH31" t="s">
        <v>981</v>
      </c>
      <c r="WJI31" t="s">
        <v>981</v>
      </c>
      <c r="WJJ31" t="s">
        <v>981</v>
      </c>
      <c r="WJK31" t="s">
        <v>981</v>
      </c>
      <c r="WJL31" t="s">
        <v>981</v>
      </c>
      <c r="WJM31" t="s">
        <v>981</v>
      </c>
      <c r="WJN31" t="s">
        <v>981</v>
      </c>
      <c r="WJO31" t="s">
        <v>981</v>
      </c>
      <c r="WJP31" t="s">
        <v>981</v>
      </c>
      <c r="WJQ31" t="s">
        <v>981</v>
      </c>
      <c r="WJR31" t="s">
        <v>981</v>
      </c>
      <c r="WJS31" t="s">
        <v>981</v>
      </c>
      <c r="WJT31" t="s">
        <v>981</v>
      </c>
      <c r="WJU31" t="s">
        <v>981</v>
      </c>
      <c r="WJV31" t="s">
        <v>981</v>
      </c>
      <c r="WJW31" t="s">
        <v>981</v>
      </c>
      <c r="WJX31" t="s">
        <v>981</v>
      </c>
      <c r="WJY31" t="s">
        <v>981</v>
      </c>
      <c r="WJZ31" t="s">
        <v>981</v>
      </c>
      <c r="WKA31" t="s">
        <v>981</v>
      </c>
      <c r="WKB31" t="s">
        <v>981</v>
      </c>
      <c r="WKC31" t="s">
        <v>981</v>
      </c>
      <c r="WKD31" t="s">
        <v>981</v>
      </c>
      <c r="WKE31" t="s">
        <v>981</v>
      </c>
      <c r="WKF31" t="s">
        <v>981</v>
      </c>
      <c r="WKG31" t="s">
        <v>981</v>
      </c>
      <c r="WKH31" t="s">
        <v>981</v>
      </c>
      <c r="WKI31" t="s">
        <v>981</v>
      </c>
      <c r="WKJ31" t="s">
        <v>981</v>
      </c>
      <c r="WKK31" t="s">
        <v>981</v>
      </c>
      <c r="WKL31" t="s">
        <v>981</v>
      </c>
      <c r="WKM31" t="s">
        <v>981</v>
      </c>
      <c r="WKN31" t="s">
        <v>981</v>
      </c>
      <c r="WKO31" t="s">
        <v>981</v>
      </c>
      <c r="WKP31" t="s">
        <v>981</v>
      </c>
      <c r="WKQ31" t="s">
        <v>981</v>
      </c>
      <c r="WKR31" t="s">
        <v>981</v>
      </c>
      <c r="WKS31" t="s">
        <v>981</v>
      </c>
      <c r="WKT31" t="s">
        <v>981</v>
      </c>
      <c r="WKU31" t="s">
        <v>981</v>
      </c>
      <c r="WKV31" t="s">
        <v>981</v>
      </c>
      <c r="WKW31" t="s">
        <v>981</v>
      </c>
      <c r="WKX31" t="s">
        <v>981</v>
      </c>
      <c r="WKY31" t="s">
        <v>981</v>
      </c>
      <c r="WKZ31" t="s">
        <v>981</v>
      </c>
      <c r="WLA31" t="s">
        <v>981</v>
      </c>
      <c r="WLB31" t="s">
        <v>981</v>
      </c>
      <c r="WLC31" t="s">
        <v>981</v>
      </c>
      <c r="WLD31" t="s">
        <v>981</v>
      </c>
      <c r="WLE31" t="s">
        <v>981</v>
      </c>
      <c r="WLF31" t="s">
        <v>981</v>
      </c>
      <c r="WLG31" t="s">
        <v>981</v>
      </c>
      <c r="WLH31" t="s">
        <v>981</v>
      </c>
      <c r="WLI31" t="s">
        <v>981</v>
      </c>
      <c r="WLJ31" t="s">
        <v>981</v>
      </c>
      <c r="WLK31" t="s">
        <v>981</v>
      </c>
      <c r="WLL31" t="s">
        <v>981</v>
      </c>
      <c r="WLM31" t="s">
        <v>981</v>
      </c>
      <c r="WLN31" t="s">
        <v>981</v>
      </c>
      <c r="WLO31" t="s">
        <v>981</v>
      </c>
      <c r="WLP31" t="s">
        <v>981</v>
      </c>
      <c r="WLQ31" t="s">
        <v>981</v>
      </c>
      <c r="WLR31" t="s">
        <v>981</v>
      </c>
      <c r="WLS31" t="s">
        <v>981</v>
      </c>
      <c r="WLT31" t="s">
        <v>981</v>
      </c>
      <c r="WLU31" t="s">
        <v>981</v>
      </c>
      <c r="WLV31" t="s">
        <v>981</v>
      </c>
      <c r="WLW31" t="s">
        <v>981</v>
      </c>
      <c r="WLX31" t="s">
        <v>981</v>
      </c>
      <c r="WLY31" t="s">
        <v>981</v>
      </c>
      <c r="WLZ31" t="s">
        <v>981</v>
      </c>
      <c r="WMA31" t="s">
        <v>981</v>
      </c>
      <c r="WMB31" t="s">
        <v>981</v>
      </c>
      <c r="WMC31" t="s">
        <v>981</v>
      </c>
      <c r="WMD31" t="s">
        <v>981</v>
      </c>
      <c r="WME31" t="s">
        <v>981</v>
      </c>
      <c r="WMF31" t="s">
        <v>981</v>
      </c>
      <c r="WMG31" t="s">
        <v>981</v>
      </c>
      <c r="WMH31" t="s">
        <v>981</v>
      </c>
      <c r="WMI31" t="s">
        <v>981</v>
      </c>
      <c r="WMJ31" t="s">
        <v>981</v>
      </c>
      <c r="WMK31" t="s">
        <v>981</v>
      </c>
      <c r="WML31" t="s">
        <v>981</v>
      </c>
      <c r="WMM31" t="s">
        <v>981</v>
      </c>
      <c r="WMN31" t="s">
        <v>981</v>
      </c>
      <c r="WMO31" t="s">
        <v>981</v>
      </c>
      <c r="WMP31" t="s">
        <v>981</v>
      </c>
      <c r="WMQ31" t="s">
        <v>981</v>
      </c>
      <c r="WMR31" t="s">
        <v>981</v>
      </c>
      <c r="WMS31" t="s">
        <v>981</v>
      </c>
      <c r="WMT31" t="s">
        <v>981</v>
      </c>
      <c r="WMU31" t="s">
        <v>981</v>
      </c>
      <c r="WMV31" t="s">
        <v>981</v>
      </c>
      <c r="WMW31" t="s">
        <v>981</v>
      </c>
      <c r="WMX31" t="s">
        <v>981</v>
      </c>
      <c r="WMY31" t="s">
        <v>981</v>
      </c>
      <c r="WMZ31" t="s">
        <v>981</v>
      </c>
      <c r="WNA31" t="s">
        <v>981</v>
      </c>
      <c r="WNB31" t="s">
        <v>981</v>
      </c>
      <c r="WNC31" t="s">
        <v>981</v>
      </c>
      <c r="WND31" t="s">
        <v>981</v>
      </c>
      <c r="WNE31" t="s">
        <v>981</v>
      </c>
      <c r="WNF31" t="s">
        <v>981</v>
      </c>
      <c r="WNG31" t="s">
        <v>981</v>
      </c>
      <c r="WNH31" t="s">
        <v>981</v>
      </c>
      <c r="WNI31" t="s">
        <v>981</v>
      </c>
      <c r="WNJ31" t="s">
        <v>981</v>
      </c>
      <c r="WNK31" t="s">
        <v>981</v>
      </c>
      <c r="WNL31" t="s">
        <v>981</v>
      </c>
      <c r="WNM31" t="s">
        <v>981</v>
      </c>
      <c r="WNN31" t="s">
        <v>981</v>
      </c>
      <c r="WNO31" t="s">
        <v>981</v>
      </c>
      <c r="WNP31" t="s">
        <v>981</v>
      </c>
      <c r="WNQ31" t="s">
        <v>981</v>
      </c>
      <c r="WNR31" t="s">
        <v>981</v>
      </c>
      <c r="WNS31" t="s">
        <v>981</v>
      </c>
      <c r="WNT31" t="s">
        <v>981</v>
      </c>
      <c r="WNU31" t="s">
        <v>981</v>
      </c>
      <c r="WNV31" t="s">
        <v>981</v>
      </c>
      <c r="WNW31" t="s">
        <v>981</v>
      </c>
      <c r="WNX31" t="s">
        <v>981</v>
      </c>
      <c r="WNY31" t="s">
        <v>981</v>
      </c>
      <c r="WNZ31" t="s">
        <v>981</v>
      </c>
      <c r="WOA31" t="s">
        <v>981</v>
      </c>
      <c r="WOB31" t="s">
        <v>981</v>
      </c>
      <c r="WOC31" t="s">
        <v>981</v>
      </c>
      <c r="WOD31" t="s">
        <v>981</v>
      </c>
      <c r="WOE31" t="s">
        <v>981</v>
      </c>
      <c r="WOF31" t="s">
        <v>981</v>
      </c>
      <c r="WOG31" t="s">
        <v>981</v>
      </c>
      <c r="WOH31" t="s">
        <v>981</v>
      </c>
      <c r="WOI31" t="s">
        <v>981</v>
      </c>
      <c r="WOJ31" t="s">
        <v>981</v>
      </c>
      <c r="WOK31" t="s">
        <v>981</v>
      </c>
      <c r="WOL31" t="s">
        <v>981</v>
      </c>
      <c r="WOM31" t="s">
        <v>981</v>
      </c>
      <c r="WON31" t="s">
        <v>981</v>
      </c>
      <c r="WOO31" t="s">
        <v>981</v>
      </c>
      <c r="WOP31" t="s">
        <v>981</v>
      </c>
      <c r="WOQ31" t="s">
        <v>981</v>
      </c>
      <c r="WOR31" t="s">
        <v>981</v>
      </c>
      <c r="WOS31" t="s">
        <v>981</v>
      </c>
      <c r="WOT31" t="s">
        <v>981</v>
      </c>
      <c r="WOU31" t="s">
        <v>981</v>
      </c>
      <c r="WOV31" t="s">
        <v>981</v>
      </c>
      <c r="WOW31" t="s">
        <v>981</v>
      </c>
      <c r="WOX31" t="s">
        <v>981</v>
      </c>
      <c r="WOY31" t="s">
        <v>981</v>
      </c>
      <c r="WOZ31" t="s">
        <v>981</v>
      </c>
      <c r="WPA31" t="s">
        <v>981</v>
      </c>
      <c r="WPB31" t="s">
        <v>981</v>
      </c>
      <c r="WPC31" t="s">
        <v>981</v>
      </c>
      <c r="WPD31" t="s">
        <v>981</v>
      </c>
      <c r="WPE31" t="s">
        <v>981</v>
      </c>
      <c r="WPF31" t="s">
        <v>981</v>
      </c>
      <c r="WPG31" t="s">
        <v>981</v>
      </c>
      <c r="WPH31" t="s">
        <v>981</v>
      </c>
      <c r="WPI31" t="s">
        <v>981</v>
      </c>
      <c r="WPJ31" t="s">
        <v>981</v>
      </c>
      <c r="WPK31" t="s">
        <v>981</v>
      </c>
      <c r="WPL31" t="s">
        <v>981</v>
      </c>
      <c r="WPM31" t="s">
        <v>981</v>
      </c>
      <c r="WPN31" t="s">
        <v>981</v>
      </c>
      <c r="WPO31" t="s">
        <v>981</v>
      </c>
      <c r="WPP31" t="s">
        <v>981</v>
      </c>
      <c r="WPQ31" t="s">
        <v>981</v>
      </c>
      <c r="WPR31" t="s">
        <v>981</v>
      </c>
      <c r="WPS31" t="s">
        <v>981</v>
      </c>
      <c r="WPT31" t="s">
        <v>981</v>
      </c>
      <c r="WPU31" t="s">
        <v>981</v>
      </c>
      <c r="WPV31" t="s">
        <v>981</v>
      </c>
      <c r="WPW31" t="s">
        <v>981</v>
      </c>
      <c r="WPX31" t="s">
        <v>981</v>
      </c>
      <c r="WPY31" t="s">
        <v>981</v>
      </c>
      <c r="WPZ31" t="s">
        <v>981</v>
      </c>
      <c r="WQA31" t="s">
        <v>981</v>
      </c>
      <c r="WQB31" t="s">
        <v>981</v>
      </c>
      <c r="WQC31" t="s">
        <v>981</v>
      </c>
      <c r="WQD31" t="s">
        <v>981</v>
      </c>
      <c r="WQE31" t="s">
        <v>981</v>
      </c>
      <c r="WQF31" t="s">
        <v>981</v>
      </c>
      <c r="WQG31" t="s">
        <v>981</v>
      </c>
      <c r="WQH31" t="s">
        <v>981</v>
      </c>
      <c r="WQI31" t="s">
        <v>981</v>
      </c>
      <c r="WQJ31" t="s">
        <v>981</v>
      </c>
      <c r="WQK31" t="s">
        <v>981</v>
      </c>
      <c r="WQL31" t="s">
        <v>981</v>
      </c>
      <c r="WQM31" t="s">
        <v>981</v>
      </c>
      <c r="WQN31" t="s">
        <v>981</v>
      </c>
      <c r="WQO31" t="s">
        <v>981</v>
      </c>
      <c r="WQP31" t="s">
        <v>981</v>
      </c>
      <c r="WQQ31" t="s">
        <v>981</v>
      </c>
      <c r="WQR31" t="s">
        <v>981</v>
      </c>
      <c r="WQS31" t="s">
        <v>981</v>
      </c>
      <c r="WQT31" t="s">
        <v>981</v>
      </c>
      <c r="WQU31" t="s">
        <v>981</v>
      </c>
      <c r="WQV31" t="s">
        <v>981</v>
      </c>
      <c r="WQW31" t="s">
        <v>981</v>
      </c>
      <c r="WQX31" t="s">
        <v>981</v>
      </c>
      <c r="WQY31" t="s">
        <v>981</v>
      </c>
      <c r="WQZ31" t="s">
        <v>981</v>
      </c>
      <c r="WRA31" t="s">
        <v>981</v>
      </c>
      <c r="WRB31" t="s">
        <v>981</v>
      </c>
      <c r="WRC31" t="s">
        <v>981</v>
      </c>
      <c r="WRD31" t="s">
        <v>981</v>
      </c>
      <c r="WRE31" t="s">
        <v>981</v>
      </c>
      <c r="WRF31" t="s">
        <v>981</v>
      </c>
      <c r="WRG31" t="s">
        <v>981</v>
      </c>
      <c r="WRH31" t="s">
        <v>981</v>
      </c>
      <c r="WRI31" t="s">
        <v>981</v>
      </c>
      <c r="WRJ31" t="s">
        <v>981</v>
      </c>
      <c r="WRK31" t="s">
        <v>981</v>
      </c>
      <c r="WRL31" t="s">
        <v>981</v>
      </c>
      <c r="WRM31" t="s">
        <v>981</v>
      </c>
      <c r="WRN31" t="s">
        <v>981</v>
      </c>
      <c r="WRO31" t="s">
        <v>981</v>
      </c>
      <c r="WRP31" t="s">
        <v>981</v>
      </c>
      <c r="WRQ31" t="s">
        <v>981</v>
      </c>
      <c r="WRR31" t="s">
        <v>981</v>
      </c>
      <c r="WRS31" t="s">
        <v>981</v>
      </c>
      <c r="WRT31" t="s">
        <v>981</v>
      </c>
      <c r="WRU31" t="s">
        <v>981</v>
      </c>
      <c r="WRV31" t="s">
        <v>981</v>
      </c>
      <c r="WRW31" t="s">
        <v>981</v>
      </c>
      <c r="WRX31" t="s">
        <v>981</v>
      </c>
      <c r="WRY31" t="s">
        <v>981</v>
      </c>
      <c r="WRZ31" t="s">
        <v>981</v>
      </c>
      <c r="WSA31" t="s">
        <v>981</v>
      </c>
      <c r="WSB31" t="s">
        <v>981</v>
      </c>
      <c r="WSC31" t="s">
        <v>981</v>
      </c>
      <c r="WSD31" t="s">
        <v>981</v>
      </c>
      <c r="WSE31" t="s">
        <v>981</v>
      </c>
      <c r="WSF31" t="s">
        <v>981</v>
      </c>
      <c r="WSG31" t="s">
        <v>981</v>
      </c>
      <c r="WSH31" t="s">
        <v>981</v>
      </c>
      <c r="WSI31" t="s">
        <v>981</v>
      </c>
      <c r="WSJ31" t="s">
        <v>981</v>
      </c>
      <c r="WSK31" t="s">
        <v>981</v>
      </c>
      <c r="WSL31" t="s">
        <v>981</v>
      </c>
      <c r="WSM31" t="s">
        <v>981</v>
      </c>
      <c r="WSN31" t="s">
        <v>981</v>
      </c>
      <c r="WSO31" t="s">
        <v>981</v>
      </c>
      <c r="WSP31" t="s">
        <v>981</v>
      </c>
      <c r="WSQ31" t="s">
        <v>981</v>
      </c>
      <c r="WSR31" t="s">
        <v>981</v>
      </c>
      <c r="WSS31" t="s">
        <v>981</v>
      </c>
      <c r="WST31" t="s">
        <v>981</v>
      </c>
      <c r="WSU31" t="s">
        <v>981</v>
      </c>
      <c r="WSV31" t="s">
        <v>981</v>
      </c>
      <c r="WSW31" t="s">
        <v>981</v>
      </c>
      <c r="WSX31" t="s">
        <v>981</v>
      </c>
      <c r="WSY31" t="s">
        <v>981</v>
      </c>
      <c r="WSZ31" t="s">
        <v>981</v>
      </c>
      <c r="WTA31" t="s">
        <v>981</v>
      </c>
      <c r="WTB31" t="s">
        <v>981</v>
      </c>
      <c r="WTC31" t="s">
        <v>981</v>
      </c>
      <c r="WTD31" t="s">
        <v>981</v>
      </c>
      <c r="WTE31" t="s">
        <v>981</v>
      </c>
      <c r="WTF31" t="s">
        <v>981</v>
      </c>
      <c r="WTG31" t="s">
        <v>981</v>
      </c>
      <c r="WTH31" t="s">
        <v>981</v>
      </c>
      <c r="WTI31" t="s">
        <v>981</v>
      </c>
      <c r="WTJ31" t="s">
        <v>981</v>
      </c>
      <c r="WTK31" t="s">
        <v>981</v>
      </c>
      <c r="WTL31" t="s">
        <v>981</v>
      </c>
      <c r="WTM31" t="s">
        <v>981</v>
      </c>
      <c r="WTN31" t="s">
        <v>981</v>
      </c>
      <c r="WTO31" t="s">
        <v>981</v>
      </c>
      <c r="WTP31" t="s">
        <v>981</v>
      </c>
      <c r="WTQ31" t="s">
        <v>981</v>
      </c>
      <c r="WTR31" t="s">
        <v>981</v>
      </c>
      <c r="WTS31" t="s">
        <v>981</v>
      </c>
      <c r="WTT31" t="s">
        <v>981</v>
      </c>
      <c r="WTU31" t="s">
        <v>981</v>
      </c>
      <c r="WTV31" t="s">
        <v>981</v>
      </c>
      <c r="WTW31" t="s">
        <v>981</v>
      </c>
      <c r="WTX31" t="s">
        <v>981</v>
      </c>
      <c r="WTY31" t="s">
        <v>981</v>
      </c>
      <c r="WTZ31" t="s">
        <v>981</v>
      </c>
      <c r="WUA31" t="s">
        <v>981</v>
      </c>
      <c r="WUB31" t="s">
        <v>981</v>
      </c>
      <c r="WUC31" t="s">
        <v>981</v>
      </c>
      <c r="WUD31" t="s">
        <v>981</v>
      </c>
      <c r="WUE31" t="s">
        <v>981</v>
      </c>
      <c r="WUF31" t="s">
        <v>981</v>
      </c>
      <c r="WUG31" t="s">
        <v>981</v>
      </c>
      <c r="WUH31" t="s">
        <v>981</v>
      </c>
      <c r="WUI31" t="s">
        <v>981</v>
      </c>
      <c r="WUJ31" t="s">
        <v>981</v>
      </c>
      <c r="WUK31" t="s">
        <v>981</v>
      </c>
      <c r="WUL31" t="s">
        <v>981</v>
      </c>
      <c r="WUM31" t="s">
        <v>981</v>
      </c>
      <c r="WUN31" t="s">
        <v>981</v>
      </c>
      <c r="WUO31" t="s">
        <v>981</v>
      </c>
      <c r="WUP31" t="s">
        <v>981</v>
      </c>
      <c r="WUQ31" t="s">
        <v>981</v>
      </c>
      <c r="WUR31" t="s">
        <v>981</v>
      </c>
      <c r="WUS31" t="s">
        <v>981</v>
      </c>
      <c r="WUT31" t="s">
        <v>981</v>
      </c>
      <c r="WUU31" t="s">
        <v>981</v>
      </c>
      <c r="WUV31" t="s">
        <v>981</v>
      </c>
      <c r="WUW31" t="s">
        <v>981</v>
      </c>
      <c r="WUX31" t="s">
        <v>981</v>
      </c>
      <c r="WUY31" t="s">
        <v>981</v>
      </c>
      <c r="WUZ31" t="s">
        <v>981</v>
      </c>
      <c r="WVA31" t="s">
        <v>981</v>
      </c>
      <c r="WVB31" t="s">
        <v>981</v>
      </c>
      <c r="WVC31" t="s">
        <v>981</v>
      </c>
      <c r="WVD31" t="s">
        <v>981</v>
      </c>
      <c r="WVE31" t="s">
        <v>981</v>
      </c>
      <c r="WVF31" t="s">
        <v>981</v>
      </c>
      <c r="WVG31" t="s">
        <v>981</v>
      </c>
      <c r="WVH31" t="s">
        <v>981</v>
      </c>
      <c r="WVI31" t="s">
        <v>981</v>
      </c>
      <c r="WVJ31" t="s">
        <v>981</v>
      </c>
      <c r="WVK31" t="s">
        <v>981</v>
      </c>
      <c r="WVL31" t="s">
        <v>981</v>
      </c>
      <c r="WVM31" t="s">
        <v>981</v>
      </c>
      <c r="WVN31" t="s">
        <v>981</v>
      </c>
      <c r="WVO31" t="s">
        <v>981</v>
      </c>
      <c r="WVP31" t="s">
        <v>981</v>
      </c>
      <c r="WVQ31" t="s">
        <v>981</v>
      </c>
      <c r="WVR31" t="s">
        <v>981</v>
      </c>
      <c r="WVS31" t="s">
        <v>981</v>
      </c>
      <c r="WVT31" t="s">
        <v>981</v>
      </c>
      <c r="WVU31" t="s">
        <v>981</v>
      </c>
      <c r="WVV31" t="s">
        <v>981</v>
      </c>
      <c r="WVW31" t="s">
        <v>981</v>
      </c>
      <c r="WVX31" t="s">
        <v>981</v>
      </c>
      <c r="WVY31" t="s">
        <v>981</v>
      </c>
      <c r="WVZ31" t="s">
        <v>981</v>
      </c>
      <c r="WWA31" t="s">
        <v>981</v>
      </c>
      <c r="WWB31" t="s">
        <v>981</v>
      </c>
      <c r="WWC31" t="s">
        <v>981</v>
      </c>
      <c r="WWD31" t="s">
        <v>981</v>
      </c>
      <c r="WWE31" t="s">
        <v>981</v>
      </c>
      <c r="WWF31" t="s">
        <v>981</v>
      </c>
      <c r="WWG31" t="s">
        <v>981</v>
      </c>
      <c r="WWH31" t="s">
        <v>981</v>
      </c>
      <c r="WWI31" t="s">
        <v>981</v>
      </c>
      <c r="WWJ31" t="s">
        <v>981</v>
      </c>
      <c r="WWK31" t="s">
        <v>981</v>
      </c>
      <c r="WWL31" t="s">
        <v>981</v>
      </c>
      <c r="WWM31" t="s">
        <v>981</v>
      </c>
      <c r="WWN31" t="s">
        <v>981</v>
      </c>
      <c r="WWO31" t="s">
        <v>981</v>
      </c>
      <c r="WWP31" t="s">
        <v>981</v>
      </c>
      <c r="WWQ31" t="s">
        <v>981</v>
      </c>
      <c r="WWR31" t="s">
        <v>981</v>
      </c>
      <c r="WWS31" t="s">
        <v>981</v>
      </c>
      <c r="WWT31" t="s">
        <v>981</v>
      </c>
      <c r="WWU31" t="s">
        <v>981</v>
      </c>
      <c r="WWV31" t="s">
        <v>981</v>
      </c>
      <c r="WWW31" t="s">
        <v>981</v>
      </c>
      <c r="WWX31" t="s">
        <v>981</v>
      </c>
      <c r="WWY31" t="s">
        <v>981</v>
      </c>
      <c r="WWZ31" t="s">
        <v>981</v>
      </c>
      <c r="WXA31" t="s">
        <v>981</v>
      </c>
      <c r="WXB31" t="s">
        <v>981</v>
      </c>
      <c r="WXC31" t="s">
        <v>981</v>
      </c>
      <c r="WXD31" t="s">
        <v>981</v>
      </c>
      <c r="WXE31" t="s">
        <v>981</v>
      </c>
      <c r="WXF31" t="s">
        <v>981</v>
      </c>
      <c r="WXG31" t="s">
        <v>981</v>
      </c>
      <c r="WXH31" t="s">
        <v>981</v>
      </c>
      <c r="WXI31" t="s">
        <v>981</v>
      </c>
      <c r="WXJ31" t="s">
        <v>981</v>
      </c>
      <c r="WXK31" t="s">
        <v>981</v>
      </c>
      <c r="WXL31" t="s">
        <v>981</v>
      </c>
      <c r="WXM31" t="s">
        <v>981</v>
      </c>
      <c r="WXN31" t="s">
        <v>981</v>
      </c>
      <c r="WXO31" t="s">
        <v>981</v>
      </c>
      <c r="WXP31" t="s">
        <v>981</v>
      </c>
      <c r="WXQ31" t="s">
        <v>981</v>
      </c>
      <c r="WXR31" t="s">
        <v>981</v>
      </c>
      <c r="WXS31" t="s">
        <v>981</v>
      </c>
      <c r="WXT31" t="s">
        <v>981</v>
      </c>
      <c r="WXU31" t="s">
        <v>981</v>
      </c>
      <c r="WXV31" t="s">
        <v>981</v>
      </c>
      <c r="WXW31" t="s">
        <v>981</v>
      </c>
      <c r="WXX31" t="s">
        <v>981</v>
      </c>
      <c r="WXY31" t="s">
        <v>981</v>
      </c>
      <c r="WXZ31" t="s">
        <v>981</v>
      </c>
      <c r="WYA31" t="s">
        <v>981</v>
      </c>
      <c r="WYB31" t="s">
        <v>981</v>
      </c>
      <c r="WYC31" t="s">
        <v>981</v>
      </c>
      <c r="WYD31" t="s">
        <v>981</v>
      </c>
      <c r="WYE31" t="s">
        <v>981</v>
      </c>
      <c r="WYF31" t="s">
        <v>981</v>
      </c>
      <c r="WYG31" t="s">
        <v>981</v>
      </c>
      <c r="WYH31" t="s">
        <v>981</v>
      </c>
      <c r="WYI31" t="s">
        <v>981</v>
      </c>
      <c r="WYJ31" t="s">
        <v>981</v>
      </c>
      <c r="WYK31" t="s">
        <v>981</v>
      </c>
      <c r="WYL31" t="s">
        <v>981</v>
      </c>
      <c r="WYM31" t="s">
        <v>981</v>
      </c>
      <c r="WYN31" t="s">
        <v>981</v>
      </c>
      <c r="WYO31" t="s">
        <v>981</v>
      </c>
      <c r="WYP31" t="s">
        <v>981</v>
      </c>
      <c r="WYQ31" t="s">
        <v>981</v>
      </c>
      <c r="WYR31" t="s">
        <v>981</v>
      </c>
      <c r="WYS31" t="s">
        <v>981</v>
      </c>
      <c r="WYT31" t="s">
        <v>981</v>
      </c>
      <c r="WYU31" t="s">
        <v>981</v>
      </c>
      <c r="WYV31" t="s">
        <v>981</v>
      </c>
      <c r="WYW31" t="s">
        <v>981</v>
      </c>
      <c r="WYX31" t="s">
        <v>981</v>
      </c>
      <c r="WYY31" t="s">
        <v>981</v>
      </c>
      <c r="WYZ31" t="s">
        <v>981</v>
      </c>
      <c r="WZA31" t="s">
        <v>981</v>
      </c>
      <c r="WZB31" t="s">
        <v>981</v>
      </c>
      <c r="WZC31" t="s">
        <v>981</v>
      </c>
      <c r="WZD31" t="s">
        <v>981</v>
      </c>
      <c r="WZE31" t="s">
        <v>981</v>
      </c>
      <c r="WZF31" t="s">
        <v>981</v>
      </c>
      <c r="WZG31" t="s">
        <v>981</v>
      </c>
      <c r="WZH31" t="s">
        <v>981</v>
      </c>
      <c r="WZI31" t="s">
        <v>981</v>
      </c>
      <c r="WZJ31" t="s">
        <v>981</v>
      </c>
      <c r="WZK31" t="s">
        <v>981</v>
      </c>
      <c r="WZL31" t="s">
        <v>981</v>
      </c>
      <c r="WZM31" t="s">
        <v>981</v>
      </c>
      <c r="WZN31" t="s">
        <v>981</v>
      </c>
      <c r="WZO31" t="s">
        <v>981</v>
      </c>
      <c r="WZP31" t="s">
        <v>981</v>
      </c>
      <c r="WZQ31" t="s">
        <v>981</v>
      </c>
      <c r="WZR31" t="s">
        <v>981</v>
      </c>
      <c r="WZS31" t="s">
        <v>981</v>
      </c>
      <c r="WZT31" t="s">
        <v>981</v>
      </c>
      <c r="WZU31" t="s">
        <v>981</v>
      </c>
      <c r="WZV31" t="s">
        <v>981</v>
      </c>
      <c r="WZW31" t="s">
        <v>981</v>
      </c>
      <c r="WZX31" t="s">
        <v>981</v>
      </c>
      <c r="WZY31" t="s">
        <v>981</v>
      </c>
      <c r="WZZ31" t="s">
        <v>981</v>
      </c>
      <c r="XAA31" t="s">
        <v>981</v>
      </c>
      <c r="XAB31" t="s">
        <v>981</v>
      </c>
      <c r="XAC31" t="s">
        <v>981</v>
      </c>
      <c r="XAD31" t="s">
        <v>981</v>
      </c>
      <c r="XAE31" t="s">
        <v>981</v>
      </c>
      <c r="XAF31" t="s">
        <v>981</v>
      </c>
      <c r="XAG31" t="s">
        <v>981</v>
      </c>
      <c r="XAH31" t="s">
        <v>981</v>
      </c>
      <c r="XAI31" t="s">
        <v>981</v>
      </c>
      <c r="XAJ31" t="s">
        <v>981</v>
      </c>
      <c r="XAK31" t="s">
        <v>981</v>
      </c>
      <c r="XAL31" t="s">
        <v>981</v>
      </c>
      <c r="XAM31" t="s">
        <v>981</v>
      </c>
      <c r="XAN31" t="s">
        <v>981</v>
      </c>
      <c r="XAO31" t="s">
        <v>981</v>
      </c>
      <c r="XAP31" t="s">
        <v>981</v>
      </c>
      <c r="XAQ31" t="s">
        <v>981</v>
      </c>
      <c r="XAR31" t="s">
        <v>981</v>
      </c>
      <c r="XAS31" t="s">
        <v>981</v>
      </c>
      <c r="XAT31" t="s">
        <v>981</v>
      </c>
      <c r="XAU31" t="s">
        <v>981</v>
      </c>
      <c r="XAV31" t="s">
        <v>981</v>
      </c>
      <c r="XAW31" t="s">
        <v>981</v>
      </c>
      <c r="XAX31" t="s">
        <v>981</v>
      </c>
      <c r="XAY31" t="s">
        <v>981</v>
      </c>
      <c r="XAZ31" t="s">
        <v>981</v>
      </c>
      <c r="XBA31" t="s">
        <v>981</v>
      </c>
      <c r="XBB31" t="s">
        <v>981</v>
      </c>
      <c r="XBC31" t="s">
        <v>981</v>
      </c>
      <c r="XBD31" t="s">
        <v>981</v>
      </c>
      <c r="XBE31" t="s">
        <v>981</v>
      </c>
      <c r="XBF31" t="s">
        <v>981</v>
      </c>
      <c r="XBG31" t="s">
        <v>981</v>
      </c>
      <c r="XBH31" t="s">
        <v>981</v>
      </c>
      <c r="XBI31" t="s">
        <v>981</v>
      </c>
      <c r="XBJ31" t="s">
        <v>981</v>
      </c>
      <c r="XBK31" t="s">
        <v>981</v>
      </c>
      <c r="XBL31" t="s">
        <v>981</v>
      </c>
      <c r="XBM31" t="s">
        <v>981</v>
      </c>
      <c r="XBN31" t="s">
        <v>981</v>
      </c>
      <c r="XBO31" t="s">
        <v>981</v>
      </c>
      <c r="XBP31" t="s">
        <v>981</v>
      </c>
      <c r="XBQ31" t="s">
        <v>981</v>
      </c>
      <c r="XBR31" t="s">
        <v>981</v>
      </c>
      <c r="XBS31" t="s">
        <v>981</v>
      </c>
      <c r="XBT31" t="s">
        <v>981</v>
      </c>
      <c r="XBU31" t="s">
        <v>981</v>
      </c>
      <c r="XBV31" t="s">
        <v>981</v>
      </c>
      <c r="XBW31" t="s">
        <v>981</v>
      </c>
      <c r="XBX31" t="s">
        <v>981</v>
      </c>
      <c r="XBY31" t="s">
        <v>981</v>
      </c>
      <c r="XBZ31" t="s">
        <v>981</v>
      </c>
      <c r="XCA31" t="s">
        <v>981</v>
      </c>
      <c r="XCB31" t="s">
        <v>981</v>
      </c>
      <c r="XCC31" t="s">
        <v>981</v>
      </c>
      <c r="XCD31" t="s">
        <v>981</v>
      </c>
      <c r="XCE31" t="s">
        <v>981</v>
      </c>
      <c r="XCF31" t="s">
        <v>981</v>
      </c>
      <c r="XCG31" t="s">
        <v>981</v>
      </c>
      <c r="XCH31" t="s">
        <v>981</v>
      </c>
      <c r="XCI31" t="s">
        <v>981</v>
      </c>
      <c r="XCJ31" t="s">
        <v>981</v>
      </c>
      <c r="XCK31" t="s">
        <v>981</v>
      </c>
      <c r="XCL31" t="s">
        <v>981</v>
      </c>
      <c r="XCM31" t="s">
        <v>981</v>
      </c>
      <c r="XCN31" t="s">
        <v>981</v>
      </c>
      <c r="XCO31" t="s">
        <v>981</v>
      </c>
      <c r="XCP31" t="s">
        <v>981</v>
      </c>
      <c r="XCQ31" t="s">
        <v>981</v>
      </c>
      <c r="XCR31" t="s">
        <v>981</v>
      </c>
      <c r="XCS31" t="s">
        <v>981</v>
      </c>
      <c r="XCT31" t="s">
        <v>981</v>
      </c>
      <c r="XCU31" t="s">
        <v>981</v>
      </c>
      <c r="XCV31" t="s">
        <v>981</v>
      </c>
      <c r="XCW31" t="s">
        <v>981</v>
      </c>
      <c r="XCX31" t="s">
        <v>981</v>
      </c>
      <c r="XCY31" t="s">
        <v>981</v>
      </c>
      <c r="XCZ31" t="s">
        <v>981</v>
      </c>
      <c r="XDA31" t="s">
        <v>981</v>
      </c>
      <c r="XDB31" t="s">
        <v>981</v>
      </c>
      <c r="XDC31" t="s">
        <v>981</v>
      </c>
      <c r="XDD31" t="s">
        <v>981</v>
      </c>
      <c r="XDE31" t="s">
        <v>981</v>
      </c>
      <c r="XDF31" t="s">
        <v>981</v>
      </c>
      <c r="XDG31" t="s">
        <v>981</v>
      </c>
      <c r="XDH31" t="s">
        <v>981</v>
      </c>
      <c r="XDI31" t="s">
        <v>981</v>
      </c>
      <c r="XDJ31" t="s">
        <v>981</v>
      </c>
      <c r="XDK31" t="s">
        <v>981</v>
      </c>
      <c r="XDL31" t="s">
        <v>981</v>
      </c>
      <c r="XDM31" t="s">
        <v>981</v>
      </c>
      <c r="XDN31" t="s">
        <v>981</v>
      </c>
      <c r="XDO31" t="s">
        <v>981</v>
      </c>
      <c r="XDP31" t="s">
        <v>981</v>
      </c>
      <c r="XDQ31" t="s">
        <v>981</v>
      </c>
      <c r="XDR31" t="s">
        <v>981</v>
      </c>
      <c r="XDS31" t="s">
        <v>981</v>
      </c>
      <c r="XDT31" t="s">
        <v>981</v>
      </c>
      <c r="XDU31" t="s">
        <v>981</v>
      </c>
      <c r="XDV31" t="s">
        <v>981</v>
      </c>
      <c r="XDW31" t="s">
        <v>981</v>
      </c>
      <c r="XDX31" t="s">
        <v>981</v>
      </c>
      <c r="XDY31" t="s">
        <v>981</v>
      </c>
      <c r="XDZ31" t="s">
        <v>981</v>
      </c>
      <c r="XEA31" t="s">
        <v>981</v>
      </c>
      <c r="XEB31" t="s">
        <v>981</v>
      </c>
      <c r="XEC31" t="s">
        <v>981</v>
      </c>
      <c r="XED31" t="s">
        <v>981</v>
      </c>
      <c r="XEE31" t="s">
        <v>981</v>
      </c>
      <c r="XEF31" t="s">
        <v>981</v>
      </c>
      <c r="XEG31" t="s">
        <v>981</v>
      </c>
      <c r="XEH31" t="s">
        <v>981</v>
      </c>
      <c r="XEI31" t="s">
        <v>981</v>
      </c>
      <c r="XEJ31" t="s">
        <v>981</v>
      </c>
      <c r="XEK31" t="s">
        <v>981</v>
      </c>
      <c r="XEL31" t="s">
        <v>981</v>
      </c>
      <c r="XEM31" t="s">
        <v>981</v>
      </c>
      <c r="XEN31" t="s">
        <v>981</v>
      </c>
      <c r="XEO31" t="s">
        <v>981</v>
      </c>
      <c r="XEP31" t="s">
        <v>981</v>
      </c>
      <c r="XEQ31" t="s">
        <v>981</v>
      </c>
      <c r="XER31" t="s">
        <v>981</v>
      </c>
      <c r="XES31" t="s">
        <v>981</v>
      </c>
      <c r="XET31" t="s">
        <v>981</v>
      </c>
      <c r="XEU31" t="s">
        <v>981</v>
      </c>
      <c r="XEV31" t="s">
        <v>981</v>
      </c>
      <c r="XEW31" t="s">
        <v>981</v>
      </c>
      <c r="XEX31" t="s">
        <v>981</v>
      </c>
      <c r="XEY31" t="s">
        <v>981</v>
      </c>
      <c r="XEZ31" t="s">
        <v>981</v>
      </c>
      <c r="XFA31" t="s">
        <v>981</v>
      </c>
      <c r="XFB31" t="s">
        <v>981</v>
      </c>
      <c r="XFC31" t="s">
        <v>981</v>
      </c>
      <c r="XFD31" t="s">
        <v>981</v>
      </c>
    </row>
    <row r="32" spans="1:16384" s="5" customFormat="1" ht="21">
      <c r="A32" s="477"/>
      <c r="B32" s="462"/>
      <c r="C32" s="616" t="s">
        <v>1366</v>
      </c>
      <c r="D32" s="617"/>
      <c r="N32" s="96"/>
    </row>
    <row r="33" spans="1:22" ht="18.75">
      <c r="A33" s="474"/>
      <c r="B33" s="460"/>
      <c r="C33" s="450" t="s">
        <v>638</v>
      </c>
      <c r="D33" s="1315" t="s">
        <v>586</v>
      </c>
      <c r="L33" s="555"/>
      <c r="O33" s="556"/>
    </row>
    <row r="34" spans="1:22" ht="15.75" thickBot="1">
      <c r="A34" s="474"/>
      <c r="B34" s="460"/>
      <c r="C34" s="460"/>
      <c r="D34" s="1315"/>
      <c r="L34" s="555"/>
      <c r="O34" s="556"/>
    </row>
    <row r="35" spans="1:22" ht="48.75" outlineLevel="1" thickTop="1" thickBot="1">
      <c r="A35" s="474"/>
      <c r="B35" s="1249" t="s">
        <v>617</v>
      </c>
      <c r="C35" s="898" t="s">
        <v>1336</v>
      </c>
      <c r="D35" s="620"/>
      <c r="L35" s="555"/>
      <c r="O35" s="556"/>
    </row>
    <row r="36" spans="1:22" s="437" customFormat="1" ht="409.6" outlineLevel="1" thickTop="1" thickBot="1">
      <c r="A36" s="492"/>
      <c r="B36" s="1317" t="s">
        <v>632</v>
      </c>
      <c r="C36" s="622" t="s">
        <v>1317</v>
      </c>
      <c r="D36" s="619">
        <f>LEN(C36)</f>
        <v>3219</v>
      </c>
      <c r="E36"/>
      <c r="F36"/>
      <c r="G36"/>
      <c r="H36"/>
      <c r="I36"/>
      <c r="J36"/>
      <c r="K36"/>
      <c r="L36" s="555"/>
      <c r="M36"/>
      <c r="N36" s="96"/>
      <c r="O36" s="556"/>
      <c r="P36"/>
      <c r="Q36"/>
      <c r="R36"/>
      <c r="S36"/>
      <c r="T36"/>
      <c r="U36"/>
      <c r="V36"/>
    </row>
    <row r="37" spans="1:22" s="437" customFormat="1" ht="42" customHeight="1" outlineLevel="1" thickTop="1" thickBot="1">
      <c r="A37" s="492"/>
      <c r="B37" s="1318"/>
      <c r="C37" s="635" t="s">
        <v>636</v>
      </c>
      <c r="D37" s="621">
        <f>LEN(C37)</f>
        <v>57</v>
      </c>
      <c r="E37"/>
      <c r="F37"/>
      <c r="G37"/>
      <c r="H37"/>
      <c r="I37"/>
      <c r="J37"/>
      <c r="K37"/>
      <c r="L37" s="555"/>
      <c r="M37"/>
      <c r="N37" s="96"/>
      <c r="O37" s="556"/>
      <c r="P37"/>
      <c r="Q37"/>
      <c r="R37"/>
      <c r="S37"/>
      <c r="T37"/>
      <c r="U37"/>
      <c r="V37"/>
    </row>
    <row r="38" spans="1:22" s="437" customFormat="1" ht="83.25" customHeight="1" outlineLevel="1" thickTop="1" thickBot="1">
      <c r="A38" s="624">
        <v>1</v>
      </c>
      <c r="B38" s="877">
        <f t="shared" ref="B38:B43" si="2">LEN(C38)</f>
        <v>846</v>
      </c>
      <c r="C38" s="625" t="s">
        <v>1318</v>
      </c>
      <c r="E38"/>
      <c r="F38"/>
      <c r="G38"/>
      <c r="H38"/>
      <c r="I38"/>
      <c r="J38"/>
      <c r="K38"/>
      <c r="L38" s="555"/>
      <c r="M38"/>
      <c r="N38" s="96"/>
      <c r="O38" s="556"/>
      <c r="P38"/>
      <c r="Q38"/>
      <c r="R38"/>
      <c r="S38"/>
      <c r="T38"/>
      <c r="U38"/>
      <c r="V38"/>
    </row>
    <row r="39" spans="1:22" s="437" customFormat="1" ht="83.25" customHeight="1" outlineLevel="1" thickBot="1">
      <c r="A39" s="624">
        <v>2</v>
      </c>
      <c r="B39" s="878">
        <f t="shared" si="2"/>
        <v>797</v>
      </c>
      <c r="C39" s="626" t="s">
        <v>1319</v>
      </c>
      <c r="E39"/>
      <c r="F39"/>
      <c r="G39"/>
      <c r="H39"/>
      <c r="I39"/>
      <c r="J39"/>
      <c r="K39"/>
      <c r="L39" s="555"/>
      <c r="M39"/>
      <c r="N39" s="96"/>
      <c r="O39" s="556"/>
      <c r="P39"/>
      <c r="Q39"/>
      <c r="R39"/>
      <c r="S39"/>
      <c r="T39"/>
      <c r="U39"/>
      <c r="V39"/>
    </row>
    <row r="40" spans="1:22" s="437" customFormat="1" ht="83.25" customHeight="1" outlineLevel="1" thickBot="1">
      <c r="A40" s="624">
        <v>3</v>
      </c>
      <c r="B40" s="878">
        <f t="shared" si="2"/>
        <v>800</v>
      </c>
      <c r="C40" s="626" t="s">
        <v>1320</v>
      </c>
      <c r="E40"/>
      <c r="F40"/>
      <c r="G40"/>
      <c r="H40"/>
      <c r="I40"/>
      <c r="J40"/>
      <c r="K40"/>
      <c r="L40" s="555"/>
      <c r="M40"/>
      <c r="N40" s="96"/>
      <c r="O40" s="556"/>
      <c r="P40"/>
      <c r="Q40"/>
      <c r="R40"/>
      <c r="S40"/>
      <c r="T40"/>
      <c r="U40"/>
      <c r="V40"/>
    </row>
    <row r="41" spans="1:22" s="437" customFormat="1" ht="83.25" customHeight="1" outlineLevel="1" thickBot="1">
      <c r="A41" s="624">
        <v>4</v>
      </c>
      <c r="B41" s="878">
        <f t="shared" si="2"/>
        <v>680</v>
      </c>
      <c r="C41" s="626" t="s">
        <v>1321</v>
      </c>
      <c r="E41"/>
      <c r="F41"/>
      <c r="G41"/>
      <c r="H41"/>
      <c r="I41"/>
      <c r="J41"/>
      <c r="K41"/>
      <c r="L41" s="555"/>
      <c r="M41"/>
      <c r="N41" s="96"/>
      <c r="O41" s="556"/>
      <c r="P41"/>
      <c r="Q41"/>
      <c r="R41"/>
      <c r="S41"/>
      <c r="T41"/>
      <c r="U41"/>
      <c r="V41"/>
    </row>
    <row r="42" spans="1:22" s="437" customFormat="1" ht="83.25" customHeight="1" outlineLevel="1" thickBot="1">
      <c r="A42" s="624">
        <v>5</v>
      </c>
      <c r="B42" s="878">
        <f t="shared" si="2"/>
        <v>936</v>
      </c>
      <c r="C42" s="626" t="s">
        <v>1103</v>
      </c>
      <c r="E42"/>
      <c r="F42"/>
      <c r="G42"/>
      <c r="H42"/>
      <c r="I42"/>
      <c r="J42"/>
      <c r="K42"/>
      <c r="L42" s="555"/>
      <c r="M42"/>
      <c r="N42" s="96"/>
      <c r="O42" s="556"/>
      <c r="P42"/>
      <c r="Q42"/>
      <c r="R42"/>
      <c r="S42"/>
      <c r="T42"/>
      <c r="U42"/>
      <c r="V42"/>
    </row>
    <row r="43" spans="1:22" s="437" customFormat="1" ht="83.25" customHeight="1" outlineLevel="1" thickBot="1">
      <c r="A43" s="624">
        <v>6</v>
      </c>
      <c r="B43" s="878">
        <f t="shared" si="2"/>
        <v>971</v>
      </c>
      <c r="C43" s="626" t="s">
        <v>1322</v>
      </c>
      <c r="E43"/>
      <c r="F43"/>
      <c r="G43"/>
      <c r="H43"/>
      <c r="I43"/>
      <c r="J43"/>
      <c r="K43"/>
      <c r="L43" s="555"/>
      <c r="M43"/>
      <c r="N43" s="96"/>
      <c r="O43" s="556"/>
      <c r="P43"/>
      <c r="Q43"/>
      <c r="R43"/>
      <c r="S43"/>
      <c r="T43"/>
      <c r="U43"/>
      <c r="V43"/>
    </row>
    <row r="44" spans="1:22" s="437" customFormat="1" ht="83.25" customHeight="1" outlineLevel="1" thickBot="1">
      <c r="A44" s="624">
        <v>7</v>
      </c>
      <c r="B44" s="878"/>
      <c r="C44" s="627" t="s">
        <v>1104</v>
      </c>
      <c r="E44"/>
      <c r="F44"/>
      <c r="G44"/>
      <c r="H44"/>
      <c r="I44"/>
      <c r="J44"/>
      <c r="K44"/>
      <c r="L44" s="555"/>
      <c r="M44"/>
      <c r="N44" s="96"/>
      <c r="O44" s="556"/>
      <c r="P44"/>
      <c r="Q44"/>
      <c r="R44"/>
      <c r="S44"/>
      <c r="T44"/>
      <c r="U44"/>
      <c r="V44"/>
    </row>
    <row r="45" spans="1:22" s="437" customFormat="1" ht="83.25" customHeight="1" outlineLevel="1" thickBot="1">
      <c r="A45" s="624">
        <v>8</v>
      </c>
      <c r="B45" s="878">
        <f t="shared" ref="B45:B59" si="3">LEN(C45)</f>
        <v>849</v>
      </c>
      <c r="C45" s="626" t="s">
        <v>1105</v>
      </c>
      <c r="E45"/>
      <c r="F45"/>
      <c r="G45"/>
      <c r="H45"/>
      <c r="I45"/>
      <c r="J45"/>
      <c r="K45"/>
      <c r="L45" s="555"/>
      <c r="M45"/>
      <c r="N45" s="96"/>
      <c r="O45" s="556"/>
      <c r="P45"/>
      <c r="Q45"/>
      <c r="R45"/>
      <c r="S45"/>
      <c r="T45"/>
      <c r="U45"/>
      <c r="V45"/>
    </row>
    <row r="46" spans="1:22" s="437" customFormat="1" ht="83.25" customHeight="1" outlineLevel="1" thickBot="1">
      <c r="A46" s="624">
        <v>9</v>
      </c>
      <c r="B46" s="878">
        <f t="shared" si="3"/>
        <v>832</v>
      </c>
      <c r="C46" s="626" t="s">
        <v>1325</v>
      </c>
      <c r="E46"/>
      <c r="F46"/>
      <c r="G46"/>
      <c r="H46"/>
      <c r="I46"/>
      <c r="J46"/>
      <c r="K46"/>
      <c r="L46" s="555"/>
      <c r="M46"/>
      <c r="N46" s="96"/>
      <c r="O46" s="556"/>
      <c r="P46"/>
      <c r="Q46"/>
      <c r="R46"/>
      <c r="S46"/>
      <c r="T46"/>
      <c r="U46"/>
      <c r="V46"/>
    </row>
    <row r="47" spans="1:22" s="437" customFormat="1" ht="83.25" customHeight="1" outlineLevel="1" thickBot="1">
      <c r="A47" s="624">
        <v>10</v>
      </c>
      <c r="B47" s="878">
        <f t="shared" si="3"/>
        <v>415</v>
      </c>
      <c r="C47" s="626" t="s">
        <v>1106</v>
      </c>
      <c r="E47"/>
      <c r="F47"/>
      <c r="G47"/>
      <c r="H47"/>
      <c r="I47"/>
      <c r="J47"/>
      <c r="K47"/>
      <c r="L47" s="555"/>
      <c r="M47"/>
      <c r="N47" s="96"/>
      <c r="O47" s="556"/>
      <c r="P47"/>
      <c r="Q47"/>
      <c r="R47"/>
      <c r="S47"/>
      <c r="T47"/>
      <c r="U47"/>
      <c r="V47"/>
    </row>
    <row r="48" spans="1:22" s="437" customFormat="1" ht="83.25" customHeight="1" outlineLevel="1" thickBot="1">
      <c r="A48" s="624">
        <v>11</v>
      </c>
      <c r="B48" s="878">
        <f t="shared" si="3"/>
        <v>481</v>
      </c>
      <c r="C48" s="626" t="s">
        <v>1323</v>
      </c>
      <c r="E48"/>
      <c r="F48"/>
      <c r="G48"/>
      <c r="H48"/>
      <c r="I48"/>
      <c r="J48"/>
      <c r="K48"/>
      <c r="L48" s="555"/>
      <c r="M48"/>
      <c r="N48" s="96"/>
      <c r="O48" s="556"/>
      <c r="P48"/>
      <c r="Q48"/>
      <c r="R48"/>
      <c r="S48"/>
      <c r="T48"/>
      <c r="U48"/>
      <c r="V48"/>
    </row>
    <row r="49" spans="1:22" s="437" customFormat="1" ht="83.25" customHeight="1" outlineLevel="1" thickBot="1">
      <c r="A49" s="624">
        <v>12</v>
      </c>
      <c r="B49" s="878">
        <f t="shared" si="3"/>
        <v>1099</v>
      </c>
      <c r="C49" s="626" t="s">
        <v>1107</v>
      </c>
      <c r="E49"/>
      <c r="F49"/>
      <c r="G49"/>
      <c r="H49"/>
      <c r="I49"/>
      <c r="J49"/>
      <c r="K49"/>
      <c r="L49" s="555"/>
      <c r="M49"/>
      <c r="N49" s="96"/>
      <c r="O49" s="556"/>
      <c r="P49"/>
      <c r="Q49"/>
      <c r="R49"/>
      <c r="S49"/>
      <c r="T49"/>
      <c r="U49"/>
      <c r="V49"/>
    </row>
    <row r="50" spans="1:22" s="437" customFormat="1" ht="83.25" customHeight="1" outlineLevel="1" thickBot="1">
      <c r="A50" s="624">
        <v>13</v>
      </c>
      <c r="B50" s="878">
        <f t="shared" si="3"/>
        <v>77</v>
      </c>
      <c r="C50" s="626" t="s">
        <v>626</v>
      </c>
      <c r="E50"/>
      <c r="F50"/>
      <c r="G50"/>
      <c r="H50"/>
      <c r="I50"/>
      <c r="J50"/>
      <c r="K50"/>
      <c r="L50" s="555"/>
      <c r="M50"/>
      <c r="N50" s="96"/>
      <c r="O50" s="556"/>
      <c r="P50"/>
      <c r="Q50"/>
      <c r="R50"/>
      <c r="S50"/>
      <c r="T50"/>
      <c r="U50"/>
      <c r="V50"/>
    </row>
    <row r="51" spans="1:22" s="437" customFormat="1" ht="83.25" customHeight="1" outlineLevel="1" thickBot="1">
      <c r="A51" s="624">
        <v>14</v>
      </c>
      <c r="B51" s="878">
        <f t="shared" si="3"/>
        <v>767</v>
      </c>
      <c r="C51" s="626" t="s">
        <v>1108</v>
      </c>
      <c r="E51"/>
      <c r="F51"/>
      <c r="G51"/>
      <c r="H51"/>
      <c r="I51"/>
      <c r="J51"/>
      <c r="K51"/>
      <c r="L51" s="555"/>
      <c r="M51"/>
      <c r="N51" s="96"/>
      <c r="O51" s="556"/>
      <c r="P51"/>
      <c r="Q51"/>
      <c r="R51"/>
      <c r="S51"/>
      <c r="T51"/>
      <c r="U51"/>
      <c r="V51"/>
    </row>
    <row r="52" spans="1:22" s="437" customFormat="1" ht="83.25" customHeight="1" outlineLevel="1" thickBot="1">
      <c r="A52" s="624">
        <v>15</v>
      </c>
      <c r="B52" s="878">
        <f t="shared" si="3"/>
        <v>572</v>
      </c>
      <c r="C52" s="626" t="s">
        <v>1109</v>
      </c>
      <c r="E52"/>
      <c r="F52"/>
      <c r="G52"/>
      <c r="H52"/>
      <c r="I52"/>
      <c r="J52"/>
      <c r="K52"/>
      <c r="L52" s="555"/>
      <c r="M52"/>
      <c r="N52" s="96"/>
      <c r="O52" s="556"/>
      <c r="P52"/>
      <c r="Q52"/>
      <c r="R52"/>
      <c r="S52"/>
      <c r="T52"/>
      <c r="U52"/>
      <c r="V52"/>
    </row>
    <row r="53" spans="1:22" s="437" customFormat="1" ht="83.25" customHeight="1" outlineLevel="1" thickBot="1">
      <c r="A53" s="624">
        <v>16</v>
      </c>
      <c r="B53" s="878">
        <f t="shared" si="3"/>
        <v>545</v>
      </c>
      <c r="C53" s="626" t="s">
        <v>1110</v>
      </c>
      <c r="E53"/>
      <c r="F53"/>
      <c r="G53"/>
      <c r="H53"/>
      <c r="I53"/>
      <c r="J53"/>
      <c r="K53"/>
      <c r="L53" s="555"/>
      <c r="M53"/>
      <c r="N53" s="96"/>
      <c r="O53" s="556"/>
      <c r="P53"/>
      <c r="Q53"/>
      <c r="R53"/>
      <c r="S53"/>
      <c r="T53"/>
      <c r="U53"/>
      <c r="V53"/>
    </row>
    <row r="54" spans="1:22" ht="83.25" customHeight="1" outlineLevel="1" thickBot="1">
      <c r="A54" s="628">
        <v>17</v>
      </c>
      <c r="B54" s="878">
        <f t="shared" si="3"/>
        <v>845</v>
      </c>
      <c r="C54" s="629" t="s">
        <v>1111</v>
      </c>
      <c r="L54" s="555"/>
      <c r="O54" s="556"/>
    </row>
    <row r="55" spans="1:22" s="437" customFormat="1" ht="83.25" customHeight="1" outlineLevel="1" thickTop="1" thickBot="1">
      <c r="A55" s="624">
        <v>18</v>
      </c>
      <c r="B55" s="877">
        <f t="shared" si="3"/>
        <v>882</v>
      </c>
      <c r="C55" s="625" t="s">
        <v>1102</v>
      </c>
      <c r="E55"/>
      <c r="F55"/>
      <c r="G55"/>
      <c r="H55"/>
      <c r="I55"/>
      <c r="J55"/>
      <c r="K55"/>
      <c r="L55" s="555"/>
      <c r="M55"/>
      <c r="N55" s="96"/>
      <c r="O55" s="556"/>
      <c r="P55"/>
      <c r="Q55"/>
      <c r="R55"/>
      <c r="S55"/>
      <c r="T55"/>
      <c r="U55"/>
      <c r="V55"/>
    </row>
    <row r="56" spans="1:22" ht="16.5" thickBot="1">
      <c r="A56" s="474"/>
      <c r="B56" s="470"/>
      <c r="C56" s="471"/>
      <c r="D56" s="454">
        <f t="shared" ref="D56:D61" si="4">LEN(C56)</f>
        <v>0</v>
      </c>
      <c r="L56" s="555"/>
      <c r="O56" s="556"/>
    </row>
    <row r="57" spans="1:22" ht="32.25" thickBot="1">
      <c r="A57" s="474"/>
      <c r="B57" s="877">
        <f t="shared" si="3"/>
        <v>480</v>
      </c>
      <c r="C57" s="614" t="s">
        <v>1112</v>
      </c>
      <c r="D57" s="454">
        <f t="shared" si="4"/>
        <v>480</v>
      </c>
      <c r="L57" s="555"/>
      <c r="O57" s="556"/>
    </row>
    <row r="58" spans="1:22" ht="16.5" thickBot="1">
      <c r="A58" s="474"/>
      <c r="B58" s="877">
        <f t="shared" si="3"/>
        <v>0</v>
      </c>
      <c r="C58" s="471"/>
      <c r="D58" s="454">
        <f t="shared" si="4"/>
        <v>0</v>
      </c>
      <c r="L58" s="555"/>
      <c r="O58" s="556"/>
    </row>
    <row r="59" spans="1:22" ht="32.25" thickBot="1">
      <c r="A59" s="474"/>
      <c r="B59" s="877">
        <f t="shared" si="3"/>
        <v>449</v>
      </c>
      <c r="C59" s="618" t="s">
        <v>1368</v>
      </c>
      <c r="D59" s="454">
        <f t="shared" si="4"/>
        <v>449</v>
      </c>
      <c r="L59" s="555"/>
      <c r="O59" s="556"/>
    </row>
    <row r="60" spans="1:22" ht="16.5" thickBot="1">
      <c r="A60" s="474"/>
      <c r="B60" s="470"/>
      <c r="C60" s="471"/>
      <c r="D60" s="454">
        <f t="shared" si="4"/>
        <v>0</v>
      </c>
      <c r="L60" s="555"/>
      <c r="O60" s="556"/>
    </row>
    <row r="61" spans="1:22" ht="129" customHeight="1" thickTop="1" thickBot="1">
      <c r="A61" s="474"/>
      <c r="B61" s="1058" t="s">
        <v>1369</v>
      </c>
      <c r="C61" s="1057" t="s">
        <v>1370</v>
      </c>
      <c r="D61" s="454">
        <f t="shared" si="4"/>
        <v>1660</v>
      </c>
      <c r="L61" s="555"/>
      <c r="O61" s="556"/>
    </row>
    <row r="62" spans="1:22" ht="17.25" thickTop="1" thickBot="1">
      <c r="A62" s="474"/>
      <c r="C62" s="1" t="s">
        <v>1113</v>
      </c>
      <c r="D62" s="454">
        <f t="shared" si="1"/>
        <v>169</v>
      </c>
      <c r="L62" s="555"/>
      <c r="O62" s="556"/>
    </row>
    <row r="63" spans="1:22" ht="16.5" thickBot="1">
      <c r="A63" s="474"/>
      <c r="C63" s="11" t="s">
        <v>1114</v>
      </c>
      <c r="D63" s="454">
        <f t="shared" si="1"/>
        <v>284</v>
      </c>
      <c r="L63" s="555"/>
      <c r="O63" s="556"/>
    </row>
    <row r="64" spans="1:22" ht="16.5" thickBot="1">
      <c r="A64" s="474"/>
      <c r="C64" s="11" t="s">
        <v>1115</v>
      </c>
      <c r="D64" s="454">
        <f t="shared" si="1"/>
        <v>201</v>
      </c>
      <c r="L64" s="555"/>
      <c r="O64" s="556"/>
    </row>
    <row r="65" spans="1:15" ht="16.5" thickBot="1">
      <c r="A65" s="474"/>
      <c r="C65" s="11" t="s">
        <v>1116</v>
      </c>
      <c r="D65" s="454">
        <f t="shared" si="1"/>
        <v>200</v>
      </c>
      <c r="L65" s="555"/>
      <c r="O65" s="556"/>
    </row>
    <row r="66" spans="1:15" ht="16.5" thickBot="1">
      <c r="A66" s="474"/>
      <c r="C66" s="11" t="s">
        <v>1117</v>
      </c>
      <c r="D66" s="454">
        <f t="shared" si="1"/>
        <v>187</v>
      </c>
      <c r="L66" s="555"/>
      <c r="O66" s="556"/>
    </row>
    <row r="67" spans="1:15" ht="16.5" thickBot="1">
      <c r="A67" s="474"/>
      <c r="C67" s="11" t="s">
        <v>1118</v>
      </c>
      <c r="D67" s="454">
        <f t="shared" si="1"/>
        <v>237</v>
      </c>
      <c r="L67" s="555"/>
      <c r="O67" s="556"/>
    </row>
    <row r="68" spans="1:15" ht="16.5" thickBot="1">
      <c r="A68" s="474"/>
      <c r="C68" s="11" t="s">
        <v>1119</v>
      </c>
      <c r="D68" s="454">
        <f t="shared" si="1"/>
        <v>183</v>
      </c>
      <c r="L68" s="555"/>
      <c r="O68" s="556"/>
    </row>
    <row r="69" spans="1:15" ht="16.5" thickBot="1">
      <c r="A69" s="474"/>
      <c r="C69" s="11" t="s">
        <v>1120</v>
      </c>
      <c r="D69" s="454">
        <f t="shared" si="1"/>
        <v>192</v>
      </c>
      <c r="L69" s="555"/>
      <c r="O69" s="556"/>
    </row>
    <row r="70" spans="1:15" ht="16.5" thickBot="1">
      <c r="A70" s="474"/>
      <c r="C70" s="11" t="s">
        <v>587</v>
      </c>
      <c r="D70" s="454">
        <f t="shared" si="1"/>
        <v>159</v>
      </c>
      <c r="L70" s="555"/>
      <c r="O70" s="556"/>
    </row>
    <row r="71" spans="1:15" ht="16.5" thickBot="1">
      <c r="A71" s="474"/>
      <c r="C71" s="11" t="s">
        <v>588</v>
      </c>
      <c r="D71" s="454">
        <f t="shared" si="1"/>
        <v>153</v>
      </c>
      <c r="L71" s="555"/>
      <c r="O71" s="556"/>
    </row>
    <row r="72" spans="1:15" ht="16.5" thickBot="1">
      <c r="A72" s="474"/>
      <c r="C72" s="11" t="s">
        <v>1121</v>
      </c>
      <c r="D72" s="454">
        <f t="shared" si="1"/>
        <v>168</v>
      </c>
      <c r="L72" s="555"/>
      <c r="O72" s="556"/>
    </row>
    <row r="73" spans="1:15" ht="16.5" thickBot="1">
      <c r="A73" s="474"/>
      <c r="C73" s="11" t="s">
        <v>1122</v>
      </c>
      <c r="D73" s="454">
        <f t="shared" si="1"/>
        <v>136</v>
      </c>
      <c r="L73" s="555"/>
      <c r="O73" s="556"/>
    </row>
    <row r="74" spans="1:15" ht="16.5" thickBot="1">
      <c r="A74" s="474"/>
      <c r="C74" s="11" t="s">
        <v>1123</v>
      </c>
      <c r="D74" s="454">
        <f t="shared" si="1"/>
        <v>166</v>
      </c>
      <c r="L74" s="555"/>
      <c r="O74" s="556"/>
    </row>
    <row r="75" spans="1:15" ht="16.5" thickBot="1">
      <c r="A75" s="474"/>
      <c r="C75" s="11" t="s">
        <v>1124</v>
      </c>
      <c r="D75" s="454">
        <f t="shared" si="1"/>
        <v>130</v>
      </c>
      <c r="L75" s="555"/>
      <c r="O75" s="556"/>
    </row>
    <row r="76" spans="1:15" ht="16.5" thickBot="1">
      <c r="A76" s="474"/>
      <c r="C76" s="11" t="s">
        <v>1125</v>
      </c>
      <c r="D76" s="454">
        <f t="shared" si="1"/>
        <v>172</v>
      </c>
      <c r="L76" s="555"/>
      <c r="O76" s="556"/>
    </row>
    <row r="77" spans="1:15" ht="16.5" thickBot="1">
      <c r="A77" s="474"/>
      <c r="C77" s="11" t="s">
        <v>1126</v>
      </c>
      <c r="D77" s="454">
        <f t="shared" si="1"/>
        <v>178</v>
      </c>
      <c r="L77" s="555"/>
      <c r="O77" s="556"/>
    </row>
    <row r="78" spans="1:15" ht="16.5" thickBot="1">
      <c r="A78" s="474"/>
      <c r="C78" s="11" t="s">
        <v>1127</v>
      </c>
      <c r="D78" s="454">
        <f t="shared" si="1"/>
        <v>156</v>
      </c>
      <c r="L78" s="555"/>
      <c r="O78" s="556"/>
    </row>
    <row r="79" spans="1:15" ht="16.5" thickBot="1">
      <c r="A79" s="474"/>
      <c r="C79" s="11" t="s">
        <v>1128</v>
      </c>
      <c r="D79" s="454">
        <f t="shared" si="1"/>
        <v>158</v>
      </c>
      <c r="L79" s="555"/>
      <c r="O79" s="556"/>
    </row>
    <row r="80" spans="1:15" ht="16.5" thickBot="1">
      <c r="A80" s="474"/>
      <c r="C80" s="1" t="s">
        <v>589</v>
      </c>
      <c r="D80" s="454">
        <f t="shared" si="1"/>
        <v>99</v>
      </c>
      <c r="L80" s="555"/>
      <c r="O80" s="556"/>
    </row>
    <row r="81" spans="1:15">
      <c r="A81" s="474"/>
      <c r="L81" s="555"/>
      <c r="O81" s="556"/>
    </row>
    <row r="82" spans="1:15" ht="15.75" thickBot="1">
      <c r="A82" s="474"/>
      <c r="L82" s="555"/>
      <c r="O82" s="556"/>
    </row>
    <row r="83" spans="1:15" ht="32.25" thickBot="1">
      <c r="A83" s="474"/>
      <c r="C83" s="451" t="s">
        <v>1129</v>
      </c>
      <c r="D83" s="454">
        <f t="shared" ref="D83" si="5">LEN(C83)</f>
        <v>493</v>
      </c>
      <c r="L83" s="555"/>
      <c r="O83" s="556"/>
    </row>
    <row r="84" spans="1:15" ht="32.25" thickBot="1">
      <c r="A84" s="474"/>
      <c r="C84" s="451" t="s">
        <v>1130</v>
      </c>
      <c r="L84" s="555"/>
      <c r="O84" s="556"/>
    </row>
    <row r="85" spans="1:15">
      <c r="A85" s="474"/>
      <c r="C85" t="s">
        <v>590</v>
      </c>
      <c r="L85" s="555"/>
      <c r="O85" s="556"/>
    </row>
    <row r="86" spans="1:15">
      <c r="A86" s="474"/>
      <c r="L86" s="555"/>
      <c r="O86" s="556"/>
    </row>
    <row r="87" spans="1:15">
      <c r="A87" s="474"/>
      <c r="L87" s="555"/>
      <c r="O87" s="556"/>
    </row>
    <row r="88" spans="1:15">
      <c r="A88" s="474"/>
      <c r="L88" s="555"/>
      <c r="O88" s="556"/>
    </row>
    <row r="89" spans="1:15">
      <c r="A89" s="474"/>
      <c r="L89" s="555"/>
      <c r="O89" s="556"/>
    </row>
    <row r="90" spans="1:15">
      <c r="A90" s="474"/>
      <c r="L90" s="555"/>
      <c r="O90" s="556"/>
    </row>
    <row r="91" spans="1:15">
      <c r="A91" s="474"/>
      <c r="L91" s="555"/>
      <c r="O91" s="556"/>
    </row>
    <row r="92" spans="1:15">
      <c r="A92" s="474"/>
      <c r="L92" s="555"/>
      <c r="O92" s="556"/>
    </row>
    <row r="93" spans="1:15">
      <c r="A93" s="474"/>
      <c r="L93" s="555"/>
      <c r="O93" s="556"/>
    </row>
    <row r="94" spans="1:15">
      <c r="A94" s="474"/>
      <c r="L94" s="555"/>
      <c r="O94" s="556"/>
    </row>
    <row r="95" spans="1:15">
      <c r="A95" s="474"/>
      <c r="L95" s="555"/>
      <c r="O95" s="556"/>
    </row>
    <row r="96" spans="1:15">
      <c r="A96" s="474"/>
      <c r="L96" s="555"/>
      <c r="O96" s="556"/>
    </row>
    <row r="97" spans="1:15">
      <c r="A97" s="474"/>
      <c r="L97" s="555"/>
      <c r="O97" s="556"/>
    </row>
    <row r="98" spans="1:15">
      <c r="A98" s="474"/>
      <c r="L98" s="555"/>
      <c r="O98" s="556"/>
    </row>
    <row r="99" spans="1:15">
      <c r="A99" s="474"/>
      <c r="L99" s="555"/>
      <c r="O99" s="556"/>
    </row>
    <row r="100" spans="1:15">
      <c r="A100" s="474"/>
      <c r="L100" s="555"/>
      <c r="O100" s="556"/>
    </row>
    <row r="101" spans="1:15">
      <c r="A101" s="474"/>
      <c r="L101" s="555"/>
      <c r="O101" s="556"/>
    </row>
    <row r="102" spans="1:15">
      <c r="A102" s="474"/>
      <c r="L102" s="555"/>
      <c r="O102" s="556"/>
    </row>
    <row r="103" spans="1:15">
      <c r="A103" s="474"/>
      <c r="L103" s="555"/>
      <c r="O103" s="556"/>
    </row>
    <row r="104" spans="1:15">
      <c r="A104" s="474"/>
      <c r="L104" s="555"/>
      <c r="O104" s="556"/>
    </row>
    <row r="105" spans="1:15">
      <c r="A105" s="474"/>
      <c r="L105" s="555"/>
      <c r="O105" s="556"/>
    </row>
    <row r="106" spans="1:15">
      <c r="A106" s="474"/>
      <c r="L106" s="555"/>
      <c r="O106" s="556"/>
    </row>
    <row r="107" spans="1:15">
      <c r="A107" s="474"/>
      <c r="L107" s="555"/>
      <c r="O107" s="556"/>
    </row>
    <row r="108" spans="1:15">
      <c r="A108" s="474"/>
      <c r="L108" s="555"/>
      <c r="O108" s="556"/>
    </row>
    <row r="109" spans="1:15">
      <c r="A109" s="474"/>
      <c r="L109" s="555"/>
      <c r="O109" s="556"/>
    </row>
    <row r="110" spans="1:15">
      <c r="A110" s="474"/>
      <c r="L110" s="555"/>
      <c r="O110" s="556"/>
    </row>
    <row r="111" spans="1:15">
      <c r="A111" s="474"/>
      <c r="L111" s="555"/>
      <c r="O111" s="556"/>
    </row>
    <row r="112" spans="1:15">
      <c r="A112" s="474"/>
      <c r="L112" s="555"/>
      <c r="O112" s="556"/>
    </row>
    <row r="113" spans="1:15">
      <c r="A113" s="474"/>
      <c r="L113" s="555"/>
      <c r="O113" s="556"/>
    </row>
    <row r="114" spans="1:15">
      <c r="A114" s="474"/>
      <c r="L114" s="555"/>
      <c r="O114" s="556"/>
    </row>
    <row r="115" spans="1:15">
      <c r="A115" s="474"/>
      <c r="L115" s="555"/>
      <c r="O115" s="556"/>
    </row>
    <row r="116" spans="1:15">
      <c r="A116" s="474"/>
      <c r="L116" s="555"/>
      <c r="O116" s="556"/>
    </row>
    <row r="117" spans="1:15">
      <c r="A117" s="474"/>
      <c r="L117" s="555"/>
      <c r="O117" s="556"/>
    </row>
    <row r="118" spans="1:15">
      <c r="A118" s="474"/>
      <c r="L118" s="555"/>
      <c r="O118" s="556"/>
    </row>
    <row r="119" spans="1:15">
      <c r="A119" s="474"/>
      <c r="L119" s="555"/>
      <c r="O119" s="556"/>
    </row>
    <row r="120" spans="1:15">
      <c r="A120" s="474"/>
      <c r="L120" s="555"/>
      <c r="O120" s="556"/>
    </row>
    <row r="121" spans="1:15">
      <c r="A121" s="474"/>
      <c r="L121" s="555"/>
      <c r="O121" s="556"/>
    </row>
    <row r="122" spans="1:15">
      <c r="A122" s="474"/>
      <c r="L122" s="555"/>
      <c r="O122" s="556"/>
    </row>
    <row r="123" spans="1:15">
      <c r="A123" s="474"/>
      <c r="L123" s="555"/>
      <c r="O123" s="556"/>
    </row>
    <row r="124" spans="1:15">
      <c r="A124" s="474"/>
      <c r="L124" s="555"/>
      <c r="O124" s="556"/>
    </row>
    <row r="125" spans="1:15">
      <c r="A125" s="474"/>
      <c r="L125" s="555"/>
      <c r="O125" s="556"/>
    </row>
    <row r="126" spans="1:15">
      <c r="A126" s="474"/>
      <c r="L126" s="555"/>
      <c r="O126" s="556"/>
    </row>
    <row r="127" spans="1:15">
      <c r="A127" s="474"/>
      <c r="L127" s="555"/>
      <c r="O127" s="556"/>
    </row>
    <row r="128" spans="1:15">
      <c r="A128" s="474"/>
      <c r="L128" s="555"/>
      <c r="O128" s="556"/>
    </row>
    <row r="129" spans="1:15">
      <c r="A129" s="474"/>
      <c r="L129" s="555"/>
      <c r="O129" s="556"/>
    </row>
    <row r="130" spans="1:15">
      <c r="A130" s="474"/>
      <c r="L130" s="555"/>
      <c r="O130" s="556"/>
    </row>
    <row r="131" spans="1:15">
      <c r="A131" s="474"/>
      <c r="L131" s="555"/>
      <c r="O131" s="556"/>
    </row>
    <row r="132" spans="1:15">
      <c r="A132" s="474"/>
      <c r="L132" s="555"/>
      <c r="O132" s="556"/>
    </row>
    <row r="133" spans="1:15">
      <c r="A133" s="474"/>
      <c r="L133" s="555"/>
      <c r="O133" s="556"/>
    </row>
    <row r="134" spans="1:15">
      <c r="A134" s="474"/>
      <c r="L134" s="555"/>
      <c r="O134" s="556"/>
    </row>
    <row r="135" spans="1:15">
      <c r="A135" s="474"/>
      <c r="L135" s="555"/>
      <c r="O135" s="556"/>
    </row>
    <row r="136" spans="1:15">
      <c r="A136" s="474"/>
      <c r="L136" s="555"/>
      <c r="O136" s="556"/>
    </row>
    <row r="137" spans="1:15">
      <c r="A137" s="474"/>
      <c r="L137" s="555"/>
      <c r="O137" s="556"/>
    </row>
    <row r="138" spans="1:15">
      <c r="A138" s="474"/>
      <c r="L138" s="555"/>
      <c r="O138" s="556"/>
    </row>
    <row r="139" spans="1:15">
      <c r="A139" s="474"/>
      <c r="L139" s="555"/>
      <c r="O139" s="556"/>
    </row>
    <row r="140" spans="1:15">
      <c r="A140" s="474"/>
      <c r="L140" s="555"/>
      <c r="O140" s="556"/>
    </row>
    <row r="141" spans="1:15">
      <c r="A141" s="474"/>
      <c r="L141" s="555"/>
      <c r="O141" s="556"/>
    </row>
    <row r="142" spans="1:15">
      <c r="A142" s="474"/>
      <c r="L142" s="555"/>
      <c r="O142" s="556"/>
    </row>
    <row r="143" spans="1:15">
      <c r="A143" s="474"/>
      <c r="L143" s="555"/>
      <c r="O143" s="556"/>
    </row>
    <row r="144" spans="1:15">
      <c r="A144" s="474"/>
      <c r="L144" s="555"/>
      <c r="O144" s="556"/>
    </row>
    <row r="145" spans="1:15">
      <c r="A145" s="474"/>
      <c r="L145" s="555"/>
      <c r="O145" s="556"/>
    </row>
    <row r="146" spans="1:15">
      <c r="A146" s="474"/>
      <c r="L146" s="555"/>
      <c r="O146" s="556"/>
    </row>
    <row r="147" spans="1:15">
      <c r="A147" s="474"/>
      <c r="L147" s="555"/>
      <c r="O147" s="556"/>
    </row>
    <row r="148" spans="1:15">
      <c r="A148" s="474"/>
      <c r="L148" s="555"/>
      <c r="O148" s="556"/>
    </row>
    <row r="149" spans="1:15">
      <c r="A149" s="474"/>
      <c r="L149" s="555"/>
      <c r="O149" s="556"/>
    </row>
    <row r="150" spans="1:15">
      <c r="A150" s="474"/>
      <c r="L150" s="555"/>
      <c r="O150" s="556"/>
    </row>
    <row r="151" spans="1:15">
      <c r="A151" s="474"/>
      <c r="L151" s="555"/>
      <c r="O151" s="556"/>
    </row>
    <row r="152" spans="1:15">
      <c r="A152" s="474"/>
      <c r="L152" s="555"/>
      <c r="O152" s="556"/>
    </row>
    <row r="153" spans="1:15">
      <c r="A153" s="474"/>
      <c r="L153" s="555"/>
      <c r="O153" s="556"/>
    </row>
    <row r="154" spans="1:15">
      <c r="A154" s="474"/>
      <c r="L154" s="555"/>
      <c r="O154" s="556"/>
    </row>
    <row r="155" spans="1:15">
      <c r="A155" s="474"/>
      <c r="L155" s="555"/>
      <c r="O155" s="556"/>
    </row>
    <row r="156" spans="1:15">
      <c r="A156" s="474"/>
      <c r="L156" s="555"/>
      <c r="O156" s="556"/>
    </row>
    <row r="157" spans="1:15">
      <c r="A157" s="474"/>
      <c r="L157" s="555"/>
      <c r="O157" s="556"/>
    </row>
    <row r="158" spans="1:15">
      <c r="A158" s="474"/>
      <c r="L158" s="555"/>
      <c r="O158" s="556"/>
    </row>
    <row r="159" spans="1:15">
      <c r="A159" s="474"/>
      <c r="L159" s="555"/>
      <c r="O159" s="556"/>
    </row>
    <row r="160" spans="1:15">
      <c r="A160" s="474"/>
      <c r="L160" s="555"/>
      <c r="O160" s="556"/>
    </row>
    <row r="161" spans="1:15">
      <c r="A161" s="474"/>
      <c r="L161" s="555"/>
      <c r="O161" s="556"/>
    </row>
    <row r="162" spans="1:15">
      <c r="A162" s="474"/>
      <c r="L162" s="555"/>
      <c r="O162" s="556"/>
    </row>
    <row r="163" spans="1:15">
      <c r="A163" s="474"/>
      <c r="L163" s="555"/>
      <c r="O163" s="556"/>
    </row>
    <row r="164" spans="1:15">
      <c r="A164" s="474"/>
      <c r="L164" s="555"/>
      <c r="O164" s="556"/>
    </row>
    <row r="165" spans="1:15">
      <c r="A165" s="474"/>
      <c r="L165" s="555"/>
      <c r="O165" s="556"/>
    </row>
    <row r="166" spans="1:15">
      <c r="A166" s="474"/>
      <c r="L166" s="555"/>
      <c r="O166" s="556"/>
    </row>
    <row r="167" spans="1:15">
      <c r="A167" s="474"/>
      <c r="L167" s="555"/>
      <c r="O167" s="556"/>
    </row>
    <row r="168" spans="1:15">
      <c r="A168" s="474"/>
      <c r="L168" s="555"/>
      <c r="O168" s="556"/>
    </row>
    <row r="169" spans="1:15">
      <c r="A169" s="474"/>
      <c r="L169" s="555"/>
      <c r="O169" s="556"/>
    </row>
    <row r="170" spans="1:15">
      <c r="A170" s="474"/>
      <c r="L170" s="555"/>
      <c r="O170" s="556"/>
    </row>
    <row r="171" spans="1:15">
      <c r="L171" s="555"/>
      <c r="O171" s="556"/>
    </row>
    <row r="172" spans="1:15">
      <c r="L172" s="555"/>
      <c r="O172" s="556"/>
    </row>
    <row r="173" spans="1:15">
      <c r="L173" s="555"/>
      <c r="O173" s="556"/>
    </row>
    <row r="174" spans="1:15">
      <c r="L174" s="555"/>
      <c r="O174" s="556"/>
    </row>
    <row r="175" spans="1:15">
      <c r="L175" s="555"/>
      <c r="O175" s="556"/>
    </row>
    <row r="176" spans="1:15">
      <c r="L176" s="555"/>
      <c r="O176" s="556"/>
    </row>
    <row r="177" spans="12:15">
      <c r="L177" s="555"/>
      <c r="O177" s="556"/>
    </row>
    <row r="178" spans="12:15">
      <c r="L178" s="555"/>
      <c r="O178" s="556"/>
    </row>
    <row r="179" spans="12:15">
      <c r="L179" s="555"/>
      <c r="O179" s="556"/>
    </row>
    <row r="180" spans="12:15">
      <c r="L180" s="555"/>
      <c r="O180" s="556"/>
    </row>
    <row r="181" spans="12:15">
      <c r="L181" s="555"/>
      <c r="O181" s="556"/>
    </row>
    <row r="182" spans="12:15">
      <c r="L182" s="555"/>
      <c r="O182" s="556"/>
    </row>
    <row r="183" spans="12:15">
      <c r="L183" s="555"/>
      <c r="O183" s="556"/>
    </row>
    <row r="184" spans="12:15">
      <c r="L184" s="555"/>
      <c r="O184" s="556"/>
    </row>
    <row r="185" spans="12:15">
      <c r="L185" s="555"/>
      <c r="O185" s="556"/>
    </row>
    <row r="186" spans="12:15">
      <c r="L186" s="555"/>
      <c r="O186" s="556"/>
    </row>
    <row r="187" spans="12:15">
      <c r="L187" s="555"/>
      <c r="O187" s="556"/>
    </row>
    <row r="188" spans="12:15">
      <c r="L188" s="555"/>
      <c r="O188" s="556"/>
    </row>
    <row r="189" spans="12:15">
      <c r="L189" s="555"/>
      <c r="O189" s="556"/>
    </row>
    <row r="190" spans="12:15">
      <c r="L190" s="555"/>
      <c r="O190" s="556"/>
    </row>
    <row r="191" spans="12:15">
      <c r="L191" s="555"/>
      <c r="O191" s="556"/>
    </row>
    <row r="192" spans="12:15">
      <c r="L192" s="555"/>
      <c r="O192" s="556"/>
    </row>
    <row r="193" spans="12:15">
      <c r="L193" s="555"/>
      <c r="O193" s="556"/>
    </row>
    <row r="194" spans="12:15">
      <c r="L194" s="555"/>
      <c r="O194" s="556"/>
    </row>
    <row r="195" spans="12:15">
      <c r="L195" s="555"/>
      <c r="O195" s="556"/>
    </row>
    <row r="196" spans="12:15">
      <c r="L196" s="555"/>
      <c r="O196" s="556"/>
    </row>
    <row r="197" spans="12:15">
      <c r="L197" s="555"/>
      <c r="O197" s="556"/>
    </row>
    <row r="198" spans="12:15">
      <c r="L198" s="555"/>
      <c r="O198" s="556"/>
    </row>
    <row r="199" spans="12:15">
      <c r="L199" s="555"/>
      <c r="O199" s="556"/>
    </row>
    <row r="200" spans="12:15">
      <c r="L200" s="555"/>
      <c r="O200" s="556"/>
    </row>
    <row r="201" spans="12:15">
      <c r="L201" s="555"/>
      <c r="O201" s="556"/>
    </row>
    <row r="202" spans="12:15">
      <c r="L202" s="555"/>
      <c r="O202" s="556"/>
    </row>
    <row r="203" spans="12:15">
      <c r="L203" s="555"/>
      <c r="O203" s="556"/>
    </row>
    <row r="204" spans="12:15">
      <c r="L204" s="555"/>
      <c r="O204" s="556"/>
    </row>
    <row r="205" spans="12:15">
      <c r="L205" s="555"/>
      <c r="O205" s="556"/>
    </row>
    <row r="206" spans="12:15">
      <c r="L206" s="555"/>
      <c r="O206" s="556"/>
    </row>
    <row r="207" spans="12:15">
      <c r="L207" s="555"/>
      <c r="O207" s="556"/>
    </row>
    <row r="208" spans="12:15">
      <c r="L208" s="555"/>
      <c r="O208" s="556"/>
    </row>
    <row r="209" spans="12:15">
      <c r="L209" s="555"/>
      <c r="O209" s="556"/>
    </row>
    <row r="210" spans="12:15">
      <c r="L210" s="555"/>
      <c r="O210" s="556"/>
    </row>
    <row r="211" spans="12:15">
      <c r="L211" s="555"/>
      <c r="O211" s="556"/>
    </row>
    <row r="212" spans="12:15">
      <c r="L212" s="555"/>
      <c r="O212" s="556"/>
    </row>
    <row r="213" spans="12:15">
      <c r="L213" s="555"/>
      <c r="O213" s="556"/>
    </row>
    <row r="214" spans="12:15">
      <c r="L214" s="555"/>
      <c r="O214" s="556"/>
    </row>
    <row r="215" spans="12:15">
      <c r="L215" s="555"/>
      <c r="O215" s="556"/>
    </row>
    <row r="216" spans="12:15">
      <c r="L216" s="555"/>
      <c r="O216" s="556"/>
    </row>
    <row r="217" spans="12:15">
      <c r="L217" s="555"/>
      <c r="O217" s="556"/>
    </row>
    <row r="218" spans="12:15">
      <c r="L218" s="555"/>
      <c r="O218" s="556"/>
    </row>
    <row r="219" spans="12:15">
      <c r="L219" s="555"/>
      <c r="O219" s="556"/>
    </row>
    <row r="220" spans="12:15">
      <c r="L220" s="555"/>
      <c r="O220" s="556"/>
    </row>
    <row r="221" spans="12:15">
      <c r="L221" s="555"/>
      <c r="O221" s="556"/>
    </row>
    <row r="222" spans="12:15">
      <c r="L222" s="555"/>
      <c r="O222" s="556"/>
    </row>
    <row r="223" spans="12:15">
      <c r="L223" s="555"/>
      <c r="O223" s="556"/>
    </row>
    <row r="224" spans="12:15">
      <c r="L224" s="555"/>
      <c r="O224" s="556"/>
    </row>
    <row r="225" spans="12:15">
      <c r="L225" s="555"/>
      <c r="O225" s="556"/>
    </row>
    <row r="226" spans="12:15">
      <c r="L226" s="555"/>
      <c r="O226" s="556"/>
    </row>
    <row r="227" spans="12:15">
      <c r="L227" s="555"/>
      <c r="O227" s="556"/>
    </row>
    <row r="228" spans="12:15">
      <c r="L228" s="555"/>
      <c r="O228" s="556"/>
    </row>
    <row r="229" spans="12:15">
      <c r="L229" s="555"/>
      <c r="O229" s="556"/>
    </row>
    <row r="230" spans="12:15">
      <c r="L230" s="555"/>
      <c r="O230" s="556"/>
    </row>
    <row r="231" spans="12:15">
      <c r="L231" s="555"/>
      <c r="O231" s="556"/>
    </row>
    <row r="232" spans="12:15">
      <c r="L232" s="555"/>
      <c r="O232" s="556"/>
    </row>
    <row r="233" spans="12:15">
      <c r="L233" s="555"/>
      <c r="O233" s="556"/>
    </row>
    <row r="234" spans="12:15">
      <c r="L234" s="555"/>
      <c r="O234" s="556"/>
    </row>
    <row r="235" spans="12:15">
      <c r="L235" s="555"/>
      <c r="O235" s="556"/>
    </row>
    <row r="236" spans="12:15">
      <c r="L236" s="555"/>
      <c r="O236" s="556"/>
    </row>
    <row r="237" spans="12:15">
      <c r="L237" s="555"/>
      <c r="O237" s="556"/>
    </row>
    <row r="238" spans="12:15">
      <c r="L238" s="555"/>
      <c r="O238" s="556"/>
    </row>
    <row r="239" spans="12:15">
      <c r="L239" s="555"/>
      <c r="O239" s="556"/>
    </row>
    <row r="240" spans="12:15">
      <c r="L240" s="555"/>
      <c r="O240" s="556"/>
    </row>
    <row r="241" spans="12:15">
      <c r="L241" s="555"/>
      <c r="O241" s="556"/>
    </row>
    <row r="242" spans="12:15">
      <c r="L242" s="555"/>
      <c r="O242" s="556"/>
    </row>
    <row r="243" spans="12:15">
      <c r="L243" s="555"/>
      <c r="O243" s="556"/>
    </row>
    <row r="244" spans="12:15">
      <c r="L244" s="555"/>
      <c r="O244" s="556"/>
    </row>
    <row r="245" spans="12:15">
      <c r="L245" s="555"/>
      <c r="O245" s="556"/>
    </row>
    <row r="246" spans="12:15">
      <c r="L246" s="555"/>
      <c r="O246" s="556"/>
    </row>
    <row r="247" spans="12:15">
      <c r="L247" s="555"/>
      <c r="O247" s="556"/>
    </row>
    <row r="248" spans="12:15">
      <c r="L248" s="555"/>
      <c r="O248" s="556"/>
    </row>
    <row r="249" spans="12:15">
      <c r="L249" s="555"/>
      <c r="O249" s="556"/>
    </row>
    <row r="250" spans="12:15">
      <c r="L250" s="555"/>
      <c r="O250" s="556"/>
    </row>
    <row r="251" spans="12:15">
      <c r="L251" s="555"/>
      <c r="O251" s="556"/>
    </row>
    <row r="252" spans="12:15">
      <c r="L252" s="555"/>
      <c r="O252" s="556"/>
    </row>
    <row r="253" spans="12:15">
      <c r="L253" s="555"/>
      <c r="O253" s="556"/>
    </row>
    <row r="254" spans="12:15">
      <c r="L254" s="555"/>
      <c r="O254" s="556"/>
    </row>
    <row r="255" spans="12:15">
      <c r="L255" s="555"/>
      <c r="O255" s="556"/>
    </row>
    <row r="256" spans="12:15">
      <c r="L256" s="555"/>
      <c r="O256" s="556"/>
    </row>
    <row r="257" spans="12:15">
      <c r="L257" s="555"/>
      <c r="O257" s="556"/>
    </row>
    <row r="258" spans="12:15">
      <c r="L258" s="555"/>
      <c r="O258" s="556"/>
    </row>
    <row r="259" spans="12:15">
      <c r="L259" s="555"/>
      <c r="O259" s="556"/>
    </row>
    <row r="260" spans="12:15">
      <c r="L260" s="555"/>
      <c r="O260" s="556"/>
    </row>
    <row r="261" spans="12:15">
      <c r="L261" s="555"/>
      <c r="O261" s="556"/>
    </row>
    <row r="262" spans="12:15">
      <c r="L262" s="555"/>
      <c r="O262" s="556"/>
    </row>
    <row r="263" spans="12:15">
      <c r="L263" s="555"/>
      <c r="O263" s="556"/>
    </row>
    <row r="264" spans="12:15">
      <c r="L264" s="555"/>
      <c r="O264" s="556"/>
    </row>
    <row r="265" spans="12:15">
      <c r="L265" s="555"/>
      <c r="O265" s="556"/>
    </row>
    <row r="266" spans="12:15">
      <c r="L266" s="555"/>
      <c r="O266" s="556"/>
    </row>
    <row r="267" spans="12:15">
      <c r="L267" s="555"/>
      <c r="O267" s="556"/>
    </row>
    <row r="268" spans="12:15">
      <c r="L268" s="555"/>
      <c r="O268" s="556"/>
    </row>
    <row r="269" spans="12:15">
      <c r="L269" s="555"/>
      <c r="O269" s="556"/>
    </row>
    <row r="270" spans="12:15">
      <c r="L270" s="555"/>
      <c r="O270" s="556"/>
    </row>
    <row r="271" spans="12:15">
      <c r="L271" s="555"/>
      <c r="O271" s="556"/>
    </row>
    <row r="272" spans="12:15">
      <c r="L272" s="555"/>
      <c r="O272" s="556"/>
    </row>
    <row r="273" spans="12:15">
      <c r="L273" s="555"/>
      <c r="O273" s="556"/>
    </row>
    <row r="274" spans="12:15">
      <c r="L274" s="555"/>
      <c r="O274" s="556"/>
    </row>
    <row r="275" spans="12:15">
      <c r="L275" s="555"/>
      <c r="O275" s="556"/>
    </row>
    <row r="276" spans="12:15">
      <c r="L276" s="555"/>
      <c r="O276" s="556"/>
    </row>
    <row r="277" spans="12:15">
      <c r="L277" s="555"/>
      <c r="O277" s="556"/>
    </row>
    <row r="278" spans="12:15">
      <c r="L278" s="555"/>
      <c r="O278" s="556"/>
    </row>
    <row r="279" spans="12:15">
      <c r="L279" s="555"/>
      <c r="O279" s="556"/>
    </row>
    <row r="280" spans="12:15">
      <c r="L280" s="555"/>
      <c r="O280" s="556"/>
    </row>
    <row r="281" spans="12:15">
      <c r="L281" s="555"/>
      <c r="O281" s="556"/>
    </row>
    <row r="282" spans="12:15">
      <c r="L282" s="555"/>
      <c r="O282" s="556"/>
    </row>
    <row r="283" spans="12:15">
      <c r="L283" s="555"/>
      <c r="O283" s="556"/>
    </row>
    <row r="284" spans="12:15">
      <c r="L284" s="555"/>
      <c r="O284" s="556"/>
    </row>
    <row r="285" spans="12:15">
      <c r="L285" s="555"/>
      <c r="O285" s="556"/>
    </row>
    <row r="286" spans="12:15">
      <c r="L286" s="555"/>
      <c r="O286" s="556"/>
    </row>
    <row r="287" spans="12:15">
      <c r="L287" s="555"/>
      <c r="O287" s="556"/>
    </row>
    <row r="288" spans="12:15">
      <c r="L288" s="555"/>
      <c r="O288" s="556"/>
    </row>
    <row r="289" spans="12:15">
      <c r="L289" s="555"/>
      <c r="O289" s="556"/>
    </row>
    <row r="290" spans="12:15">
      <c r="L290" s="555"/>
      <c r="O290" s="556"/>
    </row>
    <row r="291" spans="12:15">
      <c r="L291" s="555"/>
      <c r="O291" s="556"/>
    </row>
    <row r="292" spans="12:15">
      <c r="L292" s="555"/>
      <c r="O292" s="556"/>
    </row>
    <row r="293" spans="12:15">
      <c r="L293" s="555"/>
      <c r="O293" s="556"/>
    </row>
    <row r="294" spans="12:15">
      <c r="L294" s="555"/>
      <c r="O294" s="556"/>
    </row>
    <row r="295" spans="12:15">
      <c r="L295" s="555"/>
      <c r="O295" s="556"/>
    </row>
    <row r="296" spans="12:15">
      <c r="L296" s="555"/>
      <c r="O296" s="556"/>
    </row>
    <row r="297" spans="12:15">
      <c r="L297" s="555"/>
      <c r="O297" s="556"/>
    </row>
    <row r="298" spans="12:15">
      <c r="L298" s="555"/>
      <c r="O298" s="556"/>
    </row>
    <row r="299" spans="12:15">
      <c r="L299" s="555"/>
      <c r="O299" s="556"/>
    </row>
    <row r="300" spans="12:15">
      <c r="L300" s="555"/>
      <c r="O300" s="556"/>
    </row>
    <row r="301" spans="12:15">
      <c r="L301" s="555"/>
      <c r="O301" s="556"/>
    </row>
    <row r="302" spans="12:15">
      <c r="L302" s="555"/>
      <c r="O302" s="556"/>
    </row>
    <row r="303" spans="12:15">
      <c r="L303" s="555"/>
      <c r="O303" s="556"/>
    </row>
    <row r="304" spans="12:15">
      <c r="L304" s="555"/>
      <c r="O304" s="556"/>
    </row>
    <row r="305" spans="12:15">
      <c r="L305" s="555"/>
      <c r="O305" s="556"/>
    </row>
    <row r="306" spans="12:15">
      <c r="L306" s="555"/>
      <c r="O306" s="556"/>
    </row>
    <row r="307" spans="12:15">
      <c r="L307" s="555"/>
      <c r="O307" s="556"/>
    </row>
    <row r="308" spans="12:15">
      <c r="L308" s="555"/>
      <c r="O308" s="556"/>
    </row>
    <row r="309" spans="12:15">
      <c r="L309" s="555"/>
      <c r="O309" s="556"/>
    </row>
    <row r="310" spans="12:15">
      <c r="L310" s="555"/>
      <c r="O310" s="556"/>
    </row>
    <row r="311" spans="12:15">
      <c r="L311" s="555"/>
      <c r="O311" s="556"/>
    </row>
    <row r="312" spans="12:15">
      <c r="L312" s="555"/>
      <c r="O312" s="556"/>
    </row>
    <row r="313" spans="12:15">
      <c r="L313" s="555"/>
      <c r="O313" s="556"/>
    </row>
    <row r="314" spans="12:15">
      <c r="L314" s="555"/>
      <c r="O314" s="556"/>
    </row>
    <row r="315" spans="12:15">
      <c r="L315" s="555"/>
      <c r="O315" s="556"/>
    </row>
    <row r="316" spans="12:15">
      <c r="L316" s="555"/>
      <c r="O316" s="556"/>
    </row>
    <row r="317" spans="12:15">
      <c r="L317" s="555"/>
      <c r="O317" s="556"/>
    </row>
    <row r="318" spans="12:15">
      <c r="L318" s="555"/>
      <c r="O318" s="556"/>
    </row>
    <row r="319" spans="12:15">
      <c r="L319" s="555"/>
      <c r="O319" s="556"/>
    </row>
    <row r="320" spans="12:15">
      <c r="L320" s="555"/>
      <c r="O320" s="556"/>
    </row>
    <row r="321" spans="12:15">
      <c r="L321" s="555"/>
      <c r="O321" s="556"/>
    </row>
    <row r="322" spans="12:15">
      <c r="L322" s="555"/>
      <c r="O322" s="556"/>
    </row>
    <row r="323" spans="12:15">
      <c r="L323" s="555"/>
      <c r="O323" s="556"/>
    </row>
    <row r="324" spans="12:15">
      <c r="L324" s="555"/>
      <c r="O324" s="556"/>
    </row>
    <row r="325" spans="12:15">
      <c r="L325" s="555"/>
      <c r="O325" s="556"/>
    </row>
    <row r="326" spans="12:15">
      <c r="L326" s="555"/>
      <c r="O326" s="556"/>
    </row>
    <row r="327" spans="12:15">
      <c r="L327" s="555"/>
      <c r="O327" s="556"/>
    </row>
    <row r="328" spans="12:15">
      <c r="L328" s="555"/>
      <c r="O328" s="556"/>
    </row>
    <row r="329" spans="12:15">
      <c r="L329" s="555"/>
      <c r="O329" s="556"/>
    </row>
    <row r="330" spans="12:15">
      <c r="L330" s="555"/>
      <c r="O330" s="556"/>
    </row>
    <row r="331" spans="12:15">
      <c r="L331" s="555"/>
      <c r="O331" s="556"/>
    </row>
    <row r="332" spans="12:15">
      <c r="L332" s="555"/>
      <c r="O332" s="556"/>
    </row>
    <row r="333" spans="12:15">
      <c r="L333" s="555"/>
      <c r="O333" s="556"/>
    </row>
    <row r="334" spans="12:15">
      <c r="L334" s="555"/>
      <c r="O334" s="556"/>
    </row>
    <row r="335" spans="12:15">
      <c r="L335" s="555"/>
      <c r="O335" s="556"/>
    </row>
    <row r="336" spans="12:15">
      <c r="L336" s="555"/>
      <c r="O336" s="556"/>
    </row>
    <row r="337" spans="12:15">
      <c r="L337" s="555"/>
      <c r="O337" s="556"/>
    </row>
    <row r="338" spans="12:15">
      <c r="L338" s="555"/>
      <c r="O338" s="556"/>
    </row>
    <row r="339" spans="12:15">
      <c r="L339" s="555"/>
      <c r="O339" s="556"/>
    </row>
    <row r="340" spans="12:15">
      <c r="L340" s="555"/>
      <c r="O340" s="556"/>
    </row>
    <row r="341" spans="12:15">
      <c r="L341" s="555"/>
      <c r="O341" s="556"/>
    </row>
    <row r="342" spans="12:15">
      <c r="L342" s="555"/>
      <c r="O342" s="556"/>
    </row>
    <row r="343" spans="12:15">
      <c r="L343" s="555"/>
      <c r="O343" s="556"/>
    </row>
    <row r="344" spans="12:15">
      <c r="L344" s="555"/>
      <c r="O344" s="556"/>
    </row>
    <row r="345" spans="12:15">
      <c r="L345" s="555"/>
      <c r="O345" s="556"/>
    </row>
    <row r="346" spans="12:15">
      <c r="L346" s="555"/>
      <c r="O346" s="556"/>
    </row>
    <row r="347" spans="12:15">
      <c r="L347" s="555"/>
      <c r="O347" s="556"/>
    </row>
    <row r="348" spans="12:15">
      <c r="L348" s="555"/>
      <c r="O348" s="556"/>
    </row>
    <row r="349" spans="12:15">
      <c r="L349" s="555"/>
      <c r="O349" s="556"/>
    </row>
    <row r="350" spans="12:15">
      <c r="L350" s="555"/>
      <c r="O350" s="556"/>
    </row>
    <row r="351" spans="12:15">
      <c r="L351" s="555"/>
      <c r="O351" s="556"/>
    </row>
    <row r="352" spans="12:15">
      <c r="L352" s="555"/>
      <c r="O352" s="556"/>
    </row>
    <row r="353" spans="12:15">
      <c r="L353" s="555"/>
      <c r="O353" s="556"/>
    </row>
    <row r="354" spans="12:15">
      <c r="L354" s="555"/>
      <c r="O354" s="556"/>
    </row>
    <row r="355" spans="12:15">
      <c r="L355" s="555"/>
      <c r="O355" s="556"/>
    </row>
    <row r="356" spans="12:15">
      <c r="L356" s="555"/>
      <c r="O356" s="556"/>
    </row>
    <row r="357" spans="12:15">
      <c r="L357" s="555"/>
      <c r="O357" s="556"/>
    </row>
    <row r="358" spans="12:15">
      <c r="L358" s="555"/>
      <c r="O358" s="556"/>
    </row>
    <row r="359" spans="12:15">
      <c r="L359" s="555"/>
      <c r="O359" s="556"/>
    </row>
    <row r="360" spans="12:15">
      <c r="L360" s="555"/>
      <c r="O360" s="556"/>
    </row>
    <row r="361" spans="12:15">
      <c r="L361" s="555"/>
      <c r="O361" s="556"/>
    </row>
    <row r="362" spans="12:15">
      <c r="L362" s="555"/>
      <c r="O362" s="556"/>
    </row>
    <row r="363" spans="12:15">
      <c r="L363" s="555"/>
      <c r="O363" s="556"/>
    </row>
    <row r="364" spans="12:15">
      <c r="L364" s="555"/>
      <c r="O364" s="556"/>
    </row>
    <row r="365" spans="12:15">
      <c r="L365" s="555"/>
      <c r="O365" s="556"/>
    </row>
    <row r="366" spans="12:15">
      <c r="L366" s="555"/>
      <c r="O366" s="556"/>
    </row>
    <row r="367" spans="12:15">
      <c r="L367" s="555"/>
      <c r="O367" s="556"/>
    </row>
    <row r="368" spans="12:15">
      <c r="L368" s="555"/>
      <c r="O368" s="556"/>
    </row>
    <row r="369" spans="12:15">
      <c r="L369" s="555"/>
      <c r="O369" s="556"/>
    </row>
    <row r="370" spans="12:15">
      <c r="L370" s="555"/>
      <c r="O370" s="556"/>
    </row>
    <row r="371" spans="12:15">
      <c r="L371" s="555"/>
      <c r="O371" s="556"/>
    </row>
    <row r="372" spans="12:15">
      <c r="L372" s="555"/>
      <c r="O372" s="556"/>
    </row>
    <row r="373" spans="12:15">
      <c r="L373" s="555"/>
      <c r="O373" s="556"/>
    </row>
    <row r="374" spans="12:15">
      <c r="L374" s="555"/>
      <c r="O374" s="556"/>
    </row>
    <row r="375" spans="12:15">
      <c r="L375" s="555"/>
      <c r="O375" s="556"/>
    </row>
    <row r="376" spans="12:15">
      <c r="L376" s="555"/>
      <c r="O376" s="556"/>
    </row>
    <row r="377" spans="12:15">
      <c r="L377" s="555"/>
      <c r="O377" s="556"/>
    </row>
    <row r="378" spans="12:15">
      <c r="L378" s="555"/>
      <c r="O378" s="556"/>
    </row>
    <row r="379" spans="12:15">
      <c r="L379" s="555"/>
      <c r="O379" s="556"/>
    </row>
    <row r="380" spans="12:15">
      <c r="L380" s="555"/>
      <c r="O380" s="556"/>
    </row>
    <row r="381" spans="12:15">
      <c r="L381" s="555"/>
      <c r="O381" s="556"/>
    </row>
    <row r="382" spans="12:15">
      <c r="L382" s="555"/>
      <c r="O382" s="556"/>
    </row>
    <row r="383" spans="12:15">
      <c r="L383" s="555"/>
      <c r="O383" s="556"/>
    </row>
    <row r="384" spans="12:15">
      <c r="L384" s="555"/>
      <c r="O384" s="556"/>
    </row>
    <row r="385" spans="12:15">
      <c r="L385" s="555"/>
      <c r="O385" s="556"/>
    </row>
    <row r="386" spans="12:15">
      <c r="L386" s="555"/>
      <c r="O386" s="556"/>
    </row>
    <row r="387" spans="12:15">
      <c r="L387" s="555"/>
      <c r="O387" s="556"/>
    </row>
    <row r="388" spans="12:15">
      <c r="L388" s="555"/>
      <c r="O388" s="556"/>
    </row>
    <row r="389" spans="12:15">
      <c r="L389" s="555"/>
      <c r="O389" s="556"/>
    </row>
    <row r="390" spans="12:15">
      <c r="L390" s="555"/>
      <c r="O390" s="556"/>
    </row>
    <row r="391" spans="12:15">
      <c r="L391" s="555"/>
      <c r="O391" s="556"/>
    </row>
    <row r="392" spans="12:15">
      <c r="L392" s="555"/>
      <c r="O392" s="556"/>
    </row>
    <row r="393" spans="12:15">
      <c r="L393" s="555"/>
      <c r="O393" s="556"/>
    </row>
    <row r="394" spans="12:15">
      <c r="L394" s="555"/>
      <c r="O394" s="556"/>
    </row>
    <row r="395" spans="12:15">
      <c r="L395" s="555"/>
      <c r="O395" s="556"/>
    </row>
    <row r="396" spans="12:15">
      <c r="L396" s="555"/>
      <c r="O396" s="556"/>
    </row>
    <row r="397" spans="12:15">
      <c r="L397" s="555"/>
      <c r="O397" s="556"/>
    </row>
    <row r="398" spans="12:15">
      <c r="L398" s="555"/>
      <c r="O398" s="556"/>
    </row>
    <row r="399" spans="12:15">
      <c r="L399" s="555"/>
      <c r="O399" s="556"/>
    </row>
    <row r="400" spans="12:15">
      <c r="L400" s="555"/>
      <c r="O400" s="556"/>
    </row>
    <row r="401" spans="12:15">
      <c r="L401" s="555"/>
      <c r="O401" s="556"/>
    </row>
    <row r="402" spans="12:15">
      <c r="L402" s="555"/>
      <c r="O402" s="556"/>
    </row>
    <row r="403" spans="12:15">
      <c r="L403" s="555"/>
      <c r="O403" s="556"/>
    </row>
    <row r="404" spans="12:15">
      <c r="L404" s="555"/>
      <c r="O404" s="556"/>
    </row>
    <row r="405" spans="12:15">
      <c r="L405" s="555"/>
      <c r="O405" s="556"/>
    </row>
    <row r="406" spans="12:15">
      <c r="L406" s="555"/>
      <c r="O406" s="556"/>
    </row>
    <row r="407" spans="12:15">
      <c r="L407" s="555"/>
      <c r="O407" s="556"/>
    </row>
    <row r="408" spans="12:15">
      <c r="L408" s="555"/>
      <c r="O408" s="556"/>
    </row>
    <row r="409" spans="12:15">
      <c r="L409" s="555"/>
      <c r="O409" s="556"/>
    </row>
    <row r="410" spans="12:15">
      <c r="L410" s="555"/>
      <c r="O410" s="556"/>
    </row>
    <row r="411" spans="12:15">
      <c r="L411" s="555"/>
      <c r="O411" s="556"/>
    </row>
    <row r="412" spans="12:15">
      <c r="L412" s="555"/>
      <c r="O412" s="556"/>
    </row>
    <row r="413" spans="12:15">
      <c r="L413" s="555"/>
      <c r="O413" s="556"/>
    </row>
    <row r="414" spans="12:15">
      <c r="L414" s="555"/>
      <c r="O414" s="556"/>
    </row>
    <row r="415" spans="12:15">
      <c r="L415" s="555"/>
      <c r="O415" s="556"/>
    </row>
    <row r="416" spans="12:15">
      <c r="L416" s="555"/>
      <c r="O416" s="556"/>
    </row>
    <row r="417" spans="12:15">
      <c r="L417" s="555"/>
      <c r="O417" s="556"/>
    </row>
    <row r="418" spans="12:15">
      <c r="L418" s="555"/>
      <c r="O418" s="556"/>
    </row>
    <row r="419" spans="12:15">
      <c r="L419" s="555"/>
      <c r="O419" s="556"/>
    </row>
    <row r="420" spans="12:15">
      <c r="L420" s="555"/>
      <c r="O420" s="556"/>
    </row>
    <row r="421" spans="12:15">
      <c r="L421" s="555"/>
      <c r="O421" s="556"/>
    </row>
    <row r="422" spans="12:15">
      <c r="L422" s="555"/>
      <c r="O422" s="556"/>
    </row>
    <row r="423" spans="12:15">
      <c r="L423" s="555"/>
      <c r="O423" s="556"/>
    </row>
    <row r="424" spans="12:15">
      <c r="L424" s="555"/>
      <c r="O424" s="556"/>
    </row>
    <row r="425" spans="12:15">
      <c r="L425" s="555"/>
      <c r="O425" s="556"/>
    </row>
    <row r="426" spans="12:15">
      <c r="L426" s="555"/>
      <c r="O426" s="556"/>
    </row>
    <row r="427" spans="12:15">
      <c r="L427" s="555"/>
      <c r="O427" s="556"/>
    </row>
    <row r="428" spans="12:15">
      <c r="L428" s="555"/>
      <c r="O428" s="556"/>
    </row>
    <row r="429" spans="12:15">
      <c r="L429" s="555"/>
      <c r="O429" s="556"/>
    </row>
    <row r="430" spans="12:15">
      <c r="L430" s="555"/>
      <c r="O430" s="556"/>
    </row>
    <row r="431" spans="12:15">
      <c r="L431" s="555"/>
      <c r="O431" s="556"/>
    </row>
    <row r="432" spans="12:15">
      <c r="L432" s="555"/>
      <c r="O432" s="556"/>
    </row>
    <row r="433" spans="12:15">
      <c r="L433" s="555"/>
      <c r="O433" s="556"/>
    </row>
    <row r="434" spans="12:15">
      <c r="L434" s="555"/>
      <c r="O434" s="556"/>
    </row>
    <row r="435" spans="12:15">
      <c r="L435" s="555"/>
      <c r="O435" s="556"/>
    </row>
    <row r="436" spans="12:15">
      <c r="L436" s="555"/>
      <c r="O436" s="556"/>
    </row>
    <row r="437" spans="12:15">
      <c r="L437" s="555"/>
      <c r="O437" s="556"/>
    </row>
    <row r="438" spans="12:15">
      <c r="L438" s="555"/>
      <c r="O438" s="556"/>
    </row>
    <row r="439" spans="12:15">
      <c r="L439" s="555"/>
      <c r="O439" s="556"/>
    </row>
    <row r="440" spans="12:15">
      <c r="L440" s="555"/>
      <c r="O440" s="556"/>
    </row>
    <row r="441" spans="12:15">
      <c r="L441" s="555"/>
      <c r="O441" s="556"/>
    </row>
    <row r="442" spans="12:15">
      <c r="L442" s="555"/>
      <c r="O442" s="556"/>
    </row>
    <row r="443" spans="12:15">
      <c r="L443" s="555"/>
      <c r="O443" s="556"/>
    </row>
    <row r="444" spans="12:15">
      <c r="L444" s="555"/>
      <c r="O444" s="556"/>
    </row>
    <row r="445" spans="12:15">
      <c r="L445" s="555"/>
      <c r="O445" s="556"/>
    </row>
    <row r="446" spans="12:15">
      <c r="L446" s="555"/>
      <c r="O446" s="556"/>
    </row>
    <row r="447" spans="12:15">
      <c r="L447" s="555"/>
      <c r="O447" s="556"/>
    </row>
    <row r="448" spans="12:15">
      <c r="L448" s="555"/>
      <c r="O448" s="556"/>
    </row>
    <row r="449" spans="12:15">
      <c r="L449" s="555"/>
      <c r="O449" s="556"/>
    </row>
    <row r="450" spans="12:15">
      <c r="L450" s="555"/>
      <c r="O450" s="556"/>
    </row>
    <row r="451" spans="12:15">
      <c r="L451" s="555"/>
      <c r="O451" s="556"/>
    </row>
    <row r="452" spans="12:15">
      <c r="L452" s="555"/>
      <c r="O452" s="556"/>
    </row>
    <row r="453" spans="12:15">
      <c r="L453" s="555"/>
      <c r="O453" s="556"/>
    </row>
    <row r="454" spans="12:15">
      <c r="L454" s="555"/>
      <c r="O454" s="556"/>
    </row>
    <row r="455" spans="12:15">
      <c r="L455" s="555"/>
      <c r="O455" s="556"/>
    </row>
    <row r="456" spans="12:15">
      <c r="L456" s="555"/>
      <c r="O456" s="556"/>
    </row>
    <row r="457" spans="12:15">
      <c r="L457" s="555"/>
      <c r="O457" s="556"/>
    </row>
    <row r="458" spans="12:15">
      <c r="L458" s="555"/>
      <c r="O458" s="556"/>
    </row>
    <row r="459" spans="12:15">
      <c r="L459" s="555"/>
      <c r="O459" s="556"/>
    </row>
    <row r="460" spans="12:15">
      <c r="L460" s="555"/>
      <c r="O460" s="556"/>
    </row>
    <row r="461" spans="12:15">
      <c r="L461" s="555"/>
      <c r="O461" s="556"/>
    </row>
    <row r="462" spans="12:15">
      <c r="L462" s="555"/>
      <c r="O462" s="556"/>
    </row>
    <row r="463" spans="12:15">
      <c r="L463" s="555"/>
      <c r="O463" s="556"/>
    </row>
    <row r="464" spans="12:15">
      <c r="L464" s="555"/>
      <c r="O464" s="556"/>
    </row>
    <row r="465" spans="12:15">
      <c r="L465" s="555"/>
      <c r="O465" s="556"/>
    </row>
    <row r="466" spans="12:15">
      <c r="L466" s="555"/>
      <c r="O466" s="556"/>
    </row>
    <row r="467" spans="12:15">
      <c r="L467" s="555"/>
      <c r="O467" s="556"/>
    </row>
    <row r="468" spans="12:15">
      <c r="L468" s="555"/>
      <c r="O468" s="556"/>
    </row>
    <row r="469" spans="12:15">
      <c r="L469" s="555"/>
      <c r="O469" s="556"/>
    </row>
    <row r="470" spans="12:15">
      <c r="L470" s="555"/>
      <c r="O470" s="556"/>
    </row>
    <row r="471" spans="12:15">
      <c r="L471" s="555"/>
      <c r="O471" s="556"/>
    </row>
    <row r="472" spans="12:15">
      <c r="L472" s="555"/>
      <c r="O472" s="556"/>
    </row>
    <row r="473" spans="12:15">
      <c r="L473" s="555"/>
      <c r="O473" s="556"/>
    </row>
    <row r="474" spans="12:15">
      <c r="L474" s="555"/>
      <c r="O474" s="556"/>
    </row>
    <row r="475" spans="12:15">
      <c r="L475" s="555"/>
      <c r="O475" s="556"/>
    </row>
    <row r="476" spans="12:15">
      <c r="L476" s="555"/>
      <c r="O476" s="556"/>
    </row>
    <row r="477" spans="12:15">
      <c r="L477" s="555"/>
      <c r="O477" s="556"/>
    </row>
    <row r="478" spans="12:15">
      <c r="L478" s="555"/>
      <c r="O478" s="556"/>
    </row>
    <row r="479" spans="12:15">
      <c r="L479" s="555"/>
      <c r="O479" s="556"/>
    </row>
    <row r="480" spans="12:15">
      <c r="L480" s="555"/>
      <c r="O480" s="556"/>
    </row>
    <row r="481" spans="12:15">
      <c r="L481" s="555"/>
      <c r="O481" s="556"/>
    </row>
    <row r="482" spans="12:15">
      <c r="L482" s="555"/>
      <c r="O482" s="556"/>
    </row>
    <row r="483" spans="12:15">
      <c r="L483" s="555"/>
      <c r="O483" s="556"/>
    </row>
    <row r="484" spans="12:15">
      <c r="L484" s="555"/>
      <c r="O484" s="556"/>
    </row>
    <row r="485" spans="12:15">
      <c r="L485" s="555"/>
      <c r="O485" s="556"/>
    </row>
    <row r="486" spans="12:15">
      <c r="L486" s="555"/>
      <c r="O486" s="556"/>
    </row>
    <row r="487" spans="12:15">
      <c r="L487" s="555"/>
      <c r="O487" s="556"/>
    </row>
    <row r="488" spans="12:15">
      <c r="L488" s="555"/>
      <c r="O488" s="556"/>
    </row>
    <row r="489" spans="12:15">
      <c r="L489" s="555"/>
      <c r="O489" s="556"/>
    </row>
    <row r="490" spans="12:15">
      <c r="L490" s="555"/>
      <c r="O490" s="556"/>
    </row>
    <row r="491" spans="12:15">
      <c r="L491" s="555"/>
      <c r="O491" s="556"/>
    </row>
    <row r="492" spans="12:15">
      <c r="L492" s="555"/>
      <c r="O492" s="556"/>
    </row>
    <row r="493" spans="12:15">
      <c r="L493" s="555"/>
      <c r="O493" s="556"/>
    </row>
    <row r="494" spans="12:15">
      <c r="L494" s="555"/>
      <c r="O494" s="556"/>
    </row>
    <row r="495" spans="12:15">
      <c r="L495" s="555"/>
      <c r="O495" s="556"/>
    </row>
    <row r="496" spans="12:15">
      <c r="L496" s="555"/>
      <c r="O496" s="556"/>
    </row>
    <row r="497" spans="12:15">
      <c r="L497" s="555"/>
      <c r="O497" s="556"/>
    </row>
    <row r="498" spans="12:15">
      <c r="L498" s="555"/>
      <c r="O498" s="556"/>
    </row>
    <row r="499" spans="12:15">
      <c r="L499" s="555"/>
      <c r="O499" s="556"/>
    </row>
    <row r="500" spans="12:15">
      <c r="L500" s="555"/>
      <c r="O500" s="556"/>
    </row>
    <row r="501" spans="12:15">
      <c r="L501" s="555"/>
      <c r="O501" s="556"/>
    </row>
    <row r="502" spans="12:15">
      <c r="L502" s="555"/>
      <c r="O502" s="556"/>
    </row>
    <row r="503" spans="12:15">
      <c r="L503" s="555"/>
      <c r="O503" s="556"/>
    </row>
    <row r="504" spans="12:15">
      <c r="L504" s="555"/>
      <c r="O504" s="556"/>
    </row>
    <row r="505" spans="12:15">
      <c r="L505" s="555"/>
      <c r="O505" s="556"/>
    </row>
    <row r="506" spans="12:15">
      <c r="L506" s="555"/>
      <c r="O506" s="556"/>
    </row>
    <row r="507" spans="12:15">
      <c r="L507" s="555"/>
      <c r="O507" s="556"/>
    </row>
    <row r="508" spans="12:15">
      <c r="L508" s="555"/>
      <c r="O508" s="556"/>
    </row>
    <row r="509" spans="12:15">
      <c r="L509" s="555"/>
      <c r="O509" s="556"/>
    </row>
    <row r="510" spans="12:15">
      <c r="L510" s="555"/>
      <c r="O510" s="556"/>
    </row>
    <row r="511" spans="12:15">
      <c r="L511" s="555"/>
      <c r="O511" s="556"/>
    </row>
    <row r="512" spans="12:15">
      <c r="L512" s="555"/>
      <c r="O512" s="556"/>
    </row>
    <row r="513" spans="12:15">
      <c r="L513" s="555"/>
      <c r="O513" s="556"/>
    </row>
    <row r="514" spans="12:15">
      <c r="L514" s="555"/>
      <c r="O514" s="556"/>
    </row>
    <row r="515" spans="12:15">
      <c r="L515" s="555"/>
      <c r="O515" s="556"/>
    </row>
    <row r="516" spans="12:15">
      <c r="L516" s="555"/>
      <c r="O516" s="556"/>
    </row>
    <row r="517" spans="12:15">
      <c r="L517" s="555"/>
      <c r="O517" s="556"/>
    </row>
    <row r="518" spans="12:15">
      <c r="L518" s="555"/>
      <c r="O518" s="556"/>
    </row>
    <row r="519" spans="12:15">
      <c r="L519" s="555"/>
      <c r="O519" s="556"/>
    </row>
    <row r="520" spans="12:15">
      <c r="L520" s="555"/>
      <c r="O520" s="556"/>
    </row>
    <row r="521" spans="12:15">
      <c r="L521" s="555"/>
      <c r="O521" s="556"/>
    </row>
    <row r="522" spans="12:15">
      <c r="L522" s="555"/>
      <c r="O522" s="556"/>
    </row>
    <row r="523" spans="12:15">
      <c r="L523" s="555"/>
      <c r="O523" s="556"/>
    </row>
    <row r="524" spans="12:15">
      <c r="L524" s="555"/>
      <c r="O524" s="556"/>
    </row>
    <row r="525" spans="12:15">
      <c r="L525" s="555"/>
      <c r="O525" s="556"/>
    </row>
    <row r="526" spans="12:15">
      <c r="L526" s="555"/>
      <c r="O526" s="556"/>
    </row>
    <row r="527" spans="12:15">
      <c r="L527" s="555"/>
      <c r="O527" s="556"/>
    </row>
    <row r="528" spans="12:15">
      <c r="L528" s="555"/>
      <c r="O528" s="556"/>
    </row>
    <row r="529" spans="12:15">
      <c r="L529" s="555"/>
      <c r="O529" s="556"/>
    </row>
    <row r="530" spans="12:15">
      <c r="L530" s="555"/>
      <c r="O530" s="556"/>
    </row>
    <row r="531" spans="12:15">
      <c r="L531" s="555"/>
      <c r="O531" s="556"/>
    </row>
    <row r="532" spans="12:15">
      <c r="L532" s="555"/>
      <c r="O532" s="556"/>
    </row>
    <row r="533" spans="12:15">
      <c r="L533" s="555"/>
      <c r="O533" s="556"/>
    </row>
    <row r="534" spans="12:15">
      <c r="L534" s="555"/>
      <c r="O534" s="556"/>
    </row>
    <row r="535" spans="12:15">
      <c r="L535" s="555"/>
      <c r="O535" s="556"/>
    </row>
    <row r="536" spans="12:15">
      <c r="L536" s="555"/>
      <c r="O536" s="556"/>
    </row>
    <row r="537" spans="12:15">
      <c r="L537" s="555"/>
      <c r="O537" s="556"/>
    </row>
    <row r="538" spans="12:15">
      <c r="L538" s="555"/>
      <c r="O538" s="556"/>
    </row>
    <row r="539" spans="12:15">
      <c r="L539" s="555"/>
      <c r="O539" s="556"/>
    </row>
    <row r="540" spans="12:15">
      <c r="L540" s="555"/>
      <c r="O540" s="556"/>
    </row>
    <row r="541" spans="12:15">
      <c r="L541" s="555"/>
      <c r="O541" s="556"/>
    </row>
    <row r="542" spans="12:15">
      <c r="L542" s="555"/>
      <c r="O542" s="556"/>
    </row>
    <row r="543" spans="12:15">
      <c r="L543" s="555"/>
      <c r="O543" s="556"/>
    </row>
    <row r="544" spans="12:15">
      <c r="L544" s="555"/>
      <c r="O544" s="556"/>
    </row>
    <row r="545" spans="12:15">
      <c r="L545" s="555"/>
      <c r="O545" s="556"/>
    </row>
    <row r="546" spans="12:15">
      <c r="L546" s="555"/>
      <c r="O546" s="556"/>
    </row>
    <row r="547" spans="12:15">
      <c r="L547" s="555"/>
      <c r="O547" s="556"/>
    </row>
    <row r="548" spans="12:15">
      <c r="L548" s="555"/>
      <c r="O548" s="556"/>
    </row>
    <row r="549" spans="12:15">
      <c r="L549" s="555"/>
      <c r="O549" s="556"/>
    </row>
    <row r="550" spans="12:15">
      <c r="L550" s="555"/>
      <c r="O550" s="556"/>
    </row>
    <row r="551" spans="12:15">
      <c r="L551" s="555"/>
      <c r="O551" s="556"/>
    </row>
    <row r="552" spans="12:15">
      <c r="L552" s="555"/>
      <c r="O552" s="556"/>
    </row>
    <row r="553" spans="12:15">
      <c r="L553" s="555"/>
      <c r="O553" s="556"/>
    </row>
    <row r="554" spans="12:15">
      <c r="L554" s="555"/>
      <c r="O554" s="556"/>
    </row>
    <row r="555" spans="12:15">
      <c r="L555" s="555"/>
      <c r="O555" s="556"/>
    </row>
    <row r="556" spans="12:15">
      <c r="L556" s="555"/>
      <c r="O556" s="556"/>
    </row>
    <row r="557" spans="12:15">
      <c r="L557" s="555"/>
      <c r="O557" s="556"/>
    </row>
    <row r="558" spans="12:15">
      <c r="L558" s="555"/>
      <c r="O558" s="556"/>
    </row>
    <row r="559" spans="12:15">
      <c r="L559" s="555"/>
      <c r="O559" s="556"/>
    </row>
    <row r="560" spans="12:15">
      <c r="L560" s="555"/>
      <c r="O560" s="556"/>
    </row>
    <row r="561" spans="12:15">
      <c r="L561" s="555"/>
      <c r="O561" s="556"/>
    </row>
    <row r="562" spans="12:15">
      <c r="L562" s="555"/>
      <c r="O562" s="556"/>
    </row>
    <row r="563" spans="12:15">
      <c r="L563" s="555"/>
      <c r="O563" s="556"/>
    </row>
    <row r="564" spans="12:15">
      <c r="L564" s="555"/>
      <c r="O564" s="556"/>
    </row>
    <row r="565" spans="12:15">
      <c r="L565" s="555"/>
      <c r="O565" s="556"/>
    </row>
    <row r="566" spans="12:15">
      <c r="L566" s="555"/>
      <c r="O566" s="556"/>
    </row>
    <row r="567" spans="12:15">
      <c r="L567" s="555"/>
      <c r="O567" s="556"/>
    </row>
    <row r="568" spans="12:15">
      <c r="L568" s="555"/>
      <c r="O568" s="556"/>
    </row>
    <row r="569" spans="12:15">
      <c r="L569" s="555"/>
      <c r="O569" s="556"/>
    </row>
    <row r="570" spans="12:15">
      <c r="L570" s="555"/>
      <c r="O570" s="556"/>
    </row>
    <row r="571" spans="12:15">
      <c r="L571" s="555"/>
      <c r="O571" s="556"/>
    </row>
    <row r="572" spans="12:15">
      <c r="L572" s="555"/>
      <c r="O572" s="556"/>
    </row>
    <row r="573" spans="12:15">
      <c r="L573" s="555"/>
      <c r="O573" s="556"/>
    </row>
    <row r="574" spans="12:15">
      <c r="L574" s="555"/>
      <c r="O574" s="556"/>
    </row>
    <row r="575" spans="12:15">
      <c r="L575" s="555"/>
      <c r="O575" s="556"/>
    </row>
    <row r="576" spans="12:15">
      <c r="L576" s="555"/>
      <c r="O576" s="556"/>
    </row>
    <row r="577" spans="12:15">
      <c r="L577" s="555"/>
      <c r="O577" s="556"/>
    </row>
    <row r="578" spans="12:15">
      <c r="L578" s="555"/>
      <c r="O578" s="556"/>
    </row>
    <row r="579" spans="12:15">
      <c r="L579" s="555"/>
      <c r="O579" s="556"/>
    </row>
    <row r="580" spans="12:15">
      <c r="L580" s="555"/>
      <c r="O580" s="556"/>
    </row>
    <row r="581" spans="12:15">
      <c r="L581" s="555"/>
      <c r="O581" s="556"/>
    </row>
    <row r="582" spans="12:15">
      <c r="L582" s="555"/>
      <c r="O582" s="556"/>
    </row>
    <row r="583" spans="12:15">
      <c r="L583" s="555"/>
      <c r="O583" s="556"/>
    </row>
    <row r="584" spans="12:15">
      <c r="L584" s="555"/>
      <c r="O584" s="556"/>
    </row>
    <row r="585" spans="12:15">
      <c r="L585" s="555"/>
      <c r="O585" s="556"/>
    </row>
    <row r="586" spans="12:15">
      <c r="L586" s="555"/>
      <c r="O586" s="556"/>
    </row>
    <row r="587" spans="12:15">
      <c r="L587" s="555"/>
      <c r="O587" s="556"/>
    </row>
    <row r="588" spans="12:15">
      <c r="L588" s="555"/>
      <c r="O588" s="556"/>
    </row>
    <row r="589" spans="12:15">
      <c r="L589" s="555"/>
      <c r="O589" s="556"/>
    </row>
    <row r="590" spans="12:15">
      <c r="L590" s="555"/>
      <c r="O590" s="556"/>
    </row>
    <row r="591" spans="12:15">
      <c r="L591" s="555"/>
      <c r="O591" s="556"/>
    </row>
    <row r="592" spans="12:15">
      <c r="L592" s="555"/>
      <c r="O592" s="556"/>
    </row>
    <row r="593" spans="12:15">
      <c r="L593" s="555"/>
      <c r="O593" s="556"/>
    </row>
    <row r="594" spans="12:15">
      <c r="L594" s="555"/>
      <c r="O594" s="556"/>
    </row>
    <row r="595" spans="12:15">
      <c r="L595" s="555"/>
      <c r="O595" s="556"/>
    </row>
    <row r="596" spans="12:15">
      <c r="L596" s="555"/>
      <c r="O596" s="556"/>
    </row>
    <row r="597" spans="12:15">
      <c r="L597" s="555"/>
      <c r="O597" s="556"/>
    </row>
    <row r="598" spans="12:15">
      <c r="L598" s="555"/>
      <c r="O598" s="556"/>
    </row>
    <row r="599" spans="12:15">
      <c r="L599" s="555"/>
      <c r="O599" s="556"/>
    </row>
    <row r="600" spans="12:15">
      <c r="L600" s="555"/>
      <c r="O600" s="556"/>
    </row>
    <row r="601" spans="12:15">
      <c r="L601" s="555"/>
      <c r="O601" s="556"/>
    </row>
    <row r="602" spans="12:15">
      <c r="L602" s="555"/>
      <c r="O602" s="556"/>
    </row>
    <row r="603" spans="12:15">
      <c r="L603" s="555"/>
      <c r="O603" s="556"/>
    </row>
    <row r="604" spans="12:15">
      <c r="L604" s="555"/>
      <c r="O604" s="556"/>
    </row>
    <row r="605" spans="12:15">
      <c r="L605" s="555"/>
      <c r="O605" s="556"/>
    </row>
    <row r="606" spans="12:15">
      <c r="L606" s="555"/>
      <c r="O606" s="556"/>
    </row>
    <row r="607" spans="12:15">
      <c r="L607" s="555"/>
      <c r="O607" s="556"/>
    </row>
    <row r="608" spans="12:15">
      <c r="L608" s="555"/>
      <c r="O608" s="556"/>
    </row>
    <row r="609" spans="12:15">
      <c r="L609" s="555"/>
      <c r="O609" s="556"/>
    </row>
    <row r="610" spans="12:15">
      <c r="L610" s="555"/>
      <c r="O610" s="556"/>
    </row>
    <row r="611" spans="12:15">
      <c r="L611" s="555"/>
      <c r="O611" s="556"/>
    </row>
    <row r="612" spans="12:15">
      <c r="L612" s="555"/>
      <c r="O612" s="556"/>
    </row>
    <row r="613" spans="12:15">
      <c r="L613" s="555"/>
      <c r="O613" s="556"/>
    </row>
    <row r="614" spans="12:15">
      <c r="L614" s="555"/>
      <c r="O614" s="556"/>
    </row>
    <row r="615" spans="12:15">
      <c r="L615" s="555"/>
      <c r="O615" s="556"/>
    </row>
    <row r="616" spans="12:15">
      <c r="L616" s="555"/>
      <c r="O616" s="556"/>
    </row>
    <row r="617" spans="12:15">
      <c r="L617" s="555"/>
      <c r="O617" s="556"/>
    </row>
    <row r="618" spans="12:15">
      <c r="L618" s="555"/>
      <c r="O618" s="556"/>
    </row>
    <row r="619" spans="12:15">
      <c r="L619" s="555"/>
      <c r="O619" s="556"/>
    </row>
    <row r="620" spans="12:15">
      <c r="L620" s="555"/>
      <c r="O620" s="556"/>
    </row>
    <row r="621" spans="12:15">
      <c r="L621" s="555"/>
      <c r="O621" s="556"/>
    </row>
    <row r="622" spans="12:15">
      <c r="L622" s="555"/>
      <c r="O622" s="556"/>
    </row>
    <row r="623" spans="12:15">
      <c r="L623" s="555"/>
      <c r="O623" s="556"/>
    </row>
    <row r="624" spans="12:15">
      <c r="L624" s="555"/>
      <c r="O624" s="556"/>
    </row>
    <row r="625" spans="12:15">
      <c r="L625" s="555"/>
      <c r="O625" s="556"/>
    </row>
    <row r="626" spans="12:15">
      <c r="L626" s="555"/>
      <c r="O626" s="556"/>
    </row>
    <row r="627" spans="12:15">
      <c r="L627" s="555"/>
      <c r="O627" s="556"/>
    </row>
    <row r="628" spans="12:15">
      <c r="L628" s="555"/>
      <c r="O628" s="556"/>
    </row>
    <row r="629" spans="12:15">
      <c r="L629" s="555"/>
      <c r="O629" s="556"/>
    </row>
    <row r="630" spans="12:15">
      <c r="L630" s="555"/>
      <c r="O630" s="556"/>
    </row>
    <row r="631" spans="12:15">
      <c r="L631" s="555"/>
      <c r="O631" s="556"/>
    </row>
    <row r="632" spans="12:15">
      <c r="L632" s="555"/>
      <c r="O632" s="556"/>
    </row>
    <row r="633" spans="12:15">
      <c r="L633" s="555"/>
      <c r="O633" s="556"/>
    </row>
    <row r="634" spans="12:15">
      <c r="L634" s="555"/>
      <c r="O634" s="556"/>
    </row>
    <row r="635" spans="12:15">
      <c r="L635" s="555"/>
      <c r="O635" s="556"/>
    </row>
    <row r="636" spans="12:15">
      <c r="L636" s="555"/>
      <c r="O636" s="556"/>
    </row>
    <row r="637" spans="12:15">
      <c r="L637" s="555"/>
      <c r="O637" s="556"/>
    </row>
    <row r="638" spans="12:15">
      <c r="L638" s="555"/>
      <c r="O638" s="556"/>
    </row>
    <row r="639" spans="12:15">
      <c r="L639" s="555"/>
      <c r="O639" s="556"/>
    </row>
    <row r="640" spans="12:15">
      <c r="L640" s="555"/>
      <c r="O640" s="556"/>
    </row>
    <row r="641" spans="12:15">
      <c r="L641" s="555"/>
      <c r="O641" s="556"/>
    </row>
    <row r="642" spans="12:15">
      <c r="L642" s="555"/>
      <c r="O642" s="556"/>
    </row>
    <row r="643" spans="12:15">
      <c r="L643" s="555"/>
      <c r="O643" s="556"/>
    </row>
    <row r="644" spans="12:15">
      <c r="L644" s="555"/>
      <c r="O644" s="556"/>
    </row>
    <row r="645" spans="12:15">
      <c r="L645" s="555"/>
      <c r="O645" s="556"/>
    </row>
    <row r="646" spans="12:15">
      <c r="L646" s="555"/>
      <c r="O646" s="556"/>
    </row>
    <row r="647" spans="12:15">
      <c r="L647" s="555"/>
      <c r="O647" s="556"/>
    </row>
    <row r="648" spans="12:15">
      <c r="L648" s="555"/>
      <c r="O648" s="556"/>
    </row>
    <row r="649" spans="12:15">
      <c r="L649" s="555"/>
      <c r="O649" s="556"/>
    </row>
    <row r="650" spans="12:15">
      <c r="L650" s="555"/>
      <c r="O650" s="556"/>
    </row>
    <row r="651" spans="12:15">
      <c r="L651" s="555"/>
      <c r="O651" s="556"/>
    </row>
    <row r="652" spans="12:15">
      <c r="L652" s="555"/>
      <c r="O652" s="556"/>
    </row>
    <row r="653" spans="12:15">
      <c r="L653" s="555"/>
      <c r="O653" s="556"/>
    </row>
    <row r="654" spans="12:15">
      <c r="L654" s="555"/>
      <c r="O654" s="556"/>
    </row>
    <row r="655" spans="12:15">
      <c r="L655" s="555"/>
      <c r="O655" s="556"/>
    </row>
    <row r="656" spans="12:15">
      <c r="L656" s="555"/>
      <c r="O656" s="556"/>
    </row>
    <row r="657" spans="12:15">
      <c r="L657" s="555"/>
      <c r="O657" s="556"/>
    </row>
    <row r="658" spans="12:15">
      <c r="L658" s="555"/>
      <c r="O658" s="556"/>
    </row>
    <row r="659" spans="12:15">
      <c r="L659" s="555"/>
      <c r="O659" s="556"/>
    </row>
    <row r="660" spans="12:15">
      <c r="L660" s="555"/>
      <c r="O660" s="556"/>
    </row>
    <row r="661" spans="12:15">
      <c r="L661" s="555"/>
      <c r="O661" s="556"/>
    </row>
    <row r="662" spans="12:15">
      <c r="L662" s="555"/>
      <c r="O662" s="556"/>
    </row>
    <row r="663" spans="12:15">
      <c r="L663" s="555"/>
      <c r="O663" s="556"/>
    </row>
    <row r="664" spans="12:15">
      <c r="L664" s="555"/>
      <c r="O664" s="556"/>
    </row>
    <row r="665" spans="12:15">
      <c r="L665" s="555"/>
      <c r="O665" s="556"/>
    </row>
    <row r="666" spans="12:15">
      <c r="L666" s="555"/>
      <c r="O666" s="556"/>
    </row>
    <row r="667" spans="12:15">
      <c r="L667" s="555"/>
      <c r="O667" s="556"/>
    </row>
    <row r="668" spans="12:15">
      <c r="L668" s="555"/>
      <c r="O668" s="556"/>
    </row>
    <row r="669" spans="12:15">
      <c r="L669" s="555"/>
      <c r="O669" s="556"/>
    </row>
    <row r="670" spans="12:15">
      <c r="L670" s="555"/>
      <c r="O670" s="556"/>
    </row>
    <row r="671" spans="12:15">
      <c r="L671" s="555"/>
      <c r="O671" s="556"/>
    </row>
    <row r="672" spans="12:15">
      <c r="L672" s="555"/>
      <c r="O672" s="556"/>
    </row>
    <row r="673" spans="12:15">
      <c r="L673" s="555"/>
      <c r="O673" s="556"/>
    </row>
    <row r="674" spans="12:15">
      <c r="L674" s="555"/>
      <c r="O674" s="556"/>
    </row>
    <row r="675" spans="12:15">
      <c r="L675" s="555"/>
      <c r="O675" s="556"/>
    </row>
    <row r="676" spans="12:15">
      <c r="L676" s="555"/>
      <c r="O676" s="556"/>
    </row>
    <row r="677" spans="12:15">
      <c r="L677" s="555"/>
      <c r="O677" s="556"/>
    </row>
    <row r="678" spans="12:15">
      <c r="L678" s="555"/>
      <c r="O678" s="556"/>
    </row>
    <row r="679" spans="12:15">
      <c r="L679" s="555"/>
      <c r="O679" s="556"/>
    </row>
    <row r="680" spans="12:15">
      <c r="L680" s="555"/>
      <c r="O680" s="556"/>
    </row>
    <row r="681" spans="12:15">
      <c r="L681" s="555"/>
      <c r="O681" s="556"/>
    </row>
    <row r="682" spans="12:15">
      <c r="L682" s="555"/>
      <c r="O682" s="556"/>
    </row>
    <row r="683" spans="12:15">
      <c r="L683" s="555"/>
      <c r="O683" s="556"/>
    </row>
    <row r="684" spans="12:15">
      <c r="L684" s="555"/>
      <c r="O684" s="556"/>
    </row>
    <row r="685" spans="12:15">
      <c r="L685" s="555"/>
      <c r="O685" s="556"/>
    </row>
    <row r="686" spans="12:15">
      <c r="L686" s="555"/>
      <c r="O686" s="556"/>
    </row>
    <row r="687" spans="12:15">
      <c r="L687" s="555"/>
      <c r="O687" s="556"/>
    </row>
    <row r="688" spans="12:15">
      <c r="L688" s="555"/>
      <c r="O688" s="556"/>
    </row>
    <row r="689" spans="12:15">
      <c r="L689" s="555"/>
      <c r="O689" s="556"/>
    </row>
    <row r="690" spans="12:15">
      <c r="L690" s="555"/>
      <c r="O690" s="556"/>
    </row>
    <row r="691" spans="12:15">
      <c r="L691" s="555"/>
      <c r="O691" s="556"/>
    </row>
    <row r="692" spans="12:15">
      <c r="L692" s="555"/>
      <c r="O692" s="556"/>
    </row>
    <row r="693" spans="12:15">
      <c r="L693" s="555"/>
      <c r="O693" s="556"/>
    </row>
    <row r="694" spans="12:15">
      <c r="L694" s="555"/>
      <c r="O694" s="556"/>
    </row>
    <row r="695" spans="12:15">
      <c r="L695" s="555"/>
      <c r="O695" s="556"/>
    </row>
    <row r="696" spans="12:15">
      <c r="L696" s="555"/>
      <c r="O696" s="556"/>
    </row>
    <row r="697" spans="12:15">
      <c r="L697" s="555"/>
      <c r="O697" s="556"/>
    </row>
    <row r="698" spans="12:15">
      <c r="L698" s="555"/>
      <c r="O698" s="556"/>
    </row>
    <row r="699" spans="12:15">
      <c r="L699" s="555"/>
      <c r="O699" s="556"/>
    </row>
    <row r="700" spans="12:15">
      <c r="L700" s="555"/>
      <c r="O700" s="556"/>
    </row>
    <row r="701" spans="12:15">
      <c r="L701" s="555"/>
      <c r="O701" s="556"/>
    </row>
    <row r="702" spans="12:15">
      <c r="L702" s="555"/>
      <c r="O702" s="556"/>
    </row>
    <row r="703" spans="12:15">
      <c r="L703" s="555"/>
      <c r="O703" s="556"/>
    </row>
    <row r="704" spans="12:15">
      <c r="L704" s="555"/>
      <c r="O704" s="556"/>
    </row>
    <row r="705" spans="12:15">
      <c r="L705" s="555"/>
      <c r="O705" s="556"/>
    </row>
    <row r="706" spans="12:15">
      <c r="L706" s="555"/>
      <c r="O706" s="556"/>
    </row>
    <row r="707" spans="12:15">
      <c r="L707" s="555"/>
      <c r="O707" s="556"/>
    </row>
    <row r="708" spans="12:15">
      <c r="L708" s="555"/>
      <c r="O708" s="556"/>
    </row>
    <row r="709" spans="12:15">
      <c r="L709" s="555"/>
      <c r="O709" s="556"/>
    </row>
    <row r="710" spans="12:15">
      <c r="L710" s="555"/>
      <c r="O710" s="556"/>
    </row>
    <row r="711" spans="12:15">
      <c r="L711" s="555"/>
      <c r="O711" s="556"/>
    </row>
    <row r="712" spans="12:15">
      <c r="L712" s="555"/>
      <c r="O712" s="556"/>
    </row>
    <row r="713" spans="12:15">
      <c r="L713" s="555"/>
      <c r="O713" s="556"/>
    </row>
    <row r="714" spans="12:15">
      <c r="L714" s="555"/>
      <c r="O714" s="556"/>
    </row>
    <row r="715" spans="12:15">
      <c r="L715" s="555"/>
      <c r="O715" s="556"/>
    </row>
    <row r="716" spans="12:15">
      <c r="L716" s="555"/>
      <c r="O716" s="556"/>
    </row>
    <row r="717" spans="12:15">
      <c r="L717" s="555"/>
      <c r="O717" s="556"/>
    </row>
    <row r="718" spans="12:15">
      <c r="L718" s="555"/>
      <c r="O718" s="556"/>
    </row>
    <row r="719" spans="12:15">
      <c r="L719" s="555"/>
      <c r="O719" s="556"/>
    </row>
    <row r="720" spans="12:15">
      <c r="L720" s="555"/>
      <c r="O720" s="556"/>
    </row>
    <row r="721" spans="12:15">
      <c r="L721" s="555"/>
      <c r="O721" s="556"/>
    </row>
    <row r="722" spans="12:15">
      <c r="L722" s="555"/>
      <c r="O722" s="556"/>
    </row>
    <row r="723" spans="12:15">
      <c r="L723" s="555"/>
      <c r="O723" s="556"/>
    </row>
    <row r="724" spans="12:15">
      <c r="L724" s="555"/>
      <c r="O724" s="556"/>
    </row>
    <row r="725" spans="12:15">
      <c r="L725" s="555"/>
      <c r="O725" s="556"/>
    </row>
    <row r="726" spans="12:15">
      <c r="L726" s="555"/>
      <c r="O726" s="556"/>
    </row>
    <row r="727" spans="12:15">
      <c r="L727" s="555"/>
      <c r="O727" s="556"/>
    </row>
    <row r="728" spans="12:15">
      <c r="L728" s="555"/>
      <c r="O728" s="556"/>
    </row>
    <row r="729" spans="12:15">
      <c r="L729" s="555"/>
      <c r="O729" s="556"/>
    </row>
    <row r="730" spans="12:15">
      <c r="L730" s="555"/>
      <c r="O730" s="556"/>
    </row>
    <row r="731" spans="12:15">
      <c r="L731" s="555"/>
      <c r="O731" s="556"/>
    </row>
    <row r="732" spans="12:15">
      <c r="L732" s="555"/>
      <c r="O732" s="556"/>
    </row>
    <row r="733" spans="12:15">
      <c r="L733" s="555"/>
      <c r="O733" s="556"/>
    </row>
    <row r="734" spans="12:15">
      <c r="L734" s="555"/>
      <c r="O734" s="556"/>
    </row>
    <row r="735" spans="12:15">
      <c r="L735" s="555"/>
      <c r="O735" s="556"/>
    </row>
    <row r="736" spans="12:15">
      <c r="L736" s="555"/>
      <c r="O736" s="556"/>
    </row>
    <row r="737" spans="12:15">
      <c r="L737" s="555"/>
      <c r="O737" s="556"/>
    </row>
    <row r="738" spans="12:15">
      <c r="L738" s="555"/>
      <c r="O738" s="556"/>
    </row>
    <row r="739" spans="12:15">
      <c r="L739" s="555"/>
      <c r="O739" s="556"/>
    </row>
    <row r="740" spans="12:15">
      <c r="L740" s="555"/>
      <c r="O740" s="556"/>
    </row>
    <row r="741" spans="12:15">
      <c r="L741" s="555"/>
      <c r="O741" s="556"/>
    </row>
    <row r="742" spans="12:15">
      <c r="L742" s="555"/>
      <c r="O742" s="556"/>
    </row>
    <row r="743" spans="12:15">
      <c r="L743" s="555"/>
      <c r="O743" s="556"/>
    </row>
    <row r="744" spans="12:15">
      <c r="L744" s="555"/>
      <c r="O744" s="556"/>
    </row>
    <row r="745" spans="12:15">
      <c r="L745" s="555"/>
      <c r="O745" s="556"/>
    </row>
    <row r="746" spans="12:15">
      <c r="L746" s="555"/>
      <c r="O746" s="556"/>
    </row>
    <row r="747" spans="12:15">
      <c r="L747" s="555"/>
      <c r="O747" s="556"/>
    </row>
    <row r="748" spans="12:15">
      <c r="L748" s="555"/>
      <c r="O748" s="556"/>
    </row>
    <row r="749" spans="12:15">
      <c r="L749" s="555"/>
      <c r="O749" s="556"/>
    </row>
    <row r="750" spans="12:15">
      <c r="L750" s="555"/>
      <c r="O750" s="556"/>
    </row>
    <row r="751" spans="12:15">
      <c r="L751" s="555"/>
      <c r="O751" s="556"/>
    </row>
    <row r="752" spans="12:15">
      <c r="L752" s="555"/>
      <c r="O752" s="556"/>
    </row>
    <row r="753" spans="12:15">
      <c r="L753" s="555"/>
      <c r="O753" s="556"/>
    </row>
    <row r="754" spans="12:15">
      <c r="L754" s="555"/>
      <c r="O754" s="556"/>
    </row>
    <row r="755" spans="12:15">
      <c r="L755" s="555"/>
      <c r="O755" s="556"/>
    </row>
    <row r="756" spans="12:15">
      <c r="L756" s="555"/>
      <c r="O756" s="556"/>
    </row>
    <row r="757" spans="12:15">
      <c r="L757" s="555"/>
      <c r="O757" s="556"/>
    </row>
    <row r="758" spans="12:15">
      <c r="L758" s="555"/>
      <c r="O758" s="556"/>
    </row>
    <row r="759" spans="12:15">
      <c r="L759" s="555"/>
      <c r="O759" s="556"/>
    </row>
    <row r="760" spans="12:15">
      <c r="L760" s="555"/>
      <c r="O760" s="556"/>
    </row>
    <row r="761" spans="12:15">
      <c r="L761" s="555"/>
      <c r="O761" s="556"/>
    </row>
    <row r="762" spans="12:15">
      <c r="L762" s="555"/>
      <c r="O762" s="556"/>
    </row>
    <row r="763" spans="12:15">
      <c r="L763" s="555"/>
      <c r="O763" s="556"/>
    </row>
    <row r="764" spans="12:15">
      <c r="L764" s="555"/>
      <c r="O764" s="556"/>
    </row>
    <row r="765" spans="12:15">
      <c r="L765" s="555"/>
      <c r="O765" s="556"/>
    </row>
    <row r="766" spans="12:15">
      <c r="L766" s="555"/>
      <c r="O766" s="556"/>
    </row>
    <row r="767" spans="12:15">
      <c r="L767" s="555"/>
      <c r="O767" s="556"/>
    </row>
    <row r="768" spans="12:15">
      <c r="L768" s="555"/>
      <c r="O768" s="556"/>
    </row>
    <row r="769" spans="12:15">
      <c r="L769" s="555"/>
      <c r="O769" s="556"/>
    </row>
    <row r="770" spans="12:15">
      <c r="L770" s="555"/>
      <c r="O770" s="556"/>
    </row>
    <row r="771" spans="12:15">
      <c r="L771" s="555"/>
      <c r="O771" s="556"/>
    </row>
    <row r="772" spans="12:15">
      <c r="L772" s="555"/>
      <c r="O772" s="556"/>
    </row>
    <row r="773" spans="12:15">
      <c r="L773" s="555"/>
      <c r="O773" s="556"/>
    </row>
    <row r="774" spans="12:15">
      <c r="L774" s="555"/>
      <c r="O774" s="556"/>
    </row>
    <row r="775" spans="12:15">
      <c r="L775" s="555"/>
      <c r="O775" s="556"/>
    </row>
    <row r="776" spans="12:15">
      <c r="L776" s="555"/>
      <c r="O776" s="556"/>
    </row>
    <row r="777" spans="12:15">
      <c r="L777" s="555"/>
      <c r="O777" s="556"/>
    </row>
    <row r="778" spans="12:15">
      <c r="L778" s="555"/>
      <c r="O778" s="556"/>
    </row>
    <row r="779" spans="12:15">
      <c r="L779" s="555"/>
      <c r="O779" s="556"/>
    </row>
    <row r="780" spans="12:15">
      <c r="L780" s="555"/>
      <c r="O780" s="556"/>
    </row>
    <row r="781" spans="12:15">
      <c r="L781" s="555"/>
      <c r="O781" s="556"/>
    </row>
    <row r="782" spans="12:15">
      <c r="L782" s="555"/>
      <c r="O782" s="556"/>
    </row>
    <row r="783" spans="12:15">
      <c r="L783" s="555"/>
      <c r="O783" s="556"/>
    </row>
    <row r="784" spans="12:15">
      <c r="L784" s="555"/>
      <c r="O784" s="556"/>
    </row>
    <row r="785" spans="12:15">
      <c r="L785" s="555"/>
      <c r="O785" s="556"/>
    </row>
    <row r="786" spans="12:15">
      <c r="L786" s="555"/>
      <c r="O786" s="556"/>
    </row>
    <row r="787" spans="12:15">
      <c r="L787" s="555"/>
      <c r="O787" s="556"/>
    </row>
    <row r="788" spans="12:15">
      <c r="L788" s="555"/>
      <c r="O788" s="556"/>
    </row>
    <row r="789" spans="12:15">
      <c r="L789" s="555"/>
      <c r="O789" s="556"/>
    </row>
    <row r="790" spans="12:15">
      <c r="L790" s="555"/>
      <c r="O790" s="556"/>
    </row>
    <row r="791" spans="12:15">
      <c r="L791" s="555"/>
      <c r="O791" s="556"/>
    </row>
    <row r="792" spans="12:15">
      <c r="L792" s="555"/>
      <c r="O792" s="556"/>
    </row>
    <row r="793" spans="12:15">
      <c r="L793" s="555"/>
      <c r="O793" s="556"/>
    </row>
    <row r="794" spans="12:15">
      <c r="L794" s="555"/>
      <c r="O794" s="556"/>
    </row>
    <row r="795" spans="12:15">
      <c r="L795" s="555"/>
      <c r="O795" s="556"/>
    </row>
    <row r="796" spans="12:15">
      <c r="L796" s="555"/>
      <c r="O796" s="556"/>
    </row>
    <row r="797" spans="12:15">
      <c r="L797" s="555"/>
      <c r="O797" s="556"/>
    </row>
    <row r="798" spans="12:15">
      <c r="L798" s="555"/>
      <c r="O798" s="556"/>
    </row>
    <row r="799" spans="12:15">
      <c r="L799" s="555"/>
      <c r="O799" s="556"/>
    </row>
    <row r="800" spans="12:15">
      <c r="L800" s="555"/>
      <c r="O800" s="556"/>
    </row>
    <row r="801" spans="12:15">
      <c r="L801" s="555"/>
      <c r="O801" s="556"/>
    </row>
    <row r="802" spans="12:15">
      <c r="L802" s="555"/>
      <c r="O802" s="556"/>
    </row>
    <row r="803" spans="12:15">
      <c r="L803" s="555"/>
      <c r="O803" s="556"/>
    </row>
    <row r="804" spans="12:15">
      <c r="L804" s="555"/>
      <c r="O804" s="556"/>
    </row>
    <row r="805" spans="12:15">
      <c r="L805" s="555"/>
      <c r="O805" s="556"/>
    </row>
    <row r="806" spans="12:15">
      <c r="L806" s="555"/>
      <c r="O806" s="556"/>
    </row>
    <row r="807" spans="12:15">
      <c r="L807" s="555"/>
      <c r="O807" s="556"/>
    </row>
    <row r="808" spans="12:15">
      <c r="L808" s="555"/>
      <c r="O808" s="556"/>
    </row>
    <row r="809" spans="12:15">
      <c r="L809" s="555"/>
      <c r="O809" s="556"/>
    </row>
    <row r="810" spans="12:15">
      <c r="L810" s="555"/>
      <c r="O810" s="556"/>
    </row>
    <row r="811" spans="12:15">
      <c r="L811" s="555"/>
      <c r="O811" s="556"/>
    </row>
    <row r="812" spans="12:15">
      <c r="L812" s="555"/>
      <c r="O812" s="556"/>
    </row>
    <row r="813" spans="12:15">
      <c r="L813" s="555"/>
      <c r="O813" s="556"/>
    </row>
    <row r="814" spans="12:15">
      <c r="L814" s="555"/>
      <c r="O814" s="556"/>
    </row>
    <row r="815" spans="12:15">
      <c r="L815" s="555"/>
      <c r="O815" s="556"/>
    </row>
    <row r="816" spans="12:15">
      <c r="L816" s="555"/>
      <c r="O816" s="556"/>
    </row>
    <row r="817" spans="12:15">
      <c r="L817" s="555"/>
      <c r="O817" s="556"/>
    </row>
    <row r="818" spans="12:15">
      <c r="L818" s="555"/>
      <c r="O818" s="556"/>
    </row>
    <row r="819" spans="12:15">
      <c r="L819" s="555"/>
      <c r="O819" s="556"/>
    </row>
    <row r="820" spans="12:15">
      <c r="L820" s="555"/>
      <c r="O820" s="556"/>
    </row>
    <row r="821" spans="12:15">
      <c r="L821" s="555"/>
      <c r="O821" s="556"/>
    </row>
    <row r="822" spans="12:15">
      <c r="L822" s="555"/>
      <c r="O822" s="556"/>
    </row>
    <row r="823" spans="12:15">
      <c r="L823" s="555"/>
      <c r="O823" s="556"/>
    </row>
    <row r="824" spans="12:15">
      <c r="L824" s="555"/>
      <c r="O824" s="556"/>
    </row>
    <row r="825" spans="12:15">
      <c r="L825" s="555"/>
      <c r="O825" s="556"/>
    </row>
    <row r="826" spans="12:15">
      <c r="L826" s="555"/>
      <c r="O826" s="556"/>
    </row>
    <row r="827" spans="12:15">
      <c r="L827" s="555"/>
      <c r="O827" s="556"/>
    </row>
    <row r="828" spans="12:15">
      <c r="L828" s="555"/>
      <c r="O828" s="556"/>
    </row>
    <row r="829" spans="12:15">
      <c r="L829" s="555"/>
      <c r="O829" s="556"/>
    </row>
    <row r="830" spans="12:15">
      <c r="L830" s="555"/>
      <c r="O830" s="556"/>
    </row>
    <row r="831" spans="12:15">
      <c r="L831" s="555"/>
      <c r="O831" s="556"/>
    </row>
    <row r="832" spans="12:15">
      <c r="L832" s="555"/>
      <c r="O832" s="556"/>
    </row>
    <row r="833" spans="12:15">
      <c r="L833" s="555"/>
      <c r="O833" s="556"/>
    </row>
    <row r="834" spans="12:15">
      <c r="L834" s="555"/>
      <c r="O834" s="556"/>
    </row>
    <row r="835" spans="12:15">
      <c r="L835" s="555"/>
      <c r="O835" s="556"/>
    </row>
    <row r="836" spans="12:15">
      <c r="L836" s="555"/>
      <c r="O836" s="556"/>
    </row>
    <row r="837" spans="12:15">
      <c r="L837" s="555"/>
      <c r="O837" s="556"/>
    </row>
    <row r="838" spans="12:15">
      <c r="L838" s="555"/>
      <c r="O838" s="556"/>
    </row>
    <row r="839" spans="12:15">
      <c r="L839" s="555"/>
      <c r="O839" s="556"/>
    </row>
    <row r="840" spans="12:15">
      <c r="L840" s="555"/>
      <c r="O840" s="556"/>
    </row>
    <row r="841" spans="12:15">
      <c r="L841" s="555"/>
      <c r="O841" s="556"/>
    </row>
    <row r="842" spans="12:15">
      <c r="L842" s="555"/>
      <c r="O842" s="556"/>
    </row>
    <row r="843" spans="12:15">
      <c r="L843" s="555"/>
      <c r="O843" s="556"/>
    </row>
    <row r="844" spans="12:15">
      <c r="L844" s="555"/>
      <c r="O844" s="556"/>
    </row>
    <row r="845" spans="12:15">
      <c r="L845" s="555"/>
      <c r="O845" s="556"/>
    </row>
    <row r="846" spans="12:15">
      <c r="L846" s="555"/>
      <c r="O846" s="556"/>
    </row>
    <row r="847" spans="12:15">
      <c r="L847" s="555"/>
      <c r="O847" s="556"/>
    </row>
    <row r="848" spans="12:15">
      <c r="L848" s="555"/>
      <c r="O848" s="556"/>
    </row>
    <row r="849" spans="12:15">
      <c r="L849" s="555"/>
      <c r="O849" s="556"/>
    </row>
    <row r="850" spans="12:15">
      <c r="L850" s="555"/>
      <c r="O850" s="556"/>
    </row>
    <row r="851" spans="12:15">
      <c r="L851" s="555"/>
      <c r="O851" s="556"/>
    </row>
    <row r="852" spans="12:15">
      <c r="L852" s="555"/>
      <c r="O852" s="556"/>
    </row>
    <row r="853" spans="12:15">
      <c r="L853" s="555"/>
      <c r="O853" s="556"/>
    </row>
    <row r="854" spans="12:15">
      <c r="L854" s="555"/>
      <c r="O854" s="556"/>
    </row>
    <row r="855" spans="12:15">
      <c r="L855" s="555"/>
      <c r="O855" s="556"/>
    </row>
    <row r="856" spans="12:15">
      <c r="L856" s="555"/>
      <c r="O856" s="556"/>
    </row>
    <row r="857" spans="12:15">
      <c r="L857" s="555"/>
      <c r="O857" s="556"/>
    </row>
    <row r="858" spans="12:15">
      <c r="L858" s="555"/>
      <c r="O858" s="556"/>
    </row>
    <row r="859" spans="12:15">
      <c r="L859" s="555"/>
      <c r="O859" s="556"/>
    </row>
    <row r="860" spans="12:15">
      <c r="L860" s="555"/>
      <c r="O860" s="556"/>
    </row>
    <row r="861" spans="12:15">
      <c r="L861" s="555"/>
      <c r="O861" s="556"/>
    </row>
    <row r="862" spans="12:15">
      <c r="L862" s="555"/>
      <c r="O862" s="556"/>
    </row>
    <row r="863" spans="12:15">
      <c r="L863" s="555"/>
      <c r="O863" s="556"/>
    </row>
    <row r="864" spans="12:15">
      <c r="L864" s="555"/>
      <c r="O864" s="556"/>
    </row>
    <row r="865" spans="12:15">
      <c r="L865" s="555"/>
      <c r="O865" s="556"/>
    </row>
    <row r="866" spans="12:15">
      <c r="L866" s="555"/>
      <c r="O866" s="556"/>
    </row>
    <row r="867" spans="12:15">
      <c r="L867" s="555"/>
      <c r="O867" s="556"/>
    </row>
    <row r="868" spans="12:15">
      <c r="L868" s="555"/>
      <c r="O868" s="556"/>
    </row>
    <row r="869" spans="12:15">
      <c r="L869" s="555"/>
      <c r="O869" s="556"/>
    </row>
    <row r="870" spans="12:15">
      <c r="L870" s="555"/>
      <c r="O870" s="556"/>
    </row>
    <row r="871" spans="12:15">
      <c r="L871" s="555"/>
      <c r="O871" s="556"/>
    </row>
    <row r="872" spans="12:15">
      <c r="L872" s="555"/>
      <c r="O872" s="556"/>
    </row>
    <row r="873" spans="12:15">
      <c r="L873" s="555"/>
      <c r="O873" s="556"/>
    </row>
    <row r="874" spans="12:15">
      <c r="L874" s="555"/>
      <c r="O874" s="556"/>
    </row>
    <row r="875" spans="12:15">
      <c r="L875" s="555"/>
      <c r="O875" s="556"/>
    </row>
    <row r="876" spans="12:15">
      <c r="L876" s="555"/>
      <c r="O876" s="556"/>
    </row>
    <row r="877" spans="12:15">
      <c r="L877" s="555"/>
      <c r="O877" s="556"/>
    </row>
    <row r="878" spans="12:15">
      <c r="L878" s="555"/>
      <c r="O878" s="556"/>
    </row>
    <row r="879" spans="12:15">
      <c r="L879" s="555"/>
      <c r="O879" s="556"/>
    </row>
    <row r="880" spans="12:15">
      <c r="L880" s="555"/>
      <c r="O880" s="556"/>
    </row>
    <row r="881" spans="12:15">
      <c r="L881" s="555"/>
      <c r="O881" s="556"/>
    </row>
    <row r="882" spans="12:15">
      <c r="L882" s="555"/>
      <c r="O882" s="556"/>
    </row>
    <row r="883" spans="12:15">
      <c r="L883" s="555"/>
      <c r="O883" s="556"/>
    </row>
    <row r="884" spans="12:15">
      <c r="L884" s="555"/>
      <c r="O884" s="556"/>
    </row>
    <row r="885" spans="12:15">
      <c r="L885" s="555"/>
      <c r="O885" s="556"/>
    </row>
    <row r="886" spans="12:15">
      <c r="L886" s="555"/>
      <c r="O886" s="556"/>
    </row>
    <row r="887" spans="12:15">
      <c r="L887" s="555"/>
      <c r="O887" s="556"/>
    </row>
    <row r="888" spans="12:15">
      <c r="L888" s="555"/>
      <c r="O888" s="556"/>
    </row>
    <row r="889" spans="12:15">
      <c r="L889" s="555"/>
      <c r="O889" s="556"/>
    </row>
    <row r="890" spans="12:15">
      <c r="L890" s="555"/>
      <c r="O890" s="556"/>
    </row>
    <row r="891" spans="12:15">
      <c r="L891" s="555"/>
      <c r="O891" s="556"/>
    </row>
    <row r="892" spans="12:15">
      <c r="L892" s="555"/>
      <c r="O892" s="556"/>
    </row>
    <row r="893" spans="12:15">
      <c r="L893" s="555"/>
      <c r="O893" s="556"/>
    </row>
    <row r="894" spans="12:15">
      <c r="L894" s="555"/>
      <c r="O894" s="556"/>
    </row>
    <row r="895" spans="12:15">
      <c r="L895" s="555"/>
      <c r="O895" s="556"/>
    </row>
    <row r="896" spans="12:15">
      <c r="L896" s="555"/>
      <c r="O896" s="556"/>
    </row>
    <row r="897" spans="12:15">
      <c r="L897" s="555"/>
      <c r="O897" s="556"/>
    </row>
    <row r="898" spans="12:15">
      <c r="L898" s="555"/>
      <c r="O898" s="556"/>
    </row>
    <row r="899" spans="12:15">
      <c r="L899" s="555"/>
      <c r="O899" s="556"/>
    </row>
    <row r="900" spans="12:15">
      <c r="L900" s="555"/>
      <c r="O900" s="556"/>
    </row>
    <row r="901" spans="12:15">
      <c r="L901" s="555"/>
      <c r="O901" s="556"/>
    </row>
    <row r="902" spans="12:15">
      <c r="L902" s="555"/>
      <c r="O902" s="556"/>
    </row>
    <row r="903" spans="12:15">
      <c r="L903" s="555"/>
      <c r="O903" s="556"/>
    </row>
    <row r="904" spans="12:15">
      <c r="L904" s="555"/>
      <c r="O904" s="556"/>
    </row>
    <row r="905" spans="12:15">
      <c r="L905" s="555"/>
      <c r="O905" s="556"/>
    </row>
    <row r="906" spans="12:15">
      <c r="L906" s="555"/>
      <c r="O906" s="556"/>
    </row>
    <row r="907" spans="12:15">
      <c r="L907" s="555"/>
      <c r="O907" s="556"/>
    </row>
    <row r="908" spans="12:15">
      <c r="L908" s="555"/>
      <c r="O908" s="556"/>
    </row>
    <row r="909" spans="12:15">
      <c r="L909" s="555"/>
      <c r="O909" s="556"/>
    </row>
    <row r="910" spans="12:15">
      <c r="L910" s="555"/>
      <c r="O910" s="556"/>
    </row>
    <row r="911" spans="12:15">
      <c r="L911" s="555"/>
      <c r="O911" s="556"/>
    </row>
    <row r="912" spans="12:15">
      <c r="L912" s="555"/>
      <c r="O912" s="556"/>
    </row>
    <row r="913" spans="12:15">
      <c r="L913" s="555"/>
      <c r="O913" s="556"/>
    </row>
    <row r="914" spans="12:15">
      <c r="L914" s="555"/>
      <c r="O914" s="556"/>
    </row>
    <row r="915" spans="12:15">
      <c r="L915" s="555"/>
      <c r="O915" s="556"/>
    </row>
    <row r="916" spans="12:15">
      <c r="L916" s="555"/>
      <c r="O916" s="556"/>
    </row>
    <row r="917" spans="12:15">
      <c r="L917" s="555"/>
      <c r="O917" s="556"/>
    </row>
    <row r="918" spans="12:15">
      <c r="L918" s="555"/>
      <c r="O918" s="556"/>
    </row>
    <row r="919" spans="12:15">
      <c r="L919" s="555"/>
      <c r="O919" s="556"/>
    </row>
    <row r="920" spans="12:15">
      <c r="L920" s="555"/>
      <c r="O920" s="556"/>
    </row>
    <row r="921" spans="12:15">
      <c r="L921" s="555"/>
      <c r="O921" s="556"/>
    </row>
    <row r="922" spans="12:15">
      <c r="L922" s="555"/>
      <c r="O922" s="556"/>
    </row>
    <row r="923" spans="12:15">
      <c r="L923" s="555"/>
      <c r="O923" s="556"/>
    </row>
    <row r="924" spans="12:15">
      <c r="L924" s="555"/>
      <c r="O924" s="556"/>
    </row>
    <row r="925" spans="12:15">
      <c r="L925" s="555"/>
      <c r="O925" s="556"/>
    </row>
    <row r="926" spans="12:15">
      <c r="L926" s="555"/>
      <c r="O926" s="556"/>
    </row>
    <row r="927" spans="12:15">
      <c r="L927" s="555"/>
      <c r="O927" s="556"/>
    </row>
    <row r="928" spans="12:15">
      <c r="L928" s="555"/>
      <c r="O928" s="556"/>
    </row>
    <row r="929" spans="12:15">
      <c r="L929" s="555"/>
      <c r="O929" s="556"/>
    </row>
    <row r="930" spans="12:15">
      <c r="L930" s="555"/>
      <c r="O930" s="556"/>
    </row>
    <row r="931" spans="12:15">
      <c r="L931" s="555"/>
      <c r="O931" s="556"/>
    </row>
    <row r="932" spans="12:15">
      <c r="L932" s="555"/>
      <c r="O932" s="556"/>
    </row>
    <row r="933" spans="12:15">
      <c r="L933" s="555"/>
      <c r="O933" s="556"/>
    </row>
    <row r="934" spans="12:15">
      <c r="L934" s="555"/>
      <c r="O934" s="556"/>
    </row>
    <row r="935" spans="12:15">
      <c r="L935" s="555"/>
      <c r="O935" s="556"/>
    </row>
    <row r="936" spans="12:15">
      <c r="L936" s="555"/>
      <c r="O936" s="556"/>
    </row>
    <row r="937" spans="12:15">
      <c r="L937" s="555"/>
      <c r="O937" s="556"/>
    </row>
    <row r="938" spans="12:15">
      <c r="L938" s="555"/>
      <c r="O938" s="556"/>
    </row>
    <row r="939" spans="12:15">
      <c r="L939" s="555"/>
      <c r="O939" s="556"/>
    </row>
    <row r="940" spans="12:15">
      <c r="L940" s="555"/>
      <c r="O940" s="556"/>
    </row>
    <row r="941" spans="12:15">
      <c r="L941" s="555"/>
      <c r="O941" s="556"/>
    </row>
    <row r="942" spans="12:15">
      <c r="L942" s="555"/>
      <c r="O942" s="556"/>
    </row>
    <row r="943" spans="12:15">
      <c r="L943" s="555"/>
      <c r="O943" s="556"/>
    </row>
    <row r="944" spans="12:15">
      <c r="L944" s="555"/>
      <c r="O944" s="556"/>
    </row>
    <row r="945" spans="12:15">
      <c r="L945" s="555"/>
      <c r="O945" s="556"/>
    </row>
    <row r="946" spans="12:15">
      <c r="L946" s="555"/>
      <c r="O946" s="556"/>
    </row>
    <row r="947" spans="12:15">
      <c r="L947" s="555"/>
      <c r="O947" s="556"/>
    </row>
    <row r="948" spans="12:15">
      <c r="L948" s="555"/>
      <c r="O948" s="556"/>
    </row>
    <row r="949" spans="12:15">
      <c r="L949" s="555"/>
      <c r="O949" s="556"/>
    </row>
    <row r="950" spans="12:15">
      <c r="L950" s="555"/>
      <c r="O950" s="556"/>
    </row>
    <row r="951" spans="12:15">
      <c r="L951" s="555"/>
      <c r="O951" s="556"/>
    </row>
    <row r="952" spans="12:15">
      <c r="L952" s="555"/>
      <c r="O952" s="556"/>
    </row>
    <row r="953" spans="12:15">
      <c r="L953" s="555"/>
      <c r="O953" s="556"/>
    </row>
    <row r="954" spans="12:15">
      <c r="L954" s="555"/>
      <c r="O954" s="556"/>
    </row>
    <row r="955" spans="12:15">
      <c r="L955" s="555"/>
      <c r="O955" s="556"/>
    </row>
    <row r="956" spans="12:15">
      <c r="L956" s="555"/>
      <c r="O956" s="556"/>
    </row>
    <row r="957" spans="12:15">
      <c r="L957" s="555"/>
      <c r="O957" s="556"/>
    </row>
    <row r="958" spans="12:15">
      <c r="L958" s="555"/>
      <c r="O958" s="556"/>
    </row>
    <row r="959" spans="12:15">
      <c r="L959" s="555"/>
      <c r="O959" s="556"/>
    </row>
    <row r="960" spans="12:15">
      <c r="L960" s="555"/>
      <c r="O960" s="556"/>
    </row>
    <row r="961" spans="12:15">
      <c r="L961" s="555"/>
      <c r="O961" s="556"/>
    </row>
    <row r="962" spans="12:15">
      <c r="L962" s="555"/>
      <c r="O962" s="556"/>
    </row>
    <row r="963" spans="12:15">
      <c r="L963" s="555"/>
      <c r="O963" s="556"/>
    </row>
    <row r="964" spans="12:15">
      <c r="L964" s="555"/>
      <c r="O964" s="556"/>
    </row>
    <row r="965" spans="12:15">
      <c r="L965" s="555"/>
      <c r="O965" s="556"/>
    </row>
    <row r="966" spans="12:15">
      <c r="L966" s="555"/>
      <c r="O966" s="556"/>
    </row>
    <row r="967" spans="12:15">
      <c r="L967" s="555"/>
      <c r="O967" s="556"/>
    </row>
    <row r="968" spans="12:15">
      <c r="L968" s="555"/>
      <c r="O968" s="556"/>
    </row>
    <row r="969" spans="12:15">
      <c r="L969" s="555"/>
      <c r="O969" s="556"/>
    </row>
    <row r="970" spans="12:15">
      <c r="L970" s="555"/>
      <c r="O970" s="556"/>
    </row>
    <row r="971" spans="12:15">
      <c r="L971" s="555"/>
      <c r="O971" s="556"/>
    </row>
    <row r="972" spans="12:15">
      <c r="L972" s="555"/>
      <c r="O972" s="556"/>
    </row>
    <row r="973" spans="12:15">
      <c r="L973" s="555"/>
      <c r="O973" s="556"/>
    </row>
    <row r="974" spans="12:15">
      <c r="L974" s="555"/>
      <c r="O974" s="556"/>
    </row>
    <row r="975" spans="12:15">
      <c r="L975" s="555"/>
      <c r="O975" s="556"/>
    </row>
    <row r="976" spans="12:15">
      <c r="L976" s="555"/>
      <c r="O976" s="556"/>
    </row>
    <row r="977" spans="12:15">
      <c r="L977" s="555"/>
      <c r="O977" s="556"/>
    </row>
    <row r="978" spans="12:15">
      <c r="L978" s="555"/>
      <c r="O978" s="556"/>
    </row>
    <row r="979" spans="12:15">
      <c r="L979" s="555"/>
      <c r="O979" s="556"/>
    </row>
    <row r="980" spans="12:15">
      <c r="L980" s="555"/>
      <c r="O980" s="556"/>
    </row>
    <row r="981" spans="12:15">
      <c r="L981" s="555"/>
      <c r="O981" s="556"/>
    </row>
    <row r="982" spans="12:15">
      <c r="L982" s="555"/>
      <c r="O982" s="556"/>
    </row>
    <row r="983" spans="12:15">
      <c r="L983" s="555"/>
      <c r="O983" s="556"/>
    </row>
    <row r="984" spans="12:15">
      <c r="L984" s="555"/>
      <c r="O984" s="556"/>
    </row>
    <row r="985" spans="12:15">
      <c r="L985" s="555"/>
      <c r="O985" s="556"/>
    </row>
    <row r="986" spans="12:15">
      <c r="L986" s="555"/>
      <c r="O986" s="556"/>
    </row>
    <row r="987" spans="12:15">
      <c r="L987" s="555"/>
      <c r="O987" s="556"/>
    </row>
    <row r="988" spans="12:15">
      <c r="L988" s="555"/>
      <c r="O988" s="556"/>
    </row>
    <row r="989" spans="12:15">
      <c r="L989" s="555"/>
      <c r="O989" s="556"/>
    </row>
    <row r="990" spans="12:15">
      <c r="L990" s="555"/>
      <c r="O990" s="556"/>
    </row>
    <row r="991" spans="12:15">
      <c r="L991" s="555"/>
      <c r="O991" s="556"/>
    </row>
    <row r="992" spans="12:15">
      <c r="L992" s="555"/>
      <c r="O992" s="556"/>
    </row>
    <row r="993" spans="12:15">
      <c r="L993" s="555"/>
      <c r="O993" s="556"/>
    </row>
    <row r="994" spans="12:15">
      <c r="L994" s="555"/>
      <c r="O994" s="556"/>
    </row>
    <row r="995" spans="12:15">
      <c r="L995" s="555"/>
      <c r="O995" s="556"/>
    </row>
    <row r="996" spans="12:15">
      <c r="L996" s="555"/>
      <c r="O996" s="556"/>
    </row>
    <row r="997" spans="12:15">
      <c r="L997" s="555"/>
      <c r="O997" s="556"/>
    </row>
    <row r="998" spans="12:15">
      <c r="L998" s="555"/>
      <c r="O998" s="556"/>
    </row>
    <row r="999" spans="12:15">
      <c r="L999" s="555"/>
      <c r="O999" s="556"/>
    </row>
    <row r="1000" spans="12:15">
      <c r="L1000" s="555"/>
      <c r="O1000" s="556"/>
    </row>
    <row r="1001" spans="12:15">
      <c r="L1001" s="555"/>
      <c r="O1001" s="556"/>
    </row>
    <row r="1002" spans="12:15">
      <c r="L1002" s="555"/>
      <c r="O1002" s="556"/>
    </row>
    <row r="1003" spans="12:15">
      <c r="L1003" s="555"/>
      <c r="O1003" s="556"/>
    </row>
    <row r="1004" spans="12:15">
      <c r="L1004" s="555"/>
      <c r="O1004" s="556"/>
    </row>
    <row r="1005" spans="12:15">
      <c r="L1005" s="555"/>
      <c r="O1005" s="556"/>
    </row>
    <row r="1006" spans="12:15">
      <c r="L1006" s="555"/>
      <c r="O1006" s="556"/>
    </row>
    <row r="1007" spans="12:15">
      <c r="L1007" s="555"/>
      <c r="O1007" s="556"/>
    </row>
    <row r="1008" spans="12:15" ht="15.75" thickBot="1">
      <c r="L1008" s="557"/>
      <c r="M1008" s="544"/>
      <c r="N1008" s="546"/>
      <c r="O1008" s="558"/>
    </row>
    <row r="1009" spans="12:15" ht="15.75" thickTop="1">
      <c r="L1009" s="555"/>
      <c r="O1009" s="556"/>
    </row>
    <row r="1010" spans="12:15">
      <c r="L1010" s="555"/>
      <c r="O1010" s="556"/>
    </row>
    <row r="1011" spans="12:15">
      <c r="L1011" s="555"/>
      <c r="O1011" s="556"/>
    </row>
    <row r="1012" spans="12:15">
      <c r="L1012" s="555"/>
      <c r="O1012" s="556"/>
    </row>
    <row r="1013" spans="12:15">
      <c r="L1013" s="555"/>
      <c r="O1013" s="556"/>
    </row>
    <row r="1014" spans="12:15">
      <c r="L1014" s="555"/>
      <c r="O1014" s="556"/>
    </row>
    <row r="1015" spans="12:15">
      <c r="L1015" s="555"/>
      <c r="O1015" s="556"/>
    </row>
    <row r="1016" spans="12:15">
      <c r="L1016" s="555"/>
      <c r="O1016" s="556"/>
    </row>
    <row r="1017" spans="12:15">
      <c r="L1017" s="555"/>
      <c r="O1017" s="556"/>
    </row>
    <row r="1018" spans="12:15">
      <c r="L1018" s="555"/>
      <c r="O1018" s="556"/>
    </row>
    <row r="1019" spans="12:15">
      <c r="L1019" s="555"/>
      <c r="O1019" s="556"/>
    </row>
    <row r="1020" spans="12:15">
      <c r="L1020" s="555"/>
      <c r="O1020" s="556"/>
    </row>
    <row r="1021" spans="12:15">
      <c r="L1021" s="555"/>
      <c r="O1021" s="556"/>
    </row>
    <row r="1022" spans="12:15">
      <c r="L1022" s="555"/>
      <c r="O1022" s="556"/>
    </row>
    <row r="1023" spans="12:15">
      <c r="L1023" s="555"/>
      <c r="O1023" s="556"/>
    </row>
    <row r="1024" spans="12:15">
      <c r="L1024" s="555"/>
      <c r="O1024" s="556"/>
    </row>
    <row r="1025" spans="12:15">
      <c r="L1025" s="555"/>
      <c r="O1025" s="556"/>
    </row>
    <row r="1026" spans="12:15">
      <c r="L1026" s="555"/>
      <c r="O1026" s="556"/>
    </row>
    <row r="1027" spans="12:15">
      <c r="L1027" s="555"/>
      <c r="O1027" s="556"/>
    </row>
    <row r="1028" spans="12:15">
      <c r="L1028" s="555"/>
      <c r="O1028" s="556"/>
    </row>
    <row r="1029" spans="12:15">
      <c r="L1029" s="555"/>
      <c r="O1029" s="556"/>
    </row>
    <row r="1030" spans="12:15">
      <c r="L1030" s="555"/>
      <c r="O1030" s="556"/>
    </row>
    <row r="1031" spans="12:15">
      <c r="L1031" s="555"/>
      <c r="O1031" s="556"/>
    </row>
    <row r="1032" spans="12:15">
      <c r="L1032" s="555"/>
      <c r="O1032" s="556"/>
    </row>
    <row r="1033" spans="12:15">
      <c r="L1033" s="555"/>
      <c r="O1033" s="556"/>
    </row>
    <row r="1034" spans="12:15">
      <c r="L1034" s="555"/>
      <c r="O1034" s="556"/>
    </row>
    <row r="1035" spans="12:15">
      <c r="L1035" s="555"/>
      <c r="O1035" s="556"/>
    </row>
    <row r="1036" spans="12:15">
      <c r="L1036" s="555"/>
      <c r="O1036" s="556"/>
    </row>
    <row r="1037" spans="12:15">
      <c r="L1037" s="555"/>
      <c r="O1037" s="556"/>
    </row>
    <row r="1038" spans="12:15">
      <c r="L1038" s="555"/>
      <c r="O1038" s="556"/>
    </row>
    <row r="1039" spans="12:15">
      <c r="L1039" s="555"/>
      <c r="O1039" s="556"/>
    </row>
    <row r="1040" spans="12:15">
      <c r="L1040" s="555"/>
      <c r="O1040" s="556"/>
    </row>
    <row r="1041" spans="12:15">
      <c r="L1041" s="555"/>
      <c r="O1041" s="556"/>
    </row>
    <row r="1042" spans="12:15">
      <c r="L1042" s="555"/>
      <c r="O1042" s="556"/>
    </row>
    <row r="1043" spans="12:15">
      <c r="L1043" s="555"/>
      <c r="O1043" s="556"/>
    </row>
    <row r="1044" spans="12:15">
      <c r="L1044" s="555"/>
      <c r="O1044" s="556"/>
    </row>
    <row r="1045" spans="12:15">
      <c r="L1045" s="555"/>
      <c r="O1045" s="556"/>
    </row>
    <row r="1046" spans="12:15">
      <c r="L1046" s="555"/>
      <c r="O1046" s="556"/>
    </row>
    <row r="1047" spans="12:15">
      <c r="L1047" s="555"/>
      <c r="O1047" s="556"/>
    </row>
    <row r="1048" spans="12:15">
      <c r="L1048" s="555"/>
      <c r="O1048" s="556"/>
    </row>
    <row r="1049" spans="12:15">
      <c r="L1049" s="555"/>
      <c r="O1049" s="556"/>
    </row>
    <row r="1050" spans="12:15">
      <c r="L1050" s="555"/>
      <c r="O1050" s="556"/>
    </row>
    <row r="1051" spans="12:15">
      <c r="L1051" s="555"/>
      <c r="O1051" s="556"/>
    </row>
    <row r="1052" spans="12:15">
      <c r="L1052" s="555"/>
      <c r="O1052" s="556"/>
    </row>
    <row r="1053" spans="12:15">
      <c r="L1053" s="555"/>
      <c r="O1053" s="556"/>
    </row>
    <row r="1054" spans="12:15">
      <c r="L1054" s="555"/>
      <c r="O1054" s="556"/>
    </row>
    <row r="1055" spans="12:15">
      <c r="L1055" s="555"/>
      <c r="O1055" s="556"/>
    </row>
    <row r="1056" spans="12:15">
      <c r="L1056" s="555"/>
      <c r="O1056" s="556"/>
    </row>
    <row r="1057" spans="12:15">
      <c r="L1057" s="555"/>
      <c r="O1057" s="556"/>
    </row>
    <row r="1058" spans="12:15">
      <c r="L1058" s="555"/>
      <c r="O1058" s="556"/>
    </row>
    <row r="1059" spans="12:15">
      <c r="L1059" s="555"/>
      <c r="O1059" s="556"/>
    </row>
    <row r="1060" spans="12:15">
      <c r="L1060" s="555"/>
      <c r="O1060" s="556"/>
    </row>
    <row r="1061" spans="12:15">
      <c r="L1061" s="555"/>
      <c r="O1061" s="556"/>
    </row>
    <row r="1062" spans="12:15">
      <c r="L1062" s="555"/>
      <c r="O1062" s="556"/>
    </row>
    <row r="1063" spans="12:15">
      <c r="L1063" s="555"/>
      <c r="O1063" s="556"/>
    </row>
    <row r="1064" spans="12:15">
      <c r="L1064" s="555"/>
      <c r="O1064" s="556"/>
    </row>
    <row r="1065" spans="12:15">
      <c r="L1065" s="555"/>
      <c r="O1065" s="556"/>
    </row>
    <row r="1066" spans="12:15">
      <c r="L1066" s="555"/>
      <c r="O1066" s="556"/>
    </row>
    <row r="1067" spans="12:15">
      <c r="L1067" s="555"/>
      <c r="O1067" s="556"/>
    </row>
    <row r="1068" spans="12:15">
      <c r="L1068" s="555"/>
      <c r="O1068" s="556"/>
    </row>
    <row r="1069" spans="12:15">
      <c r="L1069" s="555"/>
      <c r="O1069" s="556"/>
    </row>
    <row r="1070" spans="12:15">
      <c r="L1070" s="555"/>
      <c r="O1070" s="556"/>
    </row>
    <row r="1071" spans="12:15">
      <c r="L1071" s="555"/>
      <c r="O1071" s="556"/>
    </row>
    <row r="1072" spans="12:15">
      <c r="L1072" s="555"/>
      <c r="O1072" s="556"/>
    </row>
    <row r="1073" spans="12:15">
      <c r="L1073" s="555"/>
      <c r="O1073" s="556"/>
    </row>
    <row r="1074" spans="12:15">
      <c r="L1074" s="555"/>
      <c r="O1074" s="556"/>
    </row>
    <row r="1075" spans="12:15">
      <c r="L1075" s="555"/>
      <c r="O1075" s="556"/>
    </row>
    <row r="1076" spans="12:15">
      <c r="L1076" s="555"/>
      <c r="O1076" s="556"/>
    </row>
    <row r="1077" spans="12:15">
      <c r="L1077" s="555"/>
      <c r="O1077" s="556"/>
    </row>
    <row r="1078" spans="12:15">
      <c r="L1078" s="555"/>
      <c r="O1078" s="556"/>
    </row>
    <row r="1079" spans="12:15">
      <c r="L1079" s="555"/>
      <c r="O1079" s="556"/>
    </row>
    <row r="1080" spans="12:15">
      <c r="L1080" s="555"/>
      <c r="O1080" s="556"/>
    </row>
    <row r="1081" spans="12:15">
      <c r="L1081" s="555"/>
      <c r="O1081" s="556"/>
    </row>
    <row r="1082" spans="12:15">
      <c r="L1082" s="555"/>
      <c r="O1082" s="556"/>
    </row>
    <row r="1083" spans="12:15">
      <c r="L1083" s="555"/>
      <c r="O1083" s="556"/>
    </row>
    <row r="1084" spans="12:15">
      <c r="L1084" s="555"/>
      <c r="O1084" s="556"/>
    </row>
    <row r="1085" spans="12:15">
      <c r="L1085" s="555"/>
      <c r="O1085" s="556"/>
    </row>
    <row r="1086" spans="12:15">
      <c r="L1086" s="555"/>
      <c r="O1086" s="556"/>
    </row>
    <row r="1087" spans="12:15">
      <c r="L1087" s="555"/>
      <c r="O1087" s="556"/>
    </row>
    <row r="1088" spans="12:15">
      <c r="L1088" s="555"/>
      <c r="O1088" s="556"/>
    </row>
    <row r="1089" spans="12:15">
      <c r="L1089" s="555"/>
      <c r="O1089" s="556"/>
    </row>
    <row r="1090" spans="12:15">
      <c r="L1090" s="555"/>
      <c r="O1090" s="556"/>
    </row>
    <row r="1091" spans="12:15">
      <c r="L1091" s="555"/>
      <c r="O1091" s="556"/>
    </row>
    <row r="1092" spans="12:15">
      <c r="L1092" s="555"/>
      <c r="O1092" s="556"/>
    </row>
    <row r="1093" spans="12:15">
      <c r="L1093" s="555"/>
      <c r="O1093" s="556"/>
    </row>
    <row r="1094" spans="12:15">
      <c r="L1094" s="555"/>
      <c r="O1094" s="556"/>
    </row>
    <row r="1095" spans="12:15">
      <c r="L1095" s="555"/>
      <c r="O1095" s="556"/>
    </row>
    <row r="1096" spans="12:15">
      <c r="L1096" s="555"/>
      <c r="O1096" s="556"/>
    </row>
    <row r="1097" spans="12:15">
      <c r="L1097" s="555"/>
      <c r="O1097" s="556"/>
    </row>
    <row r="1098" spans="12:15">
      <c r="L1098" s="555"/>
      <c r="O1098" s="556"/>
    </row>
    <row r="1099" spans="12:15">
      <c r="L1099" s="555"/>
      <c r="O1099" s="556"/>
    </row>
    <row r="1100" spans="12:15">
      <c r="L1100" s="555"/>
      <c r="O1100" s="556"/>
    </row>
    <row r="1101" spans="12:15">
      <c r="L1101" s="555"/>
      <c r="O1101" s="556"/>
    </row>
    <row r="1102" spans="12:15">
      <c r="L1102" s="555"/>
      <c r="O1102" s="556"/>
    </row>
    <row r="1103" spans="12:15">
      <c r="L1103" s="555"/>
      <c r="O1103" s="556"/>
    </row>
    <row r="1104" spans="12:15">
      <c r="L1104" s="555"/>
      <c r="O1104" s="556"/>
    </row>
    <row r="1105" spans="12:15">
      <c r="L1105" s="555"/>
      <c r="O1105" s="556"/>
    </row>
    <row r="1106" spans="12:15">
      <c r="L1106" s="555"/>
      <c r="O1106" s="556"/>
    </row>
    <row r="1107" spans="12:15">
      <c r="L1107" s="555"/>
      <c r="O1107" s="556"/>
    </row>
    <row r="1108" spans="12:15">
      <c r="L1108" s="555"/>
      <c r="O1108" s="556"/>
    </row>
    <row r="1109" spans="12:15">
      <c r="L1109" s="555"/>
      <c r="O1109" s="556"/>
    </row>
    <row r="1110" spans="12:15">
      <c r="L1110" s="555"/>
      <c r="O1110" s="556"/>
    </row>
    <row r="1111" spans="12:15">
      <c r="L1111" s="555"/>
      <c r="O1111" s="556"/>
    </row>
    <row r="1112" spans="12:15">
      <c r="L1112" s="555"/>
      <c r="O1112" s="556"/>
    </row>
    <row r="1113" spans="12:15">
      <c r="L1113" s="555"/>
      <c r="O1113" s="556"/>
    </row>
    <row r="1114" spans="12:15">
      <c r="L1114" s="555"/>
      <c r="O1114" s="556"/>
    </row>
    <row r="1115" spans="12:15">
      <c r="L1115" s="555"/>
      <c r="O1115" s="556"/>
    </row>
    <row r="1116" spans="12:15">
      <c r="L1116" s="555"/>
      <c r="O1116" s="556"/>
    </row>
    <row r="1117" spans="12:15">
      <c r="L1117" s="555"/>
      <c r="O1117" s="556"/>
    </row>
    <row r="1118" spans="12:15">
      <c r="L1118" s="555"/>
      <c r="O1118" s="556"/>
    </row>
    <row r="1119" spans="12:15">
      <c r="L1119" s="555"/>
      <c r="O1119" s="556"/>
    </row>
    <row r="1120" spans="12:15">
      <c r="L1120" s="555"/>
      <c r="O1120" s="556"/>
    </row>
    <row r="1121" spans="12:15">
      <c r="L1121" s="555"/>
      <c r="O1121" s="556"/>
    </row>
    <row r="1122" spans="12:15">
      <c r="L1122" s="555"/>
      <c r="O1122" s="556"/>
    </row>
    <row r="1123" spans="12:15">
      <c r="L1123" s="555"/>
      <c r="O1123" s="556"/>
    </row>
    <row r="1124" spans="12:15">
      <c r="L1124" s="555"/>
      <c r="O1124" s="556"/>
    </row>
    <row r="1125" spans="12:15">
      <c r="L1125" s="555"/>
      <c r="O1125" s="556"/>
    </row>
    <row r="1126" spans="12:15">
      <c r="L1126" s="555"/>
      <c r="O1126" s="556"/>
    </row>
    <row r="1127" spans="12:15">
      <c r="L1127" s="555"/>
      <c r="O1127" s="556"/>
    </row>
    <row r="1128" spans="12:15">
      <c r="L1128" s="555"/>
      <c r="O1128" s="556"/>
    </row>
    <row r="1129" spans="12:15">
      <c r="L1129" s="555"/>
      <c r="O1129" s="556"/>
    </row>
    <row r="1130" spans="12:15">
      <c r="L1130" s="555"/>
      <c r="O1130" s="556"/>
    </row>
    <row r="1131" spans="12:15">
      <c r="L1131" s="555"/>
      <c r="O1131" s="556"/>
    </row>
    <row r="1132" spans="12:15">
      <c r="L1132" s="555"/>
      <c r="O1132" s="556"/>
    </row>
    <row r="1133" spans="12:15">
      <c r="L1133" s="555"/>
      <c r="O1133" s="556"/>
    </row>
    <row r="1134" spans="12:15">
      <c r="L1134" s="555"/>
      <c r="O1134" s="556"/>
    </row>
    <row r="1135" spans="12:15">
      <c r="L1135" s="555"/>
      <c r="O1135" s="556"/>
    </row>
    <row r="1136" spans="12:15">
      <c r="L1136" s="555"/>
      <c r="O1136" s="556"/>
    </row>
    <row r="1137" spans="12:15">
      <c r="L1137" s="555"/>
      <c r="O1137" s="556"/>
    </row>
    <row r="1138" spans="12:15">
      <c r="L1138" s="555"/>
      <c r="O1138" s="556"/>
    </row>
    <row r="1139" spans="12:15">
      <c r="L1139" s="555"/>
      <c r="O1139" s="556"/>
    </row>
    <row r="1140" spans="12:15">
      <c r="L1140" s="555"/>
      <c r="O1140" s="556"/>
    </row>
    <row r="1141" spans="12:15">
      <c r="L1141" s="555"/>
      <c r="O1141" s="556"/>
    </row>
    <row r="1142" spans="12:15">
      <c r="L1142" s="555"/>
      <c r="O1142" s="556"/>
    </row>
    <row r="1143" spans="12:15">
      <c r="L1143" s="555"/>
      <c r="O1143" s="556"/>
    </row>
    <row r="1144" spans="12:15">
      <c r="L1144" s="555"/>
      <c r="O1144" s="556"/>
    </row>
    <row r="1145" spans="12:15">
      <c r="L1145" s="555"/>
      <c r="O1145" s="556"/>
    </row>
    <row r="1146" spans="12:15">
      <c r="L1146" s="555"/>
      <c r="O1146" s="556"/>
    </row>
    <row r="1147" spans="12:15">
      <c r="L1147" s="555"/>
      <c r="O1147" s="556"/>
    </row>
    <row r="1148" spans="12:15">
      <c r="L1148" s="555"/>
      <c r="O1148" s="556"/>
    </row>
    <row r="1149" spans="12:15">
      <c r="L1149" s="555"/>
      <c r="O1149" s="556"/>
    </row>
    <row r="1150" spans="12:15">
      <c r="L1150" s="555"/>
      <c r="O1150" s="556"/>
    </row>
    <row r="1151" spans="12:15">
      <c r="L1151" s="555"/>
      <c r="O1151" s="556"/>
    </row>
    <row r="1152" spans="12:15">
      <c r="L1152" s="555"/>
      <c r="O1152" s="556"/>
    </row>
    <row r="1153" spans="12:15">
      <c r="L1153" s="555"/>
      <c r="O1153" s="556"/>
    </row>
    <row r="1154" spans="12:15">
      <c r="L1154" s="555"/>
      <c r="O1154" s="556"/>
    </row>
    <row r="1155" spans="12:15">
      <c r="L1155" s="555"/>
      <c r="O1155" s="556"/>
    </row>
    <row r="1156" spans="12:15">
      <c r="L1156" s="555"/>
      <c r="O1156" s="556"/>
    </row>
    <row r="1157" spans="12:15">
      <c r="L1157" s="555"/>
      <c r="O1157" s="556"/>
    </row>
    <row r="1158" spans="12:15">
      <c r="L1158" s="555"/>
      <c r="O1158" s="556"/>
    </row>
    <row r="1159" spans="12:15">
      <c r="L1159" s="555"/>
      <c r="O1159" s="556"/>
    </row>
    <row r="1160" spans="12:15">
      <c r="L1160" s="555"/>
      <c r="O1160" s="556"/>
    </row>
    <row r="1161" spans="12:15">
      <c r="L1161" s="555"/>
      <c r="O1161" s="556"/>
    </row>
    <row r="1162" spans="12:15">
      <c r="L1162" s="555"/>
      <c r="O1162" s="556"/>
    </row>
    <row r="1163" spans="12:15">
      <c r="L1163" s="555"/>
      <c r="O1163" s="556"/>
    </row>
    <row r="1164" spans="12:15">
      <c r="L1164" s="555"/>
      <c r="O1164" s="556"/>
    </row>
    <row r="1165" spans="12:15">
      <c r="L1165" s="555"/>
      <c r="O1165" s="556"/>
    </row>
    <row r="1166" spans="12:15">
      <c r="L1166" s="555"/>
      <c r="O1166" s="556"/>
    </row>
    <row r="1167" spans="12:15">
      <c r="L1167" s="555"/>
      <c r="O1167" s="556"/>
    </row>
    <row r="1168" spans="12:15">
      <c r="L1168" s="555"/>
      <c r="O1168" s="556"/>
    </row>
    <row r="1169" spans="12:15">
      <c r="L1169" s="555"/>
      <c r="O1169" s="556"/>
    </row>
    <row r="1170" spans="12:15">
      <c r="L1170" s="555"/>
      <c r="O1170" s="556"/>
    </row>
    <row r="1171" spans="12:15">
      <c r="L1171" s="555"/>
      <c r="O1171" s="556"/>
    </row>
    <row r="1172" spans="12:15">
      <c r="L1172" s="555"/>
      <c r="O1172" s="556"/>
    </row>
    <row r="1173" spans="12:15">
      <c r="L1173" s="555"/>
      <c r="O1173" s="556"/>
    </row>
    <row r="1174" spans="12:15">
      <c r="L1174" s="555"/>
      <c r="O1174" s="556"/>
    </row>
    <row r="1175" spans="12:15">
      <c r="L1175" s="555"/>
      <c r="O1175" s="556"/>
    </row>
    <row r="1176" spans="12:15">
      <c r="L1176" s="555"/>
      <c r="O1176" s="556"/>
    </row>
    <row r="1177" spans="12:15">
      <c r="L1177" s="555"/>
      <c r="O1177" s="556"/>
    </row>
    <row r="1178" spans="12:15">
      <c r="L1178" s="555"/>
      <c r="O1178" s="556"/>
    </row>
    <row r="1179" spans="12:15">
      <c r="L1179" s="555"/>
      <c r="O1179" s="556"/>
    </row>
    <row r="1180" spans="12:15">
      <c r="L1180" s="555"/>
      <c r="O1180" s="556"/>
    </row>
    <row r="1181" spans="12:15">
      <c r="L1181" s="555"/>
      <c r="O1181" s="556"/>
    </row>
    <row r="1182" spans="12:15">
      <c r="L1182" s="555"/>
      <c r="O1182" s="556"/>
    </row>
    <row r="1183" spans="12:15">
      <c r="L1183" s="555"/>
      <c r="O1183" s="556"/>
    </row>
    <row r="1184" spans="12:15">
      <c r="L1184" s="555"/>
      <c r="O1184" s="556"/>
    </row>
    <row r="1185" spans="12:15">
      <c r="L1185" s="555"/>
      <c r="O1185" s="556"/>
    </row>
    <row r="1186" spans="12:15">
      <c r="L1186" s="555"/>
      <c r="O1186" s="556"/>
    </row>
    <row r="1187" spans="12:15">
      <c r="L1187" s="555"/>
      <c r="O1187" s="556"/>
    </row>
    <row r="1188" spans="12:15">
      <c r="L1188" s="555"/>
      <c r="O1188" s="556"/>
    </row>
    <row r="1189" spans="12:15">
      <c r="L1189" s="555"/>
      <c r="O1189" s="556"/>
    </row>
    <row r="1190" spans="12:15">
      <c r="L1190" s="555"/>
      <c r="O1190" s="556"/>
    </row>
    <row r="1191" spans="12:15">
      <c r="L1191" s="555"/>
      <c r="O1191" s="556"/>
    </row>
    <row r="1192" spans="12:15">
      <c r="L1192" s="555"/>
      <c r="O1192" s="556"/>
    </row>
    <row r="1193" spans="12:15">
      <c r="L1193" s="555"/>
      <c r="O1193" s="556"/>
    </row>
    <row r="1194" spans="12:15">
      <c r="L1194" s="555"/>
      <c r="O1194" s="556"/>
    </row>
    <row r="1195" spans="12:15">
      <c r="L1195" s="555"/>
      <c r="O1195" s="556"/>
    </row>
    <row r="1196" spans="12:15">
      <c r="L1196" s="555"/>
      <c r="O1196" s="556"/>
    </row>
    <row r="1197" spans="12:15">
      <c r="L1197" s="555"/>
      <c r="O1197" s="556"/>
    </row>
    <row r="1198" spans="12:15">
      <c r="L1198" s="555"/>
      <c r="O1198" s="556"/>
    </row>
    <row r="1199" spans="12:15">
      <c r="L1199" s="555"/>
      <c r="O1199" s="556"/>
    </row>
    <row r="1200" spans="12:15">
      <c r="L1200" s="555"/>
      <c r="O1200" s="556"/>
    </row>
    <row r="1201" spans="12:15">
      <c r="L1201" s="555"/>
      <c r="O1201" s="556"/>
    </row>
    <row r="1202" spans="12:15">
      <c r="L1202" s="555"/>
      <c r="O1202" s="556"/>
    </row>
    <row r="1203" spans="12:15">
      <c r="L1203" s="555"/>
      <c r="O1203" s="556"/>
    </row>
    <row r="1204" spans="12:15">
      <c r="L1204" s="555"/>
      <c r="O1204" s="556"/>
    </row>
    <row r="1205" spans="12:15">
      <c r="L1205" s="555"/>
      <c r="O1205" s="556"/>
    </row>
    <row r="1206" spans="12:15">
      <c r="L1206" s="555"/>
      <c r="O1206" s="556"/>
    </row>
    <row r="1207" spans="12:15">
      <c r="L1207" s="555"/>
      <c r="O1207" s="556"/>
    </row>
    <row r="1208" spans="12:15">
      <c r="L1208" s="555"/>
      <c r="O1208" s="556"/>
    </row>
    <row r="1209" spans="12:15">
      <c r="L1209" s="555"/>
      <c r="O1209" s="556"/>
    </row>
    <row r="1210" spans="12:15">
      <c r="L1210" s="555"/>
      <c r="O1210" s="556"/>
    </row>
    <row r="1211" spans="12:15">
      <c r="L1211" s="555"/>
      <c r="O1211" s="556"/>
    </row>
    <row r="1212" spans="12:15">
      <c r="L1212" s="555"/>
      <c r="O1212" s="556"/>
    </row>
    <row r="1213" spans="12:15">
      <c r="L1213" s="555"/>
      <c r="O1213" s="556"/>
    </row>
    <row r="1214" spans="12:15">
      <c r="L1214" s="555"/>
      <c r="O1214" s="556"/>
    </row>
    <row r="1215" spans="12:15">
      <c r="L1215" s="555"/>
      <c r="O1215" s="556"/>
    </row>
    <row r="1216" spans="12:15">
      <c r="L1216" s="555"/>
      <c r="O1216" s="556"/>
    </row>
    <row r="1217" spans="12:15">
      <c r="L1217" s="555"/>
      <c r="O1217" s="556"/>
    </row>
    <row r="1218" spans="12:15">
      <c r="L1218" s="555"/>
      <c r="O1218" s="556"/>
    </row>
    <row r="1219" spans="12:15">
      <c r="L1219" s="555"/>
      <c r="O1219" s="556"/>
    </row>
    <row r="1220" spans="12:15">
      <c r="L1220" s="555"/>
      <c r="O1220" s="556"/>
    </row>
    <row r="1221" spans="12:15">
      <c r="L1221" s="555"/>
      <c r="O1221" s="556"/>
    </row>
    <row r="1222" spans="12:15">
      <c r="L1222" s="555"/>
      <c r="O1222" s="556"/>
    </row>
    <row r="1223" spans="12:15">
      <c r="L1223" s="555"/>
      <c r="O1223" s="556"/>
    </row>
    <row r="1224" spans="12:15">
      <c r="L1224" s="555"/>
      <c r="O1224" s="556"/>
    </row>
    <row r="1225" spans="12:15">
      <c r="L1225" s="555"/>
      <c r="O1225" s="556"/>
    </row>
    <row r="1226" spans="12:15">
      <c r="L1226" s="555"/>
      <c r="O1226" s="556"/>
    </row>
    <row r="1227" spans="12:15">
      <c r="L1227" s="555"/>
      <c r="O1227" s="556"/>
    </row>
    <row r="1228" spans="12:15">
      <c r="L1228" s="555"/>
      <c r="O1228" s="556"/>
    </row>
    <row r="1229" spans="12:15">
      <c r="L1229" s="555"/>
      <c r="O1229" s="556"/>
    </row>
    <row r="1230" spans="12:15">
      <c r="L1230" s="555"/>
      <c r="O1230" s="556"/>
    </row>
    <row r="1231" spans="12:15">
      <c r="L1231" s="555"/>
      <c r="O1231" s="556"/>
    </row>
    <row r="1232" spans="12:15">
      <c r="L1232" s="555"/>
      <c r="O1232" s="556"/>
    </row>
    <row r="1233" spans="12:15">
      <c r="L1233" s="555"/>
      <c r="O1233" s="556"/>
    </row>
    <row r="1234" spans="12:15">
      <c r="L1234" s="555"/>
      <c r="O1234" s="556"/>
    </row>
    <row r="1235" spans="12:15">
      <c r="L1235" s="555"/>
      <c r="O1235" s="556"/>
    </row>
    <row r="1236" spans="12:15">
      <c r="L1236" s="555"/>
      <c r="O1236" s="556"/>
    </row>
    <row r="1237" spans="12:15">
      <c r="L1237" s="555"/>
      <c r="O1237" s="556"/>
    </row>
    <row r="1238" spans="12:15">
      <c r="L1238" s="555"/>
      <c r="O1238" s="556"/>
    </row>
    <row r="1239" spans="12:15">
      <c r="L1239" s="555"/>
      <c r="O1239" s="556"/>
    </row>
    <row r="1240" spans="12:15">
      <c r="L1240" s="555"/>
      <c r="O1240" s="556"/>
    </row>
    <row r="1241" spans="12:15">
      <c r="L1241" s="555"/>
      <c r="O1241" s="556"/>
    </row>
    <row r="1242" spans="12:15">
      <c r="L1242" s="555"/>
      <c r="O1242" s="556"/>
    </row>
    <row r="1243" spans="12:15">
      <c r="L1243" s="555"/>
      <c r="O1243" s="556"/>
    </row>
    <row r="1244" spans="12:15">
      <c r="L1244" s="555"/>
      <c r="O1244" s="556"/>
    </row>
    <row r="1245" spans="12:15">
      <c r="L1245" s="555"/>
      <c r="O1245" s="556"/>
    </row>
    <row r="1246" spans="12:15">
      <c r="L1246" s="555"/>
      <c r="O1246" s="556"/>
    </row>
    <row r="1247" spans="12:15">
      <c r="L1247" s="555"/>
      <c r="O1247" s="556"/>
    </row>
    <row r="1248" spans="12:15">
      <c r="L1248" s="555"/>
      <c r="O1248" s="556"/>
    </row>
    <row r="1249" spans="12:15">
      <c r="L1249" s="555"/>
      <c r="O1249" s="556"/>
    </row>
    <row r="1250" spans="12:15">
      <c r="L1250" s="555"/>
      <c r="O1250" s="556"/>
    </row>
    <row r="1251" spans="12:15">
      <c r="L1251" s="555"/>
      <c r="O1251" s="556"/>
    </row>
    <row r="1252" spans="12:15">
      <c r="L1252" s="555"/>
      <c r="O1252" s="556"/>
    </row>
    <row r="1253" spans="12:15">
      <c r="L1253" s="555"/>
      <c r="O1253" s="556"/>
    </row>
    <row r="1254" spans="12:15">
      <c r="L1254" s="555"/>
      <c r="O1254" s="556"/>
    </row>
    <row r="1255" spans="12:15">
      <c r="L1255" s="555"/>
      <c r="O1255" s="556"/>
    </row>
    <row r="1256" spans="12:15">
      <c r="L1256" s="555"/>
      <c r="O1256" s="556"/>
    </row>
    <row r="1257" spans="12:15">
      <c r="L1257" s="555"/>
      <c r="O1257" s="556"/>
    </row>
    <row r="1258" spans="12:15">
      <c r="L1258" s="555"/>
      <c r="O1258" s="556"/>
    </row>
    <row r="1259" spans="12:15">
      <c r="L1259" s="555"/>
      <c r="O1259" s="556"/>
    </row>
    <row r="1260" spans="12:15">
      <c r="L1260" s="555"/>
      <c r="O1260" s="556"/>
    </row>
    <row r="1261" spans="12:15">
      <c r="L1261" s="555"/>
      <c r="O1261" s="556"/>
    </row>
    <row r="1262" spans="12:15">
      <c r="L1262" s="555"/>
      <c r="O1262" s="556"/>
    </row>
    <row r="1263" spans="12:15">
      <c r="L1263" s="555"/>
      <c r="O1263" s="556"/>
    </row>
    <row r="1264" spans="12:15">
      <c r="L1264" s="555"/>
      <c r="O1264" s="556"/>
    </row>
    <row r="1265" spans="12:15">
      <c r="L1265" s="555"/>
      <c r="O1265" s="556"/>
    </row>
    <row r="1266" spans="12:15">
      <c r="L1266" s="555"/>
      <c r="O1266" s="556"/>
    </row>
    <row r="1267" spans="12:15">
      <c r="L1267" s="555"/>
      <c r="O1267" s="556"/>
    </row>
    <row r="1268" spans="12:15">
      <c r="L1268" s="555"/>
      <c r="O1268" s="556"/>
    </row>
    <row r="1269" spans="12:15">
      <c r="L1269" s="555"/>
      <c r="O1269" s="556"/>
    </row>
    <row r="1270" spans="12:15">
      <c r="L1270" s="555"/>
      <c r="O1270" s="556"/>
    </row>
    <row r="1271" spans="12:15">
      <c r="L1271" s="555"/>
      <c r="O1271" s="556"/>
    </row>
    <row r="1272" spans="12:15">
      <c r="L1272" s="555"/>
      <c r="O1272" s="556"/>
    </row>
    <row r="1273" spans="12:15">
      <c r="L1273" s="555"/>
      <c r="O1273" s="556"/>
    </row>
    <row r="1274" spans="12:15">
      <c r="L1274" s="555"/>
      <c r="O1274" s="556"/>
    </row>
    <row r="1275" spans="12:15">
      <c r="L1275" s="555"/>
      <c r="O1275" s="556"/>
    </row>
    <row r="1276" spans="12:15">
      <c r="L1276" s="555"/>
      <c r="O1276" s="556"/>
    </row>
    <row r="1277" spans="12:15">
      <c r="L1277" s="555"/>
      <c r="O1277" s="556"/>
    </row>
    <row r="1278" spans="12:15">
      <c r="L1278" s="555"/>
      <c r="O1278" s="556"/>
    </row>
    <row r="1279" spans="12:15">
      <c r="L1279" s="555"/>
      <c r="O1279" s="556"/>
    </row>
    <row r="1280" spans="12:15">
      <c r="L1280" s="555"/>
      <c r="O1280" s="556"/>
    </row>
    <row r="1281" spans="12:15">
      <c r="L1281" s="555"/>
      <c r="O1281" s="556"/>
    </row>
    <row r="1282" spans="12:15">
      <c r="L1282" s="555"/>
      <c r="O1282" s="556"/>
    </row>
    <row r="1283" spans="12:15">
      <c r="L1283" s="555"/>
      <c r="O1283" s="556"/>
    </row>
    <row r="1284" spans="12:15">
      <c r="L1284" s="555"/>
      <c r="O1284" s="556"/>
    </row>
    <row r="1285" spans="12:15">
      <c r="L1285" s="555"/>
      <c r="O1285" s="556"/>
    </row>
    <row r="1286" spans="12:15">
      <c r="L1286" s="555"/>
      <c r="O1286" s="556"/>
    </row>
    <row r="1287" spans="12:15">
      <c r="L1287" s="555"/>
      <c r="O1287" s="556"/>
    </row>
    <row r="1288" spans="12:15">
      <c r="L1288" s="555"/>
      <c r="O1288" s="556"/>
    </row>
    <row r="1289" spans="12:15">
      <c r="L1289" s="555"/>
      <c r="O1289" s="556"/>
    </row>
    <row r="1290" spans="12:15">
      <c r="L1290" s="555"/>
      <c r="O1290" s="556"/>
    </row>
    <row r="1291" spans="12:15">
      <c r="L1291" s="555"/>
      <c r="O1291" s="556"/>
    </row>
    <row r="1292" spans="12:15">
      <c r="L1292" s="555"/>
      <c r="O1292" s="556"/>
    </row>
    <row r="1293" spans="12:15">
      <c r="L1293" s="555"/>
      <c r="O1293" s="556"/>
    </row>
    <row r="1294" spans="12:15">
      <c r="L1294" s="555"/>
      <c r="O1294" s="556"/>
    </row>
    <row r="1295" spans="12:15">
      <c r="L1295" s="555"/>
      <c r="O1295" s="556"/>
    </row>
    <row r="1296" spans="12:15">
      <c r="L1296" s="555"/>
      <c r="O1296" s="556"/>
    </row>
    <row r="1297" spans="12:15">
      <c r="L1297" s="555"/>
      <c r="O1297" s="556"/>
    </row>
    <row r="1298" spans="12:15">
      <c r="L1298" s="555"/>
      <c r="O1298" s="556"/>
    </row>
    <row r="1299" spans="12:15">
      <c r="L1299" s="555"/>
      <c r="O1299" s="556"/>
    </row>
    <row r="1300" spans="12:15">
      <c r="L1300" s="555"/>
      <c r="O1300" s="556"/>
    </row>
    <row r="1301" spans="12:15">
      <c r="L1301" s="555"/>
      <c r="O1301" s="556"/>
    </row>
    <row r="1302" spans="12:15">
      <c r="L1302" s="555"/>
      <c r="O1302" s="556"/>
    </row>
    <row r="1303" spans="12:15">
      <c r="L1303" s="555"/>
      <c r="O1303" s="556"/>
    </row>
    <row r="1304" spans="12:15">
      <c r="L1304" s="555"/>
      <c r="O1304" s="556"/>
    </row>
    <row r="1305" spans="12:15">
      <c r="L1305" s="555"/>
      <c r="O1305" s="556"/>
    </row>
    <row r="1306" spans="12:15">
      <c r="L1306" s="555"/>
      <c r="O1306" s="556"/>
    </row>
    <row r="1307" spans="12:15">
      <c r="L1307" s="555"/>
      <c r="O1307" s="556"/>
    </row>
    <row r="1308" spans="12:15">
      <c r="L1308" s="555"/>
      <c r="O1308" s="556"/>
    </row>
    <row r="1309" spans="12:15">
      <c r="L1309" s="555"/>
      <c r="O1309" s="556"/>
    </row>
    <row r="1310" spans="12:15">
      <c r="L1310" s="555"/>
      <c r="O1310" s="556"/>
    </row>
    <row r="1311" spans="12:15">
      <c r="L1311" s="555"/>
      <c r="O1311" s="556"/>
    </row>
    <row r="1312" spans="12:15">
      <c r="L1312" s="555"/>
      <c r="O1312" s="556"/>
    </row>
    <row r="1313" spans="12:15">
      <c r="L1313" s="555"/>
      <c r="O1313" s="556"/>
    </row>
    <row r="1314" spans="12:15">
      <c r="L1314" s="555"/>
      <c r="O1314" s="556"/>
    </row>
    <row r="1315" spans="12:15">
      <c r="L1315" s="555"/>
      <c r="O1315" s="556"/>
    </row>
    <row r="1316" spans="12:15">
      <c r="L1316" s="555"/>
      <c r="O1316" s="556"/>
    </row>
    <row r="1317" spans="12:15">
      <c r="L1317" s="555"/>
      <c r="O1317" s="556"/>
    </row>
    <row r="1318" spans="12:15">
      <c r="L1318" s="555"/>
      <c r="O1318" s="556"/>
    </row>
    <row r="1319" spans="12:15">
      <c r="L1319" s="555"/>
      <c r="O1319" s="556"/>
    </row>
    <row r="1320" spans="12:15">
      <c r="L1320" s="555"/>
      <c r="O1320" s="556"/>
    </row>
    <row r="1321" spans="12:15">
      <c r="L1321" s="555"/>
      <c r="O1321" s="556"/>
    </row>
    <row r="1322" spans="12:15">
      <c r="L1322" s="555"/>
      <c r="O1322" s="556"/>
    </row>
    <row r="1323" spans="12:15">
      <c r="L1323" s="555"/>
      <c r="O1323" s="556"/>
    </row>
    <row r="1324" spans="12:15">
      <c r="L1324" s="555"/>
      <c r="O1324" s="556"/>
    </row>
    <row r="1325" spans="12:15">
      <c r="L1325" s="555"/>
      <c r="O1325" s="556"/>
    </row>
    <row r="1326" spans="12:15">
      <c r="L1326" s="555"/>
      <c r="O1326" s="556"/>
    </row>
    <row r="1327" spans="12:15">
      <c r="L1327" s="555"/>
      <c r="O1327" s="556"/>
    </row>
    <row r="1328" spans="12:15">
      <c r="L1328" s="555"/>
      <c r="O1328" s="556"/>
    </row>
    <row r="1329" spans="12:15">
      <c r="L1329" s="555"/>
      <c r="O1329" s="556"/>
    </row>
    <row r="1330" spans="12:15">
      <c r="L1330" s="555"/>
      <c r="O1330" s="556"/>
    </row>
    <row r="1331" spans="12:15">
      <c r="L1331" s="555"/>
      <c r="O1331" s="556"/>
    </row>
    <row r="1332" spans="12:15">
      <c r="L1332" s="555"/>
      <c r="O1332" s="556"/>
    </row>
    <row r="1333" spans="12:15">
      <c r="L1333" s="555"/>
      <c r="O1333" s="556"/>
    </row>
    <row r="1334" spans="12:15">
      <c r="L1334" s="555"/>
      <c r="O1334" s="556"/>
    </row>
    <row r="1335" spans="12:15">
      <c r="L1335" s="555"/>
      <c r="O1335" s="556"/>
    </row>
    <row r="1336" spans="12:15">
      <c r="L1336" s="555"/>
      <c r="O1336" s="556"/>
    </row>
    <row r="1337" spans="12:15">
      <c r="L1337" s="555"/>
      <c r="O1337" s="556"/>
    </row>
    <row r="1338" spans="12:15">
      <c r="L1338" s="555"/>
      <c r="O1338" s="556"/>
    </row>
    <row r="1339" spans="12:15">
      <c r="L1339" s="555"/>
      <c r="O1339" s="556"/>
    </row>
    <row r="1340" spans="12:15">
      <c r="L1340" s="555"/>
      <c r="O1340" s="556"/>
    </row>
    <row r="1341" spans="12:15">
      <c r="L1341" s="555"/>
      <c r="O1341" s="556"/>
    </row>
    <row r="1342" spans="12:15">
      <c r="L1342" s="555"/>
      <c r="O1342" s="556"/>
    </row>
    <row r="1343" spans="12:15">
      <c r="L1343" s="555"/>
      <c r="O1343" s="556"/>
    </row>
    <row r="1344" spans="12:15">
      <c r="L1344" s="555"/>
      <c r="O1344" s="556"/>
    </row>
    <row r="1345" spans="12:15">
      <c r="L1345" s="555"/>
      <c r="O1345" s="556"/>
    </row>
    <row r="1346" spans="12:15">
      <c r="L1346" s="555"/>
      <c r="O1346" s="556"/>
    </row>
    <row r="1347" spans="12:15">
      <c r="L1347" s="555"/>
      <c r="O1347" s="556"/>
    </row>
    <row r="1348" spans="12:15">
      <c r="L1348" s="555"/>
      <c r="O1348" s="556"/>
    </row>
    <row r="1349" spans="12:15">
      <c r="L1349" s="555"/>
      <c r="O1349" s="556"/>
    </row>
    <row r="1350" spans="12:15">
      <c r="L1350" s="555"/>
      <c r="O1350" s="556"/>
    </row>
    <row r="1351" spans="12:15">
      <c r="L1351" s="555"/>
      <c r="O1351" s="556"/>
    </row>
    <row r="1352" spans="12:15">
      <c r="L1352" s="555"/>
      <c r="O1352" s="556"/>
    </row>
    <row r="1353" spans="12:15">
      <c r="L1353" s="555"/>
      <c r="O1353" s="556"/>
    </row>
    <row r="1354" spans="12:15">
      <c r="L1354" s="555"/>
      <c r="O1354" s="556"/>
    </row>
    <row r="1355" spans="12:15">
      <c r="L1355" s="555"/>
      <c r="O1355" s="556"/>
    </row>
    <row r="1356" spans="12:15">
      <c r="L1356" s="555"/>
      <c r="O1356" s="556"/>
    </row>
    <row r="1357" spans="12:15">
      <c r="L1357" s="555"/>
      <c r="O1357" s="556"/>
    </row>
    <row r="1358" spans="12:15">
      <c r="L1358" s="555"/>
      <c r="O1358" s="556"/>
    </row>
    <row r="1359" spans="12:15">
      <c r="L1359" s="555"/>
      <c r="O1359" s="556"/>
    </row>
    <row r="1360" spans="12:15">
      <c r="L1360" s="555"/>
      <c r="O1360" s="556"/>
    </row>
    <row r="1361" spans="12:15">
      <c r="L1361" s="555"/>
      <c r="O1361" s="556"/>
    </row>
    <row r="1362" spans="12:15">
      <c r="L1362" s="555"/>
      <c r="O1362" s="556"/>
    </row>
    <row r="1363" spans="12:15">
      <c r="L1363" s="555"/>
      <c r="O1363" s="556"/>
    </row>
    <row r="1364" spans="12:15">
      <c r="L1364" s="555"/>
      <c r="O1364" s="556"/>
    </row>
    <row r="1365" spans="12:15">
      <c r="L1365" s="555"/>
      <c r="O1365" s="556"/>
    </row>
    <row r="1366" spans="12:15">
      <c r="L1366" s="555"/>
      <c r="O1366" s="556"/>
    </row>
    <row r="1367" spans="12:15">
      <c r="L1367" s="555"/>
      <c r="O1367" s="556"/>
    </row>
    <row r="1368" spans="12:15">
      <c r="L1368" s="555"/>
      <c r="O1368" s="556"/>
    </row>
    <row r="1369" spans="12:15">
      <c r="L1369" s="555"/>
      <c r="O1369" s="556"/>
    </row>
    <row r="1370" spans="12:15">
      <c r="L1370" s="555"/>
      <c r="O1370" s="556"/>
    </row>
    <row r="1371" spans="12:15">
      <c r="L1371" s="555"/>
      <c r="O1371" s="556"/>
    </row>
    <row r="1372" spans="12:15">
      <c r="L1372" s="555"/>
      <c r="O1372" s="556"/>
    </row>
    <row r="1373" spans="12:15">
      <c r="L1373" s="555"/>
      <c r="O1373" s="556"/>
    </row>
    <row r="1374" spans="12:15">
      <c r="L1374" s="555"/>
      <c r="O1374" s="556"/>
    </row>
    <row r="1375" spans="12:15">
      <c r="L1375" s="555"/>
      <c r="O1375" s="556"/>
    </row>
    <row r="1376" spans="12:15">
      <c r="L1376" s="555"/>
      <c r="O1376" s="556"/>
    </row>
    <row r="1377" spans="12:15">
      <c r="L1377" s="555"/>
      <c r="O1377" s="556"/>
    </row>
    <row r="1378" spans="12:15">
      <c r="L1378" s="555"/>
      <c r="O1378" s="556"/>
    </row>
    <row r="1379" spans="12:15">
      <c r="L1379" s="555"/>
      <c r="O1379" s="556"/>
    </row>
    <row r="1380" spans="12:15">
      <c r="L1380" s="555"/>
      <c r="O1380" s="556"/>
    </row>
    <row r="1381" spans="12:15">
      <c r="L1381" s="555"/>
      <c r="O1381" s="556"/>
    </row>
    <row r="1382" spans="12:15">
      <c r="L1382" s="555"/>
      <c r="O1382" s="556"/>
    </row>
    <row r="1383" spans="12:15">
      <c r="L1383" s="555"/>
      <c r="O1383" s="556"/>
    </row>
    <row r="1384" spans="12:15">
      <c r="L1384" s="555"/>
      <c r="O1384" s="556"/>
    </row>
    <row r="1385" spans="12:15">
      <c r="L1385" s="555"/>
      <c r="O1385" s="556"/>
    </row>
    <row r="1386" spans="12:15">
      <c r="L1386" s="555"/>
      <c r="O1386" s="556"/>
    </row>
    <row r="1387" spans="12:15">
      <c r="L1387" s="555"/>
      <c r="O1387" s="556"/>
    </row>
    <row r="1388" spans="12:15">
      <c r="L1388" s="555"/>
      <c r="O1388" s="556"/>
    </row>
    <row r="1389" spans="12:15">
      <c r="L1389" s="555"/>
      <c r="O1389" s="556"/>
    </row>
    <row r="1390" spans="12:15">
      <c r="L1390" s="555"/>
      <c r="O1390" s="556"/>
    </row>
    <row r="1391" spans="12:15">
      <c r="L1391" s="555"/>
      <c r="O1391" s="556"/>
    </row>
    <row r="1392" spans="12:15">
      <c r="L1392" s="555"/>
      <c r="O1392" s="556"/>
    </row>
    <row r="1393" spans="12:15">
      <c r="L1393" s="555"/>
      <c r="O1393" s="556"/>
    </row>
    <row r="1394" spans="12:15">
      <c r="L1394" s="555"/>
      <c r="O1394" s="556"/>
    </row>
    <row r="1395" spans="12:15">
      <c r="L1395" s="555"/>
      <c r="O1395" s="556"/>
    </row>
    <row r="1396" spans="12:15">
      <c r="L1396" s="555"/>
      <c r="O1396" s="556"/>
    </row>
    <row r="1397" spans="12:15">
      <c r="L1397" s="555"/>
      <c r="O1397" s="556"/>
    </row>
    <row r="1398" spans="12:15">
      <c r="L1398" s="555"/>
      <c r="O1398" s="556"/>
    </row>
    <row r="1399" spans="12:15">
      <c r="L1399" s="555"/>
      <c r="O1399" s="556"/>
    </row>
    <row r="1400" spans="12:15">
      <c r="L1400" s="555"/>
      <c r="O1400" s="556"/>
    </row>
    <row r="1401" spans="12:15">
      <c r="L1401" s="555"/>
      <c r="O1401" s="556"/>
    </row>
    <row r="1402" spans="12:15">
      <c r="L1402" s="555"/>
      <c r="O1402" s="556"/>
    </row>
    <row r="1403" spans="12:15">
      <c r="L1403" s="555"/>
      <c r="O1403" s="556"/>
    </row>
    <row r="1404" spans="12:15">
      <c r="L1404" s="555"/>
      <c r="O1404" s="556"/>
    </row>
    <row r="1405" spans="12:15">
      <c r="L1405" s="555"/>
      <c r="O1405" s="556"/>
    </row>
    <row r="1406" spans="12:15">
      <c r="L1406" s="555"/>
      <c r="O1406" s="556"/>
    </row>
    <row r="1407" spans="12:15">
      <c r="L1407" s="555"/>
      <c r="O1407" s="556"/>
    </row>
    <row r="1408" spans="12:15">
      <c r="L1408" s="555"/>
      <c r="O1408" s="556"/>
    </row>
    <row r="1409" spans="12:15">
      <c r="L1409" s="555"/>
      <c r="O1409" s="556"/>
    </row>
    <row r="1410" spans="12:15">
      <c r="L1410" s="555"/>
      <c r="O1410" s="556"/>
    </row>
    <row r="1411" spans="12:15">
      <c r="L1411" s="555"/>
      <c r="O1411" s="556"/>
    </row>
    <row r="1412" spans="12:15">
      <c r="L1412" s="555"/>
      <c r="O1412" s="556"/>
    </row>
    <row r="1413" spans="12:15">
      <c r="L1413" s="555"/>
      <c r="O1413" s="556"/>
    </row>
    <row r="1414" spans="12:15">
      <c r="L1414" s="555"/>
      <c r="O1414" s="556"/>
    </row>
    <row r="1415" spans="12:15">
      <c r="L1415" s="555"/>
      <c r="O1415" s="556"/>
    </row>
    <row r="1416" spans="12:15">
      <c r="L1416" s="555"/>
      <c r="O1416" s="556"/>
    </row>
    <row r="1417" spans="12:15">
      <c r="L1417" s="555"/>
      <c r="O1417" s="556"/>
    </row>
    <row r="1418" spans="12:15">
      <c r="L1418" s="555"/>
      <c r="O1418" s="556"/>
    </row>
    <row r="1419" spans="12:15">
      <c r="L1419" s="555"/>
      <c r="O1419" s="556"/>
    </row>
    <row r="1420" spans="12:15">
      <c r="L1420" s="555"/>
      <c r="O1420" s="556"/>
    </row>
    <row r="1421" spans="12:15">
      <c r="L1421" s="555"/>
      <c r="O1421" s="556"/>
    </row>
    <row r="1422" spans="12:15">
      <c r="L1422" s="555"/>
      <c r="O1422" s="556"/>
    </row>
    <row r="1423" spans="12:15">
      <c r="L1423" s="555"/>
      <c r="O1423" s="556"/>
    </row>
    <row r="1424" spans="12:15">
      <c r="L1424" s="555"/>
      <c r="O1424" s="556"/>
    </row>
    <row r="1425" spans="12:15">
      <c r="L1425" s="555"/>
      <c r="O1425" s="556"/>
    </row>
    <row r="1426" spans="12:15">
      <c r="L1426" s="555"/>
      <c r="O1426" s="556"/>
    </row>
    <row r="1427" spans="12:15">
      <c r="L1427" s="555"/>
      <c r="O1427" s="556"/>
    </row>
    <row r="1428" spans="12:15">
      <c r="L1428" s="555"/>
      <c r="O1428" s="556"/>
    </row>
    <row r="1429" spans="12:15">
      <c r="L1429" s="555"/>
      <c r="O1429" s="556"/>
    </row>
    <row r="1430" spans="12:15">
      <c r="L1430" s="555"/>
      <c r="O1430" s="556"/>
    </row>
    <row r="1431" spans="12:15">
      <c r="L1431" s="555"/>
      <c r="O1431" s="556"/>
    </row>
    <row r="1432" spans="12:15">
      <c r="L1432" s="555"/>
      <c r="O1432" s="556"/>
    </row>
    <row r="1433" spans="12:15">
      <c r="L1433" s="555"/>
      <c r="O1433" s="556"/>
    </row>
    <row r="1434" spans="12:15">
      <c r="L1434" s="555"/>
      <c r="O1434" s="556"/>
    </row>
    <row r="1435" spans="12:15">
      <c r="L1435" s="555"/>
      <c r="O1435" s="556"/>
    </row>
    <row r="1436" spans="12:15">
      <c r="L1436" s="555"/>
      <c r="O1436" s="556"/>
    </row>
    <row r="1437" spans="12:15">
      <c r="L1437" s="555"/>
      <c r="O1437" s="556"/>
    </row>
    <row r="1438" spans="12:15">
      <c r="L1438" s="555"/>
      <c r="O1438" s="556"/>
    </row>
    <row r="1439" spans="12:15">
      <c r="L1439" s="555"/>
      <c r="O1439" s="556"/>
    </row>
    <row r="1440" spans="12:15">
      <c r="L1440" s="555"/>
      <c r="O1440" s="556"/>
    </row>
    <row r="1441" spans="12:15">
      <c r="L1441" s="555"/>
      <c r="O1441" s="556"/>
    </row>
    <row r="1442" spans="12:15">
      <c r="L1442" s="555"/>
      <c r="O1442" s="556"/>
    </row>
    <row r="1443" spans="12:15">
      <c r="L1443" s="555"/>
      <c r="O1443" s="556"/>
    </row>
    <row r="1444" spans="12:15">
      <c r="L1444" s="555"/>
      <c r="O1444" s="556"/>
    </row>
    <row r="1445" spans="12:15">
      <c r="L1445" s="555"/>
      <c r="O1445" s="556"/>
    </row>
    <row r="1446" spans="12:15">
      <c r="L1446" s="555"/>
      <c r="O1446" s="556"/>
    </row>
    <row r="1447" spans="12:15">
      <c r="L1447" s="555"/>
      <c r="O1447" s="556"/>
    </row>
    <row r="1448" spans="12:15">
      <c r="L1448" s="555"/>
      <c r="O1448" s="556"/>
    </row>
    <row r="1449" spans="12:15">
      <c r="L1449" s="555"/>
      <c r="O1449" s="556"/>
    </row>
    <row r="1450" spans="12:15">
      <c r="L1450" s="555"/>
      <c r="O1450" s="556"/>
    </row>
    <row r="1451" spans="12:15">
      <c r="L1451" s="555"/>
      <c r="O1451" s="556"/>
    </row>
    <row r="1452" spans="12:15">
      <c r="L1452" s="555"/>
      <c r="O1452" s="556"/>
    </row>
    <row r="1453" spans="12:15">
      <c r="L1453" s="555"/>
      <c r="O1453" s="556"/>
    </row>
    <row r="1454" spans="12:15">
      <c r="L1454" s="555"/>
      <c r="O1454" s="556"/>
    </row>
    <row r="1455" spans="12:15">
      <c r="L1455" s="555"/>
      <c r="O1455" s="556"/>
    </row>
    <row r="1456" spans="12:15">
      <c r="L1456" s="555"/>
      <c r="O1456" s="556"/>
    </row>
    <row r="1457" spans="12:15">
      <c r="L1457" s="555"/>
      <c r="O1457" s="556"/>
    </row>
    <row r="1458" spans="12:15">
      <c r="L1458" s="555"/>
      <c r="O1458" s="556"/>
    </row>
    <row r="1459" spans="12:15">
      <c r="L1459" s="555"/>
      <c r="O1459" s="556"/>
    </row>
    <row r="1460" spans="12:15">
      <c r="L1460" s="555"/>
      <c r="O1460" s="556"/>
    </row>
    <row r="1461" spans="12:15">
      <c r="L1461" s="555"/>
      <c r="O1461" s="556"/>
    </row>
    <row r="1462" spans="12:15">
      <c r="L1462" s="555"/>
      <c r="O1462" s="556"/>
    </row>
    <row r="1463" spans="12:15">
      <c r="L1463" s="555"/>
      <c r="O1463" s="556"/>
    </row>
    <row r="1464" spans="12:15">
      <c r="L1464" s="555"/>
      <c r="O1464" s="556"/>
    </row>
    <row r="1465" spans="12:15">
      <c r="L1465" s="555"/>
      <c r="O1465" s="556"/>
    </row>
    <row r="1466" spans="12:15">
      <c r="L1466" s="555"/>
      <c r="O1466" s="556"/>
    </row>
    <row r="1467" spans="12:15">
      <c r="L1467" s="555"/>
      <c r="O1467" s="556"/>
    </row>
    <row r="1468" spans="12:15">
      <c r="L1468" s="555"/>
      <c r="O1468" s="556"/>
    </row>
    <row r="1469" spans="12:15">
      <c r="L1469" s="555"/>
      <c r="O1469" s="556"/>
    </row>
    <row r="1470" spans="12:15">
      <c r="L1470" s="555"/>
      <c r="O1470" s="556"/>
    </row>
    <row r="1471" spans="12:15">
      <c r="L1471" s="555"/>
      <c r="O1471" s="556"/>
    </row>
    <row r="1472" spans="12:15">
      <c r="L1472" s="555"/>
      <c r="O1472" s="556"/>
    </row>
    <row r="1473" spans="12:15">
      <c r="L1473" s="555"/>
      <c r="O1473" s="556"/>
    </row>
    <row r="1474" spans="12:15">
      <c r="L1474" s="555"/>
      <c r="O1474" s="556"/>
    </row>
    <row r="1475" spans="12:15">
      <c r="L1475" s="555"/>
      <c r="O1475" s="556"/>
    </row>
    <row r="1476" spans="12:15">
      <c r="L1476" s="555"/>
      <c r="O1476" s="556"/>
    </row>
    <row r="1477" spans="12:15">
      <c r="L1477" s="555"/>
      <c r="O1477" s="556"/>
    </row>
    <row r="1478" spans="12:15">
      <c r="L1478" s="555"/>
      <c r="O1478" s="556"/>
    </row>
    <row r="1479" spans="12:15">
      <c r="L1479" s="555"/>
      <c r="O1479" s="556"/>
    </row>
    <row r="1480" spans="12:15">
      <c r="L1480" s="555"/>
      <c r="O1480" s="556"/>
    </row>
    <row r="1481" spans="12:15">
      <c r="L1481" s="555"/>
      <c r="O1481" s="556"/>
    </row>
    <row r="1482" spans="12:15">
      <c r="L1482" s="555"/>
      <c r="O1482" s="556"/>
    </row>
    <row r="1483" spans="12:15">
      <c r="L1483" s="555"/>
      <c r="O1483" s="556"/>
    </row>
    <row r="1484" spans="12:15">
      <c r="L1484" s="555"/>
      <c r="O1484" s="556"/>
    </row>
    <row r="1485" spans="12:15">
      <c r="L1485" s="555"/>
      <c r="O1485" s="556"/>
    </row>
    <row r="1486" spans="12:15">
      <c r="L1486" s="555"/>
      <c r="O1486" s="556"/>
    </row>
    <row r="1487" spans="12:15">
      <c r="L1487" s="555"/>
      <c r="O1487" s="556"/>
    </row>
    <row r="1488" spans="12:15">
      <c r="L1488" s="555"/>
      <c r="O1488" s="556"/>
    </row>
    <row r="1489" spans="12:15">
      <c r="L1489" s="555"/>
      <c r="O1489" s="556"/>
    </row>
    <row r="1490" spans="12:15">
      <c r="L1490" s="555"/>
      <c r="O1490" s="556"/>
    </row>
    <row r="1491" spans="12:15">
      <c r="L1491" s="555"/>
      <c r="O1491" s="556"/>
    </row>
    <row r="1492" spans="12:15">
      <c r="L1492" s="555"/>
      <c r="O1492" s="556"/>
    </row>
    <row r="1493" spans="12:15">
      <c r="L1493" s="555"/>
      <c r="O1493" s="556"/>
    </row>
    <row r="1494" spans="12:15">
      <c r="L1494" s="555"/>
      <c r="O1494" s="556"/>
    </row>
    <row r="1495" spans="12:15">
      <c r="L1495" s="555"/>
      <c r="O1495" s="556"/>
    </row>
    <row r="1496" spans="12:15">
      <c r="L1496" s="555"/>
      <c r="O1496" s="556"/>
    </row>
    <row r="1497" spans="12:15">
      <c r="L1497" s="555"/>
      <c r="O1497" s="556"/>
    </row>
    <row r="1498" spans="12:15">
      <c r="L1498" s="555"/>
      <c r="O1498" s="556"/>
    </row>
    <row r="1499" spans="12:15">
      <c r="L1499" s="555"/>
      <c r="O1499" s="556"/>
    </row>
    <row r="1500" spans="12:15">
      <c r="L1500" s="555"/>
      <c r="O1500" s="556"/>
    </row>
    <row r="1501" spans="12:15">
      <c r="L1501" s="555"/>
      <c r="O1501" s="556"/>
    </row>
    <row r="1502" spans="12:15">
      <c r="L1502" s="555"/>
      <c r="O1502" s="556"/>
    </row>
    <row r="1503" spans="12:15">
      <c r="L1503" s="555"/>
      <c r="O1503" s="556"/>
    </row>
    <row r="1504" spans="12:15">
      <c r="L1504" s="555"/>
      <c r="O1504" s="556"/>
    </row>
    <row r="1505" spans="12:15">
      <c r="L1505" s="555"/>
      <c r="O1505" s="556"/>
    </row>
    <row r="1506" spans="12:15">
      <c r="L1506" s="555"/>
      <c r="O1506" s="556"/>
    </row>
    <row r="1507" spans="12:15">
      <c r="L1507" s="555"/>
      <c r="O1507" s="556"/>
    </row>
    <row r="1508" spans="12:15">
      <c r="L1508" s="555"/>
      <c r="O1508" s="556"/>
    </row>
    <row r="1509" spans="12:15">
      <c r="L1509" s="555"/>
      <c r="O1509" s="556"/>
    </row>
    <row r="1510" spans="12:15">
      <c r="L1510" s="555"/>
      <c r="O1510" s="556"/>
    </row>
    <row r="1511" spans="12:15">
      <c r="L1511" s="555"/>
      <c r="O1511" s="556"/>
    </row>
    <row r="1512" spans="12:15">
      <c r="L1512" s="555"/>
      <c r="O1512" s="556"/>
    </row>
    <row r="1513" spans="12:15">
      <c r="L1513" s="555"/>
      <c r="O1513" s="556"/>
    </row>
    <row r="1514" spans="12:15">
      <c r="L1514" s="555"/>
      <c r="O1514" s="556"/>
    </row>
    <row r="1515" spans="12:15">
      <c r="L1515" s="555"/>
      <c r="O1515" s="556"/>
    </row>
    <row r="1516" spans="12:15">
      <c r="L1516" s="555"/>
      <c r="O1516" s="556"/>
    </row>
    <row r="1517" spans="12:15">
      <c r="L1517" s="555"/>
      <c r="O1517" s="556"/>
    </row>
    <row r="1518" spans="12:15">
      <c r="L1518" s="555"/>
      <c r="O1518" s="556"/>
    </row>
    <row r="1519" spans="12:15">
      <c r="L1519" s="555"/>
      <c r="O1519" s="556"/>
    </row>
    <row r="1520" spans="12:15">
      <c r="L1520" s="555"/>
      <c r="O1520" s="556"/>
    </row>
    <row r="1521" spans="12:15">
      <c r="L1521" s="555"/>
      <c r="O1521" s="556"/>
    </row>
    <row r="1522" spans="12:15">
      <c r="L1522" s="555"/>
      <c r="O1522" s="556"/>
    </row>
    <row r="1523" spans="12:15">
      <c r="L1523" s="555"/>
      <c r="O1523" s="556"/>
    </row>
    <row r="1524" spans="12:15">
      <c r="L1524" s="555"/>
      <c r="O1524" s="556"/>
    </row>
    <row r="1525" spans="12:15">
      <c r="L1525" s="555"/>
      <c r="O1525" s="556"/>
    </row>
    <row r="1526" spans="12:15">
      <c r="L1526" s="555"/>
      <c r="O1526" s="556"/>
    </row>
    <row r="1527" spans="12:15">
      <c r="L1527" s="555"/>
      <c r="O1527" s="556"/>
    </row>
    <row r="1528" spans="12:15">
      <c r="L1528" s="555"/>
      <c r="O1528" s="556"/>
    </row>
    <row r="1529" spans="12:15">
      <c r="L1529" s="555"/>
      <c r="O1529" s="556"/>
    </row>
    <row r="1530" spans="12:15">
      <c r="L1530" s="555"/>
      <c r="O1530" s="556"/>
    </row>
    <row r="1531" spans="12:15">
      <c r="L1531" s="555"/>
      <c r="O1531" s="556"/>
    </row>
    <row r="1532" spans="12:15">
      <c r="L1532" s="555"/>
      <c r="O1532" s="556"/>
    </row>
    <row r="1533" spans="12:15">
      <c r="L1533" s="555"/>
      <c r="O1533" s="556"/>
    </row>
    <row r="1534" spans="12:15">
      <c r="L1534" s="555"/>
      <c r="O1534" s="556"/>
    </row>
    <row r="1535" spans="12:15">
      <c r="L1535" s="555"/>
      <c r="O1535" s="556"/>
    </row>
    <row r="1536" spans="12:15">
      <c r="L1536" s="555"/>
      <c r="O1536" s="556"/>
    </row>
    <row r="1537" spans="12:15">
      <c r="L1537" s="555"/>
      <c r="O1537" s="556"/>
    </row>
    <row r="1538" spans="12:15">
      <c r="L1538" s="555"/>
      <c r="O1538" s="556"/>
    </row>
    <row r="1539" spans="12:15">
      <c r="L1539" s="555"/>
      <c r="O1539" s="556"/>
    </row>
    <row r="1540" spans="12:15">
      <c r="L1540" s="555"/>
      <c r="O1540" s="556"/>
    </row>
    <row r="1541" spans="12:15">
      <c r="L1541" s="555"/>
      <c r="O1541" s="556"/>
    </row>
    <row r="1542" spans="12:15">
      <c r="L1542" s="555"/>
      <c r="O1542" s="556"/>
    </row>
    <row r="1543" spans="12:15">
      <c r="L1543" s="555"/>
      <c r="O1543" s="556"/>
    </row>
    <row r="1544" spans="12:15">
      <c r="L1544" s="555"/>
      <c r="O1544" s="556"/>
    </row>
    <row r="1545" spans="12:15">
      <c r="L1545" s="555"/>
      <c r="O1545" s="556"/>
    </row>
    <row r="1546" spans="12:15">
      <c r="L1546" s="555"/>
      <c r="O1546" s="556"/>
    </row>
    <row r="1547" spans="12:15">
      <c r="L1547" s="555"/>
      <c r="O1547" s="556"/>
    </row>
    <row r="1548" spans="12:15">
      <c r="L1548" s="555"/>
      <c r="O1548" s="556"/>
    </row>
    <row r="1549" spans="12:15">
      <c r="L1549" s="555"/>
      <c r="O1549" s="556"/>
    </row>
    <row r="1550" spans="12:15">
      <c r="L1550" s="555"/>
      <c r="O1550" s="556"/>
    </row>
    <row r="1551" spans="12:15">
      <c r="L1551" s="555"/>
      <c r="O1551" s="556"/>
    </row>
    <row r="1552" spans="12:15">
      <c r="L1552" s="555"/>
      <c r="O1552" s="556"/>
    </row>
    <row r="1553" spans="12:15">
      <c r="L1553" s="555"/>
      <c r="O1553" s="556"/>
    </row>
    <row r="1554" spans="12:15">
      <c r="L1554" s="555"/>
      <c r="O1554" s="556"/>
    </row>
    <row r="1555" spans="12:15">
      <c r="L1555" s="555"/>
      <c r="O1555" s="556"/>
    </row>
    <row r="1556" spans="12:15">
      <c r="L1556" s="555"/>
      <c r="O1556" s="556"/>
    </row>
    <row r="1557" spans="12:15">
      <c r="L1557" s="555"/>
      <c r="O1557" s="556"/>
    </row>
    <row r="1558" spans="12:15">
      <c r="L1558" s="555"/>
      <c r="O1558" s="556"/>
    </row>
    <row r="1559" spans="12:15">
      <c r="L1559" s="555"/>
      <c r="O1559" s="556"/>
    </row>
    <row r="1560" spans="12:15">
      <c r="L1560" s="555"/>
      <c r="O1560" s="556"/>
    </row>
    <row r="1561" spans="12:15">
      <c r="L1561" s="555"/>
      <c r="O1561" s="556"/>
    </row>
    <row r="1562" spans="12:15">
      <c r="L1562" s="555"/>
      <c r="O1562" s="556"/>
    </row>
    <row r="1563" spans="12:15">
      <c r="L1563" s="555"/>
      <c r="O1563" s="556"/>
    </row>
    <row r="1564" spans="12:15">
      <c r="L1564" s="555"/>
      <c r="O1564" s="556"/>
    </row>
    <row r="1565" spans="12:15">
      <c r="L1565" s="555"/>
      <c r="O1565" s="556"/>
    </row>
    <row r="1566" spans="12:15">
      <c r="L1566" s="555"/>
      <c r="O1566" s="556"/>
    </row>
    <row r="1567" spans="12:15">
      <c r="L1567" s="555"/>
      <c r="O1567" s="556"/>
    </row>
    <row r="1568" spans="12:15">
      <c r="L1568" s="555"/>
      <c r="O1568" s="556"/>
    </row>
    <row r="1569" spans="12:15">
      <c r="L1569" s="555"/>
      <c r="O1569" s="556"/>
    </row>
    <row r="1570" spans="12:15">
      <c r="L1570" s="555"/>
      <c r="O1570" s="556"/>
    </row>
    <row r="1571" spans="12:15">
      <c r="L1571" s="555"/>
      <c r="O1571" s="556"/>
    </row>
    <row r="1572" spans="12:15">
      <c r="L1572" s="555"/>
      <c r="O1572" s="556"/>
    </row>
    <row r="1573" spans="12:15">
      <c r="L1573" s="555"/>
      <c r="O1573" s="556"/>
    </row>
    <row r="1574" spans="12:15">
      <c r="L1574" s="555"/>
      <c r="O1574" s="556"/>
    </row>
    <row r="1575" spans="12:15">
      <c r="L1575" s="555"/>
      <c r="O1575" s="556"/>
    </row>
    <row r="1576" spans="12:15">
      <c r="L1576" s="555"/>
      <c r="O1576" s="556"/>
    </row>
    <row r="1577" spans="12:15">
      <c r="L1577" s="555"/>
      <c r="O1577" s="556"/>
    </row>
    <row r="1578" spans="12:15">
      <c r="L1578" s="555"/>
      <c r="O1578" s="556"/>
    </row>
    <row r="1579" spans="12:15">
      <c r="L1579" s="555"/>
      <c r="O1579" s="556"/>
    </row>
    <row r="1580" spans="12:15">
      <c r="L1580" s="555"/>
      <c r="O1580" s="556"/>
    </row>
    <row r="1581" spans="12:15">
      <c r="L1581" s="555"/>
      <c r="O1581" s="556"/>
    </row>
    <row r="1582" spans="12:15">
      <c r="L1582" s="555"/>
      <c r="O1582" s="556"/>
    </row>
    <row r="1583" spans="12:15">
      <c r="L1583" s="555"/>
      <c r="O1583" s="556"/>
    </row>
    <row r="1584" spans="12:15">
      <c r="L1584" s="555"/>
      <c r="O1584" s="556"/>
    </row>
    <row r="1585" spans="12:15">
      <c r="L1585" s="555"/>
      <c r="O1585" s="556"/>
    </row>
    <row r="1586" spans="12:15">
      <c r="L1586" s="555"/>
      <c r="O1586" s="556"/>
    </row>
    <row r="1587" spans="12:15">
      <c r="L1587" s="555"/>
      <c r="O1587" s="556"/>
    </row>
    <row r="1588" spans="12:15">
      <c r="L1588" s="555"/>
      <c r="O1588" s="556"/>
    </row>
    <row r="1589" spans="12:15">
      <c r="L1589" s="555"/>
      <c r="O1589" s="556"/>
    </row>
    <row r="1590" spans="12:15">
      <c r="L1590" s="555"/>
      <c r="O1590" s="556"/>
    </row>
    <row r="1591" spans="12:15">
      <c r="L1591" s="555"/>
      <c r="O1591" s="556"/>
    </row>
    <row r="1592" spans="12:15">
      <c r="L1592" s="555"/>
      <c r="O1592" s="556"/>
    </row>
    <row r="1593" spans="12:15">
      <c r="L1593" s="555"/>
      <c r="O1593" s="556"/>
    </row>
    <row r="1594" spans="12:15">
      <c r="L1594" s="555"/>
      <c r="O1594" s="556"/>
    </row>
    <row r="1595" spans="12:15">
      <c r="L1595" s="555"/>
      <c r="O1595" s="556"/>
    </row>
    <row r="1596" spans="12:15">
      <c r="L1596" s="555"/>
      <c r="O1596" s="556"/>
    </row>
    <row r="1597" spans="12:15">
      <c r="L1597" s="555"/>
      <c r="O1597" s="556"/>
    </row>
    <row r="1598" spans="12:15">
      <c r="L1598" s="555"/>
      <c r="O1598" s="556"/>
    </row>
    <row r="1599" spans="12:15">
      <c r="L1599" s="555"/>
      <c r="O1599" s="556"/>
    </row>
    <row r="1600" spans="12:15">
      <c r="L1600" s="555"/>
      <c r="O1600" s="556"/>
    </row>
    <row r="1601" spans="12:15">
      <c r="L1601" s="555"/>
      <c r="O1601" s="556"/>
    </row>
    <row r="1602" spans="12:15">
      <c r="L1602" s="555"/>
      <c r="O1602" s="556"/>
    </row>
    <row r="1603" spans="12:15">
      <c r="L1603" s="555"/>
      <c r="O1603" s="556"/>
    </row>
    <row r="1604" spans="12:15">
      <c r="L1604" s="555"/>
      <c r="O1604" s="556"/>
    </row>
    <row r="1605" spans="12:15">
      <c r="L1605" s="555"/>
      <c r="O1605" s="556"/>
    </row>
    <row r="1606" spans="12:15">
      <c r="L1606" s="555"/>
      <c r="O1606" s="556"/>
    </row>
    <row r="1607" spans="12:15">
      <c r="L1607" s="555"/>
      <c r="O1607" s="556"/>
    </row>
    <row r="1608" spans="12:15">
      <c r="L1608" s="555"/>
      <c r="O1608" s="556"/>
    </row>
    <row r="1609" spans="12:15">
      <c r="L1609" s="555"/>
      <c r="O1609" s="556"/>
    </row>
    <row r="1610" spans="12:15">
      <c r="L1610" s="555"/>
      <c r="O1610" s="556"/>
    </row>
    <row r="1611" spans="12:15">
      <c r="L1611" s="555"/>
      <c r="O1611" s="556"/>
    </row>
    <row r="1612" spans="12:15">
      <c r="L1612" s="555"/>
      <c r="O1612" s="556"/>
    </row>
    <row r="1613" spans="12:15">
      <c r="L1613" s="555"/>
      <c r="O1613" s="556"/>
    </row>
    <row r="1614" spans="12:15">
      <c r="L1614" s="555"/>
      <c r="O1614" s="556"/>
    </row>
    <row r="1615" spans="12:15">
      <c r="L1615" s="555"/>
      <c r="O1615" s="556"/>
    </row>
    <row r="1616" spans="12:15">
      <c r="L1616" s="555"/>
      <c r="O1616" s="556"/>
    </row>
    <row r="1617" spans="12:15">
      <c r="L1617" s="555"/>
      <c r="O1617" s="556"/>
    </row>
    <row r="1618" spans="12:15">
      <c r="L1618" s="555"/>
      <c r="O1618" s="556"/>
    </row>
    <row r="1619" spans="12:15">
      <c r="L1619" s="555"/>
      <c r="O1619" s="556"/>
    </row>
    <row r="1620" spans="12:15">
      <c r="L1620" s="555"/>
      <c r="O1620" s="556"/>
    </row>
    <row r="1621" spans="12:15">
      <c r="L1621" s="555"/>
      <c r="O1621" s="556"/>
    </row>
    <row r="1622" spans="12:15">
      <c r="L1622" s="555"/>
      <c r="O1622" s="556"/>
    </row>
    <row r="1623" spans="12:15">
      <c r="L1623" s="555"/>
      <c r="O1623" s="556"/>
    </row>
    <row r="1624" spans="12:15">
      <c r="L1624" s="555"/>
      <c r="O1624" s="556"/>
    </row>
    <row r="1625" spans="12:15">
      <c r="L1625" s="555"/>
      <c r="O1625" s="556"/>
    </row>
    <row r="1626" spans="12:15">
      <c r="L1626" s="555"/>
      <c r="O1626" s="556"/>
    </row>
    <row r="1627" spans="12:15">
      <c r="L1627" s="555"/>
      <c r="O1627" s="556"/>
    </row>
    <row r="1628" spans="12:15">
      <c r="L1628" s="555"/>
      <c r="O1628" s="556"/>
    </row>
    <row r="1629" spans="12:15">
      <c r="L1629" s="555"/>
      <c r="O1629" s="556"/>
    </row>
    <row r="1630" spans="12:15">
      <c r="L1630" s="555"/>
      <c r="O1630" s="556"/>
    </row>
    <row r="1631" spans="12:15">
      <c r="L1631" s="555"/>
      <c r="O1631" s="556"/>
    </row>
    <row r="1632" spans="12:15">
      <c r="L1632" s="555"/>
      <c r="O1632" s="556"/>
    </row>
    <row r="1633" spans="12:15">
      <c r="L1633" s="555"/>
      <c r="O1633" s="556"/>
    </row>
    <row r="1634" spans="12:15">
      <c r="L1634" s="555"/>
      <c r="O1634" s="556"/>
    </row>
    <row r="1635" spans="12:15">
      <c r="L1635" s="555"/>
      <c r="O1635" s="556"/>
    </row>
    <row r="1636" spans="12:15">
      <c r="L1636" s="555"/>
      <c r="O1636" s="556"/>
    </row>
    <row r="1637" spans="12:15">
      <c r="L1637" s="555"/>
      <c r="O1637" s="556"/>
    </row>
    <row r="1638" spans="12:15">
      <c r="L1638" s="555"/>
      <c r="O1638" s="556"/>
    </row>
    <row r="1639" spans="12:15">
      <c r="L1639" s="555"/>
      <c r="O1639" s="556"/>
    </row>
    <row r="1640" spans="12:15">
      <c r="L1640" s="555"/>
      <c r="O1640" s="556"/>
    </row>
    <row r="1641" spans="12:15">
      <c r="L1641" s="555"/>
      <c r="O1641" s="556"/>
    </row>
    <row r="1642" spans="12:15">
      <c r="L1642" s="555"/>
      <c r="O1642" s="556"/>
    </row>
    <row r="1643" spans="12:15">
      <c r="L1643" s="555"/>
      <c r="O1643" s="556"/>
    </row>
    <row r="1644" spans="12:15">
      <c r="L1644" s="555"/>
      <c r="O1644" s="556"/>
    </row>
    <row r="1645" spans="12:15">
      <c r="L1645" s="555"/>
      <c r="O1645" s="556"/>
    </row>
    <row r="1646" spans="12:15">
      <c r="L1646" s="555"/>
      <c r="O1646" s="556"/>
    </row>
    <row r="1647" spans="12:15">
      <c r="L1647" s="555"/>
      <c r="O1647" s="556"/>
    </row>
    <row r="1648" spans="12:15">
      <c r="L1648" s="555"/>
      <c r="O1648" s="556"/>
    </row>
    <row r="1649" spans="12:15">
      <c r="L1649" s="555"/>
      <c r="O1649" s="556"/>
    </row>
    <row r="1650" spans="12:15">
      <c r="L1650" s="555"/>
      <c r="O1650" s="556"/>
    </row>
    <row r="1651" spans="12:15">
      <c r="L1651" s="555"/>
      <c r="O1651" s="556"/>
    </row>
    <row r="1652" spans="12:15">
      <c r="L1652" s="555"/>
      <c r="O1652" s="556"/>
    </row>
    <row r="1653" spans="12:15">
      <c r="L1653" s="555"/>
      <c r="O1653" s="556"/>
    </row>
    <row r="1654" spans="12:15">
      <c r="L1654" s="555"/>
      <c r="O1654" s="556"/>
    </row>
    <row r="1655" spans="12:15">
      <c r="L1655" s="555"/>
      <c r="O1655" s="556"/>
    </row>
    <row r="1656" spans="12:15">
      <c r="L1656" s="555"/>
      <c r="O1656" s="556"/>
    </row>
    <row r="1657" spans="12:15">
      <c r="L1657" s="555"/>
      <c r="O1657" s="556"/>
    </row>
    <row r="1658" spans="12:15">
      <c r="L1658" s="555"/>
      <c r="O1658" s="556"/>
    </row>
    <row r="1659" spans="12:15">
      <c r="L1659" s="555"/>
      <c r="O1659" s="556"/>
    </row>
    <row r="1660" spans="12:15">
      <c r="L1660" s="555"/>
      <c r="O1660" s="556"/>
    </row>
    <row r="1661" spans="12:15">
      <c r="L1661" s="555"/>
      <c r="O1661" s="556"/>
    </row>
    <row r="1662" spans="12:15">
      <c r="L1662" s="555"/>
      <c r="O1662" s="556"/>
    </row>
    <row r="1663" spans="12:15">
      <c r="L1663" s="555"/>
      <c r="O1663" s="556"/>
    </row>
    <row r="1664" spans="12:15">
      <c r="L1664" s="555"/>
      <c r="O1664" s="556"/>
    </row>
    <row r="1665" spans="12:15">
      <c r="L1665" s="555"/>
      <c r="O1665" s="556"/>
    </row>
    <row r="1666" spans="12:15">
      <c r="L1666" s="555"/>
      <c r="O1666" s="556"/>
    </row>
    <row r="1667" spans="12:15">
      <c r="L1667" s="555"/>
      <c r="O1667" s="556"/>
    </row>
    <row r="1668" spans="12:15">
      <c r="L1668" s="555"/>
      <c r="O1668" s="556"/>
    </row>
    <row r="1669" spans="12:15">
      <c r="L1669" s="555"/>
      <c r="O1669" s="556"/>
    </row>
    <row r="1670" spans="12:15">
      <c r="L1670" s="555"/>
      <c r="O1670" s="556"/>
    </row>
    <row r="1671" spans="12:15">
      <c r="L1671" s="555"/>
      <c r="O1671" s="556"/>
    </row>
    <row r="1672" spans="12:15">
      <c r="L1672" s="555"/>
      <c r="O1672" s="556"/>
    </row>
    <row r="1673" spans="12:15">
      <c r="L1673" s="555"/>
      <c r="O1673" s="556"/>
    </row>
    <row r="1674" spans="12:15">
      <c r="L1674" s="555"/>
      <c r="O1674" s="556"/>
    </row>
    <row r="1675" spans="12:15">
      <c r="L1675" s="555"/>
      <c r="O1675" s="556"/>
    </row>
    <row r="1676" spans="12:15">
      <c r="L1676" s="555"/>
      <c r="O1676" s="556"/>
    </row>
    <row r="1677" spans="12:15">
      <c r="L1677" s="555"/>
      <c r="O1677" s="556"/>
    </row>
    <row r="1678" spans="12:15">
      <c r="L1678" s="555"/>
      <c r="O1678" s="556"/>
    </row>
    <row r="1679" spans="12:15">
      <c r="L1679" s="555"/>
      <c r="O1679" s="556"/>
    </row>
    <row r="1680" spans="12:15">
      <c r="L1680" s="555"/>
      <c r="O1680" s="556"/>
    </row>
    <row r="1681" spans="12:15">
      <c r="L1681" s="555"/>
      <c r="O1681" s="556"/>
    </row>
    <row r="1682" spans="12:15">
      <c r="L1682" s="555"/>
      <c r="O1682" s="556"/>
    </row>
    <row r="1683" spans="12:15">
      <c r="L1683" s="555"/>
      <c r="O1683" s="556"/>
    </row>
    <row r="1684" spans="12:15">
      <c r="L1684" s="555"/>
      <c r="O1684" s="556"/>
    </row>
    <row r="1685" spans="12:15">
      <c r="L1685" s="555"/>
      <c r="O1685" s="556"/>
    </row>
    <row r="1686" spans="12:15">
      <c r="L1686" s="555"/>
      <c r="O1686" s="556"/>
    </row>
    <row r="1687" spans="12:15">
      <c r="L1687" s="555"/>
      <c r="O1687" s="556"/>
    </row>
    <row r="1688" spans="12:15">
      <c r="L1688" s="555"/>
      <c r="O1688" s="556"/>
    </row>
    <row r="1689" spans="12:15">
      <c r="L1689" s="555"/>
      <c r="O1689" s="556"/>
    </row>
    <row r="1690" spans="12:15">
      <c r="L1690" s="555"/>
      <c r="O1690" s="556"/>
    </row>
    <row r="1691" spans="12:15">
      <c r="L1691" s="555"/>
      <c r="O1691" s="556"/>
    </row>
    <row r="1692" spans="12:15">
      <c r="L1692" s="555"/>
      <c r="O1692" s="556"/>
    </row>
    <row r="1693" spans="12:15">
      <c r="L1693" s="555"/>
      <c r="O1693" s="556"/>
    </row>
    <row r="1694" spans="12:15">
      <c r="L1694" s="555"/>
      <c r="O1694" s="556"/>
    </row>
    <row r="1695" spans="12:15">
      <c r="L1695" s="555"/>
      <c r="O1695" s="556"/>
    </row>
    <row r="1696" spans="12:15">
      <c r="L1696" s="555"/>
      <c r="O1696" s="556"/>
    </row>
    <row r="1697" spans="12:15">
      <c r="L1697" s="555"/>
      <c r="O1697" s="556"/>
    </row>
    <row r="1698" spans="12:15">
      <c r="L1698" s="555"/>
      <c r="O1698" s="556"/>
    </row>
    <row r="1699" spans="12:15">
      <c r="L1699" s="555"/>
      <c r="O1699" s="556"/>
    </row>
    <row r="1700" spans="12:15">
      <c r="L1700" s="555"/>
      <c r="O1700" s="556"/>
    </row>
    <row r="1701" spans="12:15">
      <c r="L1701" s="555"/>
      <c r="O1701" s="556"/>
    </row>
    <row r="1702" spans="12:15">
      <c r="L1702" s="555"/>
      <c r="O1702" s="556"/>
    </row>
    <row r="1703" spans="12:15">
      <c r="L1703" s="555"/>
      <c r="O1703" s="556"/>
    </row>
    <row r="1704" spans="12:15">
      <c r="L1704" s="555"/>
      <c r="O1704" s="556"/>
    </row>
    <row r="1705" spans="12:15">
      <c r="L1705" s="555"/>
      <c r="O1705" s="556"/>
    </row>
    <row r="1706" spans="12:15">
      <c r="L1706" s="555"/>
      <c r="O1706" s="556"/>
    </row>
    <row r="1707" spans="12:15">
      <c r="L1707" s="555"/>
      <c r="O1707" s="556"/>
    </row>
    <row r="1708" spans="12:15">
      <c r="L1708" s="555"/>
      <c r="O1708" s="556"/>
    </row>
    <row r="1709" spans="12:15">
      <c r="L1709" s="555"/>
      <c r="O1709" s="556"/>
    </row>
    <row r="1710" spans="12:15">
      <c r="L1710" s="555"/>
      <c r="O1710" s="556"/>
    </row>
    <row r="1711" spans="12:15">
      <c r="L1711" s="555"/>
      <c r="O1711" s="556"/>
    </row>
    <row r="1712" spans="12:15">
      <c r="L1712" s="555"/>
      <c r="O1712" s="556"/>
    </row>
    <row r="1713" spans="12:15">
      <c r="L1713" s="555"/>
      <c r="O1713" s="556"/>
    </row>
    <row r="1714" spans="12:15">
      <c r="L1714" s="555"/>
      <c r="O1714" s="556"/>
    </row>
    <row r="1715" spans="12:15">
      <c r="L1715" s="555"/>
      <c r="O1715" s="556"/>
    </row>
    <row r="1716" spans="12:15">
      <c r="L1716" s="555"/>
      <c r="O1716" s="556"/>
    </row>
    <row r="1717" spans="12:15">
      <c r="L1717" s="555"/>
      <c r="O1717" s="556"/>
    </row>
    <row r="1718" spans="12:15">
      <c r="L1718" s="555"/>
      <c r="O1718" s="556"/>
    </row>
    <row r="1719" spans="12:15">
      <c r="L1719" s="555"/>
      <c r="O1719" s="556"/>
    </row>
    <row r="1720" spans="12:15">
      <c r="L1720" s="555"/>
      <c r="O1720" s="556"/>
    </row>
    <row r="1721" spans="12:15">
      <c r="L1721" s="555"/>
      <c r="O1721" s="556"/>
    </row>
    <row r="1722" spans="12:15">
      <c r="L1722" s="555"/>
      <c r="O1722" s="556"/>
    </row>
    <row r="1723" spans="12:15">
      <c r="L1723" s="555"/>
      <c r="O1723" s="556"/>
    </row>
    <row r="1724" spans="12:15">
      <c r="L1724" s="555"/>
      <c r="O1724" s="556"/>
    </row>
    <row r="1725" spans="12:15">
      <c r="L1725" s="555"/>
      <c r="O1725" s="556"/>
    </row>
    <row r="1726" spans="12:15">
      <c r="L1726" s="555"/>
      <c r="O1726" s="556"/>
    </row>
    <row r="1727" spans="12:15">
      <c r="L1727" s="555"/>
      <c r="O1727" s="556"/>
    </row>
    <row r="1728" spans="12:15">
      <c r="L1728" s="555"/>
      <c r="O1728" s="556"/>
    </row>
    <row r="1729" spans="12:15">
      <c r="L1729" s="555"/>
      <c r="O1729" s="556"/>
    </row>
    <row r="1730" spans="12:15">
      <c r="L1730" s="555"/>
      <c r="O1730" s="556"/>
    </row>
    <row r="1731" spans="12:15">
      <c r="L1731" s="555"/>
      <c r="O1731" s="556"/>
    </row>
    <row r="1732" spans="12:15">
      <c r="L1732" s="555"/>
      <c r="O1732" s="556"/>
    </row>
    <row r="1733" spans="12:15">
      <c r="L1733" s="555"/>
      <c r="O1733" s="556"/>
    </row>
    <row r="1734" spans="12:15">
      <c r="L1734" s="555"/>
      <c r="O1734" s="556"/>
    </row>
    <row r="1735" spans="12:15">
      <c r="L1735" s="555"/>
      <c r="O1735" s="556"/>
    </row>
    <row r="1736" spans="12:15">
      <c r="L1736" s="555"/>
      <c r="O1736" s="556"/>
    </row>
    <row r="1737" spans="12:15">
      <c r="L1737" s="555"/>
      <c r="O1737" s="556"/>
    </row>
    <row r="1738" spans="12:15">
      <c r="L1738" s="555"/>
      <c r="O1738" s="556"/>
    </row>
    <row r="1739" spans="12:15">
      <c r="L1739" s="555"/>
      <c r="O1739" s="556"/>
    </row>
    <row r="1740" spans="12:15">
      <c r="L1740" s="555"/>
      <c r="O1740" s="556"/>
    </row>
    <row r="1741" spans="12:15">
      <c r="L1741" s="555"/>
      <c r="O1741" s="556"/>
    </row>
    <row r="1742" spans="12:15">
      <c r="L1742" s="555"/>
      <c r="O1742" s="556"/>
    </row>
    <row r="1743" spans="12:15">
      <c r="L1743" s="555"/>
      <c r="O1743" s="556"/>
    </row>
    <row r="1744" spans="12:15">
      <c r="L1744" s="555"/>
      <c r="O1744" s="556"/>
    </row>
    <row r="1745" spans="12:15">
      <c r="L1745" s="555"/>
      <c r="O1745" s="556"/>
    </row>
    <row r="1746" spans="12:15">
      <c r="L1746" s="555"/>
      <c r="O1746" s="556"/>
    </row>
    <row r="1747" spans="12:15">
      <c r="L1747" s="555"/>
      <c r="O1747" s="556"/>
    </row>
    <row r="1748" spans="12:15">
      <c r="L1748" s="555"/>
      <c r="O1748" s="556"/>
    </row>
    <row r="1749" spans="12:15">
      <c r="L1749" s="555"/>
      <c r="O1749" s="556"/>
    </row>
    <row r="1750" spans="12:15">
      <c r="L1750" s="555"/>
      <c r="O1750" s="556"/>
    </row>
    <row r="1751" spans="12:15">
      <c r="L1751" s="555"/>
      <c r="O1751" s="556"/>
    </row>
    <row r="1752" spans="12:15">
      <c r="L1752" s="555"/>
      <c r="O1752" s="556"/>
    </row>
    <row r="1753" spans="12:15">
      <c r="L1753" s="555"/>
      <c r="O1753" s="556"/>
    </row>
    <row r="1754" spans="12:15">
      <c r="L1754" s="555"/>
      <c r="O1754" s="556"/>
    </row>
    <row r="1755" spans="12:15">
      <c r="L1755" s="555"/>
      <c r="O1755" s="556"/>
    </row>
    <row r="1756" spans="12:15">
      <c r="L1756" s="555"/>
      <c r="O1756" s="556"/>
    </row>
    <row r="1757" spans="12:15">
      <c r="L1757" s="555"/>
      <c r="O1757" s="556"/>
    </row>
    <row r="1758" spans="12:15">
      <c r="L1758" s="555"/>
      <c r="O1758" s="556"/>
    </row>
    <row r="1759" spans="12:15">
      <c r="L1759" s="555"/>
      <c r="O1759" s="556"/>
    </row>
    <row r="1760" spans="12:15">
      <c r="L1760" s="555"/>
      <c r="O1760" s="556"/>
    </row>
    <row r="1761" spans="12:15">
      <c r="L1761" s="555"/>
      <c r="O1761" s="556"/>
    </row>
    <row r="1762" spans="12:15">
      <c r="L1762" s="555"/>
      <c r="O1762" s="556"/>
    </row>
    <row r="1763" spans="12:15">
      <c r="L1763" s="555"/>
      <c r="O1763" s="556"/>
    </row>
    <row r="1764" spans="12:15">
      <c r="L1764" s="555"/>
      <c r="O1764" s="556"/>
    </row>
    <row r="1765" spans="12:15">
      <c r="L1765" s="555"/>
      <c r="O1765" s="556"/>
    </row>
    <row r="1766" spans="12:15">
      <c r="L1766" s="555"/>
      <c r="O1766" s="556"/>
    </row>
    <row r="1767" spans="12:15">
      <c r="L1767" s="555"/>
      <c r="O1767" s="556"/>
    </row>
    <row r="1768" spans="12:15">
      <c r="L1768" s="555"/>
      <c r="O1768" s="556"/>
    </row>
    <row r="1769" spans="12:15">
      <c r="L1769" s="555"/>
      <c r="O1769" s="556"/>
    </row>
    <row r="1770" spans="12:15">
      <c r="L1770" s="555"/>
      <c r="O1770" s="556"/>
    </row>
    <row r="1771" spans="12:15">
      <c r="L1771" s="555"/>
      <c r="O1771" s="556"/>
    </row>
    <row r="1772" spans="12:15">
      <c r="L1772" s="555"/>
      <c r="O1772" s="556"/>
    </row>
    <row r="1773" spans="12:15">
      <c r="L1773" s="555"/>
      <c r="O1773" s="556"/>
    </row>
    <row r="1774" spans="12:15">
      <c r="L1774" s="555"/>
      <c r="O1774" s="556"/>
    </row>
    <row r="1775" spans="12:15">
      <c r="L1775" s="555"/>
      <c r="O1775" s="556"/>
    </row>
    <row r="1776" spans="12:15">
      <c r="L1776" s="555"/>
      <c r="O1776" s="556"/>
    </row>
    <row r="1777" spans="12:15">
      <c r="L1777" s="555"/>
      <c r="O1777" s="556"/>
    </row>
    <row r="1778" spans="12:15">
      <c r="L1778" s="555"/>
      <c r="O1778" s="556"/>
    </row>
    <row r="1779" spans="12:15">
      <c r="L1779" s="555"/>
      <c r="O1779" s="556"/>
    </row>
    <row r="1780" spans="12:15">
      <c r="L1780" s="555"/>
      <c r="O1780" s="556"/>
    </row>
    <row r="1781" spans="12:15">
      <c r="L1781" s="555"/>
      <c r="O1781" s="556"/>
    </row>
    <row r="1782" spans="12:15">
      <c r="L1782" s="555"/>
      <c r="O1782" s="556"/>
    </row>
    <row r="1783" spans="12:15">
      <c r="L1783" s="555"/>
      <c r="O1783" s="556"/>
    </row>
    <row r="1784" spans="12:15">
      <c r="L1784" s="555"/>
      <c r="O1784" s="556"/>
    </row>
    <row r="1785" spans="12:15">
      <c r="L1785" s="555"/>
      <c r="O1785" s="556"/>
    </row>
    <row r="1786" spans="12:15">
      <c r="L1786" s="555"/>
      <c r="O1786" s="556"/>
    </row>
  </sheetData>
  <dataConsolidate/>
  <mergeCells count="4">
    <mergeCell ref="D8:D9"/>
    <mergeCell ref="D33:D34"/>
    <mergeCell ref="B36:B37"/>
    <mergeCell ref="B12:C12"/>
  </mergeCells>
  <conditionalFormatting sqref="B3:F3">
    <cfRule type="cellIs" dxfId="171" priority="1" operator="greaterThan">
      <formula>0.001</formula>
    </cfRule>
  </conditionalFormatting>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74A0C-E552-4E04-B6E0-9FAF69ED68E5}">
  <sheetPr codeName="Planilha1">
    <pageSetUpPr autoPageBreaks="0"/>
  </sheetPr>
  <dimension ref="B2"/>
  <sheetViews>
    <sheetView showGridLines="0" zoomScaleNormal="100" workbookViewId="0"/>
  </sheetViews>
  <sheetFormatPr defaultRowHeight="85.5" customHeight="1"/>
  <cols>
    <col min="1" max="9" width="33.140625" customWidth="1"/>
  </cols>
  <sheetData>
    <row r="2" spans="2:2" ht="85.5" customHeight="1">
      <c r="B2" s="876"/>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1F30F-CDE6-4ACD-A95B-C9D2F48DC8CF}">
  <sheetPr codeName="Sheet6">
    <pageSetUpPr autoPageBreaks="0"/>
  </sheetPr>
  <dimension ref="A1:Y210"/>
  <sheetViews>
    <sheetView showGridLines="0" zoomScaleNormal="100" workbookViewId="0">
      <pane ySplit="4" topLeftCell="A14" activePane="bottomLeft" state="frozen"/>
      <selection pane="bottomLeft" activeCell="I18" sqref="I18"/>
    </sheetView>
  </sheetViews>
  <sheetFormatPr defaultColWidth="9.140625" defaultRowHeight="21.75" customHeight="1" outlineLevelRow="2"/>
  <cols>
    <col min="1" max="1" width="3.85546875" customWidth="1"/>
    <col min="2" max="2" width="4" style="96" bestFit="1" customWidth="1"/>
    <col min="3" max="3" width="57.28515625" customWidth="1"/>
    <col min="4" max="4" width="3.7109375" customWidth="1"/>
    <col min="5" max="5" width="56.7109375" customWidth="1"/>
    <col min="6" max="6" width="4" customWidth="1"/>
    <col min="7" max="7" width="56.7109375" customWidth="1"/>
    <col min="8" max="8" width="3.7109375" style="5" customWidth="1"/>
    <col min="9" max="9" width="56.7109375" customWidth="1"/>
    <col min="10" max="10" width="3.7109375" customWidth="1"/>
    <col min="11" max="11" width="51.85546875" customWidth="1"/>
    <col min="12" max="12" width="3.7109375" customWidth="1"/>
    <col min="13" max="13" width="51.28515625" customWidth="1"/>
    <col min="14" max="14" width="3.7109375" customWidth="1"/>
    <col min="15" max="15" width="51.28515625" customWidth="1"/>
    <col min="16" max="16" width="3.7109375" customWidth="1"/>
    <col min="17" max="17" width="51.28515625" customWidth="1"/>
    <col min="18" max="18" width="3.7109375" customWidth="1"/>
    <col min="19" max="19" width="51.28515625" customWidth="1"/>
    <col min="20" max="20" width="3.7109375" customWidth="1"/>
    <col min="21" max="21" width="51.28515625" customWidth="1"/>
    <col min="22" max="22" width="3.7109375" customWidth="1"/>
    <col min="23" max="23" width="51.28515625" customWidth="1"/>
    <col min="24" max="24" width="1.140625" customWidth="1"/>
    <col min="25" max="33" width="56" customWidth="1"/>
  </cols>
  <sheetData>
    <row r="1" spans="1:25" ht="21.75" customHeight="1"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73"/>
      <c r="C2" s="642"/>
      <c r="D2" s="642"/>
      <c r="E2" s="642"/>
      <c r="F2" s="642"/>
      <c r="G2" s="642"/>
      <c r="H2" s="659"/>
      <c r="I2" s="642"/>
      <c r="J2" s="642"/>
      <c r="K2" s="642"/>
      <c r="L2" s="642"/>
      <c r="M2" s="642"/>
      <c r="N2" s="642"/>
      <c r="O2" s="642"/>
      <c r="P2" s="642"/>
      <c r="Q2" s="642"/>
      <c r="R2" s="642"/>
      <c r="S2" s="642"/>
      <c r="T2" s="642"/>
      <c r="U2" s="634"/>
      <c r="V2" s="474"/>
      <c r="W2" s="474"/>
      <c r="X2" s="474"/>
      <c r="Y2" s="474"/>
    </row>
    <row r="3" spans="1:25"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4"/>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4"/>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ht="21.75" customHeight="1">
      <c r="A6" s="474"/>
      <c r="G6" s="964"/>
    </row>
    <row r="7" spans="1:25" ht="21.75" customHeight="1">
      <c r="A7" s="474"/>
      <c r="G7" s="964"/>
    </row>
    <row r="8" spans="1:25" ht="21.75" customHeight="1">
      <c r="A8" s="474"/>
      <c r="G8" s="964"/>
    </row>
    <row r="9" spans="1:25" ht="21.75" customHeight="1">
      <c r="A9" s="474"/>
      <c r="G9" s="964"/>
    </row>
    <row r="10" spans="1:25" ht="21.75" customHeight="1">
      <c r="A10" s="474"/>
      <c r="G10" s="964"/>
    </row>
    <row r="11" spans="1:25" ht="21.75" customHeight="1">
      <c r="A11" s="474"/>
      <c r="G11" s="964"/>
    </row>
    <row r="12" spans="1:25" ht="21.75" customHeight="1">
      <c r="A12" s="474"/>
      <c r="G12" s="964"/>
    </row>
    <row r="13" spans="1:25" ht="21.75" customHeight="1">
      <c r="A13" s="474"/>
    </row>
    <row r="14" spans="1:25" ht="21.75" customHeight="1">
      <c r="A14" s="474"/>
      <c r="C14" s="144" t="s">
        <v>136</v>
      </c>
      <c r="E14" s="144" t="s">
        <v>137</v>
      </c>
      <c r="G14" s="144" t="s">
        <v>138</v>
      </c>
      <c r="H14" s="135"/>
      <c r="I14" s="144" t="s">
        <v>139</v>
      </c>
      <c r="K14" s="144" t="s">
        <v>140</v>
      </c>
      <c r="M14" s="144" t="s">
        <v>141</v>
      </c>
    </row>
    <row r="15" spans="1:25" ht="15.75" outlineLevel="1" thickBot="1">
      <c r="A15" s="474"/>
    </row>
    <row r="16" spans="1:25" s="5" customFormat="1" ht="21.75" customHeight="1" outlineLevel="1" thickBot="1">
      <c r="A16" s="477"/>
      <c r="C16" s="105" t="s">
        <v>142</v>
      </c>
      <c r="D16" s="60"/>
      <c r="E16" s="124" t="s">
        <v>143</v>
      </c>
      <c r="G16" s="132" t="s">
        <v>144</v>
      </c>
      <c r="H16"/>
      <c r="I16" s="132" t="s">
        <v>145</v>
      </c>
      <c r="K16" s="132"/>
      <c r="L16"/>
      <c r="M16" t="s">
        <v>146</v>
      </c>
    </row>
    <row r="17" spans="1:13" ht="21.75" customHeight="1" outlineLevel="1" thickBot="1">
      <c r="A17" s="474"/>
      <c r="C17" s="106" t="s">
        <v>147</v>
      </c>
      <c r="D17" s="61"/>
      <c r="E17" s="543" t="s">
        <v>148</v>
      </c>
      <c r="F17" s="71"/>
      <c r="G17" s="98" t="s">
        <v>149</v>
      </c>
      <c r="H17" s="90"/>
      <c r="I17" s="139" t="s">
        <v>150</v>
      </c>
      <c r="K17" s="139" t="s">
        <v>151</v>
      </c>
      <c r="M17" s="145">
        <v>2023</v>
      </c>
    </row>
    <row r="18" spans="1:13" ht="21.75" customHeight="1" outlineLevel="1" thickBot="1">
      <c r="A18" s="474"/>
      <c r="C18" s="107"/>
      <c r="D18" s="62"/>
      <c r="E18" s="125" t="s">
        <v>152</v>
      </c>
      <c r="F18" s="72"/>
      <c r="G18" s="99" t="s">
        <v>153</v>
      </c>
      <c r="H18" s="91"/>
      <c r="I18" s="458" t="s">
        <v>1362</v>
      </c>
      <c r="J18" s="62"/>
      <c r="K18" s="143" t="s">
        <v>154</v>
      </c>
      <c r="M18" s="122" t="s">
        <v>155</v>
      </c>
    </row>
    <row r="19" spans="1:13" ht="21.75" customHeight="1" outlineLevel="1" thickBot="1">
      <c r="A19" s="474"/>
      <c r="C19" s="107" t="s">
        <v>156</v>
      </c>
      <c r="D19" s="62"/>
      <c r="E19" s="126" t="s">
        <v>157</v>
      </c>
      <c r="F19" s="85"/>
      <c r="G19" s="103" t="s">
        <v>158</v>
      </c>
      <c r="H19" s="92"/>
      <c r="I19" s="140" t="s">
        <v>159</v>
      </c>
      <c r="J19" s="62"/>
      <c r="K19" s="140"/>
      <c r="L19" s="142"/>
      <c r="M19" s="146" t="s">
        <v>160</v>
      </c>
    </row>
    <row r="20" spans="1:13" ht="21.75" customHeight="1" outlineLevel="1" thickBot="1">
      <c r="A20" s="474"/>
      <c r="C20" s="108" t="s">
        <v>161</v>
      </c>
      <c r="D20" s="63"/>
      <c r="E20" s="134" t="s">
        <v>162</v>
      </c>
      <c r="F20" s="86"/>
      <c r="G20" s="141" t="s">
        <v>163</v>
      </c>
      <c r="H20" s="93"/>
      <c r="I20" s="139" t="s">
        <v>164</v>
      </c>
      <c r="K20" s="139" t="s">
        <v>165</v>
      </c>
    </row>
    <row r="21" spans="1:13" ht="21.75" customHeight="1" outlineLevel="1" thickBot="1">
      <c r="A21" s="474"/>
      <c r="C21" s="108"/>
      <c r="D21" s="63"/>
      <c r="E21" s="126"/>
      <c r="G21" s="99" t="s">
        <v>166</v>
      </c>
      <c r="I21" s="134" t="s">
        <v>167</v>
      </c>
      <c r="K21" s="143" t="s">
        <v>168</v>
      </c>
      <c r="M21" s="147" t="s">
        <v>169</v>
      </c>
    </row>
    <row r="22" spans="1:13" ht="21.75" customHeight="1" outlineLevel="1" thickBot="1">
      <c r="A22" s="474"/>
      <c r="C22" s="109" t="s">
        <v>170</v>
      </c>
      <c r="E22" s="134" t="s">
        <v>171</v>
      </c>
      <c r="F22" s="86"/>
      <c r="G22" s="149">
        <v>45758</v>
      </c>
      <c r="H22" s="89"/>
      <c r="I22" s="140" t="s">
        <v>159</v>
      </c>
      <c r="K22" s="140"/>
      <c r="L22" s="142"/>
      <c r="M22" s="148">
        <v>45261</v>
      </c>
    </row>
    <row r="23" spans="1:13" ht="21.75" customHeight="1" outlineLevel="1" thickBot="1">
      <c r="A23" s="474"/>
      <c r="C23" s="110" t="s">
        <v>172</v>
      </c>
      <c r="D23" s="81"/>
      <c r="E23" s="127"/>
      <c r="F23" s="70"/>
      <c r="G23" s="104"/>
      <c r="I23" s="131"/>
      <c r="K23" s="131"/>
    </row>
    <row r="24" spans="1:13" ht="21.75" customHeight="1" outlineLevel="1" thickBot="1">
      <c r="A24" s="474"/>
      <c r="C24" s="109" t="s">
        <v>173</v>
      </c>
      <c r="D24" s="64"/>
      <c r="E24" s="125" t="s">
        <v>174</v>
      </c>
      <c r="F24" s="72"/>
      <c r="K24" s="133"/>
      <c r="M24" s="147" t="s">
        <v>175</v>
      </c>
    </row>
    <row r="25" spans="1:13" ht="21.75" customHeight="1" outlineLevel="1" thickBot="1">
      <c r="A25" s="474"/>
      <c r="C25" s="134" t="s">
        <v>176</v>
      </c>
      <c r="D25" s="65"/>
      <c r="E25" s="126"/>
      <c r="G25" s="132" t="s">
        <v>177</v>
      </c>
      <c r="I25" s="132" t="s">
        <v>178</v>
      </c>
      <c r="J25" s="62"/>
      <c r="K25" s="73"/>
      <c r="L25" s="62"/>
      <c r="M25" s="146" t="s">
        <v>179</v>
      </c>
    </row>
    <row r="26" spans="1:13" ht="21.75" customHeight="1" outlineLevel="1" thickBot="1">
      <c r="A26" s="474"/>
      <c r="C26" s="111" t="s">
        <v>180</v>
      </c>
      <c r="D26" s="66"/>
      <c r="E26" s="122" t="s">
        <v>181</v>
      </c>
      <c r="F26" s="83"/>
      <c r="G26" s="98" t="s">
        <v>149</v>
      </c>
      <c r="H26" s="83"/>
      <c r="I26" s="98" t="s">
        <v>149</v>
      </c>
      <c r="J26" s="62"/>
      <c r="K26" s="78"/>
      <c r="L26" s="62"/>
      <c r="M26" s="78"/>
    </row>
    <row r="27" spans="1:13" ht="21.75" customHeight="1" outlineLevel="1" thickBot="1">
      <c r="A27" s="474"/>
      <c r="C27" s="112" t="s">
        <v>182</v>
      </c>
      <c r="D27" s="65"/>
      <c r="E27" s="128" t="s">
        <v>183</v>
      </c>
      <c r="F27" s="87"/>
      <c r="G27" s="99" t="s">
        <v>153</v>
      </c>
      <c r="H27" s="94"/>
      <c r="I27" s="99" t="s">
        <v>153</v>
      </c>
      <c r="K27" s="77"/>
      <c r="M27" s="147" t="s">
        <v>184</v>
      </c>
    </row>
    <row r="28" spans="1:13" ht="21.75" customHeight="1" outlineLevel="1" thickBot="1">
      <c r="A28" s="474"/>
      <c r="C28" s="113" t="s">
        <v>185</v>
      </c>
      <c r="D28" s="66"/>
      <c r="E28" s="121" t="s">
        <v>186</v>
      </c>
      <c r="F28" s="82"/>
      <c r="G28" s="100" t="s">
        <v>158</v>
      </c>
      <c r="H28" s="96"/>
      <c r="I28" s="100" t="s">
        <v>158</v>
      </c>
      <c r="K28" s="79"/>
      <c r="M28" s="150">
        <v>45809</v>
      </c>
    </row>
    <row r="29" spans="1:13" ht="21.75" customHeight="1" outlineLevel="1" thickBot="1">
      <c r="A29" s="474"/>
      <c r="C29" s="110" t="s">
        <v>187</v>
      </c>
      <c r="D29" s="65"/>
      <c r="E29" s="123" t="s">
        <v>188</v>
      </c>
      <c r="F29" s="84"/>
      <c r="G29" s="141" t="s">
        <v>189</v>
      </c>
      <c r="H29" s="95"/>
      <c r="I29" s="141" t="s">
        <v>190</v>
      </c>
      <c r="K29" s="74"/>
      <c r="M29" s="74"/>
    </row>
    <row r="30" spans="1:13" ht="21.75" customHeight="1" outlineLevel="1" thickBot="1">
      <c r="A30" s="474"/>
      <c r="C30" s="111" t="s">
        <v>191</v>
      </c>
      <c r="D30" s="66"/>
      <c r="E30" s="119"/>
      <c r="G30" s="99" t="s">
        <v>166</v>
      </c>
      <c r="H30" s="97"/>
      <c r="I30" s="99" t="s">
        <v>166</v>
      </c>
      <c r="M30" s="68" t="s">
        <v>192</v>
      </c>
    </row>
    <row r="31" spans="1:13" ht="21.75" customHeight="1" outlineLevel="1" thickBot="1">
      <c r="A31" s="474"/>
      <c r="C31" s="101">
        <v>45909</v>
      </c>
      <c r="D31" s="66"/>
      <c r="E31" s="122" t="s">
        <v>193</v>
      </c>
      <c r="F31" s="83"/>
      <c r="G31" s="149">
        <v>45628</v>
      </c>
      <c r="H31" s="83"/>
      <c r="I31" s="149">
        <v>45758</v>
      </c>
      <c r="K31" s="79"/>
    </row>
    <row r="32" spans="1:13" ht="21.75" customHeight="1" outlineLevel="1" thickBot="1">
      <c r="A32" s="474"/>
      <c r="C32" s="111" t="s">
        <v>194</v>
      </c>
      <c r="D32" s="66"/>
      <c r="E32" s="129">
        <v>100</v>
      </c>
      <c r="F32" s="88"/>
      <c r="G32" s="102" t="s">
        <v>195</v>
      </c>
      <c r="H32" s="88"/>
      <c r="I32" s="102"/>
      <c r="J32" s="62"/>
      <c r="K32" s="73"/>
      <c r="L32" s="62"/>
    </row>
    <row r="33" spans="1:13" ht="21.75" customHeight="1" outlineLevel="1" thickBot="1">
      <c r="A33" s="474"/>
      <c r="C33" s="112" t="s">
        <v>196</v>
      </c>
      <c r="D33" s="65"/>
      <c r="E33" s="130"/>
      <c r="F33" s="7"/>
      <c r="I33" s="137"/>
      <c r="J33" s="62"/>
      <c r="K33" s="78"/>
      <c r="L33" s="62"/>
      <c r="M33" s="144" t="s">
        <v>197</v>
      </c>
    </row>
    <row r="34" spans="1:13" ht="21.75" customHeight="1" outlineLevel="1" thickBot="1">
      <c r="A34" s="474"/>
      <c r="C34" s="114" t="s">
        <v>198</v>
      </c>
      <c r="D34" s="65"/>
      <c r="E34" s="130"/>
      <c r="F34" s="7"/>
      <c r="G34" s="132" t="s">
        <v>199</v>
      </c>
      <c r="H34" s="96"/>
      <c r="I34" s="132" t="s">
        <v>200</v>
      </c>
      <c r="K34" s="77"/>
      <c r="M34" s="151" t="s">
        <v>201</v>
      </c>
    </row>
    <row r="35" spans="1:13" ht="21.75" customHeight="1" outlineLevel="1" thickBot="1">
      <c r="A35" s="474"/>
      <c r="C35" s="111" t="s">
        <v>202</v>
      </c>
      <c r="D35" s="65"/>
      <c r="E35" s="122" t="s">
        <v>203</v>
      </c>
      <c r="F35" s="83"/>
      <c r="G35" s="98" t="s">
        <v>149</v>
      </c>
      <c r="H35" s="96"/>
      <c r="I35" s="98" t="s">
        <v>149</v>
      </c>
      <c r="K35" s="80"/>
      <c r="M35" s="151" t="s">
        <v>204</v>
      </c>
    </row>
    <row r="36" spans="1:13" ht="21.75" customHeight="1" outlineLevel="1" thickBot="1">
      <c r="A36" s="474"/>
      <c r="C36" s="112" t="s">
        <v>205</v>
      </c>
      <c r="D36" s="64"/>
      <c r="E36" s="129" t="s">
        <v>206</v>
      </c>
      <c r="F36" s="88"/>
      <c r="G36" s="99" t="s">
        <v>153</v>
      </c>
      <c r="H36" s="83"/>
      <c r="I36" s="99" t="s">
        <v>153</v>
      </c>
      <c r="K36" s="75"/>
      <c r="M36" s="151" t="s">
        <v>207</v>
      </c>
    </row>
    <row r="37" spans="1:13" ht="21.75" customHeight="1" outlineLevel="1" thickBot="1">
      <c r="A37" s="474"/>
      <c r="C37" s="115" t="s">
        <v>208</v>
      </c>
      <c r="D37" s="65"/>
      <c r="E37" s="130"/>
      <c r="F37" s="7"/>
      <c r="G37" s="100" t="s">
        <v>158</v>
      </c>
      <c r="H37" s="88"/>
      <c r="I37" s="100" t="s">
        <v>158</v>
      </c>
      <c r="M37" s="151" t="s">
        <v>209</v>
      </c>
    </row>
    <row r="38" spans="1:13" ht="21.75" customHeight="1" outlineLevel="1" thickBot="1">
      <c r="A38" s="474"/>
      <c r="C38" s="116">
        <v>43672</v>
      </c>
      <c r="D38" s="66"/>
      <c r="E38" s="122" t="s">
        <v>210</v>
      </c>
      <c r="F38" s="83"/>
      <c r="G38" s="141" t="s">
        <v>211</v>
      </c>
      <c r="H38" s="96"/>
      <c r="I38" s="141" t="s">
        <v>212</v>
      </c>
      <c r="M38" s="151" t="s">
        <v>213</v>
      </c>
    </row>
    <row r="39" spans="1:13" ht="21.75" customHeight="1" outlineLevel="1" thickBot="1">
      <c r="A39" s="474"/>
      <c r="C39" s="117" t="s">
        <v>214</v>
      </c>
      <c r="D39" s="65"/>
      <c r="E39" s="129" t="s">
        <v>215</v>
      </c>
      <c r="F39" s="88"/>
      <c r="G39" s="99" t="s">
        <v>166</v>
      </c>
      <c r="H39" s="83"/>
      <c r="I39" s="99" t="s">
        <v>166</v>
      </c>
      <c r="M39" s="151" t="s">
        <v>216</v>
      </c>
    </row>
    <row r="40" spans="1:13" ht="21.75" customHeight="1" outlineLevel="1">
      <c r="A40" s="474"/>
      <c r="C40" s="110" t="s">
        <v>152</v>
      </c>
      <c r="D40" s="65"/>
      <c r="E40" s="119"/>
      <c r="G40" s="149">
        <v>45758</v>
      </c>
      <c r="H40" s="88"/>
      <c r="I40" s="149">
        <v>45758</v>
      </c>
      <c r="K40" s="76"/>
      <c r="M40" s="151" t="s">
        <v>217</v>
      </c>
    </row>
    <row r="41" spans="1:13" ht="21.75" customHeight="1" outlineLevel="1" thickBot="1">
      <c r="A41" s="474"/>
      <c r="C41" s="115" t="s">
        <v>218</v>
      </c>
      <c r="D41" s="66"/>
      <c r="E41" s="131"/>
      <c r="G41" s="102"/>
      <c r="I41" s="102"/>
      <c r="M41" s="152" t="s">
        <v>219</v>
      </c>
    </row>
    <row r="42" spans="1:13" ht="21.75" customHeight="1" outlineLevel="1">
      <c r="A42" s="474"/>
      <c r="C42" s="110" t="s">
        <v>206</v>
      </c>
      <c r="D42" s="65"/>
      <c r="I42" s="138"/>
    </row>
    <row r="43" spans="1:13" ht="21.75" customHeight="1" outlineLevel="1">
      <c r="A43" s="474"/>
      <c r="C43" s="115" t="s">
        <v>220</v>
      </c>
      <c r="D43" s="66"/>
      <c r="I43" s="136"/>
    </row>
    <row r="44" spans="1:13" ht="21.75" customHeight="1" outlineLevel="1" thickBot="1">
      <c r="A44" s="474"/>
      <c r="C44" s="118">
        <v>5000</v>
      </c>
      <c r="D44" s="65"/>
      <c r="I44" s="136"/>
    </row>
    <row r="45" spans="1:13" ht="21.75" customHeight="1" outlineLevel="1" thickBot="1">
      <c r="A45" s="474"/>
      <c r="C45" s="121" t="s">
        <v>221</v>
      </c>
      <c r="I45" s="136"/>
    </row>
    <row r="46" spans="1:13" ht="16.5" customHeight="1" outlineLevel="1">
      <c r="A46" s="474"/>
      <c r="C46" s="153" t="s">
        <v>222</v>
      </c>
      <c r="D46" s="154"/>
      <c r="E46" s="154"/>
      <c r="F46" s="154"/>
      <c r="G46" s="154"/>
      <c r="H46" s="154"/>
      <c r="I46" s="154"/>
    </row>
    <row r="47" spans="1:13" ht="15.75" outlineLevel="1" thickBot="1">
      <c r="A47" s="474"/>
      <c r="C47" s="120" t="s">
        <v>223</v>
      </c>
      <c r="D47" s="67"/>
      <c r="I47" s="136"/>
    </row>
    <row r="48" spans="1:13" ht="15.75" outlineLevel="1" thickBot="1">
      <c r="A48" s="474"/>
      <c r="C48" s="121" t="s">
        <v>224</v>
      </c>
      <c r="D48" s="67"/>
      <c r="I48" s="136"/>
    </row>
    <row r="49" spans="1:3" ht="17.25" outlineLevel="1" thickBot="1">
      <c r="A49" s="474"/>
      <c r="C49" s="155" t="s">
        <v>225</v>
      </c>
    </row>
    <row r="50" spans="1:3" ht="17.25" outlineLevel="1" thickBot="1">
      <c r="A50" s="474"/>
      <c r="C50" s="156" t="s">
        <v>226</v>
      </c>
    </row>
    <row r="51" spans="1:3" ht="17.25" outlineLevel="1" thickBot="1">
      <c r="A51" s="474"/>
      <c r="C51" s="155" t="s">
        <v>227</v>
      </c>
    </row>
    <row r="52" spans="1:3" ht="17.25" outlineLevel="1" thickBot="1">
      <c r="A52" s="474"/>
      <c r="C52" s="156" t="s">
        <v>228</v>
      </c>
    </row>
    <row r="53" spans="1:3" ht="17.25" outlineLevel="1" thickBot="1">
      <c r="A53" s="474"/>
      <c r="C53" s="155" t="s">
        <v>229</v>
      </c>
    </row>
    <row r="54" spans="1:3" ht="15" outlineLevel="1">
      <c r="A54" s="474"/>
      <c r="C54" s="157" t="s">
        <v>223</v>
      </c>
    </row>
    <row r="55" spans="1:3" ht="15" outlineLevel="1">
      <c r="A55" s="474"/>
      <c r="C55" s="158" t="s">
        <v>230</v>
      </c>
    </row>
    <row r="56" spans="1:3" ht="16.5" outlineLevel="1">
      <c r="A56" s="474"/>
      <c r="C56" s="159" t="s">
        <v>231</v>
      </c>
    </row>
    <row r="57" spans="1:3" ht="16.5" outlineLevel="1">
      <c r="A57" s="474"/>
      <c r="C57" s="159" t="s">
        <v>232</v>
      </c>
    </row>
    <row r="58" spans="1:3" ht="16.5" outlineLevel="1">
      <c r="A58" s="474"/>
      <c r="C58" s="159" t="s">
        <v>233</v>
      </c>
    </row>
    <row r="59" spans="1:3" ht="16.5" outlineLevel="1">
      <c r="A59" s="474"/>
      <c r="C59" s="159"/>
    </row>
    <row r="60" spans="1:3" ht="16.5" outlineLevel="1">
      <c r="A60" s="474"/>
      <c r="C60" s="159" t="s">
        <v>234</v>
      </c>
    </row>
    <row r="61" spans="1:3" ht="15" outlineLevel="1">
      <c r="A61" s="474"/>
      <c r="C61" s="160" t="s">
        <v>235</v>
      </c>
    </row>
    <row r="62" spans="1:3" ht="15" outlineLevel="1">
      <c r="A62" s="474"/>
      <c r="C62" s="160"/>
    </row>
    <row r="63" spans="1:3" ht="16.5" outlineLevel="1">
      <c r="A63" s="474"/>
      <c r="C63" s="159"/>
    </row>
    <row r="64" spans="1:3" ht="15" outlineLevel="1">
      <c r="A64" s="474"/>
      <c r="C64" s="160" t="s">
        <v>236</v>
      </c>
    </row>
    <row r="65" spans="1:3" ht="15" outlineLevel="1">
      <c r="A65" s="474"/>
    </row>
    <row r="66" spans="1:3" ht="15" outlineLevel="1">
      <c r="A66" s="474"/>
    </row>
    <row r="67" spans="1:3" ht="15.75" outlineLevel="1" thickBot="1">
      <c r="A67" s="474"/>
      <c r="C67" s="160" t="s">
        <v>237</v>
      </c>
    </row>
    <row r="68" spans="1:3" ht="15.75" outlineLevel="1" thickBot="1">
      <c r="A68" s="474"/>
      <c r="C68" s="161" t="s">
        <v>238</v>
      </c>
    </row>
    <row r="69" spans="1:3" ht="17.25" outlineLevel="1" thickBot="1">
      <c r="A69" s="474"/>
      <c r="C69" s="162" t="s">
        <v>239</v>
      </c>
    </row>
    <row r="70" spans="1:3" ht="17.25" outlineLevel="1" thickBot="1">
      <c r="A70" s="474"/>
      <c r="C70" s="163" t="s">
        <v>240</v>
      </c>
    </row>
    <row r="71" spans="1:3" ht="15.75" outlineLevel="1" thickBot="1">
      <c r="A71" s="474"/>
      <c r="C71" s="164" t="s">
        <v>241</v>
      </c>
    </row>
    <row r="72" spans="1:3" ht="15" outlineLevel="1">
      <c r="A72" s="474"/>
      <c r="C72" s="165" t="s">
        <v>242</v>
      </c>
    </row>
    <row r="73" spans="1:3" ht="15" outlineLevel="1">
      <c r="A73" s="474"/>
      <c r="C73" s="165"/>
    </row>
    <row r="74" spans="1:3" ht="15" outlineLevel="1">
      <c r="A74" s="474"/>
      <c r="C74" s="158" t="s">
        <v>243</v>
      </c>
    </row>
    <row r="75" spans="1:3" ht="16.5" outlineLevel="1">
      <c r="A75" s="474"/>
      <c r="C75" s="159" t="s">
        <v>244</v>
      </c>
    </row>
    <row r="76" spans="1:3" ht="15" outlineLevel="1">
      <c r="A76" s="474"/>
      <c r="C76" s="158"/>
    </row>
    <row r="77" spans="1:3" ht="16.5" outlineLevel="1">
      <c r="A77" s="474"/>
      <c r="C77" s="159" t="s">
        <v>245</v>
      </c>
    </row>
    <row r="78" spans="1:3" ht="15" outlineLevel="1">
      <c r="A78" s="474"/>
      <c r="C78" s="158" t="s">
        <v>246</v>
      </c>
    </row>
    <row r="79" spans="1:3" ht="15.75" outlineLevel="1" thickBot="1">
      <c r="A79" s="474"/>
      <c r="C79" s="166" t="s">
        <v>247</v>
      </c>
    </row>
    <row r="80" spans="1:3" ht="15" outlineLevel="1">
      <c r="A80" s="474"/>
    </row>
    <row r="81" spans="1:12" ht="15" outlineLevel="1">
      <c r="A81" s="474"/>
    </row>
    <row r="82" spans="1:12" ht="15" outlineLevel="1">
      <c r="A82" s="474"/>
      <c r="C82" s="167" t="s">
        <v>245</v>
      </c>
      <c r="D82" s="63"/>
      <c r="I82" s="136"/>
    </row>
    <row r="83" spans="1:12" ht="15" outlineLevel="1">
      <c r="A83" s="474"/>
      <c r="C83" s="167" t="s">
        <v>242</v>
      </c>
      <c r="D83" s="63"/>
      <c r="I83" s="136"/>
    </row>
    <row r="84" spans="1:12" ht="15" outlineLevel="1">
      <c r="A84" s="474"/>
      <c r="C84" s="167"/>
      <c r="D84" s="63"/>
      <c r="I84" s="136"/>
    </row>
    <row r="85" spans="1:12" ht="15" outlineLevel="1">
      <c r="A85" s="474"/>
      <c r="C85" s="168" t="s">
        <v>248</v>
      </c>
      <c r="D85" s="63"/>
    </row>
    <row r="86" spans="1:12" ht="15" outlineLevel="1">
      <c r="A86" s="474"/>
      <c r="C86" s="169" t="s">
        <v>249</v>
      </c>
      <c r="D86" s="64"/>
    </row>
    <row r="87" spans="1:12" ht="15.75" outlineLevel="1" thickBot="1">
      <c r="A87" s="474"/>
      <c r="D87" s="69"/>
    </row>
    <row r="88" spans="1:12" ht="15.75" outlineLevel="1" thickBot="1">
      <c r="A88" s="474"/>
      <c r="C88" s="170" t="s">
        <v>250</v>
      </c>
    </row>
    <row r="89" spans="1:12" ht="15" outlineLevel="1">
      <c r="A89" s="474"/>
      <c r="C89" s="169" t="s">
        <v>251</v>
      </c>
      <c r="D89" s="84"/>
    </row>
    <row r="90" spans="1:12" ht="15.75" outlineLevel="1" thickBot="1">
      <c r="A90" s="474"/>
      <c r="D90" s="69"/>
    </row>
    <row r="91" spans="1:12" ht="15.75" outlineLevel="1" thickBot="1">
      <c r="A91" s="474"/>
      <c r="C91" s="170" t="s">
        <v>250</v>
      </c>
    </row>
    <row r="92" spans="1:12" ht="20.25" customHeight="1" outlineLevel="1">
      <c r="A92" s="474"/>
      <c r="D92" s="84"/>
    </row>
    <row r="93" spans="1:12" ht="9.75" customHeight="1" outlineLevel="1">
      <c r="A93" s="474"/>
      <c r="D93" s="84"/>
    </row>
    <row r="94" spans="1:12" ht="21.75" customHeight="1" thickBot="1">
      <c r="A94" s="474"/>
      <c r="C94" s="144" t="s">
        <v>252</v>
      </c>
      <c r="F94" s="96"/>
    </row>
    <row r="95" spans="1:12" ht="21.75" customHeight="1" outlineLevel="2">
      <c r="A95" s="474"/>
      <c r="C95" s="172" t="s">
        <v>253</v>
      </c>
      <c r="D95" s="183"/>
      <c r="E95" s="172" t="s">
        <v>254</v>
      </c>
      <c r="F95" s="183"/>
      <c r="G95" s="172" t="s">
        <v>255</v>
      </c>
      <c r="H95" s="183"/>
      <c r="I95" s="172" t="s">
        <v>256</v>
      </c>
      <c r="J95" s="183"/>
      <c r="K95" s="172" t="s">
        <v>257</v>
      </c>
      <c r="L95" s="184"/>
    </row>
    <row r="96" spans="1:12" ht="21.75" customHeight="1" outlineLevel="2">
      <c r="A96" s="474"/>
      <c r="C96" s="173"/>
      <c r="D96" s="185"/>
      <c r="E96" s="176" t="s">
        <v>258</v>
      </c>
      <c r="F96" s="186" t="b">
        <v>1</v>
      </c>
      <c r="G96" s="176" t="s">
        <v>259</v>
      </c>
      <c r="H96" s="185"/>
      <c r="I96" s="173"/>
      <c r="J96" s="185"/>
      <c r="K96" s="173"/>
      <c r="L96" s="187"/>
    </row>
    <row r="97" spans="1:12" ht="21.75" customHeight="1" outlineLevel="2">
      <c r="A97" s="474"/>
      <c r="B97" s="179"/>
      <c r="C97" s="174" t="s">
        <v>260</v>
      </c>
      <c r="D97" s="186" t="b">
        <v>1</v>
      </c>
      <c r="E97" s="176" t="s">
        <v>261</v>
      </c>
      <c r="F97" s="186" t="b">
        <v>1</v>
      </c>
      <c r="G97" s="176" t="s">
        <v>262</v>
      </c>
      <c r="H97" s="186" t="b">
        <v>1</v>
      </c>
      <c r="I97" s="177" t="s">
        <v>263</v>
      </c>
      <c r="J97" s="185"/>
      <c r="K97" s="182" t="s">
        <v>264</v>
      </c>
      <c r="L97" s="187"/>
    </row>
    <row r="98" spans="1:12" ht="21.75" customHeight="1" outlineLevel="2">
      <c r="A98" s="474"/>
      <c r="B98" s="179"/>
      <c r="C98" s="174" t="s">
        <v>265</v>
      </c>
      <c r="D98" s="186" t="b">
        <v>1</v>
      </c>
      <c r="E98" s="176" t="s">
        <v>266</v>
      </c>
      <c r="F98" s="186" t="b">
        <v>1</v>
      </c>
      <c r="G98" s="176" t="s">
        <v>267</v>
      </c>
      <c r="H98" s="186" t="b">
        <v>1</v>
      </c>
      <c r="I98" s="174" t="s">
        <v>268</v>
      </c>
      <c r="J98" s="186" t="b">
        <v>1</v>
      </c>
      <c r="K98" s="174" t="s">
        <v>269</v>
      </c>
      <c r="L98" s="188" t="b">
        <v>0</v>
      </c>
    </row>
    <row r="99" spans="1:12" ht="21.75" customHeight="1" outlineLevel="2">
      <c r="A99" s="474"/>
      <c r="B99" s="179"/>
      <c r="C99" s="174" t="s">
        <v>270</v>
      </c>
      <c r="D99" s="186" t="b">
        <v>1</v>
      </c>
      <c r="E99" s="176" t="s">
        <v>271</v>
      </c>
      <c r="F99" s="186" t="b">
        <v>1</v>
      </c>
      <c r="G99" s="176" t="s">
        <v>272</v>
      </c>
      <c r="H99" s="186" t="b">
        <v>1</v>
      </c>
      <c r="I99" s="174" t="s">
        <v>273</v>
      </c>
      <c r="J99" s="186" t="b">
        <v>0</v>
      </c>
      <c r="K99" s="174" t="s">
        <v>274</v>
      </c>
      <c r="L99" s="188" t="b">
        <v>0</v>
      </c>
    </row>
    <row r="100" spans="1:12" ht="21.75" customHeight="1" outlineLevel="2">
      <c r="A100" s="474"/>
      <c r="B100" s="179"/>
      <c r="C100" s="174" t="s">
        <v>275</v>
      </c>
      <c r="D100" s="186" t="b">
        <v>1</v>
      </c>
      <c r="E100" s="176" t="s">
        <v>276</v>
      </c>
      <c r="F100" s="186" t="b">
        <v>1</v>
      </c>
      <c r="G100" s="176" t="s">
        <v>277</v>
      </c>
      <c r="H100" s="186" t="b">
        <v>1</v>
      </c>
      <c r="I100" s="174" t="s">
        <v>278</v>
      </c>
      <c r="J100" s="186" t="b">
        <v>1</v>
      </c>
      <c r="K100" s="174" t="s">
        <v>279</v>
      </c>
      <c r="L100" s="188" t="b">
        <v>0</v>
      </c>
    </row>
    <row r="101" spans="1:12" ht="21.75" customHeight="1" outlineLevel="2">
      <c r="A101" s="474"/>
      <c r="B101" s="179"/>
      <c r="C101" s="174" t="s">
        <v>280</v>
      </c>
      <c r="D101" s="186" t="b">
        <v>1</v>
      </c>
      <c r="E101" s="176" t="s">
        <v>281</v>
      </c>
      <c r="F101" s="186" t="b">
        <v>1</v>
      </c>
      <c r="G101" s="176" t="s">
        <v>282</v>
      </c>
      <c r="H101" s="186" t="b">
        <v>1</v>
      </c>
      <c r="I101" s="175"/>
      <c r="J101" s="186" t="b">
        <v>1</v>
      </c>
      <c r="K101" s="175"/>
      <c r="L101" s="188" t="b">
        <v>0</v>
      </c>
    </row>
    <row r="102" spans="1:12" ht="21.75" customHeight="1" outlineLevel="2">
      <c r="A102" s="474"/>
      <c r="B102" s="179"/>
      <c r="C102" s="174" t="s">
        <v>283</v>
      </c>
      <c r="D102" s="189" t="b">
        <v>0</v>
      </c>
      <c r="E102" s="176" t="s">
        <v>284</v>
      </c>
      <c r="F102" s="186" t="b">
        <v>1</v>
      </c>
      <c r="G102" s="176" t="s">
        <v>285</v>
      </c>
      <c r="H102" s="186" t="b">
        <v>1</v>
      </c>
      <c r="L102" s="190"/>
    </row>
    <row r="103" spans="1:12" ht="21.75" customHeight="1" outlineLevel="2">
      <c r="A103" s="474"/>
      <c r="B103" s="179"/>
      <c r="C103" s="174" t="s">
        <v>286</v>
      </c>
      <c r="D103" s="189" t="b">
        <v>0</v>
      </c>
      <c r="E103" s="176" t="s">
        <v>287</v>
      </c>
      <c r="F103" s="186" t="b">
        <v>1</v>
      </c>
      <c r="G103" s="119"/>
      <c r="H103" s="186" t="b">
        <v>1</v>
      </c>
      <c r="L103" s="190"/>
    </row>
    <row r="104" spans="1:12" ht="21.75" customHeight="1" outlineLevel="2" thickBot="1">
      <c r="A104" s="474"/>
      <c r="B104" s="179"/>
      <c r="C104" s="191"/>
      <c r="D104" s="192"/>
      <c r="E104" s="193" t="s">
        <v>288</v>
      </c>
      <c r="F104" s="194" t="b">
        <v>1</v>
      </c>
      <c r="G104" s="131"/>
      <c r="H104" s="194" t="b">
        <v>0</v>
      </c>
      <c r="I104" s="195"/>
      <c r="J104" s="195"/>
      <c r="K104" s="195"/>
      <c r="L104" s="196"/>
    </row>
    <row r="105" spans="1:12" ht="15" outlineLevel="2">
      <c r="A105" s="474"/>
      <c r="B105" s="179"/>
      <c r="F105" s="96"/>
    </row>
    <row r="106" spans="1:12" ht="9.75" customHeight="1" outlineLevel="2">
      <c r="A106" s="474"/>
      <c r="B106" s="179"/>
      <c r="F106" s="96"/>
    </row>
    <row r="107" spans="1:12" ht="21.75" customHeight="1">
      <c r="A107" s="474"/>
      <c r="B107" s="179"/>
      <c r="C107" s="144" t="s">
        <v>289</v>
      </c>
      <c r="F107" s="96"/>
    </row>
    <row r="108" spans="1:12" ht="21.75" customHeight="1" outlineLevel="1" thickBot="1">
      <c r="A108" s="474"/>
      <c r="B108" s="179"/>
      <c r="F108" s="96"/>
    </row>
    <row r="109" spans="1:12" ht="21.75" customHeight="1" outlineLevel="1" thickBot="1">
      <c r="A109" s="474"/>
      <c r="B109" s="1321" t="s">
        <v>290</v>
      </c>
      <c r="C109" s="1321"/>
      <c r="D109" s="1322"/>
      <c r="E109" s="226" t="s">
        <v>291</v>
      </c>
      <c r="F109" s="96"/>
    </row>
    <row r="110" spans="1:12" ht="27.75" customHeight="1" outlineLevel="1" thickBot="1">
      <c r="A110" s="474"/>
      <c r="B110" s="1323" t="s">
        <v>292</v>
      </c>
      <c r="C110" s="1324"/>
      <c r="D110" s="198" t="b">
        <v>0</v>
      </c>
      <c r="F110" s="96"/>
    </row>
    <row r="111" spans="1:12" ht="27.75" customHeight="1" outlineLevel="1">
      <c r="A111" s="474"/>
      <c r="B111" s="481">
        <v>1</v>
      </c>
      <c r="C111" s="199" t="s">
        <v>293</v>
      </c>
      <c r="D111" s="200" t="b">
        <v>1</v>
      </c>
      <c r="F111" s="96"/>
    </row>
    <row r="112" spans="1:12" ht="27.75" customHeight="1" outlineLevel="1">
      <c r="A112" s="474"/>
      <c r="B112" s="482">
        <v>2</v>
      </c>
      <c r="C112" s="197" t="s">
        <v>294</v>
      </c>
      <c r="D112" s="188" t="b">
        <v>1</v>
      </c>
      <c r="F112" s="96"/>
    </row>
    <row r="113" spans="1:4" ht="27.75" customHeight="1" outlineLevel="1">
      <c r="A113" s="474"/>
      <c r="B113" s="482">
        <v>3</v>
      </c>
      <c r="C113" s="174" t="s">
        <v>295</v>
      </c>
      <c r="D113" s="188" t="b">
        <v>1</v>
      </c>
    </row>
    <row r="114" spans="1:4" ht="27.75" customHeight="1" outlineLevel="1">
      <c r="A114" s="474"/>
      <c r="B114" s="482">
        <v>4</v>
      </c>
      <c r="C114" s="197" t="s">
        <v>296</v>
      </c>
      <c r="D114" s="188" t="b">
        <v>1</v>
      </c>
    </row>
    <row r="115" spans="1:4" ht="27.75" customHeight="1" outlineLevel="1">
      <c r="A115" s="474"/>
      <c r="B115" s="482">
        <v>5</v>
      </c>
      <c r="C115" s="174" t="s">
        <v>297</v>
      </c>
      <c r="D115" s="188" t="b">
        <v>0</v>
      </c>
    </row>
    <row r="116" spans="1:4" ht="27.75" customHeight="1" outlineLevel="1">
      <c r="A116" s="474"/>
      <c r="B116" s="482">
        <v>6</v>
      </c>
      <c r="C116" s="197" t="s">
        <v>298</v>
      </c>
      <c r="D116" s="188" t="b">
        <v>0</v>
      </c>
    </row>
    <row r="117" spans="1:4" ht="27.75" customHeight="1" outlineLevel="1">
      <c r="A117" s="474"/>
      <c r="B117" s="482">
        <v>7</v>
      </c>
      <c r="C117" s="174" t="s">
        <v>299</v>
      </c>
      <c r="D117" s="188" t="b">
        <v>0</v>
      </c>
    </row>
    <row r="118" spans="1:4" ht="27.75" customHeight="1" outlineLevel="1">
      <c r="A118" s="474"/>
      <c r="B118" s="482">
        <v>8</v>
      </c>
      <c r="C118" s="197" t="s">
        <v>300</v>
      </c>
      <c r="D118" s="188" t="b">
        <v>0</v>
      </c>
    </row>
    <row r="119" spans="1:4" ht="27.75" customHeight="1" outlineLevel="1">
      <c r="A119" s="474"/>
      <c r="B119" s="482">
        <v>9</v>
      </c>
      <c r="C119" s="174" t="s">
        <v>301</v>
      </c>
      <c r="D119" s="188" t="b">
        <v>0</v>
      </c>
    </row>
    <row r="120" spans="1:4" ht="27.75" customHeight="1" outlineLevel="1">
      <c r="A120" s="474"/>
      <c r="B120" s="482">
        <v>10</v>
      </c>
      <c r="C120" s="197" t="s">
        <v>302</v>
      </c>
      <c r="D120" s="188" t="b">
        <v>0</v>
      </c>
    </row>
    <row r="121" spans="1:4" ht="27.75" customHeight="1" outlineLevel="1">
      <c r="A121" s="474"/>
      <c r="B121" s="482">
        <v>11</v>
      </c>
      <c r="C121" s="174" t="s">
        <v>303</v>
      </c>
      <c r="D121" s="188" t="b">
        <v>0</v>
      </c>
    </row>
    <row r="122" spans="1:4" ht="27.75" customHeight="1" outlineLevel="1">
      <c r="A122" s="474"/>
      <c r="B122" s="482">
        <v>12</v>
      </c>
      <c r="C122" s="197" t="s">
        <v>304</v>
      </c>
      <c r="D122" s="188" t="b">
        <v>0</v>
      </c>
    </row>
    <row r="123" spans="1:4" ht="27.75" customHeight="1" outlineLevel="1">
      <c r="A123" s="474"/>
      <c r="B123" s="482">
        <v>13</v>
      </c>
      <c r="C123" s="174" t="s">
        <v>305</v>
      </c>
      <c r="D123" s="188" t="b">
        <v>0</v>
      </c>
    </row>
    <row r="124" spans="1:4" ht="27.75" customHeight="1" outlineLevel="1">
      <c r="A124" s="474"/>
      <c r="B124" s="482">
        <v>14</v>
      </c>
      <c r="C124" s="197" t="s">
        <v>306</v>
      </c>
      <c r="D124" s="188" t="b">
        <v>1</v>
      </c>
    </row>
    <row r="125" spans="1:4" ht="27.75" customHeight="1" outlineLevel="1">
      <c r="A125" s="474"/>
      <c r="B125" s="482">
        <v>15</v>
      </c>
      <c r="C125" s="174" t="s">
        <v>307</v>
      </c>
      <c r="D125" s="188" t="b">
        <v>1</v>
      </c>
    </row>
    <row r="126" spans="1:4" ht="27.75" customHeight="1" outlineLevel="1">
      <c r="A126" s="474"/>
      <c r="B126" s="482">
        <v>16</v>
      </c>
      <c r="C126" s="197" t="s">
        <v>308</v>
      </c>
      <c r="D126" s="188" t="b">
        <v>0</v>
      </c>
    </row>
    <row r="127" spans="1:4" ht="27.75" customHeight="1" outlineLevel="1">
      <c r="A127" s="474"/>
      <c r="B127" s="482">
        <v>17</v>
      </c>
      <c r="C127" s="174" t="s">
        <v>309</v>
      </c>
      <c r="D127" s="188" t="b">
        <v>0</v>
      </c>
    </row>
    <row r="128" spans="1:4" ht="27.75" customHeight="1" outlineLevel="1">
      <c r="A128" s="474"/>
      <c r="B128" s="482">
        <v>18</v>
      </c>
      <c r="C128" s="197" t="s">
        <v>296</v>
      </c>
      <c r="D128" s="188" t="b">
        <v>0</v>
      </c>
    </row>
    <row r="129" spans="1:4" ht="27.75" customHeight="1" outlineLevel="1">
      <c r="A129" s="474"/>
      <c r="B129" s="482">
        <v>19</v>
      </c>
      <c r="C129" s="174" t="s">
        <v>310</v>
      </c>
      <c r="D129" s="188" t="b">
        <v>0</v>
      </c>
    </row>
    <row r="130" spans="1:4" ht="27.75" customHeight="1" outlineLevel="1">
      <c r="A130" s="474"/>
      <c r="B130" s="482">
        <v>20</v>
      </c>
      <c r="C130" s="197" t="s">
        <v>311</v>
      </c>
      <c r="D130" s="188" t="b">
        <v>0</v>
      </c>
    </row>
    <row r="131" spans="1:4" ht="27.75" customHeight="1" outlineLevel="1">
      <c r="A131" s="474"/>
      <c r="B131" s="482">
        <v>21</v>
      </c>
      <c r="C131" s="174" t="s">
        <v>312</v>
      </c>
      <c r="D131" s="188" t="b">
        <v>0</v>
      </c>
    </row>
    <row r="132" spans="1:4" ht="27.75" customHeight="1" outlineLevel="1">
      <c r="A132" s="474"/>
      <c r="B132" s="482">
        <v>22</v>
      </c>
      <c r="C132" s="197" t="s">
        <v>313</v>
      </c>
      <c r="D132" s="188" t="b">
        <v>0</v>
      </c>
    </row>
    <row r="133" spans="1:4" ht="27.75" customHeight="1" outlineLevel="1">
      <c r="A133" s="474"/>
      <c r="B133" s="482">
        <v>23</v>
      </c>
      <c r="C133" s="174" t="s">
        <v>314</v>
      </c>
      <c r="D133" s="188" t="b">
        <v>0</v>
      </c>
    </row>
    <row r="134" spans="1:4" ht="27.75" customHeight="1" outlineLevel="1">
      <c r="A134" s="474"/>
      <c r="B134" s="482">
        <v>24</v>
      </c>
      <c r="C134" s="197" t="s">
        <v>315</v>
      </c>
      <c r="D134" s="188" t="b">
        <v>0</v>
      </c>
    </row>
    <row r="135" spans="1:4" ht="27.75" customHeight="1" outlineLevel="1">
      <c r="A135" s="474"/>
      <c r="B135" s="482">
        <v>25</v>
      </c>
      <c r="C135" s="174" t="s">
        <v>316</v>
      </c>
      <c r="D135" s="188" t="b">
        <v>1</v>
      </c>
    </row>
    <row r="136" spans="1:4" ht="27.75" customHeight="1" outlineLevel="1">
      <c r="A136" s="474"/>
      <c r="B136" s="482">
        <v>26</v>
      </c>
      <c r="C136" s="197" t="s">
        <v>317</v>
      </c>
      <c r="D136" s="188" t="b">
        <v>1</v>
      </c>
    </row>
    <row r="137" spans="1:4" ht="27.75" customHeight="1" outlineLevel="1">
      <c r="A137" s="474"/>
      <c r="B137" s="482">
        <v>27</v>
      </c>
      <c r="C137" s="174" t="s">
        <v>318</v>
      </c>
      <c r="D137" s="188" t="b">
        <v>0</v>
      </c>
    </row>
    <row r="138" spans="1:4" ht="27.75" customHeight="1" outlineLevel="1">
      <c r="A138" s="474"/>
      <c r="B138" s="482">
        <v>28</v>
      </c>
      <c r="C138" s="197" t="s">
        <v>319</v>
      </c>
      <c r="D138" s="188" t="b">
        <v>0</v>
      </c>
    </row>
    <row r="139" spans="1:4" ht="27.75" customHeight="1" outlineLevel="1">
      <c r="A139" s="474"/>
      <c r="B139" s="482">
        <v>29</v>
      </c>
      <c r="C139" s="174" t="s">
        <v>320</v>
      </c>
      <c r="D139" s="188" t="b">
        <v>0</v>
      </c>
    </row>
    <row r="140" spans="1:4" ht="27.75" customHeight="1" outlineLevel="1">
      <c r="A140" s="474"/>
      <c r="B140" s="482">
        <v>30</v>
      </c>
      <c r="C140" s="197" t="s">
        <v>321</v>
      </c>
      <c r="D140" s="188" t="b">
        <v>0</v>
      </c>
    </row>
    <row r="141" spans="1:4" ht="27.75" customHeight="1" outlineLevel="1">
      <c r="A141" s="474"/>
      <c r="B141" s="482">
        <v>31</v>
      </c>
      <c r="C141" s="174" t="s">
        <v>322</v>
      </c>
      <c r="D141" s="188" t="b">
        <v>1</v>
      </c>
    </row>
    <row r="142" spans="1:4" ht="27.75" customHeight="1" outlineLevel="1">
      <c r="A142" s="474"/>
      <c r="B142" s="482">
        <v>32</v>
      </c>
      <c r="C142" s="197" t="s">
        <v>323</v>
      </c>
      <c r="D142" s="188" t="b">
        <v>0</v>
      </c>
    </row>
    <row r="143" spans="1:4" ht="27.75" customHeight="1" outlineLevel="1">
      <c r="A143" s="474"/>
      <c r="B143" s="482">
        <v>33</v>
      </c>
      <c r="C143" s="174" t="s">
        <v>324</v>
      </c>
      <c r="D143" s="188" t="b">
        <v>1</v>
      </c>
    </row>
    <row r="144" spans="1:4" ht="27.75" customHeight="1" outlineLevel="1">
      <c r="A144" s="474"/>
      <c r="B144" s="482">
        <v>34</v>
      </c>
      <c r="C144" s="197" t="s">
        <v>325</v>
      </c>
      <c r="D144" s="188" t="b">
        <v>1</v>
      </c>
    </row>
    <row r="145" spans="1:4" ht="27.75" customHeight="1" outlineLevel="1">
      <c r="A145" s="474"/>
      <c r="B145" s="482">
        <v>35</v>
      </c>
      <c r="C145" s="174"/>
      <c r="D145" s="188" t="b">
        <v>0</v>
      </c>
    </row>
    <row r="146" spans="1:4" ht="27.75" customHeight="1" outlineLevel="1">
      <c r="A146" s="474"/>
      <c r="B146" s="482">
        <v>36</v>
      </c>
      <c r="C146" s="197"/>
      <c r="D146" s="188" t="b">
        <v>0</v>
      </c>
    </row>
    <row r="147" spans="1:4" ht="27.75" customHeight="1" outlineLevel="1">
      <c r="A147" s="474"/>
      <c r="B147" s="482">
        <v>37</v>
      </c>
      <c r="C147" s="174"/>
      <c r="D147" s="188" t="b">
        <v>0</v>
      </c>
    </row>
    <row r="148" spans="1:4" ht="27.75" customHeight="1" outlineLevel="1">
      <c r="A148" s="474"/>
      <c r="B148" s="482">
        <v>38</v>
      </c>
      <c r="C148" s="197"/>
      <c r="D148" s="188" t="b">
        <v>0</v>
      </c>
    </row>
    <row r="149" spans="1:4" ht="27.75" customHeight="1" outlineLevel="1">
      <c r="A149" s="474"/>
      <c r="B149" s="482">
        <v>39</v>
      </c>
      <c r="C149" s="174"/>
      <c r="D149" s="188" t="b">
        <v>0</v>
      </c>
    </row>
    <row r="150" spans="1:4" ht="27.75" customHeight="1" outlineLevel="1">
      <c r="A150" s="474"/>
      <c r="B150" s="482">
        <v>40</v>
      </c>
      <c r="C150" s="197"/>
      <c r="D150" s="188" t="b">
        <v>0</v>
      </c>
    </row>
    <row r="151" spans="1:4" ht="27.75" customHeight="1" outlineLevel="1">
      <c r="A151" s="474"/>
      <c r="B151" s="482">
        <v>41</v>
      </c>
      <c r="C151" s="174"/>
      <c r="D151" s="188" t="b">
        <v>0</v>
      </c>
    </row>
    <row r="152" spans="1:4" ht="27.75" customHeight="1" outlineLevel="1">
      <c r="A152" s="474"/>
      <c r="B152" s="482">
        <v>42</v>
      </c>
      <c r="C152" s="197"/>
      <c r="D152" s="188" t="b">
        <v>0</v>
      </c>
    </row>
    <row r="153" spans="1:4" ht="27.75" customHeight="1" outlineLevel="1">
      <c r="A153" s="474"/>
      <c r="B153" s="482">
        <v>43</v>
      </c>
      <c r="C153" s="174"/>
      <c r="D153" s="188" t="b">
        <v>0</v>
      </c>
    </row>
    <row r="154" spans="1:4" ht="27.75" customHeight="1" outlineLevel="1">
      <c r="A154" s="474"/>
      <c r="B154" s="482">
        <v>44</v>
      </c>
      <c r="C154" s="197"/>
      <c r="D154" s="188" t="b">
        <v>0</v>
      </c>
    </row>
    <row r="155" spans="1:4" ht="27.75" customHeight="1" outlineLevel="1">
      <c r="A155" s="474"/>
      <c r="B155" s="482">
        <v>45</v>
      </c>
      <c r="C155" s="174"/>
      <c r="D155" s="188" t="b">
        <v>0</v>
      </c>
    </row>
    <row r="156" spans="1:4" ht="27.75" customHeight="1" outlineLevel="1">
      <c r="A156" s="474"/>
      <c r="B156" s="482">
        <v>46</v>
      </c>
      <c r="C156" s="197"/>
      <c r="D156" s="188" t="b">
        <v>0</v>
      </c>
    </row>
    <row r="157" spans="1:4" ht="27.75" customHeight="1" outlineLevel="1">
      <c r="A157" s="474"/>
      <c r="B157" s="482">
        <v>47</v>
      </c>
      <c r="C157" s="174"/>
      <c r="D157" s="188" t="b">
        <v>0</v>
      </c>
    </row>
    <row r="158" spans="1:4" ht="27.75" customHeight="1" outlineLevel="1">
      <c r="A158" s="474"/>
      <c r="B158" s="482">
        <v>48</v>
      </c>
      <c r="C158" s="197"/>
      <c r="D158" s="188" t="b">
        <v>0</v>
      </c>
    </row>
    <row r="159" spans="1:4" ht="27.75" customHeight="1" outlineLevel="1">
      <c r="A159" s="474"/>
      <c r="B159" s="482">
        <v>49</v>
      </c>
      <c r="C159" s="174"/>
      <c r="D159" s="188" t="b">
        <v>0</v>
      </c>
    </row>
    <row r="160" spans="1:4" ht="27.75" customHeight="1" outlineLevel="1">
      <c r="A160" s="474"/>
      <c r="B160" s="482">
        <v>50</v>
      </c>
      <c r="C160" s="197"/>
      <c r="D160" s="188" t="b">
        <v>0</v>
      </c>
    </row>
    <row r="161" spans="1:4" ht="27.75" customHeight="1" outlineLevel="1">
      <c r="A161" s="474"/>
      <c r="B161" s="482">
        <v>51</v>
      </c>
      <c r="C161" s="174"/>
      <c r="D161" s="188" t="b">
        <v>0</v>
      </c>
    </row>
    <row r="162" spans="1:4" ht="27.75" customHeight="1" outlineLevel="1">
      <c r="A162" s="474"/>
      <c r="B162" s="482">
        <v>52</v>
      </c>
      <c r="C162" s="197"/>
      <c r="D162" s="188" t="b">
        <v>0</v>
      </c>
    </row>
    <row r="163" spans="1:4" ht="27.75" customHeight="1" outlineLevel="1">
      <c r="B163" s="180">
        <v>53</v>
      </c>
      <c r="C163" s="174"/>
      <c r="D163" s="188" t="b">
        <v>0</v>
      </c>
    </row>
    <row r="164" spans="1:4" ht="27.75" customHeight="1" outlineLevel="1">
      <c r="B164" s="180">
        <v>54</v>
      </c>
      <c r="C164" s="197"/>
      <c r="D164" s="188" t="b">
        <v>0</v>
      </c>
    </row>
    <row r="165" spans="1:4" ht="27.75" customHeight="1" outlineLevel="1">
      <c r="B165" s="180">
        <v>55</v>
      </c>
      <c r="C165" s="174"/>
      <c r="D165" s="188" t="b">
        <v>0</v>
      </c>
    </row>
    <row r="166" spans="1:4" ht="27.75" customHeight="1" outlineLevel="1">
      <c r="B166" s="180">
        <v>56</v>
      </c>
      <c r="C166" s="197"/>
      <c r="D166" s="188" t="b">
        <v>0</v>
      </c>
    </row>
    <row r="167" spans="1:4" ht="27.75" customHeight="1" outlineLevel="1">
      <c r="B167" s="180">
        <v>57</v>
      </c>
      <c r="C167" s="174"/>
      <c r="D167" s="188" t="b">
        <v>0</v>
      </c>
    </row>
    <row r="168" spans="1:4" ht="27.75" customHeight="1" outlineLevel="1">
      <c r="B168" s="180">
        <v>58</v>
      </c>
      <c r="C168" s="197"/>
      <c r="D168" s="188" t="b">
        <v>0</v>
      </c>
    </row>
    <row r="169" spans="1:4" ht="27.75" customHeight="1" outlineLevel="1">
      <c r="B169" s="180">
        <v>59</v>
      </c>
      <c r="C169" s="174"/>
      <c r="D169" s="188" t="b">
        <v>0</v>
      </c>
    </row>
    <row r="170" spans="1:4" ht="27.75" customHeight="1" outlineLevel="1">
      <c r="B170" s="180">
        <v>60</v>
      </c>
      <c r="C170" s="197"/>
      <c r="D170" s="188" t="b">
        <v>0</v>
      </c>
    </row>
    <row r="171" spans="1:4" ht="27.75" customHeight="1" outlineLevel="1">
      <c r="B171" s="180">
        <v>61</v>
      </c>
      <c r="C171" s="174"/>
      <c r="D171" s="188" t="b">
        <v>0</v>
      </c>
    </row>
    <row r="172" spans="1:4" ht="27.75" customHeight="1" outlineLevel="1">
      <c r="B172" s="180">
        <v>62</v>
      </c>
      <c r="C172" s="197"/>
      <c r="D172" s="188" t="b">
        <v>0</v>
      </c>
    </row>
    <row r="173" spans="1:4" ht="27.75" customHeight="1" outlineLevel="1">
      <c r="B173" s="180">
        <v>63</v>
      </c>
      <c r="C173" s="174"/>
      <c r="D173" s="188" t="b">
        <v>0</v>
      </c>
    </row>
    <row r="174" spans="1:4" ht="27.75" customHeight="1" outlineLevel="1">
      <c r="B174" s="180">
        <v>64</v>
      </c>
      <c r="C174" s="197"/>
      <c r="D174" s="188" t="b">
        <v>0</v>
      </c>
    </row>
    <row r="175" spans="1:4" ht="27.75" customHeight="1" outlineLevel="1">
      <c r="B175" s="180">
        <v>65</v>
      </c>
      <c r="C175" s="174"/>
      <c r="D175" s="188" t="b">
        <v>0</v>
      </c>
    </row>
    <row r="176" spans="1:4" ht="27.75" customHeight="1" outlineLevel="1">
      <c r="B176" s="180">
        <v>66</v>
      </c>
      <c r="C176" s="197"/>
      <c r="D176" s="188" t="b">
        <v>0</v>
      </c>
    </row>
    <row r="177" spans="2:4" ht="27.75" customHeight="1" outlineLevel="1">
      <c r="B177" s="180">
        <v>67</v>
      </c>
      <c r="C177" s="174"/>
      <c r="D177" s="188" t="b">
        <v>0</v>
      </c>
    </row>
    <row r="178" spans="2:4" ht="27.75" customHeight="1" outlineLevel="1">
      <c r="B178" s="180">
        <v>68</v>
      </c>
      <c r="C178" s="197"/>
      <c r="D178" s="188" t="b">
        <v>0</v>
      </c>
    </row>
    <row r="179" spans="2:4" ht="27.75" customHeight="1" outlineLevel="1">
      <c r="B179" s="180">
        <v>69</v>
      </c>
      <c r="C179" s="174"/>
      <c r="D179" s="188" t="b">
        <v>0</v>
      </c>
    </row>
    <row r="180" spans="2:4" ht="27.75" customHeight="1" outlineLevel="1">
      <c r="B180" s="180">
        <v>70</v>
      </c>
      <c r="C180" s="197"/>
      <c r="D180" s="188" t="b">
        <v>0</v>
      </c>
    </row>
    <row r="181" spans="2:4" ht="27.75" customHeight="1" outlineLevel="1">
      <c r="B181" s="180">
        <v>71</v>
      </c>
      <c r="C181" s="174"/>
      <c r="D181" s="188" t="b">
        <v>0</v>
      </c>
    </row>
    <row r="182" spans="2:4" ht="27.75" customHeight="1" outlineLevel="1">
      <c r="B182" s="180">
        <v>72</v>
      </c>
      <c r="C182" s="197"/>
      <c r="D182" s="188" t="b">
        <v>0</v>
      </c>
    </row>
    <row r="183" spans="2:4" ht="27.75" customHeight="1" outlineLevel="1">
      <c r="B183" s="180">
        <v>73</v>
      </c>
      <c r="C183" s="174"/>
      <c r="D183" s="188" t="b">
        <v>0</v>
      </c>
    </row>
    <row r="184" spans="2:4" ht="27.75" customHeight="1" outlineLevel="1">
      <c r="B184" s="180">
        <v>74</v>
      </c>
      <c r="C184" s="197"/>
      <c r="D184" s="188" t="b">
        <v>0</v>
      </c>
    </row>
    <row r="185" spans="2:4" ht="27.75" customHeight="1" outlineLevel="1">
      <c r="B185" s="180">
        <v>75</v>
      </c>
      <c r="C185" s="174"/>
      <c r="D185" s="188" t="b">
        <v>0</v>
      </c>
    </row>
    <row r="186" spans="2:4" ht="27.75" customHeight="1" outlineLevel="1">
      <c r="B186" s="180">
        <v>76</v>
      </c>
      <c r="C186" s="197"/>
      <c r="D186" s="188" t="b">
        <v>0</v>
      </c>
    </row>
    <row r="187" spans="2:4" ht="27.75" customHeight="1" outlineLevel="1">
      <c r="B187" s="180">
        <v>77</v>
      </c>
      <c r="C187" s="174"/>
      <c r="D187" s="188" t="b">
        <v>0</v>
      </c>
    </row>
    <row r="188" spans="2:4" ht="27.75" customHeight="1" outlineLevel="1">
      <c r="B188" s="180">
        <v>78</v>
      </c>
      <c r="C188" s="197"/>
      <c r="D188" s="188" t="b">
        <v>0</v>
      </c>
    </row>
    <row r="189" spans="2:4" ht="27.75" customHeight="1" outlineLevel="1">
      <c r="B189" s="180">
        <v>79</v>
      </c>
      <c r="C189" s="174"/>
      <c r="D189" s="188" t="b">
        <v>0</v>
      </c>
    </row>
    <row r="190" spans="2:4" ht="27.75" customHeight="1" outlineLevel="1">
      <c r="B190" s="180">
        <v>80</v>
      </c>
      <c r="C190" s="197"/>
      <c r="D190" s="188" t="b">
        <v>0</v>
      </c>
    </row>
    <row r="191" spans="2:4" ht="27.75" customHeight="1" outlineLevel="1">
      <c r="B191" s="180">
        <v>81</v>
      </c>
      <c r="C191" s="174"/>
      <c r="D191" s="188" t="b">
        <v>0</v>
      </c>
    </row>
    <row r="192" spans="2:4" ht="27.75" customHeight="1" outlineLevel="1">
      <c r="B192" s="180">
        <v>82</v>
      </c>
      <c r="C192" s="197"/>
      <c r="D192" s="188" t="b">
        <v>0</v>
      </c>
    </row>
    <row r="193" spans="2:4" ht="27.75" customHeight="1" outlineLevel="1">
      <c r="B193" s="180">
        <v>83</v>
      </c>
      <c r="C193" s="174"/>
      <c r="D193" s="188" t="b">
        <v>0</v>
      </c>
    </row>
    <row r="194" spans="2:4" ht="27.75" customHeight="1" outlineLevel="1">
      <c r="B194" s="180">
        <v>84</v>
      </c>
      <c r="C194" s="197"/>
      <c r="D194" s="188" t="b">
        <v>0</v>
      </c>
    </row>
    <row r="195" spans="2:4" ht="27.75" customHeight="1" outlineLevel="1">
      <c r="B195" s="180">
        <v>85</v>
      </c>
      <c r="C195" s="174"/>
      <c r="D195" s="188" t="b">
        <v>0</v>
      </c>
    </row>
    <row r="196" spans="2:4" ht="27.75" customHeight="1" outlineLevel="1">
      <c r="B196" s="180">
        <v>86</v>
      </c>
      <c r="C196" s="197"/>
      <c r="D196" s="188" t="b">
        <v>0</v>
      </c>
    </row>
    <row r="197" spans="2:4" ht="27.75" customHeight="1" outlineLevel="1">
      <c r="B197" s="180">
        <v>87</v>
      </c>
      <c r="C197" s="174"/>
      <c r="D197" s="188" t="b">
        <v>0</v>
      </c>
    </row>
    <row r="198" spans="2:4" ht="27.75" customHeight="1" outlineLevel="1">
      <c r="B198" s="180">
        <v>88</v>
      </c>
      <c r="C198" s="197"/>
      <c r="D198" s="188" t="b">
        <v>0</v>
      </c>
    </row>
    <row r="199" spans="2:4" ht="27.75" customHeight="1" outlineLevel="1">
      <c r="B199" s="180">
        <v>89</v>
      </c>
      <c r="C199" s="174"/>
      <c r="D199" s="188" t="b">
        <v>0</v>
      </c>
    </row>
    <row r="200" spans="2:4" ht="27.75" customHeight="1" outlineLevel="1">
      <c r="B200" s="180">
        <v>90</v>
      </c>
      <c r="C200" s="197"/>
      <c r="D200" s="188" t="b">
        <v>0</v>
      </c>
    </row>
    <row r="201" spans="2:4" ht="27.75" customHeight="1" outlineLevel="1">
      <c r="B201" s="180">
        <v>91</v>
      </c>
      <c r="C201" s="174"/>
      <c r="D201" s="188" t="b">
        <v>0</v>
      </c>
    </row>
    <row r="202" spans="2:4" ht="27.75" customHeight="1" outlineLevel="1">
      <c r="B202" s="180">
        <v>92</v>
      </c>
      <c r="C202" s="197"/>
      <c r="D202" s="188" t="b">
        <v>0</v>
      </c>
    </row>
    <row r="203" spans="2:4" ht="27.75" customHeight="1" outlineLevel="1">
      <c r="B203" s="180">
        <v>93</v>
      </c>
      <c r="C203" s="174"/>
      <c r="D203" s="188" t="b">
        <v>0</v>
      </c>
    </row>
    <row r="204" spans="2:4" ht="27.75" customHeight="1" outlineLevel="1">
      <c r="B204" s="180">
        <v>94</v>
      </c>
      <c r="C204" s="197"/>
      <c r="D204" s="188" t="b">
        <v>0</v>
      </c>
    </row>
    <row r="205" spans="2:4" ht="27.75" customHeight="1" outlineLevel="1">
      <c r="B205" s="180">
        <v>95</v>
      </c>
      <c r="C205" s="174"/>
      <c r="D205" s="188" t="b">
        <v>0</v>
      </c>
    </row>
    <row r="206" spans="2:4" ht="27.75" customHeight="1" outlineLevel="1">
      <c r="B206" s="180">
        <v>96</v>
      </c>
      <c r="C206" s="197"/>
      <c r="D206" s="188" t="b">
        <v>0</v>
      </c>
    </row>
    <row r="207" spans="2:4" ht="27.75" customHeight="1" outlineLevel="1">
      <c r="B207" s="180">
        <v>97</v>
      </c>
      <c r="C207" s="174"/>
      <c r="D207" s="188" t="b">
        <v>0</v>
      </c>
    </row>
    <row r="208" spans="2:4" ht="27.75" customHeight="1" outlineLevel="1">
      <c r="B208" s="180">
        <v>98</v>
      </c>
      <c r="C208" s="197"/>
      <c r="D208" s="188" t="b">
        <v>0</v>
      </c>
    </row>
    <row r="209" spans="2:4" ht="27.75" customHeight="1" outlineLevel="1">
      <c r="B209" s="180">
        <v>99</v>
      </c>
      <c r="C209" s="174"/>
      <c r="D209" s="188" t="b">
        <v>0</v>
      </c>
    </row>
    <row r="210" spans="2:4" ht="27.75" customHeight="1" outlineLevel="1" thickBot="1">
      <c r="B210" s="181">
        <v>100</v>
      </c>
      <c r="C210" s="201"/>
      <c r="D210" s="202" t="b">
        <v>0</v>
      </c>
    </row>
  </sheetData>
  <mergeCells count="2">
    <mergeCell ref="B109:D109"/>
    <mergeCell ref="B110:C110"/>
  </mergeCells>
  <conditionalFormatting sqref="B3:F3">
    <cfRule type="cellIs" dxfId="170" priority="1" operator="greaterThan">
      <formula>0.001</formula>
    </cfRule>
  </conditionalFormatting>
  <conditionalFormatting sqref="C31">
    <cfRule type="expression" dxfId="169" priority="8">
      <formula>C31&gt;TODAY()+10</formula>
    </cfRule>
    <cfRule type="expression" dxfId="168" priority="9">
      <formula>AND(C31&lt;=TODAY()+10, C31&gt;=TODAY())</formula>
    </cfRule>
  </conditionalFormatting>
  <conditionalFormatting sqref="G22">
    <cfRule type="expression" dxfId="167" priority="12">
      <formula>G22&gt;TODAY()+10</formula>
    </cfRule>
    <cfRule type="expression" dxfId="166" priority="13">
      <formula>AND(G22&lt;=TODAY()+10, G22&gt;=TODAY())</formula>
    </cfRule>
  </conditionalFormatting>
  <conditionalFormatting sqref="G40">
    <cfRule type="expression" dxfId="165" priority="10">
      <formula>G40&gt;TODAY()+10</formula>
    </cfRule>
    <cfRule type="expression" dxfId="164" priority="11">
      <formula>AND(G40&lt;=TODAY()+10, G40&gt;=TODAY())</formula>
    </cfRule>
  </conditionalFormatting>
  <conditionalFormatting sqref="H30 G31">
    <cfRule type="expression" dxfId="163" priority="14">
      <formula>G30&gt;TODAY()+10</formula>
    </cfRule>
    <cfRule type="expression" dxfId="162" priority="15">
      <formula>AND(G30&lt;=TODAY()+10, G30&gt;=TODAY())</formula>
    </cfRule>
  </conditionalFormatting>
  <conditionalFormatting sqref="I31">
    <cfRule type="expression" dxfId="161" priority="6">
      <formula>I31&gt;TODAY()+10</formula>
    </cfRule>
    <cfRule type="expression" dxfId="160" priority="7">
      <formula>AND(I31&lt;=TODAY()+10, I31&gt;=TODAY())</formula>
    </cfRule>
  </conditionalFormatting>
  <conditionalFormatting sqref="I40">
    <cfRule type="expression" dxfId="159" priority="4">
      <formula>I40&gt;TODAY()+10</formula>
    </cfRule>
    <cfRule type="expression" dxfId="158" priority="5">
      <formula>AND(I40&lt;=TODAY()+10, I40&gt;=TODAY())</formula>
    </cfRule>
  </conditionalFormatting>
  <conditionalFormatting sqref="M28">
    <cfRule type="expression" dxfId="157" priority="2">
      <formula>M28&gt;TODAY()+30</formula>
    </cfRule>
    <cfRule type="expression" dxfId="156" priority="3">
      <formula>AND(M28&lt;=TODAY()+30, M28&gt;=TODAY())</formula>
    </cfRule>
  </conditionalFormatting>
  <dataValidations disablePrompts="1" count="1">
    <dataValidation type="list" allowBlank="1" showInputMessage="1" showErrorMessage="1" sqref="E109" xr:uid="{C6E6FB88-E9FB-48E6-B022-28EE8BCD5965}">
      <formula1>"I,II"</formula1>
    </dataValidation>
  </dataValidations>
  <hyperlinks>
    <hyperlink ref="E20" r:id="rId1" xr:uid="{72139C18-6050-48AB-BA9D-B40BAE9D9656}"/>
    <hyperlink ref="E22" r:id="rId2" xr:uid="{E66B890B-CE48-414C-B134-4A357A5D57B9}"/>
    <hyperlink ref="I97" r:id="rId3" display="https://conlicitacao.com.br/balanco-patrimonial-para-licitacao-na-forma-da-lei/" xr:uid="{61A10D16-DD4E-40B7-A9BD-1A591358A674}"/>
    <hyperlink ref="I100" r:id="rId4" display="https://conlicitacao.com.br/iniciantes/como-tirar-certidao-de-falencia-concordata-e-recuperacao-judicial/" xr:uid="{35D9114B-753B-4C2C-A076-8A6E8CDB426B}"/>
    <hyperlink ref="K97" r:id="rId5" xr:uid="{DF9FC202-224B-4400-A51B-95C73575FF60}"/>
    <hyperlink ref="G97" r:id="rId6" xr:uid="{7D7804A7-00E4-4359-B874-9E5A71D1AB1D}"/>
    <hyperlink ref="G96" r:id="rId7" xr:uid="{BC546C64-33F8-4052-9F09-E0E78FEE7D5D}"/>
    <hyperlink ref="G98" r:id="rId8" xr:uid="{83931F91-A959-4B1D-B1E9-204465C16901}"/>
    <hyperlink ref="G99" r:id="rId9" xr:uid="{CAFE504C-EA46-47DE-B000-07C2E7DC076C}"/>
    <hyperlink ref="G100" r:id="rId10" xr:uid="{EA5BB862-0C90-4C98-9512-E12BB890852A}"/>
    <hyperlink ref="G101" r:id="rId11" location="gsc.tab=0" xr:uid="{1B9C8022-3896-4724-A20C-2E09F7C72B1D}"/>
    <hyperlink ref="G102" r:id="rId12" xr:uid="{29BBA6E4-7D34-4EDB-9A63-D723D207580F}"/>
    <hyperlink ref="E104" r:id="rId13" xr:uid="{7E8D9CC5-00A5-4CCA-86E3-F424CB5DC60A}"/>
  </hyperlinks>
  <pageMargins left="0.7" right="0.7" top="0.75" bottom="0.75" header="0.3" footer="0.3"/>
  <pageSetup paperSize="9" orientation="portrait" horizontalDpi="1200" verticalDpi="1200"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5F12A-A4BA-4157-9879-D839266D0C91}">
  <sheetPr codeName="Sheet11">
    <pageSetUpPr autoPageBreaks="0"/>
  </sheetPr>
  <dimension ref="A1:Y210"/>
  <sheetViews>
    <sheetView showGridLines="0" zoomScaleNormal="100" workbookViewId="0">
      <pane ySplit="4" topLeftCell="A23" activePane="bottomLeft" state="frozen"/>
      <selection pane="bottomLeft"/>
    </sheetView>
  </sheetViews>
  <sheetFormatPr defaultColWidth="9.140625" defaultRowHeight="21.75" customHeight="1" outlineLevelRow="2"/>
  <cols>
    <col min="1" max="1" width="3.85546875" customWidth="1"/>
    <col min="2" max="2" width="4" style="96" bestFit="1" customWidth="1"/>
    <col min="3" max="3" width="57.28515625" customWidth="1"/>
    <col min="4" max="4" width="3.7109375" customWidth="1"/>
    <col min="5" max="5" width="56.7109375" customWidth="1"/>
    <col min="6" max="6" width="4" customWidth="1"/>
    <col min="7" max="7" width="56.7109375" customWidth="1"/>
    <col min="8" max="8" width="3.7109375" style="5" customWidth="1"/>
    <col min="9" max="9" width="56.7109375" customWidth="1"/>
    <col min="10" max="10" width="3.7109375" customWidth="1"/>
    <col min="11" max="11" width="51.85546875" customWidth="1"/>
    <col min="12" max="12" width="3.7109375" customWidth="1"/>
    <col min="13" max="13" width="51.28515625" customWidth="1"/>
    <col min="14" max="14" width="3.7109375" customWidth="1"/>
    <col min="15" max="15" width="51.28515625" customWidth="1"/>
    <col min="16" max="16" width="3.7109375" customWidth="1"/>
    <col min="17" max="17" width="51.28515625" customWidth="1"/>
    <col min="18" max="18" width="3.7109375" customWidth="1"/>
    <col min="19" max="19" width="51.28515625" customWidth="1"/>
    <col min="20" max="20" width="3.7109375" customWidth="1"/>
    <col min="21" max="21" width="51.28515625" customWidth="1"/>
    <col min="22" max="22" width="3.7109375" customWidth="1"/>
    <col min="23" max="23" width="51.28515625" customWidth="1"/>
    <col min="24" max="24" width="1.140625" customWidth="1"/>
    <col min="25" max="33" width="56" customWidth="1"/>
  </cols>
  <sheetData>
    <row r="1" spans="1:25" ht="21.75" customHeight="1"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73"/>
      <c r="C2" s="642"/>
      <c r="D2" s="642"/>
      <c r="E2" s="642"/>
      <c r="F2" s="642"/>
      <c r="G2" s="642"/>
      <c r="H2" s="659"/>
      <c r="I2" s="642"/>
      <c r="J2" s="642"/>
      <c r="K2" s="642"/>
      <c r="L2" s="642"/>
      <c r="M2" s="642"/>
      <c r="N2" s="642"/>
      <c r="O2" s="642"/>
      <c r="P2" s="642"/>
      <c r="Q2" s="642"/>
      <c r="R2" s="642"/>
      <c r="S2" s="642"/>
      <c r="T2" s="642"/>
      <c r="U2" s="634"/>
      <c r="V2" s="474"/>
      <c r="W2" s="474"/>
      <c r="X2" s="474"/>
      <c r="Y2" s="474"/>
    </row>
    <row r="3" spans="1:25"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4"/>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4"/>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ht="21.75" customHeight="1">
      <c r="A6" s="474"/>
    </row>
    <row r="7" spans="1:25" ht="21.75" customHeight="1">
      <c r="A7" s="474"/>
    </row>
    <row r="8" spans="1:25" ht="21.75" customHeight="1">
      <c r="A8" s="474"/>
    </row>
    <row r="9" spans="1:25" ht="21.75" customHeight="1">
      <c r="A9" s="474"/>
    </row>
    <row r="10" spans="1:25" ht="21.75" customHeight="1">
      <c r="A10" s="474"/>
    </row>
    <row r="11" spans="1:25" ht="21.75" customHeight="1">
      <c r="A11" s="474"/>
    </row>
    <row r="12" spans="1:25" ht="21.75" customHeight="1">
      <c r="A12" s="474"/>
    </row>
    <row r="13" spans="1:25" ht="21.75" customHeight="1">
      <c r="A13" s="474"/>
    </row>
    <row r="14" spans="1:25" ht="21.75" customHeight="1">
      <c r="A14" s="474"/>
      <c r="C14" s="144" t="s">
        <v>136</v>
      </c>
      <c r="E14" s="144" t="s">
        <v>137</v>
      </c>
      <c r="G14" s="144" t="s">
        <v>138</v>
      </c>
      <c r="H14" s="135"/>
      <c r="I14" s="144" t="s">
        <v>139</v>
      </c>
      <c r="K14" s="144" t="s">
        <v>140</v>
      </c>
      <c r="M14" s="144" t="s">
        <v>141</v>
      </c>
    </row>
    <row r="15" spans="1:25" ht="15.75" outlineLevel="1" thickBot="1">
      <c r="A15" s="474"/>
    </row>
    <row r="16" spans="1:25" s="5" customFormat="1" ht="21.75" customHeight="1" outlineLevel="1" thickBot="1">
      <c r="A16" s="477"/>
      <c r="C16" s="105" t="s">
        <v>142</v>
      </c>
      <c r="D16" s="60"/>
      <c r="E16" s="124" t="s">
        <v>143</v>
      </c>
      <c r="G16" s="132" t="s">
        <v>144</v>
      </c>
      <c r="H16"/>
      <c r="I16" s="132" t="s">
        <v>145</v>
      </c>
      <c r="K16" s="132"/>
      <c r="L16"/>
      <c r="M16" t="s">
        <v>146</v>
      </c>
    </row>
    <row r="17" spans="1:13" ht="21.75" customHeight="1" outlineLevel="1" thickBot="1">
      <c r="A17" s="474"/>
      <c r="C17" s="106" t="s">
        <v>147</v>
      </c>
      <c r="D17" s="61"/>
      <c r="E17" s="543" t="s">
        <v>148</v>
      </c>
      <c r="F17" s="71"/>
      <c r="G17" s="98" t="s">
        <v>149</v>
      </c>
      <c r="H17" s="90"/>
      <c r="I17" s="139" t="s">
        <v>150</v>
      </c>
      <c r="K17" s="139" t="s">
        <v>151</v>
      </c>
      <c r="M17" s="145">
        <v>2023</v>
      </c>
    </row>
    <row r="18" spans="1:13" ht="21.75" customHeight="1" outlineLevel="1" thickBot="1">
      <c r="A18" s="474"/>
      <c r="C18" s="107"/>
      <c r="D18" s="62"/>
      <c r="E18" s="125" t="s">
        <v>152</v>
      </c>
      <c r="F18" s="72"/>
      <c r="G18" s="99" t="s">
        <v>153</v>
      </c>
      <c r="H18" s="91"/>
      <c r="I18" s="458" t="s">
        <v>591</v>
      </c>
      <c r="J18" s="62"/>
      <c r="K18" s="143" t="s">
        <v>154</v>
      </c>
      <c r="M18" s="122" t="s">
        <v>155</v>
      </c>
    </row>
    <row r="19" spans="1:13" ht="21.75" customHeight="1" outlineLevel="1" thickBot="1">
      <c r="A19" s="474"/>
      <c r="C19" s="107" t="s">
        <v>156</v>
      </c>
      <c r="D19" s="62"/>
      <c r="E19" s="126" t="s">
        <v>157</v>
      </c>
      <c r="F19" s="85"/>
      <c r="G19" s="103" t="s">
        <v>158</v>
      </c>
      <c r="H19" s="92"/>
      <c r="I19" s="140" t="s">
        <v>159</v>
      </c>
      <c r="J19" s="62"/>
      <c r="K19" s="140"/>
      <c r="L19" s="142"/>
      <c r="M19" s="146" t="s">
        <v>160</v>
      </c>
    </row>
    <row r="20" spans="1:13" ht="21.75" customHeight="1" outlineLevel="1" thickBot="1">
      <c r="A20" s="474"/>
      <c r="C20" s="108" t="s">
        <v>161</v>
      </c>
      <c r="D20" s="63"/>
      <c r="E20" s="134" t="s">
        <v>162</v>
      </c>
      <c r="F20" s="86"/>
      <c r="G20" s="141" t="s">
        <v>163</v>
      </c>
      <c r="H20" s="93"/>
      <c r="I20" s="139" t="s">
        <v>164</v>
      </c>
      <c r="K20" s="139" t="s">
        <v>165</v>
      </c>
    </row>
    <row r="21" spans="1:13" ht="21.75" customHeight="1" outlineLevel="1" thickBot="1">
      <c r="A21" s="474"/>
      <c r="C21" s="108"/>
      <c r="D21" s="63"/>
      <c r="E21" s="126"/>
      <c r="G21" s="99" t="s">
        <v>166</v>
      </c>
      <c r="I21" s="134" t="s">
        <v>167</v>
      </c>
      <c r="K21" s="143" t="s">
        <v>168</v>
      </c>
      <c r="M21" s="147" t="s">
        <v>169</v>
      </c>
    </row>
    <row r="22" spans="1:13" ht="21.75" customHeight="1" outlineLevel="1" thickBot="1">
      <c r="A22" s="474"/>
      <c r="C22" s="109" t="s">
        <v>170</v>
      </c>
      <c r="E22" s="134" t="s">
        <v>171</v>
      </c>
      <c r="F22" s="86"/>
      <c r="G22" s="149">
        <v>45758</v>
      </c>
      <c r="H22" s="89"/>
      <c r="I22" s="140" t="s">
        <v>159</v>
      </c>
      <c r="K22" s="140"/>
      <c r="L22" s="142"/>
      <c r="M22" s="148">
        <v>45261</v>
      </c>
    </row>
    <row r="23" spans="1:13" ht="21.75" customHeight="1" outlineLevel="1" thickBot="1">
      <c r="A23" s="474"/>
      <c r="C23" s="110" t="s">
        <v>172</v>
      </c>
      <c r="D23" s="81"/>
      <c r="E23" s="127"/>
      <c r="F23" s="70"/>
      <c r="G23" s="104"/>
      <c r="I23" s="131"/>
      <c r="K23" s="131"/>
    </row>
    <row r="24" spans="1:13" ht="21.75" customHeight="1" outlineLevel="1" thickBot="1">
      <c r="A24" s="474"/>
      <c r="C24" s="109" t="s">
        <v>173</v>
      </c>
      <c r="D24" s="64"/>
      <c r="E24" s="125" t="s">
        <v>174</v>
      </c>
      <c r="F24" s="72"/>
      <c r="K24" s="133"/>
      <c r="M24" s="147" t="s">
        <v>175</v>
      </c>
    </row>
    <row r="25" spans="1:13" ht="21.75" customHeight="1" outlineLevel="1" thickBot="1">
      <c r="A25" s="474"/>
      <c r="C25" s="134" t="s">
        <v>176</v>
      </c>
      <c r="D25" s="65"/>
      <c r="E25" s="126"/>
      <c r="G25" s="132" t="s">
        <v>177</v>
      </c>
      <c r="I25" s="132" t="s">
        <v>178</v>
      </c>
      <c r="J25" s="62"/>
      <c r="K25" s="73"/>
      <c r="L25" s="62"/>
      <c r="M25" s="146" t="s">
        <v>179</v>
      </c>
    </row>
    <row r="26" spans="1:13" ht="21.75" customHeight="1" outlineLevel="1" thickBot="1">
      <c r="A26" s="474"/>
      <c r="C26" s="111" t="s">
        <v>180</v>
      </c>
      <c r="D26" s="66"/>
      <c r="E26" s="122" t="s">
        <v>181</v>
      </c>
      <c r="F26" s="83"/>
      <c r="G26" s="98" t="s">
        <v>149</v>
      </c>
      <c r="H26" s="83"/>
      <c r="I26" s="98" t="s">
        <v>149</v>
      </c>
      <c r="J26" s="62"/>
      <c r="K26" s="78"/>
      <c r="L26" s="62"/>
      <c r="M26" s="78"/>
    </row>
    <row r="27" spans="1:13" ht="21.75" customHeight="1" outlineLevel="1" thickBot="1">
      <c r="A27" s="474"/>
      <c r="C27" s="112" t="s">
        <v>182</v>
      </c>
      <c r="D27" s="65"/>
      <c r="E27" s="128" t="s">
        <v>183</v>
      </c>
      <c r="F27" s="87"/>
      <c r="G27" s="99" t="s">
        <v>153</v>
      </c>
      <c r="H27" s="94"/>
      <c r="I27" s="99" t="s">
        <v>153</v>
      </c>
      <c r="K27" s="77"/>
      <c r="M27" s="147" t="s">
        <v>184</v>
      </c>
    </row>
    <row r="28" spans="1:13" ht="21.75" customHeight="1" outlineLevel="1" thickBot="1">
      <c r="A28" s="474"/>
      <c r="C28" s="113" t="s">
        <v>185</v>
      </c>
      <c r="D28" s="66"/>
      <c r="E28" s="121" t="s">
        <v>186</v>
      </c>
      <c r="F28" s="82"/>
      <c r="G28" s="100" t="s">
        <v>158</v>
      </c>
      <c r="H28" s="96"/>
      <c r="I28" s="100" t="s">
        <v>158</v>
      </c>
      <c r="K28" s="79"/>
      <c r="M28" s="150">
        <v>45809</v>
      </c>
    </row>
    <row r="29" spans="1:13" ht="21.75" customHeight="1" outlineLevel="1" thickBot="1">
      <c r="A29" s="474"/>
      <c r="C29" s="110" t="s">
        <v>187</v>
      </c>
      <c r="D29" s="65"/>
      <c r="E29" s="123" t="s">
        <v>188</v>
      </c>
      <c r="F29" s="84"/>
      <c r="G29" s="141" t="s">
        <v>189</v>
      </c>
      <c r="H29" s="95"/>
      <c r="I29" s="141" t="s">
        <v>190</v>
      </c>
      <c r="K29" s="74"/>
      <c r="M29" s="74"/>
    </row>
    <row r="30" spans="1:13" ht="21.75" customHeight="1" outlineLevel="1" thickBot="1">
      <c r="A30" s="474"/>
      <c r="C30" s="111" t="s">
        <v>191</v>
      </c>
      <c r="D30" s="66"/>
      <c r="E30" s="119"/>
      <c r="G30" s="99" t="s">
        <v>166</v>
      </c>
      <c r="H30" s="97"/>
      <c r="I30" s="99" t="s">
        <v>166</v>
      </c>
      <c r="M30" s="68" t="s">
        <v>192</v>
      </c>
    </row>
    <row r="31" spans="1:13" ht="21.75" customHeight="1" outlineLevel="1" thickBot="1">
      <c r="A31" s="474"/>
      <c r="C31" s="101">
        <v>45909</v>
      </c>
      <c r="D31" s="66"/>
      <c r="E31" s="122" t="s">
        <v>193</v>
      </c>
      <c r="F31" s="83"/>
      <c r="G31" s="149">
        <v>45628</v>
      </c>
      <c r="H31" s="83"/>
      <c r="I31" s="149">
        <v>45758</v>
      </c>
      <c r="K31" s="79"/>
    </row>
    <row r="32" spans="1:13" ht="21.75" customHeight="1" outlineLevel="1" thickBot="1">
      <c r="A32" s="474"/>
      <c r="C32" s="111" t="s">
        <v>194</v>
      </c>
      <c r="D32" s="66"/>
      <c r="E32" s="129">
        <v>100</v>
      </c>
      <c r="F32" s="88"/>
      <c r="G32" s="102" t="s">
        <v>195</v>
      </c>
      <c r="H32" s="88"/>
      <c r="I32" s="102"/>
      <c r="J32" s="62"/>
      <c r="K32" s="73"/>
      <c r="L32" s="62"/>
    </row>
    <row r="33" spans="1:13" ht="21.75" customHeight="1" outlineLevel="1" thickBot="1">
      <c r="A33" s="474"/>
      <c r="C33" s="112" t="s">
        <v>196</v>
      </c>
      <c r="D33" s="65"/>
      <c r="E33" s="130"/>
      <c r="F33" s="7"/>
      <c r="I33" s="137"/>
      <c r="J33" s="62"/>
      <c r="K33" s="78"/>
      <c r="L33" s="62"/>
      <c r="M33" s="144" t="s">
        <v>197</v>
      </c>
    </row>
    <row r="34" spans="1:13" ht="21.75" customHeight="1" outlineLevel="1" thickBot="1">
      <c r="A34" s="474"/>
      <c r="C34" s="114" t="s">
        <v>198</v>
      </c>
      <c r="D34" s="65"/>
      <c r="E34" s="130"/>
      <c r="F34" s="7"/>
      <c r="G34" s="132" t="s">
        <v>199</v>
      </c>
      <c r="H34" s="96"/>
      <c r="I34" s="132" t="s">
        <v>200</v>
      </c>
      <c r="K34" s="77"/>
      <c r="M34" s="151" t="s">
        <v>201</v>
      </c>
    </row>
    <row r="35" spans="1:13" ht="21.75" customHeight="1" outlineLevel="1" thickBot="1">
      <c r="A35" s="474"/>
      <c r="C35" s="111" t="s">
        <v>202</v>
      </c>
      <c r="D35" s="65"/>
      <c r="E35" s="122" t="s">
        <v>203</v>
      </c>
      <c r="F35" s="83"/>
      <c r="G35" s="98" t="s">
        <v>149</v>
      </c>
      <c r="H35" s="96"/>
      <c r="I35" s="98" t="s">
        <v>149</v>
      </c>
      <c r="K35" s="80"/>
      <c r="M35" s="151" t="s">
        <v>204</v>
      </c>
    </row>
    <row r="36" spans="1:13" ht="21.75" customHeight="1" outlineLevel="1" thickBot="1">
      <c r="A36" s="474"/>
      <c r="C36" s="112" t="s">
        <v>205</v>
      </c>
      <c r="D36" s="64"/>
      <c r="E36" s="129" t="s">
        <v>206</v>
      </c>
      <c r="F36" s="88"/>
      <c r="G36" s="99" t="s">
        <v>153</v>
      </c>
      <c r="H36" s="83"/>
      <c r="I36" s="99" t="s">
        <v>153</v>
      </c>
      <c r="K36" s="75"/>
      <c r="M36" s="151" t="s">
        <v>207</v>
      </c>
    </row>
    <row r="37" spans="1:13" ht="21.75" customHeight="1" outlineLevel="1" thickBot="1">
      <c r="A37" s="474"/>
      <c r="C37" s="115" t="s">
        <v>208</v>
      </c>
      <c r="D37" s="65"/>
      <c r="E37" s="130"/>
      <c r="F37" s="7"/>
      <c r="G37" s="100" t="s">
        <v>158</v>
      </c>
      <c r="H37" s="88"/>
      <c r="I37" s="100" t="s">
        <v>158</v>
      </c>
      <c r="M37" s="151" t="s">
        <v>209</v>
      </c>
    </row>
    <row r="38" spans="1:13" ht="21.75" customHeight="1" outlineLevel="1" thickBot="1">
      <c r="A38" s="474"/>
      <c r="C38" s="116">
        <v>43672</v>
      </c>
      <c r="D38" s="66"/>
      <c r="E38" s="122" t="s">
        <v>210</v>
      </c>
      <c r="F38" s="83"/>
      <c r="G38" s="141" t="s">
        <v>211</v>
      </c>
      <c r="H38" s="96"/>
      <c r="I38" s="141" t="s">
        <v>212</v>
      </c>
      <c r="M38" s="151" t="s">
        <v>213</v>
      </c>
    </row>
    <row r="39" spans="1:13" ht="21.75" customHeight="1" outlineLevel="1" thickBot="1">
      <c r="A39" s="474"/>
      <c r="C39" s="117" t="s">
        <v>214</v>
      </c>
      <c r="D39" s="65"/>
      <c r="E39" s="129" t="s">
        <v>215</v>
      </c>
      <c r="F39" s="88"/>
      <c r="G39" s="99" t="s">
        <v>166</v>
      </c>
      <c r="H39" s="83"/>
      <c r="I39" s="99" t="s">
        <v>166</v>
      </c>
      <c r="M39" s="151" t="s">
        <v>216</v>
      </c>
    </row>
    <row r="40" spans="1:13" ht="21.75" customHeight="1" outlineLevel="1">
      <c r="A40" s="474"/>
      <c r="C40" s="110" t="s">
        <v>152</v>
      </c>
      <c r="D40" s="65"/>
      <c r="E40" s="119"/>
      <c r="G40" s="149">
        <v>45758</v>
      </c>
      <c r="H40" s="88"/>
      <c r="I40" s="149">
        <v>45758</v>
      </c>
      <c r="K40" s="76"/>
      <c r="M40" s="151" t="s">
        <v>217</v>
      </c>
    </row>
    <row r="41" spans="1:13" ht="21.75" customHeight="1" outlineLevel="1" thickBot="1">
      <c r="A41" s="474"/>
      <c r="C41" s="115" t="s">
        <v>218</v>
      </c>
      <c r="D41" s="66"/>
      <c r="E41" s="131"/>
      <c r="G41" s="102"/>
      <c r="I41" s="102"/>
      <c r="M41" s="152" t="s">
        <v>219</v>
      </c>
    </row>
    <row r="42" spans="1:13" ht="21.75" customHeight="1" outlineLevel="1">
      <c r="A42" s="474"/>
      <c r="C42" s="110" t="s">
        <v>206</v>
      </c>
      <c r="D42" s="65"/>
      <c r="I42" s="138"/>
    </row>
    <row r="43" spans="1:13" ht="21.75" customHeight="1" outlineLevel="1">
      <c r="A43" s="474"/>
      <c r="C43" s="115" t="s">
        <v>220</v>
      </c>
      <c r="D43" s="66"/>
      <c r="I43" s="136"/>
    </row>
    <row r="44" spans="1:13" ht="21.75" customHeight="1" outlineLevel="1" thickBot="1">
      <c r="A44" s="474"/>
      <c r="C44" s="118">
        <v>5000</v>
      </c>
      <c r="D44" s="65"/>
      <c r="I44" s="136"/>
    </row>
    <row r="45" spans="1:13" ht="21.75" customHeight="1" outlineLevel="1" thickBot="1">
      <c r="A45" s="474"/>
      <c r="C45" s="121" t="s">
        <v>221</v>
      </c>
      <c r="I45" s="136"/>
    </row>
    <row r="46" spans="1:13" ht="16.5" customHeight="1" outlineLevel="1">
      <c r="A46" s="474"/>
      <c r="C46" s="153" t="s">
        <v>222</v>
      </c>
      <c r="D46" s="154"/>
      <c r="E46" s="154"/>
      <c r="F46" s="154"/>
      <c r="G46" s="154"/>
      <c r="H46" s="154"/>
      <c r="I46" s="154"/>
    </row>
    <row r="47" spans="1:13" ht="15.75" outlineLevel="1" thickBot="1">
      <c r="A47" s="474"/>
      <c r="C47" s="120" t="s">
        <v>223</v>
      </c>
      <c r="D47" s="67"/>
      <c r="I47" s="136"/>
    </row>
    <row r="48" spans="1:13" ht="15.75" outlineLevel="1" thickBot="1">
      <c r="A48" s="474"/>
      <c r="C48" s="121" t="s">
        <v>224</v>
      </c>
      <c r="D48" s="67"/>
      <c r="I48" s="136"/>
    </row>
    <row r="49" spans="1:3" ht="17.25" outlineLevel="1" thickBot="1">
      <c r="A49" s="474"/>
      <c r="C49" s="155" t="s">
        <v>225</v>
      </c>
    </row>
    <row r="50" spans="1:3" ht="17.25" outlineLevel="1" thickBot="1">
      <c r="A50" s="474"/>
      <c r="C50" s="156" t="s">
        <v>226</v>
      </c>
    </row>
    <row r="51" spans="1:3" ht="17.25" outlineLevel="1" thickBot="1">
      <c r="A51" s="474"/>
      <c r="C51" s="155" t="s">
        <v>227</v>
      </c>
    </row>
    <row r="52" spans="1:3" ht="17.25" outlineLevel="1" thickBot="1">
      <c r="A52" s="474"/>
      <c r="C52" s="156" t="s">
        <v>228</v>
      </c>
    </row>
    <row r="53" spans="1:3" ht="17.25" outlineLevel="1" thickBot="1">
      <c r="A53" s="474"/>
      <c r="C53" s="155" t="s">
        <v>229</v>
      </c>
    </row>
    <row r="54" spans="1:3" ht="15" outlineLevel="1">
      <c r="A54" s="474"/>
      <c r="C54" s="157" t="s">
        <v>223</v>
      </c>
    </row>
    <row r="55" spans="1:3" ht="15" outlineLevel="1">
      <c r="A55" s="474"/>
      <c r="C55" s="158" t="s">
        <v>230</v>
      </c>
    </row>
    <row r="56" spans="1:3" ht="16.5" outlineLevel="1">
      <c r="A56" s="474"/>
      <c r="C56" s="159" t="s">
        <v>231</v>
      </c>
    </row>
    <row r="57" spans="1:3" ht="16.5" outlineLevel="1">
      <c r="A57" s="474"/>
      <c r="C57" s="159" t="s">
        <v>232</v>
      </c>
    </row>
    <row r="58" spans="1:3" ht="16.5" outlineLevel="1">
      <c r="A58" s="474"/>
      <c r="C58" s="159" t="s">
        <v>233</v>
      </c>
    </row>
    <row r="59" spans="1:3" ht="16.5" outlineLevel="1">
      <c r="A59" s="474"/>
      <c r="C59" s="159"/>
    </row>
    <row r="60" spans="1:3" ht="16.5" outlineLevel="1">
      <c r="A60" s="474"/>
      <c r="C60" s="159" t="s">
        <v>234</v>
      </c>
    </row>
    <row r="61" spans="1:3" ht="15" outlineLevel="1">
      <c r="A61" s="474"/>
      <c r="C61" s="160" t="s">
        <v>235</v>
      </c>
    </row>
    <row r="62" spans="1:3" ht="15" outlineLevel="1">
      <c r="A62" s="474"/>
      <c r="C62" s="160"/>
    </row>
    <row r="63" spans="1:3" ht="16.5" outlineLevel="1">
      <c r="A63" s="474"/>
      <c r="C63" s="159"/>
    </row>
    <row r="64" spans="1:3" ht="15" outlineLevel="1">
      <c r="A64" s="474"/>
      <c r="C64" s="160" t="s">
        <v>236</v>
      </c>
    </row>
    <row r="65" spans="1:3" ht="15" outlineLevel="1">
      <c r="A65" s="474"/>
    </row>
    <row r="66" spans="1:3" ht="15" outlineLevel="1">
      <c r="A66" s="474"/>
    </row>
    <row r="67" spans="1:3" ht="15.75" outlineLevel="1" thickBot="1">
      <c r="A67" s="474"/>
      <c r="C67" s="160" t="s">
        <v>237</v>
      </c>
    </row>
    <row r="68" spans="1:3" ht="15.75" outlineLevel="1" thickBot="1">
      <c r="A68" s="474"/>
      <c r="C68" s="161" t="s">
        <v>238</v>
      </c>
    </row>
    <row r="69" spans="1:3" ht="17.25" outlineLevel="1" thickBot="1">
      <c r="A69" s="474"/>
      <c r="C69" s="162" t="s">
        <v>239</v>
      </c>
    </row>
    <row r="70" spans="1:3" ht="17.25" outlineLevel="1" thickBot="1">
      <c r="A70" s="474"/>
      <c r="C70" s="163" t="s">
        <v>240</v>
      </c>
    </row>
    <row r="71" spans="1:3" ht="15.75" outlineLevel="1" thickBot="1">
      <c r="A71" s="474"/>
      <c r="C71" s="164" t="s">
        <v>241</v>
      </c>
    </row>
    <row r="72" spans="1:3" ht="15" outlineLevel="1">
      <c r="A72" s="474"/>
      <c r="C72" s="165" t="s">
        <v>242</v>
      </c>
    </row>
    <row r="73" spans="1:3" ht="15" outlineLevel="1">
      <c r="A73" s="474"/>
      <c r="C73" s="165"/>
    </row>
    <row r="74" spans="1:3" ht="15" outlineLevel="1">
      <c r="A74" s="474"/>
      <c r="C74" s="158" t="s">
        <v>243</v>
      </c>
    </row>
    <row r="75" spans="1:3" ht="16.5" outlineLevel="1">
      <c r="A75" s="474"/>
      <c r="C75" s="159" t="s">
        <v>244</v>
      </c>
    </row>
    <row r="76" spans="1:3" ht="15" outlineLevel="1">
      <c r="A76" s="474"/>
      <c r="C76" s="158"/>
    </row>
    <row r="77" spans="1:3" ht="16.5" outlineLevel="1">
      <c r="A77" s="474"/>
      <c r="C77" s="159" t="s">
        <v>245</v>
      </c>
    </row>
    <row r="78" spans="1:3" ht="15" outlineLevel="1">
      <c r="A78" s="474"/>
      <c r="C78" s="158" t="s">
        <v>246</v>
      </c>
    </row>
    <row r="79" spans="1:3" ht="15.75" outlineLevel="1" thickBot="1">
      <c r="A79" s="474"/>
      <c r="C79" s="166" t="s">
        <v>247</v>
      </c>
    </row>
    <row r="80" spans="1:3" ht="15" outlineLevel="1">
      <c r="A80" s="474"/>
    </row>
    <row r="81" spans="1:12" ht="15" outlineLevel="1">
      <c r="A81" s="474"/>
    </row>
    <row r="82" spans="1:12" ht="15" outlineLevel="1">
      <c r="A82" s="474"/>
      <c r="C82" s="167" t="s">
        <v>245</v>
      </c>
      <c r="D82" s="63"/>
      <c r="I82" s="136"/>
    </row>
    <row r="83" spans="1:12" ht="15" outlineLevel="1">
      <c r="A83" s="474"/>
      <c r="C83" s="167" t="s">
        <v>242</v>
      </c>
      <c r="D83" s="63"/>
      <c r="I83" s="136"/>
    </row>
    <row r="84" spans="1:12" ht="15" outlineLevel="1">
      <c r="A84" s="474"/>
      <c r="C84" s="167"/>
      <c r="D84" s="63"/>
      <c r="I84" s="136"/>
    </row>
    <row r="85" spans="1:12" ht="15" outlineLevel="1">
      <c r="A85" s="474"/>
      <c r="C85" s="168" t="s">
        <v>248</v>
      </c>
      <c r="D85" s="63"/>
    </row>
    <row r="86" spans="1:12" ht="15" outlineLevel="1">
      <c r="A86" s="474"/>
      <c r="C86" s="169" t="s">
        <v>249</v>
      </c>
      <c r="D86" s="64"/>
    </row>
    <row r="87" spans="1:12" ht="15.75" outlineLevel="1" thickBot="1">
      <c r="A87" s="474"/>
      <c r="D87" s="69"/>
    </row>
    <row r="88" spans="1:12" ht="15.75" outlineLevel="1" thickBot="1">
      <c r="A88" s="474"/>
      <c r="C88" s="170" t="s">
        <v>250</v>
      </c>
    </row>
    <row r="89" spans="1:12" ht="15" outlineLevel="1">
      <c r="A89" s="474"/>
      <c r="C89" s="169" t="s">
        <v>251</v>
      </c>
      <c r="D89" s="84"/>
    </row>
    <row r="90" spans="1:12" ht="15.75" outlineLevel="1" thickBot="1">
      <c r="A90" s="474"/>
      <c r="D90" s="69"/>
    </row>
    <row r="91" spans="1:12" ht="15.75" outlineLevel="1" thickBot="1">
      <c r="A91" s="474"/>
      <c r="C91" s="170" t="s">
        <v>250</v>
      </c>
    </row>
    <row r="92" spans="1:12" ht="20.25" customHeight="1" outlineLevel="1">
      <c r="A92" s="474"/>
      <c r="D92" s="84"/>
    </row>
    <row r="93" spans="1:12" ht="9.75" customHeight="1" outlineLevel="1">
      <c r="A93" s="474"/>
      <c r="D93" s="84"/>
    </row>
    <row r="94" spans="1:12" ht="21.75" customHeight="1" thickBot="1">
      <c r="A94" s="474"/>
      <c r="C94" s="144" t="s">
        <v>252</v>
      </c>
      <c r="F94" s="96"/>
    </row>
    <row r="95" spans="1:12" ht="21.75" customHeight="1" outlineLevel="2">
      <c r="A95" s="474"/>
      <c r="C95" s="172" t="s">
        <v>253</v>
      </c>
      <c r="D95" s="183"/>
      <c r="E95" s="172" t="s">
        <v>254</v>
      </c>
      <c r="F95" s="183"/>
      <c r="G95" s="172" t="s">
        <v>255</v>
      </c>
      <c r="H95" s="183"/>
      <c r="I95" s="172" t="s">
        <v>256</v>
      </c>
      <c r="J95" s="183"/>
      <c r="K95" s="172" t="s">
        <v>257</v>
      </c>
      <c r="L95" s="184"/>
    </row>
    <row r="96" spans="1:12" ht="21.75" customHeight="1" outlineLevel="2">
      <c r="A96" s="474"/>
      <c r="C96" s="173"/>
      <c r="D96" s="185"/>
      <c r="E96" s="176" t="s">
        <v>258</v>
      </c>
      <c r="F96" s="186" t="b">
        <v>1</v>
      </c>
      <c r="G96" s="176" t="s">
        <v>259</v>
      </c>
      <c r="H96" s="185"/>
      <c r="I96" s="173"/>
      <c r="J96" s="185"/>
      <c r="K96" s="173"/>
      <c r="L96" s="187"/>
    </row>
    <row r="97" spans="1:12" ht="21.75" customHeight="1" outlineLevel="2">
      <c r="A97" s="474"/>
      <c r="B97" s="179"/>
      <c r="C97" s="174" t="s">
        <v>260</v>
      </c>
      <c r="D97" s="186" t="b">
        <v>1</v>
      </c>
      <c r="E97" s="176" t="s">
        <v>261</v>
      </c>
      <c r="F97" s="186" t="b">
        <v>1</v>
      </c>
      <c r="G97" s="176" t="s">
        <v>262</v>
      </c>
      <c r="H97" s="186" t="b">
        <v>1</v>
      </c>
      <c r="I97" s="177" t="s">
        <v>263</v>
      </c>
      <c r="J97" s="185"/>
      <c r="K97" s="182" t="s">
        <v>264</v>
      </c>
      <c r="L97" s="187"/>
    </row>
    <row r="98" spans="1:12" ht="21.75" customHeight="1" outlineLevel="2">
      <c r="A98" s="474"/>
      <c r="B98" s="179"/>
      <c r="C98" s="174" t="s">
        <v>265</v>
      </c>
      <c r="D98" s="186" t="b">
        <v>1</v>
      </c>
      <c r="E98" s="176" t="s">
        <v>266</v>
      </c>
      <c r="F98" s="186" t="b">
        <v>1</v>
      </c>
      <c r="G98" s="176" t="s">
        <v>267</v>
      </c>
      <c r="H98" s="186" t="b">
        <v>1</v>
      </c>
      <c r="I98" s="174" t="s">
        <v>268</v>
      </c>
      <c r="J98" s="186" t="b">
        <v>1</v>
      </c>
      <c r="K98" s="174" t="s">
        <v>269</v>
      </c>
      <c r="L98" s="188" t="b">
        <v>0</v>
      </c>
    </row>
    <row r="99" spans="1:12" ht="21.75" customHeight="1" outlineLevel="2">
      <c r="A99" s="474"/>
      <c r="B99" s="179"/>
      <c r="C99" s="174" t="s">
        <v>270</v>
      </c>
      <c r="D99" s="186" t="b">
        <v>1</v>
      </c>
      <c r="E99" s="176" t="s">
        <v>271</v>
      </c>
      <c r="F99" s="186" t="b">
        <v>1</v>
      </c>
      <c r="G99" s="176" t="s">
        <v>272</v>
      </c>
      <c r="H99" s="186" t="b">
        <v>1</v>
      </c>
      <c r="I99" s="174" t="s">
        <v>273</v>
      </c>
      <c r="J99" s="186" t="b">
        <v>0</v>
      </c>
      <c r="K99" s="174" t="s">
        <v>274</v>
      </c>
      <c r="L99" s="188" t="b">
        <v>0</v>
      </c>
    </row>
    <row r="100" spans="1:12" ht="21.75" customHeight="1" outlineLevel="2">
      <c r="A100" s="474"/>
      <c r="B100" s="179"/>
      <c r="C100" s="174" t="s">
        <v>275</v>
      </c>
      <c r="D100" s="186" t="b">
        <v>1</v>
      </c>
      <c r="E100" s="176" t="s">
        <v>276</v>
      </c>
      <c r="F100" s="186" t="b">
        <v>1</v>
      </c>
      <c r="G100" s="176" t="s">
        <v>277</v>
      </c>
      <c r="H100" s="186" t="b">
        <v>1</v>
      </c>
      <c r="I100" s="174" t="s">
        <v>278</v>
      </c>
      <c r="J100" s="186" t="b">
        <v>1</v>
      </c>
      <c r="K100" s="174" t="s">
        <v>279</v>
      </c>
      <c r="L100" s="188" t="b">
        <v>0</v>
      </c>
    </row>
    <row r="101" spans="1:12" ht="21.75" customHeight="1" outlineLevel="2">
      <c r="A101" s="474"/>
      <c r="B101" s="179"/>
      <c r="C101" s="174" t="s">
        <v>280</v>
      </c>
      <c r="D101" s="186" t="b">
        <v>1</v>
      </c>
      <c r="E101" s="176" t="s">
        <v>281</v>
      </c>
      <c r="F101" s="186" t="b">
        <v>1</v>
      </c>
      <c r="G101" s="176" t="s">
        <v>282</v>
      </c>
      <c r="H101" s="186" t="b">
        <v>1</v>
      </c>
      <c r="I101" s="175"/>
      <c r="J101" s="186" t="b">
        <v>1</v>
      </c>
      <c r="K101" s="175"/>
      <c r="L101" s="188" t="b">
        <v>0</v>
      </c>
    </row>
    <row r="102" spans="1:12" ht="21.75" customHeight="1" outlineLevel="2">
      <c r="A102" s="474"/>
      <c r="B102" s="179"/>
      <c r="C102" s="174" t="s">
        <v>283</v>
      </c>
      <c r="D102" s="189" t="b">
        <v>0</v>
      </c>
      <c r="E102" s="176" t="s">
        <v>284</v>
      </c>
      <c r="F102" s="186" t="b">
        <v>1</v>
      </c>
      <c r="G102" s="176" t="s">
        <v>285</v>
      </c>
      <c r="H102" s="186" t="b">
        <v>1</v>
      </c>
      <c r="L102" s="190"/>
    </row>
    <row r="103" spans="1:12" ht="21.75" customHeight="1" outlineLevel="2">
      <c r="A103" s="474"/>
      <c r="B103" s="179"/>
      <c r="C103" s="174" t="s">
        <v>286</v>
      </c>
      <c r="D103" s="189" t="b">
        <v>0</v>
      </c>
      <c r="E103" s="176" t="s">
        <v>287</v>
      </c>
      <c r="F103" s="186" t="b">
        <v>1</v>
      </c>
      <c r="G103" s="119"/>
      <c r="H103" s="186" t="b">
        <v>1</v>
      </c>
      <c r="L103" s="190"/>
    </row>
    <row r="104" spans="1:12" ht="21.75" customHeight="1" outlineLevel="2" thickBot="1">
      <c r="A104" s="474"/>
      <c r="B104" s="179"/>
      <c r="C104" s="191"/>
      <c r="D104" s="192"/>
      <c r="E104" s="193" t="s">
        <v>288</v>
      </c>
      <c r="F104" s="194" t="b">
        <v>1</v>
      </c>
      <c r="G104" s="131"/>
      <c r="H104" s="194" t="b">
        <v>0</v>
      </c>
      <c r="I104" s="195"/>
      <c r="J104" s="195"/>
      <c r="K104" s="195"/>
      <c r="L104" s="196"/>
    </row>
    <row r="105" spans="1:12" ht="15" outlineLevel="2">
      <c r="A105" s="474"/>
      <c r="B105" s="179"/>
      <c r="F105" s="96"/>
    </row>
    <row r="106" spans="1:12" ht="9.75" customHeight="1" outlineLevel="2">
      <c r="A106" s="474"/>
      <c r="B106" s="179"/>
      <c r="F106" s="96"/>
    </row>
    <row r="107" spans="1:12" ht="21.75" customHeight="1">
      <c r="A107" s="474"/>
      <c r="B107" s="179"/>
      <c r="C107" s="144" t="s">
        <v>289</v>
      </c>
      <c r="F107" s="96"/>
    </row>
    <row r="108" spans="1:12" ht="21.75" customHeight="1" outlineLevel="1" thickBot="1">
      <c r="A108" s="474"/>
      <c r="B108" s="179"/>
      <c r="F108" s="96"/>
    </row>
    <row r="109" spans="1:12" ht="21.75" customHeight="1" outlineLevel="1" thickBot="1">
      <c r="A109" s="474"/>
      <c r="B109" s="1321" t="s">
        <v>290</v>
      </c>
      <c r="C109" s="1321"/>
      <c r="D109" s="1322"/>
      <c r="E109" s="226" t="s">
        <v>291</v>
      </c>
      <c r="F109" s="96"/>
    </row>
    <row r="110" spans="1:12" ht="27.75" customHeight="1" outlineLevel="1" thickBot="1">
      <c r="A110" s="474"/>
      <c r="B110" s="1323" t="s">
        <v>292</v>
      </c>
      <c r="C110" s="1324"/>
      <c r="D110" s="198" t="b">
        <v>0</v>
      </c>
      <c r="F110" s="96"/>
    </row>
    <row r="111" spans="1:12" ht="27.75" customHeight="1" outlineLevel="1">
      <c r="A111" s="474"/>
      <c r="B111" s="481">
        <v>1</v>
      </c>
      <c r="C111" s="199" t="s">
        <v>293</v>
      </c>
      <c r="D111" s="200" t="b">
        <v>0</v>
      </c>
      <c r="F111" s="96"/>
    </row>
    <row r="112" spans="1:12" ht="27.75" customHeight="1" outlineLevel="1">
      <c r="A112" s="474"/>
      <c r="B112" s="482">
        <v>2</v>
      </c>
      <c r="C112" s="197" t="s">
        <v>294</v>
      </c>
      <c r="D112" s="188" t="b">
        <v>1</v>
      </c>
      <c r="F112" s="96"/>
    </row>
    <row r="113" spans="1:4" ht="27.75" customHeight="1" outlineLevel="1">
      <c r="A113" s="474"/>
      <c r="B113" s="482">
        <v>3</v>
      </c>
      <c r="C113" s="174" t="s">
        <v>295</v>
      </c>
      <c r="D113" s="188" t="b">
        <v>1</v>
      </c>
    </row>
    <row r="114" spans="1:4" ht="27.75" customHeight="1" outlineLevel="1">
      <c r="A114" s="474"/>
      <c r="B114" s="482">
        <v>4</v>
      </c>
      <c r="C114" s="197" t="s">
        <v>296</v>
      </c>
      <c r="D114" s="188" t="b">
        <v>1</v>
      </c>
    </row>
    <row r="115" spans="1:4" ht="27.75" customHeight="1" outlineLevel="1">
      <c r="A115" s="474"/>
      <c r="B115" s="482">
        <v>5</v>
      </c>
      <c r="C115" s="174" t="s">
        <v>297</v>
      </c>
      <c r="D115" s="188" t="b">
        <v>1</v>
      </c>
    </row>
    <row r="116" spans="1:4" ht="27.75" customHeight="1" outlineLevel="1">
      <c r="A116" s="474"/>
      <c r="B116" s="482">
        <v>6</v>
      </c>
      <c r="C116" s="197" t="s">
        <v>298</v>
      </c>
      <c r="D116" s="188" t="b">
        <v>1</v>
      </c>
    </row>
    <row r="117" spans="1:4" ht="27.75" customHeight="1" outlineLevel="1">
      <c r="A117" s="474"/>
      <c r="B117" s="482">
        <v>7</v>
      </c>
      <c r="C117" s="174" t="s">
        <v>299</v>
      </c>
      <c r="D117" s="188" t="b">
        <v>1</v>
      </c>
    </row>
    <row r="118" spans="1:4" ht="27.75" customHeight="1" outlineLevel="1">
      <c r="A118" s="474"/>
      <c r="B118" s="482">
        <v>8</v>
      </c>
      <c r="C118" s="197" t="s">
        <v>300</v>
      </c>
      <c r="D118" s="188" t="b">
        <v>0</v>
      </c>
    </row>
    <row r="119" spans="1:4" ht="27.75" customHeight="1" outlineLevel="1">
      <c r="A119" s="474"/>
      <c r="B119" s="482">
        <v>9</v>
      </c>
      <c r="C119" s="174" t="s">
        <v>301</v>
      </c>
      <c r="D119" s="188" t="b">
        <v>1</v>
      </c>
    </row>
    <row r="120" spans="1:4" ht="27.75" customHeight="1" outlineLevel="1">
      <c r="A120" s="474"/>
      <c r="B120" s="482">
        <v>10</v>
      </c>
      <c r="C120" s="197" t="s">
        <v>302</v>
      </c>
      <c r="D120" s="188" t="b">
        <v>0</v>
      </c>
    </row>
    <row r="121" spans="1:4" ht="27.75" customHeight="1" outlineLevel="1">
      <c r="A121" s="474"/>
      <c r="B121" s="482">
        <v>11</v>
      </c>
      <c r="C121" s="174" t="s">
        <v>303</v>
      </c>
      <c r="D121" s="188" t="b">
        <v>0</v>
      </c>
    </row>
    <row r="122" spans="1:4" ht="27.75" customHeight="1" outlineLevel="1">
      <c r="A122" s="474"/>
      <c r="B122" s="482">
        <v>12</v>
      </c>
      <c r="C122" s="197" t="s">
        <v>304</v>
      </c>
      <c r="D122" s="188" t="b">
        <v>1</v>
      </c>
    </row>
    <row r="123" spans="1:4" ht="27.75" customHeight="1" outlineLevel="1">
      <c r="A123" s="474"/>
      <c r="B123" s="482">
        <v>13</v>
      </c>
      <c r="C123" s="174" t="s">
        <v>305</v>
      </c>
      <c r="D123" s="188" t="b">
        <v>0</v>
      </c>
    </row>
    <row r="124" spans="1:4" ht="27.75" customHeight="1" outlineLevel="1">
      <c r="A124" s="474"/>
      <c r="B124" s="482">
        <v>14</v>
      </c>
      <c r="C124" s="197" t="s">
        <v>306</v>
      </c>
      <c r="D124" s="188" t="b">
        <v>0</v>
      </c>
    </row>
    <row r="125" spans="1:4" ht="27.75" customHeight="1" outlineLevel="1">
      <c r="A125" s="474"/>
      <c r="B125" s="482">
        <v>15</v>
      </c>
      <c r="C125" s="174" t="s">
        <v>307</v>
      </c>
      <c r="D125" s="188" t="b">
        <v>0</v>
      </c>
    </row>
    <row r="126" spans="1:4" ht="27.75" customHeight="1" outlineLevel="1">
      <c r="A126" s="474"/>
      <c r="B126" s="482">
        <v>16</v>
      </c>
      <c r="C126" s="197" t="s">
        <v>308</v>
      </c>
      <c r="D126" s="188" t="b">
        <v>0</v>
      </c>
    </row>
    <row r="127" spans="1:4" ht="27.75" customHeight="1" outlineLevel="1">
      <c r="A127" s="474"/>
      <c r="B127" s="482">
        <v>17</v>
      </c>
      <c r="C127" s="174" t="s">
        <v>309</v>
      </c>
      <c r="D127" s="188" t="b">
        <v>0</v>
      </c>
    </row>
    <row r="128" spans="1:4" ht="27.75" customHeight="1" outlineLevel="1">
      <c r="A128" s="474"/>
      <c r="B128" s="482">
        <v>18</v>
      </c>
      <c r="C128" s="197" t="s">
        <v>296</v>
      </c>
      <c r="D128" s="188" t="b">
        <v>0</v>
      </c>
    </row>
    <row r="129" spans="1:4" ht="27.75" customHeight="1" outlineLevel="1">
      <c r="A129" s="474"/>
      <c r="B129" s="482">
        <v>19</v>
      </c>
      <c r="C129" s="174" t="s">
        <v>310</v>
      </c>
      <c r="D129" s="188" t="b">
        <v>0</v>
      </c>
    </row>
    <row r="130" spans="1:4" ht="27.75" customHeight="1" outlineLevel="1">
      <c r="A130" s="474"/>
      <c r="B130" s="482">
        <v>20</v>
      </c>
      <c r="C130" s="197" t="s">
        <v>311</v>
      </c>
      <c r="D130" s="188" t="b">
        <v>0</v>
      </c>
    </row>
    <row r="131" spans="1:4" ht="27.75" customHeight="1" outlineLevel="1">
      <c r="A131" s="474"/>
      <c r="B131" s="482">
        <v>21</v>
      </c>
      <c r="C131" s="174" t="s">
        <v>312</v>
      </c>
      <c r="D131" s="188" t="b">
        <v>0</v>
      </c>
    </row>
    <row r="132" spans="1:4" ht="27.75" customHeight="1" outlineLevel="1">
      <c r="A132" s="474"/>
      <c r="B132" s="482">
        <v>22</v>
      </c>
      <c r="C132" s="197" t="s">
        <v>313</v>
      </c>
      <c r="D132" s="188" t="b">
        <v>0</v>
      </c>
    </row>
    <row r="133" spans="1:4" ht="27.75" customHeight="1" outlineLevel="1">
      <c r="A133" s="474"/>
      <c r="B133" s="482">
        <v>23</v>
      </c>
      <c r="C133" s="174" t="s">
        <v>314</v>
      </c>
      <c r="D133" s="188" t="b">
        <v>0</v>
      </c>
    </row>
    <row r="134" spans="1:4" ht="27.75" customHeight="1" outlineLevel="1">
      <c r="A134" s="474"/>
      <c r="B134" s="482">
        <v>24</v>
      </c>
      <c r="C134" s="197" t="s">
        <v>315</v>
      </c>
      <c r="D134" s="188" t="b">
        <v>0</v>
      </c>
    </row>
    <row r="135" spans="1:4" ht="27.75" customHeight="1" outlineLevel="1">
      <c r="A135" s="474"/>
      <c r="B135" s="482">
        <v>25</v>
      </c>
      <c r="C135" s="174" t="s">
        <v>316</v>
      </c>
      <c r="D135" s="188" t="b">
        <v>0</v>
      </c>
    </row>
    <row r="136" spans="1:4" ht="27.75" customHeight="1" outlineLevel="1">
      <c r="A136" s="474"/>
      <c r="B136" s="482">
        <v>26</v>
      </c>
      <c r="C136" s="197" t="s">
        <v>317</v>
      </c>
      <c r="D136" s="188" t="b">
        <v>0</v>
      </c>
    </row>
    <row r="137" spans="1:4" ht="27.75" customHeight="1" outlineLevel="1">
      <c r="A137" s="474"/>
      <c r="B137" s="482">
        <v>27</v>
      </c>
      <c r="C137" s="174" t="s">
        <v>318</v>
      </c>
      <c r="D137" s="188" t="b">
        <v>0</v>
      </c>
    </row>
    <row r="138" spans="1:4" ht="27.75" customHeight="1" outlineLevel="1">
      <c r="A138" s="474"/>
      <c r="B138" s="482">
        <v>28</v>
      </c>
      <c r="C138" s="197" t="s">
        <v>319</v>
      </c>
      <c r="D138" s="188" t="b">
        <v>0</v>
      </c>
    </row>
    <row r="139" spans="1:4" ht="27.75" customHeight="1" outlineLevel="1">
      <c r="A139" s="474"/>
      <c r="B139" s="482">
        <v>29</v>
      </c>
      <c r="C139" s="174" t="s">
        <v>320</v>
      </c>
      <c r="D139" s="188" t="b">
        <v>0</v>
      </c>
    </row>
    <row r="140" spans="1:4" ht="27.75" customHeight="1" outlineLevel="1">
      <c r="A140" s="474"/>
      <c r="B140" s="482">
        <v>30</v>
      </c>
      <c r="C140" s="197" t="s">
        <v>321</v>
      </c>
      <c r="D140" s="188" t="b">
        <v>0</v>
      </c>
    </row>
    <row r="141" spans="1:4" ht="27.75" customHeight="1" outlineLevel="1">
      <c r="A141" s="474"/>
      <c r="B141" s="482">
        <v>31</v>
      </c>
      <c r="C141" s="174" t="s">
        <v>322</v>
      </c>
      <c r="D141" s="188" t="b">
        <v>0</v>
      </c>
    </row>
    <row r="142" spans="1:4" ht="27.75" customHeight="1" outlineLevel="1">
      <c r="A142" s="474"/>
      <c r="B142" s="482">
        <v>32</v>
      </c>
      <c r="C142" s="197" t="s">
        <v>323</v>
      </c>
      <c r="D142" s="188" t="b">
        <v>0</v>
      </c>
    </row>
    <row r="143" spans="1:4" ht="27.75" customHeight="1" outlineLevel="1">
      <c r="A143" s="474"/>
      <c r="B143" s="482">
        <v>33</v>
      </c>
      <c r="C143" s="174" t="s">
        <v>324</v>
      </c>
      <c r="D143" s="188" t="b">
        <v>1</v>
      </c>
    </row>
    <row r="144" spans="1:4" ht="27.75" customHeight="1" outlineLevel="1">
      <c r="A144" s="474"/>
      <c r="B144" s="482">
        <v>34</v>
      </c>
      <c r="C144" s="197" t="s">
        <v>325</v>
      </c>
      <c r="D144" s="188" t="b">
        <v>1</v>
      </c>
    </row>
    <row r="145" spans="1:4" ht="27.75" customHeight="1" outlineLevel="1">
      <c r="A145" s="474"/>
      <c r="B145" s="482">
        <v>35</v>
      </c>
      <c r="C145" s="174"/>
      <c r="D145" s="188" t="b">
        <v>0</v>
      </c>
    </row>
    <row r="146" spans="1:4" ht="27.75" customHeight="1" outlineLevel="1">
      <c r="A146" s="474"/>
      <c r="B146" s="482">
        <v>36</v>
      </c>
      <c r="C146" s="197"/>
      <c r="D146" s="188" t="b">
        <v>0</v>
      </c>
    </row>
    <row r="147" spans="1:4" ht="27.75" customHeight="1" outlineLevel="1">
      <c r="A147" s="474"/>
      <c r="B147" s="482">
        <v>37</v>
      </c>
      <c r="C147" s="174"/>
      <c r="D147" s="188" t="b">
        <v>0</v>
      </c>
    </row>
    <row r="148" spans="1:4" ht="27.75" customHeight="1" outlineLevel="1">
      <c r="A148" s="474"/>
      <c r="B148" s="482">
        <v>38</v>
      </c>
      <c r="C148" s="197"/>
      <c r="D148" s="188" t="b">
        <v>0</v>
      </c>
    </row>
    <row r="149" spans="1:4" ht="27.75" customHeight="1" outlineLevel="1">
      <c r="A149" s="474"/>
      <c r="B149" s="482">
        <v>39</v>
      </c>
      <c r="C149" s="174"/>
      <c r="D149" s="188" t="b">
        <v>0</v>
      </c>
    </row>
    <row r="150" spans="1:4" ht="27.75" customHeight="1" outlineLevel="1">
      <c r="A150" s="474"/>
      <c r="B150" s="482">
        <v>40</v>
      </c>
      <c r="C150" s="197"/>
      <c r="D150" s="188" t="b">
        <v>0</v>
      </c>
    </row>
    <row r="151" spans="1:4" ht="27.75" customHeight="1" outlineLevel="1">
      <c r="A151" s="474"/>
      <c r="B151" s="482">
        <v>41</v>
      </c>
      <c r="C151" s="174"/>
      <c r="D151" s="188" t="b">
        <v>0</v>
      </c>
    </row>
    <row r="152" spans="1:4" ht="27.75" customHeight="1" outlineLevel="1">
      <c r="A152" s="474"/>
      <c r="B152" s="482">
        <v>42</v>
      </c>
      <c r="C152" s="197"/>
      <c r="D152" s="188" t="b">
        <v>0</v>
      </c>
    </row>
    <row r="153" spans="1:4" ht="27.75" customHeight="1" outlineLevel="1">
      <c r="A153" s="474"/>
      <c r="B153" s="482">
        <v>43</v>
      </c>
      <c r="C153" s="174"/>
      <c r="D153" s="188" t="b">
        <v>0</v>
      </c>
    </row>
    <row r="154" spans="1:4" ht="27.75" customHeight="1" outlineLevel="1">
      <c r="A154" s="474"/>
      <c r="B154" s="482">
        <v>44</v>
      </c>
      <c r="C154" s="197"/>
      <c r="D154" s="188" t="b">
        <v>0</v>
      </c>
    </row>
    <row r="155" spans="1:4" ht="27.75" customHeight="1" outlineLevel="1">
      <c r="A155" s="474"/>
      <c r="B155" s="482">
        <v>45</v>
      </c>
      <c r="C155" s="174"/>
      <c r="D155" s="188" t="b">
        <v>0</v>
      </c>
    </row>
    <row r="156" spans="1:4" ht="27.75" customHeight="1" outlineLevel="1">
      <c r="A156" s="474"/>
      <c r="B156" s="482">
        <v>46</v>
      </c>
      <c r="C156" s="197"/>
      <c r="D156" s="188" t="b">
        <v>0</v>
      </c>
    </row>
    <row r="157" spans="1:4" ht="27.75" customHeight="1" outlineLevel="1">
      <c r="A157" s="474"/>
      <c r="B157" s="482">
        <v>47</v>
      </c>
      <c r="C157" s="174"/>
      <c r="D157" s="188" t="b">
        <v>0</v>
      </c>
    </row>
    <row r="158" spans="1:4" ht="27.75" customHeight="1" outlineLevel="1">
      <c r="A158" s="474"/>
      <c r="B158" s="482">
        <v>48</v>
      </c>
      <c r="C158" s="197"/>
      <c r="D158" s="188" t="b">
        <v>0</v>
      </c>
    </row>
    <row r="159" spans="1:4" ht="27.75" customHeight="1" outlineLevel="1">
      <c r="A159" s="474"/>
      <c r="B159" s="482">
        <v>49</v>
      </c>
      <c r="C159" s="174"/>
      <c r="D159" s="188" t="b">
        <v>0</v>
      </c>
    </row>
    <row r="160" spans="1:4" ht="27.75" customHeight="1" outlineLevel="1">
      <c r="A160" s="474"/>
      <c r="B160" s="482">
        <v>50</v>
      </c>
      <c r="C160" s="197"/>
      <c r="D160" s="188" t="b">
        <v>0</v>
      </c>
    </row>
    <row r="161" spans="1:4" ht="27.75" customHeight="1" outlineLevel="1">
      <c r="A161" s="474"/>
      <c r="B161" s="482">
        <v>51</v>
      </c>
      <c r="C161" s="174"/>
      <c r="D161" s="188" t="b">
        <v>0</v>
      </c>
    </row>
    <row r="162" spans="1:4" ht="27.75" customHeight="1" outlineLevel="1">
      <c r="A162" s="474"/>
      <c r="B162" s="482">
        <v>52</v>
      </c>
      <c r="C162" s="197"/>
      <c r="D162" s="188" t="b">
        <v>0</v>
      </c>
    </row>
    <row r="163" spans="1:4" ht="27.75" customHeight="1" outlineLevel="1">
      <c r="B163" s="180">
        <v>53</v>
      </c>
      <c r="C163" s="174"/>
      <c r="D163" s="188" t="b">
        <v>0</v>
      </c>
    </row>
    <row r="164" spans="1:4" ht="27.75" customHeight="1" outlineLevel="1">
      <c r="B164" s="180">
        <v>54</v>
      </c>
      <c r="C164" s="197"/>
      <c r="D164" s="188" t="b">
        <v>0</v>
      </c>
    </row>
    <row r="165" spans="1:4" ht="27.75" customHeight="1" outlineLevel="1">
      <c r="B165" s="180">
        <v>55</v>
      </c>
      <c r="C165" s="174"/>
      <c r="D165" s="188" t="b">
        <v>0</v>
      </c>
    </row>
    <row r="166" spans="1:4" ht="27.75" customHeight="1" outlineLevel="1">
      <c r="B166" s="180">
        <v>56</v>
      </c>
      <c r="C166" s="197"/>
      <c r="D166" s="188" t="b">
        <v>0</v>
      </c>
    </row>
    <row r="167" spans="1:4" ht="27.75" customHeight="1" outlineLevel="1">
      <c r="B167" s="180">
        <v>57</v>
      </c>
      <c r="C167" s="174"/>
      <c r="D167" s="188" t="b">
        <v>0</v>
      </c>
    </row>
    <row r="168" spans="1:4" ht="27.75" customHeight="1" outlineLevel="1">
      <c r="B168" s="180">
        <v>58</v>
      </c>
      <c r="C168" s="197"/>
      <c r="D168" s="188" t="b">
        <v>0</v>
      </c>
    </row>
    <row r="169" spans="1:4" ht="27.75" customHeight="1" outlineLevel="1">
      <c r="B169" s="180">
        <v>59</v>
      </c>
      <c r="C169" s="174"/>
      <c r="D169" s="188" t="b">
        <v>0</v>
      </c>
    </row>
    <row r="170" spans="1:4" ht="27.75" customHeight="1" outlineLevel="1">
      <c r="B170" s="180">
        <v>60</v>
      </c>
      <c r="C170" s="197"/>
      <c r="D170" s="188" t="b">
        <v>0</v>
      </c>
    </row>
    <row r="171" spans="1:4" ht="27.75" customHeight="1" outlineLevel="1">
      <c r="B171" s="180">
        <v>61</v>
      </c>
      <c r="C171" s="174"/>
      <c r="D171" s="188" t="b">
        <v>0</v>
      </c>
    </row>
    <row r="172" spans="1:4" ht="27.75" customHeight="1" outlineLevel="1">
      <c r="B172" s="180">
        <v>62</v>
      </c>
      <c r="C172" s="197"/>
      <c r="D172" s="188" t="b">
        <v>0</v>
      </c>
    </row>
    <row r="173" spans="1:4" ht="27.75" customHeight="1" outlineLevel="1">
      <c r="B173" s="180">
        <v>63</v>
      </c>
      <c r="C173" s="174"/>
      <c r="D173" s="188" t="b">
        <v>0</v>
      </c>
    </row>
    <row r="174" spans="1:4" ht="27.75" customHeight="1" outlineLevel="1">
      <c r="B174" s="180">
        <v>64</v>
      </c>
      <c r="C174" s="197"/>
      <c r="D174" s="188" t="b">
        <v>0</v>
      </c>
    </row>
    <row r="175" spans="1:4" ht="27.75" customHeight="1" outlineLevel="1">
      <c r="B175" s="180">
        <v>65</v>
      </c>
      <c r="C175" s="174"/>
      <c r="D175" s="188" t="b">
        <v>0</v>
      </c>
    </row>
    <row r="176" spans="1:4" ht="27.75" customHeight="1" outlineLevel="1">
      <c r="B176" s="180">
        <v>66</v>
      </c>
      <c r="C176" s="197"/>
      <c r="D176" s="188" t="b">
        <v>0</v>
      </c>
    </row>
    <row r="177" spans="2:4" ht="27.75" customHeight="1" outlineLevel="1">
      <c r="B177" s="180">
        <v>67</v>
      </c>
      <c r="C177" s="174"/>
      <c r="D177" s="188" t="b">
        <v>0</v>
      </c>
    </row>
    <row r="178" spans="2:4" ht="27.75" customHeight="1" outlineLevel="1">
      <c r="B178" s="180">
        <v>68</v>
      </c>
      <c r="C178" s="197"/>
      <c r="D178" s="188" t="b">
        <v>0</v>
      </c>
    </row>
    <row r="179" spans="2:4" ht="27.75" customHeight="1" outlineLevel="1">
      <c r="B179" s="180">
        <v>69</v>
      </c>
      <c r="C179" s="174"/>
      <c r="D179" s="188" t="b">
        <v>0</v>
      </c>
    </row>
    <row r="180" spans="2:4" ht="27.75" customHeight="1" outlineLevel="1">
      <c r="B180" s="180">
        <v>70</v>
      </c>
      <c r="C180" s="197"/>
      <c r="D180" s="188" t="b">
        <v>0</v>
      </c>
    </row>
    <row r="181" spans="2:4" ht="27.75" customHeight="1" outlineLevel="1">
      <c r="B181" s="180">
        <v>71</v>
      </c>
      <c r="C181" s="174"/>
      <c r="D181" s="188" t="b">
        <v>0</v>
      </c>
    </row>
    <row r="182" spans="2:4" ht="27.75" customHeight="1" outlineLevel="1">
      <c r="B182" s="180">
        <v>72</v>
      </c>
      <c r="C182" s="197"/>
      <c r="D182" s="188" t="b">
        <v>0</v>
      </c>
    </row>
    <row r="183" spans="2:4" ht="27.75" customHeight="1" outlineLevel="1">
      <c r="B183" s="180">
        <v>73</v>
      </c>
      <c r="C183" s="174"/>
      <c r="D183" s="188" t="b">
        <v>0</v>
      </c>
    </row>
    <row r="184" spans="2:4" ht="27.75" customHeight="1" outlineLevel="1">
      <c r="B184" s="180">
        <v>74</v>
      </c>
      <c r="C184" s="197"/>
      <c r="D184" s="188" t="b">
        <v>0</v>
      </c>
    </row>
    <row r="185" spans="2:4" ht="27.75" customHeight="1" outlineLevel="1">
      <c r="B185" s="180">
        <v>75</v>
      </c>
      <c r="C185" s="174"/>
      <c r="D185" s="188" t="b">
        <v>0</v>
      </c>
    </row>
    <row r="186" spans="2:4" ht="27.75" customHeight="1" outlineLevel="1">
      <c r="B186" s="180">
        <v>76</v>
      </c>
      <c r="C186" s="197"/>
      <c r="D186" s="188" t="b">
        <v>0</v>
      </c>
    </row>
    <row r="187" spans="2:4" ht="27.75" customHeight="1" outlineLevel="1">
      <c r="B187" s="180">
        <v>77</v>
      </c>
      <c r="C187" s="174"/>
      <c r="D187" s="188" t="b">
        <v>0</v>
      </c>
    </row>
    <row r="188" spans="2:4" ht="27.75" customHeight="1" outlineLevel="1">
      <c r="B188" s="180">
        <v>78</v>
      </c>
      <c r="C188" s="197"/>
      <c r="D188" s="188" t="b">
        <v>0</v>
      </c>
    </row>
    <row r="189" spans="2:4" ht="27.75" customHeight="1" outlineLevel="1">
      <c r="B189" s="180">
        <v>79</v>
      </c>
      <c r="C189" s="174"/>
      <c r="D189" s="188" t="b">
        <v>0</v>
      </c>
    </row>
    <row r="190" spans="2:4" ht="27.75" customHeight="1" outlineLevel="1">
      <c r="B190" s="180">
        <v>80</v>
      </c>
      <c r="C190" s="197"/>
      <c r="D190" s="188" t="b">
        <v>0</v>
      </c>
    </row>
    <row r="191" spans="2:4" ht="27.75" customHeight="1" outlineLevel="1">
      <c r="B191" s="180">
        <v>81</v>
      </c>
      <c r="C191" s="174"/>
      <c r="D191" s="188" t="b">
        <v>0</v>
      </c>
    </row>
    <row r="192" spans="2:4" ht="27.75" customHeight="1" outlineLevel="1">
      <c r="B192" s="180">
        <v>82</v>
      </c>
      <c r="C192" s="197"/>
      <c r="D192" s="188" t="b">
        <v>0</v>
      </c>
    </row>
    <row r="193" spans="2:4" ht="27.75" customHeight="1" outlineLevel="1">
      <c r="B193" s="180">
        <v>83</v>
      </c>
      <c r="C193" s="174"/>
      <c r="D193" s="188" t="b">
        <v>0</v>
      </c>
    </row>
    <row r="194" spans="2:4" ht="27.75" customHeight="1" outlineLevel="1">
      <c r="B194" s="180">
        <v>84</v>
      </c>
      <c r="C194" s="197"/>
      <c r="D194" s="188" t="b">
        <v>0</v>
      </c>
    </row>
    <row r="195" spans="2:4" ht="27.75" customHeight="1" outlineLevel="1">
      <c r="B195" s="180">
        <v>85</v>
      </c>
      <c r="C195" s="174"/>
      <c r="D195" s="188" t="b">
        <v>0</v>
      </c>
    </row>
    <row r="196" spans="2:4" ht="27.75" customHeight="1" outlineLevel="1">
      <c r="B196" s="180">
        <v>86</v>
      </c>
      <c r="C196" s="197"/>
      <c r="D196" s="188" t="b">
        <v>0</v>
      </c>
    </row>
    <row r="197" spans="2:4" ht="27.75" customHeight="1" outlineLevel="1">
      <c r="B197" s="180">
        <v>87</v>
      </c>
      <c r="C197" s="174"/>
      <c r="D197" s="188" t="b">
        <v>0</v>
      </c>
    </row>
    <row r="198" spans="2:4" ht="27.75" customHeight="1" outlineLevel="1">
      <c r="B198" s="180">
        <v>88</v>
      </c>
      <c r="C198" s="197"/>
      <c r="D198" s="188" t="b">
        <v>0</v>
      </c>
    </row>
    <row r="199" spans="2:4" ht="27.75" customHeight="1" outlineLevel="1">
      <c r="B199" s="180">
        <v>89</v>
      </c>
      <c r="C199" s="174"/>
      <c r="D199" s="188" t="b">
        <v>0</v>
      </c>
    </row>
    <row r="200" spans="2:4" ht="27.75" customHeight="1" outlineLevel="1">
      <c r="B200" s="180">
        <v>90</v>
      </c>
      <c r="C200" s="197"/>
      <c r="D200" s="188" t="b">
        <v>0</v>
      </c>
    </row>
    <row r="201" spans="2:4" ht="27.75" customHeight="1" outlineLevel="1">
      <c r="B201" s="180">
        <v>91</v>
      </c>
      <c r="C201" s="174"/>
      <c r="D201" s="188" t="b">
        <v>0</v>
      </c>
    </row>
    <row r="202" spans="2:4" ht="27.75" customHeight="1" outlineLevel="1">
      <c r="B202" s="180">
        <v>92</v>
      </c>
      <c r="C202" s="197"/>
      <c r="D202" s="188" t="b">
        <v>0</v>
      </c>
    </row>
    <row r="203" spans="2:4" ht="27.75" customHeight="1" outlineLevel="1">
      <c r="B203" s="180">
        <v>93</v>
      </c>
      <c r="C203" s="174"/>
      <c r="D203" s="188" t="b">
        <v>0</v>
      </c>
    </row>
    <row r="204" spans="2:4" ht="27.75" customHeight="1" outlineLevel="1">
      <c r="B204" s="180">
        <v>94</v>
      </c>
      <c r="C204" s="197"/>
      <c r="D204" s="188" t="b">
        <v>0</v>
      </c>
    </row>
    <row r="205" spans="2:4" ht="27.75" customHeight="1" outlineLevel="1">
      <c r="B205" s="180">
        <v>95</v>
      </c>
      <c r="C205" s="174"/>
      <c r="D205" s="188" t="b">
        <v>0</v>
      </c>
    </row>
    <row r="206" spans="2:4" ht="27.75" customHeight="1" outlineLevel="1">
      <c r="B206" s="180">
        <v>96</v>
      </c>
      <c r="C206" s="197"/>
      <c r="D206" s="188" t="b">
        <v>0</v>
      </c>
    </row>
    <row r="207" spans="2:4" ht="27.75" customHeight="1" outlineLevel="1">
      <c r="B207" s="180">
        <v>97</v>
      </c>
      <c r="C207" s="174"/>
      <c r="D207" s="188" t="b">
        <v>0</v>
      </c>
    </row>
    <row r="208" spans="2:4" ht="27.75" customHeight="1" outlineLevel="1">
      <c r="B208" s="180">
        <v>98</v>
      </c>
      <c r="C208" s="197"/>
      <c r="D208" s="188" t="b">
        <v>0</v>
      </c>
    </row>
    <row r="209" spans="2:4" ht="27.75" customHeight="1" outlineLevel="1">
      <c r="B209" s="180">
        <v>99</v>
      </c>
      <c r="C209" s="174"/>
      <c r="D209" s="188" t="b">
        <v>0</v>
      </c>
    </row>
    <row r="210" spans="2:4" ht="27.75" customHeight="1" outlineLevel="1" thickBot="1">
      <c r="B210" s="181">
        <v>100</v>
      </c>
      <c r="C210" s="201"/>
      <c r="D210" s="202" t="b">
        <v>0</v>
      </c>
    </row>
  </sheetData>
  <sortState xmlns:xlrd2="http://schemas.microsoft.com/office/spreadsheetml/2017/richdata2" ref="C111:C136">
    <sortCondition ref="C111:C136"/>
  </sortState>
  <mergeCells count="2">
    <mergeCell ref="B109:D109"/>
    <mergeCell ref="B110:C110"/>
  </mergeCells>
  <conditionalFormatting sqref="B3:F3">
    <cfRule type="cellIs" dxfId="155" priority="1" operator="greaterThan">
      <formula>0.001</formula>
    </cfRule>
  </conditionalFormatting>
  <conditionalFormatting sqref="C31">
    <cfRule type="expression" dxfId="154" priority="11">
      <formula>C31&gt;TODAY()+10</formula>
    </cfRule>
    <cfRule type="expression" dxfId="153" priority="12">
      <formula>AND(C31&lt;=TODAY()+10, C31&gt;=TODAY())</formula>
    </cfRule>
  </conditionalFormatting>
  <conditionalFormatting sqref="G22">
    <cfRule type="expression" dxfId="152" priority="15">
      <formula>G22&gt;TODAY()+10</formula>
    </cfRule>
    <cfRule type="expression" dxfId="151" priority="16">
      <formula>AND(G22&lt;=TODAY()+10, G22&gt;=TODAY())</formula>
    </cfRule>
  </conditionalFormatting>
  <conditionalFormatting sqref="G40">
    <cfRule type="expression" dxfId="150" priority="13">
      <formula>G40&gt;TODAY()+10</formula>
    </cfRule>
    <cfRule type="expression" dxfId="149" priority="14">
      <formula>AND(G40&lt;=TODAY()+10, G40&gt;=TODAY())</formula>
    </cfRule>
  </conditionalFormatting>
  <conditionalFormatting sqref="H30 G31">
    <cfRule type="expression" dxfId="148" priority="21">
      <formula>G30&gt;TODAY()+10</formula>
    </cfRule>
    <cfRule type="expression" dxfId="147" priority="22">
      <formula>AND(G30&lt;=TODAY()+10, G30&gt;=TODAY())</formula>
    </cfRule>
  </conditionalFormatting>
  <conditionalFormatting sqref="I31">
    <cfRule type="expression" dxfId="146" priority="9">
      <formula>I31&gt;TODAY()+10</formula>
    </cfRule>
    <cfRule type="expression" dxfId="145" priority="10">
      <formula>AND(I31&lt;=TODAY()+10, I31&gt;=TODAY())</formula>
    </cfRule>
  </conditionalFormatting>
  <conditionalFormatting sqref="I40">
    <cfRule type="expression" dxfId="144" priority="7">
      <formula>I40&gt;TODAY()+10</formula>
    </cfRule>
    <cfRule type="expression" dxfId="143" priority="8">
      <formula>AND(I40&lt;=TODAY()+10, I40&gt;=TODAY())</formula>
    </cfRule>
  </conditionalFormatting>
  <conditionalFormatting sqref="M28">
    <cfRule type="expression" dxfId="142" priority="5">
      <formula>M28&gt;TODAY()+30</formula>
    </cfRule>
    <cfRule type="expression" dxfId="141" priority="6">
      <formula>AND(M28&lt;=TODAY()+30, M28&gt;=TODAY())</formula>
    </cfRule>
  </conditionalFormatting>
  <dataValidations count="1">
    <dataValidation type="list" allowBlank="1" showInputMessage="1" showErrorMessage="1" sqref="E109" xr:uid="{8A459685-17FA-47BC-9605-DD02DFF1A8C4}">
      <formula1>"I,II"</formula1>
    </dataValidation>
  </dataValidations>
  <hyperlinks>
    <hyperlink ref="E20" r:id="rId1" xr:uid="{78F10A93-3E68-4471-B936-4D175BD0042E}"/>
    <hyperlink ref="E22" r:id="rId2" xr:uid="{1860AC2E-9869-4F20-9DD6-58EA81DCDCF8}"/>
    <hyperlink ref="I97" r:id="rId3" display="https://conlicitacao.com.br/balanco-patrimonial-para-licitacao-na-forma-da-lei/" xr:uid="{8DED9D40-5D05-4893-9C31-0ADBF3250A4C}"/>
    <hyperlink ref="I100" r:id="rId4" display="https://conlicitacao.com.br/iniciantes/como-tirar-certidao-de-falencia-concordata-e-recuperacao-judicial/" xr:uid="{5825F4BE-BA37-48F9-A429-4FB4848C65A3}"/>
    <hyperlink ref="K97" r:id="rId5" xr:uid="{54C35A68-2F9A-4A56-A18E-38D3F1D9C2E1}"/>
    <hyperlink ref="G97" r:id="rId6" xr:uid="{70E0F381-C442-4CE9-B8FA-10F21874438A}"/>
    <hyperlink ref="G96" r:id="rId7" xr:uid="{34D75DDC-D05C-410C-AC84-ED46C23CF5AF}"/>
    <hyperlink ref="G98" r:id="rId8" xr:uid="{11D9E67B-1141-49D9-A9E4-610197E115DC}"/>
    <hyperlink ref="G99" r:id="rId9" xr:uid="{DB4ED5FD-796C-4E4E-8BC2-5AD852F0894B}"/>
    <hyperlink ref="G100" r:id="rId10" xr:uid="{062EBB8E-F5A5-4421-876D-68B1F185CE87}"/>
    <hyperlink ref="G101" r:id="rId11" location="gsc.tab=0" xr:uid="{62679E70-DE66-4CF2-8582-804CF1D5327C}"/>
    <hyperlink ref="G102" r:id="rId12" xr:uid="{FC6BA296-943F-46AB-AE50-B3C954D31171}"/>
    <hyperlink ref="E104" r:id="rId13" xr:uid="{12421F65-8A29-46AF-A52B-73376DBAB690}"/>
  </hyperlinks>
  <pageMargins left="0.7" right="0.7" top="0.75" bottom="0.75" header="0.3" footer="0.3"/>
  <pageSetup paperSize="9" orientation="portrait" horizontalDpi="1200" verticalDpi="1200" r:id="rId14"/>
  <ignoredErrors>
    <ignoredError sqref="G29" numberStoredAsText="1"/>
  </ignoredErrors>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FF56-070C-48A5-9AE2-16AE2386265B}">
  <sheetPr codeName="Sheet111">
    <tabColor theme="9" tint="-0.249977111117893"/>
    <pageSetUpPr autoPageBreaks="0"/>
  </sheetPr>
  <dimension ref="A1:Y126"/>
  <sheetViews>
    <sheetView showGridLines="0" zoomScale="115" zoomScaleNormal="115" workbookViewId="0">
      <pane xSplit="3" ySplit="10" topLeftCell="D11" activePane="bottomRight" state="frozen"/>
      <selection pane="topRight" activeCell="D1" sqref="D1"/>
      <selection pane="bottomLeft" activeCell="A9" sqref="A9"/>
      <selection pane="bottomRight" activeCell="B2" sqref="B2"/>
    </sheetView>
  </sheetViews>
  <sheetFormatPr defaultColWidth="9.28515625" defaultRowHeight="15.75" customHeight="1"/>
  <cols>
    <col min="1" max="1" width="3.85546875" style="3" customWidth="1"/>
    <col min="2" max="2" width="10.5703125" style="3" customWidth="1"/>
    <col min="3" max="3" width="41.5703125" style="3" customWidth="1"/>
    <col min="4" max="4" width="31.28515625" style="3" customWidth="1"/>
    <col min="5" max="5" width="31.28515625" style="14" customWidth="1"/>
    <col min="6" max="7" width="31.28515625" style="3" customWidth="1"/>
    <col min="8" max="18" width="38.5703125" style="3" customWidth="1"/>
    <col min="19" max="23" width="34.5703125" style="3" customWidth="1"/>
    <col min="24" max="16384" width="9.28515625" style="3"/>
  </cols>
  <sheetData>
    <row r="1" spans="1:25" ht="15.75" customHeight="1" thickBot="1">
      <c r="A1" s="479"/>
      <c r="B1" s="479"/>
      <c r="C1" s="479"/>
      <c r="D1" s="479"/>
      <c r="E1" s="479"/>
      <c r="F1" s="479"/>
      <c r="G1" s="479"/>
      <c r="H1" s="479"/>
      <c r="I1" s="479"/>
      <c r="J1" s="479"/>
      <c r="K1" s="479"/>
      <c r="L1" s="479"/>
      <c r="M1" s="479"/>
      <c r="N1" s="479"/>
      <c r="O1" s="479"/>
      <c r="P1" s="479"/>
      <c r="Q1" s="479"/>
      <c r="R1" s="479"/>
      <c r="S1" s="479"/>
      <c r="T1" s="479"/>
      <c r="U1" s="479"/>
      <c r="V1" s="479"/>
      <c r="W1" s="479"/>
      <c r="X1" s="479"/>
      <c r="Y1" s="479"/>
    </row>
    <row r="2" spans="1:25" ht="33.75" customHeight="1" thickTop="1" thickBot="1">
      <c r="A2" s="479"/>
      <c r="B2" s="669"/>
      <c r="C2" s="670"/>
      <c r="D2" s="670"/>
      <c r="E2" s="671"/>
      <c r="F2" s="670"/>
      <c r="G2" s="670"/>
      <c r="H2" s="670"/>
      <c r="I2" s="670"/>
      <c r="J2" s="670"/>
      <c r="K2" s="670"/>
      <c r="L2" s="670"/>
      <c r="M2" s="670"/>
      <c r="N2" s="670"/>
      <c r="O2" s="670"/>
      <c r="P2" s="670"/>
      <c r="Q2" s="670"/>
      <c r="R2" s="670"/>
      <c r="S2" s="670"/>
      <c r="T2" s="670"/>
      <c r="U2" s="672"/>
      <c r="V2" s="479"/>
      <c r="W2" s="479"/>
      <c r="X2" s="479"/>
      <c r="Y2" s="479"/>
    </row>
    <row r="3" spans="1:25" ht="25.5" customHeight="1" thickTop="1" thickBot="1">
      <c r="A3" s="479"/>
      <c r="B3" s="459" t="s">
        <v>621</v>
      </c>
      <c r="C3" s="435"/>
      <c r="D3" s="435"/>
      <c r="E3" s="436"/>
      <c r="F3" s="435"/>
      <c r="G3" s="435"/>
      <c r="H3" s="435"/>
      <c r="I3" s="435"/>
      <c r="J3" s="435"/>
      <c r="K3" s="435"/>
      <c r="L3" s="435"/>
      <c r="M3" s="435"/>
      <c r="N3" s="435"/>
      <c r="O3" s="435"/>
      <c r="P3" s="435"/>
      <c r="Q3" s="435"/>
      <c r="R3" s="435"/>
    </row>
    <row r="4" spans="1:25" ht="9.75" customHeight="1" thickTop="1" thickBot="1">
      <c r="A4" s="479"/>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9"/>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c r="A6" s="479"/>
    </row>
    <row r="7" spans="1:25" ht="6.75" customHeight="1" thickBot="1">
      <c r="A7" s="479"/>
    </row>
    <row r="8" spans="1:25" ht="36" customHeight="1" thickTop="1" thickBot="1">
      <c r="A8" s="479"/>
      <c r="C8" s="1065"/>
      <c r="D8" s="1080" t="e" vm="1">
        <v>#VALUE!</v>
      </c>
      <c r="E8" s="1080" t="e" vm="2">
        <v>#VALUE!</v>
      </c>
      <c r="F8" s="1080" t="e" vm="3">
        <v>#VALUE!</v>
      </c>
      <c r="G8" s="1081" t="e" vm="4">
        <v>#VALUE!</v>
      </c>
      <c r="H8" s="1079"/>
      <c r="I8" s="1"/>
      <c r="J8"/>
      <c r="K8"/>
      <c r="L8"/>
      <c r="M8"/>
    </row>
    <row r="9" spans="1:25" ht="6.75" customHeight="1" thickTop="1">
      <c r="A9" s="479"/>
      <c r="C9" s="1065"/>
      <c r="D9" s="1078"/>
      <c r="E9" s="1078"/>
      <c r="F9" s="1078"/>
      <c r="G9" s="1079"/>
      <c r="H9" s="1079"/>
      <c r="I9" s="1"/>
      <c r="J9"/>
      <c r="K9"/>
      <c r="L9"/>
      <c r="M9"/>
    </row>
    <row r="10" spans="1:25" ht="19.5" customHeight="1" thickBot="1">
      <c r="A10" s="479"/>
      <c r="C10" s="1066" t="s">
        <v>1371</v>
      </c>
      <c r="D10" s="1067" t="s">
        <v>1372</v>
      </c>
      <c r="E10" s="1067" t="s">
        <v>1373</v>
      </c>
      <c r="F10" s="1067" t="s">
        <v>1374</v>
      </c>
      <c r="G10" s="1082" t="s">
        <v>1390</v>
      </c>
      <c r="I10" s="1087"/>
      <c r="J10" s="1087"/>
      <c r="K10" s="1087"/>
      <c r="L10" s="1087"/>
      <c r="M10" s="1087"/>
    </row>
    <row r="11" spans="1:25" ht="19.5" customHeight="1" thickTop="1">
      <c r="A11" s="479"/>
      <c r="C11" s="1068" t="s">
        <v>1375</v>
      </c>
      <c r="D11" s="1069" t="s">
        <v>1376</v>
      </c>
      <c r="E11" s="1069" t="s">
        <v>1376</v>
      </c>
      <c r="F11" s="1069" t="s">
        <v>1376</v>
      </c>
      <c r="G11" s="1083" t="s">
        <v>1376</v>
      </c>
      <c r="H11" s="277"/>
      <c r="I11" s="1087"/>
      <c r="J11" s="216"/>
      <c r="K11" s="216"/>
      <c r="L11" s="216"/>
      <c r="M11" s="216"/>
    </row>
    <row r="12" spans="1:25" ht="19.5" customHeight="1">
      <c r="A12" s="479"/>
      <c r="C12" s="1070" t="s">
        <v>1377</v>
      </c>
      <c r="D12" s="1071" t="s">
        <v>1404</v>
      </c>
      <c r="E12" s="1072" t="s">
        <v>1405</v>
      </c>
      <c r="F12" s="1073" t="s">
        <v>1376</v>
      </c>
      <c r="G12" s="1084" t="s">
        <v>1376</v>
      </c>
      <c r="H12" s="277"/>
      <c r="I12" s="1087"/>
      <c r="J12" s="216"/>
      <c r="K12" s="216"/>
      <c r="L12" s="216"/>
      <c r="M12" s="216"/>
    </row>
    <row r="13" spans="1:25" ht="19.5" customHeight="1">
      <c r="A13" s="479"/>
      <c r="C13" s="1070" t="s">
        <v>1378</v>
      </c>
      <c r="D13" s="1073" t="s">
        <v>1376</v>
      </c>
      <c r="E13" s="1073" t="s">
        <v>1376</v>
      </c>
      <c r="F13" s="1073" t="s">
        <v>1376</v>
      </c>
      <c r="G13" s="1084" t="s">
        <v>1376</v>
      </c>
      <c r="H13" s="277"/>
      <c r="I13" s="1087"/>
      <c r="J13" s="216"/>
      <c r="K13" s="216"/>
      <c r="L13" s="216"/>
      <c r="M13" s="216"/>
    </row>
    <row r="14" spans="1:25" ht="19.5" customHeight="1">
      <c r="A14" s="479"/>
      <c r="C14" s="1070" t="s">
        <v>1379</v>
      </c>
      <c r="D14" s="1073" t="s">
        <v>1376</v>
      </c>
      <c r="E14" s="1071" t="s">
        <v>1404</v>
      </c>
      <c r="F14" s="1072" t="s">
        <v>1406</v>
      </c>
      <c r="G14" s="1084" t="s">
        <v>1376</v>
      </c>
      <c r="H14" s="277"/>
      <c r="I14" s="1087"/>
      <c r="J14" s="216"/>
      <c r="K14" s="216"/>
      <c r="L14" s="216"/>
      <c r="M14" s="216"/>
    </row>
    <row r="15" spans="1:25" ht="19.5" customHeight="1">
      <c r="A15" s="479"/>
      <c r="C15" s="1070" t="s">
        <v>1380</v>
      </c>
      <c r="D15" s="1073" t="s">
        <v>1376</v>
      </c>
      <c r="E15" s="1073" t="s">
        <v>1376</v>
      </c>
      <c r="F15" s="1073" t="s">
        <v>1376</v>
      </c>
      <c r="G15" s="1084" t="s">
        <v>1376</v>
      </c>
      <c r="H15" s="277"/>
      <c r="I15" s="1087"/>
      <c r="J15" s="216"/>
      <c r="K15" s="216"/>
      <c r="L15" s="216"/>
      <c r="M15" s="216"/>
    </row>
    <row r="16" spans="1:25" ht="19.5" customHeight="1">
      <c r="A16" s="479"/>
      <c r="C16" s="1070" t="s">
        <v>1381</v>
      </c>
      <c r="D16" s="1073" t="s">
        <v>1376</v>
      </c>
      <c r="E16" s="1073" t="s">
        <v>1376</v>
      </c>
      <c r="F16" s="1072" t="s">
        <v>1406</v>
      </c>
      <c r="G16" s="1084" t="s">
        <v>1376</v>
      </c>
      <c r="H16" s="277"/>
      <c r="I16" s="1087"/>
      <c r="J16" s="216"/>
      <c r="K16" s="216"/>
      <c r="L16" s="216"/>
      <c r="M16" s="216"/>
    </row>
    <row r="17" spans="1:13" ht="19.5" customHeight="1">
      <c r="A17" s="479"/>
      <c r="C17" s="1070" t="s">
        <v>1382</v>
      </c>
      <c r="D17" s="1073" t="s">
        <v>1376</v>
      </c>
      <c r="E17" s="1073" t="s">
        <v>1376</v>
      </c>
      <c r="F17" s="1073" t="s">
        <v>1376</v>
      </c>
      <c r="G17" s="1085" t="s">
        <v>1407</v>
      </c>
      <c r="H17" s="277"/>
      <c r="I17" s="1087"/>
      <c r="J17" s="216"/>
      <c r="K17" s="216"/>
      <c r="L17" s="216"/>
      <c r="M17" s="216"/>
    </row>
    <row r="18" spans="1:13" ht="19.5" customHeight="1">
      <c r="A18" s="479"/>
      <c r="C18" s="1070" t="s">
        <v>1383</v>
      </c>
      <c r="D18" s="1073" t="s">
        <v>1376</v>
      </c>
      <c r="E18" s="1072" t="s">
        <v>1408</v>
      </c>
      <c r="F18" s="1072" t="s">
        <v>1409</v>
      </c>
      <c r="G18" s="1084" t="s">
        <v>1376</v>
      </c>
      <c r="H18" s="277"/>
      <c r="I18" s="1087"/>
      <c r="J18" s="216"/>
      <c r="K18" s="216"/>
      <c r="L18" s="216"/>
      <c r="M18" s="216"/>
    </row>
    <row r="19" spans="1:13" ht="19.5" customHeight="1">
      <c r="A19" s="479"/>
      <c r="C19" s="1070" t="s">
        <v>1384</v>
      </c>
      <c r="D19" s="1072" t="s">
        <v>1410</v>
      </c>
      <c r="E19" s="1071" t="s">
        <v>1404</v>
      </c>
      <c r="F19" s="1072"/>
      <c r="G19" s="1085" t="s">
        <v>1411</v>
      </c>
      <c r="H19" s="277"/>
      <c r="I19" s="1087"/>
      <c r="J19" s="216"/>
      <c r="K19" s="216"/>
      <c r="L19" s="216"/>
      <c r="M19" s="216"/>
    </row>
    <row r="20" spans="1:13" ht="19.5" customHeight="1">
      <c r="A20" s="479"/>
      <c r="C20" s="1070" t="s">
        <v>1385</v>
      </c>
      <c r="D20" s="1073" t="s">
        <v>1376</v>
      </c>
      <c r="E20" s="1073" t="s">
        <v>1376</v>
      </c>
      <c r="F20" s="1072" t="s">
        <v>1406</v>
      </c>
      <c r="G20" s="1085" t="s">
        <v>1412</v>
      </c>
      <c r="H20" s="277"/>
      <c r="I20" s="1087"/>
      <c r="J20" s="216"/>
      <c r="K20" s="216"/>
      <c r="L20" s="216"/>
      <c r="M20" s="216"/>
    </row>
    <row r="21" spans="1:13" ht="19.5" customHeight="1">
      <c r="A21" s="479"/>
      <c r="C21" s="1070" t="s">
        <v>1388</v>
      </c>
      <c r="D21" s="1074" t="s">
        <v>1413</v>
      </c>
      <c r="E21" s="1071" t="s">
        <v>1404</v>
      </c>
      <c r="F21" s="1073" t="s">
        <v>1376</v>
      </c>
      <c r="G21" s="1085" t="s">
        <v>1414</v>
      </c>
      <c r="H21" s="277"/>
      <c r="I21" s="1087"/>
      <c r="J21" s="216"/>
      <c r="K21" s="216"/>
      <c r="L21" s="216"/>
      <c r="M21" s="216"/>
    </row>
    <row r="22" spans="1:13" ht="19.5" customHeight="1">
      <c r="A22" s="479"/>
      <c r="C22" s="1070" t="s">
        <v>1389</v>
      </c>
      <c r="D22" s="1072" t="s">
        <v>1395</v>
      </c>
      <c r="E22" s="1073" t="s">
        <v>1376</v>
      </c>
      <c r="F22" s="1072" t="s">
        <v>1415</v>
      </c>
      <c r="G22" s="1084" t="s">
        <v>1376</v>
      </c>
      <c r="H22" s="277"/>
      <c r="I22" s="1087"/>
      <c r="J22" s="216"/>
      <c r="K22" s="216"/>
      <c r="L22" s="216"/>
      <c r="M22" s="216"/>
    </row>
    <row r="23" spans="1:13" ht="19.5" customHeight="1">
      <c r="A23" s="479"/>
      <c r="C23" s="1070" t="s">
        <v>1386</v>
      </c>
      <c r="D23" s="1073" t="s">
        <v>1376</v>
      </c>
      <c r="E23" s="1073" t="s">
        <v>1376</v>
      </c>
      <c r="F23" s="1073" t="s">
        <v>1376</v>
      </c>
      <c r="G23" s="1084" t="s">
        <v>1376</v>
      </c>
      <c r="H23" s="277"/>
      <c r="I23" s="1087"/>
      <c r="J23" s="216"/>
      <c r="K23" s="216"/>
      <c r="L23" s="216"/>
      <c r="M23" s="216"/>
    </row>
    <row r="24" spans="1:13" ht="19.5" customHeight="1">
      <c r="A24" s="479"/>
      <c r="C24" s="1070" t="s">
        <v>1387</v>
      </c>
      <c r="D24" s="1075" t="s">
        <v>1416</v>
      </c>
      <c r="E24" s="1071" t="s">
        <v>1404</v>
      </c>
      <c r="F24" s="1071" t="s">
        <v>1404</v>
      </c>
      <c r="G24" s="1085" t="s">
        <v>1417</v>
      </c>
      <c r="H24" s="277"/>
      <c r="I24" s="1087"/>
      <c r="J24" s="216"/>
      <c r="K24" s="216"/>
      <c r="L24" s="216"/>
      <c r="M24" s="216"/>
    </row>
    <row r="25" spans="1:13" ht="19.5" customHeight="1">
      <c r="A25" s="479"/>
      <c r="C25" s="1070" t="s">
        <v>1391</v>
      </c>
      <c r="D25" s="1073" t="s">
        <v>1418</v>
      </c>
      <c r="E25" s="1073" t="s">
        <v>1419</v>
      </c>
      <c r="F25" s="1073" t="s">
        <v>1376</v>
      </c>
      <c r="G25" s="1084" t="s">
        <v>1376</v>
      </c>
      <c r="H25" s="277"/>
      <c r="I25" s="1087"/>
      <c r="J25" s="216"/>
      <c r="K25" s="216"/>
      <c r="L25" s="216"/>
      <c r="M25" s="216"/>
    </row>
    <row r="26" spans="1:13" ht="19.5" customHeight="1">
      <c r="A26" s="479"/>
      <c r="C26" s="1070" t="s">
        <v>1392</v>
      </c>
      <c r="D26" s="1073" t="s">
        <v>1376</v>
      </c>
      <c r="E26" s="1073" t="s">
        <v>1376</v>
      </c>
      <c r="F26" s="1072" t="s">
        <v>1420</v>
      </c>
      <c r="G26" s="1084" t="s">
        <v>1376</v>
      </c>
      <c r="H26" s="277"/>
      <c r="I26" s="1087"/>
      <c r="J26" s="216"/>
      <c r="K26" s="216"/>
      <c r="L26" s="216"/>
      <c r="M26" s="216"/>
    </row>
    <row r="27" spans="1:13" ht="19.5" customHeight="1">
      <c r="A27" s="479"/>
      <c r="C27" s="1070" t="s">
        <v>1393</v>
      </c>
      <c r="D27" s="1072" t="s">
        <v>1421</v>
      </c>
      <c r="E27" s="1073" t="s">
        <v>1376</v>
      </c>
      <c r="F27" s="1073" t="s">
        <v>1376</v>
      </c>
      <c r="G27" s="1084" t="s">
        <v>1376</v>
      </c>
      <c r="H27" s="277"/>
      <c r="I27" s="1087"/>
      <c r="J27" s="216"/>
      <c r="K27" s="216"/>
      <c r="L27" s="216"/>
      <c r="M27" s="216"/>
    </row>
    <row r="28" spans="1:13" ht="19.5" customHeight="1" thickBot="1">
      <c r="A28" s="479"/>
      <c r="C28" s="1076" t="s">
        <v>1394</v>
      </c>
      <c r="D28" s="1071" t="s">
        <v>1404</v>
      </c>
      <c r="E28" s="1071" t="s">
        <v>1404</v>
      </c>
      <c r="F28" s="1077" t="s">
        <v>1422</v>
      </c>
      <c r="G28" s="1086"/>
      <c r="H28" s="277"/>
      <c r="I28" s="1087"/>
      <c r="J28" s="216"/>
      <c r="K28" s="216"/>
      <c r="L28" s="216"/>
      <c r="M28" s="216"/>
    </row>
    <row r="29" spans="1:13" ht="15.75" customHeight="1" thickTop="1">
      <c r="A29" s="479"/>
      <c r="I29"/>
      <c r="J29"/>
      <c r="K29"/>
      <c r="L29"/>
      <c r="M29"/>
    </row>
    <row r="30" spans="1:13" ht="15.75" customHeight="1">
      <c r="A30" s="479"/>
      <c r="C30" s="10" t="s">
        <v>1396</v>
      </c>
      <c r="D30"/>
      <c r="E30"/>
      <c r="F30"/>
      <c r="G30"/>
      <c r="J30"/>
      <c r="K30"/>
      <c r="L30"/>
      <c r="M30"/>
    </row>
    <row r="31" spans="1:13" ht="15.75" customHeight="1">
      <c r="A31" s="479"/>
      <c r="C31"/>
      <c r="D31"/>
      <c r="E31"/>
      <c r="F31"/>
      <c r="G31"/>
      <c r="J31"/>
      <c r="K31"/>
      <c r="L31"/>
      <c r="M31"/>
    </row>
    <row r="32" spans="1:13" ht="15.75" customHeight="1">
      <c r="A32" s="479"/>
      <c r="C32" s="1059" t="s">
        <v>1399</v>
      </c>
      <c r="D32"/>
      <c r="E32"/>
      <c r="F32"/>
      <c r="G32"/>
      <c r="J32"/>
      <c r="K32"/>
      <c r="L32"/>
      <c r="M32"/>
    </row>
    <row r="33" spans="1:13" ht="15.75" customHeight="1">
      <c r="A33" s="479"/>
      <c r="C33" s="6"/>
      <c r="D33"/>
      <c r="E33"/>
      <c r="F33"/>
      <c r="G33"/>
      <c r="J33"/>
      <c r="K33"/>
      <c r="L33"/>
      <c r="M33"/>
    </row>
    <row r="34" spans="1:13" ht="15.75" customHeight="1">
      <c r="A34" s="479"/>
      <c r="C34" s="11" t="s">
        <v>1397</v>
      </c>
      <c r="D34"/>
      <c r="E34"/>
      <c r="F34"/>
      <c r="G34"/>
      <c r="J34"/>
      <c r="K34"/>
      <c r="L34"/>
      <c r="M34"/>
    </row>
    <row r="35" spans="1:13" ht="15.75" customHeight="1">
      <c r="A35" s="479"/>
      <c r="C35" s="6"/>
      <c r="D35"/>
      <c r="E35"/>
      <c r="F35"/>
      <c r="G35"/>
      <c r="J35"/>
      <c r="K35"/>
      <c r="L35"/>
      <c r="M35"/>
    </row>
    <row r="36" spans="1:13">
      <c r="A36" s="479"/>
      <c r="C36" s="11" t="s">
        <v>1398</v>
      </c>
      <c r="D36"/>
      <c r="E36"/>
      <c r="F36"/>
      <c r="G36"/>
      <c r="J36"/>
      <c r="K36"/>
      <c r="L36"/>
      <c r="M36"/>
    </row>
    <row r="37" spans="1:13">
      <c r="A37" s="479"/>
      <c r="C37" s="6"/>
      <c r="D37"/>
      <c r="E37"/>
      <c r="F37"/>
      <c r="G37"/>
      <c r="J37"/>
      <c r="K37"/>
      <c r="L37"/>
      <c r="M37"/>
    </row>
    <row r="38" spans="1:13">
      <c r="A38" s="479"/>
      <c r="C38" s="11" t="s">
        <v>1400</v>
      </c>
      <c r="D38"/>
      <c r="E38"/>
      <c r="F38"/>
      <c r="G38"/>
      <c r="J38"/>
      <c r="K38"/>
      <c r="L38"/>
      <c r="M38"/>
    </row>
    <row r="39" spans="1:13" ht="15.75" customHeight="1">
      <c r="A39" s="479"/>
      <c r="C39" s="12"/>
      <c r="D39"/>
      <c r="E39"/>
      <c r="F39"/>
      <c r="G39"/>
      <c r="I39"/>
      <c r="J39"/>
      <c r="K39"/>
      <c r="L39"/>
      <c r="M39"/>
    </row>
    <row r="40" spans="1:13" ht="15.75" customHeight="1">
      <c r="A40" s="479"/>
      <c r="C40" s="6"/>
      <c r="D40"/>
      <c r="E40"/>
      <c r="F40"/>
      <c r="G40"/>
      <c r="I40" s="1"/>
      <c r="J40"/>
      <c r="K40"/>
      <c r="L40"/>
      <c r="M40"/>
    </row>
    <row r="41" spans="1:13">
      <c r="A41" s="479"/>
      <c r="C41" s="11"/>
      <c r="D41"/>
      <c r="E41"/>
      <c r="F41"/>
      <c r="G41"/>
    </row>
    <row r="42" spans="1:13">
      <c r="A42" s="479"/>
      <c r="C42" s="11"/>
      <c r="D42"/>
      <c r="E42"/>
      <c r="F42"/>
      <c r="G42"/>
    </row>
    <row r="43" spans="1:13">
      <c r="A43" s="479"/>
      <c r="C43"/>
      <c r="D43"/>
      <c r="E43"/>
      <c r="F43"/>
      <c r="G43"/>
    </row>
    <row r="44" spans="1:13" ht="15.75" customHeight="1">
      <c r="A44" s="479"/>
      <c r="C44" s="12"/>
      <c r="D44"/>
      <c r="E44"/>
      <c r="F44"/>
      <c r="G44"/>
    </row>
    <row r="45" spans="1:13" ht="15.75" customHeight="1">
      <c r="A45" s="479"/>
      <c r="C45" s="6"/>
      <c r="D45"/>
      <c r="E45"/>
      <c r="F45"/>
      <c r="G45"/>
    </row>
    <row r="46" spans="1:13" ht="15.75" customHeight="1">
      <c r="A46" s="479"/>
      <c r="C46" s="11"/>
      <c r="D46"/>
      <c r="E46"/>
      <c r="F46"/>
      <c r="G46"/>
    </row>
    <row r="47" spans="1:13" ht="15.75" customHeight="1">
      <c r="A47" s="479"/>
      <c r="C47" s="11"/>
      <c r="D47"/>
      <c r="E47"/>
      <c r="F47"/>
      <c r="G47"/>
    </row>
    <row r="48" spans="1:13" ht="15.75" customHeight="1">
      <c r="A48" s="479"/>
      <c r="C48"/>
      <c r="D48"/>
      <c r="E48"/>
      <c r="F48"/>
      <c r="G48"/>
    </row>
    <row r="49" spans="1:7" ht="15.75" customHeight="1">
      <c r="A49" s="479"/>
      <c r="C49" s="12"/>
      <c r="D49"/>
      <c r="E49"/>
      <c r="F49"/>
      <c r="G49"/>
    </row>
    <row r="50" spans="1:7" ht="15.75" customHeight="1">
      <c r="A50" s="479"/>
      <c r="C50" s="6"/>
      <c r="D50"/>
      <c r="E50"/>
      <c r="F50"/>
      <c r="G50"/>
    </row>
    <row r="51" spans="1:7" ht="15.75" customHeight="1">
      <c r="C51" s="11"/>
      <c r="D51"/>
      <c r="E51"/>
      <c r="F51"/>
      <c r="G51"/>
    </row>
    <row r="52" spans="1:7" ht="15.75" customHeight="1">
      <c r="C52" s="11"/>
      <c r="D52"/>
      <c r="E52"/>
      <c r="F52"/>
      <c r="G52"/>
    </row>
    <row r="53" spans="1:7" ht="15.75" customHeight="1">
      <c r="C53"/>
      <c r="D53"/>
      <c r="E53"/>
      <c r="F53"/>
      <c r="G53"/>
    </row>
    <row r="54" spans="1:7" ht="15.75" customHeight="1">
      <c r="C54" s="12"/>
      <c r="D54"/>
      <c r="E54"/>
      <c r="F54"/>
      <c r="G54"/>
    </row>
    <row r="55" spans="1:7" ht="15.75" customHeight="1">
      <c r="C55" s="6"/>
      <c r="D55"/>
      <c r="E55"/>
      <c r="F55"/>
      <c r="G55"/>
    </row>
    <row r="56" spans="1:7" ht="15.75" customHeight="1">
      <c r="C56" s="11"/>
      <c r="D56"/>
      <c r="E56"/>
      <c r="F56"/>
      <c r="G56"/>
    </row>
    <row r="57" spans="1:7" ht="15.75" customHeight="1">
      <c r="C57" s="11"/>
      <c r="D57"/>
      <c r="E57"/>
      <c r="F57"/>
      <c r="G57"/>
    </row>
    <row r="58" spans="1:7" ht="15.75" customHeight="1">
      <c r="C58"/>
      <c r="D58"/>
      <c r="E58"/>
      <c r="F58"/>
      <c r="G58"/>
    </row>
    <row r="60" spans="1:7" ht="15.75" customHeight="1">
      <c r="C60" s="10"/>
    </row>
    <row r="61" spans="1:7" ht="15.75" customHeight="1" thickBot="1">
      <c r="C61"/>
    </row>
    <row r="62" spans="1:7" ht="15.75" customHeight="1" thickBot="1">
      <c r="C62" s="2"/>
    </row>
    <row r="63" spans="1:7" ht="15.75" customHeight="1">
      <c r="C63"/>
    </row>
    <row r="64" spans="1:7" ht="15.75" customHeight="1">
      <c r="C64" s="10"/>
    </row>
    <row r="65" spans="3:3" ht="15.75" customHeight="1" thickBot="1">
      <c r="C65"/>
    </row>
    <row r="66" spans="3:3" ht="15.75" customHeight="1" thickBot="1">
      <c r="C66" s="2"/>
    </row>
    <row r="67" spans="3:3" ht="15.75" customHeight="1">
      <c r="C67" s="6"/>
    </row>
    <row r="68" spans="3:3" ht="15.75" customHeight="1">
      <c r="C68" s="11"/>
    </row>
    <row r="69" spans="3:3" ht="15.75" customHeight="1">
      <c r="C69"/>
    </row>
    <row r="70" spans="3:3" ht="15.75" customHeight="1">
      <c r="C70" s="10"/>
    </row>
    <row r="71" spans="3:3" ht="15.75" customHeight="1" thickBot="1">
      <c r="C71"/>
    </row>
    <row r="72" spans="3:3" ht="15.75" customHeight="1" thickBot="1">
      <c r="C72" s="2"/>
    </row>
    <row r="73" spans="3:3" ht="15.75" customHeight="1">
      <c r="C73" s="6"/>
    </row>
    <row r="74" spans="3:3" ht="15.75" customHeight="1">
      <c r="C74" s="11"/>
    </row>
    <row r="75" spans="3:3" ht="15.75" customHeight="1">
      <c r="C75" s="11"/>
    </row>
    <row r="76" spans="3:3" ht="15.75" customHeight="1">
      <c r="C76" s="11"/>
    </row>
    <row r="77" spans="3:3" ht="15.75" customHeight="1">
      <c r="C77"/>
    </row>
    <row r="78" spans="3:3" ht="15.75" customHeight="1">
      <c r="C78" s="10"/>
    </row>
    <row r="79" spans="3:3" ht="15.75" customHeight="1">
      <c r="C79"/>
    </row>
    <row r="80" spans="3:3" ht="15.75" customHeight="1">
      <c r="C80" s="10"/>
    </row>
    <row r="81" spans="3:3" ht="15.75" customHeight="1" thickBot="1">
      <c r="C81"/>
    </row>
    <row r="82" spans="3:3" ht="15.75" customHeight="1" thickBot="1">
      <c r="C82" s="2"/>
    </row>
    <row r="83" spans="3:3" ht="15.75" customHeight="1">
      <c r="C83"/>
    </row>
    <row r="84" spans="3:3" ht="15.75" customHeight="1">
      <c r="C84" s="10"/>
    </row>
    <row r="85" spans="3:3" ht="15.75" customHeight="1" thickBot="1">
      <c r="C85"/>
    </row>
    <row r="86" spans="3:3" ht="15.75" customHeight="1" thickBot="1">
      <c r="C86" s="2"/>
    </row>
    <row r="87" spans="3:3" ht="15.75" customHeight="1">
      <c r="C87" s="6"/>
    </row>
    <row r="88" spans="3:3" ht="15.75" customHeight="1">
      <c r="C88" s="11"/>
    </row>
    <row r="89" spans="3:3" ht="15.75" customHeight="1">
      <c r="C89" s="11"/>
    </row>
    <row r="90" spans="3:3" ht="15.75" customHeight="1">
      <c r="C90"/>
    </row>
    <row r="91" spans="3:3" ht="15.75" customHeight="1">
      <c r="C91" s="10"/>
    </row>
    <row r="92" spans="3:3" ht="15.75" customHeight="1">
      <c r="C92"/>
    </row>
    <row r="93" spans="3:3" ht="15.75" customHeight="1">
      <c r="C93" s="10"/>
    </row>
    <row r="94" spans="3:3" ht="15.75" customHeight="1" thickBot="1">
      <c r="C94"/>
    </row>
    <row r="95" spans="3:3" ht="15.75" customHeight="1" thickBot="1">
      <c r="C95" s="2"/>
    </row>
    <row r="96" spans="3:3" ht="15.75" customHeight="1">
      <c r="C96"/>
    </row>
    <row r="97" spans="3:3" ht="15.75" customHeight="1">
      <c r="C97" s="10"/>
    </row>
    <row r="98" spans="3:3" ht="15.75" customHeight="1" thickBot="1">
      <c r="C98"/>
    </row>
    <row r="99" spans="3:3" ht="15.75" customHeight="1" thickBot="1">
      <c r="C99" s="2"/>
    </row>
    <row r="100" spans="3:3" ht="15.75" customHeight="1">
      <c r="C100" s="6"/>
    </row>
    <row r="101" spans="3:3" ht="15.75" customHeight="1">
      <c r="C101" s="11"/>
    </row>
    <row r="102" spans="3:3" ht="15.75" customHeight="1">
      <c r="C102" s="11"/>
    </row>
    <row r="103" spans="3:3" ht="15.75" customHeight="1">
      <c r="C103"/>
    </row>
    <row r="104" spans="3:3" ht="15.75" customHeight="1">
      <c r="C104" s="10"/>
    </row>
    <row r="105" spans="3:3" ht="15.75" customHeight="1">
      <c r="C105"/>
    </row>
    <row r="106" spans="3:3" ht="15.75" customHeight="1">
      <c r="C106" s="10"/>
    </row>
    <row r="107" spans="3:3" ht="15.75" customHeight="1" thickBot="1">
      <c r="C107"/>
    </row>
    <row r="108" spans="3:3" ht="15.75" customHeight="1" thickBot="1">
      <c r="C108" s="2"/>
    </row>
    <row r="109" spans="3:3" ht="15.75" customHeight="1">
      <c r="C109"/>
    </row>
    <row r="110" spans="3:3" ht="15.75" customHeight="1">
      <c r="C110" s="10"/>
    </row>
    <row r="111" spans="3:3" ht="15.75" customHeight="1" thickBot="1">
      <c r="C111"/>
    </row>
    <row r="112" spans="3:3" ht="15.75" customHeight="1" thickBot="1">
      <c r="C112" s="2"/>
    </row>
    <row r="113" spans="3:3" ht="15.75" customHeight="1">
      <c r="C113" s="6"/>
    </row>
    <row r="114" spans="3:3" ht="15.75" customHeight="1">
      <c r="C114" s="11"/>
    </row>
    <row r="115" spans="3:3" ht="15.75" customHeight="1">
      <c r="C115"/>
    </row>
    <row r="116" spans="3:3" ht="15.75" customHeight="1">
      <c r="C116" s="10"/>
    </row>
    <row r="117" spans="3:3" ht="15.75" customHeight="1">
      <c r="C117"/>
    </row>
    <row r="118" spans="3:3" ht="15.75" customHeight="1">
      <c r="C118" s="10"/>
    </row>
    <row r="119" spans="3:3" ht="15.75" customHeight="1" thickBot="1">
      <c r="C119"/>
    </row>
    <row r="120" spans="3:3" ht="15.75" customHeight="1" thickBot="1">
      <c r="C120" s="2"/>
    </row>
    <row r="121" spans="3:3" ht="15.75" customHeight="1">
      <c r="C121" s="6"/>
    </row>
    <row r="122" spans="3:3" ht="15.75" customHeight="1">
      <c r="C122" s="11"/>
    </row>
    <row r="123" spans="3:3" ht="15.75" customHeight="1">
      <c r="C123" s="11"/>
    </row>
    <row r="124" spans="3:3" ht="15.75" customHeight="1">
      <c r="C124" s="11"/>
    </row>
    <row r="125" spans="3:3" ht="15.75" customHeight="1">
      <c r="C125"/>
    </row>
    <row r="126" spans="3:3" ht="15.75" customHeight="1">
      <c r="C126" s="1"/>
    </row>
  </sheetData>
  <dataConsolidate/>
  <phoneticPr fontId="9" type="noConversion"/>
  <conditionalFormatting sqref="C8:C28">
    <cfRule type="duplicateValues" dxfId="140" priority="579"/>
  </conditionalFormatting>
  <hyperlinks>
    <hyperlink ref="D8" r:id="rId1" display="https://app.sigapregao.com.br/" xr:uid="{7DAD9708-9026-4E37-B839-48A4C69521D9}"/>
    <hyperlink ref="E8" r:id="rId2" display="https://app.sigapregao.com.br/" xr:uid="{02A7FECF-1D14-4671-A24A-944FC995A956}"/>
    <hyperlink ref="F8" r:id="rId3" display="https://app.elicitacao.com.br/home" xr:uid="{6AF9B07A-D85A-4E6E-8976-41CFFF083A05}"/>
  </hyperlinks>
  <pageMargins left="0.7" right="0.7" top="0.75" bottom="0.75" header="0.3" footer="0.3"/>
  <pageSetup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6F2A5-EC03-4849-BB16-6403F02512F3}">
  <sheetPr codeName="Sheet7" filterMode="1">
    <pageSetUpPr autoPageBreaks="0"/>
  </sheetPr>
  <dimension ref="A1:Y163"/>
  <sheetViews>
    <sheetView showGridLines="0" zoomScaleNormal="100" workbookViewId="0">
      <pane xSplit="1" ySplit="4" topLeftCell="B19" activePane="bottomRight" state="frozen"/>
      <selection pane="topRight"/>
      <selection pane="bottomLeft"/>
      <selection pane="bottomRight"/>
    </sheetView>
  </sheetViews>
  <sheetFormatPr defaultColWidth="9.140625" defaultRowHeight="15.75"/>
  <cols>
    <col min="1" max="1" width="3.85546875" style="490" customWidth="1"/>
    <col min="2" max="2" width="55.28515625" style="203" customWidth="1"/>
    <col min="3" max="3" width="67.5703125" style="4" customWidth="1"/>
    <col min="4" max="4" width="108" style="4" customWidth="1"/>
    <col min="5" max="25" width="9" customWidth="1"/>
  </cols>
  <sheetData>
    <row r="1" spans="1:2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68"/>
      <c r="C2" s="643"/>
      <c r="D2" s="643"/>
      <c r="E2" s="642"/>
      <c r="F2" s="642"/>
      <c r="G2" s="642"/>
      <c r="H2" s="642"/>
      <c r="I2" s="642"/>
      <c r="J2" s="642"/>
      <c r="K2" s="642"/>
      <c r="L2" s="642"/>
      <c r="M2" s="642"/>
      <c r="N2" s="642"/>
      <c r="O2" s="642"/>
      <c r="P2" s="642"/>
      <c r="Q2" s="642"/>
      <c r="R2" s="642"/>
      <c r="S2" s="642"/>
      <c r="T2" s="642"/>
      <c r="U2" s="634"/>
      <c r="V2" s="474"/>
      <c r="W2" s="474"/>
      <c r="X2" s="474"/>
      <c r="Y2" s="474"/>
    </row>
    <row r="3" spans="1:25"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row>
    <row r="4" spans="1:25" ht="9.75" customHeight="1" thickTop="1" thickBot="1">
      <c r="A4" s="474"/>
      <c r="B4" s="493"/>
      <c r="C4" s="493"/>
      <c r="D4" s="493"/>
      <c r="E4" s="493"/>
      <c r="F4" s="493"/>
      <c r="G4" s="493"/>
      <c r="H4" s="493"/>
      <c r="I4" s="493"/>
      <c r="J4" s="493"/>
      <c r="K4" s="493"/>
      <c r="L4" s="493"/>
      <c r="M4" s="493"/>
      <c r="N4" s="493"/>
      <c r="O4" s="493"/>
      <c r="P4" s="493"/>
      <c r="Q4" s="493"/>
      <c r="R4" s="493"/>
      <c r="S4" s="493"/>
      <c r="T4" s="493"/>
      <c r="U4" s="493"/>
      <c r="V4" s="493"/>
      <c r="W4" s="493"/>
      <c r="X4" s="493"/>
      <c r="Y4" s="494"/>
    </row>
    <row r="5" spans="1:25" ht="9.75" customHeight="1" thickTop="1">
      <c r="A5" s="476"/>
      <c r="B5" s="434"/>
      <c r="C5" s="434"/>
      <c r="D5" s="434"/>
      <c r="E5" s="434"/>
      <c r="F5" s="434"/>
      <c r="G5" s="434"/>
      <c r="H5" s="434"/>
      <c r="I5" s="434"/>
      <c r="J5" s="434"/>
      <c r="K5" s="434"/>
      <c r="L5" s="434"/>
      <c r="M5" s="434"/>
      <c r="N5" s="434"/>
      <c r="O5" s="434"/>
      <c r="P5" s="434"/>
      <c r="Q5" s="434"/>
      <c r="R5" s="434"/>
      <c r="S5" s="434"/>
      <c r="T5" s="434"/>
      <c r="U5" s="434"/>
      <c r="V5" s="434"/>
      <c r="W5" s="434"/>
      <c r="X5" s="434"/>
    </row>
    <row r="6" spans="1:25">
      <c r="A6" s="474"/>
    </row>
    <row r="7" spans="1:25">
      <c r="A7" s="474"/>
    </row>
    <row r="8" spans="1:25" ht="15">
      <c r="A8" s="474"/>
      <c r="B8" s="209" t="s">
        <v>326</v>
      </c>
      <c r="C8" s="206" t="str">
        <f>_xlfn.XLOOKUP("Nome e Número UASG",'ANALISE DO EDITAL &amp; TR'!B:B, 'ANALISE DO EDITAL &amp; TR'!D:D, "Value not found")</f>
        <v>Value not found</v>
      </c>
    </row>
    <row r="9" spans="1:25" ht="15">
      <c r="A9" s="474"/>
      <c r="B9" s="209" t="s">
        <v>327</v>
      </c>
      <c r="C9" s="206" t="str">
        <f>_xlfn.XLOOKUP("Número UASG",'ANALISE DO EDITAL &amp; TR'!B:B, 'ANALISE DO EDITAL &amp; TR'!D:D, "Value not found")</f>
        <v>Value not found</v>
      </c>
    </row>
    <row r="10" spans="1:25" ht="15">
      <c r="A10" s="474"/>
      <c r="B10" s="209" t="s">
        <v>328</v>
      </c>
      <c r="C10" s="206" t="str">
        <f>_xlfn.XLOOKUP("Município/UF", 'ANALISE DO EDITAL &amp; TR'!B:B, 'ANALISE DO EDITAL &amp; TR'!D:D, "Value not found")</f>
        <v>Página 1, Aviso de Dispensa Eletrônica nº 109/2025 ​</v>
      </c>
    </row>
    <row r="11" spans="1:25" ht="15">
      <c r="A11" s="474"/>
      <c r="B11" s="209" t="s">
        <v>329</v>
      </c>
      <c r="C11" s="206" t="str">
        <f>_xlfn.XLOOKUP("Portal", 'ANALISE DO EDITAL &amp; TR'!B:B, 'ANALISE DO EDITAL &amp; TR'!D:D, "Value not found")</f>
        <v>Página 1, Aviso de Dispensa Eletrônica nº 109/2025 ​</v>
      </c>
    </row>
    <row r="12" spans="1:25" ht="15">
      <c r="A12" s="474"/>
      <c r="B12" s="209" t="s">
        <v>330</v>
      </c>
      <c r="C12" s="206" t="str">
        <f>_xlfn.XLOOKUP("Objeto", 'ANALISE DO EDITAL &amp; TR'!B:B, 'ANALISE DO EDITAL &amp; TR'!D:D, "Value not found")</f>
        <v>Value not found</v>
      </c>
    </row>
    <row r="13" spans="1:25" ht="15">
      <c r="A13" s="474"/>
      <c r="B13" s="209" t="s">
        <v>331</v>
      </c>
      <c r="C13" s="207" t="s">
        <v>332</v>
      </c>
    </row>
    <row r="14" spans="1:25" ht="15">
      <c r="A14" s="474"/>
      <c r="B14" s="209" t="s">
        <v>333</v>
      </c>
      <c r="C14" s="208">
        <f ca="1">TODAY()</f>
        <v>45823</v>
      </c>
    </row>
    <row r="15" spans="1:25" ht="27">
      <c r="A15" s="474"/>
      <c r="B15" s="209"/>
      <c r="C15" s="206" t="s">
        <v>334</v>
      </c>
    </row>
    <row r="16" spans="1:25" ht="75">
      <c r="A16" s="474"/>
      <c r="B16" s="4"/>
      <c r="C16" s="210" t="s">
        <v>335</v>
      </c>
    </row>
    <row r="17" spans="1:4" ht="60">
      <c r="A17" s="474"/>
      <c r="B17" s="4"/>
      <c r="C17" s="171" t="str">
        <f>IF('SICAF - XRP'!D110=TRUE,"DECLARA que,",C16)</f>
        <v xml:space="preserve">A empresa XRP SOLUÇÕES INTEGRADAS LTDA,  sediada à AV. PAULISTA, 1471 – CONJ.1110 – BELA VISTA – SP  – CEP: 01311-927, inscrita no  CNPJ: 34.334165/0001-90,  INSC. ESTADUAL: 151.139.902.110 e INSC. MUNICIPAL: 6.799.597-7  DECLARA, sob as penas da lei, que  </v>
      </c>
    </row>
    <row r="18" spans="1:4">
      <c r="A18" s="474"/>
    </row>
    <row r="19" spans="1:4">
      <c r="A19" s="474"/>
    </row>
    <row r="20" spans="1:4">
      <c r="A20" s="474"/>
    </row>
    <row r="21" spans="1:4">
      <c r="A21" s="474"/>
      <c r="B21" s="204"/>
      <c r="C21" s="205"/>
      <c r="D21" s="206" t="str">
        <f>_xlfn.CONCAT(B8, "  ", C8)</f>
        <v>Assunto: Pregão Eletrônico / Dispensa nº  Value not found</v>
      </c>
    </row>
    <row r="22" spans="1:4">
      <c r="A22" s="474"/>
      <c r="B22" s="204"/>
      <c r="C22" s="205"/>
      <c r="D22" s="206" t="str">
        <f>_xlfn.CONCAT(B9, "  ", C9)</f>
        <v>Contratante - UASG:  Value not found</v>
      </c>
    </row>
    <row r="23" spans="1:4">
      <c r="A23" s="474"/>
      <c r="B23" s="204"/>
      <c r="C23" s="205"/>
      <c r="D23" s="206" t="str">
        <f>_xlfn.CONCAT(B10, "  ", C10)</f>
        <v>Município/UF  Página 1, Aviso de Dispensa Eletrônica nº 109/2025 ​</v>
      </c>
    </row>
    <row r="24" spans="1:4">
      <c r="A24" s="474"/>
      <c r="B24" s="204"/>
      <c r="C24" s="205"/>
      <c r="D24" s="206" t="str">
        <f>_xlfn.CONCAT(B11, "  ", C11)</f>
        <v>Portal :  Página 1, Aviso de Dispensa Eletrônica nº 109/2025 ​</v>
      </c>
    </row>
    <row r="25" spans="1:4">
      <c r="A25" s="474"/>
      <c r="B25" s="204"/>
      <c r="C25" s="205"/>
      <c r="D25" s="206" t="str">
        <f>_xlfn.CONCAT(B12, "  ", C12)</f>
        <v>Objeto Da Licitação   Value not found</v>
      </c>
    </row>
    <row r="26" spans="1:4" ht="16.5" thickBot="1">
      <c r="A26" s="474"/>
      <c r="B26" s="204"/>
      <c r="C26" s="205"/>
      <c r="D26" s="215" t="s">
        <v>336</v>
      </c>
    </row>
    <row r="27" spans="1:4" ht="16.5" hidden="1" thickBot="1">
      <c r="B27" s="204"/>
      <c r="C27" s="205"/>
      <c r="D27" s="206"/>
    </row>
    <row r="28" spans="1:4" ht="16.5" hidden="1" thickBot="1">
      <c r="B28" s="204"/>
      <c r="C28" s="205"/>
      <c r="D28" s="206"/>
    </row>
    <row r="29" spans="1:4" ht="15">
      <c r="A29" s="1339"/>
      <c r="B29" s="1333" t="str">
        <f>'SICAF - XRP'!C111</f>
        <v>DECLARAÇÃO DE CUMPRIMENTO DOS REQUISITOS DE HABILITAÇÃO</v>
      </c>
      <c r="C29" s="1327" t="s">
        <v>337</v>
      </c>
      <c r="D29" s="178" t="str">
        <f>IF('SICAF - XRP'!D111=TRUE, B29 &amp; CHAR(10), " ")</f>
        <v xml:space="preserve"> </v>
      </c>
    </row>
    <row r="30" spans="1:4" thickBot="1">
      <c r="A30" s="1339"/>
      <c r="B30" s="1335"/>
      <c r="C30" s="1328"/>
      <c r="D30" s="171" t="str">
        <f>IF('SICAF - XRP'!D111=TRUE, DECLARAÇÕES!$C$17 &amp; " " &amp; DECLARAÇÕES!C29 &amp; CHAR(10) &amp; " " &amp; CHAR(10) &amp; DECLARAÇÕES!$C$13 &amp; ", " &amp; TEXT(DECLARAÇÕES!$C$14,"dd") &amp; " de " &amp; TEXT(DECLARAÇÕES!$C$14,"mmmm") &amp; " de " &amp; YEAR(DECLARAÇÕES!$C$14) &amp; CHAR(10) &amp; CHAR(10) &amp; DECLARAÇÕES!$C$15, "")</f>
        <v/>
      </c>
    </row>
    <row r="31" spans="1:4" ht="30.75" hidden="1" thickBot="1">
      <c r="A31" s="1340"/>
      <c r="B31" s="1333" t="str">
        <f>'SICAF - XRP'!C112</f>
        <v>DECLARAÇÃO DE INEXISTÊNCIA DE FATOS IMPEDITIVOS</v>
      </c>
      <c r="C31" s="1327" t="s">
        <v>338</v>
      </c>
      <c r="D31" s="178" t="str">
        <f>IF('SICAF - XRP'!D112=TRUE, B31 &amp; CHAR(10), " ")</f>
        <v xml:space="preserve">DECLARAÇÃO DE INEXISTÊNCIA DE FATOS IMPEDITIVOS
</v>
      </c>
    </row>
    <row r="32" spans="1:4" ht="150.75" hidden="1" thickBot="1">
      <c r="A32" s="1340"/>
      <c r="B32" s="1335"/>
      <c r="C32" s="1328"/>
      <c r="D32" s="9" t="str">
        <f ca="1">IF('SICAF - XRP'!D112=TRUE, DECLARAÇÕES!$C$17 &amp; " " &amp; DECLARAÇÕES!C31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na forma do § 2º do art. 32 da Lei n. 8.666/1993, que, até a presente data, inexistem fatos impeditivos para sua habilitação no presente processo licitatório e que está ciente da obrigatoriedade de declarar ocorrências posteriores.
São Paulo, 15 de junho de 2025
XRP SOLUÇÕES INTEGRADAS LTDA 
Marcos F Oliveira (rúbrica)</v>
      </c>
    </row>
    <row r="33" spans="1:4" ht="30.75" hidden="1" thickBot="1">
      <c r="A33" s="1340"/>
      <c r="B33" s="1333" t="str">
        <f>'SICAF - XRP'!C113</f>
        <v>DECLARAÇÃO DE NÃO UTILIZAÇÃO DE MÃO DE OBRA INFANTIL</v>
      </c>
      <c r="C33" s="1327" t="s">
        <v>339</v>
      </c>
      <c r="D33" s="178" t="str">
        <f>IF('SICAF - XRP'!D113=TRUE, B33 &amp; CHAR(10), " ")</f>
        <v xml:space="preserve">DECLARAÇÃO DE NÃO UTILIZAÇÃO DE MÃO DE OBRA INFANTIL
</v>
      </c>
    </row>
    <row r="34" spans="1:4" ht="165.75" hidden="1" thickBot="1">
      <c r="A34" s="1340"/>
      <c r="B34" s="1335"/>
      <c r="C34" s="1328"/>
      <c r="D34" s="9" t="str">
        <f ca="1">IF('SICAF - XRP'!D113=TRUE, DECLARAÇÕES!$C$17 &amp; " " &amp; DECLARAÇÕES!C33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sob as penas da Lei, para os fins requeridos no inciso XXXIII, do artigo 7° da Constituição Federal, consoante o que se estabeleceu no artigo 1°, da Lei n° 9.854, de 27 de outubro de 1999, que não tem em seu quadro de empregados, menores de 18 anos em trabalho noturno, perigoso ou insalubre, bem como em qualquer trabalho, menores de 16 anos, salvo na condição de aprendiz, a partir de 14 anos.
São Paulo, 15 de junho de 2025
XRP SOLUÇÕES INTEGRADAS LTDA 
Marcos F Oliveira (rúbrica)</v>
      </c>
    </row>
    <row r="35" spans="1:4" ht="30.75" hidden="1" thickBot="1">
      <c r="A35" s="1340"/>
      <c r="B35" s="1333" t="str">
        <f>'SICAF - XRP'!C114</f>
        <v>DECLARAÇÃO DE ELABORAÇÃO INDEPENDENTE DE PROPOSTA</v>
      </c>
      <c r="C35" s="1327" t="s">
        <v>340</v>
      </c>
      <c r="D35" s="178" t="str">
        <f>IF('SICAF - XRP'!D114=TRUE, B35 &amp; CHAR(10), " ")</f>
        <v xml:space="preserve">DECLARAÇÃO DE ELABORAÇÃO INDEPENDENTE DE PROPOSTA
</v>
      </c>
    </row>
    <row r="36" spans="1:4" ht="375.75" hidden="1" thickBot="1">
      <c r="A36" s="1340"/>
      <c r="B36" s="1335"/>
      <c r="C36" s="1328" t="s">
        <v>341</v>
      </c>
      <c r="D36" s="9" t="str">
        <f ca="1">IF('SICAF - XRP'!D114=TRUE, DECLARAÇÕES!$C$17 &amp; " " &amp; DECLARAÇÕES!C35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por intermédio de seu representante legal, abaixo assinado, declara, sob as penas   da    lei,    em    especial    o    art.    299    do    Código    Penal    Brasileiro,    que: A proposta apresentada para participar do Pregão Eletrônico foi elaborada de maneira independente pelo Licitante, e o conteúdo da proposta não foi, no todo ou em parte, direta ou indiretamente, informado, discutido ou recebido de qualquer outro participante potencial ou de fato deste Leilão, por qualquer meio ou por qualquer pessoa;
•	 A intenção de apresentar a proposta elaborada para participar do Pregão Eletrônico não foi informada, discutida ou recebida de qualquer outro participante potencial ou de fato deste Leilão, por qualquer meio ou por qualquer pessoa;
•	 Que não tentou, por qualquer meio ou por qualquer pessoa, influir na decisão de qualquer outro participante potencial ou de fato, quanto a participar ou não da referida licitação;
•	 Que o conteúdo da proposta apresentada para   participar   Pregão   Eletrônico   não será, no todo ou em parte, direta ou indiretamente, comunicado ou discutido com qualquer outro participante potencial ou de fato deste Leilão antes da adjudicação do objeto da referida licitação;
•	 Que o conteúdo da proposta apresentada   para participar do Pregão   Eletrônico não foi, no todo ou em parte, direta ou indiretamente, informado, discutido ou recebido de qualquer integrante do Instituto Nacional do Seguro Social antes da abertura oficial das propostas; e
•	 Que está plenamente ciente do teor e da extensão desta declaração e que detém plenos poderes e informações para firmá-la.
São Paulo, 15 de junho de 2025
XRP SOLUÇÕES INTEGRADAS LTDA 
Marcos F Oliveira (rúbrica)</v>
      </c>
    </row>
    <row r="37" spans="1:4" ht="30.75" hidden="1" thickBot="1">
      <c r="A37" s="1340"/>
      <c r="B37" s="1333" t="str">
        <f>'SICAF - XRP'!C115</f>
        <v>DECLARAÇÃO DE INEXISTÊNCIA DE PARENTES</v>
      </c>
      <c r="C37" s="1327" t="s">
        <v>342</v>
      </c>
      <c r="D37" s="178" t="str">
        <f>IF('SICAF - XRP'!D115=TRUE, B37 &amp; CHAR(10), " ")</f>
        <v xml:space="preserve">DECLARAÇÃO DE INEXISTÊNCIA DE PARENTES
</v>
      </c>
    </row>
    <row r="38" spans="1:4" ht="165.75" hidden="1" thickBot="1">
      <c r="A38" s="1340"/>
      <c r="B38" s="1335"/>
      <c r="C38" s="1328" t="s">
        <v>343</v>
      </c>
      <c r="D38" s="9" t="str">
        <f ca="1">IF('SICAF - XRP'!D115=TRUE, DECLARAÇÕES!$C$17 &amp; " " &amp; DECLARAÇÕES!C37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sob as penas da lei, para fins de qualquer Concorrência, a inexistência no quadro da empresa, de sócios ou empregados com vínculo de parentesco em linha reta, colateral ou por afinidade até o terceiro grau, ou, ainda, que sejam cônjuges ou companheiros de ocupantes do quadro de Prefeitura, nos cargos de direção e chefia ou exercentes de função gratificada de mesma natureza, bem como de seus agentes políticos.
São Paulo, 15 de junho de 2025
XRP SOLUÇÕES INTEGRADAS LTDA 
Marcos F Oliveira (rúbrica)</v>
      </c>
    </row>
    <row r="39" spans="1:4" ht="30.75" hidden="1" thickBot="1">
      <c r="A39" s="1340"/>
      <c r="B39" s="1333" t="str">
        <f>'SICAF - XRP'!C116</f>
        <v>DECLARAÇÃO DE IDONEIDADE</v>
      </c>
      <c r="C39" s="1327" t="s">
        <v>344</v>
      </c>
      <c r="D39" s="178" t="str">
        <f>IF('SICAF - XRP'!D116=TRUE, B39 &amp; CHAR(10), " ")</f>
        <v xml:space="preserve">DECLARAÇÃO DE IDONEIDADE
</v>
      </c>
    </row>
    <row r="40" spans="1:4" ht="225.75" hidden="1" thickBot="1">
      <c r="A40" s="1340"/>
      <c r="B40" s="1335"/>
      <c r="C40" s="1328"/>
      <c r="D40" s="9" t="str">
        <f ca="1">IF('SICAF - XRP'!D116=TRUE, DECLARAÇÕES!$C$17 &amp; " " &amp; DECLARAÇÕES!C39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não estamos sob efeito de nenhuma “declaração de inidoneidade para contratar com a Administração Pública na esfera federal, estadual ou municipal, nos termos do Inciso IV, do Art. 87, da Lei nº 8.666, de 21 de junho de 1.993”e/ou“declaração de suspensão temporária de participar em licitação e impedimento de contratar com a Administração por prática de atos ligados exclusivamente a ações de corrupção”, nos termos do art. 87, inciso III da Lei nº 8.666/93, como que comunicará qualquer fato ou evento superveniente à entrega dos documentos da habilitação que venha alterar a atual situação quanto à capacidade jurídica, técnica, regularidade fiscal e idoneidade econômico financeira. Não obstante, “Declara” ainda, que está ciente que a falsidade das informações fornecidas pode acarretar nas aplicações de sanções previstas legalmente.
São Paulo, 15 de junho de 2025
XRP SOLUÇÕES INTEGRADAS LTDA 
Marcos F Oliveira (rúbrica)</v>
      </c>
    </row>
    <row r="41" spans="1:4" ht="30.75" hidden="1" thickBot="1">
      <c r="A41" s="1340"/>
      <c r="B41" s="1333" t="str">
        <f>'SICAF - XRP'!C117</f>
        <v>DECLARAÇÃO DE RESPONSABILIDADE</v>
      </c>
      <c r="C41" s="1327" t="s">
        <v>345</v>
      </c>
      <c r="D41" s="178" t="str">
        <f>IF('SICAF - XRP'!D117=TRUE, B41 &amp; CHAR(10), " ")</f>
        <v xml:space="preserve">DECLARAÇÃO DE RESPONSABILIDADE
</v>
      </c>
    </row>
    <row r="42" spans="1:4" ht="165.75" hidden="1" thickBot="1">
      <c r="A42" s="1340"/>
      <c r="B42" s="1335"/>
      <c r="C42" s="1328"/>
      <c r="D42" s="9" t="str">
        <f ca="1">IF('SICAF - XRP'!D117=TRUE, DECLARAÇÕES!$C$17 &amp; " " &amp; DECLARAÇÕES!C41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por intermédio de seu representante legal, abaixo assinado, declara para fins de atendimento ao que consta do edital, que tomamos conhecimento do Edital e de todas as condições de participação na Licitação e nos comprometemos a cumprir todos os termos do Edital, e a fornecer material de qualidade, sob as penas da Lei.
São Paulo, 15 de junho de 2025
XRP SOLUÇÕES INTEGRADAS LTDA 
Marcos F Oliveira (rúbrica)</v>
      </c>
    </row>
    <row r="43" spans="1:4" hidden="1" thickBot="1">
      <c r="A43" s="1340"/>
      <c r="B43" s="1333" t="str">
        <f>'SICAF - XRP'!C118</f>
        <v>DECLARAÇÃO DE AUTENTICIDADE DOS DOCUMENTOS</v>
      </c>
      <c r="C43" s="1327" t="s">
        <v>346</v>
      </c>
      <c r="D43" s="178" t="str">
        <f>IF('SICAF - XRP'!D118=TRUE, B43 &amp; CHAR(10), " ")</f>
        <v xml:space="preserve"> </v>
      </c>
    </row>
    <row r="44" spans="1:4" hidden="1" thickBot="1">
      <c r="A44" s="1340"/>
      <c r="B44" s="1335"/>
      <c r="C44" s="1328"/>
      <c r="D44" s="9" t="str">
        <f>IF('SICAF - XRP'!D118=TRUE, DECLARAÇÕES!$C$17 &amp; " " &amp; DECLARAÇÕES!C43 &amp; CHAR(10) &amp; " " &amp; CHAR(10) &amp; DECLARAÇÕES!$C$13 &amp; ", " &amp; TEXT(DECLARAÇÕES!$C$14,"dd") &amp; " de " &amp; TEXT(DECLARAÇÕES!$C$14,"mmmm") &amp; " de " &amp; YEAR(DECLARAÇÕES!$C$14) &amp; CHAR(10) &amp; CHAR(10) &amp; DECLARAÇÕES!$C$15, "")</f>
        <v/>
      </c>
    </row>
    <row r="45" spans="1:4" ht="30.75" hidden="1" thickBot="1">
      <c r="A45" s="1340"/>
      <c r="B45" s="1333" t="str">
        <f>'SICAF - XRP'!C119</f>
        <v>DECLARAÇÃO DA FRAUDE E DA CORRUPÇÃO</v>
      </c>
      <c r="C45" s="1330" t="s">
        <v>347</v>
      </c>
      <c r="D45" s="178" t="str">
        <f>IF('SICAF - XRP'!D119=TRUE, B45 &amp; CHAR(10), " ")</f>
        <v xml:space="preserve">DECLARAÇÃO DA FRAUDE E DA CORRUPÇÃO
</v>
      </c>
    </row>
    <row r="46" spans="1:4" s="4" customFormat="1" hidden="1" thickBot="1">
      <c r="A46" s="1340"/>
      <c r="B46" s="1334"/>
      <c r="C46" s="1331"/>
      <c r="D46" s="1329" t="str">
        <f ca="1">IF('SICAF - XRP'!D119=TRUE, DECLARAÇÕES!$C$17 &amp; " " &amp; DECLARAÇÕES!C45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I – Os licitantes devem observar e o contratado deve observar e fazer observar, por seus fornecedores e subcontratados, se admitida subcontratação, o mais alto padrão de ética durante todo o processo de licitação, de contratação e de execução do objeto contratual. Para os propósitos deste Anexo, definem-se as seguintes práticas:
a)	– "PRÁTICA CORRUPTA": oferecer, dar, receber ou solicitar, direta ou indiretamente, qualquer vantagem com o objetivo de influenciar a ação de servidor público no processo de licitação	ou	na	execução	de	contrato;
b)	– "PRÁTICA FRAUDULENTA": a falsificação ou omissão dos fatos, com o objetivo de influenciar o processo de licitação ou de execução de contrato;
c)	– "PRÁTICA COLUSIVA": esquematizar ou estabelecer um acordo entre dois ou mais licitantes, com ou sem o conhecimento de representantes ou prepostos do órgão licitador, visando estabelecer preços em níveis artificiais e não-competitivos;
d)	– "PRÁTICA COERCITIVA": causar danos ou ameaçar, direta ou indiretamente, às pessoas ou sua propriedade, visando influenciar sua participação em um processo licitatório ou	afetar	a	execução	do	contrato;
e)	– "PRÁTICA OBSTRUTIVA": (i) destruir, falsificar, alterar ou ocultar provas em inspeções ou fazer declarações falsas aos representantes do organismo financeiro multilateral, com o objetivo de impedir materialmente a apuração de alegações de prática prevista, deste Edital;
(ii) atos cuja intenção seja impedir materialmente o exercício do direito de o organismo financeiro		multilateral	promover		inspeção.
 II – Na hipótese de financiamento, parcial ou integral, por organismo financeiro multilateral, mediante adiantamento ou reembolso, este organismo imporá sanção sobre uma empresa ou pessoa	física,		inclusive		declarando-a	inelegível,
 indefinidamente ou por prazo determinado, para a outorga de contratos financiados pelo organismo se, em qualquer momento, constatar o envolvimento da empresa, diretamente ou por meio de um agente, em práticas corruptas, fraudulentas, colusivas, coercitivas ou obstrutivas ao participar da licitação ou da execução um contrato financiado pelo organismo. 
III – Considerando os propósitos das cláusulas acima, o licitante vencedor, como condição para a contratação, deverá concordar e autorizar que, na hipótese de o contrato vir a ser financiado, em parte ou integralmente, por organismo financeiro multilateral, mediante adiantamento ou reembolso, permitirá que o organismo financeiro e/ou pessoas por ele formalmente indicadas possam inspecionar o local de execução do contrato e todos os documentos, contas e registros relacionados à licitação e à execução do contrato.
São Paulo, 15 de junho de 2025
XRP SOLUÇÕES INTEGRADAS LTDA 
Marcos F Oliveira (rúbrica)</v>
      </c>
    </row>
    <row r="47" spans="1:4" ht="48.75" hidden="1" customHeight="1">
      <c r="A47" s="1340"/>
      <c r="B47" s="1334"/>
      <c r="C47" s="1331"/>
      <c r="D47" s="1329"/>
    </row>
    <row r="48" spans="1:4" ht="409.5" hidden="1" customHeight="1" thickBot="1">
      <c r="A48" s="1340"/>
      <c r="B48" s="1335"/>
      <c r="C48" s="1332"/>
      <c r="D48" s="1329"/>
    </row>
    <row r="49" spans="1:4" ht="30.75" hidden="1" customHeight="1">
      <c r="A49" s="1340"/>
      <c r="B49" s="1333" t="str">
        <f>'SICAF - XRP'!C120</f>
        <v>DECLARAÇÃO DE FRAUDE E CORRUPÇÃO</v>
      </c>
      <c r="C49" s="1327" t="s">
        <v>348</v>
      </c>
      <c r="D49" s="178" t="str">
        <f>IF('SICAF - XRP'!D120=TRUE, B49 &amp; CHAR(10), " ")</f>
        <v xml:space="preserve"> </v>
      </c>
    </row>
    <row r="50" spans="1:4" hidden="1" thickBot="1">
      <c r="A50" s="1340"/>
      <c r="B50" s="1335"/>
      <c r="C50" s="1328"/>
      <c r="D50" s="9" t="str">
        <f>IF('SICAF - XRP'!D120=TRUE, DECLARAÇÕES!$C$17 &amp; " " &amp; DECLARAÇÕES!C49 &amp; CHAR(10) &amp; " " &amp; CHAR(10) &amp; DECLARAÇÕES!$C$13 &amp; ", " &amp; TEXT(DECLARAÇÕES!$C$14,"dd") &amp; " de " &amp; TEXT(DECLARAÇÕES!$C$14,"mmmm") &amp; " de " &amp; YEAR(DECLARAÇÕES!$C$14) &amp; CHAR(10) &amp; CHAR(10) &amp; DECLARAÇÕES!$C$15, "")</f>
        <v/>
      </c>
    </row>
    <row r="51" spans="1:4" hidden="1" thickBot="1">
      <c r="A51" s="1340"/>
      <c r="B51" s="1333" t="str">
        <f>'SICAF - XRP'!C121</f>
        <v>DECLARAÇÃO DE ENQUADRAMENTO NO REGIME DE TRIBUTAÇÃO DE EPP</v>
      </c>
      <c r="C51" s="1327" t="s">
        <v>349</v>
      </c>
      <c r="D51" s="178" t="str">
        <f>IF('SICAF - XRP'!D121=TRUE, B51 &amp; CHAR(10), " ")</f>
        <v xml:space="preserve"> </v>
      </c>
    </row>
    <row r="52" spans="1:4" hidden="1" thickBot="1">
      <c r="A52" s="1340"/>
      <c r="B52" s="1335"/>
      <c r="C52" s="1328" t="s">
        <v>350</v>
      </c>
      <c r="D52" s="9" t="str">
        <f>IF('SICAF - XRP'!D121=TRUE, DECLARAÇÕES!$C$17 &amp; " " &amp; DECLARAÇÕES!C51 &amp; CHAR(10) &amp; " " &amp; CHAR(10) &amp; DECLARAÇÕES!$C$13 &amp; ", " &amp; TEXT(DECLARAÇÕES!$C$14,"dd") &amp; " de " &amp; TEXT(DECLARAÇÕES!$C$14,"mmmm") &amp; " de " &amp; YEAR(DECLARAÇÕES!$C$14) &amp; CHAR(10) &amp; CHAR(10) &amp; DECLARAÇÕES!$C$15, "")</f>
        <v/>
      </c>
    </row>
    <row r="53" spans="1:4" ht="30.75" hidden="1" thickBot="1">
      <c r="A53" s="1340"/>
      <c r="B53" s="1333" t="str">
        <f>'SICAF - XRP'!C122</f>
        <v>DECLARAÇÃO CUMPRIMENTO COTA DE APRENDIZ</v>
      </c>
      <c r="C53" s="1327" t="s">
        <v>351</v>
      </c>
      <c r="D53" s="178" t="str">
        <f>IF('SICAF - XRP'!D122=TRUE, B53 &amp; CHAR(10), " ")</f>
        <v xml:space="preserve">DECLARAÇÃO CUMPRIMENTO COTA DE APRENDIZ
</v>
      </c>
    </row>
    <row r="54" spans="1:4" ht="135.75" hidden="1" thickBot="1">
      <c r="A54" s="1340"/>
      <c r="B54" s="1335"/>
      <c r="C54" s="1328"/>
      <c r="D54" s="9" t="str">
        <f ca="1">IF('SICAF - XRP'!D122=TRUE, DECLARAÇÕES!$C$17 &amp; " " &amp; DECLARAÇÕES!C53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que cumpriremos a cota de aprendiz a que estamos obrigados, nos termos do art. 429 e seguintes da CLT.
São Paulo, 15 de junho de 2025
XRP SOLUÇÕES INTEGRADAS LTDA 
Marcos F Oliveira (rúbrica)</v>
      </c>
    </row>
    <row r="55" spans="1:4" hidden="1" thickBot="1">
      <c r="A55" s="1341"/>
      <c r="B55" s="1325" t="str">
        <f>'SICAF - XRP'!C123</f>
        <v>LAUDOS E CATÁLOGOS TÉCNICOS</v>
      </c>
      <c r="C55" s="1327" t="s">
        <v>352</v>
      </c>
      <c r="D55" s="178" t="str">
        <f>IF('SICAF - XRP'!D123=TRUE, B55 &amp; CHAR(10), " ")</f>
        <v xml:space="preserve"> </v>
      </c>
    </row>
    <row r="56" spans="1:4" hidden="1" thickBot="1">
      <c r="A56" s="1341"/>
      <c r="B56" s="1326" t="str">
        <f>'SICAF - XRP'!C124</f>
        <v>DECLARAÇÕES GERAIS</v>
      </c>
      <c r="C56" s="1328"/>
      <c r="D56" s="9" t="str">
        <f>IF('SICAF - XRP'!D123=TRUE, DECLARAÇÕES!$C$17 &amp; " " &amp; DECLARAÇÕES!C55 &amp; CHAR(10) &amp; " " &amp; CHAR(10) &amp; DECLARAÇÕES!$C$13 &amp; ", " &amp; TEXT(DECLARAÇÕES!$C$14,"dd") &amp; " de " &amp; TEXT(DECLARAÇÕES!$C$14,"mmmm") &amp; " de " &amp; YEAR(DECLARAÇÕES!$C$14) &amp; CHAR(10) &amp; CHAR(10) &amp; DECLARAÇÕES!$C$15, "")</f>
        <v/>
      </c>
    </row>
    <row r="57" spans="1:4" ht="30" hidden="1" customHeight="1">
      <c r="A57" s="1341"/>
      <c r="B57" s="1325" t="str">
        <f>'SICAF - XRP'!C124</f>
        <v>DECLARAÇÕES GERAIS</v>
      </c>
      <c r="C57" s="1343" t="s">
        <v>353</v>
      </c>
      <c r="D57" s="178" t="str">
        <f>IF('SICAF - XRP'!D124=TRUE, B57 &amp; CHAR(10), " ")</f>
        <v xml:space="preserve"> </v>
      </c>
    </row>
    <row r="58" spans="1:4" ht="408.75" hidden="1" customHeight="1">
      <c r="A58" s="1341"/>
      <c r="B58" s="1338"/>
      <c r="C58" s="1344"/>
      <c r="D58" s="1336" t="str">
        <f>IF('SICAF - XRP'!D124=TRUE, DECLARAÇÕES!$C$17 &amp; " " &amp; DECLARAÇÕES!C57 &amp; CHAR(10) &amp; " " &amp; CHAR(10) &amp; DECLARAÇÕES!$C$13 &amp; ", " &amp; TEXT(DECLARAÇÕES!$C$14,"dd") &amp; " de " &amp; TEXT(DECLARAÇÕES!$C$14,"mmmm") &amp; " de " &amp; YEAR(DECLARAÇÕES!$C$14) &amp; CHAR(10) &amp; CHAR(10) &amp; DECLARAÇÕES!$C$15, "")</f>
        <v/>
      </c>
    </row>
    <row r="59" spans="1:4" ht="228.75" hidden="1" customHeight="1" thickBot="1">
      <c r="A59" s="491"/>
      <c r="B59" s="1326"/>
      <c r="C59" s="1345"/>
      <c r="D59" s="1336"/>
    </row>
    <row r="60" spans="1:4" hidden="1" thickBot="1">
      <c r="A60" s="1341"/>
      <c r="B60" s="1325" t="str">
        <f>'SICAF - XRP'!C125</f>
        <v>DECLARAÇÃO GARANTIA</v>
      </c>
      <c r="C60" s="1327" t="s">
        <v>354</v>
      </c>
      <c r="D60" s="178" t="str">
        <f>IF('SICAF - XRP'!D125=TRUE, B60 &amp; CHAR(10), " ")</f>
        <v xml:space="preserve"> </v>
      </c>
    </row>
    <row r="61" spans="1:4" hidden="1" thickBot="1">
      <c r="A61" s="1341"/>
      <c r="B61" s="1326" t="str">
        <f>'SICAF - XRP'!C126</f>
        <v>DECLARAÇÃO QUE ESTÁ CIENTE E CONCORDA COM AS CONDIÇÕES CONTIDAS NO EDITAL E SEUS ANEXOS</v>
      </c>
      <c r="C61" s="1328"/>
      <c r="D61" s="9" t="str">
        <f>IF('SICAF - XRP'!D125=TRUE, DECLARAÇÕES!$C$17 &amp; " " &amp; DECLARAÇÕES!C60 &amp; CHAR(10) &amp; " " &amp; CHAR(10) &amp; DECLARAÇÕES!$C$13 &amp; ", " &amp; TEXT(DECLARAÇÕES!$C$14,"dd") &amp; " de " &amp; TEXT(DECLARAÇÕES!$C$14,"mmmm") &amp; " de " &amp; YEAR(DECLARAÇÕES!$C$14) &amp; CHAR(10) &amp; CHAR(10) &amp; DECLARAÇÕES!$C$15, "")</f>
        <v/>
      </c>
    </row>
    <row r="62" spans="1:4" hidden="1" thickBot="1">
      <c r="A62" s="1341"/>
      <c r="B62" s="1325" t="str">
        <f>'SICAF - XRP'!C126</f>
        <v>DECLARAÇÃO QUE ESTÁ CIENTE E CONCORDA COM AS CONDIÇÕES CONTIDAS NO EDITAL E SEUS ANEXOS</v>
      </c>
      <c r="C62" s="1327" t="s">
        <v>355</v>
      </c>
      <c r="D62" s="178" t="str">
        <f>IF('SICAF - XRP'!D126=TRUE, B62 &amp; CHAR(10), " ")</f>
        <v xml:space="preserve"> </v>
      </c>
    </row>
    <row r="63" spans="1:4" hidden="1" thickBot="1">
      <c r="A63" s="1341"/>
      <c r="B63" s="1326" t="str">
        <f>'SICAF - XRP'!C127</f>
        <v>DECLARAÇÃO DE RESPONSABILIDADE PELA ENTREGA DOS ITENS/PRESTAÇÃO DOS SERVIÇOS LICITADOS</v>
      </c>
      <c r="C63" s="1328"/>
      <c r="D63" s="9" t="str">
        <f>IF('SICAF - XRP'!D126=TRUE, DECLARAÇÕES!$C$17 &amp; " " &amp; DECLARAÇÕES!C62 &amp; CHAR(10) &amp; " " &amp; CHAR(10) &amp; DECLARAÇÕES!$C$13 &amp; ", " &amp; TEXT(DECLARAÇÕES!$C$14,"dd") &amp; " de " &amp; TEXT(DECLARAÇÕES!$C$14,"mmmm") &amp; " de " &amp; YEAR(DECLARAÇÕES!$C$14) &amp; CHAR(10) &amp; CHAR(10) &amp; DECLARAÇÕES!$C$15, "")</f>
        <v/>
      </c>
    </row>
    <row r="64" spans="1:4" hidden="1" thickBot="1">
      <c r="A64" s="1341"/>
      <c r="B64" s="1325" t="str">
        <f>'SICAF - XRP'!C127</f>
        <v>DECLARAÇÃO DE RESPONSABILIDADE PELA ENTREGA DOS ITENS/PRESTAÇÃO DOS SERVIÇOS LICITADOS</v>
      </c>
      <c r="C64" s="1327" t="s">
        <v>356</v>
      </c>
      <c r="D64" s="178" t="str">
        <f>IF('SICAF - XRP'!D127=TRUE, B64 &amp; CHAR(10), " ")</f>
        <v xml:space="preserve"> </v>
      </c>
    </row>
    <row r="65" spans="1:4" hidden="1" thickBot="1">
      <c r="A65" s="1341"/>
      <c r="B65" s="1326" t="str">
        <f>'SICAF - XRP'!C131</f>
        <v>DECLARAÇÃO DE CONTRATOS FIRMADOS COM A ADMINISTRAÇÃO PÚBLICA</v>
      </c>
      <c r="C65" s="1328"/>
      <c r="D65" s="9" t="str">
        <f>IF('SICAF - XRP'!D127=TRUE, DECLARAÇÕES!$C$17 &amp; " " &amp; DECLARAÇÕES!C64 &amp; CHAR(10) &amp; " " &amp; CHAR(10) &amp; DECLARAÇÕES!$C$13 &amp; ", " &amp; TEXT(DECLARAÇÕES!$C$14,"dd") &amp; " de " &amp; TEXT(DECLARAÇÕES!$C$14,"mmmm") &amp; " de " &amp; YEAR(DECLARAÇÕES!$C$14) &amp; CHAR(10) &amp; CHAR(10) &amp; DECLARAÇÕES!$C$15, "")</f>
        <v/>
      </c>
    </row>
    <row r="66" spans="1:4" hidden="1" thickBot="1">
      <c r="A66" s="1341"/>
      <c r="B66" s="1325" t="str">
        <f>'SICAF - XRP'!C128</f>
        <v>DECLARAÇÃO DE ELABORAÇÃO INDEPENDENTE DE PROPOSTA</v>
      </c>
      <c r="C66" s="1327" t="s">
        <v>357</v>
      </c>
      <c r="D66" s="178" t="str">
        <f>IF('SICAF - XRP'!D128=TRUE, B66 &amp; CHAR(10), " ")</f>
        <v xml:space="preserve"> </v>
      </c>
    </row>
    <row r="67" spans="1:4" hidden="1" thickBot="1">
      <c r="A67" s="1341"/>
      <c r="B67" s="1326" t="str">
        <f>'SICAF - XRP'!C130</f>
        <v>DECLARAÇÃO NEGATIVA DE DOAÇÃO ELEITORAL</v>
      </c>
      <c r="C67" s="1328"/>
      <c r="D67" s="9" t="str">
        <f>IF('SICAF - XRP'!D128=TRUE, DECLARAÇÕES!$C$17 &amp; " " &amp; DECLARAÇÕES!C66 &amp; CHAR(10) &amp; " " &amp; CHAR(10) &amp; DECLARAÇÕES!$C$13 &amp; ", " &amp; TEXT(DECLARAÇÕES!$C$14,"dd") &amp; " de " &amp; TEXT(DECLARAÇÕES!$C$14,"mmmm") &amp; " de " &amp; YEAR(DECLARAÇÕES!$C$14) &amp; CHAR(10) &amp; CHAR(10) &amp; DECLARAÇÕES!$C$15, "")</f>
        <v/>
      </c>
    </row>
    <row r="68" spans="1:4" hidden="1" thickBot="1">
      <c r="A68" s="1341"/>
      <c r="B68" s="1325" t="str">
        <f>'SICAF - XRP'!C129</f>
        <v>DECLARAÇÃO DE ATENDIMENTO A TODA A LEGISLAÇÃO VIGENTE</v>
      </c>
      <c r="C68" s="1327" t="s">
        <v>358</v>
      </c>
      <c r="D68" s="178" t="str">
        <f>IF('SICAF - XRP'!D129=TRUE, B68 &amp; CHAR(10), " ")</f>
        <v xml:space="preserve"> </v>
      </c>
    </row>
    <row r="69" spans="1:4" s="8" customFormat="1" ht="267" hidden="1" customHeight="1">
      <c r="A69" s="1341"/>
      <c r="B69" s="1338"/>
      <c r="C69" s="1337"/>
      <c r="D69" s="1336" t="str">
        <f>IF('SICAF - XRP'!D129=TRUE, DECLARAÇÕES!$C$17 &amp; " " &amp; DECLARAÇÕES!C68 &amp; CHAR(10) &amp; " " &amp; CHAR(10) &amp; DECLARAÇÕES!$C$13 &amp; ", " &amp; TEXT(DECLARAÇÕES!$C$14,"dd") &amp; " de " &amp; TEXT(DECLARAÇÕES!$C$14,"mmmm") &amp; " de " &amp; YEAR(DECLARAÇÕES!$C$14) &amp; CHAR(10) &amp; CHAR(10) &amp; DECLARAÇÕES!$C$15, "")</f>
        <v/>
      </c>
    </row>
    <row r="70" spans="1:4" s="8" customFormat="1" ht="240" hidden="1" customHeight="1" thickBot="1">
      <c r="A70" s="1341"/>
      <c r="B70" s="1326"/>
      <c r="C70" s="1328"/>
      <c r="D70" s="1336"/>
    </row>
    <row r="71" spans="1:4" hidden="1" thickBot="1">
      <c r="A71" s="1341"/>
      <c r="B71" s="1325" t="str">
        <f>'SICAF - XRP'!C130</f>
        <v>DECLARAÇÃO NEGATIVA DE DOAÇÃO ELEITORAL</v>
      </c>
      <c r="C71" s="1327" t="s">
        <v>359</v>
      </c>
      <c r="D71" s="178" t="str">
        <f>IF('SICAF - XRP'!D130=TRUE, B71 &amp; CHAR(10), " ")</f>
        <v xml:space="preserve"> </v>
      </c>
    </row>
    <row r="72" spans="1:4" hidden="1" thickBot="1">
      <c r="A72" s="1341"/>
      <c r="B72" s="1326" t="e">
        <f>'SICAF - XRP'!#REF!</f>
        <v>#REF!</v>
      </c>
      <c r="C72" s="1328"/>
      <c r="D72" s="9" t="str">
        <f>IF('SICAF - XRP'!D130=TRUE, DECLARAÇÕES!$C$17 &amp; " " &amp; DECLARAÇÕES!C71 &amp; CHAR(10) &amp; " " &amp; CHAR(10) &amp; DECLARAÇÕES!$C$13 &amp; ", " &amp; TEXT(DECLARAÇÕES!$C$14,"dd") &amp; " de " &amp; TEXT(DECLARAÇÕES!$C$14,"mmmm") &amp; " de " &amp; YEAR(DECLARAÇÕES!$C$14) &amp; CHAR(10) &amp; CHAR(10) &amp; DECLARAÇÕES!$C$15, "")</f>
        <v/>
      </c>
    </row>
    <row r="73" spans="1:4" hidden="1" thickBot="1">
      <c r="A73" s="1341"/>
      <c r="B73" s="1325" t="str">
        <f>'SICAF - XRP'!C131</f>
        <v>DECLARAÇÃO DE CONTRATOS FIRMADOS COM A ADMINISTRAÇÃO PÚBLICA</v>
      </c>
      <c r="C73" s="1327" t="s">
        <v>360</v>
      </c>
      <c r="D73" s="178" t="str">
        <f>IF('SICAF - XRP'!D131=TRUE, B73 &amp; CHAR(10), " ")</f>
        <v xml:space="preserve"> </v>
      </c>
    </row>
    <row r="74" spans="1:4" hidden="1" thickBot="1">
      <c r="A74" s="1341"/>
      <c r="B74" s="1326" t="e">
        <f>'SICAF - XRP'!#REF!</f>
        <v>#REF!</v>
      </c>
      <c r="C74" s="1328"/>
      <c r="D74" s="9" t="str">
        <f>IF('SICAF - XRP'!D131=TRUE, DECLARAÇÕES!$C$17 &amp; " " &amp; DECLARAÇÕES!C73 &amp; CHAR(10) &amp; " " &amp; CHAR(10) &amp; DECLARAÇÕES!$C$13 &amp; ", " &amp; TEXT(DECLARAÇÕES!$C$14,"dd") &amp; " de " &amp; TEXT(DECLARAÇÕES!$C$14,"mmmm") &amp; " de " &amp; YEAR(DECLARAÇÕES!$C$14) &amp; CHAR(10) &amp; CHAR(10) &amp; DECLARAÇÕES!$C$15, "")</f>
        <v/>
      </c>
    </row>
    <row r="75" spans="1:4" hidden="1" thickBot="1">
      <c r="A75" s="1341"/>
      <c r="B75" s="1325" t="str">
        <f>'SICAF - XRP'!C132</f>
        <v>DECLARAÇÃO DE CUMPRIMENTO DE FATOS IMPEDITIVOS</v>
      </c>
      <c r="C75" s="1327" t="s">
        <v>338</v>
      </c>
      <c r="D75" s="178" t="str">
        <f>IF('SICAF - XRP'!D132=TRUE, B75 &amp; CHAR(10), " ")</f>
        <v xml:space="preserve"> </v>
      </c>
    </row>
    <row r="76" spans="1:4" hidden="1" thickBot="1">
      <c r="A76" s="1341"/>
      <c r="B76" s="1326" t="e">
        <f>'SICAF - XRP'!#REF!</f>
        <v>#REF!</v>
      </c>
      <c r="C76" s="1328"/>
      <c r="D76" s="9" t="str">
        <f>IF('SICAF - XRP'!D132=TRUE, DECLARAÇÕES!$C$17 &amp; " " &amp; DECLARAÇÕES!C75 &amp; CHAR(10) &amp; " " &amp; CHAR(10) &amp; DECLARAÇÕES!$C$13 &amp; ", " &amp; TEXT(DECLARAÇÕES!$C$14,"dd") &amp; " de " &amp; TEXT(DECLARAÇÕES!$C$14,"mmmm") &amp; " de " &amp; YEAR(DECLARAÇÕES!$C$14) &amp; CHAR(10) &amp; CHAR(10) &amp; DECLARAÇÕES!$C$15, "")</f>
        <v/>
      </c>
    </row>
    <row r="77" spans="1:4" hidden="1" thickBot="1">
      <c r="A77" s="1341"/>
      <c r="B77" s="1325" t="str">
        <f>'SICAF - XRP'!C133</f>
        <v>DECLARAÇÃO AUTORIZANDO A PREFEITURA MUNICIPAL PARA INVESTIGAÇÕES COMPLEMENTARES QUE SE FIZEREM NECESSÁRIAS</v>
      </c>
      <c r="C77" s="1327" t="s">
        <v>361</v>
      </c>
      <c r="D77" s="178" t="str">
        <f>IF('SICAF - XRP'!D133=TRUE, B77 &amp; CHAR(10), " ")</f>
        <v xml:space="preserve"> </v>
      </c>
    </row>
    <row r="78" spans="1:4" hidden="1" thickBot="1">
      <c r="A78" s="1341"/>
      <c r="B78" s="1326" t="e">
        <f>'SICAF - XRP'!#REF!</f>
        <v>#REF!</v>
      </c>
      <c r="C78" s="1328"/>
      <c r="D78" s="9" t="str">
        <f>IF('SICAF - XRP'!D133=TRUE, DECLARAÇÕES!$C$17 &amp; " " &amp; DECLARAÇÕES!C78 &amp; CHAR(10) &amp; " " &amp; CHAR(10) &amp; DECLARAÇÕES!$C$13 &amp; ", " &amp; TEXT(DECLARAÇÕES!$C$14,"dd") &amp; " de " &amp; TEXT(DECLARAÇÕES!$C$14,"mmmm") &amp; " de " &amp; YEAR(DECLARAÇÕES!$C$14) &amp; CHAR(10) &amp; CHAR(10) &amp; DECLARAÇÕES!$C$15, "")</f>
        <v/>
      </c>
    </row>
    <row r="79" spans="1:4" hidden="1" thickBot="1">
      <c r="A79" s="1341"/>
      <c r="B79" s="1325" t="str">
        <f>'SICAF - XRP'!C134</f>
        <v>DECLARAÇÃO DE NÃO UTILIZAÇÃO DE MÃO-DE-OBRA DE MENORES</v>
      </c>
      <c r="C79" s="1327" t="s">
        <v>362</v>
      </c>
      <c r="D79" s="178" t="str">
        <f>IF('SICAF - XRP'!D134=TRUE, B79 &amp; CHAR(10), " ")</f>
        <v xml:space="preserve"> </v>
      </c>
    </row>
    <row r="80" spans="1:4" hidden="1" thickBot="1">
      <c r="A80" s="1341"/>
      <c r="B80" s="1326" t="e">
        <f>'SICAF - XRP'!#REF!</f>
        <v>#REF!</v>
      </c>
      <c r="C80" s="1328"/>
      <c r="D80" s="9" t="str">
        <f>IF('SICAF - XRP'!D134=TRUE, DECLARAÇÕES!$C$17 &amp; " " &amp; DECLARAÇÕES!C79 &amp; CHAR(10) &amp; " " &amp; CHAR(10) &amp; DECLARAÇÕES!$C$13 &amp; ", " &amp; TEXT(DECLARAÇÕES!$C$14,"dd") &amp; " de " &amp; TEXT(DECLARAÇÕES!$C$14,"mmmm") &amp; " de " &amp; YEAR(DECLARAÇÕES!$C$14) &amp; CHAR(10) &amp; CHAR(10) &amp; DECLARAÇÕES!$C$15, "")</f>
        <v/>
      </c>
    </row>
    <row r="81" spans="1:4" ht="15">
      <c r="A81" s="1342"/>
      <c r="B81" s="1325" t="str">
        <f>'SICAF - XRP'!C135</f>
        <v>DECLARAÇÃO DE AUTENTICIDADE DE DOCUMENTOS</v>
      </c>
      <c r="C81" s="1327" t="s">
        <v>363</v>
      </c>
      <c r="D81" s="178" t="str">
        <f>IF('SICAF - XRP'!D135=TRUE, B81 &amp; CHAR(10), " ")</f>
        <v xml:space="preserve"> </v>
      </c>
    </row>
    <row r="82" spans="1:4" thickBot="1">
      <c r="A82" s="1342"/>
      <c r="B82" s="1326" t="e">
        <f>'SICAF - XRP'!#REF!</f>
        <v>#REF!</v>
      </c>
      <c r="C82" s="1328"/>
      <c r="D82" s="9" t="str">
        <f>IF('SICAF - XRP'!D135=TRUE, DECLARAÇÕES!$C$17 &amp; " " &amp; DECLARAÇÕES!C81 &amp; CHAR(10) &amp; " " &amp; CHAR(10) &amp; DECLARAÇÕES!$C$13 &amp; ", " &amp; TEXT(DECLARAÇÕES!$C$14,"dd") &amp; " de " &amp; TEXT(DECLARAÇÕES!$C$14,"mmmm") &amp; " de " &amp; YEAR(DECLARAÇÕES!$C$14) &amp; CHAR(10) &amp; CHAR(10) &amp; DECLARAÇÕES!$C$15, "")</f>
        <v/>
      </c>
    </row>
    <row r="83" spans="1:4" ht="15">
      <c r="A83" s="1342"/>
      <c r="B83" s="1325" t="str">
        <f>'SICAF - XRP'!C136</f>
        <v>DECLARAÇÃO DE QUE A EMPRESA NÃO EMPREGA SERVIDOR PÚBLICO</v>
      </c>
      <c r="C83" s="1327" t="s">
        <v>364</v>
      </c>
      <c r="D83" s="178" t="str">
        <f>IF('SICAF - XRP'!D136=TRUE, B83 &amp; CHAR(10), " ")</f>
        <v xml:space="preserve"> </v>
      </c>
    </row>
    <row r="84" spans="1:4" thickBot="1">
      <c r="A84" s="1342"/>
      <c r="B84" s="1326" t="e">
        <f>'SICAF - XRP'!#REF!</f>
        <v>#REF!</v>
      </c>
      <c r="C84" s="1328"/>
      <c r="D84" s="9" t="str">
        <f>IF('SICAF - XRP'!D136=TRUE, DECLARAÇÕES!$C$17 &amp; " " &amp; DECLARAÇÕES!C83 &amp; CHAR(10) &amp; " " &amp; CHAR(10) &amp; DECLARAÇÕES!$C$13 &amp; ", " &amp; TEXT(DECLARAÇÕES!$C$14,"dd") &amp; " de " &amp; TEXT(DECLARAÇÕES!$C$14,"mmmm") &amp; " de " &amp; YEAR(DECLARAÇÕES!$C$14) &amp; CHAR(10) &amp; CHAR(10) &amp; DECLARAÇÕES!$C$15, "")</f>
        <v/>
      </c>
    </row>
    <row r="85" spans="1:4" hidden="1" thickBot="1">
      <c r="A85" s="1341"/>
      <c r="B85" s="1325" t="str">
        <f>'SICAF - XRP'!C137</f>
        <v>DADOS CADASTRAIS DO FORNECEDOR</v>
      </c>
      <c r="C85" s="1327" t="s">
        <v>365</v>
      </c>
      <c r="D85" s="178" t="str">
        <f>IF('SICAF - XRP'!D137=TRUE, B85 &amp; CHAR(10), " ")</f>
        <v xml:space="preserve"> </v>
      </c>
    </row>
    <row r="86" spans="1:4" hidden="1" thickBot="1">
      <c r="A86" s="1341"/>
      <c r="B86" s="1326" t="e">
        <f>'SICAF - XRP'!#REF!</f>
        <v>#REF!</v>
      </c>
      <c r="C86" s="1328"/>
      <c r="D86" s="9" t="str">
        <f>IF('SICAF - XRP'!D137=TRUE, DECLARAÇÕES!$C$17 &amp; " " &amp; DECLARAÇÕES!C85 &amp; CHAR(10) &amp; " " &amp; CHAR(10) &amp; DECLARAÇÕES!$C$13 &amp; ", " &amp; TEXT(DECLARAÇÕES!$C$14,"dd") &amp; " de " &amp; TEXT(DECLARAÇÕES!$C$14,"mmmm") &amp; " de " &amp; YEAR(DECLARAÇÕES!$C$14) &amp; CHAR(10) &amp; CHAR(10) &amp; DECLARAÇÕES!$C$15, "")</f>
        <v/>
      </c>
    </row>
    <row r="87" spans="1:4" hidden="1" thickBot="1">
      <c r="A87" s="1341"/>
      <c r="B87" s="1325" t="str">
        <f>'SICAF - XRP'!C138</f>
        <v>DECLARAÇÃO DE NEPOTISMO</v>
      </c>
      <c r="C87" s="1327" t="s">
        <v>366</v>
      </c>
      <c r="D87" s="178" t="str">
        <f>IF('SICAF - XRP'!D138=TRUE, B87 &amp; CHAR(10), " ")</f>
        <v xml:space="preserve"> </v>
      </c>
    </row>
    <row r="88" spans="1:4" hidden="1" thickBot="1">
      <c r="A88" s="1341"/>
      <c r="B88" s="1326" t="e">
        <f>'SICAF - XRP'!#REF!</f>
        <v>#REF!</v>
      </c>
      <c r="C88" s="1328"/>
      <c r="D88" s="9" t="str">
        <f>IF('SICAF - XRP'!D138=TRUE, DECLARAÇÕES!$C$17 &amp; " " &amp; DECLARAÇÕES!C87 &amp; CHAR(10) &amp; " " &amp; CHAR(10) &amp; DECLARAÇÕES!$C$13 &amp; ", " &amp; TEXT(DECLARAÇÕES!$C$14,"dd") &amp; " de " &amp; TEXT(DECLARAÇÕES!$C$14,"mmmm") &amp; " de " &amp; YEAR(DECLARAÇÕES!$C$14) &amp; CHAR(10) &amp; CHAR(10) &amp; DECLARAÇÕES!$C$15, "")</f>
        <v/>
      </c>
    </row>
    <row r="89" spans="1:4" hidden="1" thickBot="1">
      <c r="A89" s="1341"/>
      <c r="B89" s="1325" t="str">
        <f>'SICAF - XRP'!C139</f>
        <v>DECLARAÇÃO DE DISPONIBILIDADE - TEMPO HÁBIL</v>
      </c>
      <c r="C89" s="1327" t="s">
        <v>367</v>
      </c>
      <c r="D89" s="178" t="str">
        <f>IF('SICAF - XRP'!D139=TRUE, B89 &amp; CHAR(10), " ")</f>
        <v xml:space="preserve"> </v>
      </c>
    </row>
    <row r="90" spans="1:4" hidden="1" thickBot="1">
      <c r="A90" s="1341"/>
      <c r="B90" s="1326" t="e">
        <f>'SICAF - XRP'!#REF!</f>
        <v>#REF!</v>
      </c>
      <c r="C90" s="1328"/>
      <c r="D90" s="9" t="str">
        <f>IF('SICAF - XRP'!D139=TRUE, DECLARAÇÕES!$C$17 &amp; " " &amp; DECLARAÇÕES!C89 &amp; CHAR(10) &amp; " " &amp; CHAR(10) &amp; DECLARAÇÕES!$C$13 &amp; ", " &amp; TEXT(DECLARAÇÕES!$C$14,"dd") &amp; " de " &amp; TEXT(DECLARAÇÕES!$C$14,"mmmm") &amp; " de " &amp; YEAR(DECLARAÇÕES!$C$14) &amp; CHAR(10) &amp; CHAR(10) &amp; DECLARAÇÕES!$C$15, "")</f>
        <v/>
      </c>
    </row>
    <row r="91" spans="1:4" hidden="1" thickBot="1">
      <c r="A91" s="1341"/>
      <c r="B91" s="1325" t="str">
        <f>'SICAF - XRP'!C140</f>
        <v>CARTA DE CREDENCIAMENTO</v>
      </c>
      <c r="C91" s="1327" t="s">
        <v>368</v>
      </c>
      <c r="D91" s="178" t="str">
        <f>IF('SICAF - XRP'!D140=TRUE, B91 &amp; CHAR(10), " ")</f>
        <v xml:space="preserve"> </v>
      </c>
    </row>
    <row r="92" spans="1:4" hidden="1" thickBot="1">
      <c r="A92" s="1341"/>
      <c r="B92" s="1326" t="e">
        <f>'SICAF - XRP'!#REF!</f>
        <v>#REF!</v>
      </c>
      <c r="C92" s="1328"/>
      <c r="D92" s="9" t="str">
        <f>IF('SICAF - XRP'!D140=TRUE, DECLARAÇÕES!$C$17 &amp; " " &amp; DECLARAÇÕES!C91 &amp; CHAR(10) &amp; " " &amp; CHAR(10) &amp; DECLARAÇÕES!$C$13 &amp; ", " &amp; TEXT(DECLARAÇÕES!$C$14,"dd") &amp; " de " &amp; TEXT(DECLARAÇÕES!$C$14,"mmmm") &amp; " de " &amp; YEAR(DECLARAÇÕES!$C$14) &amp; CHAR(10) &amp; CHAR(10) &amp; DECLARAÇÕES!$C$15, "")</f>
        <v/>
      </c>
    </row>
    <row r="93" spans="1:4" ht="15">
      <c r="A93" s="1342"/>
      <c r="B93" s="1325" t="str">
        <f>'SICAF - XRP'!C141</f>
        <v>DECLARAÇÃO DE COMPROMISSO COM AS BOAS PRÁTICAS SUSTENTÁVEIS</v>
      </c>
      <c r="C93" s="1327" t="s">
        <v>369</v>
      </c>
      <c r="D93" s="178" t="str">
        <f>IF('SICAF - XRP'!D141=TRUE, B93 &amp; CHAR(10), " ")</f>
        <v xml:space="preserve"> </v>
      </c>
    </row>
    <row r="94" spans="1:4" thickBot="1">
      <c r="A94" s="1342"/>
      <c r="B94" s="1326" t="e">
        <f>'SICAF - XRP'!#REF!</f>
        <v>#REF!</v>
      </c>
      <c r="C94" s="1328"/>
      <c r="D94" s="9" t="str">
        <f>IF('SICAF - XRP'!D141=TRUE, DECLARAÇÕES!$C$17 &amp; " " &amp; DECLARAÇÕES!C93 &amp; CHAR(10) &amp; " " &amp; CHAR(10) &amp; DECLARAÇÕES!$C$13 &amp; ", " &amp; TEXT(DECLARAÇÕES!$C$14,"dd") &amp; " de " &amp; TEXT(DECLARAÇÕES!$C$14,"mmmm") &amp; " de " &amp; YEAR(DECLARAÇÕES!$C$14) &amp; CHAR(10) &amp; CHAR(10) &amp; DECLARAÇÕES!$C$15, "")</f>
        <v/>
      </c>
    </row>
    <row r="95" spans="1:4" hidden="1" thickBot="1">
      <c r="A95" s="1341"/>
      <c r="B95" s="1325" t="str">
        <f>'SICAF - XRP'!C142</f>
        <v xml:space="preserve">DECLARAÇÃO DE INEXIGIBILIDADE DE CONTARATAÇÃO DE PESSOAS COM DEFICIENCIA FÍSICA </v>
      </c>
      <c r="C95" s="1327" t="s">
        <v>370</v>
      </c>
      <c r="D95" s="178" t="str">
        <f>IF('SICAF - XRP'!D142=TRUE, B95 &amp; CHAR(10), " ")</f>
        <v xml:space="preserve"> </v>
      </c>
    </row>
    <row r="96" spans="1:4" hidden="1" thickBot="1">
      <c r="A96" s="1341"/>
      <c r="B96" s="1326" t="e">
        <f>'SICAF - XRP'!#REF!</f>
        <v>#REF!</v>
      </c>
      <c r="C96" s="1328"/>
      <c r="D96" s="9" t="str">
        <f>IF('SICAF - XRP'!D142=TRUE, DECLARAÇÕES!$C$17 &amp; " " &amp; DECLARAÇÕES!C95&amp; CHAR(10) &amp; " " &amp; CHAR(10) &amp; DECLARAÇÕES!$C$13 &amp; ", " &amp; TEXT(DECLARAÇÕES!$C$14,"dd") &amp; " de " &amp; TEXT(DECLARAÇÕES!$C$14,"mmmm") &amp; " de " &amp; YEAR(DECLARAÇÕES!$C$14) &amp; CHAR(10) &amp; CHAR(10) &amp; DECLARAÇÕES!$C$15, "")</f>
        <v/>
      </c>
    </row>
    <row r="97" spans="1:4" ht="30">
      <c r="A97" s="1342"/>
      <c r="B97" s="1325" t="str">
        <f>'SICAF - XRP'!C143</f>
        <v xml:space="preserve">DECLARAÇÃO DE RESERVA DE CARGOS </v>
      </c>
      <c r="C97" s="1327" t="s">
        <v>371</v>
      </c>
      <c r="D97" s="178" t="str">
        <f>IF('SICAF - XRP'!D143=TRUE, B91 &amp; CHAR(10), " ")</f>
        <v xml:space="preserve">CARTA DE CREDENCIAMENTO
</v>
      </c>
    </row>
    <row r="98" spans="1:4" ht="225.75" thickBot="1">
      <c r="A98" s="1342"/>
      <c r="B98" s="1326" t="e">
        <f>'SICAF - XRP'!#REF!</f>
        <v>#REF!</v>
      </c>
      <c r="C98" s="1328"/>
      <c r="D98" s="9" t="str">
        <f ca="1">IF('SICAF - XRP'!D143=TRUE, DECLARAÇÕES!$C$17 &amp; " " &amp; DECLARAÇÕES!C97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para os devidos fins que a referida empresa não atende à exigência legal de reserva de cargos para pessoas com deficiência, conforme disposto na Lei nº 8.213, de 24 de julho de 1991, art. 93, devido ao fato de possuir menos de 100 (cem) empregados.
Especificamente, nossa empresa é composta apenas pelo proprietário, não havendo outros empregados registrados em nosso quadro funcional, o que nos isenta da obrigatoriedade mencionada.
Estamos à disposição para quaisquer esclarecimentos adicionais que se façam necessários.
São Paulo, 15 de junho de 2025
XRP SOLUÇÕES INTEGRADAS LTDA 
Marcos F Oliveira (rúbrica)</v>
      </c>
    </row>
    <row r="99" spans="1:4" ht="30">
      <c r="A99" s="1342"/>
      <c r="B99" s="1325" t="str">
        <f>'SICAF - XRP'!C144</f>
        <v xml:space="preserve">DECLARAÇÃO DE CONFORMIDADE TOTAL COM AS OBRIGAÇÕES TRABALHISLTAS </v>
      </c>
      <c r="C99" s="1327" t="s">
        <v>372</v>
      </c>
      <c r="D99" s="178" t="str">
        <f>IF('SICAF - XRP'!D144=TRUE, B91 &amp; CHAR(10), " ")</f>
        <v xml:space="preserve">CARTA DE CREDENCIAMENTO
</v>
      </c>
    </row>
    <row r="100" spans="1:4" ht="255.75" thickBot="1">
      <c r="A100" s="1342"/>
      <c r="B100" s="1326" t="e">
        <f>'SICAF - XRP'!#REF!</f>
        <v>#REF!</v>
      </c>
      <c r="C100" s="1328"/>
      <c r="D100" s="9" t="str">
        <f ca="1">IF('SICAF - XRP'!D144=TRUE, DECLARAÇÕES!$C$17 &amp; " " &amp; DECLARAÇÕES!C99 &amp; CHAR(10) &amp; " " &amp; CHAR(10) &amp; DECLARAÇÕES!$C$13 &amp; ", " &amp; TEXT(DECLARAÇÕES!$C$14,"dd") &amp; " de " &amp; TEXT(DECLARAÇÕES!$C$14,"mmmm") &amp; " de " &amp; YEAR(DECLARAÇÕES!$C$14) &amp; CHAR(10) &amp; CHAR(10) &amp; DECLARAÇÕES!$C$15, "")</f>
        <v>A empresa XRP SOLUÇÕES INTEGRADAS LTDA,  sediada à AV. PAULISTA, 1471 – CONJ.1110 – BELA VISTA – SP  – CEP: 01311-927, inscrita no  CNPJ: 34.334165/0001-90,  INSC. ESTADUAL: 151.139.902.110 e INSC. MUNICIPAL: 6.799.597-7  DECLARA, sob as penas da lei, que   os devidos fins de participação no presente certame que nossas propostas econômicas abrangem integralmente todos os custos necessários para assegurar os direitos trabalhistas, conforme previstos na Constituição Federal, nas leis trabalhistas, nas normas infralegais, nas convenções coletivas de trabalho e nos termos de ajustamento de conduta vigentes na data de entrega das propostas.
Estamos cientes de que a omissão de qualquer um dos custos relacionados aos direitos trabalhistas pode acarretar na desclassificação do presente certame e, portanto, asseguramos nosso compromisso com o pleno cumprimento de todas as obrigações legais trabalhistas.
Colocamo-nos à disposição para quaisquer esclarecimentos adicionais que se façam necessários.
São Paulo, 15 de junho de 2025
XRP SOLUÇÕES INTEGRADAS LTDA 
Marcos F Oliveira (rúbrica)</v>
      </c>
    </row>
    <row r="101" spans="1:4">
      <c r="A101" s="474"/>
    </row>
    <row r="102" spans="1:4">
      <c r="A102" s="474"/>
    </row>
    <row r="103" spans="1:4">
      <c r="A103" s="474"/>
    </row>
    <row r="104" spans="1:4">
      <c r="A104" s="474"/>
    </row>
    <row r="105" spans="1:4">
      <c r="A105" s="474"/>
    </row>
    <row r="106" spans="1:4">
      <c r="A106" s="474"/>
    </row>
    <row r="107" spans="1:4">
      <c r="A107" s="474"/>
    </row>
    <row r="108" spans="1:4">
      <c r="A108" s="474"/>
    </row>
    <row r="109" spans="1:4">
      <c r="A109" s="474"/>
    </row>
    <row r="110" spans="1:4">
      <c r="A110" s="474"/>
    </row>
    <row r="111" spans="1:4">
      <c r="A111" s="474"/>
    </row>
    <row r="112" spans="1:4">
      <c r="A112" s="474"/>
    </row>
    <row r="113" spans="1:1">
      <c r="A113" s="474"/>
    </row>
    <row r="114" spans="1:1">
      <c r="A114" s="474"/>
    </row>
    <row r="115" spans="1:1">
      <c r="A115" s="474"/>
    </row>
    <row r="116" spans="1:1">
      <c r="A116" s="474"/>
    </row>
    <row r="117" spans="1:1">
      <c r="A117" s="474"/>
    </row>
    <row r="118" spans="1:1">
      <c r="A118" s="474"/>
    </row>
    <row r="119" spans="1:1">
      <c r="A119" s="474"/>
    </row>
    <row r="120" spans="1:1">
      <c r="A120" s="474"/>
    </row>
    <row r="121" spans="1:1">
      <c r="A121" s="474"/>
    </row>
    <row r="122" spans="1:1">
      <c r="A122" s="474"/>
    </row>
    <row r="123" spans="1:1">
      <c r="A123" s="474"/>
    </row>
    <row r="124" spans="1:1">
      <c r="A124" s="474"/>
    </row>
    <row r="125" spans="1:1">
      <c r="A125" s="474"/>
    </row>
    <row r="126" spans="1:1">
      <c r="A126" s="474"/>
    </row>
    <row r="127" spans="1:1">
      <c r="A127" s="474"/>
    </row>
    <row r="128" spans="1:1">
      <c r="A128" s="474"/>
    </row>
    <row r="129" spans="1:1">
      <c r="A129" s="474"/>
    </row>
    <row r="130" spans="1:1">
      <c r="A130" s="474"/>
    </row>
    <row r="131" spans="1:1">
      <c r="A131" s="474"/>
    </row>
    <row r="132" spans="1:1">
      <c r="A132" s="474"/>
    </row>
    <row r="133" spans="1:1">
      <c r="A133" s="474"/>
    </row>
    <row r="134" spans="1:1">
      <c r="A134" s="474"/>
    </row>
    <row r="135" spans="1:1">
      <c r="A135" s="474"/>
    </row>
    <row r="136" spans="1:1">
      <c r="A136" s="474"/>
    </row>
    <row r="137" spans="1:1">
      <c r="A137" s="474"/>
    </row>
    <row r="138" spans="1:1">
      <c r="A138" s="474"/>
    </row>
    <row r="139" spans="1:1">
      <c r="A139" s="474"/>
    </row>
    <row r="140" spans="1:1">
      <c r="A140" s="474"/>
    </row>
    <row r="141" spans="1:1">
      <c r="A141" s="474"/>
    </row>
    <row r="142" spans="1:1">
      <c r="A142" s="474"/>
    </row>
    <row r="143" spans="1:1">
      <c r="A143" s="474"/>
    </row>
    <row r="144" spans="1:1">
      <c r="A144" s="474"/>
    </row>
    <row r="145" spans="1:1">
      <c r="A145" s="474"/>
    </row>
    <row r="146" spans="1:1">
      <c r="A146" s="474"/>
    </row>
    <row r="147" spans="1:1">
      <c r="A147" s="474"/>
    </row>
    <row r="148" spans="1:1">
      <c r="A148" s="474"/>
    </row>
    <row r="149" spans="1:1">
      <c r="A149" s="474"/>
    </row>
    <row r="150" spans="1:1">
      <c r="A150" s="474"/>
    </row>
    <row r="151" spans="1:1">
      <c r="A151" s="474"/>
    </row>
    <row r="152" spans="1:1">
      <c r="A152" s="474"/>
    </row>
    <row r="153" spans="1:1">
      <c r="A153" s="474"/>
    </row>
    <row r="154" spans="1:1">
      <c r="A154" s="474"/>
    </row>
    <row r="155" spans="1:1">
      <c r="A155" s="474"/>
    </row>
    <row r="156" spans="1:1">
      <c r="A156" s="474"/>
    </row>
    <row r="157" spans="1:1">
      <c r="A157" s="474"/>
    </row>
    <row r="158" spans="1:1">
      <c r="A158" s="474"/>
    </row>
    <row r="159" spans="1:1">
      <c r="A159" s="474"/>
    </row>
    <row r="160" spans="1:1">
      <c r="A160" s="474"/>
    </row>
    <row r="161" spans="1:1">
      <c r="A161" s="474"/>
    </row>
    <row r="162" spans="1:1">
      <c r="A162" s="474"/>
    </row>
    <row r="163" spans="1:1">
      <c r="A163" s="474"/>
    </row>
  </sheetData>
  <autoFilter ref="B20:D100" xr:uid="{AE36F2A5-EC03-4849-BB16-6403F02512F3}">
    <filterColumn colId="2">
      <customFilters>
        <customFilter operator="notEqual" val=" "/>
      </customFilters>
    </filterColumn>
  </autoFilter>
  <mergeCells count="105">
    <mergeCell ref="A93:A94"/>
    <mergeCell ref="A95:A96"/>
    <mergeCell ref="A97:A98"/>
    <mergeCell ref="A99:A100"/>
    <mergeCell ref="C57:C59"/>
    <mergeCell ref="A79:A80"/>
    <mergeCell ref="A81:A82"/>
    <mergeCell ref="A83:A84"/>
    <mergeCell ref="A85:A86"/>
    <mergeCell ref="A87:A88"/>
    <mergeCell ref="A89:A90"/>
    <mergeCell ref="A66:A67"/>
    <mergeCell ref="A68:A70"/>
    <mergeCell ref="A71:A72"/>
    <mergeCell ref="A73:A74"/>
    <mergeCell ref="A75:A76"/>
    <mergeCell ref="A77:A78"/>
    <mergeCell ref="A57:A58"/>
    <mergeCell ref="B87:B88"/>
    <mergeCell ref="C87:C88"/>
    <mergeCell ref="B89:B90"/>
    <mergeCell ref="C89:C90"/>
    <mergeCell ref="B97:B98"/>
    <mergeCell ref="C97:C98"/>
    <mergeCell ref="A39:A40"/>
    <mergeCell ref="A41:A42"/>
    <mergeCell ref="A43:A44"/>
    <mergeCell ref="A45:A48"/>
    <mergeCell ref="A49:A50"/>
    <mergeCell ref="A51:A52"/>
    <mergeCell ref="D58:D59"/>
    <mergeCell ref="B57:B59"/>
    <mergeCell ref="A91:A92"/>
    <mergeCell ref="A53:A54"/>
    <mergeCell ref="A55:A56"/>
    <mergeCell ref="C73:C74"/>
    <mergeCell ref="B73:B74"/>
    <mergeCell ref="A60:A61"/>
    <mergeCell ref="A62:A63"/>
    <mergeCell ref="A64:A65"/>
    <mergeCell ref="B53:B54"/>
    <mergeCell ref="B55:B56"/>
    <mergeCell ref="B60:B61"/>
    <mergeCell ref="B62:B63"/>
    <mergeCell ref="B64:B65"/>
    <mergeCell ref="B66:B67"/>
    <mergeCell ref="B71:B72"/>
    <mergeCell ref="C49:C50"/>
    <mergeCell ref="C71:C72"/>
    <mergeCell ref="B85:B86"/>
    <mergeCell ref="C85:C86"/>
    <mergeCell ref="A29:A30"/>
    <mergeCell ref="A31:A32"/>
    <mergeCell ref="A33:A34"/>
    <mergeCell ref="A35:A36"/>
    <mergeCell ref="A37:A38"/>
    <mergeCell ref="B41:B42"/>
    <mergeCell ref="C41:C42"/>
    <mergeCell ref="B43:B44"/>
    <mergeCell ref="C43:C44"/>
    <mergeCell ref="B35:B36"/>
    <mergeCell ref="C35:C36"/>
    <mergeCell ref="B37:B38"/>
    <mergeCell ref="C37:C38"/>
    <mergeCell ref="B39:B40"/>
    <mergeCell ref="C39:C40"/>
    <mergeCell ref="B29:B30"/>
    <mergeCell ref="C29:C30"/>
    <mergeCell ref="B31:B32"/>
    <mergeCell ref="C31:C32"/>
    <mergeCell ref="B33:B34"/>
    <mergeCell ref="C33:C34"/>
    <mergeCell ref="B49:B50"/>
    <mergeCell ref="B51:B52"/>
    <mergeCell ref="C51:C52"/>
    <mergeCell ref="C53:C54"/>
    <mergeCell ref="C55:C56"/>
    <mergeCell ref="C60:C61"/>
    <mergeCell ref="C62:C63"/>
    <mergeCell ref="C64:C65"/>
    <mergeCell ref="C66:C67"/>
    <mergeCell ref="B99:B100"/>
    <mergeCell ref="C99:C100"/>
    <mergeCell ref="B91:B92"/>
    <mergeCell ref="C91:C92"/>
    <mergeCell ref="B93:B94"/>
    <mergeCell ref="C93:C94"/>
    <mergeCell ref="B95:B96"/>
    <mergeCell ref="C95:C96"/>
    <mergeCell ref="D46:D48"/>
    <mergeCell ref="B81:B82"/>
    <mergeCell ref="C81:C82"/>
    <mergeCell ref="B83:B84"/>
    <mergeCell ref="C83:C84"/>
    <mergeCell ref="B75:B76"/>
    <mergeCell ref="B77:B78"/>
    <mergeCell ref="B79:B80"/>
    <mergeCell ref="C45:C48"/>
    <mergeCell ref="B45:B48"/>
    <mergeCell ref="D69:D70"/>
    <mergeCell ref="C68:C70"/>
    <mergeCell ref="B68:B70"/>
    <mergeCell ref="C75:C76"/>
    <mergeCell ref="C77:C78"/>
    <mergeCell ref="C79:C80"/>
  </mergeCells>
  <conditionalFormatting sqref="A3:E3">
    <cfRule type="cellIs" dxfId="139" priority="1" operator="greaterThan">
      <formula>0.001</formula>
    </cfRule>
  </conditionalFormatting>
  <printOptions horizontalCentered="1"/>
  <pageMargins left="0.59055118110236227" right="0.39370078740157483" top="1.1811023622047245" bottom="0.19685039370078741" header="0.31496062992125984" footer="0.31496062992125984"/>
  <pageSetup paperSize="9" orientation="portrait" horizontalDpi="1200" verticalDpi="1200" r:id="rId1"/>
  <headerFooter>
    <oddHeader>&amp;C&amp;"-,Bold"&amp;18&amp;K04-017XRP SOLUÇÕES INTEGRADAS LTDA
&amp;E_______________________________________________________________________&amp;R&amp;"-,Bold"&amp;10&amp;K04-016CNPJ: 34.334165/0001-90
I.E.: 151.139.902.110
 I.M: 6.799.597-7</oddHeader>
    <oddFooter xml:space="preserve">&amp;R&amp;"-,Bold Italic"&amp;E&amp;K04-019_____________________________________________________________________________________________________________________&amp;E
AV. PAULISTA, 1471 – CONJ.1110 – BELA VISTA – SP  – CEP: 01311-927 </oddFooter>
  </headerFooter>
  <rowBreaks count="2" manualBreakCount="2">
    <brk id="92" min="3" max="3" man="1"/>
    <brk id="94"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188E2-27B7-49B0-ACA8-5CC0676A8DA4}">
  <sheetPr codeName="Sheet10">
    <pageSetUpPr autoPageBreaks="0"/>
  </sheetPr>
  <dimension ref="A1:Y60"/>
  <sheetViews>
    <sheetView showGridLines="0" zoomScaleNormal="100" workbookViewId="0">
      <pane ySplit="4" topLeftCell="A5" activePane="bottomLeft" state="frozen"/>
      <selection pane="bottomLeft"/>
    </sheetView>
  </sheetViews>
  <sheetFormatPr defaultColWidth="9.140625" defaultRowHeight="15"/>
  <cols>
    <col min="1" max="1" width="3.85546875" customWidth="1"/>
    <col min="2" max="2" width="22.5703125" bestFit="1" customWidth="1"/>
    <col min="3" max="3" width="31.7109375" bestFit="1" customWidth="1"/>
    <col min="4" max="4" width="37.140625" bestFit="1" customWidth="1"/>
    <col min="5" max="5" width="30.28515625" customWidth="1"/>
    <col min="6" max="6" width="58.42578125" customWidth="1"/>
    <col min="7" max="7" width="61" bestFit="1" customWidth="1"/>
    <col min="8" max="25" width="9" customWidth="1"/>
  </cols>
  <sheetData>
    <row r="1" spans="1:25" ht="15.7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33"/>
      <c r="C2" s="642"/>
      <c r="D2" s="642"/>
      <c r="E2" s="642"/>
      <c r="F2" s="642"/>
      <c r="G2" s="642"/>
      <c r="H2" s="642"/>
      <c r="I2" s="642"/>
      <c r="J2" s="642"/>
      <c r="K2" s="642"/>
      <c r="L2" s="642"/>
      <c r="M2" s="642"/>
      <c r="N2" s="642"/>
      <c r="O2" s="642"/>
      <c r="P2" s="642"/>
      <c r="Q2" s="642"/>
      <c r="R2" s="642"/>
      <c r="S2" s="642"/>
      <c r="T2" s="642"/>
      <c r="U2" s="634"/>
      <c r="V2" s="474"/>
      <c r="W2" s="474"/>
      <c r="X2" s="474"/>
      <c r="Y2" s="474"/>
    </row>
    <row r="3" spans="1:25"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4"/>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4"/>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ht="18">
      <c r="A6" s="474"/>
      <c r="B6" s="601" t="s">
        <v>782</v>
      </c>
      <c r="C6" s="602"/>
      <c r="D6" s="602"/>
    </row>
    <row r="7" spans="1:25" ht="15.75" thickBot="1">
      <c r="A7" s="474"/>
      <c r="B7" s="5"/>
    </row>
    <row r="8" spans="1:25" ht="15.75" thickBot="1">
      <c r="A8" s="474"/>
      <c r="B8" s="2" t="s">
        <v>535</v>
      </c>
      <c r="C8" s="587" t="s">
        <v>536</v>
      </c>
      <c r="D8" s="2" t="s">
        <v>783</v>
      </c>
      <c r="E8" s="2" t="s">
        <v>236</v>
      </c>
      <c r="F8" s="587" t="s">
        <v>242</v>
      </c>
      <c r="G8" s="2" t="s">
        <v>232</v>
      </c>
    </row>
    <row r="9" spans="1:25" ht="15.75" thickBot="1">
      <c r="A9" s="474"/>
      <c r="B9" s="261" t="s">
        <v>784</v>
      </c>
      <c r="C9" s="588" t="s">
        <v>785</v>
      </c>
      <c r="D9" s="261" t="s">
        <v>786</v>
      </c>
      <c r="E9" s="261" t="s">
        <v>538</v>
      </c>
      <c r="F9" s="588" t="s">
        <v>538</v>
      </c>
      <c r="G9" s="261" t="s">
        <v>787</v>
      </c>
    </row>
    <row r="10" spans="1:25" ht="15.75" thickBot="1">
      <c r="A10" s="474"/>
      <c r="B10" s="261" t="s">
        <v>788</v>
      </c>
      <c r="C10" s="588" t="s">
        <v>789</v>
      </c>
      <c r="D10" s="261" t="s">
        <v>786</v>
      </c>
      <c r="E10" s="261" t="s">
        <v>538</v>
      </c>
      <c r="F10" s="588" t="s">
        <v>538</v>
      </c>
      <c r="G10" s="261" t="s">
        <v>538</v>
      </c>
    </row>
    <row r="11" spans="1:25" ht="15.75" thickBot="1">
      <c r="A11" s="474"/>
      <c r="B11" s="261" t="s">
        <v>790</v>
      </c>
      <c r="C11" s="588" t="s">
        <v>791</v>
      </c>
      <c r="D11" s="261" t="s">
        <v>786</v>
      </c>
      <c r="E11" s="261" t="s">
        <v>538</v>
      </c>
      <c r="F11" s="588" t="s">
        <v>538</v>
      </c>
      <c r="G11" s="261" t="s">
        <v>538</v>
      </c>
    </row>
    <row r="12" spans="1:25" ht="30.75" thickBot="1">
      <c r="A12" s="474"/>
      <c r="B12" s="261" t="s">
        <v>538</v>
      </c>
      <c r="C12" s="588" t="s">
        <v>792</v>
      </c>
      <c r="D12" s="261" t="s">
        <v>793</v>
      </c>
      <c r="E12" s="261" t="s">
        <v>794</v>
      </c>
      <c r="F12" s="589" t="s">
        <v>807</v>
      </c>
      <c r="G12" s="261" t="s">
        <v>538</v>
      </c>
    </row>
    <row r="13" spans="1:25" ht="30.75" thickBot="1">
      <c r="A13" s="474"/>
      <c r="B13" s="261" t="s">
        <v>538</v>
      </c>
      <c r="C13" s="588" t="s">
        <v>795</v>
      </c>
      <c r="D13" s="261" t="s">
        <v>796</v>
      </c>
      <c r="E13" s="261" t="s">
        <v>797</v>
      </c>
      <c r="F13" s="589" t="s">
        <v>808</v>
      </c>
      <c r="G13" s="261" t="s">
        <v>798</v>
      </c>
    </row>
    <row r="14" spans="1:25" ht="15.75" thickBot="1">
      <c r="A14" s="474"/>
      <c r="B14" s="261" t="s">
        <v>538</v>
      </c>
      <c r="C14" s="588" t="s">
        <v>799</v>
      </c>
      <c r="D14" s="261" t="s">
        <v>786</v>
      </c>
      <c r="E14" s="261" t="s">
        <v>538</v>
      </c>
      <c r="F14" s="588" t="s">
        <v>538</v>
      </c>
      <c r="G14" s="261" t="s">
        <v>800</v>
      </c>
    </row>
    <row r="15" spans="1:25" ht="30.75" thickBot="1">
      <c r="A15" s="474"/>
      <c r="B15" s="261" t="s">
        <v>538</v>
      </c>
      <c r="C15" s="588" t="s">
        <v>799</v>
      </c>
      <c r="D15" s="261" t="s">
        <v>786</v>
      </c>
      <c r="E15" s="261" t="s">
        <v>538</v>
      </c>
      <c r="F15" s="589" t="s">
        <v>809</v>
      </c>
      <c r="G15" s="261" t="s">
        <v>801</v>
      </c>
    </row>
    <row r="16" spans="1:25" ht="30.75" thickBot="1">
      <c r="A16" s="474"/>
      <c r="B16" s="261" t="s">
        <v>538</v>
      </c>
      <c r="C16" s="588" t="s">
        <v>799</v>
      </c>
      <c r="D16" s="261" t="s">
        <v>786</v>
      </c>
      <c r="E16" s="261" t="s">
        <v>538</v>
      </c>
      <c r="F16" s="589" t="s">
        <v>810</v>
      </c>
      <c r="G16" s="261" t="s">
        <v>802</v>
      </c>
    </row>
    <row r="17" spans="1:2">
      <c r="A17" s="474"/>
      <c r="B17" s="5"/>
    </row>
    <row r="18" spans="1:2" ht="18">
      <c r="A18" s="474"/>
      <c r="B18" s="247" t="s">
        <v>803</v>
      </c>
    </row>
    <row r="19" spans="1:2">
      <c r="A19" s="474"/>
      <c r="B19" s="6"/>
    </row>
    <row r="20" spans="1:2" ht="15.75">
      <c r="A20" s="474"/>
      <c r="B20" s="258" t="s">
        <v>804</v>
      </c>
    </row>
    <row r="21" spans="1:2" ht="15.75">
      <c r="A21" s="474"/>
      <c r="B21" s="258" t="s">
        <v>805</v>
      </c>
    </row>
    <row r="22" spans="1:2">
      <c r="A22" s="474"/>
      <c r="B22" s="5"/>
    </row>
    <row r="23" spans="1:2" ht="15.75">
      <c r="A23" s="474"/>
      <c r="B23" s="245" t="s">
        <v>806</v>
      </c>
    </row>
    <row r="24" spans="1:2">
      <c r="A24" s="474"/>
    </row>
    <row r="25" spans="1:2">
      <c r="A25" s="474"/>
    </row>
    <row r="26" spans="1:2">
      <c r="A26" s="474"/>
    </row>
    <row r="27" spans="1:2">
      <c r="A27" s="474"/>
    </row>
    <row r="28" spans="1:2">
      <c r="A28" s="474"/>
    </row>
    <row r="29" spans="1:2">
      <c r="A29" s="474"/>
    </row>
    <row r="30" spans="1:2">
      <c r="A30" s="474"/>
    </row>
    <row r="31" spans="1:2">
      <c r="A31" s="474"/>
    </row>
    <row r="32" spans="1:2">
      <c r="A32" s="474"/>
    </row>
    <row r="33" spans="1:1">
      <c r="A33" s="474"/>
    </row>
    <row r="34" spans="1:1">
      <c r="A34" s="474"/>
    </row>
    <row r="35" spans="1:1">
      <c r="A35" s="474"/>
    </row>
    <row r="36" spans="1:1">
      <c r="A36" s="474"/>
    </row>
    <row r="37" spans="1:1">
      <c r="A37" s="474"/>
    </row>
    <row r="38" spans="1:1">
      <c r="A38" s="474"/>
    </row>
    <row r="39" spans="1:1">
      <c r="A39" s="474"/>
    </row>
    <row r="40" spans="1:1">
      <c r="A40" s="474"/>
    </row>
    <row r="41" spans="1:1">
      <c r="A41" s="474"/>
    </row>
    <row r="42" spans="1:1">
      <c r="A42" s="474"/>
    </row>
    <row r="43" spans="1:1">
      <c r="A43" s="474"/>
    </row>
    <row r="44" spans="1:1">
      <c r="A44" s="474"/>
    </row>
    <row r="45" spans="1:1">
      <c r="A45" s="474"/>
    </row>
    <row r="46" spans="1:1">
      <c r="A46" s="474"/>
    </row>
    <row r="47" spans="1:1">
      <c r="A47" s="474"/>
    </row>
    <row r="48" spans="1:1">
      <c r="A48" s="474"/>
    </row>
    <row r="49" spans="1:1">
      <c r="A49" s="474"/>
    </row>
    <row r="50" spans="1:1">
      <c r="A50" s="474"/>
    </row>
    <row r="51" spans="1:1">
      <c r="A51" s="474"/>
    </row>
    <row r="52" spans="1:1">
      <c r="A52" s="474"/>
    </row>
    <row r="53" spans="1:1">
      <c r="A53" s="474"/>
    </row>
    <row r="54" spans="1:1">
      <c r="A54" s="474"/>
    </row>
    <row r="55" spans="1:1">
      <c r="A55" s="474"/>
    </row>
    <row r="56" spans="1:1">
      <c r="A56" s="474"/>
    </row>
    <row r="57" spans="1:1">
      <c r="A57" s="474"/>
    </row>
    <row r="58" spans="1:1">
      <c r="A58" s="474"/>
    </row>
    <row r="59" spans="1:1">
      <c r="A59" s="474"/>
    </row>
    <row r="60" spans="1:1">
      <c r="A60" s="474"/>
    </row>
  </sheetData>
  <conditionalFormatting sqref="B3:F3">
    <cfRule type="cellIs" dxfId="138" priority="1" operator="greaterThan">
      <formula>0.001</formula>
    </cfRule>
  </conditionalFormatting>
  <hyperlinks>
    <hyperlink ref="F12" r:id="rId1" xr:uid="{AB1F6B8A-5BF6-4740-A43E-AF0C7B277A04}"/>
    <hyperlink ref="F13" r:id="rId2" xr:uid="{F1A503A9-AB6A-42DD-B145-1DAB6F109944}"/>
    <hyperlink ref="F15" r:id="rId3" xr:uid="{9E574ED3-C829-4587-9ADA-50056993131E}"/>
    <hyperlink ref="F16" r:id="rId4" xr:uid="{8D486F3C-FAA0-41BE-A9FB-1621E72C1708}"/>
  </hyperlinks>
  <pageMargins left="0.7" right="0.7" top="0.75" bottom="0.75" header="0.3" footer="0.3"/>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590DD-22AC-4262-9571-B976BA43AFC8}">
  <sheetPr codeName="Sheet13">
    <pageSetUpPr autoPageBreaks="0"/>
  </sheetPr>
  <dimension ref="A1:Y163"/>
  <sheetViews>
    <sheetView showGridLines="0" zoomScaleNormal="100" workbookViewId="0">
      <pane ySplit="4" topLeftCell="A5" activePane="bottomLeft" state="frozen"/>
      <selection pane="bottomLeft" activeCell="B2" sqref="B2"/>
    </sheetView>
  </sheetViews>
  <sheetFormatPr defaultColWidth="9.140625" defaultRowHeight="15"/>
  <cols>
    <col min="1" max="1" width="3.85546875" customWidth="1"/>
    <col min="2" max="2" width="45.42578125" style="244" customWidth="1"/>
    <col min="3" max="3" width="94.42578125" style="8" customWidth="1"/>
    <col min="4" max="25" width="9" customWidth="1"/>
  </cols>
  <sheetData>
    <row r="1" spans="1:25" ht="15.7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67"/>
      <c r="C2" s="665"/>
      <c r="D2" s="642"/>
      <c r="E2" s="642"/>
      <c r="F2" s="642"/>
      <c r="G2" s="642"/>
      <c r="H2" s="642"/>
      <c r="I2" s="642"/>
      <c r="J2" s="642"/>
      <c r="K2" s="642"/>
      <c r="L2" s="642"/>
      <c r="M2" s="642"/>
      <c r="N2" s="642"/>
      <c r="O2" s="642"/>
      <c r="P2" s="642"/>
      <c r="Q2" s="642"/>
      <c r="R2" s="642"/>
      <c r="S2" s="642"/>
      <c r="T2" s="642"/>
      <c r="U2" s="634"/>
      <c r="V2" s="474"/>
      <c r="W2" s="474"/>
      <c r="X2" s="474"/>
      <c r="Y2" s="474"/>
    </row>
    <row r="3" spans="1:25"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4"/>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4"/>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c r="A6" s="474"/>
    </row>
    <row r="7" spans="1:25">
      <c r="A7" s="474"/>
    </row>
    <row r="8" spans="1:25" ht="23.25" customHeight="1">
      <c r="A8" s="474"/>
      <c r="B8" s="247" t="s">
        <v>543</v>
      </c>
      <c r="C8"/>
    </row>
    <row r="9" spans="1:25" ht="15.75" thickBot="1">
      <c r="A9" s="474"/>
      <c r="B9" s="5"/>
      <c r="C9"/>
    </row>
    <row r="10" spans="1:25" ht="15.75" thickBot="1">
      <c r="A10" s="474"/>
      <c r="B10" s="559" t="s">
        <v>532</v>
      </c>
      <c r="C10" s="560" t="s">
        <v>671</v>
      </c>
      <c r="D10" s="560" t="s">
        <v>534</v>
      </c>
    </row>
    <row r="11" spans="1:25" ht="15.75" thickBot="1">
      <c r="A11" s="474"/>
      <c r="B11" s="480" t="s">
        <v>672</v>
      </c>
      <c r="C11" s="261"/>
      <c r="D11" s="261"/>
    </row>
    <row r="12" spans="1:25" ht="15.75" thickBot="1">
      <c r="A12" s="474"/>
      <c r="B12" s="480" t="s">
        <v>673</v>
      </c>
      <c r="C12" s="261" t="s">
        <v>674</v>
      </c>
      <c r="D12" s="261"/>
    </row>
    <row r="13" spans="1:25" ht="30.75" thickBot="1">
      <c r="A13" s="474"/>
      <c r="B13" s="480" t="s">
        <v>675</v>
      </c>
      <c r="C13" s="261" t="s">
        <v>676</v>
      </c>
      <c r="D13" s="261"/>
    </row>
    <row r="14" spans="1:25" ht="30.75" thickBot="1">
      <c r="A14" s="474"/>
      <c r="B14" s="260" t="s">
        <v>677</v>
      </c>
      <c r="C14" s="262" t="s">
        <v>678</v>
      </c>
      <c r="D14" s="260"/>
    </row>
    <row r="15" spans="1:25" ht="45.75" thickBot="1">
      <c r="A15" s="474"/>
      <c r="B15" s="480" t="s">
        <v>679</v>
      </c>
      <c r="C15" s="261" t="s">
        <v>680</v>
      </c>
      <c r="D15" s="261"/>
    </row>
    <row r="16" spans="1:25" ht="15.75" thickBot="1">
      <c r="A16" s="474"/>
      <c r="B16" s="480" t="s">
        <v>681</v>
      </c>
      <c r="C16" s="261"/>
      <c r="D16" s="261"/>
    </row>
    <row r="17" spans="1:4" ht="15.75" thickBot="1">
      <c r="A17" s="474"/>
      <c r="B17" s="480" t="s">
        <v>682</v>
      </c>
      <c r="C17" s="261" t="s">
        <v>683</v>
      </c>
      <c r="D17" s="261"/>
    </row>
    <row r="18" spans="1:4" ht="30.75" thickBot="1">
      <c r="A18" s="474"/>
      <c r="B18" s="480" t="s">
        <v>684</v>
      </c>
      <c r="C18" s="261" t="s">
        <v>685</v>
      </c>
      <c r="D18" s="261"/>
    </row>
    <row r="19" spans="1:4" ht="15.75" thickBot="1">
      <c r="A19" s="474"/>
      <c r="B19" s="480" t="s">
        <v>686</v>
      </c>
      <c r="C19" s="261" t="s">
        <v>687</v>
      </c>
      <c r="D19" s="261"/>
    </row>
    <row r="20" spans="1:4" ht="15.75" thickBot="1">
      <c r="A20" s="474"/>
      <c r="B20" s="480" t="s">
        <v>688</v>
      </c>
      <c r="C20" s="261" t="s">
        <v>689</v>
      </c>
      <c r="D20" s="261"/>
    </row>
    <row r="21" spans="1:4" ht="15.75" thickBot="1">
      <c r="A21" s="474"/>
      <c r="B21" s="480" t="s">
        <v>690</v>
      </c>
      <c r="C21" s="261" t="s">
        <v>691</v>
      </c>
      <c r="D21" s="261"/>
    </row>
    <row r="22" spans="1:4" ht="15.75" thickBot="1">
      <c r="A22" s="474"/>
      <c r="B22" s="480" t="s">
        <v>692</v>
      </c>
      <c r="C22" s="261" t="s">
        <v>693</v>
      </c>
      <c r="D22" s="261"/>
    </row>
    <row r="23" spans="1:4" ht="15.75" thickBot="1">
      <c r="A23" s="474"/>
      <c r="B23" s="480" t="s">
        <v>694</v>
      </c>
      <c r="C23" s="261" t="s">
        <v>695</v>
      </c>
      <c r="D23" s="261"/>
    </row>
    <row r="24" spans="1:4" ht="15.75" thickBot="1">
      <c r="A24" s="474"/>
      <c r="B24" s="480" t="s">
        <v>696</v>
      </c>
      <c r="C24" s="261"/>
      <c r="D24" s="261"/>
    </row>
    <row r="25" spans="1:4" ht="30.75" thickBot="1">
      <c r="A25" s="474"/>
      <c r="B25" s="480" t="s">
        <v>580</v>
      </c>
      <c r="C25" s="261" t="s">
        <v>697</v>
      </c>
      <c r="D25" s="261"/>
    </row>
    <row r="26" spans="1:4" ht="15.75" thickBot="1">
      <c r="A26" s="474"/>
      <c r="B26" s="480" t="s">
        <v>581</v>
      </c>
      <c r="C26" s="261" t="s">
        <v>698</v>
      </c>
      <c r="D26" s="261"/>
    </row>
    <row r="27" spans="1:4" ht="30.75" thickBot="1">
      <c r="A27" s="474"/>
      <c r="B27" s="480" t="s">
        <v>582</v>
      </c>
      <c r="C27" s="261" t="s">
        <v>699</v>
      </c>
      <c r="D27" s="261"/>
    </row>
    <row r="28" spans="1:4" ht="15.75" thickBot="1">
      <c r="A28" s="474"/>
      <c r="B28" s="480" t="s">
        <v>700</v>
      </c>
      <c r="C28" s="261"/>
      <c r="D28" s="261"/>
    </row>
    <row r="29" spans="1:4" ht="15.75" thickBot="1">
      <c r="A29" s="474"/>
      <c r="B29" s="480" t="s">
        <v>701</v>
      </c>
      <c r="C29" s="261" t="s">
        <v>702</v>
      </c>
      <c r="D29" s="261"/>
    </row>
    <row r="30" spans="1:4" ht="15.75" thickBot="1">
      <c r="A30" s="474"/>
      <c r="B30" s="480" t="s">
        <v>703</v>
      </c>
      <c r="C30" s="261" t="s">
        <v>704</v>
      </c>
      <c r="D30" s="261"/>
    </row>
    <row r="31" spans="1:4" ht="15.75" thickBot="1">
      <c r="A31" s="474"/>
      <c r="B31" s="480" t="s">
        <v>705</v>
      </c>
      <c r="C31" s="261"/>
      <c r="D31" s="261"/>
    </row>
    <row r="32" spans="1:4" ht="15.75" thickBot="1">
      <c r="A32" s="474"/>
      <c r="B32" s="480" t="s">
        <v>706</v>
      </c>
      <c r="C32" s="261" t="s">
        <v>707</v>
      </c>
      <c r="D32" s="261"/>
    </row>
    <row r="33" spans="1:4" ht="30.75" thickBot="1">
      <c r="A33" s="474"/>
      <c r="B33" s="480" t="s">
        <v>708</v>
      </c>
      <c r="C33" s="261" t="s">
        <v>709</v>
      </c>
      <c r="D33" s="261"/>
    </row>
    <row r="34" spans="1:4" ht="30.75" thickBot="1">
      <c r="A34" s="474"/>
      <c r="B34" s="480" t="s">
        <v>710</v>
      </c>
      <c r="C34" s="261" t="s">
        <v>711</v>
      </c>
      <c r="D34" s="261"/>
    </row>
    <row r="35" spans="1:4" ht="15.75" thickBot="1">
      <c r="A35" s="474"/>
      <c r="B35" s="480" t="s">
        <v>712</v>
      </c>
      <c r="C35" s="261" t="s">
        <v>713</v>
      </c>
      <c r="D35" s="261"/>
    </row>
    <row r="36" spans="1:4" ht="30.75" thickBot="1">
      <c r="A36" s="474"/>
      <c r="B36" s="480" t="s">
        <v>714</v>
      </c>
      <c r="C36" s="261" t="s">
        <v>715</v>
      </c>
      <c r="D36" s="261"/>
    </row>
    <row r="37" spans="1:4" ht="15.75" thickBot="1">
      <c r="A37" s="474"/>
      <c r="B37" s="480" t="s">
        <v>716</v>
      </c>
      <c r="C37" s="261" t="s">
        <v>717</v>
      </c>
      <c r="D37" s="261"/>
    </row>
    <row r="38" spans="1:4" ht="30.75" thickBot="1">
      <c r="A38" s="474"/>
      <c r="B38" s="480" t="s">
        <v>718</v>
      </c>
      <c r="C38" s="261" t="s">
        <v>719</v>
      </c>
      <c r="D38" s="261"/>
    </row>
    <row r="39" spans="1:4" ht="15.75" thickBot="1">
      <c r="A39" s="474"/>
      <c r="B39" s="480" t="s">
        <v>720</v>
      </c>
      <c r="C39" s="261" t="s">
        <v>721</v>
      </c>
      <c r="D39" s="261"/>
    </row>
    <row r="40" spans="1:4" ht="15.75" thickBot="1">
      <c r="A40" s="474"/>
      <c r="B40" s="480" t="s">
        <v>722</v>
      </c>
      <c r="C40" s="261" t="s">
        <v>723</v>
      </c>
      <c r="D40" s="261"/>
    </row>
    <row r="41" spans="1:4" ht="15.75" thickBot="1">
      <c r="A41" s="474"/>
      <c r="B41" s="480" t="s">
        <v>724</v>
      </c>
      <c r="C41" s="261"/>
      <c r="D41" s="261"/>
    </row>
    <row r="42" spans="1:4" ht="15.75" thickBot="1">
      <c r="A42" s="474"/>
      <c r="B42" s="480" t="s">
        <v>725</v>
      </c>
      <c r="C42" s="261" t="s">
        <v>726</v>
      </c>
      <c r="D42" s="261"/>
    </row>
    <row r="43" spans="1:4" ht="15.75" thickBot="1">
      <c r="A43" s="474"/>
      <c r="B43" s="480" t="s">
        <v>727</v>
      </c>
      <c r="C43" s="261" t="s">
        <v>728</v>
      </c>
      <c r="D43" s="261"/>
    </row>
    <row r="44" spans="1:4" ht="15.75" thickBot="1">
      <c r="A44" s="474"/>
      <c r="B44" s="480" t="s">
        <v>729</v>
      </c>
      <c r="C44" s="261"/>
      <c r="D44" s="261"/>
    </row>
    <row r="45" spans="1:4" ht="15.75" thickBot="1">
      <c r="A45" s="474"/>
      <c r="B45" s="480" t="s">
        <v>603</v>
      </c>
      <c r="C45" s="261" t="s">
        <v>730</v>
      </c>
      <c r="D45" s="261"/>
    </row>
    <row r="46" spans="1:4" ht="15.75" thickBot="1">
      <c r="A46" s="474"/>
      <c r="B46" s="480" t="s">
        <v>604</v>
      </c>
      <c r="C46" s="261" t="s">
        <v>731</v>
      </c>
      <c r="D46" s="261"/>
    </row>
    <row r="47" spans="1:4" ht="15.75" thickBot="1">
      <c r="A47" s="474"/>
      <c r="B47" s="480" t="s">
        <v>605</v>
      </c>
      <c r="C47" s="261" t="s">
        <v>732</v>
      </c>
      <c r="D47" s="261"/>
    </row>
    <row r="48" spans="1:4" ht="30.75" thickBot="1">
      <c r="A48" s="474"/>
      <c r="B48" s="480" t="s">
        <v>606</v>
      </c>
      <c r="C48" s="261" t="s">
        <v>733</v>
      </c>
      <c r="D48" s="261"/>
    </row>
    <row r="49" spans="1:4" ht="15.75" thickBot="1">
      <c r="A49" s="474"/>
      <c r="B49" s="480" t="s">
        <v>734</v>
      </c>
      <c r="C49" s="261" t="s">
        <v>735</v>
      </c>
      <c r="D49" s="261"/>
    </row>
    <row r="50" spans="1:4" ht="15.75" thickBot="1">
      <c r="A50" s="474"/>
      <c r="B50" s="480" t="s">
        <v>736</v>
      </c>
      <c r="C50" s="261" t="s">
        <v>737</v>
      </c>
      <c r="D50" s="261"/>
    </row>
    <row r="51" spans="1:4" ht="30.75" thickBot="1">
      <c r="A51" s="474"/>
      <c r="B51" s="480" t="s">
        <v>738</v>
      </c>
      <c r="C51" s="261" t="s">
        <v>739</v>
      </c>
      <c r="D51" s="261"/>
    </row>
    <row r="52" spans="1:4" ht="30.75" thickBot="1">
      <c r="A52" s="474"/>
      <c r="B52" s="480" t="s">
        <v>740</v>
      </c>
      <c r="C52" s="261" t="s">
        <v>741</v>
      </c>
      <c r="D52" s="261"/>
    </row>
    <row r="53" spans="1:4" ht="15.75" thickBot="1">
      <c r="A53" s="474"/>
      <c r="B53" s="480" t="s">
        <v>742</v>
      </c>
      <c r="C53" s="261" t="s">
        <v>743</v>
      </c>
      <c r="D53" s="261"/>
    </row>
    <row r="54" spans="1:4" ht="15.75" thickBot="1">
      <c r="A54" s="474"/>
      <c r="B54" s="480" t="s">
        <v>744</v>
      </c>
      <c r="C54" s="261" t="s">
        <v>745</v>
      </c>
      <c r="D54" s="261"/>
    </row>
    <row r="55" spans="1:4">
      <c r="A55" s="474"/>
    </row>
    <row r="56" spans="1:4">
      <c r="A56" s="474"/>
      <c r="B56" s="244" t="s">
        <v>746</v>
      </c>
    </row>
    <row r="57" spans="1:4">
      <c r="A57" s="474"/>
    </row>
    <row r="58" spans="1:4">
      <c r="A58" s="474"/>
    </row>
    <row r="59" spans="1:4">
      <c r="A59" s="474"/>
    </row>
    <row r="60" spans="1:4">
      <c r="A60" s="474"/>
    </row>
    <row r="61" spans="1:4">
      <c r="A61" s="474"/>
    </row>
    <row r="62" spans="1:4">
      <c r="A62" s="474"/>
    </row>
    <row r="63" spans="1:4">
      <c r="A63" s="474"/>
    </row>
    <row r="64" spans="1:4">
      <c r="A64" s="474"/>
    </row>
    <row r="65" spans="1:1">
      <c r="A65" s="474"/>
    </row>
    <row r="66" spans="1:1">
      <c r="A66" s="474"/>
    </row>
    <row r="67" spans="1:1">
      <c r="A67" s="474"/>
    </row>
    <row r="68" spans="1:1">
      <c r="A68" s="474"/>
    </row>
    <row r="69" spans="1:1">
      <c r="A69" s="474"/>
    </row>
    <row r="70" spans="1:1">
      <c r="A70" s="474"/>
    </row>
    <row r="71" spans="1:1">
      <c r="A71" s="474"/>
    </row>
    <row r="72" spans="1:1">
      <c r="A72" s="474"/>
    </row>
    <row r="73" spans="1:1">
      <c r="A73" s="474"/>
    </row>
    <row r="74" spans="1:1">
      <c r="A74" s="474"/>
    </row>
    <row r="75" spans="1:1">
      <c r="A75" s="474"/>
    </row>
    <row r="76" spans="1:1">
      <c r="A76" s="474"/>
    </row>
    <row r="77" spans="1:1">
      <c r="A77" s="474"/>
    </row>
    <row r="78" spans="1:1">
      <c r="A78" s="474"/>
    </row>
    <row r="79" spans="1:1">
      <c r="A79" s="474"/>
    </row>
    <row r="80" spans="1:1">
      <c r="A80" s="474"/>
    </row>
    <row r="81" spans="1:1">
      <c r="A81" s="474"/>
    </row>
    <row r="82" spans="1:1">
      <c r="A82" s="474"/>
    </row>
    <row r="83" spans="1:1">
      <c r="A83" s="474"/>
    </row>
    <row r="84" spans="1:1">
      <c r="A84" s="474"/>
    </row>
    <row r="85" spans="1:1">
      <c r="A85" s="474"/>
    </row>
    <row r="86" spans="1:1">
      <c r="A86" s="474"/>
    </row>
    <row r="87" spans="1:1">
      <c r="A87" s="474"/>
    </row>
    <row r="88" spans="1:1">
      <c r="A88" s="474"/>
    </row>
    <row r="89" spans="1:1">
      <c r="A89" s="474"/>
    </row>
    <row r="90" spans="1:1">
      <c r="A90" s="474"/>
    </row>
    <row r="91" spans="1:1">
      <c r="A91" s="474"/>
    </row>
    <row r="92" spans="1:1">
      <c r="A92" s="474"/>
    </row>
    <row r="93" spans="1:1">
      <c r="A93" s="474"/>
    </row>
    <row r="94" spans="1:1">
      <c r="A94" s="474"/>
    </row>
    <row r="95" spans="1:1">
      <c r="A95" s="474"/>
    </row>
    <row r="96" spans="1:1">
      <c r="A96" s="474"/>
    </row>
    <row r="97" spans="1:1">
      <c r="A97" s="474"/>
    </row>
    <row r="98" spans="1:1">
      <c r="A98" s="474"/>
    </row>
    <row r="99" spans="1:1">
      <c r="A99" s="474"/>
    </row>
    <row r="100" spans="1:1">
      <c r="A100" s="474"/>
    </row>
    <row r="101" spans="1:1">
      <c r="A101" s="474"/>
    </row>
    <row r="102" spans="1:1">
      <c r="A102" s="474"/>
    </row>
    <row r="103" spans="1:1">
      <c r="A103" s="474"/>
    </row>
    <row r="104" spans="1:1">
      <c r="A104" s="474"/>
    </row>
    <row r="105" spans="1:1">
      <c r="A105" s="474"/>
    </row>
    <row r="106" spans="1:1">
      <c r="A106" s="474"/>
    </row>
    <row r="107" spans="1:1">
      <c r="A107" s="474"/>
    </row>
    <row r="108" spans="1:1">
      <c r="A108" s="474"/>
    </row>
    <row r="109" spans="1:1">
      <c r="A109" s="474"/>
    </row>
    <row r="110" spans="1:1">
      <c r="A110" s="474"/>
    </row>
    <row r="111" spans="1:1">
      <c r="A111" s="474"/>
    </row>
    <row r="112" spans="1:1">
      <c r="A112" s="474"/>
    </row>
    <row r="113" spans="1:1">
      <c r="A113" s="474"/>
    </row>
    <row r="114" spans="1:1">
      <c r="A114" s="474"/>
    </row>
    <row r="115" spans="1:1">
      <c r="A115" s="474"/>
    </row>
    <row r="116" spans="1:1">
      <c r="A116" s="474"/>
    </row>
    <row r="117" spans="1:1">
      <c r="A117" s="474"/>
    </row>
    <row r="118" spans="1:1">
      <c r="A118" s="474"/>
    </row>
    <row r="119" spans="1:1">
      <c r="A119" s="474"/>
    </row>
    <row r="120" spans="1:1">
      <c r="A120" s="474"/>
    </row>
    <row r="121" spans="1:1">
      <c r="A121" s="474"/>
    </row>
    <row r="122" spans="1:1">
      <c r="A122" s="474"/>
    </row>
    <row r="123" spans="1:1">
      <c r="A123" s="474"/>
    </row>
    <row r="124" spans="1:1">
      <c r="A124" s="474"/>
    </row>
    <row r="125" spans="1:1">
      <c r="A125" s="474"/>
    </row>
    <row r="126" spans="1:1">
      <c r="A126" s="474"/>
    </row>
    <row r="127" spans="1:1">
      <c r="A127" s="474"/>
    </row>
    <row r="128" spans="1:1">
      <c r="A128" s="474"/>
    </row>
    <row r="129" spans="1:1">
      <c r="A129" s="474"/>
    </row>
    <row r="130" spans="1:1">
      <c r="A130" s="474"/>
    </row>
    <row r="131" spans="1:1">
      <c r="A131" s="474"/>
    </row>
    <row r="132" spans="1:1">
      <c r="A132" s="474"/>
    </row>
    <row r="133" spans="1:1">
      <c r="A133" s="474"/>
    </row>
    <row r="134" spans="1:1">
      <c r="A134" s="474"/>
    </row>
    <row r="135" spans="1:1">
      <c r="A135" s="474"/>
    </row>
    <row r="136" spans="1:1">
      <c r="A136" s="474"/>
    </row>
    <row r="137" spans="1:1">
      <c r="A137" s="474"/>
    </row>
    <row r="138" spans="1:1">
      <c r="A138" s="474"/>
    </row>
    <row r="139" spans="1:1">
      <c r="A139" s="474"/>
    </row>
    <row r="140" spans="1:1">
      <c r="A140" s="474"/>
    </row>
    <row r="141" spans="1:1">
      <c r="A141" s="474"/>
    </row>
    <row r="142" spans="1:1">
      <c r="A142" s="474"/>
    </row>
    <row r="143" spans="1:1">
      <c r="A143" s="474"/>
    </row>
    <row r="144" spans="1:1">
      <c r="A144" s="474"/>
    </row>
    <row r="145" spans="1:1">
      <c r="A145" s="474"/>
    </row>
    <row r="146" spans="1:1">
      <c r="A146" s="474"/>
    </row>
    <row r="147" spans="1:1">
      <c r="A147" s="474"/>
    </row>
    <row r="148" spans="1:1">
      <c r="A148" s="474"/>
    </row>
    <row r="149" spans="1:1">
      <c r="A149" s="474"/>
    </row>
    <row r="150" spans="1:1">
      <c r="A150" s="474"/>
    </row>
    <row r="151" spans="1:1">
      <c r="A151" s="474"/>
    </row>
    <row r="152" spans="1:1">
      <c r="A152" s="474"/>
    </row>
    <row r="153" spans="1:1">
      <c r="A153" s="474"/>
    </row>
    <row r="154" spans="1:1">
      <c r="A154" s="474"/>
    </row>
    <row r="155" spans="1:1">
      <c r="A155" s="474"/>
    </row>
    <row r="156" spans="1:1">
      <c r="A156" s="474"/>
    </row>
    <row r="157" spans="1:1">
      <c r="A157" s="474"/>
    </row>
    <row r="158" spans="1:1">
      <c r="A158" s="474"/>
    </row>
    <row r="159" spans="1:1">
      <c r="A159" s="474"/>
    </row>
    <row r="160" spans="1:1">
      <c r="A160" s="474"/>
    </row>
    <row r="161" spans="1:1">
      <c r="A161" s="474"/>
    </row>
    <row r="162" spans="1:1">
      <c r="A162" s="474"/>
    </row>
    <row r="163" spans="1:1">
      <c r="A163" s="474"/>
    </row>
  </sheetData>
  <conditionalFormatting sqref="B3:F3">
    <cfRule type="cellIs" dxfId="137" priority="1" operator="greaterThan">
      <formula>0.001</formula>
    </cfRule>
  </conditionalFormatting>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5C4F5-A42C-40C7-BD98-5781ADFA1680}">
  <sheetPr codeName="Sheet14">
    <pageSetUpPr autoPageBreaks="0"/>
  </sheetPr>
  <dimension ref="A1:Y47"/>
  <sheetViews>
    <sheetView showGridLines="0" zoomScaleNormal="100" workbookViewId="0">
      <pane ySplit="4" topLeftCell="A5" activePane="bottomLeft" state="frozen"/>
      <selection pane="bottomLeft"/>
    </sheetView>
  </sheetViews>
  <sheetFormatPr defaultColWidth="14.5703125" defaultRowHeight="15"/>
  <cols>
    <col min="1" max="1" width="3.85546875" style="8" customWidth="1"/>
    <col min="2" max="2" width="69.140625" style="456" bestFit="1" customWidth="1"/>
    <col min="3" max="3" width="61.140625" style="455" bestFit="1" customWidth="1"/>
    <col min="4" max="4" width="28.7109375" style="96" bestFit="1" customWidth="1"/>
    <col min="5" max="5" width="22.5703125" style="96" bestFit="1" customWidth="1"/>
    <col min="6" max="6" width="35.140625" style="96" bestFit="1" customWidth="1"/>
    <col min="7" max="7" width="31.42578125" style="96" customWidth="1"/>
    <col min="8" max="8" width="50.28515625" style="8" customWidth="1"/>
    <col min="9" max="17" width="31.42578125" style="8" customWidth="1"/>
    <col min="18" max="16384" width="14.5703125" style="8"/>
  </cols>
  <sheetData>
    <row r="1" spans="1:25" ht="15.75" thickBot="1">
      <c r="A1" s="475"/>
      <c r="B1" s="475"/>
      <c r="C1" s="475"/>
      <c r="D1" s="475"/>
      <c r="E1" s="475"/>
      <c r="F1" s="475"/>
      <c r="G1" s="475"/>
      <c r="H1" s="475"/>
      <c r="I1" s="475"/>
      <c r="J1" s="475"/>
      <c r="K1" s="475"/>
      <c r="L1" s="475"/>
      <c r="M1" s="475"/>
      <c r="N1" s="475"/>
      <c r="O1" s="475"/>
      <c r="P1" s="475"/>
      <c r="Q1" s="475"/>
      <c r="R1" s="475"/>
      <c r="S1" s="475"/>
      <c r="T1" s="475"/>
      <c r="U1" s="475"/>
      <c r="V1" s="475"/>
      <c r="W1" s="475"/>
      <c r="X1" s="475"/>
      <c r="Y1" s="475"/>
    </row>
    <row r="2" spans="1:25" ht="33.75" customHeight="1" thickTop="1" thickBot="1">
      <c r="A2" s="475"/>
      <c r="B2" s="663"/>
      <c r="C2" s="664"/>
      <c r="D2" s="654"/>
      <c r="E2" s="654"/>
      <c r="F2" s="654"/>
      <c r="G2" s="654"/>
      <c r="H2" s="665"/>
      <c r="I2" s="665"/>
      <c r="J2" s="665"/>
      <c r="K2" s="665"/>
      <c r="L2" s="665"/>
      <c r="M2" s="665"/>
      <c r="N2" s="665"/>
      <c r="O2" s="665"/>
      <c r="P2" s="665"/>
      <c r="Q2" s="665"/>
      <c r="R2" s="665"/>
      <c r="S2" s="665"/>
      <c r="T2" s="665"/>
      <c r="U2" s="666"/>
      <c r="V2" s="475"/>
      <c r="W2" s="475"/>
      <c r="X2" s="475"/>
      <c r="Y2" s="475"/>
    </row>
    <row r="3" spans="1:25" customFormat="1"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5"/>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5"/>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c r="A6" s="475"/>
      <c r="B6"/>
      <c r="C6"/>
      <c r="D6"/>
      <c r="E6"/>
      <c r="F6"/>
      <c r="G6" s="8"/>
    </row>
    <row r="7" spans="1:25" ht="15.75">
      <c r="A7" s="475"/>
      <c r="B7" s="245"/>
      <c r="C7"/>
      <c r="D7"/>
      <c r="E7"/>
      <c r="F7"/>
      <c r="G7" s="8"/>
    </row>
    <row r="8" spans="1:25">
      <c r="A8" s="475"/>
      <c r="B8" s="5"/>
      <c r="C8"/>
      <c r="D8"/>
      <c r="E8"/>
      <c r="F8"/>
      <c r="G8" s="8"/>
    </row>
    <row r="9" spans="1:25" ht="18">
      <c r="A9" s="475"/>
      <c r="B9" s="247"/>
      <c r="C9"/>
      <c r="D9"/>
      <c r="E9"/>
      <c r="F9"/>
      <c r="G9" s="8"/>
    </row>
    <row r="10" spans="1:25">
      <c r="A10" s="475"/>
      <c r="B10" s="5"/>
      <c r="C10"/>
      <c r="D10"/>
      <c r="E10"/>
      <c r="F10"/>
      <c r="G10" s="8"/>
    </row>
    <row r="11" spans="1:25">
      <c r="A11" s="475"/>
      <c r="B11" s="248"/>
      <c r="C11" s="248"/>
      <c r="D11" s="248"/>
      <c r="E11"/>
      <c r="F11"/>
      <c r="G11" s="8"/>
    </row>
    <row r="12" spans="1:25">
      <c r="A12" s="475"/>
      <c r="B12" s="250"/>
      <c r="C12" s="250"/>
      <c r="D12" s="250"/>
      <c r="E12"/>
      <c r="F12"/>
      <c r="G12" s="8"/>
    </row>
    <row r="13" spans="1:25">
      <c r="A13" s="475"/>
      <c r="B13" s="250"/>
      <c r="C13" s="250"/>
      <c r="D13" s="250"/>
      <c r="E13"/>
      <c r="F13"/>
      <c r="G13" s="8"/>
    </row>
    <row r="14" spans="1:25">
      <c r="A14" s="475"/>
      <c r="B14" s="250"/>
      <c r="C14" s="250"/>
      <c r="D14" s="250"/>
      <c r="E14"/>
      <c r="F14"/>
      <c r="G14" s="8"/>
    </row>
    <row r="15" spans="1:25">
      <c r="A15" s="475"/>
      <c r="B15" s="250"/>
      <c r="C15" s="250"/>
      <c r="D15" s="250"/>
      <c r="E15"/>
      <c r="F15"/>
      <c r="G15" s="8"/>
    </row>
    <row r="16" spans="1:25">
      <c r="A16" s="475"/>
      <c r="B16" s="250"/>
      <c r="C16" s="250"/>
      <c r="D16" s="250"/>
      <c r="E16"/>
      <c r="F16"/>
      <c r="G16" s="8"/>
    </row>
    <row r="17" spans="1:7">
      <c r="A17" s="475"/>
      <c r="B17" s="250"/>
      <c r="C17" s="250"/>
      <c r="D17" s="250"/>
      <c r="E17"/>
      <c r="F17"/>
      <c r="G17" s="8"/>
    </row>
    <row r="18" spans="1:7">
      <c r="A18" s="475"/>
      <c r="B18" s="250"/>
      <c r="C18" s="250"/>
      <c r="D18" s="250"/>
      <c r="E18"/>
      <c r="F18"/>
      <c r="G18" s="8"/>
    </row>
    <row r="19" spans="1:7">
      <c r="A19" s="475"/>
      <c r="B19" s="250"/>
      <c r="C19" s="250"/>
      <c r="D19" s="250"/>
      <c r="E19"/>
      <c r="F19"/>
      <c r="G19" s="8"/>
    </row>
    <row r="20" spans="1:7">
      <c r="A20" s="475"/>
      <c r="B20" s="250"/>
      <c r="C20" s="250"/>
      <c r="D20" s="250"/>
      <c r="E20"/>
      <c r="F20"/>
      <c r="G20" s="8"/>
    </row>
    <row r="21" spans="1:7">
      <c r="A21" s="475"/>
      <c r="B21" s="250"/>
      <c r="C21" s="250"/>
      <c r="D21" s="250"/>
      <c r="E21"/>
      <c r="F21"/>
      <c r="G21" s="8"/>
    </row>
    <row r="22" spans="1:7">
      <c r="A22" s="475"/>
      <c r="B22" s="250"/>
      <c r="C22" s="250"/>
      <c r="D22" s="250"/>
      <c r="E22"/>
      <c r="F22"/>
      <c r="G22" s="8"/>
    </row>
    <row r="23" spans="1:7">
      <c r="A23" s="475"/>
      <c r="B23" s="250"/>
      <c r="C23" s="250"/>
      <c r="D23" s="250"/>
      <c r="E23"/>
      <c r="F23"/>
      <c r="G23" s="8"/>
    </row>
    <row r="24" spans="1:7">
      <c r="A24" s="475"/>
      <c r="B24" s="250"/>
      <c r="C24" s="250"/>
      <c r="D24" s="250"/>
      <c r="E24"/>
      <c r="F24"/>
      <c r="G24" s="8"/>
    </row>
    <row r="25" spans="1:7">
      <c r="A25" s="475"/>
      <c r="B25" s="5"/>
      <c r="C25"/>
      <c r="D25"/>
      <c r="E25"/>
      <c r="F25"/>
      <c r="G25" s="8"/>
    </row>
    <row r="26" spans="1:7" ht="18">
      <c r="A26" s="475"/>
      <c r="B26" s="247"/>
      <c r="C26"/>
      <c r="D26"/>
      <c r="E26"/>
      <c r="F26"/>
      <c r="G26" s="8"/>
    </row>
    <row r="27" spans="1:7">
      <c r="A27" s="475"/>
      <c r="B27" s="5"/>
      <c r="C27"/>
      <c r="D27"/>
      <c r="E27"/>
      <c r="F27"/>
      <c r="G27" s="8"/>
    </row>
    <row r="28" spans="1:7">
      <c r="A28" s="475"/>
      <c r="B28" s="248"/>
      <c r="C28" s="248"/>
      <c r="D28" s="248"/>
      <c r="E28" s="248"/>
      <c r="F28" s="248"/>
      <c r="G28" s="8"/>
    </row>
    <row r="29" spans="1:7">
      <c r="A29" s="475"/>
      <c r="B29" s="250"/>
      <c r="C29" s="250"/>
      <c r="D29" s="250"/>
      <c r="E29" s="896"/>
      <c r="F29" s="250"/>
      <c r="G29" s="8"/>
    </row>
    <row r="30" spans="1:7">
      <c r="A30" s="475"/>
      <c r="B30" s="250"/>
      <c r="C30" s="250"/>
      <c r="D30" s="250"/>
      <c r="E30" s="896"/>
      <c r="F30" s="250"/>
      <c r="G30" s="8"/>
    </row>
    <row r="31" spans="1:7">
      <c r="A31" s="475"/>
      <c r="B31" s="250"/>
      <c r="C31" s="250"/>
      <c r="D31" s="250"/>
      <c r="E31" s="896"/>
      <c r="F31" s="250"/>
      <c r="G31" s="8"/>
    </row>
    <row r="32" spans="1:7">
      <c r="A32" s="475"/>
      <c r="B32" s="250"/>
      <c r="C32" s="250"/>
      <c r="D32" s="250"/>
      <c r="E32" s="896"/>
      <c r="F32" s="250"/>
      <c r="G32" s="8"/>
    </row>
    <row r="33" spans="1:7">
      <c r="A33" s="475"/>
      <c r="B33" s="5"/>
      <c r="C33"/>
      <c r="D33"/>
      <c r="E33"/>
      <c r="F33"/>
      <c r="G33" s="8"/>
    </row>
    <row r="34" spans="1:7" ht="18">
      <c r="A34" s="475"/>
      <c r="B34" s="247"/>
      <c r="C34"/>
      <c r="D34"/>
      <c r="E34"/>
      <c r="F34"/>
      <c r="G34" s="8"/>
    </row>
    <row r="35" spans="1:7">
      <c r="A35" s="475"/>
      <c r="B35" s="5"/>
      <c r="C35"/>
      <c r="D35"/>
      <c r="E35"/>
      <c r="F35"/>
      <c r="G35" s="8"/>
    </row>
    <row r="36" spans="1:7">
      <c r="A36" s="475"/>
      <c r="B36" s="248"/>
      <c r="C36" s="248"/>
      <c r="D36" s="248"/>
      <c r="E36" s="248"/>
      <c r="F36" s="248"/>
      <c r="G36" s="8"/>
    </row>
    <row r="37" spans="1:7">
      <c r="A37" s="475"/>
      <c r="B37" s="250"/>
      <c r="C37" s="250"/>
      <c r="D37" s="250"/>
      <c r="E37" s="250"/>
      <c r="F37" s="250"/>
      <c r="G37" s="8"/>
    </row>
    <row r="38" spans="1:7">
      <c r="A38" s="475"/>
      <c r="B38" s="250"/>
      <c r="C38" s="250"/>
      <c r="D38" s="250"/>
      <c r="E38" s="250"/>
      <c r="F38" s="250"/>
      <c r="G38" s="8"/>
    </row>
    <row r="39" spans="1:7">
      <c r="A39" s="475"/>
      <c r="B39" s="250"/>
      <c r="C39" s="250"/>
      <c r="D39" s="250"/>
      <c r="E39" s="250"/>
      <c r="F39" s="250"/>
      <c r="G39" s="8"/>
    </row>
    <row r="40" spans="1:7">
      <c r="A40" s="475"/>
      <c r="B40" s="250"/>
      <c r="C40" s="250"/>
      <c r="D40" s="250"/>
      <c r="E40" s="250"/>
      <c r="F40" s="250"/>
      <c r="G40" s="8"/>
    </row>
    <row r="41" spans="1:7">
      <c r="A41" s="475"/>
      <c r="B41" s="250"/>
      <c r="C41" s="250"/>
      <c r="D41" s="250"/>
      <c r="E41" s="250"/>
      <c r="F41" s="250"/>
      <c r="G41" s="8"/>
    </row>
    <row r="42" spans="1:7">
      <c r="A42" s="475"/>
      <c r="B42" s="5"/>
      <c r="C42"/>
      <c r="D42"/>
      <c r="E42"/>
      <c r="F42"/>
    </row>
    <row r="43" spans="1:7" ht="15.75">
      <c r="A43" s="475"/>
      <c r="B43" s="245"/>
      <c r="C43"/>
      <c r="D43"/>
      <c r="E43"/>
      <c r="F43"/>
    </row>
    <row r="44" spans="1:7">
      <c r="A44" s="475"/>
    </row>
    <row r="45" spans="1:7">
      <c r="A45" s="475"/>
    </row>
    <row r="46" spans="1:7">
      <c r="A46" s="475"/>
    </row>
    <row r="47" spans="1:7">
      <c r="A47" s="475"/>
    </row>
  </sheetData>
  <conditionalFormatting sqref="B3:F3">
    <cfRule type="cellIs" dxfId="136" priority="1" operator="greaterThan">
      <formula>0.001</formula>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45F5F-B4DD-471C-BCB8-E751962426F9}">
  <sheetPr codeName="Sheet12">
    <pageSetUpPr autoPageBreaks="0"/>
  </sheetPr>
  <dimension ref="A1:Y107"/>
  <sheetViews>
    <sheetView showGridLines="0" zoomScaleNormal="100" workbookViewId="0">
      <pane ySplit="5" topLeftCell="A7" activePane="bottomLeft" state="frozen"/>
      <selection pane="bottomLeft" activeCell="J8" sqref="J8"/>
    </sheetView>
  </sheetViews>
  <sheetFormatPr defaultColWidth="9.140625" defaultRowHeight="15"/>
  <cols>
    <col min="1" max="1" width="3.85546875" customWidth="1"/>
    <col min="2" max="2" width="25.7109375" bestFit="1" customWidth="1"/>
    <col min="3" max="3" width="25.7109375" style="253" bestFit="1" customWidth="1"/>
    <col min="4" max="4" width="19.42578125" style="7" customWidth="1"/>
    <col min="5" max="5" width="25.7109375" style="7" bestFit="1" customWidth="1"/>
    <col min="6" max="6" width="19.42578125" style="7" customWidth="1"/>
    <col min="7" max="9" width="21" style="7" customWidth="1"/>
    <col min="10" max="25" width="9" customWidth="1"/>
  </cols>
  <sheetData>
    <row r="1" spans="1:25" ht="15.75" thickBot="1">
      <c r="A1" s="474"/>
      <c r="B1" s="474"/>
      <c r="C1" s="687"/>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33"/>
      <c r="C2" s="653"/>
      <c r="D2" s="651"/>
      <c r="E2" s="651"/>
      <c r="F2" s="651"/>
      <c r="G2" s="651"/>
      <c r="H2" s="651"/>
      <c r="I2" s="651"/>
      <c r="J2" s="642"/>
      <c r="K2" s="642"/>
      <c r="L2" s="642"/>
      <c r="M2" s="642"/>
      <c r="N2" s="642"/>
      <c r="O2" s="642"/>
      <c r="P2" s="642"/>
      <c r="Q2" s="642"/>
      <c r="R2" s="642"/>
      <c r="S2" s="642"/>
      <c r="T2" s="642"/>
      <c r="U2" s="634"/>
      <c r="V2" s="474"/>
      <c r="W2" s="474"/>
      <c r="X2" s="474"/>
      <c r="Y2" s="474"/>
    </row>
    <row r="3" spans="1:25" ht="25.5" customHeight="1" thickTop="1" thickBot="1">
      <c r="A3" s="474"/>
      <c r="B3" s="460"/>
      <c r="C3" s="1061"/>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4"/>
      <c r="B4" s="493"/>
      <c r="C4" s="1234"/>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4"/>
      <c r="B5" s="434"/>
      <c r="C5" s="1235"/>
      <c r="D5" s="434"/>
      <c r="E5" s="434"/>
      <c r="F5" s="434"/>
      <c r="G5" s="434"/>
      <c r="H5" s="434"/>
      <c r="I5" s="434"/>
      <c r="J5" s="434"/>
      <c r="K5" s="434"/>
      <c r="L5" s="434"/>
      <c r="M5" s="434"/>
      <c r="N5" s="434"/>
      <c r="O5" s="434"/>
      <c r="P5" s="434"/>
      <c r="Q5" s="434"/>
      <c r="R5" s="434"/>
      <c r="S5" s="434"/>
      <c r="T5" s="434"/>
      <c r="U5" s="434"/>
      <c r="V5" s="434"/>
      <c r="W5" s="434"/>
      <c r="X5" s="434"/>
      <c r="Y5" s="434"/>
    </row>
    <row r="6" spans="1:25">
      <c r="A6" s="474"/>
      <c r="B6" s="460"/>
      <c r="C6" s="1061"/>
      <c r="D6" s="460"/>
      <c r="E6" s="460"/>
      <c r="F6" s="460"/>
      <c r="G6" s="460"/>
      <c r="H6" s="460"/>
      <c r="I6" s="460"/>
      <c r="J6" s="460"/>
      <c r="K6" s="460"/>
      <c r="L6" s="460"/>
      <c r="M6" s="460"/>
      <c r="N6" s="460"/>
      <c r="O6" s="460"/>
      <c r="P6" s="460"/>
      <c r="Q6" s="460"/>
      <c r="R6" s="460"/>
      <c r="S6" s="460"/>
      <c r="T6" s="460"/>
      <c r="U6" s="460"/>
      <c r="V6" s="460"/>
      <c r="W6" s="460"/>
      <c r="X6" s="460"/>
      <c r="Y6" s="460"/>
    </row>
    <row r="7" spans="1:25" ht="68.25" thickBot="1">
      <c r="A7" s="474"/>
      <c r="B7" s="460"/>
      <c r="C7" s="1061"/>
      <c r="D7" s="1063" t="s">
        <v>1401</v>
      </c>
      <c r="E7" s="460"/>
      <c r="F7" s="460"/>
      <c r="G7" s="1062" t="s">
        <v>1402</v>
      </c>
      <c r="H7" s="460"/>
      <c r="I7" s="460"/>
      <c r="J7" s="460"/>
      <c r="K7" s="460"/>
      <c r="L7" s="460"/>
      <c r="M7" s="460"/>
      <c r="N7" s="460"/>
      <c r="O7" s="460"/>
      <c r="P7" s="460"/>
      <c r="Q7" s="460"/>
      <c r="R7" s="460"/>
      <c r="S7" s="460"/>
      <c r="T7" s="460"/>
      <c r="U7" s="460"/>
      <c r="V7" s="460"/>
      <c r="W7" s="460"/>
      <c r="X7" s="460"/>
      <c r="Y7" s="460"/>
    </row>
    <row r="8" spans="1:25" ht="62.25" customHeight="1" thickTop="1" thickBot="1">
      <c r="A8" s="474"/>
      <c r="B8" s="460"/>
      <c r="C8" s="1061"/>
      <c r="D8" s="1060" t="e" vm="5">
        <v>#VALUE!</v>
      </c>
      <c r="E8" s="1061" t="s">
        <v>1403</v>
      </c>
      <c r="F8" s="460"/>
      <c r="G8" s="1064" t="e" vm="6">
        <v>#VALUE!</v>
      </c>
      <c r="H8" s="460"/>
      <c r="I8" s="460"/>
      <c r="J8" s="460"/>
      <c r="K8" s="460"/>
      <c r="L8" s="460"/>
      <c r="M8" s="460"/>
      <c r="N8" s="460"/>
      <c r="O8" s="460"/>
      <c r="P8" s="460"/>
      <c r="Q8" s="460"/>
      <c r="R8" s="460"/>
      <c r="S8" s="460"/>
      <c r="T8" s="460"/>
      <c r="U8" s="460"/>
      <c r="V8" s="460"/>
      <c r="W8" s="460"/>
      <c r="X8" s="460"/>
      <c r="Y8" s="460"/>
    </row>
    <row r="9" spans="1:25" ht="11.25" customHeight="1" thickTop="1" thickBot="1">
      <c r="A9" s="474"/>
      <c r="B9" s="460"/>
      <c r="C9" s="1061"/>
      <c r="D9" s="460"/>
      <c r="E9" s="460"/>
      <c r="F9" s="460"/>
      <c r="G9" s="460"/>
      <c r="H9" s="460"/>
      <c r="I9" s="460"/>
      <c r="J9" s="460"/>
      <c r="K9" s="460"/>
      <c r="L9" s="460"/>
      <c r="M9" s="460"/>
      <c r="N9" s="460"/>
      <c r="O9" s="460"/>
      <c r="P9" s="460"/>
      <c r="Q9" s="460"/>
      <c r="R9" s="460"/>
      <c r="S9" s="460"/>
      <c r="T9" s="460"/>
      <c r="U9" s="460"/>
      <c r="V9" s="460"/>
      <c r="W9" s="460"/>
      <c r="X9" s="460"/>
      <c r="Y9" s="460"/>
    </row>
    <row r="10" spans="1:25" ht="62.25" customHeight="1" thickTop="1" thickBot="1">
      <c r="A10" s="474"/>
      <c r="B10" s="460"/>
      <c r="C10" s="1061"/>
      <c r="D10" s="1064" t="e" vm="7">
        <v>#VALUE!</v>
      </c>
      <c r="E10" s="460"/>
      <c r="F10" s="460"/>
      <c r="G10" s="1064" t="e" vm="8">
        <v>#VALUE!</v>
      </c>
      <c r="H10" s="460"/>
      <c r="I10" s="460"/>
      <c r="J10" s="460"/>
      <c r="K10" s="460"/>
      <c r="L10" s="460"/>
      <c r="M10" s="460"/>
      <c r="N10" s="460"/>
      <c r="O10" s="460"/>
      <c r="P10" s="460"/>
      <c r="Q10" s="460"/>
      <c r="R10" s="460"/>
      <c r="S10" s="460"/>
      <c r="T10" s="460"/>
      <c r="U10" s="460"/>
      <c r="V10" s="460"/>
      <c r="W10" s="460"/>
      <c r="X10" s="460"/>
      <c r="Y10" s="460"/>
    </row>
    <row r="11" spans="1:25" ht="11.25" customHeight="1" thickTop="1" thickBot="1">
      <c r="A11" s="474"/>
      <c r="B11" s="460"/>
      <c r="C11" s="1061"/>
      <c r="D11" s="460"/>
      <c r="E11" s="460"/>
      <c r="F11" s="460"/>
      <c r="G11" s="460"/>
      <c r="H11" s="460"/>
      <c r="I11" s="460"/>
      <c r="J11" s="460"/>
      <c r="K11" s="460"/>
      <c r="L11" s="460"/>
      <c r="M11" s="460"/>
      <c r="N11" s="460"/>
      <c r="O11" s="460"/>
      <c r="P11" s="460"/>
      <c r="Q11" s="460"/>
      <c r="R11" s="460"/>
      <c r="S11" s="460"/>
      <c r="T11" s="460"/>
      <c r="U11" s="460"/>
      <c r="V11" s="460"/>
      <c r="W11" s="460"/>
      <c r="X11" s="460"/>
      <c r="Y11" s="460"/>
    </row>
    <row r="12" spans="1:25" ht="62.25" customHeight="1" thickTop="1" thickBot="1">
      <c r="A12" s="474"/>
      <c r="B12" s="460"/>
      <c r="C12" s="1061"/>
      <c r="D12" s="1064" t="e" vm="9">
        <v>#VALUE!</v>
      </c>
      <c r="E12" s="460" t="s">
        <v>551</v>
      </c>
      <c r="F12" s="460"/>
      <c r="G12" s="1064" t="e" vm="10">
        <v>#VALUE!</v>
      </c>
      <c r="H12" s="460"/>
      <c r="I12" s="460"/>
      <c r="J12" s="460"/>
      <c r="K12" s="460"/>
      <c r="L12" s="460"/>
      <c r="M12" s="460"/>
      <c r="N12" s="460"/>
      <c r="O12" s="460"/>
      <c r="P12" s="460"/>
      <c r="Q12" s="460"/>
      <c r="R12" s="460"/>
      <c r="S12" s="460"/>
      <c r="T12" s="460"/>
      <c r="U12" s="460"/>
      <c r="V12" s="460"/>
      <c r="W12" s="460"/>
      <c r="X12" s="460"/>
      <c r="Y12" s="460"/>
    </row>
    <row r="13" spans="1:25" ht="11.25" customHeight="1" thickTop="1" thickBot="1">
      <c r="A13" s="474"/>
      <c r="B13" s="460"/>
      <c r="C13" s="1061"/>
      <c r="D13" s="460"/>
      <c r="E13" s="460"/>
      <c r="F13" s="460"/>
      <c r="G13" s="460"/>
      <c r="H13" s="460"/>
      <c r="I13" s="460"/>
      <c r="J13" s="460"/>
      <c r="K13" s="460"/>
      <c r="L13" s="460"/>
      <c r="M13" s="460"/>
      <c r="N13" s="460"/>
      <c r="O13" s="460"/>
      <c r="P13" s="460"/>
      <c r="Q13" s="460"/>
      <c r="R13" s="460"/>
      <c r="S13" s="460"/>
      <c r="T13" s="460"/>
      <c r="U13" s="460"/>
      <c r="V13" s="460"/>
      <c r="W13" s="460"/>
      <c r="X13" s="460"/>
      <c r="Y13" s="460"/>
    </row>
    <row r="14" spans="1:25" ht="62.25" customHeight="1" thickTop="1" thickBot="1">
      <c r="A14" s="474"/>
      <c r="B14" s="460"/>
      <c r="C14" s="1061"/>
      <c r="D14" s="1064" t="e" vm="11">
        <v>#VALUE!</v>
      </c>
      <c r="E14" s="460"/>
      <c r="F14" s="460"/>
      <c r="G14" s="460"/>
      <c r="H14" s="460"/>
      <c r="I14" s="460"/>
      <c r="J14" s="460"/>
      <c r="K14" s="460"/>
      <c r="L14" s="460"/>
      <c r="M14" s="460"/>
      <c r="N14" s="460"/>
      <c r="O14" s="460"/>
      <c r="P14" s="460"/>
      <c r="Q14" s="460"/>
      <c r="R14" s="460"/>
      <c r="S14" s="460"/>
      <c r="T14" s="460"/>
      <c r="U14" s="460"/>
      <c r="V14" s="460"/>
      <c r="W14" s="460"/>
      <c r="X14" s="460"/>
      <c r="Y14" s="460"/>
    </row>
    <row r="15" spans="1:25" ht="11.25" customHeight="1" thickTop="1">
      <c r="A15" s="474"/>
      <c r="B15" s="460"/>
      <c r="C15" s="1061"/>
      <c r="D15" s="460"/>
      <c r="E15" s="460"/>
      <c r="F15" s="460"/>
      <c r="G15" s="460"/>
      <c r="H15" s="460"/>
      <c r="I15" s="460"/>
      <c r="J15" s="460"/>
      <c r="K15" s="460"/>
      <c r="L15" s="460"/>
      <c r="M15" s="460"/>
      <c r="N15" s="460"/>
      <c r="O15" s="460"/>
      <c r="P15" s="460"/>
      <c r="Q15" s="460"/>
      <c r="R15" s="460"/>
      <c r="S15" s="460"/>
      <c r="T15" s="460"/>
      <c r="U15" s="460"/>
      <c r="V15" s="460"/>
      <c r="W15" s="460"/>
      <c r="X15" s="460"/>
      <c r="Y15" s="460"/>
    </row>
    <row r="16" spans="1:25" ht="55.5" customHeight="1" thickBot="1">
      <c r="A16" s="474"/>
      <c r="B16" s="1231" t="s">
        <v>1539</v>
      </c>
      <c r="C16" s="1236" t="s">
        <v>539</v>
      </c>
      <c r="D16" s="1233" t="s">
        <v>1485</v>
      </c>
      <c r="E16" s="1233"/>
      <c r="F16" s="1233"/>
      <c r="G16" s="1233"/>
      <c r="H16" s="1233"/>
      <c r="I16" s="1233"/>
      <c r="J16" s="1233"/>
      <c r="K16" s="460"/>
      <c r="L16" s="460"/>
      <c r="M16" s="460"/>
      <c r="N16" s="460"/>
      <c r="O16" s="460"/>
      <c r="P16" s="460"/>
      <c r="Q16" s="460"/>
      <c r="R16" s="460"/>
      <c r="S16" s="460"/>
      <c r="T16" s="460"/>
    </row>
    <row r="17" spans="1:18" ht="55.5" customHeight="1" thickTop="1" thickBot="1">
      <c r="A17" s="474"/>
      <c r="B17" s="1232" t="s">
        <v>1442</v>
      </c>
      <c r="C17" s="1237" t="s">
        <v>1486</v>
      </c>
      <c r="D17" s="1349" t="s">
        <v>1540</v>
      </c>
      <c r="E17" s="1350"/>
      <c r="F17" s="1351"/>
      <c r="G17" s="1346" t="s">
        <v>1644</v>
      </c>
      <c r="H17" s="1347"/>
      <c r="I17" s="1347"/>
      <c r="J17" s="1348"/>
      <c r="K17" s="460"/>
      <c r="L17" s="460"/>
      <c r="M17" s="460"/>
      <c r="N17" s="460"/>
      <c r="O17" s="460"/>
      <c r="P17" s="460"/>
      <c r="Q17" s="460"/>
      <c r="R17" s="460"/>
    </row>
    <row r="18" spans="1:18" ht="55.5" customHeight="1" thickTop="1" thickBot="1">
      <c r="A18" s="474"/>
      <c r="B18" s="1232" t="s">
        <v>1443</v>
      </c>
      <c r="C18" s="1237" t="s">
        <v>1488</v>
      </c>
      <c r="D18" s="1349" t="s">
        <v>1541</v>
      </c>
      <c r="E18" s="1350"/>
      <c r="F18" s="1351"/>
      <c r="G18" s="1346" t="s">
        <v>1645</v>
      </c>
      <c r="H18" s="1347"/>
      <c r="I18" s="1347"/>
      <c r="J18" s="1348"/>
      <c r="K18" s="460"/>
      <c r="L18" s="460"/>
      <c r="M18" s="460"/>
      <c r="N18" s="460"/>
      <c r="O18" s="460"/>
      <c r="P18" s="460"/>
      <c r="Q18" s="460"/>
      <c r="R18" s="460"/>
    </row>
    <row r="19" spans="1:18" ht="55.5" customHeight="1" thickTop="1" thickBot="1">
      <c r="A19" s="474"/>
      <c r="B19" s="1232" t="s">
        <v>1444</v>
      </c>
      <c r="C19" s="1237" t="s">
        <v>1490</v>
      </c>
      <c r="D19" s="1349" t="s">
        <v>1542</v>
      </c>
      <c r="E19" s="1350"/>
      <c r="F19" s="1351"/>
      <c r="G19" s="1346" t="s">
        <v>1646</v>
      </c>
      <c r="H19" s="1347"/>
      <c r="I19" s="1347"/>
      <c r="J19" s="1348"/>
      <c r="K19" s="460"/>
      <c r="L19" s="460"/>
      <c r="M19" s="460"/>
      <c r="N19" s="460"/>
      <c r="O19" s="460"/>
      <c r="P19" s="460"/>
      <c r="Q19" s="460"/>
      <c r="R19" s="460"/>
    </row>
    <row r="20" spans="1:18" ht="55.5" customHeight="1" thickTop="1" thickBot="1">
      <c r="A20" s="474"/>
      <c r="B20" s="1232" t="s">
        <v>1445</v>
      </c>
      <c r="C20" s="1237" t="s">
        <v>1492</v>
      </c>
      <c r="D20" s="1349" t="s">
        <v>1543</v>
      </c>
      <c r="E20" s="1350"/>
      <c r="F20" s="1351"/>
      <c r="G20" s="1346" t="s">
        <v>1647</v>
      </c>
      <c r="H20" s="1347"/>
      <c r="I20" s="1347"/>
      <c r="J20" s="1348"/>
      <c r="K20" s="460"/>
      <c r="L20" s="460"/>
      <c r="M20" s="460"/>
      <c r="N20" s="460"/>
      <c r="O20" s="460"/>
      <c r="P20" s="460"/>
      <c r="Q20" s="460"/>
      <c r="R20" s="460"/>
    </row>
    <row r="21" spans="1:18" ht="55.5" customHeight="1" thickTop="1" thickBot="1">
      <c r="A21" s="474"/>
      <c r="B21" s="1232" t="s">
        <v>1446</v>
      </c>
      <c r="C21" s="1237" t="s">
        <v>1494</v>
      </c>
      <c r="D21" s="1349" t="s">
        <v>1544</v>
      </c>
      <c r="E21" s="1350"/>
      <c r="F21" s="1351"/>
      <c r="G21" s="1346" t="s">
        <v>1648</v>
      </c>
      <c r="H21" s="1347"/>
      <c r="I21" s="1347"/>
      <c r="J21" s="1348"/>
      <c r="K21" s="460"/>
      <c r="L21" s="460"/>
      <c r="M21" s="460"/>
      <c r="N21" s="460"/>
      <c r="O21" s="460"/>
      <c r="P21" s="460"/>
      <c r="Q21" s="460"/>
      <c r="R21" s="460"/>
    </row>
    <row r="22" spans="1:18" ht="55.5" customHeight="1" thickTop="1" thickBot="1">
      <c r="A22" s="474"/>
      <c r="B22" s="1232" t="s">
        <v>1447</v>
      </c>
      <c r="C22" s="1237" t="s">
        <v>1496</v>
      </c>
      <c r="D22" s="1349" t="s">
        <v>1545</v>
      </c>
      <c r="E22" s="1350"/>
      <c r="F22" s="1351"/>
      <c r="G22" s="1346" t="s">
        <v>1649</v>
      </c>
      <c r="H22" s="1347"/>
      <c r="I22" s="1347"/>
      <c r="J22" s="1348"/>
      <c r="K22" s="460"/>
      <c r="L22" s="460"/>
      <c r="M22" s="460"/>
      <c r="N22" s="460"/>
      <c r="O22" s="460"/>
      <c r="P22" s="460"/>
      <c r="Q22" s="460"/>
      <c r="R22" s="460"/>
    </row>
    <row r="23" spans="1:18" ht="55.5" customHeight="1" thickTop="1" thickBot="1">
      <c r="A23" s="474"/>
      <c r="B23" s="1232" t="s">
        <v>1448</v>
      </c>
      <c r="C23" s="1237" t="s">
        <v>1498</v>
      </c>
      <c r="D23" s="1349" t="s">
        <v>1546</v>
      </c>
      <c r="E23" s="1350"/>
      <c r="F23" s="1351"/>
      <c r="G23" s="1346" t="s">
        <v>1650</v>
      </c>
      <c r="H23" s="1347"/>
      <c r="I23" s="1347"/>
      <c r="J23" s="1348"/>
      <c r="K23" s="460"/>
      <c r="L23" s="460"/>
      <c r="M23" s="460"/>
      <c r="N23" s="460"/>
      <c r="O23" s="460"/>
      <c r="P23" s="460"/>
      <c r="Q23" s="460"/>
      <c r="R23" s="460"/>
    </row>
    <row r="24" spans="1:18" ht="55.5" customHeight="1" thickTop="1" thickBot="1">
      <c r="A24" s="474"/>
      <c r="B24" s="1232" t="s">
        <v>1449</v>
      </c>
      <c r="C24" s="1237" t="s">
        <v>1500</v>
      </c>
      <c r="D24" s="1349" t="s">
        <v>1547</v>
      </c>
      <c r="E24" s="1350"/>
      <c r="F24" s="1351"/>
      <c r="G24" s="1346" t="s">
        <v>1651</v>
      </c>
      <c r="H24" s="1347"/>
      <c r="I24" s="1347"/>
      <c r="J24" s="1348"/>
      <c r="K24" s="460"/>
      <c r="L24" s="460"/>
      <c r="M24" s="460"/>
      <c r="N24" s="460"/>
      <c r="O24" s="460"/>
      <c r="P24" s="460"/>
      <c r="Q24" s="460"/>
      <c r="R24" s="460"/>
    </row>
    <row r="25" spans="1:18" ht="55.5" customHeight="1" thickTop="1" thickBot="1">
      <c r="A25" s="474"/>
      <c r="B25" s="1232" t="s">
        <v>1450</v>
      </c>
      <c r="C25" s="1237" t="s">
        <v>1502</v>
      </c>
      <c r="D25" s="1349" t="s">
        <v>1548</v>
      </c>
      <c r="E25" s="1350"/>
      <c r="F25" s="1351"/>
      <c r="G25" s="1346" t="s">
        <v>1652</v>
      </c>
      <c r="H25" s="1347"/>
      <c r="I25" s="1347"/>
      <c r="J25" s="1348"/>
      <c r="K25" s="460"/>
      <c r="L25" s="460"/>
      <c r="M25" s="460"/>
      <c r="N25" s="460"/>
      <c r="O25" s="460"/>
      <c r="P25" s="460"/>
      <c r="Q25" s="460"/>
      <c r="R25" s="460"/>
    </row>
    <row r="26" spans="1:18" ht="55.5" customHeight="1" thickTop="1" thickBot="1">
      <c r="A26" s="474"/>
      <c r="B26" s="1232" t="s">
        <v>1451</v>
      </c>
      <c r="C26" s="1237" t="s">
        <v>1504</v>
      </c>
      <c r="D26" s="1349" t="s">
        <v>1549</v>
      </c>
      <c r="E26" s="1350"/>
      <c r="F26" s="1351"/>
      <c r="G26" s="1346" t="s">
        <v>1653</v>
      </c>
      <c r="H26" s="1347"/>
      <c r="I26" s="1347"/>
      <c r="J26" s="1348"/>
      <c r="K26" s="460"/>
      <c r="L26" s="460"/>
      <c r="M26" s="460"/>
      <c r="N26" s="460"/>
      <c r="O26" s="460"/>
      <c r="P26" s="460"/>
      <c r="Q26" s="460"/>
      <c r="R26" s="460"/>
    </row>
    <row r="27" spans="1:18" ht="55.5" customHeight="1" thickTop="1" thickBot="1">
      <c r="A27" s="474"/>
      <c r="B27" s="1232" t="s">
        <v>1452</v>
      </c>
      <c r="C27" s="1237" t="s">
        <v>1505</v>
      </c>
      <c r="D27" s="1349" t="s">
        <v>1550</v>
      </c>
      <c r="E27" s="1350"/>
      <c r="F27" s="1351"/>
      <c r="G27" s="1346" t="s">
        <v>1655</v>
      </c>
      <c r="H27" s="1347"/>
      <c r="I27" s="1347"/>
      <c r="J27" s="1348"/>
      <c r="K27" s="460"/>
      <c r="L27" s="460"/>
      <c r="M27" s="460"/>
      <c r="N27" s="460"/>
      <c r="O27" s="460"/>
      <c r="P27" s="460"/>
      <c r="Q27" s="460"/>
      <c r="R27" s="460"/>
    </row>
    <row r="28" spans="1:18" ht="55.5" customHeight="1" thickTop="1" thickBot="1">
      <c r="A28" s="474"/>
      <c r="B28" s="1232" t="s">
        <v>1453</v>
      </c>
      <c r="C28" s="1237" t="s">
        <v>1382</v>
      </c>
      <c r="D28" s="1349" t="s">
        <v>1551</v>
      </c>
      <c r="E28" s="1350"/>
      <c r="F28" s="1351"/>
      <c r="G28" s="1346" t="s">
        <v>1656</v>
      </c>
      <c r="H28" s="1347"/>
      <c r="I28" s="1347"/>
      <c r="J28" s="1348"/>
      <c r="K28" s="460"/>
      <c r="L28" s="460"/>
      <c r="M28" s="460"/>
      <c r="N28" s="460"/>
      <c r="O28" s="460"/>
      <c r="P28" s="460"/>
      <c r="Q28" s="460"/>
      <c r="R28" s="460"/>
    </row>
    <row r="29" spans="1:18" ht="55.5" customHeight="1" thickTop="1" thickBot="1">
      <c r="A29" s="474"/>
      <c r="B29" s="1232" t="s">
        <v>1454</v>
      </c>
      <c r="C29" s="1237" t="s">
        <v>1508</v>
      </c>
      <c r="D29" s="1349" t="s">
        <v>1552</v>
      </c>
      <c r="E29" s="1350"/>
      <c r="F29" s="1351"/>
      <c r="G29" s="1346" t="s">
        <v>1657</v>
      </c>
      <c r="H29" s="1347"/>
      <c r="I29" s="1347"/>
      <c r="J29" s="1348"/>
      <c r="K29" s="460"/>
      <c r="L29" s="460"/>
      <c r="M29" s="460"/>
      <c r="N29" s="460"/>
      <c r="O29" s="460"/>
      <c r="P29" s="460"/>
      <c r="Q29" s="460"/>
      <c r="R29" s="460"/>
    </row>
    <row r="30" spans="1:18" ht="55.5" customHeight="1" thickTop="1" thickBot="1">
      <c r="A30" s="474"/>
      <c r="B30" s="1232" t="s">
        <v>1596</v>
      </c>
      <c r="C30" s="1237" t="s">
        <v>1597</v>
      </c>
      <c r="D30" s="1349" t="s">
        <v>1706</v>
      </c>
      <c r="E30" s="1350"/>
      <c r="F30" s="1351"/>
      <c r="G30" s="1346" t="s">
        <v>1705</v>
      </c>
      <c r="H30" s="1347"/>
      <c r="I30" s="1347"/>
      <c r="J30" s="1348"/>
      <c r="K30" s="460"/>
      <c r="L30" s="460"/>
      <c r="M30" s="460"/>
      <c r="N30" s="460"/>
      <c r="O30" s="460"/>
      <c r="P30" s="460"/>
      <c r="Q30" s="460"/>
      <c r="R30" s="460"/>
    </row>
    <row r="31" spans="1:18" ht="55.5" customHeight="1" thickTop="1" thickBot="1">
      <c r="A31" s="474"/>
      <c r="B31" s="1232" t="s">
        <v>1455</v>
      </c>
      <c r="C31" s="1237" t="s">
        <v>1509</v>
      </c>
      <c r="D31" s="1349" t="s">
        <v>1553</v>
      </c>
      <c r="E31" s="1350"/>
      <c r="F31" s="1351"/>
      <c r="G31" s="1346" t="s">
        <v>1659</v>
      </c>
      <c r="H31" s="1347"/>
      <c r="I31" s="1347"/>
      <c r="J31" s="1348"/>
      <c r="K31" s="460"/>
      <c r="L31" s="460"/>
      <c r="M31" s="460"/>
      <c r="N31" s="460"/>
      <c r="O31" s="460"/>
      <c r="P31" s="460"/>
      <c r="Q31" s="460"/>
      <c r="R31" s="460"/>
    </row>
    <row r="32" spans="1:18" ht="55.5" customHeight="1" thickTop="1" thickBot="1">
      <c r="A32" s="474"/>
      <c r="B32" s="1232" t="s">
        <v>1456</v>
      </c>
      <c r="C32" s="1237" t="s">
        <v>1511</v>
      </c>
      <c r="D32" s="1349" t="s">
        <v>1554</v>
      </c>
      <c r="E32" s="1350"/>
      <c r="F32" s="1351"/>
      <c r="G32" s="1346" t="s">
        <v>1660</v>
      </c>
      <c r="H32" s="1347"/>
      <c r="I32" s="1347"/>
      <c r="J32" s="1348"/>
      <c r="K32" s="460"/>
      <c r="L32" s="460"/>
      <c r="M32" s="460"/>
      <c r="N32" s="460"/>
      <c r="O32" s="460"/>
      <c r="P32" s="460"/>
      <c r="Q32" s="460"/>
      <c r="R32" s="460"/>
    </row>
    <row r="33" spans="1:18" ht="55.5" customHeight="1" thickTop="1" thickBot="1">
      <c r="A33" s="474"/>
      <c r="B33" s="1232" t="s">
        <v>1457</v>
      </c>
      <c r="C33" s="1237" t="s">
        <v>1513</v>
      </c>
      <c r="D33" s="1349" t="s">
        <v>1555</v>
      </c>
      <c r="E33" s="1350"/>
      <c r="F33" s="1351"/>
      <c r="G33" s="1346" t="s">
        <v>1661</v>
      </c>
      <c r="H33" s="1347"/>
      <c r="I33" s="1347"/>
      <c r="J33" s="1348"/>
      <c r="K33" s="460"/>
      <c r="L33" s="460"/>
      <c r="M33" s="460"/>
      <c r="N33" s="460"/>
      <c r="O33" s="460"/>
      <c r="P33" s="460"/>
      <c r="Q33" s="460"/>
      <c r="R33" s="460"/>
    </row>
    <row r="34" spans="1:18" ht="55.5" customHeight="1" thickTop="1" thickBot="1">
      <c r="A34" s="474"/>
      <c r="B34" s="1232" t="s">
        <v>1458</v>
      </c>
      <c r="C34" s="1237" t="s">
        <v>1556</v>
      </c>
      <c r="D34" s="1349" t="s">
        <v>1557</v>
      </c>
      <c r="E34" s="1350"/>
      <c r="F34" s="1351"/>
      <c r="G34" s="1346" t="s">
        <v>1663</v>
      </c>
      <c r="H34" s="1347"/>
      <c r="I34" s="1347"/>
      <c r="J34" s="1348"/>
      <c r="K34" s="460"/>
      <c r="L34" s="460"/>
      <c r="M34" s="460"/>
      <c r="N34" s="460"/>
      <c r="O34" s="460"/>
      <c r="P34" s="460"/>
      <c r="Q34" s="460"/>
      <c r="R34" s="460"/>
    </row>
    <row r="35" spans="1:18" ht="55.5" customHeight="1" thickTop="1" thickBot="1">
      <c r="A35" s="474"/>
      <c r="B35" s="1232" t="s">
        <v>1459</v>
      </c>
      <c r="C35" s="1237" t="s">
        <v>1516</v>
      </c>
      <c r="D35" s="1349" t="s">
        <v>1558</v>
      </c>
      <c r="E35" s="1350"/>
      <c r="F35" s="1351"/>
      <c r="G35" s="1346" t="s">
        <v>1664</v>
      </c>
      <c r="H35" s="1347"/>
      <c r="I35" s="1347"/>
      <c r="J35" s="1348"/>
      <c r="K35" s="460"/>
      <c r="L35" s="460"/>
      <c r="M35" s="460"/>
      <c r="N35" s="460"/>
      <c r="O35" s="460"/>
      <c r="P35" s="460"/>
      <c r="Q35" s="460"/>
      <c r="R35" s="460"/>
    </row>
    <row r="36" spans="1:18" ht="55.5" customHeight="1" thickTop="1" thickBot="1">
      <c r="A36" s="474"/>
      <c r="B36" s="1232" t="s">
        <v>1460</v>
      </c>
      <c r="C36" s="1237" t="s">
        <v>1518</v>
      </c>
      <c r="D36" s="1349" t="s">
        <v>1559</v>
      </c>
      <c r="E36" s="1350"/>
      <c r="F36" s="1351"/>
      <c r="G36" s="1346" t="s">
        <v>1665</v>
      </c>
      <c r="H36" s="1347"/>
      <c r="I36" s="1347"/>
      <c r="J36" s="1348"/>
      <c r="K36" s="460"/>
      <c r="L36" s="460"/>
      <c r="M36" s="460"/>
      <c r="N36" s="460"/>
      <c r="O36" s="460"/>
      <c r="P36" s="460"/>
      <c r="Q36" s="460"/>
      <c r="R36" s="460"/>
    </row>
    <row r="37" spans="1:18" ht="55.5" customHeight="1" thickTop="1" thickBot="1">
      <c r="A37" s="474"/>
      <c r="B37" s="1232" t="s">
        <v>1461</v>
      </c>
      <c r="C37" s="1237" t="s">
        <v>1520</v>
      </c>
      <c r="D37" s="1349" t="s">
        <v>1560</v>
      </c>
      <c r="E37" s="1350"/>
      <c r="F37" s="1351"/>
      <c r="G37" s="1346" t="s">
        <v>1666</v>
      </c>
      <c r="H37" s="1347"/>
      <c r="I37" s="1347"/>
      <c r="J37" s="1348"/>
      <c r="K37" s="460"/>
      <c r="L37" s="460"/>
      <c r="M37" s="460"/>
      <c r="N37" s="460"/>
      <c r="O37" s="460"/>
      <c r="P37" s="460"/>
      <c r="Q37" s="460"/>
      <c r="R37" s="460"/>
    </row>
    <row r="38" spans="1:18" ht="55.5" customHeight="1" thickTop="1" thickBot="1">
      <c r="A38" s="474"/>
      <c r="B38" s="1232" t="s">
        <v>1462</v>
      </c>
      <c r="C38" s="1237" t="s">
        <v>1561</v>
      </c>
      <c r="D38" s="1349" t="s">
        <v>1562</v>
      </c>
      <c r="E38" s="1350"/>
      <c r="F38" s="1351"/>
      <c r="G38" s="1346" t="s">
        <v>1667</v>
      </c>
      <c r="H38" s="1347"/>
      <c r="I38" s="1347"/>
      <c r="J38" s="1348"/>
      <c r="K38" s="460"/>
      <c r="L38" s="460"/>
      <c r="M38" s="460"/>
      <c r="N38" s="460"/>
      <c r="O38" s="460"/>
      <c r="P38" s="460"/>
      <c r="Q38" s="460"/>
      <c r="R38" s="460"/>
    </row>
    <row r="39" spans="1:18" ht="55.5" customHeight="1" thickTop="1" thickBot="1">
      <c r="A39" s="474"/>
      <c r="B39" s="1232" t="s">
        <v>1463</v>
      </c>
      <c r="C39" s="1237" t="s">
        <v>1563</v>
      </c>
      <c r="D39" s="1349" t="s">
        <v>1564</v>
      </c>
      <c r="E39" s="1350"/>
      <c r="F39" s="1351"/>
      <c r="G39" s="1346" t="s">
        <v>1668</v>
      </c>
      <c r="H39" s="1347"/>
      <c r="I39" s="1347"/>
      <c r="J39" s="1348"/>
      <c r="K39" s="460"/>
      <c r="L39" s="460"/>
      <c r="M39" s="460"/>
      <c r="N39" s="460"/>
      <c r="O39" s="460"/>
      <c r="P39" s="460"/>
      <c r="Q39" s="460"/>
      <c r="R39" s="460"/>
    </row>
    <row r="40" spans="1:18" ht="55.5" customHeight="1" thickTop="1" thickBot="1">
      <c r="A40" s="474"/>
      <c r="B40" s="1232" t="s">
        <v>1464</v>
      </c>
      <c r="C40" s="1237" t="s">
        <v>1525</v>
      </c>
      <c r="D40" s="1349" t="s">
        <v>1565</v>
      </c>
      <c r="E40" s="1350"/>
      <c r="F40" s="1351"/>
      <c r="G40" s="1346" t="s">
        <v>1669</v>
      </c>
      <c r="H40" s="1347"/>
      <c r="I40" s="1347"/>
      <c r="J40" s="1348"/>
      <c r="K40" s="460"/>
      <c r="L40" s="460"/>
      <c r="M40" s="460"/>
      <c r="N40" s="460"/>
      <c r="O40" s="460"/>
      <c r="P40" s="460"/>
      <c r="Q40" s="460"/>
      <c r="R40" s="460"/>
    </row>
    <row r="41" spans="1:18" ht="55.5" customHeight="1" thickTop="1" thickBot="1">
      <c r="A41" s="474"/>
      <c r="B41" s="1232" t="s">
        <v>1465</v>
      </c>
      <c r="C41" s="1237" t="s">
        <v>1527</v>
      </c>
      <c r="D41" s="1349" t="s">
        <v>1566</v>
      </c>
      <c r="E41" s="1350"/>
      <c r="F41" s="1351"/>
      <c r="G41" s="1346" t="s">
        <v>1671</v>
      </c>
      <c r="H41" s="1347"/>
      <c r="I41" s="1347"/>
      <c r="J41" s="1348"/>
      <c r="K41" s="460"/>
      <c r="L41" s="460"/>
      <c r="M41" s="460"/>
      <c r="N41" s="460"/>
      <c r="O41" s="460"/>
      <c r="P41" s="460"/>
      <c r="Q41" s="460"/>
      <c r="R41" s="460"/>
    </row>
    <row r="42" spans="1:18" ht="55.5" customHeight="1" thickTop="1" thickBot="1">
      <c r="A42" s="474"/>
      <c r="B42" s="1232" t="s">
        <v>1466</v>
      </c>
      <c r="C42" s="1237" t="s">
        <v>1529</v>
      </c>
      <c r="D42" s="1349" t="s">
        <v>1567</v>
      </c>
      <c r="E42" s="1350"/>
      <c r="F42" s="1351"/>
      <c r="G42" s="1346" t="s">
        <v>1672</v>
      </c>
      <c r="H42" s="1347"/>
      <c r="I42" s="1347"/>
      <c r="J42" s="1348"/>
      <c r="K42" s="460"/>
      <c r="L42" s="460"/>
      <c r="M42" s="460"/>
      <c r="N42" s="460"/>
      <c r="O42" s="460"/>
      <c r="P42" s="460"/>
      <c r="Q42" s="460"/>
      <c r="R42" s="460"/>
    </row>
    <row r="43" spans="1:18" ht="55.5" customHeight="1" thickTop="1" thickBot="1">
      <c r="A43" s="474"/>
      <c r="B43" s="1232" t="s">
        <v>1467</v>
      </c>
      <c r="C43" s="1237" t="s">
        <v>1531</v>
      </c>
      <c r="D43" s="1349" t="s">
        <v>1568</v>
      </c>
      <c r="E43" s="1350"/>
      <c r="F43" s="1351"/>
      <c r="G43" s="1346" t="s">
        <v>1673</v>
      </c>
      <c r="H43" s="1347"/>
      <c r="I43" s="1347"/>
      <c r="J43" s="1348"/>
      <c r="K43" s="460"/>
      <c r="L43" s="460"/>
      <c r="M43" s="460"/>
      <c r="N43" s="460"/>
      <c r="O43" s="460"/>
      <c r="P43" s="460"/>
      <c r="Q43" s="460"/>
      <c r="R43" s="460"/>
    </row>
    <row r="44" spans="1:18" ht="55.5" customHeight="1" thickTop="1" thickBot="1">
      <c r="A44" s="474"/>
      <c r="B44" s="1232" t="s">
        <v>1468</v>
      </c>
      <c r="C44" s="1237" t="s">
        <v>1533</v>
      </c>
      <c r="D44" s="1349" t="s">
        <v>1569</v>
      </c>
      <c r="E44" s="1350"/>
      <c r="F44" s="1351"/>
      <c r="G44" s="1346" t="s">
        <v>1674</v>
      </c>
      <c r="H44" s="1347"/>
      <c r="I44" s="1347"/>
      <c r="J44" s="1348"/>
      <c r="K44" s="460"/>
      <c r="L44" s="460"/>
      <c r="M44" s="460"/>
      <c r="N44" s="460"/>
      <c r="O44" s="460"/>
      <c r="P44" s="460"/>
      <c r="Q44" s="460"/>
      <c r="R44" s="460"/>
    </row>
    <row r="45" spans="1:18" ht="55.5" customHeight="1" thickTop="1" thickBot="1">
      <c r="A45" s="474"/>
      <c r="B45" s="1232" t="s">
        <v>1469</v>
      </c>
      <c r="C45" s="1237" t="s">
        <v>1535</v>
      </c>
      <c r="D45" s="1349" t="s">
        <v>1570</v>
      </c>
      <c r="E45" s="1350"/>
      <c r="F45" s="1351"/>
      <c r="G45" s="1346" t="s">
        <v>1675</v>
      </c>
      <c r="H45" s="1347"/>
      <c r="I45" s="1347"/>
      <c r="J45" s="1348"/>
      <c r="K45" s="460"/>
      <c r="L45" s="460"/>
      <c r="M45" s="460"/>
      <c r="N45" s="460"/>
      <c r="O45" s="460"/>
      <c r="P45" s="460"/>
      <c r="Q45" s="460"/>
      <c r="R45" s="460"/>
    </row>
    <row r="46" spans="1:18" ht="57" customHeight="1" thickTop="1" thickBot="1">
      <c r="A46" s="474"/>
      <c r="B46" s="1232" t="s">
        <v>1470</v>
      </c>
      <c r="C46" s="1237" t="s">
        <v>1571</v>
      </c>
      <c r="D46" s="1349" t="s">
        <v>1572</v>
      </c>
      <c r="E46" s="1350"/>
      <c r="F46" s="1351"/>
      <c r="G46" s="1346" t="s">
        <v>1676</v>
      </c>
      <c r="H46" s="1347"/>
      <c r="I46" s="1347"/>
      <c r="J46" s="1348"/>
      <c r="K46" s="460"/>
      <c r="L46" s="460"/>
      <c r="M46" s="460"/>
      <c r="N46" s="460"/>
      <c r="O46" s="460"/>
      <c r="P46" s="460"/>
      <c r="Q46" s="460"/>
      <c r="R46" s="460"/>
    </row>
    <row r="47" spans="1:18" ht="57" customHeight="1" thickTop="1" thickBot="1">
      <c r="A47" s="474"/>
      <c r="B47" s="1232" t="s">
        <v>1471</v>
      </c>
      <c r="C47" s="1237" t="s">
        <v>1538</v>
      </c>
      <c r="D47" s="1349" t="s">
        <v>1573</v>
      </c>
      <c r="E47" s="1350"/>
      <c r="F47" s="1351"/>
      <c r="G47" s="1346" t="s">
        <v>1677</v>
      </c>
      <c r="H47" s="1347"/>
      <c r="I47" s="1347"/>
      <c r="J47" s="1348"/>
      <c r="K47" s="460"/>
      <c r="L47" s="460"/>
      <c r="M47" s="460"/>
      <c r="N47" s="460"/>
      <c r="O47" s="460"/>
      <c r="P47" s="460"/>
      <c r="Q47" s="460"/>
      <c r="R47" s="460"/>
    </row>
    <row r="48" spans="1:18" ht="57" customHeight="1" thickTop="1" thickBot="1">
      <c r="A48" s="474"/>
      <c r="B48" s="1232" t="s">
        <v>1472</v>
      </c>
      <c r="C48" s="1237" t="s">
        <v>1492</v>
      </c>
      <c r="D48" s="1349" t="s">
        <v>1574</v>
      </c>
      <c r="E48" s="1350"/>
      <c r="F48" s="1351"/>
      <c r="G48" s="1346" t="s">
        <v>1679</v>
      </c>
      <c r="H48" s="1347"/>
      <c r="I48" s="1347"/>
      <c r="J48" s="1348"/>
      <c r="K48" s="460"/>
      <c r="L48" s="460"/>
      <c r="M48" s="460"/>
      <c r="N48" s="460"/>
      <c r="O48" s="460"/>
      <c r="P48" s="460"/>
      <c r="Q48" s="460"/>
      <c r="R48" s="460"/>
    </row>
    <row r="49" spans="1:20" ht="57" customHeight="1" thickTop="1" thickBot="1">
      <c r="A49" s="474"/>
      <c r="B49" s="1232" t="s">
        <v>1473</v>
      </c>
      <c r="C49" s="1237" t="s">
        <v>1575</v>
      </c>
      <c r="D49" s="1349" t="s">
        <v>1576</v>
      </c>
      <c r="E49" s="1350"/>
      <c r="F49" s="1351"/>
      <c r="G49" s="1346" t="s">
        <v>1681</v>
      </c>
      <c r="H49" s="1347"/>
      <c r="I49" s="1347"/>
      <c r="J49" s="1348"/>
      <c r="K49" s="460"/>
      <c r="L49" s="460"/>
      <c r="M49" s="460"/>
      <c r="N49" s="460"/>
      <c r="O49" s="460"/>
      <c r="P49" s="460"/>
      <c r="Q49" s="460"/>
      <c r="R49" s="460"/>
    </row>
    <row r="50" spans="1:20" ht="57" customHeight="1" thickTop="1" thickBot="1">
      <c r="A50" s="474"/>
      <c r="B50" s="1232" t="s">
        <v>1474</v>
      </c>
      <c r="C50" s="1237" t="s">
        <v>1382</v>
      </c>
      <c r="D50" s="1349" t="s">
        <v>1577</v>
      </c>
      <c r="E50" s="1350"/>
      <c r="F50" s="1351"/>
      <c r="G50" s="1346" t="s">
        <v>1683</v>
      </c>
      <c r="H50" s="1347"/>
      <c r="I50" s="1347"/>
      <c r="J50" s="1348"/>
      <c r="K50" s="460"/>
      <c r="L50" s="460"/>
      <c r="M50" s="460"/>
      <c r="N50" s="460"/>
      <c r="O50" s="460"/>
      <c r="P50" s="460"/>
      <c r="Q50" s="460"/>
      <c r="R50" s="460"/>
    </row>
    <row r="51" spans="1:20" ht="57" customHeight="1" thickTop="1" thickBot="1">
      <c r="A51" s="474"/>
      <c r="B51" s="1232" t="s">
        <v>1475</v>
      </c>
      <c r="C51" s="1237" t="s">
        <v>1492</v>
      </c>
      <c r="D51" s="1349" t="s">
        <v>1578</v>
      </c>
      <c r="E51" s="1350"/>
      <c r="F51" s="1351"/>
      <c r="G51" s="1346" t="s">
        <v>1685</v>
      </c>
      <c r="H51" s="1347"/>
      <c r="I51" s="1347"/>
      <c r="J51" s="1348"/>
      <c r="K51" s="460"/>
      <c r="L51" s="460"/>
      <c r="M51" s="460"/>
      <c r="N51" s="460"/>
      <c r="O51" s="460"/>
      <c r="P51" s="460"/>
      <c r="Q51" s="460"/>
      <c r="R51" s="460"/>
    </row>
    <row r="52" spans="1:20" ht="57" customHeight="1" thickTop="1" thickBot="1">
      <c r="A52" s="474"/>
      <c r="B52" s="1232" t="s">
        <v>1476</v>
      </c>
      <c r="C52" s="1237" t="s">
        <v>1579</v>
      </c>
      <c r="D52" s="1349" t="s">
        <v>1595</v>
      </c>
      <c r="E52" s="1350"/>
      <c r="F52" s="1351"/>
      <c r="G52" s="1346" t="s">
        <v>1687</v>
      </c>
      <c r="H52" s="1347"/>
      <c r="I52" s="1347"/>
      <c r="J52" s="1348"/>
      <c r="K52" s="460"/>
      <c r="L52" s="460"/>
      <c r="M52" s="460"/>
      <c r="N52" s="460"/>
      <c r="O52" s="460"/>
      <c r="P52" s="460"/>
      <c r="Q52" s="460"/>
      <c r="R52" s="460"/>
    </row>
    <row r="53" spans="1:20" ht="57" customHeight="1" thickTop="1" thickBot="1">
      <c r="A53" s="474"/>
      <c r="B53" s="1232" t="s">
        <v>1477</v>
      </c>
      <c r="C53" s="1237" t="s">
        <v>1580</v>
      </c>
      <c r="D53" s="1349" t="s">
        <v>1581</v>
      </c>
      <c r="E53" s="1350"/>
      <c r="F53" s="1351"/>
      <c r="G53" s="1346" t="s">
        <v>1689</v>
      </c>
      <c r="H53" s="1347"/>
      <c r="I53" s="1347"/>
      <c r="J53" s="1348"/>
      <c r="K53" s="460"/>
      <c r="L53" s="460"/>
      <c r="M53" s="460"/>
      <c r="N53" s="460"/>
      <c r="O53" s="460"/>
      <c r="P53" s="460"/>
      <c r="Q53" s="460"/>
      <c r="R53" s="460"/>
    </row>
    <row r="54" spans="1:20" ht="54" customHeight="1" thickTop="1" thickBot="1">
      <c r="A54" s="474"/>
      <c r="B54" s="1232" t="s">
        <v>1478</v>
      </c>
      <c r="C54" s="1237" t="s">
        <v>1582</v>
      </c>
      <c r="D54" s="1349" t="s">
        <v>1583</v>
      </c>
      <c r="E54" s="1350"/>
      <c r="F54" s="1351"/>
      <c r="G54" s="1346" t="s">
        <v>1691</v>
      </c>
      <c r="H54" s="1347"/>
      <c r="I54" s="1347"/>
      <c r="J54" s="1348"/>
      <c r="K54" s="460"/>
      <c r="L54" s="460"/>
      <c r="M54" s="460"/>
      <c r="N54" s="460"/>
      <c r="O54" s="460"/>
      <c r="P54" s="460"/>
      <c r="Q54" s="460"/>
      <c r="R54" s="460"/>
    </row>
    <row r="55" spans="1:20" ht="54" customHeight="1" thickTop="1" thickBot="1">
      <c r="A55" s="474"/>
      <c r="B55" s="1232" t="s">
        <v>1479</v>
      </c>
      <c r="C55" s="1237" t="s">
        <v>1584</v>
      </c>
      <c r="D55" s="1349" t="s">
        <v>1585</v>
      </c>
      <c r="E55" s="1350"/>
      <c r="F55" s="1351"/>
      <c r="G55" s="1346" t="s">
        <v>1693</v>
      </c>
      <c r="H55" s="1347"/>
      <c r="I55" s="1347"/>
      <c r="J55" s="1348"/>
      <c r="K55" s="460"/>
      <c r="L55" s="460"/>
      <c r="M55" s="460"/>
      <c r="N55" s="460"/>
      <c r="O55" s="460"/>
      <c r="P55" s="460"/>
      <c r="Q55" s="460"/>
      <c r="R55" s="460"/>
    </row>
    <row r="56" spans="1:20" ht="54" customHeight="1" thickTop="1" thickBot="1">
      <c r="A56" s="474"/>
      <c r="B56" s="1232" t="s">
        <v>1480</v>
      </c>
      <c r="C56" s="1237" t="s">
        <v>1586</v>
      </c>
      <c r="D56" s="1349" t="s">
        <v>1587</v>
      </c>
      <c r="E56" s="1350"/>
      <c r="F56" s="1351"/>
      <c r="G56" s="1346" t="s">
        <v>1695</v>
      </c>
      <c r="H56" s="1347"/>
      <c r="I56" s="1347"/>
      <c r="J56" s="1348"/>
      <c r="K56" s="460"/>
      <c r="L56" s="460"/>
      <c r="M56" s="460"/>
      <c r="N56" s="460"/>
      <c r="O56" s="460"/>
      <c r="P56" s="460"/>
      <c r="Q56" s="460"/>
      <c r="R56" s="460"/>
    </row>
    <row r="57" spans="1:20" ht="54" customHeight="1" thickTop="1" thickBot="1">
      <c r="A57" s="474"/>
      <c r="B57" s="1232" t="s">
        <v>1481</v>
      </c>
      <c r="C57" s="1237" t="s">
        <v>1588</v>
      </c>
      <c r="D57" s="1349" t="s">
        <v>1589</v>
      </c>
      <c r="E57" s="1350"/>
      <c r="F57" s="1351"/>
      <c r="G57" s="1346" t="s">
        <v>1697</v>
      </c>
      <c r="H57" s="1347"/>
      <c r="I57" s="1347"/>
      <c r="J57" s="1348"/>
      <c r="K57" s="460"/>
      <c r="L57" s="460"/>
      <c r="M57" s="460"/>
      <c r="N57" s="460"/>
      <c r="O57" s="460"/>
      <c r="P57" s="460"/>
      <c r="Q57" s="460"/>
      <c r="R57" s="460"/>
    </row>
    <row r="58" spans="1:20" ht="54" customHeight="1" thickTop="1" thickBot="1">
      <c r="A58" s="474"/>
      <c r="B58" s="1232" t="s">
        <v>1482</v>
      </c>
      <c r="C58" s="1237" t="s">
        <v>1382</v>
      </c>
      <c r="D58" s="1349" t="s">
        <v>1590</v>
      </c>
      <c r="E58" s="1350"/>
      <c r="F58" s="1351"/>
      <c r="G58" s="1346" t="s">
        <v>1699</v>
      </c>
      <c r="H58" s="1347"/>
      <c r="I58" s="1347"/>
      <c r="J58" s="1348"/>
      <c r="K58" s="460"/>
      <c r="L58" s="460"/>
      <c r="M58" s="460"/>
      <c r="N58" s="460"/>
      <c r="O58" s="460"/>
      <c r="P58" s="460"/>
      <c r="Q58" s="460"/>
      <c r="R58" s="460"/>
    </row>
    <row r="59" spans="1:20" ht="54" customHeight="1" thickTop="1" thickBot="1">
      <c r="A59" s="474"/>
      <c r="B59" s="1232" t="s">
        <v>1483</v>
      </c>
      <c r="C59" s="1237" t="s">
        <v>1591</v>
      </c>
      <c r="D59" s="1349" t="s">
        <v>1592</v>
      </c>
      <c r="E59" s="1350"/>
      <c r="F59" s="1351"/>
      <c r="G59" s="1346" t="s">
        <v>1701</v>
      </c>
      <c r="H59" s="1347"/>
      <c r="I59" s="1347"/>
      <c r="J59" s="1348"/>
      <c r="K59" s="460"/>
      <c r="L59" s="460"/>
      <c r="M59" s="460"/>
      <c r="N59" s="460"/>
      <c r="O59" s="460"/>
      <c r="P59" s="460"/>
      <c r="Q59" s="460"/>
      <c r="R59" s="460"/>
    </row>
    <row r="60" spans="1:20" ht="55.5" customHeight="1" thickTop="1" thickBot="1">
      <c r="A60" s="474"/>
      <c r="B60" s="1232" t="s">
        <v>1484</v>
      </c>
      <c r="C60" s="1237" t="s">
        <v>1593</v>
      </c>
      <c r="D60" s="1349" t="s">
        <v>1594</v>
      </c>
      <c r="E60" s="1350"/>
      <c r="F60" s="1351"/>
      <c r="G60" s="1346" t="s">
        <v>1703</v>
      </c>
      <c r="H60" s="1347"/>
      <c r="I60" s="1347"/>
      <c r="J60" s="1348"/>
      <c r="K60" s="460"/>
      <c r="L60" s="460"/>
      <c r="M60" s="460"/>
      <c r="N60" s="460"/>
      <c r="O60" s="460"/>
      <c r="P60" s="460"/>
      <c r="Q60" s="460"/>
      <c r="R60" s="460"/>
    </row>
    <row r="61" spans="1:20" ht="55.5" customHeight="1" thickTop="1" thickBot="1">
      <c r="A61" s="474"/>
      <c r="B61" s="1232" t="s">
        <v>1722</v>
      </c>
      <c r="C61" s="1237"/>
      <c r="D61" s="1238"/>
      <c r="E61" s="1239"/>
      <c r="F61" s="1240"/>
      <c r="G61" s="1241"/>
      <c r="H61" s="1242"/>
      <c r="I61" s="1242"/>
      <c r="J61" s="1243"/>
      <c r="K61" s="460"/>
      <c r="L61" s="460"/>
      <c r="M61" s="460"/>
      <c r="N61" s="460"/>
      <c r="O61" s="460"/>
      <c r="P61" s="460"/>
      <c r="Q61" s="460"/>
      <c r="R61" s="460"/>
      <c r="S61" s="460"/>
      <c r="T61" s="460"/>
    </row>
    <row r="62" spans="1:20" ht="55.5" customHeight="1" thickTop="1" thickBot="1">
      <c r="A62" s="474"/>
      <c r="B62" s="1232" t="s">
        <v>1723</v>
      </c>
      <c r="C62" s="1237"/>
      <c r="D62" s="1238"/>
      <c r="E62" s="1239"/>
      <c r="F62" s="1240"/>
      <c r="G62" s="1241"/>
      <c r="H62" s="1242"/>
      <c r="I62" s="1242"/>
      <c r="J62" s="1243"/>
      <c r="K62" s="460"/>
      <c r="L62" s="460"/>
      <c r="M62" s="460"/>
      <c r="N62" s="460"/>
      <c r="O62" s="460"/>
      <c r="P62" s="460"/>
      <c r="Q62" s="460"/>
      <c r="R62" s="460"/>
      <c r="S62" s="460"/>
      <c r="T62" s="460"/>
    </row>
    <row r="63" spans="1:20" ht="55.5" customHeight="1" thickTop="1" thickBot="1">
      <c r="A63" s="474"/>
      <c r="B63" s="1232" t="s">
        <v>1724</v>
      </c>
      <c r="C63" s="1237"/>
      <c r="D63" s="1238"/>
      <c r="E63" s="1239"/>
      <c r="F63" s="1240"/>
      <c r="G63" s="1241"/>
      <c r="H63" s="1242"/>
      <c r="I63" s="1242"/>
      <c r="J63" s="1243"/>
      <c r="K63" s="460"/>
      <c r="L63" s="460"/>
      <c r="M63" s="460"/>
      <c r="N63" s="460"/>
      <c r="O63" s="460"/>
      <c r="P63" s="460"/>
      <c r="Q63" s="460"/>
      <c r="R63" s="460"/>
      <c r="S63" s="460"/>
      <c r="T63" s="460"/>
    </row>
    <row r="64" spans="1:20" ht="55.5" customHeight="1" thickTop="1" thickBot="1">
      <c r="A64" s="474"/>
      <c r="B64" s="1232" t="s">
        <v>1725</v>
      </c>
      <c r="C64" s="1237"/>
      <c r="D64" s="1238"/>
      <c r="E64" s="1239"/>
      <c r="F64" s="1240"/>
      <c r="G64" s="1241"/>
      <c r="H64" s="1242"/>
      <c r="I64" s="1242"/>
      <c r="J64" s="1243"/>
      <c r="K64" s="460"/>
      <c r="L64" s="460"/>
      <c r="M64" s="460"/>
      <c r="N64" s="460"/>
      <c r="O64" s="460"/>
      <c r="P64" s="460"/>
      <c r="Q64" s="460"/>
      <c r="R64" s="460"/>
      <c r="S64" s="460"/>
      <c r="T64" s="460"/>
    </row>
    <row r="65" spans="1:20" ht="55.5" customHeight="1" thickTop="1" thickBot="1">
      <c r="A65" s="474"/>
      <c r="B65" s="1232"/>
      <c r="C65" s="1237"/>
      <c r="D65" s="1238"/>
      <c r="E65" s="1239"/>
      <c r="F65" s="1240"/>
      <c r="G65" s="1241"/>
      <c r="H65" s="1242"/>
      <c r="I65" s="1242"/>
      <c r="J65" s="1243"/>
      <c r="K65" s="460"/>
      <c r="L65" s="460"/>
      <c r="M65" s="460"/>
      <c r="N65" s="460"/>
      <c r="O65" s="460"/>
      <c r="P65" s="460"/>
      <c r="Q65" s="460"/>
      <c r="R65" s="460"/>
      <c r="S65" s="460"/>
      <c r="T65" s="460"/>
    </row>
    <row r="66" spans="1:20" ht="55.5" customHeight="1" thickTop="1" thickBot="1">
      <c r="A66" s="474"/>
      <c r="B66" s="1232"/>
      <c r="C66" s="1237"/>
      <c r="D66" s="1238"/>
      <c r="E66" s="1239"/>
      <c r="F66" s="1240"/>
      <c r="G66" s="1241"/>
      <c r="H66" s="1242"/>
      <c r="I66" s="1242"/>
      <c r="J66" s="1243"/>
      <c r="K66" s="460"/>
      <c r="L66" s="460"/>
      <c r="M66" s="460"/>
      <c r="N66" s="460"/>
      <c r="O66" s="460"/>
      <c r="P66" s="460"/>
      <c r="Q66" s="460"/>
      <c r="R66" s="460"/>
      <c r="S66" s="460"/>
      <c r="T66" s="460"/>
    </row>
    <row r="67" spans="1:20" ht="55.5" customHeight="1" thickTop="1" thickBot="1">
      <c r="A67" s="474"/>
      <c r="B67" s="1232"/>
      <c r="C67" s="1237"/>
      <c r="D67" s="1238"/>
      <c r="E67" s="1239"/>
      <c r="F67" s="1240"/>
      <c r="G67" s="1241"/>
      <c r="H67" s="1242"/>
      <c r="I67" s="1242"/>
      <c r="J67" s="1243"/>
    </row>
    <row r="68" spans="1:20" ht="55.5" customHeight="1" thickTop="1" thickBot="1">
      <c r="A68" s="474"/>
      <c r="B68" s="1232"/>
      <c r="C68" s="1237"/>
      <c r="D68" s="1238"/>
      <c r="E68" s="1239"/>
      <c r="F68" s="1240"/>
      <c r="G68" s="1241"/>
      <c r="H68" s="1242"/>
      <c r="I68" s="1242"/>
      <c r="J68" s="1243"/>
    </row>
    <row r="69" spans="1:20" ht="55.5" customHeight="1" thickTop="1" thickBot="1">
      <c r="A69" s="474"/>
      <c r="B69" s="1232" t="s">
        <v>1598</v>
      </c>
      <c r="C69" s="1237"/>
      <c r="D69" s="1238"/>
      <c r="E69" s="1239"/>
      <c r="F69" s="1240"/>
      <c r="G69" s="1241"/>
      <c r="H69" s="1242"/>
      <c r="I69" s="1242"/>
      <c r="J69" s="1243"/>
    </row>
    <row r="70" spans="1:20" ht="55.5" customHeight="1" thickTop="1" thickBot="1">
      <c r="A70" s="474"/>
      <c r="B70" s="1232"/>
      <c r="C70" s="1237"/>
      <c r="D70" s="1238"/>
      <c r="E70" s="1239"/>
      <c r="F70" s="1240"/>
      <c r="G70" s="1241"/>
      <c r="H70" s="1242"/>
      <c r="I70" s="1242"/>
      <c r="J70" s="1243"/>
    </row>
    <row r="71" spans="1:20" ht="55.5" customHeight="1" thickTop="1" thickBot="1">
      <c r="A71" s="474"/>
      <c r="B71" s="1232" t="s">
        <v>1539</v>
      </c>
      <c r="C71" s="1237" t="s">
        <v>539</v>
      </c>
      <c r="D71" s="1238" t="s">
        <v>1485</v>
      </c>
      <c r="E71" s="1239"/>
      <c r="F71" s="1240"/>
      <c r="G71" s="1241"/>
      <c r="H71" s="1242"/>
      <c r="I71" s="1242"/>
      <c r="J71" s="1243"/>
    </row>
    <row r="72" spans="1:20" ht="55.5" customHeight="1" thickTop="1" thickBot="1">
      <c r="A72" s="474"/>
      <c r="B72" s="1232" t="s">
        <v>1599</v>
      </c>
      <c r="C72" s="1237" t="s">
        <v>1600</v>
      </c>
      <c r="D72" s="1238" t="s">
        <v>1628</v>
      </c>
      <c r="E72" s="1239"/>
      <c r="F72" s="1240"/>
      <c r="G72" s="1241"/>
      <c r="H72" s="1242"/>
      <c r="I72" s="1242"/>
      <c r="J72" s="1243"/>
    </row>
    <row r="73" spans="1:20" ht="55.5" customHeight="1" thickTop="1" thickBot="1">
      <c r="A73" s="474"/>
      <c r="B73" s="1232" t="s">
        <v>1601</v>
      </c>
      <c r="C73" s="1237" t="s">
        <v>1602</v>
      </c>
      <c r="D73" s="1238" t="s">
        <v>1629</v>
      </c>
      <c r="E73" s="1239"/>
      <c r="F73" s="1240"/>
      <c r="G73" s="1241"/>
      <c r="H73" s="1242"/>
      <c r="I73" s="1242"/>
      <c r="J73" s="1243"/>
    </row>
    <row r="74" spans="1:20" ht="55.5" customHeight="1" thickTop="1" thickBot="1">
      <c r="A74" s="474"/>
      <c r="B74" s="1232" t="s">
        <v>1603</v>
      </c>
      <c r="C74" s="1237" t="s">
        <v>1604</v>
      </c>
      <c r="D74" s="1238" t="s">
        <v>1630</v>
      </c>
      <c r="E74" s="1239"/>
      <c r="F74" s="1240"/>
      <c r="G74" s="1241"/>
      <c r="H74" s="1242"/>
      <c r="I74" s="1242"/>
      <c r="J74" s="1243"/>
    </row>
    <row r="75" spans="1:20" ht="55.5" customHeight="1" thickTop="1" thickBot="1">
      <c r="A75" s="474"/>
      <c r="B75" s="1232" t="s">
        <v>1605</v>
      </c>
      <c r="C75" s="1237" t="s">
        <v>1606</v>
      </c>
      <c r="D75" s="1238" t="s">
        <v>1631</v>
      </c>
      <c r="E75" s="1239"/>
      <c r="F75" s="1240"/>
      <c r="G75" s="1241"/>
      <c r="H75" s="1242"/>
      <c r="I75" s="1242"/>
      <c r="J75" s="1243"/>
    </row>
    <row r="76" spans="1:20" ht="55.5" customHeight="1" thickTop="1" thickBot="1">
      <c r="A76" s="474"/>
      <c r="B76" s="1232" t="s">
        <v>1607</v>
      </c>
      <c r="C76" s="1237" t="s">
        <v>1608</v>
      </c>
      <c r="D76" s="1238" t="s">
        <v>1632</v>
      </c>
      <c r="E76" s="1239"/>
      <c r="F76" s="1240"/>
      <c r="G76" s="1241"/>
      <c r="H76" s="1242"/>
      <c r="I76" s="1242"/>
      <c r="J76" s="1243"/>
    </row>
    <row r="77" spans="1:20" ht="55.5" customHeight="1" thickTop="1" thickBot="1">
      <c r="A77" s="474"/>
      <c r="B77" s="1232" t="s">
        <v>1609</v>
      </c>
      <c r="C77" s="1237" t="s">
        <v>1610</v>
      </c>
      <c r="D77" s="1238" t="s">
        <v>1633</v>
      </c>
      <c r="E77" s="1239"/>
      <c r="F77" s="1240"/>
      <c r="G77" s="1241"/>
      <c r="H77" s="1242"/>
      <c r="I77" s="1242"/>
      <c r="J77" s="1243"/>
    </row>
    <row r="78" spans="1:20" ht="55.5" customHeight="1" thickTop="1" thickBot="1">
      <c r="A78" s="474"/>
      <c r="B78" s="1232" t="s">
        <v>1611</v>
      </c>
      <c r="C78" s="1237" t="s">
        <v>1612</v>
      </c>
      <c r="D78" s="1238" t="s">
        <v>1634</v>
      </c>
      <c r="E78" s="1239"/>
      <c r="F78" s="1240"/>
      <c r="G78" s="1241"/>
      <c r="H78" s="1242"/>
      <c r="I78" s="1242"/>
      <c r="J78" s="1243"/>
    </row>
    <row r="79" spans="1:20" ht="55.5" customHeight="1" thickTop="1" thickBot="1">
      <c r="A79" s="474"/>
      <c r="B79" s="1232" t="s">
        <v>1613</v>
      </c>
      <c r="C79" s="1237" t="s">
        <v>1614</v>
      </c>
      <c r="D79" s="1238" t="s">
        <v>1635</v>
      </c>
      <c r="E79" s="1239"/>
      <c r="F79" s="1240"/>
      <c r="G79" s="1241"/>
      <c r="H79" s="1242"/>
      <c r="I79" s="1242"/>
      <c r="J79" s="1243"/>
    </row>
    <row r="80" spans="1:20" ht="55.5" customHeight="1" thickTop="1" thickBot="1">
      <c r="A80" s="474"/>
      <c r="B80" s="1232" t="s">
        <v>1615</v>
      </c>
      <c r="C80" s="1237" t="s">
        <v>1616</v>
      </c>
      <c r="D80" s="1238" t="s">
        <v>1636</v>
      </c>
      <c r="E80" s="1239"/>
      <c r="F80" s="1240"/>
      <c r="G80" s="1241"/>
      <c r="H80" s="1242"/>
      <c r="I80" s="1242"/>
      <c r="J80" s="1243"/>
    </row>
    <row r="81" spans="1:10" ht="55.5" customHeight="1" thickTop="1" thickBot="1">
      <c r="A81" s="474"/>
      <c r="B81" s="1232" t="s">
        <v>1617</v>
      </c>
      <c r="C81" s="1237" t="s">
        <v>1618</v>
      </c>
      <c r="D81" s="1238" t="s">
        <v>1637</v>
      </c>
      <c r="E81" s="1239"/>
      <c r="F81" s="1240"/>
      <c r="G81" s="1241"/>
      <c r="H81" s="1242"/>
      <c r="I81" s="1242"/>
      <c r="J81" s="1243"/>
    </row>
    <row r="82" spans="1:10" ht="55.5" customHeight="1" thickTop="1" thickBot="1">
      <c r="A82" s="474"/>
      <c r="B82" s="1232" t="s">
        <v>1619</v>
      </c>
      <c r="C82" s="1237" t="s">
        <v>1620</v>
      </c>
      <c r="D82" s="1238" t="s">
        <v>1638</v>
      </c>
      <c r="E82" s="1239"/>
      <c r="F82" s="1240"/>
      <c r="G82" s="1241"/>
      <c r="H82" s="1242"/>
      <c r="I82" s="1242"/>
      <c r="J82" s="1243"/>
    </row>
    <row r="83" spans="1:10" ht="55.5" customHeight="1" thickTop="1" thickBot="1">
      <c r="A83" s="474"/>
      <c r="B83" s="1232" t="s">
        <v>1621</v>
      </c>
      <c r="C83" s="1237" t="s">
        <v>1622</v>
      </c>
      <c r="D83" s="1238" t="s">
        <v>1639</v>
      </c>
      <c r="E83" s="1239"/>
      <c r="F83" s="1240"/>
      <c r="G83" s="1241"/>
      <c r="H83" s="1242"/>
      <c r="I83" s="1242"/>
      <c r="J83" s="1243"/>
    </row>
    <row r="84" spans="1:10" ht="55.5" customHeight="1" thickTop="1" thickBot="1">
      <c r="A84" s="474"/>
      <c r="B84" s="1232" t="s">
        <v>1623</v>
      </c>
      <c r="C84" s="1237" t="s">
        <v>1624</v>
      </c>
      <c r="D84" s="1238" t="s">
        <v>1640</v>
      </c>
      <c r="E84" s="1239"/>
      <c r="F84" s="1240"/>
      <c r="G84" s="1241"/>
      <c r="H84" s="1242"/>
      <c r="I84" s="1242"/>
      <c r="J84" s="1243"/>
    </row>
    <row r="85" spans="1:10" ht="55.5" customHeight="1" thickTop="1" thickBot="1">
      <c r="A85" s="474"/>
      <c r="B85" s="1232" t="s">
        <v>1625</v>
      </c>
      <c r="C85" s="1237" t="s">
        <v>1626</v>
      </c>
      <c r="D85" s="1238" t="s">
        <v>1641</v>
      </c>
      <c r="E85" s="1239"/>
      <c r="F85" s="1240"/>
      <c r="G85" s="1241"/>
      <c r="H85" s="1242"/>
      <c r="I85" s="1242"/>
      <c r="J85" s="1243"/>
    </row>
    <row r="86" spans="1:10" ht="55.5" customHeight="1" thickTop="1" thickBot="1">
      <c r="A86" s="474"/>
      <c r="B86" s="1232"/>
      <c r="C86" s="1237"/>
      <c r="D86" s="1238"/>
      <c r="E86" s="1239"/>
      <c r="F86" s="1240"/>
      <c r="G86" s="1241"/>
      <c r="H86" s="1242"/>
      <c r="I86" s="1242"/>
      <c r="J86" s="1243"/>
    </row>
    <row r="87" spans="1:10" ht="55.5" customHeight="1" thickTop="1" thickBot="1">
      <c r="A87" s="474"/>
      <c r="B87" s="1232" t="s">
        <v>1627</v>
      </c>
      <c r="C87" s="1237"/>
      <c r="D87" s="1238"/>
      <c r="E87" s="1239"/>
      <c r="F87" s="1240"/>
      <c r="G87" s="1241"/>
      <c r="H87" s="1242"/>
      <c r="I87" s="1242"/>
      <c r="J87" s="1243"/>
    </row>
    <row r="88" spans="1:10" ht="55.5" customHeight="1" thickTop="1" thickBot="1">
      <c r="A88" s="474"/>
      <c r="B88" s="1244" t="s">
        <v>1539</v>
      </c>
      <c r="C88" s="1244" t="s">
        <v>539</v>
      </c>
      <c r="D88" s="1244" t="s">
        <v>1485</v>
      </c>
      <c r="E88" s="1239"/>
      <c r="F88" s="1240"/>
      <c r="G88" s="1241"/>
      <c r="H88" s="1242"/>
      <c r="I88" s="1242"/>
      <c r="J88" s="1243"/>
    </row>
    <row r="89" spans="1:10" ht="55.5" customHeight="1" thickTop="1" thickBot="1">
      <c r="A89" s="474"/>
      <c r="B89" s="1246" t="s">
        <v>1726</v>
      </c>
      <c r="C89" s="1245" t="s">
        <v>1727</v>
      </c>
      <c r="D89" s="1245" t="s">
        <v>1728</v>
      </c>
      <c r="E89" s="1239"/>
      <c r="F89" s="1240"/>
      <c r="G89" s="1241"/>
      <c r="H89" s="1242"/>
      <c r="I89" s="1242"/>
      <c r="J89" s="1243"/>
    </row>
    <row r="90" spans="1:10" s="8" customFormat="1" ht="55.5" customHeight="1" thickTop="1" thickBot="1">
      <c r="A90" s="474"/>
      <c r="B90" s="1246" t="s">
        <v>1729</v>
      </c>
      <c r="C90" s="1245" t="s">
        <v>1492</v>
      </c>
      <c r="D90" s="1245" t="s">
        <v>1730</v>
      </c>
      <c r="E90" s="1239"/>
      <c r="F90" s="1240"/>
      <c r="G90" s="1241"/>
      <c r="H90" s="1242"/>
      <c r="I90" s="1242"/>
      <c r="J90" s="1243"/>
    </row>
    <row r="91" spans="1:10" ht="55.5" customHeight="1" thickTop="1" thickBot="1">
      <c r="A91" s="474"/>
      <c r="B91" s="1246" t="s">
        <v>1731</v>
      </c>
      <c r="C91" s="1245" t="s">
        <v>1732</v>
      </c>
      <c r="D91" s="1245" t="s">
        <v>1733</v>
      </c>
      <c r="E91" s="1239"/>
      <c r="F91" s="1240"/>
      <c r="G91" s="1241"/>
      <c r="H91" s="1242"/>
      <c r="I91" s="1242"/>
      <c r="J91" s="1243"/>
    </row>
    <row r="92" spans="1:10" ht="55.5" customHeight="1" thickTop="1" thickBot="1">
      <c r="A92" s="474"/>
      <c r="B92" s="1246" t="s">
        <v>1734</v>
      </c>
      <c r="C92" s="1245" t="s">
        <v>1735</v>
      </c>
      <c r="D92" s="1245" t="s">
        <v>1736</v>
      </c>
      <c r="E92" s="1239"/>
      <c r="F92" s="1240"/>
      <c r="G92" s="1241"/>
      <c r="H92" s="1242"/>
      <c r="I92" s="1242"/>
      <c r="J92" s="1243"/>
    </row>
    <row r="93" spans="1:10" ht="55.5" customHeight="1" thickTop="1" thickBot="1">
      <c r="A93" s="474"/>
      <c r="B93" s="1246" t="s">
        <v>1737</v>
      </c>
      <c r="C93" s="1245" t="s">
        <v>1735</v>
      </c>
      <c r="D93" s="1245" t="s">
        <v>1738</v>
      </c>
      <c r="E93" s="1239"/>
      <c r="F93" s="1240"/>
      <c r="G93" s="1241"/>
      <c r="H93" s="1242"/>
      <c r="I93" s="1242"/>
      <c r="J93" s="1243"/>
    </row>
    <row r="94" spans="1:10" ht="55.5" customHeight="1" thickTop="1" thickBot="1">
      <c r="A94" s="474"/>
      <c r="B94" s="1246" t="s">
        <v>1739</v>
      </c>
      <c r="C94" s="1245" t="s">
        <v>1740</v>
      </c>
      <c r="D94" s="1245" t="s">
        <v>1741</v>
      </c>
      <c r="E94" s="1239"/>
      <c r="F94" s="1240"/>
      <c r="G94" s="1241"/>
      <c r="H94" s="1242"/>
      <c r="I94" s="1242"/>
      <c r="J94" s="1243"/>
    </row>
    <row r="95" spans="1:10" ht="15.75" thickTop="1">
      <c r="B95" s="1246" t="s">
        <v>1742</v>
      </c>
      <c r="C95" s="1245" t="s">
        <v>1732</v>
      </c>
      <c r="D95" s="1245" t="s">
        <v>1743</v>
      </c>
    </row>
    <row r="96" spans="1:10">
      <c r="B96" s="1246" t="s">
        <v>1744</v>
      </c>
      <c r="C96" s="1245" t="s">
        <v>1732</v>
      </c>
      <c r="D96" s="1245" t="s">
        <v>1745</v>
      </c>
    </row>
    <row r="97" spans="2:4">
      <c r="B97" s="1246" t="s">
        <v>1746</v>
      </c>
      <c r="C97" s="1245" t="s">
        <v>1747</v>
      </c>
      <c r="D97" s="1245" t="s">
        <v>1748</v>
      </c>
    </row>
    <row r="98" spans="2:4">
      <c r="B98" s="1246" t="s">
        <v>1749</v>
      </c>
      <c r="C98" s="1245" t="s">
        <v>1750</v>
      </c>
      <c r="D98" s="1245" t="s">
        <v>1751</v>
      </c>
    </row>
    <row r="99" spans="2:4">
      <c r="B99" s="1246" t="s">
        <v>1752</v>
      </c>
      <c r="C99" s="1245" t="s">
        <v>1753</v>
      </c>
      <c r="D99" s="1245" t="s">
        <v>1754</v>
      </c>
    </row>
    <row r="100" spans="2:4">
      <c r="B100" s="1246" t="s">
        <v>1473</v>
      </c>
      <c r="C100" s="1245" t="s">
        <v>1492</v>
      </c>
      <c r="D100" s="1245" t="s">
        <v>1755</v>
      </c>
    </row>
    <row r="101" spans="2:4">
      <c r="B101" s="1246" t="s">
        <v>1756</v>
      </c>
      <c r="C101" s="1245" t="s">
        <v>1757</v>
      </c>
      <c r="D101" s="1245" t="s">
        <v>1758</v>
      </c>
    </row>
    <row r="102" spans="2:4">
      <c r="B102" s="1246" t="s">
        <v>1759</v>
      </c>
      <c r="C102" s="1245" t="s">
        <v>1732</v>
      </c>
      <c r="D102" s="1245" t="s">
        <v>1760</v>
      </c>
    </row>
    <row r="103" spans="2:4">
      <c r="B103" s="1246" t="s">
        <v>1761</v>
      </c>
      <c r="C103" s="1245" t="s">
        <v>1762</v>
      </c>
      <c r="D103" s="1245" t="s">
        <v>1763</v>
      </c>
    </row>
    <row r="104" spans="2:4">
      <c r="B104" s="1246" t="s">
        <v>1764</v>
      </c>
      <c r="C104" s="1245" t="s">
        <v>1765</v>
      </c>
      <c r="D104" s="1245" t="s">
        <v>1766</v>
      </c>
    </row>
    <row r="105" spans="2:4">
      <c r="B105" s="1246" t="s">
        <v>1767</v>
      </c>
      <c r="C105" s="1245" t="s">
        <v>1604</v>
      </c>
      <c r="D105" s="1245" t="s">
        <v>1768</v>
      </c>
    </row>
    <row r="106" spans="2:4">
      <c r="B106" s="1246" t="s">
        <v>1769</v>
      </c>
      <c r="C106" s="1245" t="s">
        <v>1770</v>
      </c>
      <c r="D106" s="1245" t="s">
        <v>1771</v>
      </c>
    </row>
    <row r="107" spans="2:4">
      <c r="B107" s="1247" t="s">
        <v>1772</v>
      </c>
      <c r="C107"/>
      <c r="D107"/>
    </row>
  </sheetData>
  <autoFilter ref="B15:K16" xr:uid="{77545F5F-B4DD-471C-BCB8-E751962426F9}"/>
  <mergeCells count="88">
    <mergeCell ref="D17:F17"/>
    <mergeCell ref="D18:F18"/>
    <mergeCell ref="D19:F19"/>
    <mergeCell ref="G22:J22"/>
    <mergeCell ref="G23:J23"/>
    <mergeCell ref="D20:F20"/>
    <mergeCell ref="D21:F21"/>
    <mergeCell ref="D22:F22"/>
    <mergeCell ref="D23:F23"/>
    <mergeCell ref="G24:J24"/>
    <mergeCell ref="D53:F53"/>
    <mergeCell ref="D54:F54"/>
    <mergeCell ref="D41:F41"/>
    <mergeCell ref="D42:F42"/>
    <mergeCell ref="D43:F43"/>
    <mergeCell ref="D44:F44"/>
    <mergeCell ref="D31:F31"/>
    <mergeCell ref="D32:F32"/>
    <mergeCell ref="D33:F33"/>
    <mergeCell ref="D45:F45"/>
    <mergeCell ref="D46:F46"/>
    <mergeCell ref="D34:F34"/>
    <mergeCell ref="G31:J31"/>
    <mergeCell ref="D24:F24"/>
    <mergeCell ref="D40:F40"/>
    <mergeCell ref="D25:F25"/>
    <mergeCell ref="D26:F26"/>
    <mergeCell ref="D27:F27"/>
    <mergeCell ref="D28:F28"/>
    <mergeCell ref="D29:F29"/>
    <mergeCell ref="D30:F30"/>
    <mergeCell ref="D35:F35"/>
    <mergeCell ref="D36:F36"/>
    <mergeCell ref="D37:F37"/>
    <mergeCell ref="D38:F38"/>
    <mergeCell ref="D39:F39"/>
    <mergeCell ref="D47:F47"/>
    <mergeCell ref="D48:F48"/>
    <mergeCell ref="D49:F49"/>
    <mergeCell ref="D50:F50"/>
    <mergeCell ref="D51:F51"/>
    <mergeCell ref="D52:F52"/>
    <mergeCell ref="D55:F55"/>
    <mergeCell ref="D56:F56"/>
    <mergeCell ref="D57:F57"/>
    <mergeCell ref="D58:F58"/>
    <mergeCell ref="D59:F59"/>
    <mergeCell ref="D60:F60"/>
    <mergeCell ref="G17:J17"/>
    <mergeCell ref="G18:J18"/>
    <mergeCell ref="G19:J19"/>
    <mergeCell ref="G20:J20"/>
    <mergeCell ref="G21:J21"/>
    <mergeCell ref="G38:J38"/>
    <mergeCell ref="G25:J25"/>
    <mergeCell ref="G26:J26"/>
    <mergeCell ref="G27:J27"/>
    <mergeCell ref="G28:J28"/>
    <mergeCell ref="G29:J29"/>
    <mergeCell ref="G30:J30"/>
    <mergeCell ref="G32:J32"/>
    <mergeCell ref="G33:J33"/>
    <mergeCell ref="G34:J34"/>
    <mergeCell ref="G35:J35"/>
    <mergeCell ref="G36:J36"/>
    <mergeCell ref="G37:J37"/>
    <mergeCell ref="G50:J50"/>
    <mergeCell ref="G39:J39"/>
    <mergeCell ref="G40:J40"/>
    <mergeCell ref="G41:J41"/>
    <mergeCell ref="G42:J42"/>
    <mergeCell ref="G43:J43"/>
    <mergeCell ref="G44:J44"/>
    <mergeCell ref="G45:J45"/>
    <mergeCell ref="G46:J46"/>
    <mergeCell ref="G47:J47"/>
    <mergeCell ref="G48:J48"/>
    <mergeCell ref="G49:J49"/>
    <mergeCell ref="G57:J57"/>
    <mergeCell ref="G58:J58"/>
    <mergeCell ref="G59:J59"/>
    <mergeCell ref="G60:J60"/>
    <mergeCell ref="G51:J51"/>
    <mergeCell ref="G52:J52"/>
    <mergeCell ref="G53:J53"/>
    <mergeCell ref="G54:J54"/>
    <mergeCell ref="G55:J55"/>
    <mergeCell ref="G56:J56"/>
  </mergeCells>
  <conditionalFormatting sqref="B61:B107">
    <cfRule type="duplicateValues" dxfId="135" priority="1"/>
  </conditionalFormatting>
  <conditionalFormatting sqref="B3:F3">
    <cfRule type="cellIs" dxfId="134" priority="3" operator="greaterThan">
      <formula>0.001</formula>
    </cfRule>
  </conditionalFormatting>
  <hyperlinks>
    <hyperlink ref="D8" r:id="rId1" location="/home?sortByField=latest_reply_received_at" display="https://app.apollo.io/ - /home?sortByField=latest_reply_received_at" xr:uid="{3C8E06D3-B150-474E-95B1-0EB5F4E7DEBB}"/>
    <hyperlink ref="D14" r:id="rId2" display="https://dashboard.lusha.com/dashboard" xr:uid="{CB2BB4BD-8E26-4539-A37D-92A7371B5F71}"/>
    <hyperlink ref="D12" r:id="rId3" display="https://eye.zooxsmart.com/login" xr:uid="{DE9AD2E8-300E-45F8-99DC-494EFE2CDC9F}"/>
    <hyperlink ref="D10" r:id="rId4" display="https://www.linkedin.com/sales/home" xr:uid="{81D5B376-A937-4961-A957-A054F8F812AD}"/>
    <hyperlink ref="G12" r:id="rId5" display="https://inteligencia-dados-app.fiesp.com.br/imi2/site/Pesquisa" xr:uid="{DD82D466-48B5-4774-B94C-08F094B45B1C}"/>
    <hyperlink ref="G8" r:id="rId6" display="https://www.me.com.br/supplier/" xr:uid="{4FE5E644-578F-448A-8DBE-4B34C9D9ABE2}"/>
    <hyperlink ref="G10" r:id="rId7" display="https://tn003.nimbi.com.br/RedeNimbiToDos/NewDashboard.aspx" xr:uid="{719EC9BA-1135-4D4A-88DB-489B4AF8C9FD}"/>
    <hyperlink ref="B17" r:id="rId8" display="https://app.adapta.one/" xr:uid="{6A05FF19-F805-449A-8245-EEC9D55AB1F5}"/>
    <hyperlink ref="B18" r:id="rId9" display="https://www.alibaba.com/" xr:uid="{B0FF6342-CC50-474D-9213-3C60D7E2DC47}"/>
    <hyperlink ref="B19" r:id="rId10" display="https://app.apollo.io/" xr:uid="{AA857E27-426C-4F32-B7C6-28713219528F}"/>
    <hyperlink ref="B20" r:id="rId11" display="https://builtwith.com/" xr:uid="{3A2B2BB1-4460-45AB-8B11-5C1E8FC17953}"/>
    <hyperlink ref="B21" r:id="rId12" display="https://www3.comprasnet.gov.br/" xr:uid="{A73D32B3-1BC5-4EA9-A50B-CC504F2F7835}"/>
    <hyperlink ref="B22" r:id="rId13" display="https://www.directindustry.com/" xr:uid="{1804EC3D-4950-4620-BF78-6BCA5F0BE163}"/>
    <hyperlink ref="B23" r:id="rId14" display="https://www.directoriodefabricas.com/" xr:uid="{681D3332-7F14-429A-9623-46F2233165A5}"/>
    <hyperlink ref="B24" r:id="rId15" display="https://app.dux-soup.com/web/dux-profile" xr:uid="{758BE58C-62D4-40D2-9813-FBE3874E64A8}"/>
    <hyperlink ref="B25" r:id="rId16" display="https://editor.audio/" xr:uid="{E43A5EAE-BC29-4D0B-A17C-9209E13B2925}"/>
    <hyperlink ref="B26" r:id="rId17" display="https://eye.zooxsmart.com/" xr:uid="{4B9D93B6-9A36-4D9C-856F-1E6EE83C782F}"/>
    <hyperlink ref="B27" r:id="rId18" display="https://inteligencia-dados.fiesp.com.br/" xr:uid="{8C6D2CF2-31D9-4CF9-BB97-C4E3577BAA20}"/>
    <hyperlink ref="B28" r:id="rId19" display="https://inteligencia-dados-app.fiesp.com.br/imi2/site/Pesquisa" xr:uid="{FCDCBB77-F94D-4870-ABB0-098190465890}"/>
    <hyperlink ref="B29" r:id="rId20" display="https://www.g2.com/" xr:uid="{BEFEF9E0-A606-474B-8A7F-B70AEAE4A6E6}"/>
    <hyperlink ref="B31" r:id="rId21" display="https://www.gov.br/compras/pt-br" xr:uid="{5D6D4D58-DB9D-422C-92F8-C2C2FED7D2FA}"/>
    <hyperlink ref="B32" r:id="rId22" display="https://app.hubspot.com/" xr:uid="{D752F258-3C1B-4630-A5A0-EA3428376715}"/>
    <hyperlink ref="B33" r:id="rId23" display="https://www.linkedin.com/sales/home" xr:uid="{CC825D30-09F9-4E29-BC5C-A113B5ADD8A7}"/>
    <hyperlink ref="B34" r:id="rId24" display="https://dashboard.lusha.com/" xr:uid="{5D7414FC-F0E3-48D1-B54D-2B673A3D70EE}"/>
    <hyperlink ref="B35" r:id="rId25" display="https://www.me.com.br/" xr:uid="{FB72A54A-E5A6-403E-B63A-B190D289DDE0}"/>
    <hyperlink ref="B36" r:id="rId26" display="https://meetime.com.br/" xr:uid="{110711F4-C7E5-48B4-91DF-74CE29FD0A0E}"/>
    <hyperlink ref="B37" r:id="rId27" display="https://www.mixmax.com/" xr:uid="{2414D8E6-FE35-43EA-B7B4-671D4421C4E6}"/>
    <hyperlink ref="B38" r:id="rId28" display="https://auth.muse.io/account" xr:uid="{A2F75BBF-540C-431F-89C8-233B4AEB939F}"/>
    <hyperlink ref="B39" r:id="rId29" display="https://tn003.nimbi.com.br/" xr:uid="{00A02763-50C8-4DAD-866C-41EE6F162175}"/>
    <hyperlink ref="B40" r:id="rId30" display="https://www.neoway.com.br/" xr:uid="{9676278A-0FDF-4FF0-BEE8-1B80E664D5AF}"/>
    <hyperlink ref="B41" r:id="rId31" display="https://www.petronect.com.br/irj/portal" xr:uid="{3DA0186A-95DD-4B95-B964-32734574596D}"/>
    <hyperlink ref="B42" r:id="rId32" display="https://app.plays.ai/" xr:uid="{2B0A059D-1E3A-4B5A-9DC3-E79E17D8DCA4}"/>
    <hyperlink ref="B43" r:id="rId33" display="https://www.quemfornece.com/" xr:uid="{289E81ED-984D-402A-B574-FDF2ADBB9874}"/>
    <hyperlink ref="B44" r:id="rId34" display="https://pro.similarweb.com/" xr:uid="{6E8DFAFF-B84C-465F-9E1E-425880963FE5}"/>
    <hyperlink ref="B45" r:id="rId35" display="https://app.sigapregao.com.br/" xr:uid="{74569984-167C-408E-AA9C-162D16B588E4}"/>
    <hyperlink ref="B46" r:id="rId36" display="https://www.tesourotransparente.gov.br/" xr:uid="{38454B59-0253-4B5A-9C6F-07BB3C911E8F}"/>
    <hyperlink ref="B47" r:id="rId37" display="https://zoominfo.com/" xr:uid="{686787CA-F2FE-4D2D-9C61-19CF09768978}"/>
    <hyperlink ref="B48" r:id="rId38" display="https://www.similartech.com/" xr:uid="{11ADDF51-83F1-4785-933F-9CC60F5415C0}"/>
    <hyperlink ref="B49" r:id="rId39" display="https://www.wappalyzer.com/" xr:uid="{7066DBAA-9A0F-4D0B-BF6F-C3C393948752}"/>
    <hyperlink ref="B50" r:id="rId40" display="https://www.datanyze.com/" xr:uid="{9F119051-2C21-4351-8603-EF015DD59B46}"/>
    <hyperlink ref="B51" r:id="rId41" display="https://whatruns.com/" xr:uid="{810B30FD-F25E-4116-90E5-444CA1CB9EFF}"/>
    <hyperlink ref="B52" r:id="rId42" display="https://siftery.com/" xr:uid="{214A2E50-2852-4A3B-9C97-0931F9797064}"/>
    <hyperlink ref="B53" r:id="rId43" display="https://www.technologylookup.com/" xr:uid="{5A50A430-2C0C-4013-B249-C657FF7DB2BA}"/>
    <hyperlink ref="B54" r:id="rId44" display="https://www.netcraft.com/" xr:uid="{DA8E88B3-AC05-4A18-B88A-C82E07E89CC3}"/>
    <hyperlink ref="B55" r:id="rId45" display="https://www.ghostery.com/" xr:uid="{87DD30CD-C0BA-4F41-8A99-DE9144A152F2}"/>
    <hyperlink ref="B56" r:id="rId46" display="https://www.capterra.com/" xr:uid="{B152CD34-D5C9-41AA-BF98-015EB0D38044}"/>
    <hyperlink ref="B57" r:id="rId47" display="https://www.crunchbase.com/" xr:uid="{926C365F-B840-405D-8FA5-4B6FAD222ABF}"/>
    <hyperlink ref="B58" r:id="rId48" display="https://www.hginsights.com/" xr:uid="{B00BB9E7-797B-4ECC-A854-C98A64AB5BF3}"/>
    <hyperlink ref="B59" r:id="rId49" display="https://www.winmo.com/" xr:uid="{6CC54913-EC5E-44DC-96EE-48E821402C8E}"/>
    <hyperlink ref="B60" r:id="rId50" display="https://www.tam.io/" xr:uid="{08D11FDA-3E41-47E5-B11D-5743120CFA58}"/>
    <hyperlink ref="B30" r:id="rId51" xr:uid="{29858097-6477-4A84-B71C-5EABC3D79D3E}"/>
    <hyperlink ref="B61" r:id="rId52" xr:uid="{9E7B61F0-E77F-493D-8C0C-9133CDAE704A}"/>
    <hyperlink ref="B62" r:id="rId53" xr:uid="{3D8F56FD-998D-445C-B364-E1EF5D9BC6A3}"/>
    <hyperlink ref="B63" r:id="rId54" xr:uid="{F13331AD-DDB0-43F4-BB37-82F138F20C99}"/>
    <hyperlink ref="B64" r:id="rId55" xr:uid="{2F890CF1-3F98-4ED2-8F38-74E8D26DE401}"/>
    <hyperlink ref="B89" r:id="rId56" display="https://www.brokenlinkcheck.com/" xr:uid="{D89D362C-195D-4224-A10D-4B4CDB7E9C0A}"/>
    <hyperlink ref="B90" r:id="rId57" display="https://www.genelify.com/tools/technology-lookup" xr:uid="{F832A3F7-3889-45FB-993D-E15871A85465}"/>
    <hyperlink ref="B91" r:id="rId58" display="https://smallseotools.com/google-index-checker" xr:uid="{B945CF40-D036-4742-960A-94DC00171A4D}"/>
    <hyperlink ref="B92" r:id="rId59" display="https://www.webconfs.com/http-header-check.php" xr:uid="{85EF86F4-9739-4831-85A9-FA3F49894907}"/>
    <hyperlink ref="B93" r:id="rId60" display="https://securityheaders.com/" xr:uid="{BA78330E-80FE-4570-8E2B-65CE75B795C8}"/>
    <hyperlink ref="B94" r:id="rId61" display="https://www.leadfeeder.com/" xr:uid="{4B5FDB55-6223-4D0D-AF67-EFEAF047B9DB}"/>
    <hyperlink ref="B95" r:id="rId62" display="https://www.bulkseotools.com/bulk-meta-tags-generator.php" xr:uid="{AB29A34D-8A0C-4DF0-ACA4-97186776DF59}"/>
    <hyperlink ref="B96" r:id="rId63" display="https://www.metataganalyzer.com/" xr:uid="{26C23172-15D4-4842-9E69-9096415ADC0B}"/>
    <hyperlink ref="B97" r:id="rId64" display="https://search.google.com/test/mobile-friendly" xr:uid="{55E65094-9F72-487E-832A-1DBBEF5F08C8}"/>
    <hyperlink ref="B98" r:id="rId65" display="https://www.nerdydata.com/" xr:uid="{3956B97D-FFF1-4FDF-A042-65BF29D427BB}"/>
    <hyperlink ref="B99" r:id="rId66" display="https://publicwww.com/" xr:uid="{43876C96-ED18-42D7-9D9B-86F216F4219C}"/>
    <hyperlink ref="B100" r:id="rId67" display="https://www.wappalyzer.com/" xr:uid="{1F118E74-B515-4B12-A134-C6C4EC6B87F4}"/>
    <hyperlink ref="B101" r:id="rId68" display="https://hostingchecker.com/" xr:uid="{BEF5FC84-ED79-4EC8-A3F0-A5CFBE645380}"/>
    <hyperlink ref="B102" r:id="rId69" display="https://www.seoreviewtools.com/bulk-link-analyzer" xr:uid="{A7455476-465A-4D6A-AA44-0182B3DD7A98}"/>
    <hyperlink ref="B103" r:id="rId70" display="https://www.websitescreenshot.com/" xr:uid="{FD61301F-E1A6-42A1-B85D-61D230BF7F81}"/>
    <hyperlink ref="B104" r:id="rId71" display="https://www.webpagetest.org/" xr:uid="{92DFAAEF-071C-43B5-855B-97D28169D48D}"/>
    <hyperlink ref="B105" r:id="rId72" display="https://www.similarweb.com/" xr:uid="{9F4C1DA3-CE63-4D13-AFBB-2CF6E513F05F}"/>
    <hyperlink ref="B106" r:id="rId73" display="https://www.wpthemedetector.com/" xr:uid="{3F678A88-2F93-4A03-AC5A-F55F5DABEA39}"/>
  </hyperlinks>
  <pageMargins left="0.7" right="0.7" top="0.75" bottom="0.75" header="0.3" footer="0.3"/>
  <pageSetup paperSize="9" orientation="portrait" horizontalDpi="1200" verticalDpi="1200" r:id="rId74"/>
  <drawing r:id="rId7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72610-C585-40C1-BFEB-F3E29435FD86}">
  <dimension ref="A1:E48"/>
  <sheetViews>
    <sheetView topLeftCell="A37" workbookViewId="0">
      <selection activeCell="A3" sqref="A3:C46"/>
    </sheetView>
  </sheetViews>
  <sheetFormatPr defaultRowHeight="15"/>
  <cols>
    <col min="1" max="2" width="22.28515625" customWidth="1"/>
    <col min="3" max="3" width="111.85546875" customWidth="1"/>
  </cols>
  <sheetData>
    <row r="1" spans="1:5">
      <c r="A1" s="1" t="s">
        <v>1642</v>
      </c>
    </row>
    <row r="2" spans="1:5" ht="15.75" thickBot="1"/>
    <row r="3" spans="1:5" ht="15.75" thickBot="1">
      <c r="A3" s="2" t="s">
        <v>1539</v>
      </c>
      <c r="B3" s="2" t="s">
        <v>539</v>
      </c>
      <c r="C3" s="2" t="s">
        <v>1485</v>
      </c>
    </row>
    <row r="4" spans="1:5" ht="30.75" thickBot="1">
      <c r="A4" s="610" t="s">
        <v>1643</v>
      </c>
      <c r="B4" s="261" t="s">
        <v>1486</v>
      </c>
      <c r="C4" s="261" t="s">
        <v>1644</v>
      </c>
      <c r="E4" t="e" cm="1">
        <f t="array" aca="1" ref="E4" ca="1">'INTELIGÊNCIA DE MERCADO'!D17 &amp; _xludf.CHAR(10) &amp; Planilha2!C4</f>
        <v>#NAME?</v>
      </c>
    </row>
    <row r="5" spans="1:5" ht="30.75" thickBot="1">
      <c r="A5" s="610" t="s">
        <v>1487</v>
      </c>
      <c r="B5" s="261" t="s">
        <v>1488</v>
      </c>
      <c r="C5" s="261" t="s">
        <v>1645</v>
      </c>
    </row>
    <row r="6" spans="1:5" ht="30.75" thickBot="1">
      <c r="A6" s="610" t="s">
        <v>1489</v>
      </c>
      <c r="B6" s="261" t="s">
        <v>1490</v>
      </c>
      <c r="C6" s="261" t="s">
        <v>1646</v>
      </c>
    </row>
    <row r="7" spans="1:5" ht="30.75" thickBot="1">
      <c r="A7" s="610" t="s">
        <v>1491</v>
      </c>
      <c r="B7" s="261" t="s">
        <v>1492</v>
      </c>
      <c r="C7" s="261" t="s">
        <v>1647</v>
      </c>
    </row>
    <row r="8" spans="1:5" ht="30.75" thickBot="1">
      <c r="A8" s="610" t="s">
        <v>1493</v>
      </c>
      <c r="B8" s="261" t="s">
        <v>1494</v>
      </c>
      <c r="C8" s="261" t="s">
        <v>1648</v>
      </c>
    </row>
    <row r="9" spans="1:5" ht="30.75" thickBot="1">
      <c r="A9" s="610" t="s">
        <v>1495</v>
      </c>
      <c r="B9" s="261" t="s">
        <v>1496</v>
      </c>
      <c r="C9" s="261" t="s">
        <v>1649</v>
      </c>
    </row>
    <row r="10" spans="1:5" ht="30.75" thickBot="1">
      <c r="A10" s="610" t="s">
        <v>1497</v>
      </c>
      <c r="B10" s="261" t="s">
        <v>1498</v>
      </c>
      <c r="C10" s="261" t="s">
        <v>1650</v>
      </c>
    </row>
    <row r="11" spans="1:5" ht="30.75" thickBot="1">
      <c r="A11" s="610" t="s">
        <v>1499</v>
      </c>
      <c r="B11" s="261" t="s">
        <v>1500</v>
      </c>
      <c r="C11" s="261" t="s">
        <v>1651</v>
      </c>
    </row>
    <row r="12" spans="1:5" ht="30.75" thickBot="1">
      <c r="A12" s="610" t="s">
        <v>1501</v>
      </c>
      <c r="B12" s="261" t="s">
        <v>1502</v>
      </c>
      <c r="C12" s="261" t="s">
        <v>1652</v>
      </c>
    </row>
    <row r="13" spans="1:5" ht="30.75" thickBot="1">
      <c r="A13" s="610" t="s">
        <v>1503</v>
      </c>
      <c r="B13" s="261" t="s">
        <v>1504</v>
      </c>
      <c r="C13" s="261" t="s">
        <v>1653</v>
      </c>
    </row>
    <row r="14" spans="1:5" ht="30.75" thickBot="1">
      <c r="A14" s="610" t="s">
        <v>1654</v>
      </c>
      <c r="B14" s="261" t="s">
        <v>1505</v>
      </c>
      <c r="C14" s="261" t="s">
        <v>1655</v>
      </c>
    </row>
    <row r="15" spans="1:5" ht="30.75" thickBot="1">
      <c r="A15" s="610" t="s">
        <v>1506</v>
      </c>
      <c r="B15" s="261" t="s">
        <v>1382</v>
      </c>
      <c r="C15" s="261" t="s">
        <v>1656</v>
      </c>
    </row>
    <row r="16" spans="1:5" ht="30.75" thickBot="1">
      <c r="A16" s="610" t="s">
        <v>1507</v>
      </c>
      <c r="B16" s="261" t="s">
        <v>1508</v>
      </c>
      <c r="C16" s="261" t="s">
        <v>1657</v>
      </c>
    </row>
    <row r="17" spans="1:3" ht="30.75" thickBot="1">
      <c r="A17" s="610" t="s">
        <v>1658</v>
      </c>
      <c r="B17" s="261" t="s">
        <v>1509</v>
      </c>
      <c r="C17" s="261" t="s">
        <v>1659</v>
      </c>
    </row>
    <row r="18" spans="1:3" ht="30.75" thickBot="1">
      <c r="A18" s="610" t="s">
        <v>1510</v>
      </c>
      <c r="B18" s="261" t="s">
        <v>1511</v>
      </c>
      <c r="C18" s="261" t="s">
        <v>1660</v>
      </c>
    </row>
    <row r="19" spans="1:3" ht="30.75" thickBot="1">
      <c r="A19" s="610" t="s">
        <v>1512</v>
      </c>
      <c r="B19" s="261" t="s">
        <v>1513</v>
      </c>
      <c r="C19" s="261" t="s">
        <v>1661</v>
      </c>
    </row>
    <row r="20" spans="1:3" ht="30.75" thickBot="1">
      <c r="A20" s="610" t="s">
        <v>1514</v>
      </c>
      <c r="B20" s="261" t="s">
        <v>1662</v>
      </c>
      <c r="C20" s="261" t="s">
        <v>1663</v>
      </c>
    </row>
    <row r="21" spans="1:3" ht="30.75" thickBot="1">
      <c r="A21" s="610" t="s">
        <v>1515</v>
      </c>
      <c r="B21" s="261" t="s">
        <v>1516</v>
      </c>
      <c r="C21" s="261" t="s">
        <v>1664</v>
      </c>
    </row>
    <row r="22" spans="1:3" ht="30.75" thickBot="1">
      <c r="A22" s="610" t="s">
        <v>1517</v>
      </c>
      <c r="B22" s="261" t="s">
        <v>1518</v>
      </c>
      <c r="C22" s="261" t="s">
        <v>1665</v>
      </c>
    </row>
    <row r="23" spans="1:3" ht="30.75" thickBot="1">
      <c r="A23" s="610" t="s">
        <v>1519</v>
      </c>
      <c r="B23" s="261" t="s">
        <v>1520</v>
      </c>
      <c r="C23" s="261" t="s">
        <v>1666</v>
      </c>
    </row>
    <row r="24" spans="1:3" ht="30.75" thickBot="1">
      <c r="A24" s="610" t="s">
        <v>1521</v>
      </c>
      <c r="B24" s="261" t="s">
        <v>1561</v>
      </c>
      <c r="C24" s="261" t="s">
        <v>1667</v>
      </c>
    </row>
    <row r="25" spans="1:3" ht="30.75" thickBot="1">
      <c r="A25" s="610" t="s">
        <v>1522</v>
      </c>
      <c r="B25" s="261" t="s">
        <v>1523</v>
      </c>
      <c r="C25" s="261" t="s">
        <v>1668</v>
      </c>
    </row>
    <row r="26" spans="1:3" ht="30.75" thickBot="1">
      <c r="A26" s="610" t="s">
        <v>1524</v>
      </c>
      <c r="B26" s="261" t="s">
        <v>1525</v>
      </c>
      <c r="C26" s="261" t="s">
        <v>1669</v>
      </c>
    </row>
    <row r="27" spans="1:3" ht="30.75" thickBot="1">
      <c r="A27" s="610" t="s">
        <v>1526</v>
      </c>
      <c r="B27" s="261" t="s">
        <v>1670</v>
      </c>
      <c r="C27" s="261" t="s">
        <v>1671</v>
      </c>
    </row>
    <row r="28" spans="1:3" ht="30.75" thickBot="1">
      <c r="A28" s="610" t="s">
        <v>1528</v>
      </c>
      <c r="B28" s="261" t="s">
        <v>1529</v>
      </c>
      <c r="C28" s="261" t="s">
        <v>1672</v>
      </c>
    </row>
    <row r="29" spans="1:3" ht="30.75" thickBot="1">
      <c r="A29" s="610" t="s">
        <v>1530</v>
      </c>
      <c r="B29" s="261" t="s">
        <v>1531</v>
      </c>
      <c r="C29" s="261" t="s">
        <v>1673</v>
      </c>
    </row>
    <row r="30" spans="1:3" ht="30.75" thickBot="1">
      <c r="A30" s="610" t="s">
        <v>1532</v>
      </c>
      <c r="B30" s="261" t="s">
        <v>1533</v>
      </c>
      <c r="C30" s="261" t="s">
        <v>1674</v>
      </c>
    </row>
    <row r="31" spans="1:3" ht="30.75" thickBot="1">
      <c r="A31" s="610" t="s">
        <v>1534</v>
      </c>
      <c r="B31" s="261" t="s">
        <v>1535</v>
      </c>
      <c r="C31" s="261" t="s">
        <v>1675</v>
      </c>
    </row>
    <row r="32" spans="1:3" ht="30.75" thickBot="1">
      <c r="A32" s="610" t="s">
        <v>1536</v>
      </c>
      <c r="B32" s="261" t="s">
        <v>1571</v>
      </c>
      <c r="C32" s="261" t="s">
        <v>1676</v>
      </c>
    </row>
    <row r="33" spans="1:3" ht="30.75" thickBot="1">
      <c r="A33" s="610" t="s">
        <v>1537</v>
      </c>
      <c r="B33" s="261" t="s">
        <v>1538</v>
      </c>
      <c r="C33" s="261" t="s">
        <v>1677</v>
      </c>
    </row>
    <row r="34" spans="1:3" ht="30.75" thickBot="1">
      <c r="A34" s="610" t="s">
        <v>1678</v>
      </c>
      <c r="B34" s="261" t="s">
        <v>1492</v>
      </c>
      <c r="C34" s="261" t="s">
        <v>1679</v>
      </c>
    </row>
    <row r="35" spans="1:3" ht="30.75" thickBot="1">
      <c r="A35" s="610" t="s">
        <v>1680</v>
      </c>
      <c r="B35" s="261" t="s">
        <v>1575</v>
      </c>
      <c r="C35" s="261" t="s">
        <v>1681</v>
      </c>
    </row>
    <row r="36" spans="1:3" ht="30.75" thickBot="1">
      <c r="A36" s="610" t="s">
        <v>1682</v>
      </c>
      <c r="B36" s="261" t="s">
        <v>1382</v>
      </c>
      <c r="C36" s="261" t="s">
        <v>1683</v>
      </c>
    </row>
    <row r="37" spans="1:3" ht="30.75" thickBot="1">
      <c r="A37" s="610" t="s">
        <v>1684</v>
      </c>
      <c r="B37" s="261" t="s">
        <v>1492</v>
      </c>
      <c r="C37" s="261" t="s">
        <v>1685</v>
      </c>
    </row>
    <row r="38" spans="1:3" ht="30.75" thickBot="1">
      <c r="A38" s="610" t="s">
        <v>1686</v>
      </c>
      <c r="B38" s="261" t="s">
        <v>1579</v>
      </c>
      <c r="C38" s="261" t="s">
        <v>1687</v>
      </c>
    </row>
    <row r="39" spans="1:3" ht="30.75" thickBot="1">
      <c r="A39" s="610" t="s">
        <v>1688</v>
      </c>
      <c r="B39" s="261" t="s">
        <v>1580</v>
      </c>
      <c r="C39" s="261" t="s">
        <v>1689</v>
      </c>
    </row>
    <row r="40" spans="1:3" ht="30.75" thickBot="1">
      <c r="A40" s="610" t="s">
        <v>1690</v>
      </c>
      <c r="B40" s="261" t="s">
        <v>1582</v>
      </c>
      <c r="C40" s="261" t="s">
        <v>1691</v>
      </c>
    </row>
    <row r="41" spans="1:3" ht="30.75" thickBot="1">
      <c r="A41" s="610" t="s">
        <v>1692</v>
      </c>
      <c r="B41" s="261" t="s">
        <v>1584</v>
      </c>
      <c r="C41" s="261" t="s">
        <v>1693</v>
      </c>
    </row>
    <row r="42" spans="1:3" ht="30.75" thickBot="1">
      <c r="A42" s="610" t="s">
        <v>1694</v>
      </c>
      <c r="B42" s="261" t="s">
        <v>1586</v>
      </c>
      <c r="C42" s="261" t="s">
        <v>1695</v>
      </c>
    </row>
    <row r="43" spans="1:3" ht="30.75" thickBot="1">
      <c r="A43" s="610" t="s">
        <v>1696</v>
      </c>
      <c r="B43" s="261" t="s">
        <v>1588</v>
      </c>
      <c r="C43" s="261" t="s">
        <v>1697</v>
      </c>
    </row>
    <row r="44" spans="1:3" ht="30.75" thickBot="1">
      <c r="A44" s="610" t="s">
        <v>1698</v>
      </c>
      <c r="B44" s="261" t="s">
        <v>1382</v>
      </c>
      <c r="C44" s="261" t="s">
        <v>1699</v>
      </c>
    </row>
    <row r="45" spans="1:3" ht="30.75" thickBot="1">
      <c r="A45" s="610" t="s">
        <v>1700</v>
      </c>
      <c r="B45" s="261" t="s">
        <v>1591</v>
      </c>
      <c r="C45" s="261" t="s">
        <v>1701</v>
      </c>
    </row>
    <row r="46" spans="1:3" ht="30.75" thickBot="1">
      <c r="A46" s="610" t="s">
        <v>1702</v>
      </c>
      <c r="B46" s="261" t="s">
        <v>1593</v>
      </c>
      <c r="C46" s="261" t="s">
        <v>1703</v>
      </c>
    </row>
    <row r="48" spans="1:3">
      <c r="A48" s="1" t="s">
        <v>1704</v>
      </c>
    </row>
  </sheetData>
  <hyperlinks>
    <hyperlink ref="A4" r:id="rId1" display="https://app.adapta.one/" xr:uid="{5CC37E21-C2DE-40D1-A98F-E8EDF2BABEC9}"/>
    <hyperlink ref="A5" r:id="rId2" display="https://www.alibaba.com/" xr:uid="{13E05AEF-BEE6-4292-94DF-236DCAFA2FFF}"/>
    <hyperlink ref="A6" r:id="rId3" display="https://app.apollo.io/" xr:uid="{3FE74686-2301-4CF9-8516-1D153C6AE400}"/>
    <hyperlink ref="A7" r:id="rId4" display="https://builtwith.com/" xr:uid="{69422393-12F3-457C-A952-54E923C621FC}"/>
    <hyperlink ref="A8" r:id="rId5" display="https://www3.comprasnet.gov.br/" xr:uid="{8A9C8F18-8C7D-470E-8C27-448A5DB2E1D2}"/>
    <hyperlink ref="A9" r:id="rId6" display="https://www.directindustry.com/" xr:uid="{EFAF7B58-0E4A-4A16-AE94-E7E8271FCF73}"/>
    <hyperlink ref="A10" r:id="rId7" display="https://www.directoriodefabricas.com/" xr:uid="{709CC219-F56C-498C-B5A3-5D1248D86572}"/>
    <hyperlink ref="A11" r:id="rId8" display="https://app.dux-soup.com/" xr:uid="{3600ED1C-F140-472B-8C02-447045CE1747}"/>
    <hyperlink ref="A12" r:id="rId9" display="https://editor.audio/" xr:uid="{C8A2DFB5-1BA3-480F-B899-7165F60B3074}"/>
    <hyperlink ref="A13" r:id="rId10" display="https://eye.zooxsmart.com/" xr:uid="{2D38F20D-C103-44DE-8F01-694E2F32F61C}"/>
    <hyperlink ref="A14" r:id="rId11" display="https://inteligencia-dados.fiesp.com.br/" xr:uid="{A99111EA-EB07-4ECC-8626-7EABF7AD6EDA}"/>
    <hyperlink ref="A15" r:id="rId12" display="https://inteligencia-dados-app.fiesp.com.br/" xr:uid="{43A3E244-DFC9-4F73-9105-5E929750B591}"/>
    <hyperlink ref="A16" r:id="rId13" display="https://www.g2.com/" xr:uid="{6EBB0610-688B-4D83-B5E8-AE21CDA8FC7E}"/>
    <hyperlink ref="A17" r:id="rId14" display="https://www.gov.br/" xr:uid="{3A8F9C4E-8CBE-4EEA-A7F2-0890A2CD6F00}"/>
    <hyperlink ref="A18" r:id="rId15" display="https://app.hubspot.com/" xr:uid="{1C69858D-AFB5-41D2-A806-E23693E06F62}"/>
    <hyperlink ref="A19" r:id="rId16" display="https://www.linkedin.com/" xr:uid="{355CB792-62B3-4732-88E5-D81DFF47990A}"/>
    <hyperlink ref="A20" r:id="rId17" display="https://dashboard.lusha.com/" xr:uid="{323DF46D-C3A0-4D39-B41C-44DA5BCBB1D3}"/>
    <hyperlink ref="A21" r:id="rId18" display="https://www.me.com.br/" xr:uid="{17F2CE05-DC84-4200-86FE-949A96F4F91F}"/>
    <hyperlink ref="A22" r:id="rId19" display="https://meetime.com.br/" xr:uid="{14EF55E8-DC4D-432D-9B4D-BB9CC6C5B530}"/>
    <hyperlink ref="A23" r:id="rId20" display="https://www.mixmax.com/" xr:uid="{3815D38F-C623-4517-9EB7-D69C74C11FC1}"/>
    <hyperlink ref="A24" r:id="rId21" display="https://auth.muse.io/" xr:uid="{B901300F-38CE-470B-A79B-232EE8E05CD2}"/>
    <hyperlink ref="A25" r:id="rId22" display="https://tn003.nimbi.com.br/" xr:uid="{3E308119-B34A-4A9D-BDA6-76F7CCF28454}"/>
    <hyperlink ref="A26" r:id="rId23" display="https://www.neoway.com.br/" xr:uid="{07223282-6655-44FA-8485-F32A07AA52C0}"/>
    <hyperlink ref="A27" r:id="rId24" display="https://www.petronect.com.br/" xr:uid="{3C0D6BCC-1518-4562-A513-F3E26916ABEA}"/>
    <hyperlink ref="A28" r:id="rId25" display="https://app.plays.ai/" xr:uid="{F49697F3-3649-4FA6-9978-33E7B3794ACF}"/>
    <hyperlink ref="A29" r:id="rId26" display="https://www.quemfornece.com/" xr:uid="{BE7DE026-D442-4149-987A-6C7015F8DDBE}"/>
    <hyperlink ref="A30" r:id="rId27" display="https://pro.similarweb.com/" xr:uid="{BE71884C-6EA8-4AF9-A0B6-1FE2F492AAE6}"/>
    <hyperlink ref="A31" r:id="rId28" display="https://app.sigapregao.com.br/" xr:uid="{44BC6B5C-1199-4379-976A-D4BF1179E2C9}"/>
    <hyperlink ref="A32" r:id="rId29" display="https://www.tesourotransparente.gov.br/" xr:uid="{A83790F2-1CFE-4AD7-9577-F64A25024607}"/>
    <hyperlink ref="A33" r:id="rId30" display="https://zoominfo.com/" xr:uid="{BA310458-1AD2-4896-AB77-9FD67CD8ABF9}"/>
    <hyperlink ref="A34" r:id="rId31" display="https://www.similartech.com/" xr:uid="{4BE48F1B-6401-41CE-A893-AF634168F84A}"/>
    <hyperlink ref="A35" r:id="rId32" display="https://www.wappalyzer.com/" xr:uid="{FFD3AA7E-ACA9-4443-AA22-33D72CCBB099}"/>
    <hyperlink ref="A36" r:id="rId33" display="https://www.datanyze.com/" xr:uid="{9A9BEAD3-8EC2-42C1-B839-DB7899545D94}"/>
    <hyperlink ref="A37" r:id="rId34" display="https://whatruns.com/" xr:uid="{A53391B5-7CD6-49BF-8168-F6E85A990645}"/>
    <hyperlink ref="A38" r:id="rId35" display="https://siftery.com/" xr:uid="{08D0FB62-1ED2-464A-9222-9F572D5024C9}"/>
    <hyperlink ref="A39" r:id="rId36" display="https://www.technologylookup.com/" xr:uid="{D147C63E-1C03-4983-9F6D-918EE329D353}"/>
    <hyperlink ref="A40" r:id="rId37" display="https://www.netcraft.com/" xr:uid="{A1355FCC-F90B-4516-A3CD-F8191BD3B7DA}"/>
    <hyperlink ref="A41" r:id="rId38" display="https://www.ghostery.com/" xr:uid="{551D9523-EDC8-4680-AF0F-5BCDAAA13C50}"/>
    <hyperlink ref="A42" r:id="rId39" display="https://www.capterra.com/" xr:uid="{931AED14-4321-4768-BF56-36E14A190BF1}"/>
    <hyperlink ref="A43" r:id="rId40" display="https://www.crunchbase.com/" xr:uid="{8F5F8FF0-19FB-432C-AC47-2C0E77621C0E}"/>
    <hyperlink ref="A44" r:id="rId41" display="https://www.hginsights.com/" xr:uid="{30CF68A7-CB42-4A3B-A53E-4A6820866C07}"/>
    <hyperlink ref="A45" r:id="rId42" display="https://www.winmo.com/" xr:uid="{74F01955-D50D-4B92-BBFA-D5FCADE612FE}"/>
    <hyperlink ref="A46" r:id="rId43" display="https://www.tam.io/" xr:uid="{A35ED2CC-C388-44CB-BD96-9615066E34C3}"/>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692C0-83AC-4B81-81E6-F0CF64B72492}">
  <sheetPr codeName="Sheet21">
    <pageSetUpPr autoPageBreaks="0"/>
  </sheetPr>
  <dimension ref="A1:Z429"/>
  <sheetViews>
    <sheetView showGridLines="0" zoomScaleNormal="100" workbookViewId="0">
      <pane ySplit="5" topLeftCell="A6" activePane="bottomLeft" state="frozen"/>
      <selection pane="bottomLeft"/>
    </sheetView>
  </sheetViews>
  <sheetFormatPr defaultColWidth="43" defaultRowHeight="15" outlineLevelRow="1"/>
  <cols>
    <col min="1" max="1" width="5.85546875" style="257" customWidth="1"/>
    <col min="2" max="2" width="51.140625" style="257" customWidth="1"/>
    <col min="3" max="3" width="111.28515625" style="257" customWidth="1"/>
    <col min="4" max="4" width="32.85546875" style="257" customWidth="1"/>
    <col min="5" max="5" width="24.42578125" style="257" customWidth="1"/>
    <col min="6" max="6" width="36" style="257" customWidth="1"/>
    <col min="7" max="7" width="60.85546875" style="257" bestFit="1" customWidth="1"/>
    <col min="8" max="8" width="37" style="257" customWidth="1"/>
    <col min="9" max="9" width="100.28515625" style="257" customWidth="1"/>
    <col min="10" max="12" width="28.28515625" style="257" customWidth="1"/>
    <col min="13" max="13" width="32.140625" style="257" customWidth="1"/>
    <col min="14" max="14" width="5.28515625" style="257" bestFit="1" customWidth="1"/>
    <col min="15" max="15" width="58.140625" style="257" customWidth="1"/>
    <col min="16" max="16" width="165.7109375" style="257" customWidth="1"/>
    <col min="17" max="17" width="28.7109375" style="257" customWidth="1"/>
    <col min="18" max="16384" width="43" style="257"/>
  </cols>
  <sheetData>
    <row r="1" spans="1:26" ht="15.75" thickBot="1">
      <c r="A1" s="478"/>
      <c r="B1" s="478"/>
      <c r="C1" s="478"/>
      <c r="D1" s="478"/>
      <c r="E1" s="478"/>
      <c r="F1" s="478"/>
      <c r="G1" s="478"/>
      <c r="H1" s="478"/>
      <c r="I1" s="478"/>
      <c r="J1" s="478"/>
      <c r="K1" s="478"/>
      <c r="L1" s="478"/>
      <c r="M1" s="478"/>
      <c r="N1" s="478"/>
      <c r="O1" s="478"/>
      <c r="P1" s="478"/>
      <c r="Q1" s="478"/>
      <c r="R1" s="478"/>
      <c r="S1" s="478"/>
      <c r="T1" s="478"/>
      <c r="U1" s="478"/>
      <c r="V1" s="478"/>
      <c r="W1" s="478"/>
      <c r="X1" s="478"/>
      <c r="Y1" s="478"/>
    </row>
    <row r="2" spans="1:26" ht="33.75" customHeight="1" thickTop="1" thickBot="1">
      <c r="A2" s="1222"/>
      <c r="B2" s="661"/>
      <c r="C2" s="661"/>
      <c r="D2" s="661"/>
      <c r="E2" s="661"/>
      <c r="F2" s="661"/>
      <c r="G2" s="661"/>
      <c r="H2" s="661"/>
      <c r="I2" s="661"/>
      <c r="J2" s="661"/>
      <c r="K2" s="661"/>
      <c r="L2" s="661"/>
      <c r="M2" s="661"/>
      <c r="N2" s="661"/>
      <c r="O2" s="661"/>
      <c r="P2" s="661"/>
      <c r="Q2" s="661"/>
      <c r="R2" s="661"/>
      <c r="S2" s="661"/>
      <c r="T2" s="661"/>
      <c r="U2" s="662"/>
      <c r="V2" s="478"/>
      <c r="W2" s="478"/>
      <c r="X2" s="478"/>
      <c r="Y2" s="478"/>
      <c r="Z2" s="478"/>
    </row>
    <row r="3" spans="1:26" customFormat="1" ht="24.75" customHeight="1" thickTop="1" thickBot="1">
      <c r="A3" s="1222"/>
      <c r="B3" s="460"/>
      <c r="C3" s="596"/>
      <c r="D3" s="460"/>
      <c r="E3" s="460"/>
      <c r="F3" s="460"/>
      <c r="G3" s="460"/>
      <c r="H3" s="460"/>
      <c r="I3" s="460"/>
      <c r="J3" s="460"/>
      <c r="U3" s="460"/>
      <c r="V3" s="460"/>
      <c r="W3" s="460"/>
      <c r="X3" s="460"/>
    </row>
    <row r="4" spans="1:26" ht="9.75" customHeight="1" thickTop="1" thickBot="1">
      <c r="A4" s="1222"/>
      <c r="B4" s="493"/>
      <c r="C4" s="597"/>
      <c r="D4" s="493"/>
      <c r="E4" s="493"/>
      <c r="F4" s="493"/>
      <c r="G4" s="493"/>
      <c r="H4" s="493"/>
      <c r="I4" s="493"/>
      <c r="J4" s="493"/>
      <c r="K4" s="494"/>
      <c r="L4" s="494"/>
      <c r="M4" s="494"/>
      <c r="N4" s="494"/>
      <c r="O4" s="494"/>
      <c r="P4" s="494"/>
      <c r="Q4" s="494"/>
      <c r="R4" s="494"/>
      <c r="S4" s="494"/>
      <c r="T4" s="494"/>
      <c r="U4" s="493"/>
      <c r="V4" s="493"/>
      <c r="W4" s="493"/>
      <c r="X4" s="493"/>
      <c r="Y4" s="493"/>
      <c r="Z4" s="493"/>
    </row>
    <row r="5" spans="1:26" ht="9.75" customHeight="1" thickTop="1" thickBot="1">
      <c r="A5" s="1222"/>
      <c r="D5" s="96"/>
      <c r="E5" s="96"/>
      <c r="F5" s="96"/>
      <c r="G5" s="96"/>
      <c r="H5" s="96"/>
      <c r="I5" s="96"/>
      <c r="J5" s="96"/>
      <c r="K5" s="96"/>
      <c r="L5" s="96"/>
      <c r="M5" s="96"/>
      <c r="N5" s="96"/>
      <c r="O5" s="96"/>
      <c r="P5" s="96"/>
      <c r="Q5" s="96"/>
      <c r="R5" s="96"/>
      <c r="S5" s="96"/>
      <c r="T5" s="96"/>
      <c r="U5" s="96"/>
      <c r="V5" s="96"/>
      <c r="W5" s="96"/>
      <c r="X5" s="96"/>
      <c r="Y5" s="96"/>
      <c r="Z5" s="96"/>
    </row>
    <row r="6" spans="1:26" ht="21.75" customHeight="1" thickTop="1" thickBot="1">
      <c r="A6" s="1223" t="s">
        <v>772</v>
      </c>
      <c r="B6" s="600" t="s">
        <v>781</v>
      </c>
    </row>
    <row r="7" spans="1:26" ht="23.25" customHeight="1" thickTop="1" thickBot="1">
      <c r="A7" s="1223" t="s">
        <v>759</v>
      </c>
      <c r="B7" s="590" t="s">
        <v>766</v>
      </c>
    </row>
    <row r="8" spans="1:26" ht="19.5" outlineLevel="1" thickTop="1" thickBot="1">
      <c r="A8" s="1222"/>
      <c r="B8" s="590"/>
      <c r="C8" s="598" t="s">
        <v>640</v>
      </c>
      <c r="D8" s="1248" t="str">
        <f>IFERROR(INDEX('ANALISE DO EDITAL &amp; TR'!C:C, MATCH("Município/UF", 'ANALISE DO EDITAL &amp; TR'!B:B, 0)),"")</f>
        <v>São José do Rio Preto/SP</v>
      </c>
    </row>
    <row r="9" spans="1:26" ht="16.5" outlineLevel="1" thickTop="1">
      <c r="A9" s="1222"/>
      <c r="B9" s="245" t="s">
        <v>1793</v>
      </c>
      <c r="C9"/>
      <c r="D9"/>
      <c r="E9"/>
      <c r="F9"/>
    </row>
    <row r="10" spans="1:26" outlineLevel="1">
      <c r="A10" s="1222"/>
      <c r="B10" s="5"/>
      <c r="C10"/>
      <c r="D10"/>
      <c r="E10"/>
      <c r="F10"/>
      <c r="G10"/>
    </row>
    <row r="11" spans="1:26" outlineLevel="1">
      <c r="A11" s="1222"/>
      <c r="B11" s="248" t="s">
        <v>596</v>
      </c>
      <c r="C11" s="248" t="s">
        <v>1707</v>
      </c>
      <c r="D11" s="248" t="s">
        <v>1708</v>
      </c>
      <c r="E11"/>
      <c r="F11"/>
      <c r="G11"/>
    </row>
    <row r="12" spans="1:26" ht="30" outlineLevel="1">
      <c r="A12" s="1222"/>
      <c r="B12" s="249" t="s">
        <v>1709</v>
      </c>
      <c r="C12" s="250" t="s">
        <v>1794</v>
      </c>
      <c r="D12" s="250" t="s">
        <v>1795</v>
      </c>
      <c r="E12"/>
      <c r="F12"/>
      <c r="G12"/>
    </row>
    <row r="13" spans="1:26" ht="30" outlineLevel="1">
      <c r="A13" s="1222"/>
      <c r="B13" s="249" t="s">
        <v>328</v>
      </c>
      <c r="C13" s="250" t="s">
        <v>1821</v>
      </c>
      <c r="D13" s="250" t="s">
        <v>1795</v>
      </c>
      <c r="E13"/>
      <c r="F13"/>
      <c r="G13"/>
    </row>
    <row r="14" spans="1:26" ht="30" outlineLevel="1">
      <c r="A14" s="1222"/>
      <c r="B14" s="249" t="s">
        <v>645</v>
      </c>
      <c r="C14" s="1250" t="s">
        <v>1796</v>
      </c>
      <c r="D14" s="250" t="s">
        <v>1795</v>
      </c>
      <c r="E14"/>
      <c r="F14"/>
      <c r="G14"/>
    </row>
    <row r="15" spans="1:26" ht="30" outlineLevel="1">
      <c r="A15" s="1222"/>
      <c r="B15" s="249" t="s">
        <v>1710</v>
      </c>
      <c r="C15" s="250" t="s">
        <v>1797</v>
      </c>
      <c r="D15" s="250" t="s">
        <v>1795</v>
      </c>
      <c r="E15"/>
      <c r="F15"/>
      <c r="G15"/>
    </row>
    <row r="16" spans="1:26" ht="30" outlineLevel="1">
      <c r="A16" s="1222"/>
      <c r="B16" s="249" t="s">
        <v>1798</v>
      </c>
      <c r="C16" s="250" t="s">
        <v>1799</v>
      </c>
      <c r="D16" s="250" t="s">
        <v>1795</v>
      </c>
      <c r="E16"/>
      <c r="F16"/>
      <c r="G16"/>
    </row>
    <row r="17" spans="1:7" ht="30" outlineLevel="1">
      <c r="A17" s="1222"/>
      <c r="B17" s="249" t="s">
        <v>1800</v>
      </c>
      <c r="C17" s="250" t="s">
        <v>1801</v>
      </c>
      <c r="D17" s="250" t="s">
        <v>1795</v>
      </c>
      <c r="E17"/>
      <c r="F17"/>
      <c r="G17"/>
    </row>
    <row r="18" spans="1:7" ht="30" outlineLevel="1">
      <c r="A18" s="1222"/>
      <c r="B18" s="249" t="s">
        <v>1711</v>
      </c>
      <c r="C18" s="250" t="s">
        <v>1802</v>
      </c>
      <c r="D18" s="250" t="s">
        <v>1795</v>
      </c>
      <c r="E18"/>
      <c r="F18"/>
      <c r="G18"/>
    </row>
    <row r="19" spans="1:7" outlineLevel="1">
      <c r="A19" s="1222"/>
      <c r="B19" s="249" t="s">
        <v>1803</v>
      </c>
      <c r="C19" s="250" t="s">
        <v>538</v>
      </c>
      <c r="D19" s="250" t="s">
        <v>821</v>
      </c>
      <c r="E19"/>
      <c r="F19"/>
      <c r="G19"/>
    </row>
    <row r="20" spans="1:7" outlineLevel="1">
      <c r="A20" s="1222"/>
      <c r="B20" s="249" t="s">
        <v>1712</v>
      </c>
      <c r="C20" s="250" t="s">
        <v>1713</v>
      </c>
      <c r="D20" s="250" t="s">
        <v>1804</v>
      </c>
      <c r="E20"/>
      <c r="F20"/>
      <c r="G20"/>
    </row>
    <row r="21" spans="1:7" ht="30" outlineLevel="1">
      <c r="A21" s="1222"/>
      <c r="B21" s="249" t="s">
        <v>1805</v>
      </c>
      <c r="C21" s="250" t="s">
        <v>1806</v>
      </c>
      <c r="D21" s="250" t="s">
        <v>1795</v>
      </c>
      <c r="E21"/>
      <c r="F21"/>
      <c r="G21"/>
    </row>
    <row r="22" spans="1:7" ht="30" outlineLevel="1">
      <c r="A22" s="1222"/>
      <c r="B22" s="249" t="s">
        <v>625</v>
      </c>
      <c r="C22" s="250" t="s">
        <v>1807</v>
      </c>
      <c r="D22" s="250" t="s">
        <v>1795</v>
      </c>
      <c r="E22"/>
      <c r="F22"/>
      <c r="G22"/>
    </row>
    <row r="23" spans="1:7" outlineLevel="1">
      <c r="A23" s="1222"/>
      <c r="B23" s="249" t="s">
        <v>1440</v>
      </c>
      <c r="C23" s="250" t="s">
        <v>1714</v>
      </c>
      <c r="D23" s="250" t="s">
        <v>1808</v>
      </c>
      <c r="E23"/>
      <c r="F23"/>
      <c r="G23"/>
    </row>
    <row r="24" spans="1:7" outlineLevel="1">
      <c r="A24" s="1222"/>
      <c r="B24" s="249" t="s">
        <v>1715</v>
      </c>
      <c r="C24" s="250" t="s">
        <v>1809</v>
      </c>
      <c r="D24" s="250" t="s">
        <v>1810</v>
      </c>
      <c r="E24"/>
      <c r="F24"/>
      <c r="G24"/>
    </row>
    <row r="25" spans="1:7" ht="30" outlineLevel="1">
      <c r="A25" s="1222"/>
      <c r="B25" s="249" t="s">
        <v>1716</v>
      </c>
      <c r="C25" s="250" t="s">
        <v>1811</v>
      </c>
      <c r="D25" s="250" t="s">
        <v>1808</v>
      </c>
      <c r="E25"/>
      <c r="F25"/>
      <c r="G25"/>
    </row>
    <row r="26" spans="1:7" outlineLevel="1">
      <c r="A26" s="1222"/>
      <c r="B26" s="249" t="s">
        <v>1812</v>
      </c>
      <c r="C26" s="250" t="s">
        <v>538</v>
      </c>
      <c r="D26" s="250" t="s">
        <v>821</v>
      </c>
      <c r="E26"/>
      <c r="F26"/>
      <c r="G26"/>
    </row>
    <row r="27" spans="1:7" outlineLevel="1">
      <c r="A27" s="1222"/>
      <c r="B27" s="249" t="s">
        <v>1813</v>
      </c>
      <c r="C27" s="250" t="s">
        <v>538</v>
      </c>
      <c r="D27" s="250" t="s">
        <v>821</v>
      </c>
      <c r="E27"/>
      <c r="F27"/>
      <c r="G27"/>
    </row>
    <row r="28" spans="1:7" ht="45" outlineLevel="1">
      <c r="A28" s="1222"/>
      <c r="B28" s="249" t="s">
        <v>1717</v>
      </c>
      <c r="C28" s="250" t="s">
        <v>1814</v>
      </c>
      <c r="D28" s="250" t="s">
        <v>1815</v>
      </c>
      <c r="E28"/>
      <c r="F28"/>
      <c r="G28"/>
    </row>
    <row r="29" spans="1:7" ht="30" outlineLevel="1">
      <c r="A29" s="1222"/>
      <c r="B29" s="249" t="s">
        <v>1718</v>
      </c>
      <c r="C29" s="250" t="s">
        <v>1816</v>
      </c>
      <c r="D29" s="250" t="s">
        <v>1795</v>
      </c>
      <c r="E29"/>
      <c r="F29"/>
      <c r="G29"/>
    </row>
    <row r="30" spans="1:7" outlineLevel="1">
      <c r="A30" s="1222"/>
      <c r="B30" s="249" t="s">
        <v>1719</v>
      </c>
      <c r="C30" s="250" t="s">
        <v>821</v>
      </c>
      <c r="D30" s="250" t="s">
        <v>821</v>
      </c>
      <c r="E30"/>
      <c r="F30"/>
      <c r="G30"/>
    </row>
    <row r="31" spans="1:7" outlineLevel="1">
      <c r="A31" s="1222"/>
      <c r="B31" s="249" t="s">
        <v>1720</v>
      </c>
      <c r="C31" s="250" t="s">
        <v>821</v>
      </c>
      <c r="D31" s="250" t="s">
        <v>821</v>
      </c>
      <c r="E31" s="363"/>
      <c r="F31" s="363"/>
      <c r="G31" s="248"/>
    </row>
    <row r="32" spans="1:7" outlineLevel="1">
      <c r="A32" s="1222"/>
      <c r="B32" s="249" t="s">
        <v>1817</v>
      </c>
      <c r="C32" s="250" t="s">
        <v>1818</v>
      </c>
      <c r="D32" s="250" t="s">
        <v>1819</v>
      </c>
      <c r="E32" s="1230"/>
      <c r="F32" s="251"/>
      <c r="G32" s="250"/>
    </row>
    <row r="33" spans="1:7" outlineLevel="1">
      <c r="A33" s="1222"/>
      <c r="B33" s="249" t="s">
        <v>1721</v>
      </c>
      <c r="C33" s="250" t="s">
        <v>821</v>
      </c>
      <c r="D33" s="250" t="s">
        <v>821</v>
      </c>
      <c r="E33" s="1230"/>
      <c r="F33" s="251"/>
      <c r="G33" s="250"/>
    </row>
    <row r="34" spans="1:7" outlineLevel="1">
      <c r="A34" s="1222"/>
      <c r="B34" s="5"/>
      <c r="C34"/>
      <c r="D34"/>
      <c r="E34" s="1230"/>
      <c r="F34" s="251"/>
    </row>
    <row r="35" spans="1:7" ht="15.75" outlineLevel="1">
      <c r="A35" s="1222"/>
      <c r="B35" s="245" t="s">
        <v>1820</v>
      </c>
      <c r="C35"/>
      <c r="D35"/>
      <c r="E35" s="1230"/>
      <c r="F35" s="251"/>
    </row>
    <row r="36" spans="1:7" outlineLevel="1">
      <c r="A36" s="1222"/>
      <c r="B36"/>
      <c r="C36"/>
      <c r="D36"/>
      <c r="E36"/>
      <c r="F36"/>
    </row>
    <row r="37" spans="1:7" outlineLevel="1">
      <c r="A37" s="1222"/>
      <c r="B37"/>
      <c r="C37"/>
      <c r="D37"/>
      <c r="E37"/>
      <c r="F37"/>
    </row>
    <row r="38" spans="1:7" ht="18" outlineLevel="1">
      <c r="A38" s="1222"/>
      <c r="B38" s="1229"/>
      <c r="C38"/>
      <c r="D38"/>
      <c r="E38"/>
      <c r="F38"/>
    </row>
    <row r="39" spans="1:7" outlineLevel="1">
      <c r="A39" s="1222"/>
      <c r="B39"/>
      <c r="C39"/>
      <c r="D39"/>
      <c r="E39"/>
      <c r="F39"/>
    </row>
    <row r="40" spans="1:7" outlineLevel="1">
      <c r="A40" s="1222"/>
      <c r="B40" s="363"/>
      <c r="C40" s="363"/>
      <c r="D40" s="363"/>
      <c r="E40" s="363"/>
      <c r="F40" s="363"/>
    </row>
    <row r="41" spans="1:7" outlineLevel="1">
      <c r="A41" s="1222"/>
      <c r="B41" s="251"/>
      <c r="C41" s="251"/>
      <c r="D41" s="251"/>
      <c r="E41" s="251"/>
      <c r="F41" s="251"/>
    </row>
    <row r="42" spans="1:7" outlineLevel="1">
      <c r="A42" s="1222"/>
      <c r="B42"/>
      <c r="C42"/>
      <c r="D42"/>
      <c r="E42"/>
      <c r="F42"/>
    </row>
    <row r="43" spans="1:7" outlineLevel="1">
      <c r="A43" s="1222"/>
      <c r="B43"/>
      <c r="C43"/>
      <c r="D43"/>
      <c r="E43"/>
      <c r="F43"/>
    </row>
    <row r="44" spans="1:7" outlineLevel="1">
      <c r="A44" s="1222"/>
      <c r="B44"/>
      <c r="C44"/>
      <c r="D44"/>
      <c r="E44"/>
      <c r="F44"/>
    </row>
    <row r="45" spans="1:7" outlineLevel="1">
      <c r="A45" s="1222"/>
      <c r="B45" s="250"/>
      <c r="C45" s="250"/>
      <c r="D45" s="250"/>
      <c r="E45" s="250"/>
      <c r="F45" s="250"/>
    </row>
    <row r="46" spans="1:7" outlineLevel="1">
      <c r="A46" s="1222"/>
      <c r="B46" s="250"/>
      <c r="C46" s="250"/>
      <c r="D46" s="250"/>
      <c r="E46" s="250"/>
      <c r="F46" s="250"/>
    </row>
    <row r="47" spans="1:7" outlineLevel="1">
      <c r="A47" s="1222"/>
      <c r="B47" s="250"/>
      <c r="C47" s="250"/>
      <c r="D47" s="250"/>
      <c r="E47" s="250"/>
      <c r="F47" s="250"/>
    </row>
    <row r="48" spans="1:7" outlineLevel="1">
      <c r="A48" s="1222"/>
      <c r="B48" s="5"/>
      <c r="C48"/>
      <c r="D48"/>
      <c r="E48"/>
      <c r="F48"/>
    </row>
    <row r="49" spans="1:6" ht="15.75" outlineLevel="1">
      <c r="A49" s="1222"/>
      <c r="B49" s="245"/>
      <c r="C49"/>
      <c r="D49"/>
      <c r="E49"/>
      <c r="F49"/>
    </row>
    <row r="50" spans="1:6" outlineLevel="1">
      <c r="A50" s="1222"/>
      <c r="B50" s="250"/>
      <c r="C50" s="250"/>
      <c r="D50" s="250"/>
      <c r="E50" s="250"/>
      <c r="F50" s="250"/>
    </row>
    <row r="51" spans="1:6" outlineLevel="1">
      <c r="A51" s="1222"/>
      <c r="B51" s="250"/>
      <c r="C51" s="250"/>
      <c r="D51" s="250"/>
      <c r="E51" s="250"/>
      <c r="F51" s="250"/>
    </row>
    <row r="52" spans="1:6" ht="15.75" outlineLevel="1" thickBot="1">
      <c r="A52" s="1222"/>
      <c r="B52" s="250"/>
      <c r="C52" s="250"/>
      <c r="D52" s="250"/>
      <c r="E52" s="250"/>
      <c r="F52" s="250"/>
    </row>
    <row r="53" spans="1:6" ht="15.75" outlineLevel="1" thickBot="1">
      <c r="A53" s="1222"/>
      <c r="B53" s="588"/>
      <c r="C53" s="261"/>
      <c r="D53" s="261"/>
    </row>
    <row r="54" spans="1:6" ht="15.75" outlineLevel="1" thickBot="1">
      <c r="A54" s="1222"/>
      <c r="B54" s="588"/>
      <c r="C54" s="261"/>
      <c r="D54" s="261"/>
    </row>
    <row r="55" spans="1:6" ht="15.75" outlineLevel="1" thickBot="1">
      <c r="A55" s="1222"/>
      <c r="B55" s="588"/>
      <c r="C55" s="261"/>
      <c r="D55" s="261"/>
    </row>
    <row r="56" spans="1:6" ht="15.75" outlineLevel="1" thickBot="1">
      <c r="A56" s="1222"/>
      <c r="B56" s="588"/>
      <c r="C56" s="261"/>
      <c r="D56" s="261"/>
    </row>
    <row r="57" spans="1:6" ht="15.75" outlineLevel="1" thickBot="1">
      <c r="A57" s="1222"/>
      <c r="B57" s="588"/>
      <c r="C57" s="261"/>
      <c r="D57" s="261"/>
    </row>
    <row r="58" spans="1:6" ht="15.75" outlineLevel="1" thickBot="1">
      <c r="A58" s="1222"/>
      <c r="B58" s="588"/>
      <c r="C58" s="261"/>
      <c r="D58" s="261"/>
    </row>
    <row r="59" spans="1:6" ht="15.75" outlineLevel="1" thickBot="1">
      <c r="A59" s="1222"/>
      <c r="B59" s="588"/>
      <c r="C59" s="261"/>
      <c r="D59" s="261"/>
    </row>
    <row r="60" spans="1:6" ht="15.75" outlineLevel="1" thickBot="1">
      <c r="A60" s="1222"/>
      <c r="B60" s="588"/>
      <c r="C60" s="261"/>
      <c r="D60" s="261"/>
    </row>
    <row r="61" spans="1:6" ht="15.75" outlineLevel="1" thickBot="1">
      <c r="A61" s="1222"/>
      <c r="B61" s="588"/>
      <c r="C61" s="261"/>
      <c r="D61" s="261"/>
    </row>
    <row r="62" spans="1:6" ht="15.75" outlineLevel="1" thickBot="1">
      <c r="A62" s="1222"/>
      <c r="B62" s="588"/>
      <c r="C62" s="261"/>
      <c r="D62" s="261"/>
    </row>
    <row r="63" spans="1:6" ht="15.75" outlineLevel="1" thickBot="1">
      <c r="A63" s="1222"/>
      <c r="B63" s="588"/>
      <c r="C63" s="261"/>
      <c r="D63" s="261"/>
    </row>
    <row r="64" spans="1:6" ht="15.75" outlineLevel="1" thickBot="1">
      <c r="A64" s="1222"/>
      <c r="B64" s="588"/>
      <c r="C64" s="261"/>
      <c r="D64" s="261"/>
    </row>
    <row r="65" spans="1:4" ht="15.75" outlineLevel="1" thickBot="1">
      <c r="A65" s="1222"/>
      <c r="B65" s="588"/>
      <c r="C65" s="261"/>
      <c r="D65" s="261"/>
    </row>
    <row r="66" spans="1:4" ht="15.75" outlineLevel="1" thickBot="1">
      <c r="A66" s="1222"/>
      <c r="B66" s="588"/>
      <c r="C66" s="261"/>
      <c r="D66" s="261"/>
    </row>
    <row r="67" spans="1:4" ht="15.75" outlineLevel="1" thickBot="1">
      <c r="A67" s="1222"/>
      <c r="B67" s="588"/>
      <c r="C67" s="261"/>
      <c r="D67" s="261"/>
    </row>
    <row r="68" spans="1:4" ht="15.75" outlineLevel="1" thickBot="1">
      <c r="A68" s="1222"/>
      <c r="B68" s="588"/>
      <c r="C68" s="261"/>
      <c r="D68" s="261"/>
    </row>
    <row r="69" spans="1:4" ht="15.75" outlineLevel="1" thickBot="1">
      <c r="A69" s="1222"/>
      <c r="B69" s="588"/>
      <c r="C69" s="261"/>
      <c r="D69" s="261"/>
    </row>
    <row r="70" spans="1:4" ht="15.75" outlineLevel="1" thickBot="1">
      <c r="A70" s="1222"/>
      <c r="B70" s="588"/>
      <c r="C70" s="261"/>
      <c r="D70" s="261"/>
    </row>
    <row r="71" spans="1:4" ht="15.75" outlineLevel="1" thickBot="1">
      <c r="A71" s="1222"/>
      <c r="B71" s="588"/>
      <c r="C71" s="261"/>
      <c r="D71" s="261"/>
    </row>
    <row r="72" spans="1:4" ht="15.75" outlineLevel="1" thickBot="1">
      <c r="A72" s="1222"/>
      <c r="B72" s="588"/>
      <c r="C72" s="261"/>
      <c r="D72" s="261"/>
    </row>
    <row r="73" spans="1:4" ht="15.75" outlineLevel="1" thickBot="1">
      <c r="A73" s="1222"/>
      <c r="B73" s="588"/>
      <c r="C73" s="261"/>
      <c r="D73" s="261"/>
    </row>
    <row r="74" spans="1:4" ht="15.75" outlineLevel="1" thickBot="1">
      <c r="A74" s="1222"/>
      <c r="B74" s="588"/>
      <c r="C74" s="261"/>
      <c r="D74" s="261"/>
    </row>
    <row r="75" spans="1:4" ht="15.75" outlineLevel="1" thickBot="1">
      <c r="A75" s="1222"/>
      <c r="B75" s="588"/>
      <c r="C75" s="261"/>
      <c r="D75" s="261"/>
    </row>
    <row r="76" spans="1:4" ht="15.75" outlineLevel="1" thickBot="1">
      <c r="A76" s="1222"/>
      <c r="B76" s="588"/>
      <c r="C76" s="261"/>
      <c r="D76" s="261"/>
    </row>
    <row r="77" spans="1:4" ht="15.75" outlineLevel="1" thickBot="1">
      <c r="A77" s="1222"/>
      <c r="B77" s="588"/>
      <c r="C77" s="261"/>
      <c r="D77" s="261"/>
    </row>
    <row r="78" spans="1:4" ht="15.75" outlineLevel="1" thickBot="1">
      <c r="A78" s="1222"/>
      <c r="B78" s="588"/>
      <c r="C78" s="261"/>
      <c r="D78" s="261"/>
    </row>
    <row r="79" spans="1:4" ht="15.75" outlineLevel="1" thickBot="1">
      <c r="A79" s="1222"/>
      <c r="B79" s="588"/>
      <c r="C79" s="261"/>
      <c r="D79" s="261"/>
    </row>
    <row r="80" spans="1:4" ht="15.75" outlineLevel="1" thickBot="1">
      <c r="A80" s="1222"/>
      <c r="B80" s="588"/>
      <c r="C80" s="261"/>
      <c r="D80" s="261"/>
    </row>
    <row r="81" spans="1:7" ht="15.75" outlineLevel="1" thickBot="1">
      <c r="A81" s="1222"/>
      <c r="B81" s="588"/>
      <c r="C81" s="261"/>
      <c r="D81" s="261"/>
    </row>
    <row r="82" spans="1:7" ht="15.75" outlineLevel="1" thickBot="1">
      <c r="A82" s="1222"/>
      <c r="B82" s="588"/>
      <c r="C82" s="261"/>
      <c r="D82" s="261"/>
    </row>
    <row r="83" spans="1:7" ht="15.75" outlineLevel="1" thickBot="1">
      <c r="A83" s="1222"/>
      <c r="B83" s="588"/>
      <c r="C83" s="261"/>
      <c r="D83" s="261"/>
    </row>
    <row r="84" spans="1:7" ht="15.75" outlineLevel="1" thickBot="1">
      <c r="A84" s="1222"/>
      <c r="B84" s="588"/>
      <c r="C84" s="261"/>
      <c r="D84" s="261"/>
    </row>
    <row r="85" spans="1:7" ht="15.75" outlineLevel="1" thickBot="1">
      <c r="A85" s="1222"/>
      <c r="B85" s="588"/>
      <c r="C85" s="261"/>
      <c r="D85" s="261"/>
    </row>
    <row r="86" spans="1:7" ht="15.75" outlineLevel="1" thickBot="1">
      <c r="A86" s="1222"/>
      <c r="B86" s="588"/>
      <c r="C86" s="261"/>
      <c r="D86" s="261"/>
    </row>
    <row r="87" spans="1:7" ht="15.75" outlineLevel="1" thickBot="1">
      <c r="A87" s="1222"/>
      <c r="B87" s="588"/>
      <c r="C87" s="261"/>
      <c r="D87" s="261"/>
    </row>
    <row r="88" spans="1:7" ht="23.25" customHeight="1" thickTop="1" thickBot="1">
      <c r="A88" s="1223" t="s">
        <v>760</v>
      </c>
      <c r="B88" s="590" t="s">
        <v>767</v>
      </c>
    </row>
    <row r="89" spans="1:7" ht="19.5" outlineLevel="1" thickTop="1" thickBot="1">
      <c r="A89" s="1222"/>
      <c r="B89" s="590"/>
      <c r="C89" s="598" t="s">
        <v>641</v>
      </c>
    </row>
    <row r="90" spans="1:7" ht="16.5" outlineLevel="1" thickTop="1" thickBot="1">
      <c r="A90" s="1222"/>
      <c r="B90" s="587" t="s">
        <v>532</v>
      </c>
      <c r="C90" s="2" t="s">
        <v>545</v>
      </c>
      <c r="D90" s="2" t="s">
        <v>546</v>
      </c>
      <c r="E90" s="2" t="s">
        <v>547</v>
      </c>
      <c r="F90" s="2" t="s">
        <v>584</v>
      </c>
      <c r="G90" s="2" t="s">
        <v>639</v>
      </c>
    </row>
    <row r="91" spans="1:7" ht="15.75" outlineLevel="1" thickBot="1">
      <c r="A91" s="1222"/>
      <c r="B91" s="588" t="s">
        <v>817</v>
      </c>
      <c r="C91" s="261" t="s">
        <v>206</v>
      </c>
      <c r="D91" s="261" t="s">
        <v>206</v>
      </c>
      <c r="E91" s="261" t="s">
        <v>538</v>
      </c>
      <c r="F91" s="261" t="s">
        <v>538</v>
      </c>
      <c r="G91" s="261" t="s">
        <v>818</v>
      </c>
    </row>
    <row r="92" spans="1:7" ht="15.75" outlineLevel="1" thickBot="1">
      <c r="A92" s="1222"/>
      <c r="B92" s="588" t="s">
        <v>546</v>
      </c>
      <c r="C92" s="261" t="s">
        <v>206</v>
      </c>
      <c r="D92" s="261" t="s">
        <v>206</v>
      </c>
      <c r="E92" s="261" t="s">
        <v>538</v>
      </c>
      <c r="F92" s="261" t="s">
        <v>538</v>
      </c>
      <c r="G92" s="261" t="s">
        <v>818</v>
      </c>
    </row>
    <row r="93" spans="1:7" ht="15.75" outlineLevel="1" thickBot="1">
      <c r="A93" s="1222"/>
      <c r="B93" s="588" t="s">
        <v>547</v>
      </c>
      <c r="C93" s="261" t="s">
        <v>538</v>
      </c>
      <c r="D93" s="261" t="s">
        <v>206</v>
      </c>
      <c r="E93" s="261" t="s">
        <v>538</v>
      </c>
      <c r="F93" s="261" t="s">
        <v>538</v>
      </c>
      <c r="G93" s="261" t="s">
        <v>655</v>
      </c>
    </row>
    <row r="94" spans="1:7" ht="15.75" outlineLevel="1" thickBot="1">
      <c r="A94" s="1222"/>
      <c r="B94" s="588" t="s">
        <v>584</v>
      </c>
      <c r="C94" s="261" t="s">
        <v>538</v>
      </c>
      <c r="D94" s="261" t="s">
        <v>206</v>
      </c>
      <c r="E94" s="261" t="s">
        <v>538</v>
      </c>
      <c r="F94" s="261" t="s">
        <v>538</v>
      </c>
      <c r="G94" s="261" t="s">
        <v>655</v>
      </c>
    </row>
    <row r="95" spans="1:7" ht="15.75" outlineLevel="1" thickBot="1">
      <c r="A95" s="1222"/>
      <c r="B95" s="588"/>
      <c r="C95" s="261"/>
      <c r="D95" s="261" t="s">
        <v>206</v>
      </c>
      <c r="E95" s="261" t="s">
        <v>538</v>
      </c>
      <c r="F95" s="261" t="s">
        <v>538</v>
      </c>
      <c r="G95" s="261" t="s">
        <v>655</v>
      </c>
    </row>
    <row r="96" spans="1:7" ht="15.75" outlineLevel="1" thickBot="1">
      <c r="A96" s="1222"/>
      <c r="B96" s="588"/>
      <c r="C96" s="261"/>
      <c r="D96" s="261" t="s">
        <v>206</v>
      </c>
      <c r="E96" s="261" t="s">
        <v>538</v>
      </c>
      <c r="F96" s="261" t="s">
        <v>538</v>
      </c>
      <c r="G96" s="261" t="s">
        <v>655</v>
      </c>
    </row>
    <row r="97" spans="1:7" ht="15.75" outlineLevel="1" thickBot="1">
      <c r="A97" s="1222"/>
      <c r="B97" s="588"/>
      <c r="C97" s="588"/>
      <c r="D97" s="261"/>
      <c r="E97" s="261"/>
      <c r="F97" s="261"/>
      <c r="G97" s="261"/>
    </row>
    <row r="98" spans="1:7" ht="15.75" outlineLevel="1" thickBot="1">
      <c r="A98" s="1222"/>
      <c r="B98" s="1"/>
      <c r="C98"/>
      <c r="D98"/>
      <c r="E98"/>
      <c r="F98"/>
      <c r="G98"/>
    </row>
    <row r="99" spans="1:7" ht="15.75" outlineLevel="1" thickBot="1">
      <c r="A99" s="1222"/>
      <c r="B99" s="588"/>
      <c r="C99" s="588"/>
      <c r="D99" s="261"/>
      <c r="E99" s="261"/>
      <c r="F99" s="261"/>
      <c r="G99" s="261"/>
    </row>
    <row r="100" spans="1:7" ht="15.75" outlineLevel="1" thickBot="1">
      <c r="A100" s="1222"/>
      <c r="B100" s="588"/>
      <c r="C100" s="588"/>
      <c r="D100" s="261"/>
      <c r="E100" s="261"/>
      <c r="F100" s="261"/>
      <c r="G100" s="261"/>
    </row>
    <row r="101" spans="1:7" ht="15.75" outlineLevel="1" thickBot="1">
      <c r="A101" s="1222"/>
      <c r="B101" s="588"/>
      <c r="C101" s="261"/>
      <c r="D101" s="261"/>
      <c r="E101" s="261"/>
      <c r="F101" s="261"/>
      <c r="G101" s="261"/>
    </row>
    <row r="102" spans="1:7" ht="15.75" outlineLevel="1" thickBot="1">
      <c r="A102" s="1222"/>
      <c r="B102" s="588"/>
      <c r="C102" s="261"/>
      <c r="D102" s="261"/>
      <c r="E102" s="261"/>
      <c r="F102" s="261"/>
      <c r="G102" s="261"/>
    </row>
    <row r="103" spans="1:7" ht="15.75" outlineLevel="1" thickBot="1">
      <c r="A103" s="1222"/>
      <c r="B103" s="588"/>
    </row>
    <row r="104" spans="1:7" ht="23.25" customHeight="1" thickTop="1" thickBot="1">
      <c r="A104" s="1223" t="s">
        <v>761</v>
      </c>
      <c r="B104" s="590" t="s">
        <v>768</v>
      </c>
    </row>
    <row r="105" spans="1:7" ht="19.5" outlineLevel="1" thickTop="1" thickBot="1">
      <c r="A105" s="1222"/>
      <c r="B105" s="590"/>
      <c r="C105" s="598" t="s">
        <v>775</v>
      </c>
    </row>
    <row r="106" spans="1:7" ht="31.5" outlineLevel="1" thickTop="1" thickBot="1">
      <c r="A106" s="1222"/>
      <c r="B106" s="587" t="s">
        <v>532</v>
      </c>
      <c r="C106" s="2" t="s">
        <v>630</v>
      </c>
      <c r="D106" s="2" t="s">
        <v>639</v>
      </c>
    </row>
    <row r="107" spans="1:7" ht="15.75" outlineLevel="1" thickBot="1">
      <c r="A107" s="1222"/>
      <c r="B107" s="588" t="s">
        <v>657</v>
      </c>
      <c r="C107" s="261" t="s">
        <v>747</v>
      </c>
      <c r="D107" s="261" t="s">
        <v>819</v>
      </c>
    </row>
    <row r="108" spans="1:7" ht="15.75" outlineLevel="1" thickBot="1">
      <c r="A108" s="1222"/>
      <c r="B108" s="588" t="s">
        <v>820</v>
      </c>
      <c r="C108" s="261" t="s">
        <v>821</v>
      </c>
      <c r="D108" s="261" t="s">
        <v>655</v>
      </c>
    </row>
    <row r="109" spans="1:7" ht="15.75" outlineLevel="1" thickBot="1">
      <c r="A109" s="1222"/>
      <c r="B109" s="588" t="s">
        <v>653</v>
      </c>
      <c r="C109" s="261" t="s">
        <v>822</v>
      </c>
      <c r="D109" s="261" t="s">
        <v>655</v>
      </c>
    </row>
    <row r="110" spans="1:7" ht="15.75" outlineLevel="1" thickBot="1">
      <c r="A110" s="1222"/>
      <c r="B110" s="588" t="s">
        <v>658</v>
      </c>
      <c r="C110" s="261" t="s">
        <v>538</v>
      </c>
      <c r="D110" s="261" t="s">
        <v>655</v>
      </c>
    </row>
    <row r="111" spans="1:7" ht="15.75" outlineLevel="1" thickBot="1">
      <c r="A111" s="1222"/>
      <c r="B111" s="588" t="s">
        <v>659</v>
      </c>
      <c r="C111" s="261" t="s">
        <v>813</v>
      </c>
      <c r="D111" s="261" t="s">
        <v>819</v>
      </c>
    </row>
    <row r="112" spans="1:7" ht="15.75" outlineLevel="1" thickBot="1">
      <c r="A112" s="1222"/>
      <c r="B112" s="588"/>
      <c r="C112" s="588"/>
      <c r="D112" s="261"/>
    </row>
    <row r="113" spans="1:5" ht="15.75" outlineLevel="1" thickBot="1">
      <c r="A113" s="1222"/>
      <c r="B113" s="588"/>
      <c r="C113" s="588"/>
      <c r="D113" s="261"/>
    </row>
    <row r="114" spans="1:5" ht="15.75" outlineLevel="1" thickBot="1">
      <c r="A114" s="1222"/>
      <c r="B114" s="588"/>
      <c r="C114" s="588"/>
      <c r="D114" s="261"/>
    </row>
    <row r="115" spans="1:5" ht="15.75" outlineLevel="1" thickBot="1">
      <c r="A115" s="1222"/>
      <c r="B115" s="588"/>
      <c r="C115" s="588"/>
      <c r="D115" s="261"/>
    </row>
    <row r="116" spans="1:5" ht="15.75" outlineLevel="1" thickBot="1">
      <c r="A116" s="1222"/>
      <c r="B116" s="588"/>
      <c r="C116" s="588"/>
      <c r="D116" s="261"/>
    </row>
    <row r="117" spans="1:5" ht="15.75" outlineLevel="1" thickBot="1">
      <c r="A117" s="1222"/>
      <c r="B117" s="588"/>
      <c r="C117" s="588"/>
      <c r="D117" s="261"/>
    </row>
    <row r="118" spans="1:5" ht="23.25" customHeight="1" thickTop="1" thickBot="1">
      <c r="A118" s="1223" t="s">
        <v>764</v>
      </c>
      <c r="B118" s="590" t="s">
        <v>770</v>
      </c>
    </row>
    <row r="119" spans="1:5" ht="16.5" outlineLevel="1" thickTop="1" thickBot="1">
      <c r="A119" s="1224"/>
      <c r="B119" s="591"/>
      <c r="C119" s="598" t="s">
        <v>750</v>
      </c>
      <c r="D119" s="13"/>
    </row>
    <row r="120" spans="1:5" ht="31.5" outlineLevel="1" thickTop="1" thickBot="1">
      <c r="A120" s="1224"/>
      <c r="B120" s="587" t="s">
        <v>532</v>
      </c>
      <c r="C120" s="2" t="s">
        <v>533</v>
      </c>
      <c r="D120" s="2" t="s">
        <v>749</v>
      </c>
      <c r="E120" s="2" t="s">
        <v>639</v>
      </c>
    </row>
    <row r="121" spans="1:5" ht="15.75" outlineLevel="1" thickBot="1">
      <c r="A121" s="1224"/>
      <c r="B121" s="588" t="s">
        <v>633</v>
      </c>
      <c r="C121" s="261" t="s">
        <v>823</v>
      </c>
      <c r="D121" s="261" t="s">
        <v>655</v>
      </c>
      <c r="E121" s="261" t="s">
        <v>655</v>
      </c>
    </row>
    <row r="122" spans="1:5" ht="15.75" outlineLevel="1" thickBot="1">
      <c r="A122" s="1224"/>
      <c r="B122" s="588" t="s">
        <v>602</v>
      </c>
      <c r="C122" s="261" t="s">
        <v>824</v>
      </c>
      <c r="D122" s="261" t="s">
        <v>538</v>
      </c>
      <c r="E122" s="261" t="s">
        <v>814</v>
      </c>
    </row>
    <row r="123" spans="1:5" ht="15.75" outlineLevel="1" thickBot="1">
      <c r="A123" s="1224"/>
      <c r="B123" s="588" t="s">
        <v>660</v>
      </c>
      <c r="C123" s="261" t="s">
        <v>825</v>
      </c>
      <c r="D123" s="261" t="s">
        <v>538</v>
      </c>
      <c r="E123" s="261" t="s">
        <v>814</v>
      </c>
    </row>
    <row r="124" spans="1:5" ht="15.75" outlineLevel="1" thickBot="1">
      <c r="A124" s="1224"/>
      <c r="B124" s="588" t="s">
        <v>812</v>
      </c>
      <c r="C124" s="261" t="s">
        <v>826</v>
      </c>
      <c r="D124" s="261" t="s">
        <v>655</v>
      </c>
      <c r="E124" s="261" t="s">
        <v>655</v>
      </c>
    </row>
    <row r="125" spans="1:5" outlineLevel="1">
      <c r="A125" s="1224"/>
      <c r="B125" s="1218" t="s">
        <v>827</v>
      </c>
      <c r="C125" s="607" t="s">
        <v>828</v>
      </c>
      <c r="D125" s="607" t="s">
        <v>538</v>
      </c>
      <c r="E125" s="607" t="s">
        <v>819</v>
      </c>
    </row>
    <row r="126" spans="1:5" outlineLevel="1">
      <c r="A126" s="1224"/>
      <c r="B126" s="1219"/>
      <c r="C126" s="609" t="s">
        <v>829</v>
      </c>
      <c r="D126" s="609"/>
      <c r="E126" s="609"/>
    </row>
    <row r="127" spans="1:5" outlineLevel="1">
      <c r="A127" s="1224"/>
      <c r="B127" s="1219"/>
      <c r="C127" s="609" t="s">
        <v>830</v>
      </c>
      <c r="D127" s="609"/>
      <c r="E127" s="609"/>
    </row>
    <row r="128" spans="1:5" ht="15.75" outlineLevel="1" thickBot="1">
      <c r="A128" s="1224"/>
      <c r="B128" s="1220"/>
      <c r="C128" s="608" t="s">
        <v>831</v>
      </c>
      <c r="D128" s="608"/>
      <c r="E128" s="608"/>
    </row>
    <row r="129" spans="1:5" ht="15.75" outlineLevel="1" thickBot="1">
      <c r="A129" s="1224"/>
      <c r="B129" s="1221"/>
      <c r="C129" s="588"/>
      <c r="D129" s="593"/>
      <c r="E129" s="593"/>
    </row>
    <row r="130" spans="1:5" ht="15.75" outlineLevel="1" thickBot="1">
      <c r="A130" s="1224"/>
      <c r="B130" s="1221"/>
      <c r="C130" s="588"/>
      <c r="D130" s="593"/>
      <c r="E130" s="593"/>
    </row>
    <row r="131" spans="1:5" ht="15.75" outlineLevel="1" thickBot="1">
      <c r="A131" s="1224"/>
      <c r="B131" s="1221"/>
      <c r="C131" s="588"/>
      <c r="D131" s="593"/>
      <c r="E131" s="593"/>
    </row>
    <row r="132" spans="1:5" ht="15.75" outlineLevel="1" thickBot="1">
      <c r="A132" s="1224"/>
      <c r="B132" s="1221"/>
      <c r="C132" s="588"/>
      <c r="D132" s="593"/>
      <c r="E132" s="593"/>
    </row>
    <row r="133" spans="1:5" ht="15.75" outlineLevel="1" thickBot="1">
      <c r="A133" s="1224"/>
      <c r="B133" s="1221"/>
      <c r="C133" s="588"/>
      <c r="D133" s="593"/>
      <c r="E133" s="593"/>
    </row>
    <row r="134" spans="1:5" ht="15.75" outlineLevel="1" thickBot="1">
      <c r="A134" s="1224"/>
      <c r="B134" s="1221"/>
      <c r="C134" s="588"/>
      <c r="D134" s="593"/>
      <c r="E134" s="593"/>
    </row>
    <row r="135" spans="1:5" ht="15.75" outlineLevel="1" thickBot="1">
      <c r="A135" s="1224"/>
      <c r="B135" s="1221"/>
      <c r="C135" s="588"/>
      <c r="D135" s="593"/>
      <c r="E135" s="593"/>
    </row>
    <row r="136" spans="1:5" outlineLevel="1">
      <c r="A136" s="1225"/>
      <c r="B136" s="595"/>
      <c r="C136" s="216"/>
      <c r="D136" s="595"/>
      <c r="E136" s="595"/>
    </row>
    <row r="137" spans="1:5" ht="15.75" outlineLevel="1" thickBot="1">
      <c r="A137" s="1226"/>
      <c r="B137" s="594"/>
    </row>
    <row r="138" spans="1:5" ht="23.25" customHeight="1" thickTop="1" thickBot="1">
      <c r="A138" s="1223" t="s">
        <v>762</v>
      </c>
      <c r="B138" s="590" t="s">
        <v>777</v>
      </c>
    </row>
    <row r="139" spans="1:5" ht="19.5" outlineLevel="1" thickTop="1" thickBot="1">
      <c r="A139" s="1224"/>
      <c r="B139" s="591"/>
      <c r="C139" s="598" t="s">
        <v>776</v>
      </c>
      <c r="D139" s="13"/>
    </row>
    <row r="140" spans="1:5" ht="31.5" outlineLevel="1" thickTop="1" thickBot="1">
      <c r="A140" s="1224"/>
      <c r="B140" s="587" t="s">
        <v>642</v>
      </c>
      <c r="C140" s="2" t="s">
        <v>533</v>
      </c>
      <c r="D140" s="2" t="s">
        <v>639</v>
      </c>
      <c r="E140" s="593"/>
    </row>
    <row r="141" spans="1:5" ht="15.75" outlineLevel="1" thickBot="1">
      <c r="A141" s="1224"/>
      <c r="B141" s="588" t="s">
        <v>832</v>
      </c>
      <c r="C141" s="261" t="s">
        <v>833</v>
      </c>
      <c r="D141" s="261" t="s">
        <v>834</v>
      </c>
      <c r="E141" s="593"/>
    </row>
    <row r="142" spans="1:5" ht="15.75" outlineLevel="1" thickBot="1">
      <c r="A142" s="1224"/>
      <c r="B142" s="588" t="s">
        <v>835</v>
      </c>
      <c r="C142" s="261" t="s">
        <v>836</v>
      </c>
      <c r="D142" s="261" t="s">
        <v>837</v>
      </c>
      <c r="E142" s="593"/>
    </row>
    <row r="143" spans="1:5" ht="15.75" outlineLevel="1" thickBot="1">
      <c r="A143" s="1224"/>
      <c r="B143" s="588" t="s">
        <v>838</v>
      </c>
      <c r="C143" s="261" t="s">
        <v>839</v>
      </c>
      <c r="D143" s="261" t="s">
        <v>818</v>
      </c>
      <c r="E143" s="593"/>
    </row>
    <row r="144" spans="1:5" ht="15.75" outlineLevel="1" thickBot="1">
      <c r="A144" s="1224"/>
      <c r="B144" s="588" t="s">
        <v>840</v>
      </c>
      <c r="C144" s="261" t="s">
        <v>841</v>
      </c>
      <c r="D144" s="261" t="s">
        <v>818</v>
      </c>
      <c r="E144" s="593"/>
    </row>
    <row r="145" spans="1:5" ht="15.75" outlineLevel="1" thickBot="1">
      <c r="A145" s="1224"/>
      <c r="B145" s="588" t="s">
        <v>842</v>
      </c>
      <c r="C145" s="261" t="s">
        <v>843</v>
      </c>
      <c r="D145" s="261" t="s">
        <v>818</v>
      </c>
      <c r="E145"/>
    </row>
    <row r="146" spans="1:5" ht="15.75" outlineLevel="1" thickBot="1">
      <c r="A146" s="1224"/>
      <c r="B146" s="588"/>
      <c r="C146" s="261"/>
      <c r="D146" s="261"/>
      <c r="E146" s="593"/>
    </row>
    <row r="147" spans="1:5" ht="15.75" outlineLevel="1" thickBot="1">
      <c r="A147" s="1224"/>
      <c r="B147" s="588"/>
      <c r="C147" s="261"/>
      <c r="D147" s="261"/>
      <c r="E147"/>
    </row>
    <row r="148" spans="1:5" ht="15.75" outlineLevel="1" thickBot="1">
      <c r="A148" s="1224"/>
      <c r="B148" s="1221"/>
      <c r="C148" s="588"/>
      <c r="D148" s="593"/>
      <c r="E148" s="593"/>
    </row>
    <row r="149" spans="1:5" ht="15.75" outlineLevel="1" thickBot="1">
      <c r="A149" s="1224"/>
      <c r="B149" s="1221"/>
      <c r="C149" s="588"/>
      <c r="D149" s="593"/>
      <c r="E149" s="593"/>
    </row>
    <row r="150" spans="1:5" ht="15.75" outlineLevel="1" thickBot="1">
      <c r="A150" s="1224"/>
      <c r="B150" s="1221"/>
      <c r="C150" s="588"/>
      <c r="D150" s="593"/>
      <c r="E150" s="593"/>
    </row>
    <row r="151" spans="1:5" ht="15.75" outlineLevel="1" thickBot="1">
      <c r="A151" s="1224"/>
      <c r="B151" s="1221"/>
      <c r="C151" s="588"/>
      <c r="D151" s="593"/>
      <c r="E151" s="593"/>
    </row>
    <row r="152" spans="1:5" ht="15.75" outlineLevel="1" thickBot="1">
      <c r="A152" s="1224"/>
      <c r="B152" s="1221"/>
      <c r="C152" s="588"/>
      <c r="D152" s="593"/>
      <c r="E152" s="593"/>
    </row>
    <row r="153" spans="1:5" ht="15.75" outlineLevel="1" thickBot="1">
      <c r="A153" s="1224"/>
      <c r="B153" s="1221"/>
      <c r="C153" s="588"/>
      <c r="D153" s="593"/>
      <c r="E153" s="593"/>
    </row>
    <row r="154" spans="1:5" ht="15.75" outlineLevel="1" thickBot="1">
      <c r="A154" s="1224"/>
      <c r="B154" s="1221"/>
      <c r="C154" s="588"/>
      <c r="D154" s="593"/>
      <c r="E154" s="593"/>
    </row>
    <row r="155" spans="1:5" ht="15.75" outlineLevel="1" thickBot="1">
      <c r="A155" s="1224"/>
      <c r="B155" s="1221"/>
      <c r="C155" s="588"/>
      <c r="D155" s="593"/>
      <c r="E155" s="593"/>
    </row>
    <row r="156" spans="1:5" ht="15.75" outlineLevel="1" thickBot="1">
      <c r="A156" s="1224"/>
      <c r="B156" s="1221"/>
      <c r="C156" s="588"/>
      <c r="D156" s="593"/>
      <c r="E156" s="593"/>
    </row>
    <row r="157" spans="1:5" ht="15.75" outlineLevel="1" thickBot="1">
      <c r="A157" s="1224"/>
      <c r="B157" s="1221"/>
      <c r="C157" s="588"/>
      <c r="D157" s="593"/>
      <c r="E157" s="593"/>
    </row>
    <row r="158" spans="1:5" ht="15.75" outlineLevel="1" thickBot="1">
      <c r="A158" s="1224"/>
      <c r="B158" s="1221"/>
      <c r="C158" s="588"/>
      <c r="D158" s="593"/>
      <c r="E158" s="593"/>
    </row>
    <row r="159" spans="1:5" ht="15.75" outlineLevel="1" thickBot="1">
      <c r="A159" s="1224"/>
      <c r="B159" s="1221"/>
      <c r="C159" s="588"/>
      <c r="D159" s="593"/>
      <c r="E159" s="593"/>
    </row>
    <row r="160" spans="1:5" ht="15.75" outlineLevel="1" thickBot="1">
      <c r="A160" s="1224" t="s">
        <v>756</v>
      </c>
      <c r="B160" s="1221"/>
      <c r="C160" s="588"/>
      <c r="D160" s="593"/>
      <c r="E160" s="593"/>
    </row>
    <row r="161" spans="1:5" ht="15.75" outlineLevel="1" thickBot="1">
      <c r="A161" s="1224"/>
      <c r="B161" s="1221"/>
      <c r="C161" s="588"/>
      <c r="D161" s="593"/>
      <c r="E161" s="593"/>
    </row>
    <row r="162" spans="1:5" ht="15.75" outlineLevel="1" thickBot="1">
      <c r="A162" s="1224"/>
      <c r="B162" s="1221"/>
      <c r="C162" s="588"/>
      <c r="D162" s="593"/>
      <c r="E162" s="593"/>
    </row>
    <row r="163" spans="1:5" ht="15.75" outlineLevel="1" thickBot="1">
      <c r="A163" s="1224"/>
      <c r="B163" s="1221"/>
      <c r="C163" s="588"/>
      <c r="D163" s="593"/>
      <c r="E163" s="593"/>
    </row>
    <row r="164" spans="1:5" ht="15.75" outlineLevel="1" thickBot="1">
      <c r="A164" s="1224"/>
      <c r="B164" s="1221"/>
      <c r="C164" s="588"/>
      <c r="D164" s="593"/>
      <c r="E164" s="593"/>
    </row>
    <row r="165" spans="1:5" ht="23.25" customHeight="1" thickTop="1" thickBot="1">
      <c r="A165" s="1223" t="s">
        <v>763</v>
      </c>
      <c r="B165" s="590" t="s">
        <v>769</v>
      </c>
      <c r="C165" s="216"/>
    </row>
    <row r="166" spans="1:5" ht="19.5" hidden="1" outlineLevel="1" thickTop="1" thickBot="1">
      <c r="A166" s="1224"/>
      <c r="B166" s="591"/>
      <c r="C166" s="598" t="s">
        <v>774</v>
      </c>
      <c r="D166" s="13"/>
    </row>
    <row r="167" spans="1:5" ht="31.5" hidden="1" outlineLevel="1" thickTop="1" thickBot="1">
      <c r="A167" s="1224"/>
      <c r="B167" s="587" t="s">
        <v>643</v>
      </c>
      <c r="C167" s="2" t="s">
        <v>533</v>
      </c>
      <c r="D167" s="2" t="s">
        <v>639</v>
      </c>
    </row>
    <row r="168" spans="1:5" ht="15.75" hidden="1" outlineLevel="1" thickBot="1">
      <c r="A168" s="1224"/>
      <c r="B168" s="588" t="s">
        <v>844</v>
      </c>
      <c r="C168" s="261" t="s">
        <v>845</v>
      </c>
      <c r="D168" s="261" t="s">
        <v>655</v>
      </c>
    </row>
    <row r="169" spans="1:5" ht="15.75" hidden="1" outlineLevel="1" thickBot="1">
      <c r="A169" s="1224"/>
      <c r="B169" s="588" t="s">
        <v>846</v>
      </c>
      <c r="C169" s="261" t="s">
        <v>847</v>
      </c>
      <c r="D169" s="261" t="s">
        <v>814</v>
      </c>
    </row>
    <row r="170" spans="1:5" ht="15.75" hidden="1" outlineLevel="1" thickBot="1">
      <c r="A170" s="1224"/>
      <c r="B170" s="588" t="s">
        <v>848</v>
      </c>
      <c r="C170" s="261" t="s">
        <v>849</v>
      </c>
      <c r="D170" s="261" t="s">
        <v>814</v>
      </c>
    </row>
    <row r="171" spans="1:5" ht="15.75" hidden="1" outlineLevel="1" thickBot="1">
      <c r="A171" s="1224"/>
      <c r="B171" s="588" t="s">
        <v>850</v>
      </c>
      <c r="C171" s="261" t="s">
        <v>851</v>
      </c>
      <c r="D171" s="261" t="s">
        <v>814</v>
      </c>
    </row>
    <row r="172" spans="1:5" ht="15.75" hidden="1" outlineLevel="1" thickBot="1">
      <c r="A172" s="1224"/>
      <c r="B172" s="588" t="s">
        <v>852</v>
      </c>
      <c r="C172" s="261" t="s">
        <v>853</v>
      </c>
      <c r="D172" s="261" t="s">
        <v>814</v>
      </c>
    </row>
    <row r="173" spans="1:5" ht="15.75" hidden="1" outlineLevel="1" thickBot="1">
      <c r="A173" s="1224"/>
      <c r="B173" s="588" t="s">
        <v>854</v>
      </c>
      <c r="C173" s="261" t="s">
        <v>855</v>
      </c>
      <c r="D173" s="261" t="s">
        <v>814</v>
      </c>
    </row>
    <row r="174" spans="1:5" ht="15.75" hidden="1" outlineLevel="1" thickBot="1">
      <c r="A174" s="1224"/>
      <c r="B174" s="588" t="s">
        <v>856</v>
      </c>
      <c r="C174" s="261" t="s">
        <v>857</v>
      </c>
      <c r="D174" s="261" t="s">
        <v>858</v>
      </c>
    </row>
    <row r="175" spans="1:5" ht="15.75" hidden="1" outlineLevel="1" thickBot="1">
      <c r="A175" s="1224"/>
      <c r="B175" s="588" t="s">
        <v>859</v>
      </c>
      <c r="C175" s="261" t="s">
        <v>860</v>
      </c>
      <c r="D175" s="261" t="s">
        <v>861</v>
      </c>
    </row>
    <row r="176" spans="1:5" ht="15.75" hidden="1" outlineLevel="1" thickBot="1">
      <c r="A176" s="1224"/>
      <c r="B176" s="588" t="s">
        <v>862</v>
      </c>
      <c r="C176" s="261" t="s">
        <v>863</v>
      </c>
      <c r="D176" s="261" t="s">
        <v>864</v>
      </c>
    </row>
    <row r="177" spans="1:4" ht="15.75" hidden="1" outlineLevel="1" thickBot="1">
      <c r="A177" s="1224"/>
      <c r="B177" s="588" t="s">
        <v>865</v>
      </c>
      <c r="C177" s="261" t="s">
        <v>866</v>
      </c>
      <c r="D177" s="261" t="s">
        <v>867</v>
      </c>
    </row>
    <row r="178" spans="1:4" ht="30.75" hidden="1" outlineLevel="1" thickBot="1">
      <c r="A178" s="1227"/>
      <c r="B178" s="588" t="s">
        <v>868</v>
      </c>
      <c r="C178" s="261" t="s">
        <v>869</v>
      </c>
      <c r="D178" s="261" t="s">
        <v>870</v>
      </c>
    </row>
    <row r="179" spans="1:4" ht="15.75" hidden="1" outlineLevel="1" thickBot="1">
      <c r="A179" s="1227"/>
      <c r="B179" s="588"/>
      <c r="C179" s="261"/>
      <c r="D179" s="261"/>
    </row>
    <row r="180" spans="1:4" ht="15.75" hidden="1" outlineLevel="1" thickBot="1">
      <c r="A180" s="1227"/>
      <c r="B180" s="588"/>
      <c r="C180" s="261"/>
      <c r="D180" s="261"/>
    </row>
    <row r="181" spans="1:4" ht="15.75" hidden="1" outlineLevel="1" thickBot="1">
      <c r="A181" s="1227"/>
      <c r="B181" s="588"/>
      <c r="C181" s="261"/>
      <c r="D181" s="261"/>
    </row>
    <row r="182" spans="1:4" ht="15.75" hidden="1" outlineLevel="1" thickBot="1">
      <c r="A182" s="1227"/>
      <c r="B182" s="588"/>
      <c r="C182" s="261"/>
      <c r="D182" s="261"/>
    </row>
    <row r="183" spans="1:4" ht="15.75" hidden="1" outlineLevel="1" thickBot="1">
      <c r="A183" s="1227"/>
      <c r="B183" s="588"/>
      <c r="C183" s="261"/>
      <c r="D183" s="261"/>
    </row>
    <row r="184" spans="1:4" ht="15.75" hidden="1" outlineLevel="1" thickBot="1">
      <c r="A184" s="1227"/>
      <c r="B184" s="588"/>
      <c r="C184" s="261"/>
      <c r="D184" s="261"/>
    </row>
    <row r="185" spans="1:4" ht="15.75" hidden="1" outlineLevel="1" thickBot="1">
      <c r="A185" s="1227"/>
      <c r="B185" s="588"/>
      <c r="C185" s="261"/>
      <c r="D185" s="261"/>
    </row>
    <row r="186" spans="1:4" ht="15.75" hidden="1" outlineLevel="1" thickBot="1">
      <c r="A186" s="1227"/>
      <c r="B186" s="588"/>
      <c r="C186" s="261"/>
      <c r="D186" s="261"/>
    </row>
    <row r="187" spans="1:4" ht="15.75" hidden="1" outlineLevel="1" thickBot="1">
      <c r="A187" s="1227"/>
      <c r="B187" s="588"/>
      <c r="C187" s="261"/>
      <c r="D187" s="261"/>
    </row>
    <row r="188" spans="1:4" ht="15.75" hidden="1" outlineLevel="1" thickBot="1">
      <c r="A188" s="1227"/>
      <c r="B188" s="588"/>
      <c r="C188" s="261"/>
      <c r="D188" s="261"/>
    </row>
    <row r="189" spans="1:4" ht="15.75" hidden="1" outlineLevel="1" thickBot="1">
      <c r="A189" s="1227"/>
      <c r="B189" s="588"/>
      <c r="C189" s="261"/>
      <c r="D189" s="261"/>
    </row>
    <row r="190" spans="1:4" ht="15.75" hidden="1" outlineLevel="1" thickBot="1">
      <c r="A190" s="1227"/>
      <c r="B190" s="588"/>
      <c r="C190" s="261"/>
      <c r="D190" s="261"/>
    </row>
    <row r="191" spans="1:4" ht="15.75" hidden="1" outlineLevel="1" thickBot="1">
      <c r="A191" s="1227"/>
      <c r="B191" s="588"/>
      <c r="C191" s="261"/>
      <c r="D191" s="261"/>
    </row>
    <row r="192" spans="1:4" ht="15.75" hidden="1" outlineLevel="1" thickBot="1">
      <c r="A192" s="1227"/>
      <c r="B192" s="588"/>
      <c r="C192" s="261"/>
      <c r="D192" s="261"/>
    </row>
    <row r="193" spans="1:4" ht="15.75" hidden="1" outlineLevel="1" thickBot="1">
      <c r="A193" s="1227"/>
      <c r="B193" s="588"/>
      <c r="C193" s="261"/>
      <c r="D193" s="261"/>
    </row>
    <row r="194" spans="1:4" ht="15.75" hidden="1" outlineLevel="1" thickBot="1">
      <c r="A194" s="1227"/>
      <c r="B194" s="588"/>
      <c r="C194" s="261"/>
      <c r="D194" s="261"/>
    </row>
    <row r="195" spans="1:4" hidden="1" outlineLevel="1">
      <c r="A195" s="1227"/>
      <c r="B195" s="216"/>
      <c r="C195" s="216"/>
    </row>
    <row r="196" spans="1:4" hidden="1" outlineLevel="1">
      <c r="A196" s="1227"/>
      <c r="B196" s="216"/>
      <c r="C196" s="216"/>
    </row>
    <row r="197" spans="1:4" hidden="1" outlineLevel="1">
      <c r="A197" s="1227"/>
      <c r="B197" s="216"/>
      <c r="C197" s="216"/>
    </row>
    <row r="198" spans="1:4" hidden="1" outlineLevel="1">
      <c r="A198" s="1227"/>
      <c r="B198" s="216"/>
      <c r="C198" s="216"/>
    </row>
    <row r="199" spans="1:4" hidden="1" outlineLevel="1">
      <c r="A199" s="1227"/>
      <c r="B199" s="216"/>
      <c r="C199" s="216"/>
    </row>
    <row r="200" spans="1:4" hidden="1" outlineLevel="1">
      <c r="A200" s="1227"/>
      <c r="B200" s="216"/>
      <c r="C200" s="216"/>
    </row>
    <row r="201" spans="1:4" hidden="1" outlineLevel="1">
      <c r="A201" s="1227"/>
      <c r="B201" s="216"/>
      <c r="C201" s="216"/>
    </row>
    <row r="202" spans="1:4" ht="15.75" hidden="1" outlineLevel="1" thickBot="1">
      <c r="A202" s="1227"/>
      <c r="B202" s="216"/>
      <c r="C202" s="216"/>
    </row>
    <row r="203" spans="1:4" ht="23.25" customHeight="1" collapsed="1" thickTop="1" thickBot="1">
      <c r="A203" s="1223" t="s">
        <v>765</v>
      </c>
      <c r="B203" s="590" t="s">
        <v>771</v>
      </c>
      <c r="C203" s="216"/>
    </row>
    <row r="204" spans="1:4" ht="19.5" hidden="1" outlineLevel="1" thickTop="1" thickBot="1">
      <c r="A204" s="1224"/>
      <c r="B204" s="591"/>
      <c r="C204" s="598" t="s">
        <v>773</v>
      </c>
      <c r="D204" s="13"/>
    </row>
    <row r="205" spans="1:4" ht="16.5" hidden="1" outlineLevel="1" thickTop="1" thickBot="1">
      <c r="A205" s="1224"/>
      <c r="B205" s="587" t="s">
        <v>887</v>
      </c>
      <c r="C205"/>
      <c r="D205"/>
    </row>
    <row r="206" spans="1:4" ht="30.75" hidden="1" outlineLevel="1" thickBot="1">
      <c r="A206" s="1224"/>
      <c r="B206" s="587" t="s">
        <v>532</v>
      </c>
      <c r="C206" s="2" t="s">
        <v>630</v>
      </c>
      <c r="D206" s="2" t="s">
        <v>639</v>
      </c>
    </row>
    <row r="207" spans="1:4" ht="15.75" hidden="1" outlineLevel="1" thickBot="1">
      <c r="A207" s="1224"/>
      <c r="B207" s="587" t="s">
        <v>888</v>
      </c>
      <c r="C207" s="261"/>
      <c r="D207" s="261"/>
    </row>
    <row r="208" spans="1:4" ht="30.75" hidden="1" outlineLevel="1" thickBot="1">
      <c r="A208" s="1224"/>
      <c r="B208" s="588" t="s">
        <v>900</v>
      </c>
      <c r="C208" s="261" t="s">
        <v>901</v>
      </c>
      <c r="D208" s="261" t="s">
        <v>902</v>
      </c>
    </row>
    <row r="209" spans="1:4" ht="30.75" hidden="1" outlineLevel="1" thickBot="1">
      <c r="A209" s="1224"/>
      <c r="B209" s="588" t="s">
        <v>889</v>
      </c>
      <c r="C209" s="261" t="s">
        <v>903</v>
      </c>
      <c r="D209" s="261" t="s">
        <v>904</v>
      </c>
    </row>
    <row r="210" spans="1:4" ht="30.75" hidden="1" outlineLevel="1" thickBot="1">
      <c r="A210" s="1222"/>
      <c r="B210" s="588" t="s">
        <v>890</v>
      </c>
      <c r="C210" s="261" t="s">
        <v>905</v>
      </c>
      <c r="D210" s="261" t="s">
        <v>891</v>
      </c>
    </row>
    <row r="211" spans="1:4" ht="15.75" hidden="1" outlineLevel="1" thickBot="1">
      <c r="A211" s="1222"/>
      <c r="B211" s="587" t="s">
        <v>758</v>
      </c>
      <c r="C211" s="261"/>
      <c r="D211" s="261"/>
    </row>
    <row r="212" spans="1:4" ht="30.75" hidden="1" outlineLevel="1" thickBot="1">
      <c r="A212" s="1222"/>
      <c r="B212" s="588" t="s">
        <v>892</v>
      </c>
      <c r="C212" s="261" t="s">
        <v>906</v>
      </c>
      <c r="D212" s="261" t="s">
        <v>907</v>
      </c>
    </row>
    <row r="213" spans="1:4" ht="30.75" hidden="1" outlineLevel="1" thickBot="1">
      <c r="A213" s="1222"/>
      <c r="B213" s="588" t="s">
        <v>893</v>
      </c>
      <c r="C213" s="261" t="s">
        <v>908</v>
      </c>
      <c r="D213" s="261" t="s">
        <v>909</v>
      </c>
    </row>
    <row r="214" spans="1:4" ht="30.75" hidden="1" outlineLevel="1" thickBot="1">
      <c r="A214" s="1222"/>
      <c r="B214" s="588" t="s">
        <v>894</v>
      </c>
      <c r="C214" s="261" t="s">
        <v>910</v>
      </c>
      <c r="D214" s="261" t="s">
        <v>895</v>
      </c>
    </row>
    <row r="215" spans="1:4" ht="15.75" hidden="1" outlineLevel="1" thickBot="1">
      <c r="A215" s="1222"/>
      <c r="B215" s="587" t="s">
        <v>896</v>
      </c>
      <c r="C215" s="261"/>
      <c r="D215" s="261"/>
    </row>
    <row r="216" spans="1:4" ht="30.75" hidden="1" outlineLevel="1" thickBot="1">
      <c r="A216" s="1222"/>
      <c r="B216" s="588" t="s">
        <v>897</v>
      </c>
      <c r="C216" s="261" t="s">
        <v>911</v>
      </c>
      <c r="D216" s="261" t="s">
        <v>912</v>
      </c>
    </row>
    <row r="217" spans="1:4" ht="30.75" hidden="1" outlineLevel="1" thickBot="1">
      <c r="A217" s="1222"/>
      <c r="B217" s="588" t="s">
        <v>898</v>
      </c>
      <c r="C217" s="261" t="s">
        <v>913</v>
      </c>
      <c r="D217" s="261" t="s">
        <v>914</v>
      </c>
    </row>
    <row r="218" spans="1:4" ht="30.75" hidden="1" outlineLevel="1" thickBot="1">
      <c r="A218" s="1222"/>
      <c r="B218" s="588" t="s">
        <v>899</v>
      </c>
      <c r="C218" s="261" t="s">
        <v>915</v>
      </c>
      <c r="D218" s="261" t="s">
        <v>816</v>
      </c>
    </row>
    <row r="219" spans="1:4" hidden="1" outlineLevel="1">
      <c r="A219" s="1222"/>
    </row>
    <row r="220" spans="1:4" hidden="1" outlineLevel="1">
      <c r="A220" s="1222"/>
    </row>
    <row r="221" spans="1:4" hidden="1" outlineLevel="1">
      <c r="A221" s="1222"/>
      <c r="B221"/>
      <c r="C221"/>
      <c r="D221"/>
    </row>
    <row r="222" spans="1:4" hidden="1" outlineLevel="1">
      <c r="A222" s="1222"/>
      <c r="B222" s="1"/>
      <c r="C222"/>
      <c r="D222"/>
    </row>
    <row r="223" spans="1:4" hidden="1" outlineLevel="1">
      <c r="A223" s="1222"/>
    </row>
    <row r="224" spans="1:4" hidden="1" outlineLevel="1">
      <c r="A224" s="1222"/>
    </row>
    <row r="225" spans="1:7" hidden="1" outlineLevel="1">
      <c r="A225" s="1222"/>
    </row>
    <row r="226" spans="1:7" hidden="1" outlineLevel="1">
      <c r="A226" s="1222"/>
    </row>
    <row r="227" spans="1:7" hidden="1" outlineLevel="1">
      <c r="A227" s="1222"/>
    </row>
    <row r="228" spans="1:7" hidden="1" outlineLevel="1">
      <c r="A228" s="1222"/>
    </row>
    <row r="229" spans="1:7" hidden="1" outlineLevel="1">
      <c r="A229" s="1222"/>
    </row>
    <row r="230" spans="1:7" hidden="1" outlineLevel="1">
      <c r="A230" s="1222"/>
    </row>
    <row r="231" spans="1:7" hidden="1" outlineLevel="1">
      <c r="A231" s="1222"/>
    </row>
    <row r="232" spans="1:7" hidden="1" outlineLevel="1">
      <c r="A232" s="1222"/>
    </row>
    <row r="233" spans="1:7" hidden="1" outlineLevel="1">
      <c r="A233" s="1222"/>
    </row>
    <row r="234" spans="1:7" hidden="1" outlineLevel="1">
      <c r="A234" s="1222"/>
    </row>
    <row r="235" spans="1:7" hidden="1" outlineLevel="1">
      <c r="A235" s="1222"/>
    </row>
    <row r="236" spans="1:7" ht="15.75" hidden="1" outlineLevel="1" thickBot="1">
      <c r="A236" s="1222"/>
    </row>
    <row r="237" spans="1:7" ht="23.25" customHeight="1" collapsed="1" thickTop="1" thickBot="1">
      <c r="A237" s="1223" t="s">
        <v>765</v>
      </c>
      <c r="B237" s="590" t="s">
        <v>778</v>
      </c>
    </row>
    <row r="238" spans="1:7" ht="19.5" hidden="1" outlineLevel="1" thickTop="1" thickBot="1">
      <c r="A238" s="1224"/>
      <c r="B238" s="591"/>
      <c r="C238" s="598" t="s">
        <v>779</v>
      </c>
      <c r="D238" s="13"/>
    </row>
    <row r="239" spans="1:7" ht="16.5" hidden="1" outlineLevel="1" thickTop="1" thickBot="1">
      <c r="A239" s="1224"/>
      <c r="B239" s="1228"/>
      <c r="C239" s="587"/>
      <c r="D239" s="592"/>
      <c r="E239" s="592"/>
      <c r="F239"/>
      <c r="G239"/>
    </row>
    <row r="240" spans="1:7" ht="15.75" hidden="1" outlineLevel="1" thickBot="1">
      <c r="A240" s="1224"/>
      <c r="B240" s="1221" t="s">
        <v>585</v>
      </c>
      <c r="C240" s="588"/>
      <c r="D240" s="593"/>
      <c r="E240" s="593"/>
      <c r="F240"/>
      <c r="G240"/>
    </row>
    <row r="241" spans="1:7" ht="15.75" hidden="1" outlineLevel="1" thickBot="1">
      <c r="A241" s="1224"/>
      <c r="B241" s="1221"/>
      <c r="C241" s="588"/>
      <c r="D241" s="593"/>
      <c r="E241" s="593"/>
      <c r="F241"/>
      <c r="G241"/>
    </row>
    <row r="242" spans="1:7" ht="15.75" hidden="1" outlineLevel="1" thickBot="1">
      <c r="A242" s="1224"/>
      <c r="B242" s="1228" t="s">
        <v>535</v>
      </c>
      <c r="C242" s="587" t="s">
        <v>536</v>
      </c>
      <c r="D242" s="592" t="s">
        <v>537</v>
      </c>
      <c r="E242" s="592" t="s">
        <v>236</v>
      </c>
      <c r="F242" s="592" t="s">
        <v>242</v>
      </c>
      <c r="G242" s="592" t="s">
        <v>232</v>
      </c>
    </row>
    <row r="243" spans="1:7" ht="15.75" hidden="1" outlineLevel="1" thickBot="1">
      <c r="A243" s="1224"/>
      <c r="B243" s="1221" t="s">
        <v>661</v>
      </c>
      <c r="C243" s="588" t="s">
        <v>634</v>
      </c>
      <c r="D243" s="593" t="s">
        <v>662</v>
      </c>
      <c r="E243" s="593" t="s">
        <v>663</v>
      </c>
      <c r="F243" s="599" t="s">
        <v>780</v>
      </c>
      <c r="G243" s="593" t="s">
        <v>665</v>
      </c>
    </row>
    <row r="244" spans="1:7" ht="15.75" hidden="1" outlineLevel="1" thickBot="1">
      <c r="A244" s="1224"/>
      <c r="B244" s="1221" t="s">
        <v>666</v>
      </c>
      <c r="C244" s="588" t="s">
        <v>667</v>
      </c>
      <c r="D244" s="593" t="s">
        <v>662</v>
      </c>
      <c r="E244" s="593" t="s">
        <v>663</v>
      </c>
      <c r="F244" s="599" t="s">
        <v>664</v>
      </c>
      <c r="G244" s="593" t="s">
        <v>665</v>
      </c>
    </row>
    <row r="245" spans="1:7" ht="15.75" hidden="1" outlineLevel="1" thickBot="1">
      <c r="A245" s="1222"/>
      <c r="B245" s="1221" t="s">
        <v>668</v>
      </c>
      <c r="C245" s="588" t="s">
        <v>669</v>
      </c>
      <c r="D245" s="593" t="s">
        <v>670</v>
      </c>
      <c r="E245" s="593" t="s">
        <v>538</v>
      </c>
      <c r="F245" s="599" t="s">
        <v>538</v>
      </c>
      <c r="G245" s="593" t="s">
        <v>665</v>
      </c>
    </row>
    <row r="246" spans="1:7" ht="15.75" hidden="1" outlineLevel="1" thickBot="1">
      <c r="A246" s="1222"/>
      <c r="B246" s="1221"/>
      <c r="C246" s="588"/>
      <c r="D246" s="593"/>
      <c r="E246" s="593"/>
      <c r="F246" s="599"/>
      <c r="G246" s="593"/>
    </row>
    <row r="247" spans="1:7" ht="15.75" hidden="1" outlineLevel="1" thickBot="1">
      <c r="A247" s="1222"/>
      <c r="B247" s="1221"/>
      <c r="C247" s="588"/>
      <c r="D247" s="593"/>
      <c r="E247" s="593"/>
      <c r="F247" s="599"/>
      <c r="G247" s="593"/>
    </row>
    <row r="248" spans="1:7" ht="15.75" hidden="1" outlineLevel="1" thickBot="1">
      <c r="A248" s="1222"/>
      <c r="B248" s="1221"/>
      <c r="C248" s="588"/>
      <c r="D248" s="593"/>
      <c r="E248" s="593"/>
      <c r="F248" s="599"/>
      <c r="G248" s="593"/>
    </row>
    <row r="249" spans="1:7" ht="15.75" hidden="1" outlineLevel="1" thickBot="1">
      <c r="A249" s="1222"/>
      <c r="B249" s="1221"/>
      <c r="C249" s="588"/>
      <c r="D249" s="593"/>
      <c r="E249" s="593"/>
      <c r="F249" s="599"/>
      <c r="G249" s="593"/>
    </row>
    <row r="250" spans="1:7" ht="15.75" hidden="1" outlineLevel="1" thickBot="1">
      <c r="A250" s="1222"/>
      <c r="B250" s="1221"/>
      <c r="C250" s="588"/>
      <c r="D250" s="593"/>
      <c r="E250" s="593"/>
      <c r="F250" s="599"/>
      <c r="G250" s="593"/>
    </row>
    <row r="251" spans="1:7" ht="15.75" hidden="1" outlineLevel="1" thickBot="1">
      <c r="A251" s="1222"/>
      <c r="B251" s="1221"/>
      <c r="C251" s="588"/>
      <c r="D251" s="593"/>
      <c r="E251" s="593"/>
      <c r="F251" s="599"/>
      <c r="G251" s="593"/>
    </row>
    <row r="252" spans="1:7" ht="15.75" hidden="1" outlineLevel="1" thickBot="1">
      <c r="A252" s="1222"/>
      <c r="B252" s="1221"/>
      <c r="C252" s="588"/>
      <c r="D252" s="593"/>
      <c r="E252" s="593"/>
      <c r="F252" s="599"/>
      <c r="G252" s="593"/>
    </row>
    <row r="253" spans="1:7" ht="15.75" hidden="1" outlineLevel="1" thickBot="1">
      <c r="A253" s="1222"/>
      <c r="B253" s="1221"/>
      <c r="C253" s="588"/>
      <c r="D253" s="593"/>
      <c r="E253" s="593"/>
      <c r="F253" s="599"/>
      <c r="G253" s="593"/>
    </row>
    <row r="254" spans="1:7" ht="15.75" hidden="1" outlineLevel="1" thickBot="1">
      <c r="A254" s="1222"/>
      <c r="B254" s="1221"/>
      <c r="C254" s="588"/>
      <c r="D254" s="593"/>
      <c r="E254" s="593"/>
      <c r="F254" s="599"/>
      <c r="G254" s="593"/>
    </row>
    <row r="255" spans="1:7" ht="15.75" hidden="1" outlineLevel="1" thickBot="1">
      <c r="A255" s="1222"/>
      <c r="B255" s="1221"/>
      <c r="C255" s="588"/>
      <c r="D255" s="593"/>
      <c r="E255" s="593"/>
      <c r="F255" s="599"/>
      <c r="G255" s="593"/>
    </row>
    <row r="256" spans="1:7" ht="15.75" hidden="1" outlineLevel="1" thickBot="1">
      <c r="A256" s="1222"/>
      <c r="B256" s="1221"/>
      <c r="C256" s="588"/>
      <c r="D256" s="593"/>
      <c r="E256" s="593"/>
      <c r="F256" s="599"/>
      <c r="G256" s="593"/>
    </row>
    <row r="257" spans="1:8" ht="15.75" hidden="1" outlineLevel="1" collapsed="1" thickBot="1">
      <c r="A257" s="1222"/>
      <c r="B257" s="587" t="s">
        <v>535</v>
      </c>
      <c r="C257" s="2" t="s">
        <v>536</v>
      </c>
      <c r="D257" s="2" t="s">
        <v>537</v>
      </c>
      <c r="E257" s="2" t="s">
        <v>236</v>
      </c>
      <c r="F257" s="2" t="s">
        <v>242</v>
      </c>
      <c r="G257" s="2" t="s">
        <v>232</v>
      </c>
      <c r="H257" s="2" t="s">
        <v>639</v>
      </c>
    </row>
    <row r="258" spans="1:8" ht="30.75" hidden="1" outlineLevel="1" thickBot="1">
      <c r="A258" s="1222"/>
      <c r="B258" s="588" t="s">
        <v>871</v>
      </c>
      <c r="C258" s="261" t="s">
        <v>872</v>
      </c>
      <c r="D258" s="261" t="s">
        <v>873</v>
      </c>
      <c r="E258" s="261" t="s">
        <v>874</v>
      </c>
      <c r="F258" s="610" t="s">
        <v>875</v>
      </c>
      <c r="G258" s="261" t="s">
        <v>876</v>
      </c>
      <c r="H258" s="261" t="s">
        <v>815</v>
      </c>
    </row>
    <row r="259" spans="1:8" ht="15.75" hidden="1" outlineLevel="1" thickBot="1">
      <c r="A259" s="1222"/>
      <c r="B259" s="588" t="s">
        <v>877</v>
      </c>
      <c r="C259" s="261" t="s">
        <v>872</v>
      </c>
      <c r="D259" s="261" t="s">
        <v>873</v>
      </c>
      <c r="E259" s="261" t="s">
        <v>874</v>
      </c>
      <c r="F259" s="610" t="s">
        <v>878</v>
      </c>
      <c r="G259" s="261" t="s">
        <v>876</v>
      </c>
      <c r="H259" s="261" t="s">
        <v>815</v>
      </c>
    </row>
    <row r="260" spans="1:8" ht="30.75" hidden="1" outlineLevel="1" thickBot="1">
      <c r="A260" s="1222"/>
      <c r="B260" s="588" t="s">
        <v>879</v>
      </c>
      <c r="C260" s="261" t="s">
        <v>880</v>
      </c>
      <c r="D260" s="261" t="s">
        <v>881</v>
      </c>
      <c r="E260" s="261" t="s">
        <v>874</v>
      </c>
      <c r="F260" s="610" t="s">
        <v>882</v>
      </c>
      <c r="G260" s="261" t="s">
        <v>876</v>
      </c>
      <c r="H260" s="261" t="s">
        <v>815</v>
      </c>
    </row>
    <row r="261" spans="1:8" ht="30.75" hidden="1" outlineLevel="1" thickBot="1">
      <c r="A261" s="1222"/>
      <c r="B261" s="588" t="s">
        <v>883</v>
      </c>
      <c r="C261" s="261" t="s">
        <v>655</v>
      </c>
      <c r="D261" s="261" t="s">
        <v>873</v>
      </c>
      <c r="E261" s="261" t="s">
        <v>884</v>
      </c>
      <c r="F261" s="610" t="s">
        <v>885</v>
      </c>
      <c r="G261" s="261" t="s">
        <v>876</v>
      </c>
      <c r="H261" s="261" t="s">
        <v>654</v>
      </c>
    </row>
    <row r="262" spans="1:8" ht="15.75" hidden="1" outlineLevel="1" thickBot="1">
      <c r="A262" s="1222"/>
      <c r="B262" s="588" t="s">
        <v>886</v>
      </c>
      <c r="C262" s="261" t="s">
        <v>655</v>
      </c>
      <c r="D262" s="261" t="s">
        <v>655</v>
      </c>
      <c r="E262" s="261" t="s">
        <v>655</v>
      </c>
      <c r="F262" s="261" t="s">
        <v>655</v>
      </c>
      <c r="G262" s="261" t="s">
        <v>655</v>
      </c>
      <c r="H262" s="261" t="s">
        <v>656</v>
      </c>
    </row>
    <row r="263" spans="1:8" hidden="1" outlineLevel="1">
      <c r="A263" s="1222"/>
    </row>
    <row r="264" spans="1:8" hidden="1" outlineLevel="1">
      <c r="A264" s="1222"/>
    </row>
    <row r="265" spans="1:8" hidden="1" outlineLevel="1">
      <c r="A265" s="1222"/>
      <c r="B265"/>
      <c r="C265"/>
      <c r="D265"/>
      <c r="E265"/>
      <c r="F265"/>
      <c r="G265"/>
      <c r="H265"/>
    </row>
    <row r="266" spans="1:8" hidden="1" outlineLevel="1">
      <c r="A266" s="1222"/>
      <c r="B266" s="1"/>
      <c r="C266"/>
      <c r="D266"/>
      <c r="E266"/>
      <c r="F266"/>
      <c r="G266"/>
      <c r="H266"/>
    </row>
    <row r="267" spans="1:8" hidden="1" outlineLevel="1">
      <c r="A267" s="1222"/>
    </row>
    <row r="268" spans="1:8" hidden="1" outlineLevel="1">
      <c r="A268" s="1222"/>
    </row>
    <row r="269" spans="1:8" hidden="1" outlineLevel="1">
      <c r="A269" s="1222"/>
    </row>
    <row r="270" spans="1:8" hidden="1" outlineLevel="1">
      <c r="A270" s="1222"/>
    </row>
    <row r="271" spans="1:8" hidden="1" outlineLevel="1">
      <c r="A271" s="1222"/>
    </row>
    <row r="272" spans="1:8" hidden="1" outlineLevel="1">
      <c r="A272" s="1222"/>
    </row>
    <row r="273" spans="1:1" hidden="1" outlineLevel="1">
      <c r="A273" s="1222"/>
    </row>
    <row r="274" spans="1:1" ht="15.75" collapsed="1" thickTop="1">
      <c r="A274" s="1222"/>
    </row>
    <row r="275" spans="1:1">
      <c r="A275" s="478"/>
    </row>
    <row r="276" spans="1:1">
      <c r="A276" s="478"/>
    </row>
    <row r="277" spans="1:1">
      <c r="A277" s="478"/>
    </row>
    <row r="278" spans="1:1">
      <c r="A278" s="478"/>
    </row>
    <row r="279" spans="1:1">
      <c r="A279" s="478"/>
    </row>
    <row r="280" spans="1:1">
      <c r="A280" s="478"/>
    </row>
    <row r="281" spans="1:1">
      <c r="A281" s="478"/>
    </row>
    <row r="282" spans="1:1">
      <c r="A282" s="478"/>
    </row>
    <row r="283" spans="1:1">
      <c r="A283" s="478"/>
    </row>
    <row r="284" spans="1:1">
      <c r="A284" s="478"/>
    </row>
    <row r="285" spans="1:1">
      <c r="A285" s="478"/>
    </row>
    <row r="286" spans="1:1">
      <c r="A286" s="478"/>
    </row>
    <row r="287" spans="1:1">
      <c r="A287" s="478"/>
    </row>
    <row r="288" spans="1:1">
      <c r="A288" s="478"/>
    </row>
    <row r="289" spans="1:1">
      <c r="A289" s="478"/>
    </row>
    <row r="290" spans="1:1">
      <c r="A290" s="478"/>
    </row>
    <row r="291" spans="1:1">
      <c r="A291" s="478"/>
    </row>
    <row r="292" spans="1:1">
      <c r="A292" s="478"/>
    </row>
    <row r="293" spans="1:1">
      <c r="A293" s="478"/>
    </row>
    <row r="294" spans="1:1">
      <c r="A294" s="478"/>
    </row>
    <row r="295" spans="1:1">
      <c r="A295" s="478"/>
    </row>
    <row r="296" spans="1:1">
      <c r="A296" s="478"/>
    </row>
    <row r="297" spans="1:1">
      <c r="A297" s="478"/>
    </row>
    <row r="298" spans="1:1">
      <c r="A298" s="478"/>
    </row>
    <row r="299" spans="1:1">
      <c r="A299" s="478"/>
    </row>
    <row r="300" spans="1:1">
      <c r="A300" s="478"/>
    </row>
    <row r="301" spans="1:1">
      <c r="A301" s="478"/>
    </row>
    <row r="302" spans="1:1">
      <c r="A302" s="478"/>
    </row>
    <row r="303" spans="1:1">
      <c r="A303" s="478"/>
    </row>
    <row r="304" spans="1:1">
      <c r="A304" s="478"/>
    </row>
    <row r="305" spans="1:1">
      <c r="A305" s="478"/>
    </row>
    <row r="306" spans="1:1">
      <c r="A306" s="478"/>
    </row>
    <row r="307" spans="1:1">
      <c r="A307" s="478"/>
    </row>
    <row r="308" spans="1:1">
      <c r="A308" s="478"/>
    </row>
    <row r="309" spans="1:1">
      <c r="A309" s="478"/>
    </row>
    <row r="310" spans="1:1">
      <c r="A310" s="478"/>
    </row>
    <row r="311" spans="1:1">
      <c r="A311" s="478"/>
    </row>
    <row r="312" spans="1:1">
      <c r="A312" s="478"/>
    </row>
    <row r="313" spans="1:1">
      <c r="A313" s="478"/>
    </row>
    <row r="314" spans="1:1">
      <c r="A314" s="478"/>
    </row>
    <row r="315" spans="1:1">
      <c r="A315" s="478"/>
    </row>
    <row r="316" spans="1:1">
      <c r="A316" s="478"/>
    </row>
    <row r="317" spans="1:1">
      <c r="A317" s="478"/>
    </row>
    <row r="318" spans="1:1">
      <c r="A318" s="478"/>
    </row>
    <row r="319" spans="1:1">
      <c r="A319" s="478"/>
    </row>
    <row r="320" spans="1:1">
      <c r="A320" s="478"/>
    </row>
    <row r="321" spans="1:1">
      <c r="A321" s="478"/>
    </row>
    <row r="322" spans="1:1">
      <c r="A322" s="478"/>
    </row>
    <row r="323" spans="1:1">
      <c r="A323" s="478"/>
    </row>
    <row r="324" spans="1:1">
      <c r="A324" s="478"/>
    </row>
    <row r="325" spans="1:1">
      <c r="A325" s="478"/>
    </row>
    <row r="326" spans="1:1">
      <c r="A326" s="478"/>
    </row>
    <row r="327" spans="1:1">
      <c r="A327" s="478"/>
    </row>
    <row r="328" spans="1:1">
      <c r="A328" s="478"/>
    </row>
    <row r="329" spans="1:1">
      <c r="A329" s="478"/>
    </row>
    <row r="330" spans="1:1">
      <c r="A330" s="478"/>
    </row>
    <row r="331" spans="1:1">
      <c r="A331" s="478"/>
    </row>
    <row r="332" spans="1:1">
      <c r="A332" s="478"/>
    </row>
    <row r="333" spans="1:1">
      <c r="A333" s="478"/>
    </row>
    <row r="334" spans="1:1">
      <c r="A334" s="478"/>
    </row>
    <row r="335" spans="1:1">
      <c r="A335" s="478"/>
    </row>
    <row r="336" spans="1:1">
      <c r="A336" s="478"/>
    </row>
    <row r="337" spans="1:1">
      <c r="A337" s="478"/>
    </row>
    <row r="338" spans="1:1">
      <c r="A338" s="478"/>
    </row>
    <row r="339" spans="1:1">
      <c r="A339" s="478"/>
    </row>
    <row r="340" spans="1:1">
      <c r="A340" s="478"/>
    </row>
    <row r="341" spans="1:1">
      <c r="A341" s="478"/>
    </row>
    <row r="342" spans="1:1">
      <c r="A342" s="478"/>
    </row>
    <row r="343" spans="1:1">
      <c r="A343" s="478"/>
    </row>
    <row r="344" spans="1:1">
      <c r="A344" s="478"/>
    </row>
    <row r="345" spans="1:1">
      <c r="A345" s="478"/>
    </row>
    <row r="346" spans="1:1">
      <c r="A346" s="478"/>
    </row>
    <row r="347" spans="1:1">
      <c r="A347" s="478"/>
    </row>
    <row r="348" spans="1:1">
      <c r="A348" s="478"/>
    </row>
    <row r="349" spans="1:1">
      <c r="A349" s="478"/>
    </row>
    <row r="350" spans="1:1">
      <c r="A350" s="478"/>
    </row>
    <row r="351" spans="1:1">
      <c r="A351" s="478"/>
    </row>
    <row r="352" spans="1:1">
      <c r="A352" s="478"/>
    </row>
    <row r="353" spans="1:1">
      <c r="A353" s="478"/>
    </row>
    <row r="354" spans="1:1">
      <c r="A354" s="478"/>
    </row>
    <row r="355" spans="1:1">
      <c r="A355" s="478"/>
    </row>
    <row r="356" spans="1:1">
      <c r="A356" s="478"/>
    </row>
    <row r="357" spans="1:1">
      <c r="A357" s="478"/>
    </row>
    <row r="358" spans="1:1">
      <c r="A358" s="478"/>
    </row>
    <row r="359" spans="1:1">
      <c r="A359" s="478"/>
    </row>
    <row r="360" spans="1:1">
      <c r="A360" s="478"/>
    </row>
    <row r="361" spans="1:1">
      <c r="A361" s="478"/>
    </row>
    <row r="362" spans="1:1">
      <c r="A362" s="478"/>
    </row>
    <row r="363" spans="1:1">
      <c r="A363" s="478"/>
    </row>
    <row r="364" spans="1:1">
      <c r="A364" s="478"/>
    </row>
    <row r="365" spans="1:1">
      <c r="A365" s="478"/>
    </row>
    <row r="366" spans="1:1">
      <c r="A366" s="478"/>
    </row>
    <row r="367" spans="1:1">
      <c r="A367" s="478"/>
    </row>
    <row r="368" spans="1:1">
      <c r="A368" s="478"/>
    </row>
    <row r="369" spans="1:1">
      <c r="A369" s="478"/>
    </row>
    <row r="370" spans="1:1">
      <c r="A370" s="478"/>
    </row>
    <row r="371" spans="1:1">
      <c r="A371" s="478"/>
    </row>
    <row r="372" spans="1:1">
      <c r="A372" s="478"/>
    </row>
    <row r="373" spans="1:1">
      <c r="A373" s="478"/>
    </row>
    <row r="374" spans="1:1">
      <c r="A374" s="478"/>
    </row>
    <row r="375" spans="1:1">
      <c r="A375" s="478"/>
    </row>
    <row r="376" spans="1:1">
      <c r="A376" s="478"/>
    </row>
    <row r="377" spans="1:1">
      <c r="A377" s="478"/>
    </row>
    <row r="378" spans="1:1">
      <c r="A378" s="478"/>
    </row>
    <row r="379" spans="1:1">
      <c r="A379" s="478"/>
    </row>
    <row r="380" spans="1:1">
      <c r="A380" s="478"/>
    </row>
    <row r="381" spans="1:1">
      <c r="A381" s="478"/>
    </row>
    <row r="382" spans="1:1">
      <c r="A382" s="478"/>
    </row>
    <row r="383" spans="1:1">
      <c r="A383" s="478"/>
    </row>
    <row r="384" spans="1:1">
      <c r="A384" s="478"/>
    </row>
    <row r="385" spans="1:1">
      <c r="A385" s="478"/>
    </row>
    <row r="386" spans="1:1">
      <c r="A386" s="478"/>
    </row>
    <row r="387" spans="1:1">
      <c r="A387" s="478"/>
    </row>
    <row r="388" spans="1:1">
      <c r="A388" s="478"/>
    </row>
    <row r="389" spans="1:1">
      <c r="A389" s="478"/>
    </row>
    <row r="390" spans="1:1">
      <c r="A390" s="478"/>
    </row>
    <row r="391" spans="1:1">
      <c r="A391" s="478"/>
    </row>
    <row r="392" spans="1:1">
      <c r="A392" s="478"/>
    </row>
    <row r="393" spans="1:1">
      <c r="A393" s="478"/>
    </row>
    <row r="394" spans="1:1">
      <c r="A394" s="478"/>
    </row>
    <row r="395" spans="1:1">
      <c r="A395" s="478"/>
    </row>
    <row r="396" spans="1:1">
      <c r="A396" s="478"/>
    </row>
    <row r="397" spans="1:1">
      <c r="A397" s="478"/>
    </row>
    <row r="398" spans="1:1">
      <c r="A398" s="478"/>
    </row>
    <row r="399" spans="1:1">
      <c r="A399" s="478"/>
    </row>
    <row r="400" spans="1:1">
      <c r="A400" s="478"/>
    </row>
    <row r="401" spans="1:1">
      <c r="A401" s="478"/>
    </row>
    <row r="402" spans="1:1">
      <c r="A402" s="478"/>
    </row>
    <row r="403" spans="1:1">
      <c r="A403" s="478"/>
    </row>
    <row r="404" spans="1:1">
      <c r="A404" s="478"/>
    </row>
    <row r="405" spans="1:1">
      <c r="A405" s="478"/>
    </row>
    <row r="406" spans="1:1">
      <c r="A406" s="478"/>
    </row>
    <row r="407" spans="1:1">
      <c r="A407" s="478"/>
    </row>
    <row r="408" spans="1:1">
      <c r="A408" s="478"/>
    </row>
    <row r="409" spans="1:1">
      <c r="A409" s="478"/>
    </row>
    <row r="410" spans="1:1">
      <c r="A410" s="478"/>
    </row>
    <row r="411" spans="1:1">
      <c r="A411" s="478"/>
    </row>
    <row r="412" spans="1:1">
      <c r="A412" s="478"/>
    </row>
    <row r="413" spans="1:1">
      <c r="A413" s="478"/>
    </row>
    <row r="414" spans="1:1">
      <c r="A414" s="478"/>
    </row>
    <row r="415" spans="1:1">
      <c r="A415" s="478"/>
    </row>
    <row r="416" spans="1:1">
      <c r="A416" s="478"/>
    </row>
    <row r="417" spans="1:1">
      <c r="A417" s="478"/>
    </row>
    <row r="418" spans="1:1">
      <c r="A418" s="478"/>
    </row>
    <row r="419" spans="1:1">
      <c r="A419" s="478"/>
    </row>
    <row r="420" spans="1:1">
      <c r="A420" s="478"/>
    </row>
    <row r="421" spans="1:1">
      <c r="A421" s="478"/>
    </row>
    <row r="422" spans="1:1">
      <c r="A422" s="478"/>
    </row>
    <row r="423" spans="1:1">
      <c r="A423" s="478"/>
    </row>
    <row r="424" spans="1:1">
      <c r="A424" s="478"/>
    </row>
    <row r="425" spans="1:1">
      <c r="A425" s="478"/>
    </row>
    <row r="426" spans="1:1">
      <c r="A426" s="478"/>
    </row>
    <row r="427" spans="1:1">
      <c r="A427" s="478"/>
    </row>
    <row r="428" spans="1:1">
      <c r="A428" s="478"/>
    </row>
    <row r="429" spans="1:1">
      <c r="A429" s="478"/>
    </row>
  </sheetData>
  <conditionalFormatting sqref="B195:B202">
    <cfRule type="duplicateValues" dxfId="133" priority="149"/>
  </conditionalFormatting>
  <conditionalFormatting sqref="B3:J3">
    <cfRule type="cellIs" dxfId="132" priority="2" operator="greaterThan">
      <formula>0.001</formula>
    </cfRule>
  </conditionalFormatting>
  <hyperlinks>
    <hyperlink ref="A6" location="'ANALISE DO EDITAL &amp; TR'!B5" display=" 📚" xr:uid="{97AD0155-422B-4647-8050-7721BB8B16CE}"/>
    <hyperlink ref="F243" r:id="rId1" xr:uid="{F7351749-7298-43DE-AD10-AA0465771814}"/>
    <hyperlink ref="F258" r:id="rId2" display="mailto:genivaldo.vitti@camarapiracicaba.sp.gov.br" xr:uid="{7D526ABB-9207-4EBB-BADF-39BB294BC43E}"/>
    <hyperlink ref="F259" r:id="rId3" display="mailto:jts@camarapiracicaba.sp.gov.br" xr:uid="{ABD6A501-6975-40FC-8B09-231D019CFEB7}"/>
    <hyperlink ref="F260" r:id="rId4" display="mailto:jpsiqueira@camarapiracicaba.sp.gov.br" xr:uid="{4EB39E22-7EAC-401D-9919-72D9A31AF0C3}"/>
    <hyperlink ref="F261" r:id="rId5" display="mailto:compras@camarapiracicaba.sp.gov.br" xr:uid="{DEBDA537-CB2A-4A21-86EE-19F2E6C1027D}"/>
    <hyperlink ref="C14" r:id="rId6" xr:uid="{10E1FA30-3318-4151-BB94-D78031DEEF67}"/>
  </hyperlinks>
  <pageMargins left="0.7" right="0.7" top="0.75" bottom="0.75" header="0.3" footer="0.3"/>
  <pageSetup paperSize="9" orientation="portrait" r:id="rId7"/>
  <drawing r:id="rId8"/>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0A491-65DD-4D8B-81D4-ADE59D1F9FE9}">
  <sheetPr codeName="Sheet15">
    <pageSetUpPr autoPageBreaks="0"/>
  </sheetPr>
  <dimension ref="A1:Y163"/>
  <sheetViews>
    <sheetView showGridLines="0" zoomScaleNormal="100" workbookViewId="0">
      <pane ySplit="4" topLeftCell="A5" activePane="bottomLeft" state="frozen"/>
      <selection pane="bottomLeft"/>
    </sheetView>
  </sheetViews>
  <sheetFormatPr defaultColWidth="105.7109375" defaultRowHeight="15"/>
  <cols>
    <col min="1" max="1" width="3.85546875" style="5" customWidth="1"/>
    <col min="2" max="2" width="28.5703125" style="252" customWidth="1"/>
    <col min="3" max="3" width="121.5703125" style="5" customWidth="1"/>
    <col min="4" max="4" width="31.42578125" style="96" customWidth="1"/>
    <col min="5" max="6" width="27.28515625" style="5" customWidth="1"/>
    <col min="7" max="7" width="11.5703125" style="5" customWidth="1"/>
    <col min="8" max="8" width="26.5703125" style="5" bestFit="1" customWidth="1"/>
    <col min="9" max="9" width="53.42578125" style="5" bestFit="1" customWidth="1"/>
    <col min="10" max="10" width="24.42578125" style="96" bestFit="1" customWidth="1"/>
    <col min="11" max="11" width="26.5703125" style="96" bestFit="1" customWidth="1"/>
    <col min="12" max="12" width="20.140625" style="96" bestFit="1" customWidth="1"/>
    <col min="13" max="13" width="29.42578125" style="96" bestFit="1" customWidth="1"/>
    <col min="14" max="14" width="34.140625" style="5" bestFit="1" customWidth="1"/>
    <col min="15" max="15" width="32" style="5" bestFit="1" customWidth="1"/>
    <col min="16" max="16384" width="105.7109375" style="5"/>
  </cols>
  <sheetData>
    <row r="1" spans="1:25" ht="15.75" thickBot="1">
      <c r="A1" s="477"/>
      <c r="B1" s="477"/>
      <c r="C1" s="477"/>
      <c r="D1" s="477"/>
      <c r="E1" s="477"/>
      <c r="F1" s="477"/>
      <c r="G1" s="477"/>
      <c r="H1" s="477"/>
      <c r="I1" s="477"/>
      <c r="J1" s="477"/>
      <c r="K1" s="477"/>
      <c r="L1" s="477"/>
      <c r="M1" s="477"/>
      <c r="N1" s="477"/>
      <c r="O1" s="477"/>
      <c r="P1" s="477"/>
      <c r="Q1" s="477"/>
      <c r="R1" s="477"/>
      <c r="S1" s="477"/>
      <c r="T1" s="477"/>
      <c r="U1" s="477"/>
      <c r="V1" s="477"/>
      <c r="W1" s="477"/>
      <c r="X1" s="477"/>
      <c r="Y1" s="477"/>
    </row>
    <row r="2" spans="1:25" ht="33.75" customHeight="1" thickTop="1" thickBot="1">
      <c r="A2" s="477"/>
      <c r="B2" s="658"/>
      <c r="C2" s="659"/>
      <c r="D2" s="654"/>
      <c r="E2" s="659"/>
      <c r="F2" s="659"/>
      <c r="G2" s="659"/>
      <c r="H2" s="659"/>
      <c r="I2" s="659"/>
      <c r="J2" s="654"/>
      <c r="K2" s="654"/>
      <c r="L2" s="654"/>
      <c r="M2" s="654"/>
      <c r="N2" s="659"/>
      <c r="O2" s="659"/>
      <c r="P2" s="659"/>
      <c r="Q2" s="659"/>
      <c r="R2" s="659"/>
      <c r="S2" s="659"/>
      <c r="T2" s="659"/>
      <c r="U2" s="660"/>
      <c r="V2" s="477"/>
      <c r="W2" s="477"/>
      <c r="X2" s="477"/>
      <c r="Y2" s="477"/>
    </row>
    <row r="3" spans="1:25" customFormat="1" ht="24.7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7"/>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7"/>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c r="A6" s="477"/>
    </row>
    <row r="7" spans="1:25">
      <c r="A7" s="477"/>
    </row>
    <row r="8" spans="1:25">
      <c r="A8" s="477"/>
    </row>
    <row r="9" spans="1:25">
      <c r="A9" s="477"/>
    </row>
    <row r="10" spans="1:25">
      <c r="A10" s="477"/>
    </row>
    <row r="11" spans="1:25">
      <c r="A11" s="477"/>
    </row>
    <row r="12" spans="1:25">
      <c r="A12" s="477"/>
    </row>
    <row r="13" spans="1:25">
      <c r="A13" s="477"/>
    </row>
    <row r="14" spans="1:25">
      <c r="A14" s="477"/>
    </row>
    <row r="15" spans="1:25">
      <c r="A15" s="477"/>
    </row>
    <row r="16" spans="1:25">
      <c r="A16" s="477"/>
    </row>
    <row r="17" spans="1:1">
      <c r="A17" s="477"/>
    </row>
    <row r="18" spans="1:1">
      <c r="A18" s="477"/>
    </row>
    <row r="19" spans="1:1">
      <c r="A19" s="477"/>
    </row>
    <row r="20" spans="1:1">
      <c r="A20" s="477"/>
    </row>
    <row r="21" spans="1:1">
      <c r="A21" s="477"/>
    </row>
    <row r="22" spans="1:1">
      <c r="A22" s="477"/>
    </row>
    <row r="23" spans="1:1">
      <c r="A23" s="477"/>
    </row>
    <row r="24" spans="1:1">
      <c r="A24" s="477"/>
    </row>
    <row r="25" spans="1:1">
      <c r="A25" s="477"/>
    </row>
    <row r="26" spans="1:1">
      <c r="A26" s="477"/>
    </row>
    <row r="27" spans="1:1">
      <c r="A27" s="477"/>
    </row>
    <row r="28" spans="1:1">
      <c r="A28" s="477"/>
    </row>
    <row r="29" spans="1:1">
      <c r="A29" s="477"/>
    </row>
    <row r="30" spans="1:1">
      <c r="A30" s="477"/>
    </row>
    <row r="31" spans="1:1">
      <c r="A31" s="477"/>
    </row>
    <row r="32" spans="1:1">
      <c r="A32" s="477"/>
    </row>
    <row r="33" spans="1:1">
      <c r="A33" s="477"/>
    </row>
    <row r="34" spans="1:1">
      <c r="A34" s="477"/>
    </row>
    <row r="35" spans="1:1">
      <c r="A35" s="477"/>
    </row>
    <row r="36" spans="1:1">
      <c r="A36" s="477"/>
    </row>
    <row r="37" spans="1:1">
      <c r="A37" s="477"/>
    </row>
    <row r="38" spans="1:1">
      <c r="A38" s="477"/>
    </row>
    <row r="39" spans="1:1">
      <c r="A39" s="477"/>
    </row>
    <row r="40" spans="1:1">
      <c r="A40" s="477"/>
    </row>
    <row r="41" spans="1:1">
      <c r="A41" s="477"/>
    </row>
    <row r="42" spans="1:1">
      <c r="A42" s="477"/>
    </row>
    <row r="43" spans="1:1">
      <c r="A43" s="477"/>
    </row>
    <row r="44" spans="1:1">
      <c r="A44" s="477"/>
    </row>
    <row r="45" spans="1:1">
      <c r="A45" s="477"/>
    </row>
    <row r="46" spans="1:1">
      <c r="A46" s="477"/>
    </row>
    <row r="47" spans="1:1">
      <c r="A47" s="477"/>
    </row>
    <row r="48" spans="1:1">
      <c r="A48" s="477"/>
    </row>
    <row r="49" spans="1:1">
      <c r="A49" s="477"/>
    </row>
    <row r="50" spans="1:1">
      <c r="A50" s="477"/>
    </row>
    <row r="51" spans="1:1">
      <c r="A51" s="477"/>
    </row>
    <row r="52" spans="1:1">
      <c r="A52" s="477"/>
    </row>
    <row r="53" spans="1:1">
      <c r="A53" s="477"/>
    </row>
    <row r="54" spans="1:1">
      <c r="A54" s="477"/>
    </row>
    <row r="55" spans="1:1">
      <c r="A55" s="477"/>
    </row>
    <row r="56" spans="1:1">
      <c r="A56" s="477"/>
    </row>
    <row r="57" spans="1:1">
      <c r="A57" s="477"/>
    </row>
    <row r="58" spans="1:1">
      <c r="A58" s="477"/>
    </row>
    <row r="59" spans="1:1">
      <c r="A59" s="477"/>
    </row>
    <row r="60" spans="1:1">
      <c r="A60" s="477"/>
    </row>
    <row r="61" spans="1:1">
      <c r="A61" s="477"/>
    </row>
    <row r="62" spans="1:1">
      <c r="A62" s="477"/>
    </row>
    <row r="63" spans="1:1">
      <c r="A63" s="477"/>
    </row>
    <row r="64" spans="1:1">
      <c r="A64" s="477"/>
    </row>
    <row r="65" spans="1:1">
      <c r="A65" s="477"/>
    </row>
    <row r="66" spans="1:1">
      <c r="A66" s="477"/>
    </row>
    <row r="67" spans="1:1">
      <c r="A67" s="477"/>
    </row>
    <row r="68" spans="1:1">
      <c r="A68" s="477"/>
    </row>
    <row r="69" spans="1:1">
      <c r="A69" s="477"/>
    </row>
    <row r="70" spans="1:1">
      <c r="A70" s="477"/>
    </row>
    <row r="71" spans="1:1">
      <c r="A71" s="477"/>
    </row>
    <row r="72" spans="1:1">
      <c r="A72" s="477"/>
    </row>
    <row r="73" spans="1:1">
      <c r="A73" s="477"/>
    </row>
    <row r="74" spans="1:1">
      <c r="A74" s="477"/>
    </row>
    <row r="75" spans="1:1">
      <c r="A75" s="477"/>
    </row>
    <row r="76" spans="1:1">
      <c r="A76" s="477"/>
    </row>
    <row r="77" spans="1:1">
      <c r="A77" s="477"/>
    </row>
    <row r="78" spans="1:1">
      <c r="A78" s="477"/>
    </row>
    <row r="79" spans="1:1">
      <c r="A79" s="477"/>
    </row>
    <row r="80" spans="1:1">
      <c r="A80" s="477"/>
    </row>
    <row r="81" spans="1:1">
      <c r="A81" s="477"/>
    </row>
    <row r="82" spans="1:1">
      <c r="A82" s="477"/>
    </row>
    <row r="83" spans="1:1">
      <c r="A83" s="477"/>
    </row>
    <row r="84" spans="1:1">
      <c r="A84" s="477"/>
    </row>
    <row r="85" spans="1:1">
      <c r="A85" s="477"/>
    </row>
    <row r="86" spans="1:1">
      <c r="A86" s="477"/>
    </row>
    <row r="87" spans="1:1">
      <c r="A87" s="477"/>
    </row>
    <row r="88" spans="1:1">
      <c r="A88" s="477"/>
    </row>
    <row r="89" spans="1:1">
      <c r="A89" s="477"/>
    </row>
    <row r="90" spans="1:1">
      <c r="A90" s="477"/>
    </row>
    <row r="91" spans="1:1">
      <c r="A91" s="477"/>
    </row>
    <row r="92" spans="1:1">
      <c r="A92" s="477"/>
    </row>
    <row r="93" spans="1:1">
      <c r="A93" s="477"/>
    </row>
    <row r="94" spans="1:1">
      <c r="A94" s="477"/>
    </row>
    <row r="95" spans="1:1">
      <c r="A95" s="477"/>
    </row>
    <row r="96" spans="1:1">
      <c r="A96" s="477"/>
    </row>
    <row r="97" spans="1:1">
      <c r="A97" s="477"/>
    </row>
    <row r="98" spans="1:1">
      <c r="A98" s="477"/>
    </row>
    <row r="99" spans="1:1">
      <c r="A99" s="477"/>
    </row>
    <row r="100" spans="1:1">
      <c r="A100" s="477"/>
    </row>
    <row r="101" spans="1:1">
      <c r="A101" s="477"/>
    </row>
    <row r="102" spans="1:1">
      <c r="A102" s="477"/>
    </row>
    <row r="103" spans="1:1">
      <c r="A103" s="477"/>
    </row>
    <row r="104" spans="1:1">
      <c r="A104" s="477"/>
    </row>
    <row r="105" spans="1:1">
      <c r="A105" s="477"/>
    </row>
    <row r="106" spans="1:1">
      <c r="A106" s="477"/>
    </row>
    <row r="107" spans="1:1">
      <c r="A107" s="477"/>
    </row>
    <row r="108" spans="1:1">
      <c r="A108" s="477"/>
    </row>
    <row r="109" spans="1:1">
      <c r="A109" s="477"/>
    </row>
    <row r="110" spans="1:1">
      <c r="A110" s="477"/>
    </row>
    <row r="111" spans="1:1">
      <c r="A111" s="477"/>
    </row>
    <row r="112" spans="1:1">
      <c r="A112" s="477"/>
    </row>
    <row r="113" spans="1:1">
      <c r="A113" s="477"/>
    </row>
    <row r="114" spans="1:1">
      <c r="A114" s="477"/>
    </row>
    <row r="115" spans="1:1">
      <c r="A115" s="477"/>
    </row>
    <row r="116" spans="1:1">
      <c r="A116" s="477"/>
    </row>
    <row r="117" spans="1:1">
      <c r="A117" s="477"/>
    </row>
    <row r="118" spans="1:1">
      <c r="A118" s="477"/>
    </row>
    <row r="119" spans="1:1">
      <c r="A119" s="477"/>
    </row>
    <row r="120" spans="1:1">
      <c r="A120" s="477"/>
    </row>
    <row r="121" spans="1:1">
      <c r="A121" s="477"/>
    </row>
    <row r="122" spans="1:1">
      <c r="A122" s="477"/>
    </row>
    <row r="123" spans="1:1">
      <c r="A123" s="477"/>
    </row>
    <row r="124" spans="1:1">
      <c r="A124" s="477"/>
    </row>
    <row r="125" spans="1:1">
      <c r="A125" s="477"/>
    </row>
    <row r="126" spans="1:1">
      <c r="A126" s="477"/>
    </row>
    <row r="127" spans="1:1">
      <c r="A127" s="477"/>
    </row>
    <row r="128" spans="1:1">
      <c r="A128" s="477"/>
    </row>
    <row r="129" spans="1:1">
      <c r="A129" s="477"/>
    </row>
    <row r="130" spans="1:1">
      <c r="A130" s="477"/>
    </row>
    <row r="131" spans="1:1">
      <c r="A131" s="477"/>
    </row>
    <row r="132" spans="1:1">
      <c r="A132" s="477"/>
    </row>
    <row r="133" spans="1:1">
      <c r="A133" s="477"/>
    </row>
    <row r="134" spans="1:1">
      <c r="A134" s="477"/>
    </row>
    <row r="135" spans="1:1">
      <c r="A135" s="477"/>
    </row>
    <row r="136" spans="1:1">
      <c r="A136" s="477"/>
    </row>
    <row r="137" spans="1:1">
      <c r="A137" s="477"/>
    </row>
    <row r="138" spans="1:1">
      <c r="A138" s="477"/>
    </row>
    <row r="139" spans="1:1">
      <c r="A139" s="477"/>
    </row>
    <row r="140" spans="1:1">
      <c r="A140" s="477"/>
    </row>
    <row r="141" spans="1:1">
      <c r="A141" s="477"/>
    </row>
    <row r="142" spans="1:1">
      <c r="A142" s="477"/>
    </row>
    <row r="143" spans="1:1">
      <c r="A143" s="477"/>
    </row>
    <row r="144" spans="1:1">
      <c r="A144" s="477"/>
    </row>
    <row r="145" spans="1:1">
      <c r="A145" s="477"/>
    </row>
    <row r="146" spans="1:1">
      <c r="A146" s="477"/>
    </row>
    <row r="147" spans="1:1">
      <c r="A147" s="477"/>
    </row>
    <row r="148" spans="1:1">
      <c r="A148" s="477"/>
    </row>
    <row r="149" spans="1:1">
      <c r="A149" s="477"/>
    </row>
    <row r="150" spans="1:1">
      <c r="A150" s="477"/>
    </row>
    <row r="151" spans="1:1">
      <c r="A151" s="477"/>
    </row>
    <row r="152" spans="1:1">
      <c r="A152" s="477"/>
    </row>
    <row r="153" spans="1:1">
      <c r="A153" s="477"/>
    </row>
    <row r="154" spans="1:1">
      <c r="A154" s="477"/>
    </row>
    <row r="155" spans="1:1">
      <c r="A155" s="477"/>
    </row>
    <row r="156" spans="1:1">
      <c r="A156" s="477"/>
    </row>
    <row r="157" spans="1:1">
      <c r="A157" s="477"/>
    </row>
    <row r="158" spans="1:1">
      <c r="A158" s="477"/>
    </row>
    <row r="159" spans="1:1">
      <c r="A159" s="477"/>
    </row>
    <row r="160" spans="1:1">
      <c r="A160" s="477"/>
    </row>
    <row r="161" spans="1:1">
      <c r="A161" s="477"/>
    </row>
    <row r="162" spans="1:1">
      <c r="A162" s="477"/>
    </row>
    <row r="163" spans="1:1">
      <c r="A163" s="477"/>
    </row>
  </sheetData>
  <conditionalFormatting sqref="B3:F3">
    <cfRule type="cellIs" dxfId="131" priority="1" operator="greaterThan">
      <formula>0.001</formula>
    </cfRule>
  </conditionalFormatting>
  <pageMargins left="0.7" right="0.7" top="0.75" bottom="0.75" header="0.3" footer="0.3"/>
  <pageSetup paperSize="9" scale="4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554DB-BAE0-487B-A74A-EEA69FA05664}">
  <sheetPr codeName="Sheet5">
    <pageSetUpPr autoPageBreaks="0"/>
  </sheetPr>
  <dimension ref="A1:Y169"/>
  <sheetViews>
    <sheetView showGridLines="0" zoomScaleNormal="100" workbookViewId="0">
      <pane ySplit="4" topLeftCell="A5" activePane="bottomLeft" state="frozen"/>
      <selection pane="bottomLeft" activeCell="C16" sqref="C16"/>
    </sheetView>
  </sheetViews>
  <sheetFormatPr defaultColWidth="45.28515625" defaultRowHeight="15"/>
  <cols>
    <col min="1" max="1" width="3.85546875" customWidth="1"/>
    <col min="2" max="2" width="43.7109375" style="4" customWidth="1"/>
    <col min="3" max="3" width="112.5703125" style="253" customWidth="1"/>
  </cols>
  <sheetData>
    <row r="1" spans="1:25" ht="15.7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55"/>
      <c r="C2" s="653"/>
      <c r="D2" s="642"/>
      <c r="E2" s="642"/>
      <c r="F2" s="642"/>
      <c r="G2" s="642"/>
      <c r="H2" s="642"/>
      <c r="I2" s="642"/>
      <c r="J2" s="642"/>
      <c r="K2" s="642"/>
      <c r="L2" s="642"/>
      <c r="M2" s="642"/>
      <c r="N2" s="656"/>
      <c r="O2" s="656"/>
      <c r="P2" s="656"/>
      <c r="Q2" s="656"/>
      <c r="R2" s="656"/>
      <c r="S2" s="656"/>
      <c r="T2" s="656"/>
      <c r="U2" s="657"/>
    </row>
    <row r="3" spans="1:25" ht="25.5" customHeight="1" thickTop="1" thickBot="1">
      <c r="A3" s="474"/>
      <c r="B3" s="460"/>
      <c r="C3" s="460"/>
      <c r="D3" s="460"/>
      <c r="E3" s="460"/>
      <c r="F3" s="460"/>
      <c r="G3" s="460"/>
      <c r="H3" s="460"/>
      <c r="I3" s="460"/>
      <c r="J3" s="460"/>
      <c r="K3" s="460"/>
    </row>
    <row r="4" spans="1:25" ht="9.75" customHeight="1" thickTop="1" thickBot="1">
      <c r="A4" s="474"/>
      <c r="B4" s="493"/>
      <c r="C4" s="493"/>
      <c r="D4" s="493"/>
      <c r="E4" s="493"/>
      <c r="F4" s="493"/>
      <c r="G4" s="493"/>
      <c r="H4" s="493"/>
      <c r="I4" s="493"/>
      <c r="J4" s="493"/>
      <c r="K4" s="493"/>
      <c r="L4" s="493"/>
      <c r="M4" s="493"/>
    </row>
    <row r="5" spans="1:25" ht="9.75" customHeight="1" thickTop="1">
      <c r="A5" s="474"/>
      <c r="B5" s="434"/>
      <c r="C5" s="434"/>
      <c r="D5" s="434"/>
      <c r="E5" s="434"/>
      <c r="F5" s="434"/>
      <c r="G5" s="434"/>
      <c r="H5" s="434"/>
      <c r="I5" s="434"/>
      <c r="J5" s="434"/>
      <c r="K5" s="434"/>
      <c r="L5" s="434"/>
      <c r="M5" s="434"/>
    </row>
    <row r="6" spans="1:25">
      <c r="A6" s="474"/>
    </row>
    <row r="7" spans="1:25" ht="18.75">
      <c r="A7" s="474"/>
      <c r="B7" s="1352" t="s">
        <v>549</v>
      </c>
      <c r="C7" s="1352"/>
    </row>
    <row r="8" spans="1:25" ht="15.75">
      <c r="A8" s="474"/>
      <c r="B8" s="246" t="s">
        <v>1823</v>
      </c>
      <c r="C8"/>
    </row>
    <row r="9" spans="1:25" ht="15.75">
      <c r="A9" s="474"/>
      <c r="B9" s="246" t="s">
        <v>1824</v>
      </c>
      <c r="C9"/>
    </row>
    <row r="10" spans="1:25" ht="15.75">
      <c r="A10" s="474"/>
      <c r="B10" s="246" t="s">
        <v>1825</v>
      </c>
      <c r="C10"/>
    </row>
    <row r="11" spans="1:25" ht="15.75">
      <c r="A11" s="474"/>
      <c r="B11" s="245" t="s">
        <v>1823</v>
      </c>
      <c r="C11"/>
    </row>
    <row r="12" spans="1:25" ht="15.75">
      <c r="A12" s="474"/>
      <c r="B12" s="245" t="s">
        <v>1826</v>
      </c>
      <c r="C12"/>
    </row>
    <row r="13" spans="1:25" ht="15.75">
      <c r="A13" s="474"/>
      <c r="B13" s="245" t="s">
        <v>1827</v>
      </c>
      <c r="C13"/>
    </row>
    <row r="14" spans="1:25">
      <c r="A14" s="474"/>
      <c r="B14" s="1246" t="s">
        <v>1828</v>
      </c>
      <c r="C14"/>
    </row>
    <row r="15" spans="1:25" ht="15.75">
      <c r="A15" s="474"/>
      <c r="B15" s="245" t="s">
        <v>1829</v>
      </c>
      <c r="C15"/>
    </row>
    <row r="16" spans="1:25" ht="15.75">
      <c r="A16" s="474"/>
      <c r="B16" s="245" t="s">
        <v>1830</v>
      </c>
      <c r="C16"/>
    </row>
    <row r="17" spans="1:3" ht="15.75">
      <c r="A17" s="474"/>
      <c r="B17" s="246" t="s">
        <v>1831</v>
      </c>
      <c r="C17"/>
    </row>
    <row r="18" spans="1:3" ht="15.75">
      <c r="A18" s="474"/>
      <c r="B18" s="245" t="s">
        <v>1823</v>
      </c>
      <c r="C18"/>
    </row>
    <row r="19" spans="1:3" ht="15.75">
      <c r="A19" s="474"/>
      <c r="B19" s="245"/>
      <c r="C19"/>
    </row>
    <row r="20" spans="1:3" ht="15.75">
      <c r="A20" s="474"/>
      <c r="B20" s="1252" t="s">
        <v>1832</v>
      </c>
      <c r="C20"/>
    </row>
    <row r="21" spans="1:3" ht="15.75">
      <c r="A21" s="474"/>
      <c r="B21" s="1252" t="s">
        <v>1833</v>
      </c>
      <c r="C21" s="4"/>
    </row>
    <row r="22" spans="1:3" ht="15.75">
      <c r="A22" s="474"/>
      <c r="B22" s="245"/>
      <c r="C22" s="4"/>
    </row>
    <row r="23" spans="1:3" ht="15.75">
      <c r="A23" s="474"/>
      <c r="B23" s="245" t="s">
        <v>1834</v>
      </c>
      <c r="C23" s="4"/>
    </row>
    <row r="24" spans="1:3" ht="15.75">
      <c r="A24" s="474"/>
      <c r="B24" s="245"/>
      <c r="C24" s="4"/>
    </row>
    <row r="25" spans="1:3" ht="15.75">
      <c r="A25" s="474"/>
      <c r="B25" s="245" t="s">
        <v>1835</v>
      </c>
      <c r="C25" s="4"/>
    </row>
    <row r="26" spans="1:3" ht="15.75">
      <c r="A26" s="474"/>
      <c r="B26" s="245"/>
      <c r="C26" s="4"/>
    </row>
    <row r="27" spans="1:3" ht="15.75">
      <c r="A27" s="474"/>
      <c r="B27" s="245" t="s">
        <v>1836</v>
      </c>
      <c r="C27" s="4"/>
    </row>
    <row r="28" spans="1:3" ht="15.75">
      <c r="A28" s="474"/>
      <c r="B28" s="245"/>
      <c r="C28" s="248"/>
    </row>
    <row r="29" spans="1:3" ht="15.75">
      <c r="A29" s="474"/>
      <c r="B29" s="245" t="s">
        <v>1837</v>
      </c>
      <c r="C29" s="250"/>
    </row>
    <row r="30" spans="1:3" ht="15.75">
      <c r="A30" s="474"/>
      <c r="B30" s="245"/>
      <c r="C30" s="250"/>
    </row>
    <row r="31" spans="1:3" ht="15.75">
      <c r="A31" s="474"/>
      <c r="B31" s="1253" t="s">
        <v>1838</v>
      </c>
      <c r="C31" s="250"/>
    </row>
    <row r="32" spans="1:3" ht="15.75">
      <c r="A32" s="474"/>
      <c r="B32" s="245"/>
      <c r="C32" s="250"/>
    </row>
    <row r="33" spans="1:3" ht="15.75">
      <c r="A33" s="474"/>
      <c r="B33" s="246" t="s">
        <v>1839</v>
      </c>
      <c r="C33" s="250"/>
    </row>
    <row r="34" spans="1:3" ht="15.75">
      <c r="A34" s="474"/>
      <c r="B34" s="245"/>
      <c r="C34" s="250"/>
    </row>
    <row r="35" spans="1:3" ht="15.75">
      <c r="A35" s="474"/>
      <c r="B35" s="245" t="s">
        <v>1840</v>
      </c>
      <c r="C35" s="250"/>
    </row>
    <row r="36" spans="1:3" ht="15.75">
      <c r="A36" s="474"/>
      <c r="B36" s="245" t="s">
        <v>1841</v>
      </c>
      <c r="C36" s="250"/>
    </row>
    <row r="37" spans="1:3" ht="15.75">
      <c r="A37" s="474"/>
      <c r="B37" s="245" t="s">
        <v>1842</v>
      </c>
      <c r="C37" s="250"/>
    </row>
    <row r="38" spans="1:3" ht="15.75">
      <c r="A38" s="474"/>
      <c r="B38" s="245" t="s">
        <v>1843</v>
      </c>
      <c r="C38" s="250"/>
    </row>
    <row r="39" spans="1:3" ht="15.75">
      <c r="A39" s="474"/>
      <c r="B39" s="245" t="s">
        <v>1844</v>
      </c>
      <c r="C39" s="250"/>
    </row>
    <row r="40" spans="1:3" ht="15.75">
      <c r="A40" s="474"/>
      <c r="B40" s="246" t="s">
        <v>1845</v>
      </c>
      <c r="C40" s="250"/>
    </row>
    <row r="41" spans="1:3" ht="15.75">
      <c r="A41" s="474"/>
      <c r="B41" s="245" t="s">
        <v>1846</v>
      </c>
      <c r="C41" s="250"/>
    </row>
    <row r="42" spans="1:3" ht="15.75">
      <c r="A42" s="474"/>
      <c r="B42" s="245" t="s">
        <v>1847</v>
      </c>
      <c r="C42" s="250"/>
    </row>
    <row r="43" spans="1:3" ht="15.75">
      <c r="A43" s="474"/>
      <c r="B43" s="245" t="s">
        <v>1848</v>
      </c>
      <c r="C43" s="250"/>
    </row>
    <row r="44" spans="1:3" ht="15.75">
      <c r="A44" s="474"/>
      <c r="B44" s="245" t="s">
        <v>1849</v>
      </c>
      <c r="C44" s="250"/>
    </row>
    <row r="45" spans="1:3" ht="15.75">
      <c r="A45" s="474"/>
      <c r="B45" s="245" t="s">
        <v>1850</v>
      </c>
      <c r="C45" s="4"/>
    </row>
    <row r="46" spans="1:3" ht="15.75">
      <c r="A46" s="474"/>
      <c r="B46" s="245" t="s">
        <v>1851</v>
      </c>
      <c r="C46" s="4"/>
    </row>
    <row r="47" spans="1:3" ht="15.75">
      <c r="A47" s="474"/>
      <c r="B47" s="245" t="s">
        <v>1852</v>
      </c>
      <c r="C47" s="4"/>
    </row>
    <row r="48" spans="1:3">
      <c r="A48" s="474"/>
      <c r="B48" s="1246" t="s">
        <v>1853</v>
      </c>
      <c r="C48" s="4"/>
    </row>
    <row r="49" spans="1:3" ht="15.75">
      <c r="A49" s="474"/>
      <c r="B49" s="246" t="s">
        <v>1854</v>
      </c>
      <c r="C49" s="4"/>
    </row>
    <row r="50" spans="1:3" ht="15.75">
      <c r="A50" s="474"/>
      <c r="B50" s="245" t="s">
        <v>1855</v>
      </c>
      <c r="C50" s="4"/>
    </row>
    <row r="51" spans="1:3" ht="15.75">
      <c r="A51" s="474"/>
      <c r="B51" s="245" t="s">
        <v>1856</v>
      </c>
      <c r="C51" s="4"/>
    </row>
    <row r="52" spans="1:3" ht="15.75">
      <c r="A52" s="474"/>
      <c r="B52" s="245" t="s">
        <v>1857</v>
      </c>
      <c r="C52" s="248"/>
    </row>
    <row r="53" spans="1:3" ht="15.75">
      <c r="A53" s="474"/>
      <c r="B53" s="245" t="s">
        <v>1858</v>
      </c>
      <c r="C53" s="250"/>
    </row>
    <row r="54" spans="1:3" ht="15.75">
      <c r="A54" s="474"/>
      <c r="B54" s="245" t="s">
        <v>1859</v>
      </c>
      <c r="C54" s="250"/>
    </row>
    <row r="55" spans="1:3" ht="15.75">
      <c r="A55" s="474"/>
      <c r="B55" s="245" t="s">
        <v>1860</v>
      </c>
      <c r="C55" s="250"/>
    </row>
    <row r="56" spans="1:3" ht="15.75">
      <c r="A56" s="474"/>
      <c r="B56" s="245" t="s">
        <v>1861</v>
      </c>
      <c r="C56" s="250"/>
    </row>
    <row r="57" spans="1:3" ht="15.75">
      <c r="A57" s="474"/>
      <c r="B57" s="245" t="s">
        <v>1862</v>
      </c>
      <c r="C57" s="250"/>
    </row>
    <row r="58" spans="1:3" ht="15.75">
      <c r="A58" s="474"/>
      <c r="B58" s="245" t="s">
        <v>1863</v>
      </c>
      <c r="C58" s="250"/>
    </row>
    <row r="59" spans="1:3" ht="15.75">
      <c r="A59" s="474"/>
      <c r="B59" s="245" t="s">
        <v>1864</v>
      </c>
      <c r="C59" s="250"/>
    </row>
    <row r="60" spans="1:3" ht="15.75">
      <c r="A60" s="474"/>
      <c r="B60" s="245" t="s">
        <v>1865</v>
      </c>
      <c r="C60" s="250"/>
    </row>
    <row r="61" spans="1:3" ht="15.75">
      <c r="A61" s="474"/>
      <c r="B61" s="246" t="s">
        <v>1866</v>
      </c>
      <c r="C61" s="250"/>
    </row>
    <row r="62" spans="1:3" ht="15.75">
      <c r="A62" s="474"/>
      <c r="B62" s="245" t="s">
        <v>1867</v>
      </c>
      <c r="C62" s="250"/>
    </row>
    <row r="63" spans="1:3" ht="15.75">
      <c r="A63" s="474"/>
      <c r="B63" s="245" t="s">
        <v>1868</v>
      </c>
      <c r="C63" s="4"/>
    </row>
    <row r="64" spans="1:3" ht="15.75">
      <c r="A64" s="474"/>
      <c r="B64" s="245" t="s">
        <v>1869</v>
      </c>
      <c r="C64" s="4"/>
    </row>
    <row r="65" spans="1:3" ht="15.75">
      <c r="A65" s="474"/>
      <c r="B65" s="245" t="s">
        <v>1870</v>
      </c>
      <c r="C65" s="4"/>
    </row>
    <row r="66" spans="1:3" ht="15.75">
      <c r="A66" s="474"/>
      <c r="B66" s="245" t="s">
        <v>1865</v>
      </c>
      <c r="C66" s="250"/>
    </row>
    <row r="67" spans="1:3" ht="15.75">
      <c r="A67" s="474"/>
      <c r="B67" s="246" t="s">
        <v>1871</v>
      </c>
      <c r="C67" s="250"/>
    </row>
    <row r="68" spans="1:3" ht="15.75">
      <c r="A68" s="474"/>
      <c r="B68" s="245" t="s">
        <v>1872</v>
      </c>
      <c r="C68" s="250"/>
    </row>
    <row r="69" spans="1:3" ht="15.75">
      <c r="A69" s="474"/>
      <c r="B69" s="245" t="s">
        <v>1873</v>
      </c>
      <c r="C69" s="250"/>
    </row>
    <row r="70" spans="1:3" ht="15.75">
      <c r="A70" s="474"/>
      <c r="B70" s="245" t="s">
        <v>1874</v>
      </c>
      <c r="C70" s="4"/>
    </row>
    <row r="71" spans="1:3" ht="15.75">
      <c r="A71" s="474"/>
      <c r="B71" s="245" t="s">
        <v>1875</v>
      </c>
      <c r="C71" s="4"/>
    </row>
    <row r="72" spans="1:3" ht="15.75">
      <c r="A72" s="474"/>
      <c r="B72" s="245" t="s">
        <v>1876</v>
      </c>
      <c r="C72" s="4"/>
    </row>
    <row r="73" spans="1:3" ht="15.75">
      <c r="A73" s="474"/>
      <c r="B73" s="246" t="s">
        <v>1877</v>
      </c>
      <c r="C73" s="4"/>
    </row>
    <row r="74" spans="1:3" ht="15.75">
      <c r="A74" s="474"/>
      <c r="B74" s="245" t="s">
        <v>1878</v>
      </c>
      <c r="C74" s="4"/>
    </row>
    <row r="75" spans="1:3" ht="15.75">
      <c r="A75" s="474"/>
      <c r="B75" s="245" t="s">
        <v>1879</v>
      </c>
      <c r="C75" s="4"/>
    </row>
    <row r="76" spans="1:3" ht="15.75">
      <c r="A76" s="474"/>
      <c r="B76" s="245" t="s">
        <v>1880</v>
      </c>
      <c r="C76" s="4"/>
    </row>
    <row r="77" spans="1:3" ht="15.75">
      <c r="A77" s="474"/>
      <c r="B77" s="246" t="s">
        <v>1881</v>
      </c>
      <c r="C77" s="4"/>
    </row>
    <row r="78" spans="1:3" ht="15.75">
      <c r="A78" s="474"/>
      <c r="B78" s="245" t="s">
        <v>1882</v>
      </c>
      <c r="C78" s="4"/>
    </row>
    <row r="79" spans="1:3" ht="15.75">
      <c r="A79" s="474"/>
      <c r="B79" s="245" t="s">
        <v>1883</v>
      </c>
      <c r="C79" s="4"/>
    </row>
    <row r="80" spans="1:3" ht="15.75">
      <c r="A80" s="474"/>
      <c r="B80" s="245" t="s">
        <v>1884</v>
      </c>
      <c r="C80" s="4"/>
    </row>
    <row r="81" spans="1:3" ht="15.75">
      <c r="A81" s="474"/>
      <c r="B81" s="245" t="s">
        <v>1885</v>
      </c>
      <c r="C81" s="4"/>
    </row>
    <row r="82" spans="1:3" ht="15.75">
      <c r="A82" s="474"/>
      <c r="B82" s="245" t="s">
        <v>1886</v>
      </c>
      <c r="C82" s="4"/>
    </row>
    <row r="83" spans="1:3" ht="15.75">
      <c r="A83" s="474"/>
      <c r="B83" s="246" t="s">
        <v>1887</v>
      </c>
      <c r="C83" s="4"/>
    </row>
    <row r="84" spans="1:3" ht="15.75">
      <c r="A84" s="474"/>
      <c r="B84" s="246" t="s">
        <v>1888</v>
      </c>
      <c r="C84" s="4"/>
    </row>
    <row r="85" spans="1:3" ht="15.75">
      <c r="A85" s="474"/>
      <c r="B85" s="1254" t="s">
        <v>1889</v>
      </c>
      <c r="C85" s="4"/>
    </row>
    <row r="86" spans="1:3" ht="15.75">
      <c r="A86" s="474"/>
      <c r="B86" s="1254" t="s">
        <v>1890</v>
      </c>
      <c r="C86" s="4"/>
    </row>
    <row r="87" spans="1:3" ht="15.75">
      <c r="A87" s="474"/>
      <c r="B87" s="245"/>
      <c r="C87" s="4"/>
    </row>
    <row r="88" spans="1:3" ht="15.75">
      <c r="A88" s="474"/>
      <c r="B88" s="1255" t="s">
        <v>1891</v>
      </c>
      <c r="C88" s="4"/>
    </row>
    <row r="89" spans="1:3" ht="15.75">
      <c r="A89" s="474"/>
      <c r="B89" s="245"/>
    </row>
    <row r="90" spans="1:3" ht="15.75">
      <c r="A90" s="474"/>
      <c r="B90" s="245" t="s">
        <v>1892</v>
      </c>
    </row>
    <row r="91" spans="1:3" ht="15.75">
      <c r="A91" s="474"/>
      <c r="B91" s="246" t="s">
        <v>1893</v>
      </c>
    </row>
    <row r="92" spans="1:3" ht="15.75">
      <c r="A92" s="474"/>
      <c r="B92" s="245" t="s">
        <v>1894</v>
      </c>
    </row>
    <row r="93" spans="1:3" ht="15.75">
      <c r="A93" s="474"/>
      <c r="B93" s="245"/>
    </row>
    <row r="94" spans="1:3" ht="15.75">
      <c r="A94" s="474"/>
      <c r="B94" s="246" t="s">
        <v>1845</v>
      </c>
    </row>
    <row r="95" spans="1:3" ht="15.75">
      <c r="A95" s="474"/>
      <c r="B95" s="245" t="s">
        <v>1895</v>
      </c>
    </row>
    <row r="96" spans="1:3" ht="15.75">
      <c r="A96" s="474"/>
      <c r="B96" s="245" t="s">
        <v>1896</v>
      </c>
    </row>
    <row r="97" spans="1:2" ht="15.75">
      <c r="A97" s="474"/>
      <c r="B97" s="245" t="s">
        <v>1897</v>
      </c>
    </row>
    <row r="98" spans="1:2">
      <c r="A98" s="474"/>
      <c r="B98" s="1246" t="s">
        <v>1898</v>
      </c>
    </row>
    <row r="99" spans="1:2" ht="15.75">
      <c r="A99" s="474"/>
      <c r="B99" s="245"/>
    </row>
    <row r="100" spans="1:2" ht="15.75">
      <c r="A100" s="474"/>
      <c r="B100" s="246" t="s">
        <v>1899</v>
      </c>
    </row>
    <row r="101" spans="1:2" ht="15.75">
      <c r="A101" s="474"/>
      <c r="B101" s="245" t="s">
        <v>1900</v>
      </c>
    </row>
    <row r="102" spans="1:2" ht="15.75">
      <c r="A102" s="474"/>
      <c r="B102" s="245" t="s">
        <v>1901</v>
      </c>
    </row>
    <row r="103" spans="1:2" ht="15.75">
      <c r="A103" s="474"/>
      <c r="B103" s="245" t="s">
        <v>1902</v>
      </c>
    </row>
    <row r="104" spans="1:2" ht="15.75">
      <c r="A104" s="474"/>
      <c r="B104" s="245" t="s">
        <v>1903</v>
      </c>
    </row>
    <row r="105" spans="1:2" ht="15.75">
      <c r="A105" s="474"/>
      <c r="B105" s="245"/>
    </row>
    <row r="106" spans="1:2" ht="15.75">
      <c r="A106" s="474"/>
      <c r="B106" s="246" t="s">
        <v>1904</v>
      </c>
    </row>
    <row r="107" spans="1:2" ht="15.75">
      <c r="A107" s="474"/>
      <c r="B107" s="245" t="s">
        <v>1905</v>
      </c>
    </row>
    <row r="108" spans="1:2" ht="15.75">
      <c r="A108" s="474"/>
      <c r="B108" s="245" t="s">
        <v>1906</v>
      </c>
    </row>
    <row r="109" spans="1:2" ht="15.75">
      <c r="A109" s="474"/>
      <c r="B109" s="245" t="s">
        <v>1907</v>
      </c>
    </row>
    <row r="110" spans="1:2" ht="15.75">
      <c r="A110" s="474"/>
      <c r="B110" s="245" t="s">
        <v>1908</v>
      </c>
    </row>
    <row r="111" spans="1:2" ht="15.75">
      <c r="A111" s="474"/>
      <c r="B111" s="245" t="s">
        <v>1909</v>
      </c>
    </row>
    <row r="112" spans="1:2" ht="15.75">
      <c r="A112" s="474"/>
      <c r="B112" s="245" t="s">
        <v>1910</v>
      </c>
    </row>
    <row r="113" spans="1:2" ht="15.75">
      <c r="A113" s="474"/>
      <c r="B113" s="245" t="s">
        <v>1911</v>
      </c>
    </row>
    <row r="114" spans="1:2" ht="15.75">
      <c r="A114" s="474"/>
      <c r="B114" s="245" t="s">
        <v>1903</v>
      </c>
    </row>
    <row r="115" spans="1:2" ht="15.75">
      <c r="A115" s="474"/>
      <c r="B115" s="245"/>
    </row>
    <row r="116" spans="1:2" ht="15.75">
      <c r="A116" s="474"/>
      <c r="B116" s="246" t="s">
        <v>1912</v>
      </c>
    </row>
    <row r="117" spans="1:2" ht="15.75">
      <c r="A117" s="474"/>
      <c r="B117" s="245" t="s">
        <v>1913</v>
      </c>
    </row>
    <row r="118" spans="1:2" ht="15.75">
      <c r="A118" s="474"/>
      <c r="B118" s="245" t="s">
        <v>1914</v>
      </c>
    </row>
    <row r="119" spans="1:2" ht="15.75">
      <c r="A119" s="474"/>
      <c r="B119" s="245" t="s">
        <v>1915</v>
      </c>
    </row>
    <row r="120" spans="1:2" ht="15.75">
      <c r="A120" s="474"/>
      <c r="B120" s="245" t="s">
        <v>1916</v>
      </c>
    </row>
    <row r="121" spans="1:2" ht="15.75">
      <c r="A121" s="474"/>
      <c r="B121" s="245" t="s">
        <v>1917</v>
      </c>
    </row>
    <row r="122" spans="1:2" ht="15.75">
      <c r="A122" s="474"/>
      <c r="B122" s="245"/>
    </row>
    <row r="123" spans="1:2" ht="15.75">
      <c r="A123" s="474"/>
      <c r="B123" s="246" t="s">
        <v>1918</v>
      </c>
    </row>
    <row r="124" spans="1:2" ht="15.75">
      <c r="A124" s="474"/>
      <c r="B124" s="245" t="s">
        <v>1919</v>
      </c>
    </row>
    <row r="125" spans="1:2" ht="15.75">
      <c r="A125" s="474"/>
      <c r="B125" s="245"/>
    </row>
    <row r="126" spans="1:2" ht="15.75">
      <c r="A126" s="474"/>
      <c r="B126" s="246" t="s">
        <v>1920</v>
      </c>
    </row>
    <row r="127" spans="1:2" ht="15.75">
      <c r="A127" s="474"/>
      <c r="B127" s="245" t="s">
        <v>1921</v>
      </c>
    </row>
    <row r="128" spans="1:2" ht="15.75">
      <c r="A128" s="474"/>
      <c r="B128" s="245" t="s">
        <v>1922</v>
      </c>
    </row>
    <row r="129" spans="1:2" ht="15.75">
      <c r="A129" s="474"/>
      <c r="B129" s="245" t="s">
        <v>1923</v>
      </c>
    </row>
    <row r="130" spans="1:2" ht="15.75">
      <c r="A130" s="474"/>
      <c r="B130" s="245" t="s">
        <v>1924</v>
      </c>
    </row>
    <row r="131" spans="1:2" ht="15.75">
      <c r="A131" s="474"/>
      <c r="B131" s="245"/>
    </row>
    <row r="132" spans="1:2" ht="15.75">
      <c r="A132" s="474"/>
      <c r="B132" s="246" t="s">
        <v>1925</v>
      </c>
    </row>
    <row r="133" spans="1:2" ht="15.75">
      <c r="A133" s="474"/>
      <c r="B133" s="245" t="s">
        <v>1926</v>
      </c>
    </row>
    <row r="134" spans="1:2" ht="15.75">
      <c r="A134" s="474"/>
      <c r="B134" s="245" t="s">
        <v>1927</v>
      </c>
    </row>
    <row r="135" spans="1:2" ht="15.75">
      <c r="A135" s="474"/>
      <c r="B135" s="245" t="s">
        <v>1928</v>
      </c>
    </row>
    <row r="136" spans="1:2" ht="15.75">
      <c r="A136" s="474"/>
      <c r="B136" s="1254" t="s">
        <v>1929</v>
      </c>
    </row>
    <row r="137" spans="1:2" ht="15.75">
      <c r="A137" s="474"/>
      <c r="B137" s="1254" t="s">
        <v>1930</v>
      </c>
    </row>
    <row r="138" spans="1:2" ht="15.75">
      <c r="A138" s="474"/>
      <c r="B138" s="245"/>
    </row>
    <row r="139" spans="1:2" ht="15.75">
      <c r="B139" s="246" t="s">
        <v>1931</v>
      </c>
    </row>
    <row r="140" spans="1:2" ht="15.75">
      <c r="B140" s="246" t="s">
        <v>1932</v>
      </c>
    </row>
    <row r="141" spans="1:2" ht="15.75">
      <c r="B141" s="245" t="s">
        <v>1933</v>
      </c>
    </row>
    <row r="142" spans="1:2" ht="15.75">
      <c r="B142" s="245" t="s">
        <v>1934</v>
      </c>
    </row>
    <row r="143" spans="1:2" ht="15.75">
      <c r="B143" s="245" t="s">
        <v>1935</v>
      </c>
    </row>
    <row r="144" spans="1:2" ht="15.75">
      <c r="B144" s="245" t="s">
        <v>1936</v>
      </c>
    </row>
    <row r="145" spans="2:2" ht="15.75">
      <c r="B145" s="245"/>
    </row>
    <row r="146" spans="2:2" ht="15.75">
      <c r="B146" s="1253" t="s">
        <v>1937</v>
      </c>
    </row>
    <row r="147" spans="2:2" ht="15.75">
      <c r="B147" s="245"/>
    </row>
    <row r="148" spans="2:2" ht="15.75">
      <c r="B148" s="245" t="s">
        <v>1938</v>
      </c>
    </row>
    <row r="149" spans="2:2" ht="15.75">
      <c r="B149" s="245" t="s">
        <v>1939</v>
      </c>
    </row>
    <row r="150" spans="2:2" ht="15.75">
      <c r="B150" s="245" t="s">
        <v>1940</v>
      </c>
    </row>
    <row r="151" spans="2:2" ht="15.75">
      <c r="B151" s="245" t="s">
        <v>1941</v>
      </c>
    </row>
    <row r="152" spans="2:2" ht="15.75">
      <c r="B152" s="245" t="s">
        <v>1942</v>
      </c>
    </row>
    <row r="153" spans="2:2" ht="15.75">
      <c r="B153" s="1256" t="s">
        <v>1943</v>
      </c>
    </row>
    <row r="154" spans="2:2" ht="15.75">
      <c r="B154" s="245"/>
    </row>
    <row r="155" spans="2:2" ht="15.75">
      <c r="B155" s="245" t="s">
        <v>1944</v>
      </c>
    </row>
    <row r="156" spans="2:2" ht="15.75">
      <c r="B156" s="245"/>
    </row>
    <row r="157" spans="2:2" ht="15.75">
      <c r="B157" s="245" t="s">
        <v>1945</v>
      </c>
    </row>
    <row r="158" spans="2:2" ht="15.75">
      <c r="B158" s="245" t="s">
        <v>1946</v>
      </c>
    </row>
    <row r="159" spans="2:2" ht="15.75">
      <c r="B159" s="245" t="s">
        <v>1947</v>
      </c>
    </row>
    <row r="160" spans="2:2" ht="15.75">
      <c r="B160" s="245" t="s">
        <v>1948</v>
      </c>
    </row>
    <row r="161" spans="2:2" ht="15.75">
      <c r="B161" s="245"/>
    </row>
    <row r="162" spans="2:2" ht="15.75">
      <c r="B162" s="245" t="s">
        <v>1949</v>
      </c>
    </row>
    <row r="163" spans="2:2" ht="15.75">
      <c r="B163" s="245"/>
    </row>
    <row r="164" spans="2:2" ht="15.75">
      <c r="B164" s="245" t="s">
        <v>1950</v>
      </c>
    </row>
    <row r="165" spans="2:2" ht="15.75">
      <c r="B165" s="245"/>
    </row>
    <row r="166" spans="2:2" ht="15.75">
      <c r="B166" s="245" t="s">
        <v>1951</v>
      </c>
    </row>
    <row r="167" spans="2:2" ht="15.75">
      <c r="B167" s="245"/>
    </row>
    <row r="168" spans="2:2" ht="15.75">
      <c r="B168" s="245"/>
    </row>
    <row r="169" spans="2:2" ht="15.75">
      <c r="B169" s="245"/>
    </row>
  </sheetData>
  <mergeCells count="1">
    <mergeCell ref="B7:C7"/>
  </mergeCells>
  <conditionalFormatting sqref="B3:C3">
    <cfRule type="cellIs" dxfId="130" priority="1" operator="greaterThan">
      <formula>0.001</formula>
    </cfRule>
  </conditionalFormatting>
  <hyperlinks>
    <hyperlink ref="B14" r:id="rId1" display="mailto:marcos.oliveira@olvinternacional.com.br" xr:uid="{B8C6F982-1A08-4EEB-8500-ACA80782B71B}"/>
    <hyperlink ref="B48" r:id="rId2" display="https://urldefense.com/v3/__http:/www.cpubenchmark.net/cpu_list.php__;!!CS2l7LAPNIw!f4Xy3ZfeGA8uJXM9lJ6kOMBFKToXmfTZmm0gCZlrc0tODMkuum3zSc0YyA2uRxFSlvxllDOKfIgF6WD77U-s3pjXdxnNF7wjhmjTQAOGFkgwklg$" xr:uid="{F3479294-C28D-4CD3-9781-9C8677AE7861}"/>
    <hyperlink ref="B98" r:id="rId3" display="https://urldefense.com/v3/__http:/www.cpubenchmark.net/cpu_list.php__;!!CS2l7LAPNIw!f4Xy3ZfeGA8uJXM9lJ6kOMBFKToXmfTZmm0gCZlrc0tODMkuum3zSc0YyA2uRxFSlvxllDOKfIgF6WD77U-s3pjXdxnNF7wjhmjTQAOGFkgwklg$" xr:uid="{483EA4AC-A2F6-41E0-B8B6-C1327584A057}"/>
  </hyperlinks>
  <pageMargins left="0.7" right="0.7" top="0.75" bottom="0.75" header="0.3" footer="0.3"/>
  <pageSetup paperSize="9"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18B4-181D-4BA9-AB19-F6C4E698A23D}">
  <sheetPr codeName="Sheet3">
    <pageSetUpPr autoPageBreaks="0"/>
  </sheetPr>
  <dimension ref="A1:Y130"/>
  <sheetViews>
    <sheetView showGridLines="0" zoomScaleNormal="100" workbookViewId="0">
      <pane ySplit="4" topLeftCell="A5" activePane="bottomLeft" state="frozen"/>
      <selection pane="bottomLeft" activeCell="G18" sqref="G18"/>
    </sheetView>
  </sheetViews>
  <sheetFormatPr defaultColWidth="26.7109375" defaultRowHeight="15"/>
  <cols>
    <col min="1" max="1" width="3.85546875" customWidth="1"/>
    <col min="2" max="2" width="9" style="256" bestFit="1" customWidth="1"/>
    <col min="3" max="3" width="24.7109375" style="243" customWidth="1"/>
    <col min="4" max="4" width="24.7109375" style="253" customWidth="1"/>
    <col min="5" max="5" width="25.85546875" style="7" bestFit="1" customWidth="1"/>
    <col min="6" max="6" width="27.28515625" style="96" bestFit="1" customWidth="1"/>
    <col min="7" max="7" width="76.28515625" style="7" customWidth="1"/>
    <col min="8" max="8" width="24.140625" style="77" bestFit="1" customWidth="1"/>
    <col min="9" max="9" width="24.85546875" style="77" bestFit="1" customWidth="1"/>
    <col min="10" max="10" width="33" customWidth="1"/>
    <col min="11" max="11" width="18.7109375" bestFit="1" customWidth="1"/>
    <col min="12" max="12" width="17.28515625" customWidth="1"/>
    <col min="13" max="13" width="52.140625" bestFit="1" customWidth="1"/>
    <col min="14" max="14" width="12.5703125" bestFit="1" customWidth="1"/>
    <col min="15" max="15" width="35.5703125" bestFit="1" customWidth="1"/>
    <col min="16" max="16" width="18.140625" bestFit="1" customWidth="1"/>
    <col min="17" max="17" width="16" bestFit="1" customWidth="1"/>
    <col min="18" max="18" width="102.85546875" bestFit="1" customWidth="1"/>
  </cols>
  <sheetData>
    <row r="1" spans="1:25" ht="15.7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55"/>
      <c r="C2" s="653"/>
      <c r="D2" s="642"/>
      <c r="E2" s="642"/>
      <c r="F2" s="642"/>
      <c r="G2" s="642"/>
      <c r="H2" s="642"/>
      <c r="I2" s="642"/>
      <c r="J2" s="642"/>
      <c r="K2" s="642"/>
      <c r="L2" s="642"/>
      <c r="M2" s="642"/>
      <c r="N2" s="656"/>
      <c r="O2" s="656"/>
      <c r="P2" s="656"/>
      <c r="Q2" s="656"/>
      <c r="R2" s="656"/>
      <c r="S2" s="656"/>
      <c r="T2" s="656"/>
      <c r="U2" s="657"/>
    </row>
    <row r="3" spans="1:25" ht="25.5" customHeight="1" thickTop="1" thickBot="1">
      <c r="A3" s="474"/>
      <c r="B3" s="460"/>
      <c r="C3" s="460"/>
      <c r="D3" s="460"/>
      <c r="E3" s="460"/>
      <c r="F3" s="460"/>
      <c r="G3" s="460"/>
      <c r="H3" s="460"/>
      <c r="I3" s="460"/>
      <c r="J3" s="460"/>
      <c r="K3" s="460"/>
    </row>
    <row r="4" spans="1:25" ht="9.75" customHeight="1" thickTop="1" thickBot="1">
      <c r="A4" s="474"/>
      <c r="B4" s="493"/>
      <c r="C4" s="493"/>
      <c r="D4" s="493"/>
      <c r="E4" s="493"/>
      <c r="F4" s="493"/>
      <c r="G4" s="493"/>
      <c r="H4" s="493"/>
      <c r="I4" s="493"/>
      <c r="J4" s="493"/>
      <c r="K4" s="493"/>
      <c r="L4" s="493"/>
      <c r="M4" s="493"/>
    </row>
    <row r="5" spans="1:25" ht="9.75" customHeight="1" thickTop="1">
      <c r="A5" s="474"/>
      <c r="B5" s="434"/>
      <c r="C5" s="434"/>
      <c r="D5" s="434"/>
      <c r="E5" s="434"/>
      <c r="F5" s="434"/>
      <c r="G5" s="434"/>
      <c r="H5" s="434"/>
      <c r="I5" s="434"/>
      <c r="J5" s="434"/>
      <c r="K5" s="434"/>
      <c r="L5" s="434"/>
      <c r="M5" s="434"/>
    </row>
    <row r="6" spans="1:25">
      <c r="A6" s="474"/>
    </row>
    <row r="7" spans="1:25" ht="18.75">
      <c r="A7" s="474"/>
      <c r="B7" s="1353" t="s">
        <v>628</v>
      </c>
      <c r="C7" s="1354"/>
      <c r="D7" s="1354"/>
      <c r="E7" s="1354"/>
      <c r="F7" s="1354"/>
      <c r="G7" s="1354"/>
      <c r="H7" s="1354"/>
      <c r="I7" s="1354"/>
    </row>
    <row r="8" spans="1:25" ht="16.5" thickBot="1">
      <c r="A8" s="474"/>
      <c r="B8" s="245"/>
      <c r="C8"/>
      <c r="D8"/>
      <c r="E8"/>
      <c r="F8"/>
      <c r="G8"/>
      <c r="H8"/>
      <c r="I8"/>
    </row>
    <row r="9" spans="1:25" ht="15.75" thickBot="1">
      <c r="A9" s="474"/>
      <c r="B9" s="5"/>
      <c r="C9"/>
      <c r="D9"/>
      <c r="E9"/>
      <c r="F9"/>
      <c r="G9"/>
      <c r="H9"/>
      <c r="I9"/>
      <c r="J9" s="261"/>
      <c r="K9" s="261"/>
      <c r="L9" s="261"/>
      <c r="M9" s="609" t="str">
        <f t="shared" ref="M9:M40" si="0" xml:space="preserve"> "http://" &amp; F9</f>
        <v>http://</v>
      </c>
    </row>
    <row r="10" spans="1:25" ht="16.5" thickTop="1" thickBot="1">
      <c r="A10" s="474"/>
      <c r="B10" s="259" t="s">
        <v>592</v>
      </c>
      <c r="C10" s="259" t="s">
        <v>1952</v>
      </c>
      <c r="D10" s="259" t="s">
        <v>539</v>
      </c>
      <c r="E10" s="259" t="s">
        <v>540</v>
      </c>
      <c r="F10" s="259" t="s">
        <v>548</v>
      </c>
      <c r="G10" s="259" t="s">
        <v>1953</v>
      </c>
      <c r="H10" s="259" t="s">
        <v>541</v>
      </c>
      <c r="I10" s="259" t="s">
        <v>542</v>
      </c>
      <c r="J10" s="261"/>
      <c r="K10" s="261"/>
      <c r="L10" s="261"/>
      <c r="M10" s="609" t="str">
        <f t="shared" si="0"/>
        <v>http://Link do Site</v>
      </c>
    </row>
    <row r="11" spans="1:25" ht="31.5" thickTop="1" thickBot="1">
      <c r="A11" s="474"/>
      <c r="B11" s="1257">
        <v>1</v>
      </c>
      <c r="C11" s="1258" t="s">
        <v>1954</v>
      </c>
      <c r="D11" s="1259" t="s">
        <v>1955</v>
      </c>
      <c r="E11" s="1259" t="s">
        <v>1956</v>
      </c>
      <c r="F11" s="1260" t="s">
        <v>1957</v>
      </c>
      <c r="G11" s="1259" t="s">
        <v>1958</v>
      </c>
      <c r="H11" s="1259" t="s">
        <v>1959</v>
      </c>
      <c r="I11" s="1259" t="s">
        <v>916</v>
      </c>
      <c r="J11" s="261"/>
      <c r="K11" s="261"/>
      <c r="L11" s="261"/>
      <c r="M11" s="609" t="str">
        <f t="shared" si="0"/>
        <v>http://www.positivotecnologia.com.br</v>
      </c>
    </row>
    <row r="12" spans="1:25" ht="15.75" thickBot="1">
      <c r="A12" s="474"/>
      <c r="B12" s="1257">
        <v>2</v>
      </c>
      <c r="C12" s="1258" t="s">
        <v>1960</v>
      </c>
      <c r="D12" s="1259" t="s">
        <v>1955</v>
      </c>
      <c r="E12" s="1259" t="s">
        <v>1956</v>
      </c>
      <c r="F12" s="1260" t="s">
        <v>1961</v>
      </c>
      <c r="G12" s="1259" t="s">
        <v>1962</v>
      </c>
      <c r="H12" s="1259" t="s">
        <v>1959</v>
      </c>
      <c r="I12" s="1259" t="s">
        <v>916</v>
      </c>
      <c r="J12" s="261"/>
      <c r="K12" s="261"/>
      <c r="L12" s="261"/>
      <c r="M12" s="609" t="str">
        <f t="shared" si="0"/>
        <v>http://www.dell.com.br</v>
      </c>
    </row>
    <row r="13" spans="1:25" ht="15.75" thickBot="1">
      <c r="A13" s="474"/>
      <c r="B13" s="1257">
        <v>3</v>
      </c>
      <c r="C13" s="1258" t="s">
        <v>1963</v>
      </c>
      <c r="D13" s="1259" t="s">
        <v>1955</v>
      </c>
      <c r="E13" s="1259" t="s">
        <v>1956</v>
      </c>
      <c r="F13" s="1260" t="s">
        <v>1964</v>
      </c>
      <c r="G13" s="1259" t="s">
        <v>1965</v>
      </c>
      <c r="H13" s="1259" t="s">
        <v>1959</v>
      </c>
      <c r="I13" s="1259" t="s">
        <v>916</v>
      </c>
      <c r="J13" s="261"/>
      <c r="K13" s="261"/>
      <c r="L13" s="261"/>
      <c r="M13" s="609" t="str">
        <f t="shared" si="0"/>
        <v>http://www.lenovo.com/br/pt</v>
      </c>
    </row>
    <row r="14" spans="1:25" ht="15.75" thickBot="1">
      <c r="A14" s="474"/>
      <c r="B14" s="1257">
        <v>4</v>
      </c>
      <c r="C14" s="1258" t="s">
        <v>1966</v>
      </c>
      <c r="D14" s="1259" t="s">
        <v>1955</v>
      </c>
      <c r="E14" s="1259" t="s">
        <v>1956</v>
      </c>
      <c r="F14" s="1260" t="s">
        <v>1967</v>
      </c>
      <c r="G14" s="1259" t="s">
        <v>1968</v>
      </c>
      <c r="H14" s="1259" t="s">
        <v>1959</v>
      </c>
      <c r="I14" s="1259" t="s">
        <v>916</v>
      </c>
      <c r="J14" s="261"/>
      <c r="K14" s="261"/>
      <c r="L14" s="261"/>
      <c r="M14" s="609" t="str">
        <f t="shared" si="0"/>
        <v>http://www.hp.com/br-pt</v>
      </c>
    </row>
    <row r="15" spans="1:25" ht="15.75" thickBot="1">
      <c r="A15" s="474"/>
      <c r="B15" s="1257">
        <v>5</v>
      </c>
      <c r="C15" s="1258" t="s">
        <v>1969</v>
      </c>
      <c r="D15" s="1259" t="s">
        <v>1955</v>
      </c>
      <c r="E15" s="1259" t="s">
        <v>1956</v>
      </c>
      <c r="F15" s="1260" t="s">
        <v>1970</v>
      </c>
      <c r="G15" s="1259" t="s">
        <v>1971</v>
      </c>
      <c r="H15" s="1259" t="s">
        <v>1959</v>
      </c>
      <c r="I15" s="1259" t="s">
        <v>916</v>
      </c>
      <c r="J15" s="261"/>
      <c r="K15" s="261"/>
      <c r="L15" s="261"/>
      <c r="M15" s="609" t="str">
        <f t="shared" si="0"/>
        <v>http://www.acer.com/ac/pt/BR</v>
      </c>
    </row>
    <row r="16" spans="1:25" ht="15.75" thickBot="1">
      <c r="A16" s="474"/>
      <c r="B16" s="1257">
        <v>6</v>
      </c>
      <c r="C16" s="1258" t="s">
        <v>1972</v>
      </c>
      <c r="D16" s="1259" t="s">
        <v>1955</v>
      </c>
      <c r="E16" s="1259" t="s">
        <v>1956</v>
      </c>
      <c r="F16" s="1260" t="s">
        <v>1973</v>
      </c>
      <c r="G16" s="1259" t="s">
        <v>1971</v>
      </c>
      <c r="H16" s="1259" t="s">
        <v>1959</v>
      </c>
      <c r="I16" s="1259" t="s">
        <v>916</v>
      </c>
      <c r="J16" s="261"/>
      <c r="K16" s="261"/>
      <c r="L16" s="261"/>
      <c r="M16" s="609" t="str">
        <f t="shared" si="0"/>
        <v>http://www.samsung.com/br</v>
      </c>
    </row>
    <row r="17" spans="1:13" ht="15.75" thickBot="1">
      <c r="A17" s="474"/>
      <c r="B17" s="1257">
        <v>7</v>
      </c>
      <c r="C17" s="1259" t="s">
        <v>1974</v>
      </c>
      <c r="D17" s="1259" t="s">
        <v>1955</v>
      </c>
      <c r="E17" s="1259" t="s">
        <v>1956</v>
      </c>
      <c r="F17" s="1260" t="s">
        <v>1975</v>
      </c>
      <c r="G17" s="1259" t="s">
        <v>1971</v>
      </c>
      <c r="H17" s="1259" t="s">
        <v>1959</v>
      </c>
      <c r="I17" s="1259" t="s">
        <v>916</v>
      </c>
      <c r="J17" s="261"/>
      <c r="K17" s="261"/>
      <c r="L17" s="261"/>
      <c r="M17" s="609" t="str">
        <f t="shared" si="0"/>
        <v>http://www.asus.com/br</v>
      </c>
    </row>
    <row r="18" spans="1:13" ht="15.75" thickBot="1">
      <c r="A18" s="474"/>
      <c r="B18" s="1257">
        <v>8</v>
      </c>
      <c r="C18" s="1259" t="s">
        <v>1976</v>
      </c>
      <c r="D18" s="1259" t="s">
        <v>1955</v>
      </c>
      <c r="E18" s="1259" t="s">
        <v>1956</v>
      </c>
      <c r="F18" s="1260" t="s">
        <v>1977</v>
      </c>
      <c r="G18" s="1259" t="s">
        <v>1978</v>
      </c>
      <c r="H18" s="1259" t="s">
        <v>1959</v>
      </c>
      <c r="I18" s="1259" t="s">
        <v>916</v>
      </c>
      <c r="J18" s="261"/>
      <c r="K18" s="261"/>
      <c r="L18" s="261"/>
      <c r="M18" s="609" t="str">
        <f t="shared" si="0"/>
        <v>http://www.lg.com/br</v>
      </c>
    </row>
    <row r="19" spans="1:13" ht="15.75" thickBot="1">
      <c r="A19" s="474"/>
      <c r="B19" s="1257">
        <v>9</v>
      </c>
      <c r="C19" s="1259" t="s">
        <v>1979</v>
      </c>
      <c r="D19" s="1259" t="s">
        <v>1955</v>
      </c>
      <c r="E19" s="1259" t="s">
        <v>1956</v>
      </c>
      <c r="F19" s="1260" t="s">
        <v>1980</v>
      </c>
      <c r="G19" s="1259" t="s">
        <v>1981</v>
      </c>
      <c r="H19" s="1259" t="s">
        <v>1959</v>
      </c>
      <c r="I19" s="1259" t="s">
        <v>916</v>
      </c>
      <c r="J19" s="261"/>
      <c r="K19" s="261"/>
      <c r="L19" s="261"/>
      <c r="M19" s="609" t="str">
        <f t="shared" si="0"/>
        <v>http://www.itautec.com.br</v>
      </c>
    </row>
    <row r="20" spans="1:13" ht="15.75" thickBot="1">
      <c r="A20" s="474"/>
      <c r="B20" s="1257">
        <v>10</v>
      </c>
      <c r="C20" s="1258" t="s">
        <v>1982</v>
      </c>
      <c r="D20" s="1259" t="s">
        <v>1955</v>
      </c>
      <c r="E20" s="1259" t="s">
        <v>1956</v>
      </c>
      <c r="F20" s="1260" t="s">
        <v>1983</v>
      </c>
      <c r="G20" s="1259" t="s">
        <v>1965</v>
      </c>
      <c r="H20" s="1259" t="s">
        <v>1959</v>
      </c>
      <c r="I20" s="1259" t="s">
        <v>916</v>
      </c>
      <c r="J20" s="261"/>
      <c r="K20" s="261"/>
      <c r="L20" s="261"/>
      <c r="M20" s="609" t="str">
        <f t="shared" si="0"/>
        <v>http://www.multilaser.com.br</v>
      </c>
    </row>
    <row r="21" spans="1:13" ht="15.75" thickBot="1">
      <c r="A21" s="474"/>
      <c r="B21" s="1257">
        <v>11</v>
      </c>
      <c r="C21" s="1259" t="s">
        <v>1984</v>
      </c>
      <c r="D21" s="1259" t="s">
        <v>1955</v>
      </c>
      <c r="E21" s="1259" t="s">
        <v>1956</v>
      </c>
      <c r="F21" s="1260" t="s">
        <v>1985</v>
      </c>
      <c r="G21" s="1259" t="s">
        <v>1986</v>
      </c>
      <c r="H21" s="1259" t="s">
        <v>1987</v>
      </c>
      <c r="I21" s="1259" t="s">
        <v>916</v>
      </c>
      <c r="J21" s="261"/>
      <c r="K21" s="261"/>
      <c r="L21" s="261"/>
      <c r="M21" s="609" t="str">
        <f t="shared" si="0"/>
        <v>http://www.intelbras.com.br</v>
      </c>
    </row>
    <row r="22" spans="1:13" ht="15.75" thickBot="1">
      <c r="A22" s="474"/>
      <c r="B22" s="1257">
        <v>12</v>
      </c>
      <c r="C22" s="1259" t="s">
        <v>1988</v>
      </c>
      <c r="D22" s="1259" t="s">
        <v>1955</v>
      </c>
      <c r="E22" s="1259" t="s">
        <v>1956</v>
      </c>
      <c r="F22" s="1260" t="s">
        <v>1989</v>
      </c>
      <c r="G22" s="1259" t="s">
        <v>1990</v>
      </c>
      <c r="H22" s="1259" t="s">
        <v>1959</v>
      </c>
      <c r="I22" s="1259" t="s">
        <v>916</v>
      </c>
      <c r="J22" s="261"/>
      <c r="K22" s="261"/>
      <c r="L22" s="261"/>
      <c r="M22" s="609" t="str">
        <f t="shared" si="0"/>
        <v>http://www.compaq.com.br</v>
      </c>
    </row>
    <row r="23" spans="1:13" ht="15.75" thickBot="1">
      <c r="A23" s="474"/>
      <c r="B23" s="1257">
        <v>13</v>
      </c>
      <c r="C23" s="1259" t="s">
        <v>1991</v>
      </c>
      <c r="D23" s="1259" t="s">
        <v>1955</v>
      </c>
      <c r="E23" s="1259" t="s">
        <v>1956</v>
      </c>
      <c r="F23" s="1260" t="s">
        <v>1992</v>
      </c>
      <c r="G23" s="1259" t="s">
        <v>1993</v>
      </c>
      <c r="H23" s="1259" t="s">
        <v>1959</v>
      </c>
      <c r="I23" s="1259" t="s">
        <v>916</v>
      </c>
      <c r="J23" s="261"/>
      <c r="K23" s="261"/>
      <c r="L23" s="261"/>
      <c r="M23" s="609" t="str">
        <f t="shared" si="0"/>
        <v>http://www.philco.com.br</v>
      </c>
    </row>
    <row r="24" spans="1:13" ht="15.75" thickBot="1">
      <c r="A24" s="474"/>
      <c r="B24" s="1257">
        <v>14</v>
      </c>
      <c r="C24" s="1259" t="s">
        <v>1994</v>
      </c>
      <c r="D24" s="1259" t="s">
        <v>1955</v>
      </c>
      <c r="E24" s="1259" t="s">
        <v>1956</v>
      </c>
      <c r="F24" s="1260" t="s">
        <v>1995</v>
      </c>
      <c r="G24" s="1259" t="s">
        <v>1996</v>
      </c>
      <c r="H24" s="1259" t="s">
        <v>1959</v>
      </c>
      <c r="I24" s="1259" t="s">
        <v>916</v>
      </c>
      <c r="J24" s="261"/>
      <c r="K24" s="261"/>
      <c r="L24" s="261"/>
      <c r="M24" s="609" t="str">
        <f t="shared" si="0"/>
        <v>http://www.aoc.com.br</v>
      </c>
    </row>
    <row r="25" spans="1:13" ht="15.75" thickBot="1">
      <c r="A25" s="474"/>
      <c r="B25" s="1257">
        <v>15</v>
      </c>
      <c r="C25" s="1259" t="s">
        <v>1997</v>
      </c>
      <c r="D25" s="1259" t="s">
        <v>1955</v>
      </c>
      <c r="E25" s="1259" t="s">
        <v>1956</v>
      </c>
      <c r="F25" s="1260" t="s">
        <v>1998</v>
      </c>
      <c r="G25" s="1259" t="s">
        <v>1958</v>
      </c>
      <c r="H25" s="1259" t="s">
        <v>1959</v>
      </c>
      <c r="I25" s="1259" t="s">
        <v>916</v>
      </c>
      <c r="J25" s="261"/>
      <c r="K25" s="261"/>
      <c r="L25" s="261"/>
      <c r="M25" s="609" t="str">
        <f t="shared" si="0"/>
        <v>http://www.cce.com.br</v>
      </c>
    </row>
    <row r="26" spans="1:13" ht="15.75" thickBot="1">
      <c r="A26" s="474"/>
      <c r="B26" s="1257">
        <v>16</v>
      </c>
      <c r="C26" s="1259" t="s">
        <v>1999</v>
      </c>
      <c r="D26" s="1259" t="s">
        <v>1955</v>
      </c>
      <c r="E26" s="1259" t="s">
        <v>1956</v>
      </c>
      <c r="F26" s="1260" t="s">
        <v>2000</v>
      </c>
      <c r="G26" s="1259" t="s">
        <v>2001</v>
      </c>
      <c r="H26" s="1259" t="s">
        <v>1959</v>
      </c>
      <c r="I26" s="1259" t="s">
        <v>916</v>
      </c>
      <c r="J26" s="261"/>
      <c r="K26" s="261"/>
      <c r="L26" s="261"/>
      <c r="M26" s="609" t="str">
        <f t="shared" si="0"/>
        <v>http://www.semptcl.com.br</v>
      </c>
    </row>
    <row r="27" spans="1:13" ht="15.75" thickBot="1">
      <c r="A27" s="474"/>
      <c r="B27" s="1257">
        <v>17</v>
      </c>
      <c r="C27" s="1259" t="s">
        <v>2002</v>
      </c>
      <c r="D27" s="1259" t="s">
        <v>1955</v>
      </c>
      <c r="E27" s="1259" t="s">
        <v>1956</v>
      </c>
      <c r="F27" s="1260" t="s">
        <v>1977</v>
      </c>
      <c r="G27" s="1259" t="s">
        <v>1978</v>
      </c>
      <c r="H27" s="1259" t="s">
        <v>1959</v>
      </c>
      <c r="I27" s="1259" t="s">
        <v>916</v>
      </c>
      <c r="J27" s="261"/>
      <c r="K27" s="261"/>
      <c r="L27" s="261"/>
      <c r="M27" s="609" t="str">
        <f t="shared" si="0"/>
        <v>http://www.lg.com/br</v>
      </c>
    </row>
    <row r="28" spans="1:13" ht="15.75" thickBot="1">
      <c r="A28" s="474"/>
      <c r="B28" s="1257">
        <v>18</v>
      </c>
      <c r="C28" s="1259" t="s">
        <v>2003</v>
      </c>
      <c r="D28" s="1259" t="s">
        <v>1955</v>
      </c>
      <c r="E28" s="1259" t="s">
        <v>1956</v>
      </c>
      <c r="F28" s="1260" t="s">
        <v>2004</v>
      </c>
      <c r="G28" s="1259" t="s">
        <v>1965</v>
      </c>
      <c r="H28" s="1259" t="s">
        <v>1959</v>
      </c>
      <c r="I28" s="1259" t="s">
        <v>916</v>
      </c>
      <c r="J28" s="261"/>
      <c r="K28" s="261"/>
      <c r="L28" s="261"/>
      <c r="M28" s="609" t="str">
        <f t="shared" si="0"/>
        <v>http://www.apple.com/br</v>
      </c>
    </row>
    <row r="29" spans="1:13" ht="15.75" thickBot="1">
      <c r="A29" s="474"/>
      <c r="B29" s="1257">
        <v>19</v>
      </c>
      <c r="C29" s="1259" t="s">
        <v>2005</v>
      </c>
      <c r="D29" s="1259" t="s">
        <v>1955</v>
      </c>
      <c r="E29" s="1259" t="s">
        <v>1956</v>
      </c>
      <c r="F29" s="1260" t="s">
        <v>2006</v>
      </c>
      <c r="G29" s="1259" t="s">
        <v>2007</v>
      </c>
      <c r="H29" s="1259" t="s">
        <v>1959</v>
      </c>
      <c r="I29" s="1259" t="s">
        <v>916</v>
      </c>
      <c r="J29" s="261"/>
      <c r="K29" s="261"/>
      <c r="L29" s="261"/>
      <c r="M29" s="609" t="str">
        <f t="shared" si="0"/>
        <v>http://www.microsoft.com/pt-br</v>
      </c>
    </row>
    <row r="30" spans="1:13" ht="15.75" thickBot="1">
      <c r="A30" s="474"/>
      <c r="B30" s="1257">
        <v>20</v>
      </c>
      <c r="C30" s="1259" t="s">
        <v>2008</v>
      </c>
      <c r="D30" s="1259" t="s">
        <v>1955</v>
      </c>
      <c r="E30" s="1259" t="s">
        <v>1956</v>
      </c>
      <c r="F30" s="1260" t="s">
        <v>2009</v>
      </c>
      <c r="G30" s="1259" t="s">
        <v>2010</v>
      </c>
      <c r="H30" s="1259" t="s">
        <v>1959</v>
      </c>
      <c r="I30" s="1259" t="s">
        <v>916</v>
      </c>
      <c r="J30" s="261"/>
      <c r="K30" s="261"/>
      <c r="L30" s="261"/>
      <c r="M30" s="609" t="str">
        <f t="shared" si="0"/>
        <v>http://www.sony.com.br</v>
      </c>
    </row>
    <row r="31" spans="1:13" ht="15.75" thickBot="1">
      <c r="A31" s="474"/>
      <c r="B31" s="1257">
        <v>21</v>
      </c>
      <c r="C31" s="1259" t="s">
        <v>2011</v>
      </c>
      <c r="D31" s="1259" t="s">
        <v>1955</v>
      </c>
      <c r="E31" s="1259" t="s">
        <v>1956</v>
      </c>
      <c r="F31" s="1260" t="s">
        <v>2012</v>
      </c>
      <c r="G31" s="1259" t="s">
        <v>2010</v>
      </c>
      <c r="H31" s="1259" t="s">
        <v>1959</v>
      </c>
      <c r="I31" s="1259" t="s">
        <v>916</v>
      </c>
      <c r="J31" s="261"/>
      <c r="K31" s="261"/>
      <c r="L31" s="261"/>
      <c r="M31" s="609" t="str">
        <f t="shared" si="0"/>
        <v>http://www.toshiba.com.br</v>
      </c>
    </row>
    <row r="32" spans="1:13" ht="15.75" thickBot="1">
      <c r="A32" s="474"/>
      <c r="B32" s="1257">
        <v>22</v>
      </c>
      <c r="C32" s="1259" t="s">
        <v>2013</v>
      </c>
      <c r="D32" s="1259" t="s">
        <v>1955</v>
      </c>
      <c r="E32" s="1259" t="s">
        <v>1956</v>
      </c>
      <c r="F32" s="1260" t="s">
        <v>2014</v>
      </c>
      <c r="G32" s="1259" t="s">
        <v>2010</v>
      </c>
      <c r="H32" s="1259" t="s">
        <v>1959</v>
      </c>
      <c r="I32" s="1259" t="s">
        <v>916</v>
      </c>
      <c r="J32" s="261"/>
      <c r="K32" s="261"/>
      <c r="L32" s="261"/>
      <c r="M32" s="609" t="str">
        <f t="shared" si="0"/>
        <v>http://www.panasonic.com/br</v>
      </c>
    </row>
    <row r="33" spans="1:13" ht="15.75" thickBot="1">
      <c r="A33" s="474"/>
      <c r="B33" s="1257">
        <v>23</v>
      </c>
      <c r="C33" s="1259" t="s">
        <v>2015</v>
      </c>
      <c r="D33" s="1259" t="s">
        <v>1955</v>
      </c>
      <c r="E33" s="1259" t="s">
        <v>1956</v>
      </c>
      <c r="F33" s="1260" t="s">
        <v>2016</v>
      </c>
      <c r="G33" s="1259" t="s">
        <v>2017</v>
      </c>
      <c r="H33" s="1259" t="s">
        <v>1959</v>
      </c>
      <c r="I33" s="1259" t="s">
        <v>916</v>
      </c>
      <c r="J33" s="261"/>
      <c r="K33" s="261"/>
      <c r="L33" s="261"/>
      <c r="M33" s="609" t="str">
        <f t="shared" si="0"/>
        <v>http://www.philips.com.br</v>
      </c>
    </row>
    <row r="34" spans="1:13" ht="15.75" thickBot="1">
      <c r="A34" s="474"/>
      <c r="B34" s="1257">
        <v>24</v>
      </c>
      <c r="C34" s="1259" t="s">
        <v>2018</v>
      </c>
      <c r="D34" s="1259" t="s">
        <v>1955</v>
      </c>
      <c r="E34" s="1259" t="s">
        <v>1956</v>
      </c>
      <c r="F34" s="1260" t="s">
        <v>2019</v>
      </c>
      <c r="G34" s="1259" t="s">
        <v>2020</v>
      </c>
      <c r="H34" s="1259" t="s">
        <v>1959</v>
      </c>
      <c r="I34" s="1259" t="s">
        <v>916</v>
      </c>
      <c r="J34" s="261"/>
      <c r="K34" s="261"/>
      <c r="L34" s="261"/>
      <c r="M34" s="609" t="str">
        <f t="shared" si="0"/>
        <v>http://www.benq.com/pt-br</v>
      </c>
    </row>
    <row r="35" spans="1:13" ht="15.75" thickBot="1">
      <c r="A35" s="474"/>
      <c r="B35" s="1257">
        <v>25</v>
      </c>
      <c r="C35" s="1259" t="s">
        <v>2021</v>
      </c>
      <c r="D35" s="1259" t="s">
        <v>1955</v>
      </c>
      <c r="E35" s="1259" t="s">
        <v>1956</v>
      </c>
      <c r="F35" s="1260" t="s">
        <v>2022</v>
      </c>
      <c r="G35" s="1259" t="s">
        <v>2020</v>
      </c>
      <c r="H35" s="1259" t="s">
        <v>1959</v>
      </c>
      <c r="I35" s="1259" t="s">
        <v>916</v>
      </c>
      <c r="J35" s="261"/>
      <c r="K35" s="261"/>
      <c r="L35" s="261"/>
      <c r="M35" s="609" t="str">
        <f t="shared" si="0"/>
        <v>http://www.viewsonic.com/br</v>
      </c>
    </row>
    <row r="36" spans="1:13" ht="15.75" thickBot="1">
      <c r="A36" s="474"/>
      <c r="B36" s="1257">
        <v>26</v>
      </c>
      <c r="C36" s="1259" t="s">
        <v>2023</v>
      </c>
      <c r="D36" s="1259" t="s">
        <v>1955</v>
      </c>
      <c r="E36" s="1259" t="s">
        <v>1956</v>
      </c>
      <c r="F36" s="1260" t="s">
        <v>2024</v>
      </c>
      <c r="G36" s="1259" t="s">
        <v>2025</v>
      </c>
      <c r="H36" s="1259" t="s">
        <v>1959</v>
      </c>
      <c r="I36" s="1259" t="s">
        <v>916</v>
      </c>
      <c r="J36" s="261"/>
      <c r="K36" s="261"/>
      <c r="L36" s="261"/>
      <c r="M36" s="609" t="str">
        <f t="shared" si="0"/>
        <v>http://www.gigabyte.com/br</v>
      </c>
    </row>
    <row r="37" spans="1:13" ht="15.75" thickBot="1">
      <c r="A37" s="474"/>
      <c r="B37" s="1257">
        <v>27</v>
      </c>
      <c r="C37" s="1259" t="s">
        <v>2026</v>
      </c>
      <c r="D37" s="1259" t="s">
        <v>1955</v>
      </c>
      <c r="E37" s="1259" t="s">
        <v>1956</v>
      </c>
      <c r="F37" s="1260" t="s">
        <v>2027</v>
      </c>
      <c r="G37" s="1259" t="s">
        <v>2025</v>
      </c>
      <c r="H37" s="1259" t="s">
        <v>1959</v>
      </c>
      <c r="I37" s="1259" t="s">
        <v>916</v>
      </c>
      <c r="J37" s="261"/>
      <c r="K37" s="261"/>
      <c r="L37" s="261"/>
      <c r="M37" s="609" t="str">
        <f t="shared" si="0"/>
        <v>http://www.msibrasil.com.br</v>
      </c>
    </row>
    <row r="38" spans="1:13" ht="15.75" thickBot="1">
      <c r="A38" s="474"/>
      <c r="B38" s="1257">
        <v>28</v>
      </c>
      <c r="C38" s="1259" t="s">
        <v>2028</v>
      </c>
      <c r="D38" s="1259" t="s">
        <v>1955</v>
      </c>
      <c r="E38" s="1259" t="s">
        <v>1956</v>
      </c>
      <c r="F38" s="1260" t="s">
        <v>2029</v>
      </c>
      <c r="G38" s="1259" t="s">
        <v>2030</v>
      </c>
      <c r="H38" s="1259" t="s">
        <v>1959</v>
      </c>
      <c r="I38" s="1259" t="s">
        <v>916</v>
      </c>
      <c r="J38" s="261"/>
      <c r="K38" s="261"/>
      <c r="L38" s="261"/>
      <c r="M38" s="609" t="str">
        <f t="shared" si="0"/>
        <v>http://www.corsair.com/br/pt</v>
      </c>
    </row>
    <row r="39" spans="1:13" ht="15.75" thickBot="1">
      <c r="A39" s="474"/>
      <c r="B39" s="1257">
        <v>29</v>
      </c>
      <c r="C39" s="1259" t="s">
        <v>2031</v>
      </c>
      <c r="D39" s="1259" t="s">
        <v>1955</v>
      </c>
      <c r="E39" s="1259" t="s">
        <v>1956</v>
      </c>
      <c r="F39" s="1260" t="s">
        <v>2032</v>
      </c>
      <c r="G39" s="1259" t="s">
        <v>2033</v>
      </c>
      <c r="H39" s="1259" t="s">
        <v>1959</v>
      </c>
      <c r="I39" s="1259" t="s">
        <v>916</v>
      </c>
      <c r="J39" s="261"/>
      <c r="K39" s="261"/>
      <c r="L39" s="261"/>
      <c r="M39" s="609" t="str">
        <f t="shared" si="0"/>
        <v>http://www.kingston.com/br</v>
      </c>
    </row>
    <row r="40" spans="1:13" ht="15.75" thickBot="1">
      <c r="A40" s="474"/>
      <c r="B40" s="1257">
        <v>30</v>
      </c>
      <c r="C40" s="1259" t="s">
        <v>2034</v>
      </c>
      <c r="D40" s="1259" t="s">
        <v>1955</v>
      </c>
      <c r="E40" s="1259" t="s">
        <v>1956</v>
      </c>
      <c r="F40" s="1260" t="s">
        <v>2035</v>
      </c>
      <c r="G40" s="1259" t="s">
        <v>2036</v>
      </c>
      <c r="H40" s="1259" t="s">
        <v>1959</v>
      </c>
      <c r="I40" s="1259" t="s">
        <v>916</v>
      </c>
      <c r="J40" s="261"/>
      <c r="K40" s="261"/>
      <c r="L40" s="261"/>
      <c r="M40" s="609" t="str">
        <f t="shared" si="0"/>
        <v>http://www.seagate.com/br/pt</v>
      </c>
    </row>
    <row r="41" spans="1:13" ht="15.75" thickBot="1">
      <c r="A41" s="474"/>
      <c r="J41" s="261"/>
      <c r="K41" s="261"/>
      <c r="L41" s="261"/>
      <c r="M41" s="609" t="str">
        <f t="shared" ref="M41:M58" si="1" xml:space="preserve"> "http://" &amp; F41</f>
        <v>http://</v>
      </c>
    </row>
    <row r="42" spans="1:13" ht="15.75" thickBot="1">
      <c r="A42" s="474"/>
      <c r="J42" s="261"/>
      <c r="K42" s="261"/>
      <c r="L42" s="261"/>
      <c r="M42" s="609" t="str">
        <f t="shared" si="1"/>
        <v>http://</v>
      </c>
    </row>
    <row r="43" spans="1:13" ht="19.5" thickBot="1">
      <c r="A43" s="474"/>
      <c r="B43" s="1355" t="s">
        <v>2037</v>
      </c>
      <c r="C43" s="1356"/>
      <c r="D43" s="1356"/>
      <c r="E43" s="1356"/>
      <c r="F43" s="1356"/>
      <c r="G43" s="1356"/>
      <c r="H43" s="1356"/>
      <c r="I43" s="1356"/>
      <c r="J43" s="261"/>
      <c r="K43" s="261"/>
      <c r="L43" s="261"/>
      <c r="M43" s="609" t="str">
        <f t="shared" si="1"/>
        <v>http://</v>
      </c>
    </row>
    <row r="44" spans="1:13" ht="15.75" thickBot="1">
      <c r="A44" s="474"/>
      <c r="B44" s="5"/>
      <c r="C44"/>
      <c r="D44"/>
      <c r="E44"/>
      <c r="F44"/>
      <c r="G44"/>
      <c r="H44"/>
      <c r="I44"/>
      <c r="J44" s="261"/>
      <c r="K44" s="261"/>
      <c r="L44" s="261"/>
      <c r="M44" s="609" t="str">
        <f t="shared" si="1"/>
        <v>http://</v>
      </c>
    </row>
    <row r="45" spans="1:13" ht="16.5" thickTop="1" thickBot="1">
      <c r="A45" s="474"/>
      <c r="B45" s="259" t="s">
        <v>592</v>
      </c>
      <c r="C45" s="259" t="s">
        <v>1952</v>
      </c>
      <c r="D45" s="259" t="s">
        <v>539</v>
      </c>
      <c r="E45" s="259" t="s">
        <v>540</v>
      </c>
      <c r="F45" s="259" t="s">
        <v>548</v>
      </c>
      <c r="G45" s="259" t="s">
        <v>1953</v>
      </c>
      <c r="H45" s="259" t="s">
        <v>541</v>
      </c>
      <c r="I45" s="259" t="s">
        <v>542</v>
      </c>
      <c r="J45" s="261"/>
      <c r="K45" s="261"/>
      <c r="L45" s="261"/>
      <c r="M45" s="609" t="str">
        <f t="shared" si="1"/>
        <v>http://Link do Site</v>
      </c>
    </row>
    <row r="46" spans="1:13" ht="31.5" thickTop="1" thickBot="1">
      <c r="A46" s="474"/>
      <c r="B46" s="1257">
        <v>1</v>
      </c>
      <c r="C46" s="1259" t="s">
        <v>2038</v>
      </c>
      <c r="D46" s="1259" t="s">
        <v>1955</v>
      </c>
      <c r="E46" s="1259" t="s">
        <v>2039</v>
      </c>
      <c r="F46" s="1260" t="s">
        <v>2040</v>
      </c>
      <c r="G46" s="1259" t="s">
        <v>2041</v>
      </c>
      <c r="H46" s="1259" t="s">
        <v>2042</v>
      </c>
      <c r="I46" s="1259" t="s">
        <v>916</v>
      </c>
      <c r="J46" s="261"/>
      <c r="K46" s="261"/>
      <c r="L46" s="261"/>
      <c r="M46" s="609" t="str">
        <f t="shared" si="1"/>
        <v>http://www.datacom.ind.br</v>
      </c>
    </row>
    <row r="47" spans="1:13" ht="15.75" thickBot="1">
      <c r="A47" s="474"/>
      <c r="B47" s="1257">
        <v>2</v>
      </c>
      <c r="C47" s="1259" t="s">
        <v>2043</v>
      </c>
      <c r="D47" s="1259" t="s">
        <v>1955</v>
      </c>
      <c r="E47" s="1259" t="s">
        <v>1956</v>
      </c>
      <c r="F47" s="1260" t="s">
        <v>2044</v>
      </c>
      <c r="G47" s="1259" t="s">
        <v>2045</v>
      </c>
      <c r="H47" s="1259" t="s">
        <v>1959</v>
      </c>
      <c r="I47" s="1259" t="s">
        <v>916</v>
      </c>
      <c r="J47" s="261"/>
      <c r="K47" s="261"/>
      <c r="L47" s="261"/>
      <c r="M47" s="609" t="str">
        <f t="shared" si="1"/>
        <v>http://www.ncomputing.com</v>
      </c>
    </row>
    <row r="48" spans="1:13" ht="15.75" thickBot="1">
      <c r="A48" s="474"/>
      <c r="B48" s="1257">
        <v>3</v>
      </c>
      <c r="C48" s="1259" t="s">
        <v>2046</v>
      </c>
      <c r="D48" s="1259" t="s">
        <v>1955</v>
      </c>
      <c r="E48" s="1259" t="s">
        <v>1956</v>
      </c>
      <c r="F48" s="1260" t="s">
        <v>2047</v>
      </c>
      <c r="G48" s="1259" t="s">
        <v>2048</v>
      </c>
      <c r="H48" s="1259" t="s">
        <v>1959</v>
      </c>
      <c r="I48" s="1259" t="s">
        <v>916</v>
      </c>
      <c r="J48" s="261"/>
      <c r="K48" s="261"/>
      <c r="L48" s="261"/>
      <c r="M48" s="609" t="str">
        <f t="shared" si="1"/>
        <v>http://www.thinnetworks.com.br</v>
      </c>
    </row>
    <row r="49" spans="1:13" ht="15.75" thickBot="1">
      <c r="A49" s="474"/>
      <c r="B49" s="1257">
        <v>4</v>
      </c>
      <c r="C49" s="1259" t="s">
        <v>2049</v>
      </c>
      <c r="D49" s="1259" t="s">
        <v>1955</v>
      </c>
      <c r="E49" s="1259" t="s">
        <v>1956</v>
      </c>
      <c r="F49" s="1260" t="s">
        <v>2050</v>
      </c>
      <c r="G49" s="1259" t="s">
        <v>1990</v>
      </c>
      <c r="H49" s="1259" t="s">
        <v>1959</v>
      </c>
      <c r="I49" s="1259" t="s">
        <v>916</v>
      </c>
      <c r="J49" s="261"/>
      <c r="K49" s="261"/>
      <c r="L49" s="261"/>
      <c r="M49" s="609" t="str">
        <f t="shared" si="1"/>
        <v>http://www.tecnoworld.com.br</v>
      </c>
    </row>
    <row r="50" spans="1:13" ht="15.75" thickBot="1">
      <c r="A50" s="474"/>
      <c r="B50" s="1257">
        <v>5</v>
      </c>
      <c r="C50" s="1259" t="s">
        <v>2051</v>
      </c>
      <c r="D50" s="1259" t="s">
        <v>1955</v>
      </c>
      <c r="E50" s="1259" t="s">
        <v>1956</v>
      </c>
      <c r="F50" s="1260" t="s">
        <v>2052</v>
      </c>
      <c r="G50" s="1259" t="s">
        <v>2053</v>
      </c>
      <c r="H50" s="1259" t="s">
        <v>1959</v>
      </c>
      <c r="I50" s="1259" t="s">
        <v>916</v>
      </c>
      <c r="J50" s="261"/>
      <c r="K50" s="261"/>
      <c r="L50" s="261"/>
      <c r="M50" s="609" t="str">
        <f t="shared" si="1"/>
        <v>http://www.microboard.com.br</v>
      </c>
    </row>
    <row r="51" spans="1:13" ht="15.75" thickBot="1">
      <c r="A51" s="474"/>
      <c r="B51" s="1257">
        <v>6</v>
      </c>
      <c r="C51" s="1259" t="s">
        <v>2054</v>
      </c>
      <c r="D51" s="1259" t="s">
        <v>1955</v>
      </c>
      <c r="E51" s="1259" t="s">
        <v>1956</v>
      </c>
      <c r="F51" s="1260" t="s">
        <v>2055</v>
      </c>
      <c r="G51" s="1259" t="s">
        <v>1990</v>
      </c>
      <c r="H51" s="1259" t="s">
        <v>1959</v>
      </c>
      <c r="I51" s="1259" t="s">
        <v>916</v>
      </c>
      <c r="J51" s="261"/>
      <c r="K51" s="261"/>
      <c r="L51" s="261"/>
      <c r="M51" s="609" t="str">
        <f t="shared" si="1"/>
        <v>http://www.kennex.com.br</v>
      </c>
    </row>
    <row r="52" spans="1:13" ht="15.75" thickBot="1">
      <c r="A52" s="474"/>
      <c r="B52" s="1257">
        <v>7</v>
      </c>
      <c r="C52" s="1259" t="s">
        <v>2056</v>
      </c>
      <c r="D52" s="1259" t="s">
        <v>1955</v>
      </c>
      <c r="E52" s="1259" t="s">
        <v>1956</v>
      </c>
      <c r="F52" s="1260" t="s">
        <v>2057</v>
      </c>
      <c r="G52" s="1259" t="s">
        <v>2058</v>
      </c>
      <c r="H52" s="1259" t="s">
        <v>1959</v>
      </c>
      <c r="I52" s="1259" t="s">
        <v>916</v>
      </c>
      <c r="J52" s="261"/>
      <c r="K52" s="261"/>
      <c r="L52" s="261"/>
      <c r="M52" s="609" t="str">
        <f t="shared" si="1"/>
        <v>http://www.exbom.com.br</v>
      </c>
    </row>
    <row r="53" spans="1:13" ht="15.75" thickBot="1">
      <c r="A53" s="474"/>
      <c r="B53" s="1257">
        <v>8</v>
      </c>
      <c r="C53" s="1259" t="s">
        <v>2059</v>
      </c>
      <c r="D53" s="1259" t="s">
        <v>1955</v>
      </c>
      <c r="E53" s="1259" t="s">
        <v>1956</v>
      </c>
      <c r="F53" s="1260" t="s">
        <v>2060</v>
      </c>
      <c r="G53" s="1259" t="s">
        <v>2058</v>
      </c>
      <c r="H53" s="1259" t="s">
        <v>1959</v>
      </c>
      <c r="I53" s="1259" t="s">
        <v>916</v>
      </c>
      <c r="J53" s="261"/>
      <c r="K53" s="261"/>
      <c r="L53" s="261"/>
      <c r="M53" s="609" t="str">
        <f t="shared" si="1"/>
        <v>http://www.leadership.com.br</v>
      </c>
    </row>
    <row r="54" spans="1:13" ht="15.75" thickBot="1">
      <c r="A54" s="474"/>
      <c r="B54" s="1257">
        <v>9</v>
      </c>
      <c r="C54" s="1259" t="s">
        <v>2061</v>
      </c>
      <c r="D54" s="1259" t="s">
        <v>1955</v>
      </c>
      <c r="E54" s="1259" t="s">
        <v>1956</v>
      </c>
      <c r="F54" s="1260" t="s">
        <v>2062</v>
      </c>
      <c r="G54" s="1259" t="s">
        <v>2058</v>
      </c>
      <c r="H54" s="1259" t="s">
        <v>1959</v>
      </c>
      <c r="I54" s="1259" t="s">
        <v>916</v>
      </c>
      <c r="J54" s="261"/>
      <c r="K54" s="261"/>
      <c r="L54" s="261"/>
      <c r="M54" s="609" t="str">
        <f t="shared" si="1"/>
        <v>http://www.maxprint.com.br</v>
      </c>
    </row>
    <row r="55" spans="1:13" ht="15.75" thickBot="1">
      <c r="A55" s="474"/>
      <c r="B55" s="1257">
        <v>10</v>
      </c>
      <c r="C55" s="1259" t="s">
        <v>2063</v>
      </c>
      <c r="D55" s="1259" t="s">
        <v>1955</v>
      </c>
      <c r="E55" s="1259" t="s">
        <v>1956</v>
      </c>
      <c r="F55" s="1260" t="s">
        <v>2064</v>
      </c>
      <c r="G55" s="1259" t="s">
        <v>2065</v>
      </c>
      <c r="H55" s="1259" t="s">
        <v>1959</v>
      </c>
      <c r="I55" s="1259" t="s">
        <v>916</v>
      </c>
      <c r="J55" s="261"/>
      <c r="K55" s="261"/>
      <c r="L55" s="261"/>
      <c r="M55" s="609" t="str">
        <f t="shared" si="1"/>
        <v>http://www.multilaserpro.com.br</v>
      </c>
    </row>
    <row r="56" spans="1:13" ht="15.75" thickBot="1">
      <c r="A56" s="474"/>
      <c r="B56" s="1257">
        <v>11</v>
      </c>
      <c r="C56" s="1259" t="s">
        <v>2066</v>
      </c>
      <c r="D56" s="1259" t="s">
        <v>1955</v>
      </c>
      <c r="E56" s="1259" t="s">
        <v>1956</v>
      </c>
      <c r="F56" s="1260" t="s">
        <v>2067</v>
      </c>
      <c r="G56" s="1259" t="s">
        <v>2068</v>
      </c>
      <c r="H56" s="1259" t="s">
        <v>1959</v>
      </c>
      <c r="I56" s="1259" t="s">
        <v>916</v>
      </c>
      <c r="J56" s="261"/>
      <c r="K56" s="261"/>
      <c r="L56" s="261"/>
      <c r="M56" s="609" t="str">
        <f t="shared" si="1"/>
        <v>http://www.pcyes.com.br</v>
      </c>
    </row>
    <row r="57" spans="1:13" ht="15.75" thickBot="1">
      <c r="A57" s="474"/>
      <c r="B57" s="1257">
        <v>12</v>
      </c>
      <c r="C57" s="1259" t="s">
        <v>2069</v>
      </c>
      <c r="D57" s="1259" t="s">
        <v>1955</v>
      </c>
      <c r="E57" s="1259" t="s">
        <v>1956</v>
      </c>
      <c r="F57" s="1260" t="s">
        <v>2070</v>
      </c>
      <c r="G57" s="1259" t="s">
        <v>2058</v>
      </c>
      <c r="H57" s="1259" t="s">
        <v>1959</v>
      </c>
      <c r="I57" s="1259" t="s">
        <v>916</v>
      </c>
      <c r="J57" s="261"/>
      <c r="K57" s="261"/>
      <c r="L57" s="261"/>
      <c r="M57" s="609" t="str">
        <f t="shared" si="1"/>
        <v>http://www.warrior.com.br</v>
      </c>
    </row>
    <row r="58" spans="1:13" ht="15.75" thickBot="1">
      <c r="A58" s="474"/>
      <c r="B58" s="1257">
        <v>13</v>
      </c>
      <c r="C58" s="1259" t="s">
        <v>2071</v>
      </c>
      <c r="D58" s="1259" t="s">
        <v>1955</v>
      </c>
      <c r="E58" s="1259" t="s">
        <v>1956</v>
      </c>
      <c r="F58" s="1260" t="s">
        <v>2072</v>
      </c>
      <c r="G58" s="1259" t="s">
        <v>2058</v>
      </c>
      <c r="H58" s="1259" t="s">
        <v>1959</v>
      </c>
      <c r="I58" s="1259" t="s">
        <v>916</v>
      </c>
      <c r="J58" s="261"/>
      <c r="K58" s="261"/>
      <c r="L58" s="261"/>
      <c r="M58" s="609" t="str">
        <f t="shared" si="1"/>
        <v>http://www.fortrek.com.br</v>
      </c>
    </row>
    <row r="59" spans="1:13" ht="15.75" thickBot="1">
      <c r="A59" s="474"/>
      <c r="B59" s="1257">
        <v>14</v>
      </c>
      <c r="C59" s="1259" t="s">
        <v>2073</v>
      </c>
      <c r="D59" s="1259" t="s">
        <v>1955</v>
      </c>
      <c r="E59" s="1259" t="s">
        <v>1956</v>
      </c>
      <c r="F59" s="1260" t="s">
        <v>2074</v>
      </c>
      <c r="G59" s="1259" t="s">
        <v>2058</v>
      </c>
      <c r="H59" s="1259" t="s">
        <v>1959</v>
      </c>
      <c r="I59" s="1259" t="s">
        <v>916</v>
      </c>
    </row>
    <row r="60" spans="1:13" ht="18.75" customHeight="1" thickBot="1">
      <c r="A60" s="474"/>
      <c r="B60" s="1257">
        <v>15</v>
      </c>
      <c r="C60" s="1259" t="s">
        <v>2075</v>
      </c>
      <c r="D60" s="1259" t="s">
        <v>1955</v>
      </c>
      <c r="E60" s="1259" t="s">
        <v>1956</v>
      </c>
      <c r="F60" s="1260" t="s">
        <v>2076</v>
      </c>
      <c r="G60" s="1259" t="s">
        <v>2058</v>
      </c>
      <c r="H60" s="1259" t="s">
        <v>1959</v>
      </c>
      <c r="I60" s="1259" t="s">
        <v>916</v>
      </c>
    </row>
    <row r="61" spans="1:13" ht="15.75" thickBot="1">
      <c r="A61" s="474"/>
      <c r="B61" s="1257">
        <v>16</v>
      </c>
      <c r="C61" s="1259" t="s">
        <v>2077</v>
      </c>
      <c r="D61" s="1259" t="s">
        <v>1955</v>
      </c>
      <c r="E61" s="1259" t="s">
        <v>1956</v>
      </c>
      <c r="F61" s="1260" t="s">
        <v>2078</v>
      </c>
      <c r="G61" s="1259" t="s">
        <v>2058</v>
      </c>
      <c r="H61" s="1259" t="s">
        <v>1959</v>
      </c>
      <c r="I61" s="1259" t="s">
        <v>916</v>
      </c>
    </row>
    <row r="62" spans="1:13" ht="15.75" thickBot="1">
      <c r="A62" s="474"/>
      <c r="B62" s="1257">
        <v>17</v>
      </c>
      <c r="C62" s="1259" t="s">
        <v>2079</v>
      </c>
      <c r="D62" s="1259" t="s">
        <v>1955</v>
      </c>
      <c r="E62" s="1259" t="s">
        <v>1956</v>
      </c>
      <c r="F62" s="1260" t="s">
        <v>2080</v>
      </c>
      <c r="G62" s="1259" t="s">
        <v>2081</v>
      </c>
      <c r="H62" s="1259" t="s">
        <v>1959</v>
      </c>
      <c r="I62" s="1259" t="s">
        <v>916</v>
      </c>
    </row>
    <row r="63" spans="1:13" ht="15.75" thickBot="1">
      <c r="A63" s="474"/>
      <c r="B63" s="1257">
        <v>18</v>
      </c>
      <c r="C63" s="1259" t="s">
        <v>2082</v>
      </c>
      <c r="D63" s="1259" t="s">
        <v>1955</v>
      </c>
      <c r="E63" s="1259" t="s">
        <v>1956</v>
      </c>
      <c r="F63" s="1260" t="s">
        <v>2083</v>
      </c>
      <c r="G63" s="1259" t="s">
        <v>2058</v>
      </c>
      <c r="H63" s="1259" t="s">
        <v>1959</v>
      </c>
      <c r="I63" s="1259" t="s">
        <v>916</v>
      </c>
    </row>
    <row r="64" spans="1:13" ht="16.5" thickTop="1" thickBot="1">
      <c r="A64" s="474"/>
      <c r="B64" s="1257">
        <v>19</v>
      </c>
      <c r="C64" s="1259" t="s">
        <v>2084</v>
      </c>
      <c r="D64" s="1259" t="s">
        <v>1955</v>
      </c>
      <c r="E64" s="1259" t="s">
        <v>1956</v>
      </c>
      <c r="F64" s="1260" t="s">
        <v>2085</v>
      </c>
      <c r="G64" s="1259" t="s">
        <v>2058</v>
      </c>
      <c r="H64" s="1259" t="s">
        <v>1959</v>
      </c>
      <c r="I64" s="1259" t="s">
        <v>916</v>
      </c>
      <c r="J64" s="259" t="s">
        <v>1360</v>
      </c>
      <c r="K64" s="259" t="s">
        <v>541</v>
      </c>
      <c r="L64" s="259" t="s">
        <v>542</v>
      </c>
    </row>
    <row r="65" spans="1:13" ht="15.75" thickBot="1">
      <c r="A65" s="474"/>
      <c r="B65" s="1257">
        <v>20</v>
      </c>
      <c r="C65" s="1259" t="s">
        <v>2086</v>
      </c>
      <c r="D65" s="1259" t="s">
        <v>1955</v>
      </c>
      <c r="E65" s="1259" t="s">
        <v>1956</v>
      </c>
      <c r="F65" s="1260" t="s">
        <v>2087</v>
      </c>
      <c r="G65" s="1259" t="s">
        <v>2058</v>
      </c>
      <c r="H65" s="1259" t="s">
        <v>1959</v>
      </c>
      <c r="I65" s="1259" t="s">
        <v>916</v>
      </c>
      <c r="J65" s="611"/>
      <c r="K65" s="261"/>
      <c r="L65" s="261"/>
      <c r="M65" s="609" t="str">
        <f t="shared" ref="M65:M99" si="2" xml:space="preserve"> "http://" &amp; F65</f>
        <v>http://www.bright.com.br</v>
      </c>
    </row>
    <row r="66" spans="1:13" ht="15.75" thickBot="1">
      <c r="A66" s="474"/>
      <c r="B66" s="1257">
        <v>21</v>
      </c>
      <c r="C66" s="1259" t="s">
        <v>2088</v>
      </c>
      <c r="D66" s="1259" t="s">
        <v>1955</v>
      </c>
      <c r="E66" s="1259" t="s">
        <v>1956</v>
      </c>
      <c r="F66" s="1260" t="s">
        <v>2089</v>
      </c>
      <c r="G66" s="1259" t="s">
        <v>2058</v>
      </c>
      <c r="H66" s="1259" t="s">
        <v>1959</v>
      </c>
      <c r="I66" s="1259" t="s">
        <v>916</v>
      </c>
      <c r="J66" s="611"/>
      <c r="K66" s="261"/>
      <c r="L66" s="261"/>
      <c r="M66" s="609" t="str">
        <f t="shared" si="2"/>
        <v>http://www.vinik.com.br</v>
      </c>
    </row>
    <row r="67" spans="1:13" ht="15.75" thickBot="1">
      <c r="A67" s="474"/>
      <c r="B67" s="1257">
        <v>22</v>
      </c>
      <c r="C67" s="1259" t="s">
        <v>2090</v>
      </c>
      <c r="D67" s="1259" t="s">
        <v>1955</v>
      </c>
      <c r="E67" s="1259" t="s">
        <v>1956</v>
      </c>
      <c r="F67" s="1260" t="s">
        <v>2091</v>
      </c>
      <c r="G67" s="1259" t="s">
        <v>2058</v>
      </c>
      <c r="H67" s="1259" t="s">
        <v>1959</v>
      </c>
      <c r="I67" s="1259" t="s">
        <v>916</v>
      </c>
      <c r="J67" s="611"/>
      <c r="K67" s="261"/>
      <c r="L67" s="261"/>
      <c r="M67" s="609" t="str">
        <f t="shared" si="2"/>
        <v>http://www.evolut.com.br</v>
      </c>
    </row>
    <row r="68" spans="1:13" ht="15.75" thickBot="1">
      <c r="A68" s="474"/>
      <c r="B68" s="1257">
        <v>23</v>
      </c>
      <c r="C68" s="1259" t="s">
        <v>2092</v>
      </c>
      <c r="D68" s="1259" t="s">
        <v>1955</v>
      </c>
      <c r="E68" s="1259" t="s">
        <v>1956</v>
      </c>
      <c r="F68" s="1260" t="s">
        <v>2093</v>
      </c>
      <c r="G68" s="1259" t="s">
        <v>2058</v>
      </c>
      <c r="H68" s="1259" t="s">
        <v>1959</v>
      </c>
      <c r="I68" s="1259" t="s">
        <v>916</v>
      </c>
      <c r="J68" s="611"/>
      <c r="K68" s="261"/>
      <c r="L68" s="261"/>
      <c r="M68" s="609" t="str">
        <f t="shared" si="2"/>
        <v>http://www.hoopson.com.br</v>
      </c>
    </row>
    <row r="69" spans="1:13" ht="15.75" thickBot="1">
      <c r="A69" s="474"/>
      <c r="B69" s="1257">
        <v>24</v>
      </c>
      <c r="C69" s="1259" t="s">
        <v>2094</v>
      </c>
      <c r="D69" s="1259" t="s">
        <v>1955</v>
      </c>
      <c r="E69" s="1259" t="s">
        <v>1956</v>
      </c>
      <c r="F69" s="1260" t="s">
        <v>2095</v>
      </c>
      <c r="G69" s="1259" t="s">
        <v>2058</v>
      </c>
      <c r="H69" s="1259" t="s">
        <v>1959</v>
      </c>
      <c r="I69" s="1259" t="s">
        <v>916</v>
      </c>
      <c r="J69" s="611"/>
      <c r="K69" s="261"/>
      <c r="L69" s="261"/>
      <c r="M69" s="609" t="str">
        <f t="shared" si="2"/>
        <v>http://www.xzone.com.br</v>
      </c>
    </row>
    <row r="70" spans="1:13" ht="15.75" thickBot="1">
      <c r="A70" s="474"/>
      <c r="B70" s="1257">
        <v>25</v>
      </c>
      <c r="C70" s="1259" t="s">
        <v>2096</v>
      </c>
      <c r="D70" s="1259" t="s">
        <v>1955</v>
      </c>
      <c r="E70" s="1259" t="s">
        <v>1956</v>
      </c>
      <c r="F70" s="1260" t="s">
        <v>2097</v>
      </c>
      <c r="G70" s="1259" t="s">
        <v>2058</v>
      </c>
      <c r="H70" s="1259" t="s">
        <v>1959</v>
      </c>
      <c r="I70" s="1259" t="s">
        <v>916</v>
      </c>
      <c r="J70" s="611"/>
      <c r="K70" s="261"/>
      <c r="L70" s="261"/>
      <c r="M70" s="609" t="str">
        <f t="shared" si="2"/>
        <v>http://www.mymax.com.br</v>
      </c>
    </row>
    <row r="71" spans="1:13" ht="15.75" thickBot="1">
      <c r="A71" s="474"/>
      <c r="B71" s="1257">
        <v>26</v>
      </c>
      <c r="C71" s="1259" t="s">
        <v>2098</v>
      </c>
      <c r="D71" s="1259" t="s">
        <v>1955</v>
      </c>
      <c r="E71" s="1259" t="s">
        <v>1956</v>
      </c>
      <c r="F71" s="1260" t="s">
        <v>2099</v>
      </c>
      <c r="G71" s="1259" t="s">
        <v>2058</v>
      </c>
      <c r="H71" s="1259" t="s">
        <v>1959</v>
      </c>
      <c r="I71" s="1259" t="s">
        <v>916</v>
      </c>
      <c r="J71" s="611"/>
      <c r="K71" s="261"/>
      <c r="L71" s="261"/>
      <c r="M71" s="609" t="str">
        <f t="shared" si="2"/>
        <v>http://www.dazz.com.br</v>
      </c>
    </row>
    <row r="72" spans="1:13" ht="15.75" thickBot="1">
      <c r="A72" s="474"/>
      <c r="B72" s="1257">
        <v>27</v>
      </c>
      <c r="C72" s="1259" t="s">
        <v>2100</v>
      </c>
      <c r="D72" s="1259" t="s">
        <v>1955</v>
      </c>
      <c r="E72" s="1259" t="s">
        <v>1956</v>
      </c>
      <c r="F72" s="1260" t="s">
        <v>2101</v>
      </c>
      <c r="G72" s="1259" t="s">
        <v>2058</v>
      </c>
      <c r="H72" s="1259" t="s">
        <v>1959</v>
      </c>
      <c r="I72" s="1259" t="s">
        <v>916</v>
      </c>
      <c r="J72" s="611"/>
      <c r="K72" s="261"/>
      <c r="L72" s="261"/>
      <c r="M72" s="609" t="str">
        <f t="shared" si="2"/>
        <v>http://www.newlink.com.br</v>
      </c>
    </row>
    <row r="73" spans="1:13" ht="15.75" thickBot="1">
      <c r="A73" s="474"/>
      <c r="B73" s="1257">
        <v>28</v>
      </c>
      <c r="C73" s="1259" t="s">
        <v>2102</v>
      </c>
      <c r="D73" s="1259" t="s">
        <v>1955</v>
      </c>
      <c r="E73" s="1259" t="s">
        <v>1956</v>
      </c>
      <c r="F73" s="1260" t="s">
        <v>2103</v>
      </c>
      <c r="G73" s="1259" t="s">
        <v>2104</v>
      </c>
      <c r="H73" s="1259" t="s">
        <v>1959</v>
      </c>
      <c r="I73" s="1259" t="s">
        <v>916</v>
      </c>
      <c r="J73" s="611"/>
      <c r="K73" s="261"/>
      <c r="L73" s="261"/>
      <c r="M73" s="609" t="str">
        <f t="shared" si="2"/>
        <v>http://www.multivisao.com.br</v>
      </c>
    </row>
    <row r="74" spans="1:13" ht="15.75" thickBot="1">
      <c r="A74" s="474"/>
      <c r="B74" s="1257">
        <v>29</v>
      </c>
      <c r="C74" s="1259" t="s">
        <v>2105</v>
      </c>
      <c r="D74" s="1259" t="s">
        <v>1955</v>
      </c>
      <c r="E74" s="1259" t="s">
        <v>1956</v>
      </c>
      <c r="F74" s="1260" t="s">
        <v>2106</v>
      </c>
      <c r="G74" s="1259" t="s">
        <v>2058</v>
      </c>
      <c r="H74" s="1259" t="s">
        <v>1959</v>
      </c>
      <c r="I74" s="1259" t="s">
        <v>916</v>
      </c>
      <c r="J74" s="611"/>
      <c r="K74" s="261"/>
      <c r="L74" s="261"/>
      <c r="M74" s="609" t="str">
        <f t="shared" si="2"/>
        <v>http://www.comtac.com.br</v>
      </c>
    </row>
    <row r="75" spans="1:13" ht="15.75" thickBot="1">
      <c r="A75" s="474"/>
      <c r="B75" s="1257">
        <v>30</v>
      </c>
      <c r="C75" s="1259" t="s">
        <v>2107</v>
      </c>
      <c r="D75" s="1259" t="s">
        <v>1955</v>
      </c>
      <c r="E75" s="1259" t="s">
        <v>1956</v>
      </c>
      <c r="F75" s="1260" t="s">
        <v>2108</v>
      </c>
      <c r="G75" s="1259" t="s">
        <v>2058</v>
      </c>
      <c r="H75" s="1259" t="s">
        <v>1959</v>
      </c>
      <c r="I75" s="1259" t="s">
        <v>916</v>
      </c>
      <c r="J75" s="611"/>
      <c r="K75" s="261"/>
      <c r="L75" s="261"/>
      <c r="M75" s="609" t="str">
        <f t="shared" si="2"/>
        <v>http://www.hayom.com.br</v>
      </c>
    </row>
    <row r="76" spans="1:13" ht="15.75" thickBot="1">
      <c r="A76" s="474"/>
      <c r="B76" s="248"/>
      <c r="C76" s="468"/>
      <c r="D76" s="468"/>
      <c r="E76" s="468"/>
      <c r="F76" s="469"/>
      <c r="G76" s="468"/>
      <c r="H76" s="468"/>
      <c r="I76" s="468"/>
      <c r="J76" s="611"/>
      <c r="K76" s="261"/>
      <c r="L76" s="261"/>
      <c r="M76" s="609" t="str">
        <f t="shared" si="2"/>
        <v>http://</v>
      </c>
    </row>
    <row r="77" spans="1:13" ht="15.75" thickBot="1">
      <c r="A77" s="474"/>
      <c r="B77" s="248"/>
      <c r="C77" s="468"/>
      <c r="D77" s="468"/>
      <c r="E77" s="468"/>
      <c r="F77" s="469"/>
      <c r="G77" s="468"/>
      <c r="H77" s="468"/>
      <c r="I77" s="468"/>
      <c r="J77" s="611"/>
      <c r="K77" s="261"/>
      <c r="L77" s="261"/>
      <c r="M77" s="609" t="str">
        <f t="shared" si="2"/>
        <v>http://</v>
      </c>
    </row>
    <row r="78" spans="1:13" ht="19.5" thickBot="1">
      <c r="A78" s="474"/>
      <c r="B78" s="1355" t="s">
        <v>629</v>
      </c>
      <c r="C78" s="1356"/>
      <c r="D78" s="1356"/>
      <c r="E78" s="1356"/>
      <c r="F78" s="1356"/>
      <c r="G78" s="1356"/>
      <c r="H78" s="1356"/>
      <c r="I78" s="1356"/>
      <c r="J78" s="611"/>
      <c r="K78" s="261"/>
      <c r="L78" s="261"/>
      <c r="M78" s="609" t="str">
        <f t="shared" si="2"/>
        <v>http://</v>
      </c>
    </row>
    <row r="79" spans="1:13" ht="15.75" thickBot="1">
      <c r="A79" s="474"/>
      <c r="B79" s="5"/>
      <c r="C79"/>
      <c r="D79"/>
      <c r="E79"/>
      <c r="F79"/>
      <c r="G79"/>
      <c r="H79"/>
      <c r="I79"/>
      <c r="J79" s="611"/>
      <c r="K79" s="261"/>
      <c r="L79" s="261"/>
      <c r="M79" s="609" t="str">
        <f t="shared" si="2"/>
        <v>http://</v>
      </c>
    </row>
    <row r="80" spans="1:13" ht="16.5" thickTop="1" thickBot="1">
      <c r="A80" s="474"/>
      <c r="B80" s="259" t="s">
        <v>592</v>
      </c>
      <c r="C80" s="259" t="s">
        <v>1952</v>
      </c>
      <c r="D80" s="259" t="s">
        <v>539</v>
      </c>
      <c r="E80" s="259" t="s">
        <v>540</v>
      </c>
      <c r="F80" s="259" t="s">
        <v>548</v>
      </c>
      <c r="G80" s="259" t="s">
        <v>1953</v>
      </c>
      <c r="H80" s="259" t="s">
        <v>541</v>
      </c>
      <c r="I80" s="259" t="s">
        <v>542</v>
      </c>
      <c r="J80" s="611"/>
      <c r="K80" s="261"/>
      <c r="L80" s="261"/>
      <c r="M80" s="609" t="str">
        <f t="shared" si="2"/>
        <v>http://Link do Site</v>
      </c>
    </row>
    <row r="81" spans="1:13" ht="16.5" thickTop="1" thickBot="1">
      <c r="A81" s="474"/>
      <c r="B81" s="1257">
        <v>1</v>
      </c>
      <c r="C81" s="1259" t="s">
        <v>2109</v>
      </c>
      <c r="D81" s="1259" t="s">
        <v>1955</v>
      </c>
      <c r="E81" s="1259" t="s">
        <v>1956</v>
      </c>
      <c r="F81" s="1260" t="s">
        <v>2110</v>
      </c>
      <c r="G81" s="1259" t="s">
        <v>1965</v>
      </c>
      <c r="H81" s="1259" t="s">
        <v>2111</v>
      </c>
      <c r="I81" s="1259" t="s">
        <v>2112</v>
      </c>
      <c r="J81" s="611"/>
      <c r="K81" s="261"/>
      <c r="L81" s="261"/>
      <c r="M81" s="609" t="str">
        <f t="shared" si="2"/>
        <v>http://www.lenovo.com</v>
      </c>
    </row>
    <row r="82" spans="1:13" ht="15.75" thickBot="1">
      <c r="A82" s="474"/>
      <c r="B82" s="1257">
        <v>2</v>
      </c>
      <c r="C82" s="1259" t="s">
        <v>2113</v>
      </c>
      <c r="D82" s="1259" t="s">
        <v>1955</v>
      </c>
      <c r="E82" s="1259" t="s">
        <v>1956</v>
      </c>
      <c r="F82" s="1260" t="s">
        <v>2114</v>
      </c>
      <c r="G82" s="1259" t="s">
        <v>2115</v>
      </c>
      <c r="H82" s="1259" t="s">
        <v>2116</v>
      </c>
      <c r="I82" s="1259" t="s">
        <v>2112</v>
      </c>
      <c r="J82" s="611"/>
      <c r="K82" s="261"/>
      <c r="L82" s="261"/>
      <c r="M82" s="609" t="str">
        <f t="shared" si="2"/>
        <v>http://www.huawei.com</v>
      </c>
    </row>
    <row r="83" spans="1:13" ht="15.75" thickBot="1">
      <c r="A83" s="474"/>
      <c r="B83" s="1257">
        <v>3</v>
      </c>
      <c r="C83" s="1259" t="s">
        <v>2117</v>
      </c>
      <c r="D83" s="1259" t="s">
        <v>1955</v>
      </c>
      <c r="E83" s="1259" t="s">
        <v>1956</v>
      </c>
      <c r="F83" s="1260" t="s">
        <v>2118</v>
      </c>
      <c r="G83" s="1259" t="s">
        <v>2119</v>
      </c>
      <c r="H83" s="1259" t="s">
        <v>2111</v>
      </c>
      <c r="I83" s="1259" t="s">
        <v>2112</v>
      </c>
      <c r="J83" s="611"/>
      <c r="K83" s="261"/>
      <c r="L83" s="261"/>
      <c r="M83" s="609" t="str">
        <f t="shared" si="2"/>
        <v>http://www.mi.com</v>
      </c>
    </row>
    <row r="84" spans="1:13" ht="15.75" thickBot="1">
      <c r="A84" s="474"/>
      <c r="B84" s="1257">
        <v>4</v>
      </c>
      <c r="C84" s="1259" t="s">
        <v>2120</v>
      </c>
      <c r="D84" s="1259" t="s">
        <v>1955</v>
      </c>
      <c r="E84" s="1259" t="s">
        <v>1956</v>
      </c>
      <c r="F84" s="1260" t="s">
        <v>2121</v>
      </c>
      <c r="G84" s="1259" t="s">
        <v>1971</v>
      </c>
      <c r="H84" s="1259" t="s">
        <v>2122</v>
      </c>
      <c r="I84" s="1259" t="s">
        <v>2123</v>
      </c>
      <c r="J84" s="611"/>
      <c r="K84" s="261"/>
      <c r="L84" s="261"/>
      <c r="M84" s="609" t="str">
        <f t="shared" si="2"/>
        <v>http://www.asus.com</v>
      </c>
    </row>
    <row r="85" spans="1:13" ht="15.75" thickBot="1">
      <c r="A85" s="474"/>
      <c r="B85" s="1257">
        <v>5</v>
      </c>
      <c r="C85" s="1259" t="s">
        <v>2124</v>
      </c>
      <c r="D85" s="1259" t="s">
        <v>1955</v>
      </c>
      <c r="E85" s="1259" t="s">
        <v>1956</v>
      </c>
      <c r="F85" s="1260" t="s">
        <v>2125</v>
      </c>
      <c r="G85" s="1259" t="s">
        <v>1971</v>
      </c>
      <c r="H85" s="1259" t="s">
        <v>2122</v>
      </c>
      <c r="I85" s="1259" t="s">
        <v>2123</v>
      </c>
      <c r="J85" s="611"/>
      <c r="K85" s="261"/>
      <c r="L85" s="261"/>
      <c r="M85" s="609" t="str">
        <f t="shared" si="2"/>
        <v>http://www.acer.com</v>
      </c>
    </row>
    <row r="86" spans="1:13" ht="15.75" thickBot="1">
      <c r="A86" s="474"/>
      <c r="B86" s="1257">
        <v>6</v>
      </c>
      <c r="C86" s="1259" t="s">
        <v>2126</v>
      </c>
      <c r="D86" s="1259" t="s">
        <v>1955</v>
      </c>
      <c r="E86" s="1259" t="s">
        <v>1956</v>
      </c>
      <c r="F86" s="1260" t="s">
        <v>2127</v>
      </c>
      <c r="G86" s="1259" t="s">
        <v>1971</v>
      </c>
      <c r="H86" s="1259" t="s">
        <v>2122</v>
      </c>
      <c r="I86" s="1259" t="s">
        <v>2123</v>
      </c>
      <c r="J86" s="611"/>
      <c r="K86" s="261"/>
      <c r="L86" s="261"/>
      <c r="M86" s="609" t="str">
        <f t="shared" si="2"/>
        <v>http://www.msi.com</v>
      </c>
    </row>
    <row r="87" spans="1:13" ht="15.75" thickBot="1">
      <c r="A87" s="474"/>
      <c r="B87" s="1257">
        <v>7</v>
      </c>
      <c r="C87" s="1259" t="s">
        <v>2128</v>
      </c>
      <c r="D87" s="1259" t="s">
        <v>1955</v>
      </c>
      <c r="E87" s="1259" t="s">
        <v>1956</v>
      </c>
      <c r="F87" s="1260" t="s">
        <v>2129</v>
      </c>
      <c r="G87" s="1259" t="s">
        <v>2025</v>
      </c>
      <c r="H87" s="1259" t="s">
        <v>2122</v>
      </c>
      <c r="I87" s="1259" t="s">
        <v>2123</v>
      </c>
      <c r="J87" s="611"/>
      <c r="K87" s="261"/>
      <c r="L87" s="261"/>
      <c r="M87" s="609" t="str">
        <f t="shared" si="2"/>
        <v>http://www.gigabyte.com</v>
      </c>
    </row>
    <row r="88" spans="1:13" ht="15.75" thickBot="1">
      <c r="A88" s="474"/>
      <c r="B88" s="1257">
        <v>8</v>
      </c>
      <c r="C88" s="1259" t="s">
        <v>2130</v>
      </c>
      <c r="D88" s="1259" t="s">
        <v>1955</v>
      </c>
      <c r="E88" s="1259" t="s">
        <v>1956</v>
      </c>
      <c r="F88" s="1260" t="s">
        <v>2131</v>
      </c>
      <c r="G88" s="1259" t="s">
        <v>2132</v>
      </c>
      <c r="H88" s="1259" t="s">
        <v>2122</v>
      </c>
      <c r="I88" s="1259" t="s">
        <v>2123</v>
      </c>
      <c r="J88" s="611"/>
      <c r="K88" s="261"/>
      <c r="L88" s="261"/>
      <c r="M88" s="609" t="str">
        <f t="shared" si="2"/>
        <v>http://www.foxconn.com</v>
      </c>
    </row>
    <row r="89" spans="1:13" ht="15.75" thickBot="1">
      <c r="A89" s="474"/>
      <c r="B89" s="1257">
        <v>9</v>
      </c>
      <c r="C89" s="1259" t="s">
        <v>2133</v>
      </c>
      <c r="D89" s="1259" t="s">
        <v>1955</v>
      </c>
      <c r="E89" s="1259" t="s">
        <v>1956</v>
      </c>
      <c r="F89" s="1260" t="s">
        <v>2134</v>
      </c>
      <c r="G89" s="1259" t="s">
        <v>2135</v>
      </c>
      <c r="H89" s="1259" t="s">
        <v>2136</v>
      </c>
      <c r="I89" s="1259" t="s">
        <v>2112</v>
      </c>
      <c r="J89" s="611"/>
      <c r="K89" s="261"/>
      <c r="L89" s="261"/>
      <c r="M89" s="609" t="str">
        <f t="shared" si="2"/>
        <v>http://www.tcl.com</v>
      </c>
    </row>
    <row r="90" spans="1:13" ht="15.75" thickBot="1">
      <c r="A90" s="474"/>
      <c r="B90" s="1257">
        <v>10</v>
      </c>
      <c r="C90" s="1259" t="s">
        <v>2137</v>
      </c>
      <c r="D90" s="1259" t="s">
        <v>1955</v>
      </c>
      <c r="E90" s="1259" t="s">
        <v>1956</v>
      </c>
      <c r="F90" s="1260" t="s">
        <v>2138</v>
      </c>
      <c r="G90" s="1259" t="s">
        <v>2135</v>
      </c>
      <c r="H90" s="1259" t="s">
        <v>2139</v>
      </c>
      <c r="I90" s="1259" t="s">
        <v>2112</v>
      </c>
      <c r="J90" s="611"/>
      <c r="K90" s="261"/>
      <c r="L90" s="261"/>
      <c r="M90" s="609" t="str">
        <f t="shared" si="2"/>
        <v>http://www.hisense.com</v>
      </c>
    </row>
    <row r="91" spans="1:13" ht="15.75" thickBot="1">
      <c r="A91" s="474"/>
      <c r="B91" s="1257">
        <v>11</v>
      </c>
      <c r="C91" s="1259" t="s">
        <v>2140</v>
      </c>
      <c r="D91" s="1259" t="s">
        <v>1955</v>
      </c>
      <c r="E91" s="1259" t="s">
        <v>1956</v>
      </c>
      <c r="F91" s="1260" t="s">
        <v>2141</v>
      </c>
      <c r="G91" s="1259" t="s">
        <v>2142</v>
      </c>
      <c r="H91" s="1259" t="s">
        <v>2139</v>
      </c>
      <c r="I91" s="1259" t="s">
        <v>2112</v>
      </c>
      <c r="J91" s="611"/>
      <c r="K91" s="261"/>
      <c r="L91" s="261"/>
      <c r="M91" s="609" t="str">
        <f t="shared" si="2"/>
        <v>http://www.haier.com</v>
      </c>
    </row>
    <row r="92" spans="1:13" ht="15.75" thickBot="1">
      <c r="A92" s="474"/>
      <c r="B92" s="1257">
        <v>12</v>
      </c>
      <c r="C92" s="1259" t="s">
        <v>2143</v>
      </c>
      <c r="D92" s="1259" t="s">
        <v>1955</v>
      </c>
      <c r="E92" s="1259" t="s">
        <v>1956</v>
      </c>
      <c r="F92" s="1260" t="s">
        <v>2144</v>
      </c>
      <c r="G92" s="1259" t="s">
        <v>2145</v>
      </c>
      <c r="H92" s="1259" t="s">
        <v>2116</v>
      </c>
      <c r="I92" s="1259" t="s">
        <v>2112</v>
      </c>
      <c r="J92" s="611"/>
      <c r="K92" s="261"/>
      <c r="L92" s="261"/>
      <c r="M92" s="609" t="str">
        <f t="shared" si="2"/>
        <v>http://www.zte.com.cn</v>
      </c>
    </row>
    <row r="93" spans="1:13" ht="15.75" thickBot="1">
      <c r="A93" s="474"/>
      <c r="B93" s="1257">
        <v>13</v>
      </c>
      <c r="C93" s="1259" t="s">
        <v>2146</v>
      </c>
      <c r="D93" s="1259" t="s">
        <v>1955</v>
      </c>
      <c r="E93" s="1259" t="s">
        <v>1956</v>
      </c>
      <c r="F93" s="1260" t="s">
        <v>2147</v>
      </c>
      <c r="G93" s="1259" t="s">
        <v>2148</v>
      </c>
      <c r="H93" s="1259" t="s">
        <v>2149</v>
      </c>
      <c r="I93" s="1259" t="s">
        <v>2112</v>
      </c>
      <c r="J93" s="611"/>
      <c r="K93" s="261"/>
      <c r="L93" s="261"/>
      <c r="M93" s="609" t="str">
        <f t="shared" si="2"/>
        <v>http://www.oppo.com</v>
      </c>
    </row>
    <row r="94" spans="1:13" ht="15.75" thickBot="1">
      <c r="A94" s="474"/>
      <c r="B94" s="1257">
        <v>14</v>
      </c>
      <c r="C94" s="1259" t="s">
        <v>2150</v>
      </c>
      <c r="D94" s="1259" t="s">
        <v>1955</v>
      </c>
      <c r="E94" s="1259" t="s">
        <v>1956</v>
      </c>
      <c r="F94" s="1260" t="s">
        <v>2151</v>
      </c>
      <c r="G94" s="1259" t="s">
        <v>2148</v>
      </c>
      <c r="H94" s="1259" t="s">
        <v>2149</v>
      </c>
      <c r="I94" s="1259" t="s">
        <v>2112</v>
      </c>
      <c r="J94" s="611"/>
      <c r="K94" s="261"/>
      <c r="L94" s="261"/>
      <c r="M94" s="609" t="str">
        <f t="shared" si="2"/>
        <v>http://www.vivo.com</v>
      </c>
    </row>
    <row r="95" spans="1:13" ht="15.75" thickBot="1">
      <c r="A95" s="474"/>
      <c r="B95" s="1257">
        <v>15</v>
      </c>
      <c r="C95" s="1259" t="s">
        <v>2152</v>
      </c>
      <c r="D95" s="1259" t="s">
        <v>1955</v>
      </c>
      <c r="E95" s="1259" t="s">
        <v>1956</v>
      </c>
      <c r="F95" s="1260" t="s">
        <v>2153</v>
      </c>
      <c r="G95" s="1259" t="s">
        <v>2148</v>
      </c>
      <c r="H95" s="1259" t="s">
        <v>2116</v>
      </c>
      <c r="I95" s="1259" t="s">
        <v>2112</v>
      </c>
      <c r="J95" s="611"/>
      <c r="K95" s="261"/>
      <c r="L95" s="261"/>
      <c r="M95" s="609" t="str">
        <f t="shared" si="2"/>
        <v>http://www.realme.com</v>
      </c>
    </row>
    <row r="96" spans="1:13" ht="15.75" thickBot="1">
      <c r="A96" s="474"/>
      <c r="B96" s="1257">
        <v>16</v>
      </c>
      <c r="C96" s="1259" t="s">
        <v>2154</v>
      </c>
      <c r="D96" s="1259" t="s">
        <v>1955</v>
      </c>
      <c r="E96" s="1259" t="s">
        <v>1956</v>
      </c>
      <c r="F96" s="1260" t="s">
        <v>2155</v>
      </c>
      <c r="G96" s="1259" t="s">
        <v>2156</v>
      </c>
      <c r="H96" s="1259" t="s">
        <v>2116</v>
      </c>
      <c r="I96" s="1259" t="s">
        <v>2112</v>
      </c>
      <c r="J96" s="611"/>
      <c r="K96" s="261"/>
      <c r="L96" s="261"/>
      <c r="M96" s="609" t="str">
        <f t="shared" si="2"/>
        <v>http://www.oneplus.com</v>
      </c>
    </row>
    <row r="97" spans="1:13" ht="15.75" thickBot="1">
      <c r="A97" s="474"/>
      <c r="B97" s="1257">
        <v>17</v>
      </c>
      <c r="C97" s="1259" t="s">
        <v>2157</v>
      </c>
      <c r="D97" s="1259" t="s">
        <v>1955</v>
      </c>
      <c r="E97" s="1259" t="s">
        <v>1956</v>
      </c>
      <c r="F97" s="1260" t="s">
        <v>2158</v>
      </c>
      <c r="G97" s="1259" t="s">
        <v>2159</v>
      </c>
      <c r="H97" s="1259" t="s">
        <v>2116</v>
      </c>
      <c r="I97" s="1259" t="s">
        <v>2112</v>
      </c>
      <c r="J97" s="611"/>
      <c r="K97" s="261"/>
      <c r="L97" s="261"/>
      <c r="M97" s="609" t="str">
        <f t="shared" si="2"/>
        <v>http://www.dji.com</v>
      </c>
    </row>
    <row r="98" spans="1:13" ht="15.75" thickBot="1">
      <c r="A98" s="474"/>
      <c r="B98" s="1257">
        <v>18</v>
      </c>
      <c r="C98" s="1259" t="s">
        <v>2160</v>
      </c>
      <c r="D98" s="1259" t="s">
        <v>1955</v>
      </c>
      <c r="E98" s="1259" t="s">
        <v>1956</v>
      </c>
      <c r="F98" s="1260" t="s">
        <v>2161</v>
      </c>
      <c r="G98" s="1259" t="s">
        <v>2162</v>
      </c>
      <c r="H98" s="1259" t="s">
        <v>2111</v>
      </c>
      <c r="I98" s="1259" t="s">
        <v>2112</v>
      </c>
      <c r="J98" s="611"/>
      <c r="K98" s="261"/>
      <c r="L98" s="261"/>
      <c r="M98" s="609" t="str">
        <f t="shared" si="2"/>
        <v>http://www.baidu.com</v>
      </c>
    </row>
    <row r="99" spans="1:13" ht="15.75" thickBot="1">
      <c r="A99" s="474"/>
      <c r="B99" s="1257">
        <v>19</v>
      </c>
      <c r="C99" s="1259" t="s">
        <v>1487</v>
      </c>
      <c r="D99" s="1259" t="s">
        <v>1955</v>
      </c>
      <c r="E99" s="1259" t="s">
        <v>1956</v>
      </c>
      <c r="F99" s="1260" t="s">
        <v>1443</v>
      </c>
      <c r="G99" s="1259" t="s">
        <v>2163</v>
      </c>
      <c r="H99" s="1259" t="s">
        <v>2164</v>
      </c>
      <c r="I99" s="1259" t="s">
        <v>2112</v>
      </c>
      <c r="J99" s="611"/>
      <c r="K99" s="261"/>
      <c r="L99" s="261"/>
      <c r="M99" s="609" t="str">
        <f t="shared" si="2"/>
        <v>http://www.alibaba.com</v>
      </c>
    </row>
    <row r="100" spans="1:13" ht="15.75" thickBot="1">
      <c r="A100" s="474"/>
      <c r="B100" s="1257">
        <v>20</v>
      </c>
      <c r="C100" s="1259" t="s">
        <v>2165</v>
      </c>
      <c r="D100" s="1259" t="s">
        <v>1955</v>
      </c>
      <c r="E100" s="1259" t="s">
        <v>1956</v>
      </c>
      <c r="F100" s="1260" t="s">
        <v>2166</v>
      </c>
      <c r="G100" s="1259" t="s">
        <v>2167</v>
      </c>
      <c r="H100" s="1259" t="s">
        <v>2116</v>
      </c>
      <c r="I100" s="1259" t="s">
        <v>2112</v>
      </c>
    </row>
    <row r="101" spans="1:13" ht="15.75" thickBot="1">
      <c r="A101" s="474"/>
      <c r="B101" s="1257">
        <v>21</v>
      </c>
      <c r="C101" s="1259" t="s">
        <v>2168</v>
      </c>
      <c r="D101" s="1259" t="s">
        <v>1955</v>
      </c>
      <c r="E101" s="1259" t="s">
        <v>1956</v>
      </c>
      <c r="F101" s="1260" t="s">
        <v>2169</v>
      </c>
      <c r="G101" s="1259" t="s">
        <v>2170</v>
      </c>
      <c r="H101" s="1259" t="s">
        <v>2164</v>
      </c>
      <c r="I101" s="1259" t="s">
        <v>2112</v>
      </c>
    </row>
    <row r="102" spans="1:13" ht="15.75" thickBot="1">
      <c r="A102" s="474"/>
      <c r="B102" s="1257">
        <v>22</v>
      </c>
      <c r="C102" s="1259" t="s">
        <v>2171</v>
      </c>
      <c r="D102" s="1259" t="s">
        <v>1955</v>
      </c>
      <c r="E102" s="1259" t="s">
        <v>1956</v>
      </c>
      <c r="F102" s="1260" t="s">
        <v>2172</v>
      </c>
      <c r="G102" s="1259" t="s">
        <v>2170</v>
      </c>
      <c r="H102" s="1259" t="s">
        <v>2164</v>
      </c>
      <c r="I102" s="1259" t="s">
        <v>2112</v>
      </c>
    </row>
    <row r="103" spans="1:13" ht="15.75" thickBot="1">
      <c r="A103" s="474"/>
      <c r="B103" s="1257">
        <v>23</v>
      </c>
      <c r="C103" s="1259" t="s">
        <v>2173</v>
      </c>
      <c r="D103" s="1259" t="s">
        <v>1955</v>
      </c>
      <c r="E103" s="1259" t="s">
        <v>1956</v>
      </c>
      <c r="F103" s="1260" t="s">
        <v>2174</v>
      </c>
      <c r="G103" s="1259" t="s">
        <v>2175</v>
      </c>
      <c r="H103" s="1259" t="s">
        <v>2116</v>
      </c>
      <c r="I103" s="1259" t="s">
        <v>2112</v>
      </c>
    </row>
    <row r="104" spans="1:13" ht="16.5" thickTop="1" thickBot="1">
      <c r="A104" s="474"/>
      <c r="B104" s="1257">
        <v>24</v>
      </c>
      <c r="C104" s="1259" t="s">
        <v>2176</v>
      </c>
      <c r="D104" s="1259" t="s">
        <v>1955</v>
      </c>
      <c r="E104" s="1259" t="s">
        <v>1956</v>
      </c>
      <c r="F104" s="1260" t="s">
        <v>2177</v>
      </c>
      <c r="G104" s="1259" t="s">
        <v>2167</v>
      </c>
      <c r="H104" s="1259" t="s">
        <v>2164</v>
      </c>
      <c r="I104" s="1259" t="s">
        <v>2112</v>
      </c>
      <c r="J104" s="259" t="s">
        <v>541</v>
      </c>
      <c r="K104" s="259" t="s">
        <v>542</v>
      </c>
      <c r="L104" s="259" t="s">
        <v>916</v>
      </c>
    </row>
    <row r="105" spans="1:13" ht="15.75" thickBot="1">
      <c r="A105" s="474"/>
      <c r="B105" s="1257">
        <v>25</v>
      </c>
      <c r="C105" s="1259" t="s">
        <v>2178</v>
      </c>
      <c r="D105" s="1259" t="s">
        <v>1955</v>
      </c>
      <c r="E105" s="1259" t="s">
        <v>1956</v>
      </c>
      <c r="F105" s="1260" t="s">
        <v>2179</v>
      </c>
      <c r="G105" s="1259" t="s">
        <v>2180</v>
      </c>
      <c r="H105" s="1259" t="s">
        <v>2111</v>
      </c>
      <c r="I105" s="1259" t="s">
        <v>2112</v>
      </c>
      <c r="J105" s="611"/>
      <c r="K105" s="261"/>
      <c r="L105" s="261"/>
      <c r="M105" s="609" t="str">
        <f xml:space="preserve"> "http://" &amp; F105</f>
        <v>http://www.baofeng.com</v>
      </c>
    </row>
    <row r="106" spans="1:13" ht="15.75" thickBot="1">
      <c r="A106" s="474"/>
      <c r="B106" s="1257">
        <v>26</v>
      </c>
      <c r="C106" s="1259" t="s">
        <v>2181</v>
      </c>
      <c r="D106" s="1259" t="s">
        <v>1955</v>
      </c>
      <c r="E106" s="1259" t="s">
        <v>1956</v>
      </c>
      <c r="F106" s="1260" t="s">
        <v>2182</v>
      </c>
      <c r="G106" s="1259" t="s">
        <v>2156</v>
      </c>
      <c r="H106" s="1259" t="s">
        <v>2183</v>
      </c>
      <c r="I106" s="1259" t="s">
        <v>2112</v>
      </c>
      <c r="J106" s="611"/>
      <c r="K106" s="261"/>
      <c r="L106" s="261"/>
      <c r="M106" s="609" t="str">
        <f t="shared" ref="M106:M124" si="3" xml:space="preserve"> "http://" &amp; F106</f>
        <v>http://www.meizu.com</v>
      </c>
    </row>
    <row r="107" spans="1:13" ht="15.75" thickBot="1">
      <c r="A107" s="474"/>
      <c r="B107" s="1257">
        <v>27</v>
      </c>
      <c r="C107" s="1259" t="s">
        <v>2184</v>
      </c>
      <c r="D107" s="1259" t="s">
        <v>1955</v>
      </c>
      <c r="E107" s="1259" t="s">
        <v>1956</v>
      </c>
      <c r="F107" s="1260" t="s">
        <v>2185</v>
      </c>
      <c r="G107" s="1259" t="s">
        <v>2186</v>
      </c>
      <c r="H107" s="1259" t="s">
        <v>2116</v>
      </c>
      <c r="I107" s="1259" t="s">
        <v>2112</v>
      </c>
      <c r="J107" s="611"/>
      <c r="K107" s="261"/>
      <c r="L107" s="261"/>
      <c r="M107" s="609" t="str">
        <f t="shared" si="3"/>
        <v>http://www.chuwi.com</v>
      </c>
    </row>
    <row r="108" spans="1:13" ht="15.75" thickBot="1">
      <c r="A108" s="474"/>
      <c r="B108" s="1257">
        <v>28</v>
      </c>
      <c r="C108" s="1259" t="s">
        <v>2187</v>
      </c>
      <c r="D108" s="1259" t="s">
        <v>1955</v>
      </c>
      <c r="E108" s="1259" t="s">
        <v>1956</v>
      </c>
      <c r="F108" s="1260" t="s">
        <v>2188</v>
      </c>
      <c r="G108" s="1259" t="s">
        <v>2186</v>
      </c>
      <c r="H108" s="1259" t="s">
        <v>2116</v>
      </c>
      <c r="I108" s="1259" t="s">
        <v>2112</v>
      </c>
      <c r="J108" s="611"/>
      <c r="K108" s="261"/>
      <c r="L108" s="261"/>
      <c r="M108" s="609" t="str">
        <f t="shared" si="3"/>
        <v>http://www.teclast.com</v>
      </c>
    </row>
    <row r="109" spans="1:13" ht="15.75" thickBot="1">
      <c r="A109" s="474"/>
      <c r="B109" s="1257">
        <v>29</v>
      </c>
      <c r="C109" s="1259" t="s">
        <v>2189</v>
      </c>
      <c r="D109" s="1259" t="s">
        <v>1955</v>
      </c>
      <c r="E109" s="1259" t="s">
        <v>1956</v>
      </c>
      <c r="F109" s="1260" t="s">
        <v>2190</v>
      </c>
      <c r="G109" s="1259" t="s">
        <v>2186</v>
      </c>
      <c r="H109" s="1259" t="s">
        <v>2116</v>
      </c>
      <c r="I109" s="1259" t="s">
        <v>2112</v>
      </c>
      <c r="J109" s="611"/>
      <c r="K109" s="261"/>
      <c r="L109" s="261"/>
      <c r="M109" s="609" t="str">
        <f t="shared" si="3"/>
        <v>http://www.jumper.com.cn</v>
      </c>
    </row>
    <row r="110" spans="1:13" ht="15.75" thickBot="1">
      <c r="A110" s="474"/>
      <c r="B110" s="1257">
        <v>30</v>
      </c>
      <c r="C110" s="1259" t="s">
        <v>2191</v>
      </c>
      <c r="D110" s="1259" t="s">
        <v>1955</v>
      </c>
      <c r="E110" s="1259" t="s">
        <v>1956</v>
      </c>
      <c r="F110" s="1260" t="s">
        <v>2192</v>
      </c>
      <c r="G110" s="1259" t="s">
        <v>2186</v>
      </c>
      <c r="H110" s="1259" t="s">
        <v>2116</v>
      </c>
      <c r="I110" s="1259" t="s">
        <v>2112</v>
      </c>
      <c r="J110" s="611"/>
      <c r="K110" s="261"/>
      <c r="L110" s="261"/>
      <c r="M110" s="609" t="str">
        <f t="shared" si="3"/>
        <v>http://www.51cube.com</v>
      </c>
    </row>
    <row r="111" spans="1:13" ht="15.75" thickBot="1">
      <c r="A111" s="474"/>
      <c r="B111" s="5"/>
      <c r="C111"/>
      <c r="D111"/>
      <c r="E111"/>
      <c r="F111"/>
      <c r="G111"/>
      <c r="H111"/>
      <c r="I111"/>
      <c r="J111" s="611"/>
      <c r="K111" s="261"/>
      <c r="L111" s="261"/>
      <c r="M111" s="609" t="str">
        <f t="shared" si="3"/>
        <v>http://</v>
      </c>
    </row>
    <row r="112" spans="1:13" ht="16.5" thickBot="1">
      <c r="A112" s="474"/>
      <c r="B112" s="1261" t="s">
        <v>2193</v>
      </c>
      <c r="C112"/>
      <c r="D112"/>
      <c r="E112"/>
      <c r="F112"/>
      <c r="G112"/>
      <c r="H112"/>
      <c r="I112"/>
      <c r="J112" s="611"/>
      <c r="K112" s="261"/>
      <c r="L112" s="261"/>
      <c r="M112" s="609" t="str">
        <f t="shared" si="3"/>
        <v>http://</v>
      </c>
    </row>
    <row r="113" spans="1:13" ht="15.75" thickBot="1">
      <c r="A113" s="474"/>
      <c r="B113" s="611"/>
      <c r="C113" s="261"/>
      <c r="D113" s="261"/>
      <c r="E113" s="261"/>
      <c r="F113" s="610"/>
      <c r="G113" s="261"/>
      <c r="H113" s="261"/>
      <c r="I113" s="261"/>
      <c r="J113" s="611"/>
      <c r="K113" s="261"/>
      <c r="L113" s="261"/>
      <c r="M113" s="609" t="str">
        <f t="shared" si="3"/>
        <v>http://</v>
      </c>
    </row>
    <row r="114" spans="1:13" ht="15.75" thickBot="1">
      <c r="A114" s="474"/>
      <c r="B114" s="611"/>
      <c r="C114" s="261"/>
      <c r="D114" s="261"/>
      <c r="E114" s="261"/>
      <c r="F114" s="610"/>
      <c r="G114" s="261"/>
      <c r="H114" s="261"/>
      <c r="I114" s="261"/>
      <c r="J114" s="611"/>
      <c r="K114" s="261"/>
      <c r="L114" s="261"/>
      <c r="M114" s="609" t="str">
        <f t="shared" si="3"/>
        <v>http://</v>
      </c>
    </row>
    <row r="115" spans="1:13" ht="15.75" thickBot="1">
      <c r="A115" s="474"/>
      <c r="B115" s="611"/>
      <c r="C115" s="261"/>
      <c r="D115" s="261"/>
      <c r="E115" s="261"/>
      <c r="F115" s="610"/>
      <c r="G115" s="261"/>
      <c r="H115" s="261"/>
      <c r="I115" s="261"/>
      <c r="J115" s="611"/>
      <c r="K115" s="261"/>
      <c r="L115" s="261"/>
      <c r="M115" s="609" t="str">
        <f t="shared" si="3"/>
        <v>http://</v>
      </c>
    </row>
    <row r="116" spans="1:13" ht="15.75" thickBot="1">
      <c r="A116" s="474"/>
      <c r="B116" s="611"/>
      <c r="C116" s="261"/>
      <c r="D116" s="261"/>
      <c r="E116" s="261"/>
      <c r="F116" s="610"/>
      <c r="G116" s="261"/>
      <c r="H116" s="261"/>
      <c r="I116" s="261"/>
      <c r="J116" s="611"/>
      <c r="K116" s="261"/>
      <c r="L116" s="261"/>
      <c r="M116" s="609" t="str">
        <f t="shared" si="3"/>
        <v>http://</v>
      </c>
    </row>
    <row r="117" spans="1:13" ht="15.75" thickBot="1">
      <c r="A117" s="474"/>
      <c r="B117" s="611"/>
      <c r="C117" s="261"/>
      <c r="D117" s="261"/>
      <c r="E117" s="261"/>
      <c r="F117" s="610"/>
      <c r="G117" s="261"/>
      <c r="H117" s="261"/>
      <c r="I117" s="261"/>
      <c r="J117" s="611"/>
      <c r="K117" s="261"/>
      <c r="L117" s="261"/>
      <c r="M117" s="609" t="str">
        <f t="shared" si="3"/>
        <v>http://</v>
      </c>
    </row>
    <row r="118" spans="1:13" ht="15.75" thickBot="1">
      <c r="A118" s="474"/>
      <c r="B118" s="611"/>
      <c r="C118" s="261"/>
      <c r="D118" s="261"/>
      <c r="E118" s="261"/>
      <c r="F118" s="610"/>
      <c r="G118" s="261"/>
      <c r="H118" s="261"/>
      <c r="I118" s="261"/>
      <c r="J118" s="611"/>
      <c r="K118" s="261"/>
      <c r="L118" s="261"/>
      <c r="M118" s="609" t="str">
        <f t="shared" si="3"/>
        <v>http://</v>
      </c>
    </row>
    <row r="119" spans="1:13" ht="15.75" thickBot="1">
      <c r="A119" s="474"/>
      <c r="B119" s="611"/>
      <c r="C119" s="261"/>
      <c r="D119" s="261"/>
      <c r="E119" s="261"/>
      <c r="F119" s="610"/>
      <c r="G119" s="261"/>
      <c r="H119" s="261"/>
      <c r="I119" s="261"/>
      <c r="J119" s="611"/>
      <c r="K119" s="261"/>
      <c r="L119" s="261"/>
      <c r="M119" s="609" t="str">
        <f t="shared" si="3"/>
        <v>http://</v>
      </c>
    </row>
    <row r="120" spans="1:13" ht="15.75" thickBot="1">
      <c r="A120" s="474"/>
      <c r="B120" s="611"/>
      <c r="C120" s="261"/>
      <c r="D120" s="261"/>
      <c r="E120" s="261"/>
      <c r="F120" s="610"/>
      <c r="G120" s="261"/>
      <c r="H120" s="261"/>
      <c r="I120" s="261"/>
      <c r="J120" s="611"/>
      <c r="K120" s="261"/>
      <c r="L120" s="261"/>
      <c r="M120" s="609" t="str">
        <f t="shared" si="3"/>
        <v>http://</v>
      </c>
    </row>
    <row r="121" spans="1:13" ht="15.75" thickBot="1">
      <c r="A121" s="474"/>
      <c r="B121" s="611"/>
      <c r="C121" s="261"/>
      <c r="D121" s="261"/>
      <c r="E121" s="261"/>
      <c r="F121" s="610"/>
      <c r="G121" s="261"/>
      <c r="H121" s="261"/>
      <c r="I121" s="261"/>
      <c r="J121" s="611"/>
      <c r="K121" s="261"/>
      <c r="L121" s="261"/>
      <c r="M121" s="609" t="str">
        <f t="shared" si="3"/>
        <v>http://</v>
      </c>
    </row>
    <row r="122" spans="1:13" ht="15.75" thickBot="1">
      <c r="A122" s="474"/>
      <c r="B122" s="611"/>
      <c r="C122" s="261"/>
      <c r="D122" s="261"/>
      <c r="E122" s="261"/>
      <c r="F122" s="610"/>
      <c r="G122" s="261"/>
      <c r="H122" s="261"/>
      <c r="I122" s="261"/>
      <c r="J122" s="611"/>
      <c r="K122" s="261"/>
      <c r="L122" s="261"/>
      <c r="M122" s="609" t="str">
        <f t="shared" si="3"/>
        <v>http://</v>
      </c>
    </row>
    <row r="123" spans="1:13" ht="15.75" thickBot="1">
      <c r="A123" s="474"/>
      <c r="B123" s="611"/>
      <c r="C123" s="261"/>
      <c r="D123" s="261"/>
      <c r="E123" s="261"/>
      <c r="F123" s="610"/>
      <c r="G123" s="261"/>
      <c r="H123" s="261"/>
      <c r="I123" s="261"/>
      <c r="J123" s="611"/>
      <c r="K123" s="261"/>
      <c r="L123" s="261"/>
      <c r="M123" s="609" t="str">
        <f t="shared" si="3"/>
        <v>http://</v>
      </c>
    </row>
    <row r="124" spans="1:13" ht="15.75" thickBot="1">
      <c r="A124" s="474"/>
      <c r="B124" s="611"/>
      <c r="C124" s="261"/>
      <c r="D124" s="261"/>
      <c r="E124" s="261"/>
      <c r="F124" s="610"/>
      <c r="G124" s="261"/>
      <c r="H124" s="261"/>
      <c r="I124" s="261"/>
      <c r="J124" s="611"/>
      <c r="K124" s="261"/>
      <c r="L124" s="261"/>
      <c r="M124" s="609" t="str">
        <f t="shared" si="3"/>
        <v>http://</v>
      </c>
    </row>
    <row r="125" spans="1:13" ht="15.75" thickBot="1">
      <c r="A125" s="474"/>
      <c r="B125" s="611"/>
      <c r="C125" s="261"/>
      <c r="D125" s="261"/>
      <c r="E125" s="261"/>
      <c r="F125" s="610"/>
      <c r="G125" s="261"/>
      <c r="H125" s="261"/>
      <c r="I125" s="261"/>
      <c r="J125" s="611"/>
      <c r="K125" s="261"/>
      <c r="L125" s="261"/>
      <c r="M125" s="609" t="str">
        <f t="shared" ref="M125:M130" si="4" xml:space="preserve"> "http://" &amp; F125</f>
        <v>http://</v>
      </c>
    </row>
    <row r="126" spans="1:13" ht="15.75" thickBot="1">
      <c r="A126" s="474"/>
      <c r="B126" s="611"/>
      <c r="C126" s="261"/>
      <c r="D126" s="261"/>
      <c r="E126" s="261"/>
      <c r="F126" s="610"/>
      <c r="G126" s="261"/>
      <c r="H126" s="261"/>
      <c r="I126" s="261"/>
      <c r="J126" s="611"/>
      <c r="K126" s="261"/>
      <c r="L126" s="261"/>
      <c r="M126" s="609" t="str">
        <f t="shared" si="4"/>
        <v>http://</v>
      </c>
    </row>
    <row r="127" spans="1:13" ht="15.75" thickBot="1">
      <c r="A127" s="474"/>
      <c r="B127" s="611"/>
      <c r="C127" s="261"/>
      <c r="D127" s="261"/>
      <c r="E127" s="261"/>
      <c r="F127" s="610"/>
      <c r="G127" s="261"/>
      <c r="H127" s="261"/>
      <c r="I127" s="261"/>
      <c r="J127" s="611"/>
      <c r="K127" s="261"/>
      <c r="L127" s="261"/>
      <c r="M127" s="609" t="str">
        <f t="shared" si="4"/>
        <v>http://</v>
      </c>
    </row>
    <row r="128" spans="1:13" ht="15.75" thickBot="1">
      <c r="A128" s="474"/>
      <c r="B128" s="611"/>
      <c r="C128" s="261"/>
      <c r="D128" s="261"/>
      <c r="E128" s="261"/>
      <c r="F128" s="610"/>
      <c r="G128" s="261"/>
      <c r="H128" s="261"/>
      <c r="I128" s="261"/>
      <c r="J128" s="611"/>
      <c r="K128" s="261"/>
      <c r="L128" s="261"/>
      <c r="M128" s="609" t="str">
        <f t="shared" si="4"/>
        <v>http://</v>
      </c>
    </row>
    <row r="129" spans="1:13" ht="15.75" thickBot="1">
      <c r="A129" s="474"/>
      <c r="B129" s="611"/>
      <c r="C129" s="261"/>
      <c r="D129" s="261"/>
      <c r="E129" s="261"/>
      <c r="F129" s="610"/>
      <c r="G129" s="261"/>
      <c r="H129" s="261"/>
      <c r="I129" s="261"/>
      <c r="J129" s="611"/>
      <c r="K129" s="261"/>
      <c r="L129" s="261"/>
      <c r="M129" s="609" t="str">
        <f t="shared" si="4"/>
        <v>http://</v>
      </c>
    </row>
    <row r="130" spans="1:13" ht="15.75" thickBot="1">
      <c r="A130" s="474"/>
      <c r="B130" s="611"/>
      <c r="C130" s="261"/>
      <c r="D130" s="261"/>
      <c r="E130" s="261"/>
      <c r="F130" s="610"/>
      <c r="G130" s="261"/>
      <c r="H130" s="261"/>
      <c r="I130" s="261"/>
      <c r="J130" s="611"/>
      <c r="K130" s="261"/>
      <c r="L130" s="261"/>
      <c r="M130" s="609" t="str">
        <f t="shared" si="4"/>
        <v>http://</v>
      </c>
    </row>
  </sheetData>
  <mergeCells count="3">
    <mergeCell ref="B7:I7"/>
    <mergeCell ref="B43:I43"/>
    <mergeCell ref="B78:I78"/>
  </mergeCells>
  <conditionalFormatting sqref="B3:C3">
    <cfRule type="cellIs" dxfId="129" priority="8" operator="greaterThan">
      <formula>0.001</formula>
    </cfRule>
  </conditionalFormatting>
  <conditionalFormatting sqref="F9 F44 F76:F77 F41:F42">
    <cfRule type="duplicateValues" dxfId="128" priority="4"/>
  </conditionalFormatting>
  <conditionalFormatting sqref="F10:F40">
    <cfRule type="duplicateValues" dxfId="127" priority="1"/>
  </conditionalFormatting>
  <conditionalFormatting sqref="F41:F42">
    <cfRule type="duplicateValues" dxfId="126" priority="5"/>
    <cfRule type="duplicateValues" dxfId="125" priority="6"/>
  </conditionalFormatting>
  <conditionalFormatting sqref="F45:F75">
    <cfRule type="duplicateValues" dxfId="124" priority="2"/>
  </conditionalFormatting>
  <conditionalFormatting sqref="F80:F110">
    <cfRule type="duplicateValues" dxfId="123" priority="3"/>
  </conditionalFormatting>
  <conditionalFormatting sqref="F113:F1048576 F1:F8">
    <cfRule type="duplicateValues" dxfId="122" priority="7"/>
  </conditionalFormatting>
  <conditionalFormatting sqref="F131:F1048576">
    <cfRule type="duplicateValues" dxfId="121" priority="576"/>
    <cfRule type="duplicateValues" dxfId="120" priority="577"/>
    <cfRule type="duplicateValues" dxfId="119" priority="578"/>
  </conditionalFormatting>
  <hyperlinks>
    <hyperlink ref="F81" r:id="rId1" display="http://www.lenovo.com/" xr:uid="{98841AE0-E1D4-4304-BAE2-92C84B91DAFE}"/>
    <hyperlink ref="F82" r:id="rId2" display="http://www.huawei.com/" xr:uid="{A209189B-E4E6-43A4-A219-8B79704060C1}"/>
    <hyperlink ref="F83" r:id="rId3" display="http://www.mi.com/" xr:uid="{30D9AA87-D4CB-463D-8A24-91A1D31553A2}"/>
    <hyperlink ref="F84" r:id="rId4" display="http://www.asus.com/" xr:uid="{7C9E4560-F32B-4914-A6D7-FA70A4C0C4F5}"/>
    <hyperlink ref="F85" r:id="rId5" display="http://www.acer.com/" xr:uid="{9E71B1A8-1568-4565-801D-D109EE962D06}"/>
    <hyperlink ref="F86" r:id="rId6" display="http://www.msi.com/" xr:uid="{F5A81FF9-438B-4C5B-9E61-BB35AD8E4611}"/>
    <hyperlink ref="F87" r:id="rId7" display="http://www.gigabyte.com/" xr:uid="{0067AA64-0470-4A64-B29C-57EC47CFA429}"/>
    <hyperlink ref="F88" r:id="rId8" display="http://www.foxconn.com/" xr:uid="{DC8013C3-DB1B-4D2D-981D-5DA357663CE9}"/>
    <hyperlink ref="F89" r:id="rId9" display="http://www.tcl.com/" xr:uid="{06490C80-D538-4D49-AC64-8684569CA8FE}"/>
    <hyperlink ref="F90" r:id="rId10" display="http://www.hisense.com/" xr:uid="{B0FBF340-D90B-4AF3-9BD4-E92E92E36F72}"/>
    <hyperlink ref="F91" r:id="rId11" display="http://www.haier.com/" xr:uid="{CD837B82-3B9E-4763-8866-7232EE02A6BA}"/>
    <hyperlink ref="F92" r:id="rId12" display="http://www.zte.com.cn/" xr:uid="{0364DC45-AAA5-4B1C-9CDC-E900A2DFC910}"/>
    <hyperlink ref="F93" r:id="rId13" display="http://www.oppo.com/" xr:uid="{CE02CED1-7917-4D9D-90A2-68809A05553C}"/>
    <hyperlink ref="F94" r:id="rId14" display="http://www.vivo.com/" xr:uid="{69221779-154E-45D1-91EC-1C46C72E4936}"/>
    <hyperlink ref="F95" r:id="rId15" display="http://www.realme.com/" xr:uid="{C02F1FC1-59D0-45C8-A58D-44918BB19C44}"/>
    <hyperlink ref="F96" r:id="rId16" display="http://www.oneplus.com/" xr:uid="{445BBABA-14B5-4F98-9C5B-805DB4849647}"/>
    <hyperlink ref="F97" r:id="rId17" display="http://www.dji.com/" xr:uid="{7EF87578-D643-471C-8A3D-DBF843A46F7A}"/>
    <hyperlink ref="F98" r:id="rId18" display="http://www.baidu.com/" xr:uid="{DC18737F-C1D3-446D-B485-8A6EE564BA6B}"/>
    <hyperlink ref="F99" r:id="rId19" display="http://www.alibaba.com/" xr:uid="{B60EA3F8-0741-46A8-B643-19D68CCDEA4B}"/>
    <hyperlink ref="F100" r:id="rId20" display="http://www.tencent.com/" xr:uid="{E1E30E63-EC6D-41FC-8763-1623936C187C}"/>
    <hyperlink ref="F101" r:id="rId21" display="http://www.hikvision.com/" xr:uid="{9D9019EE-80D3-430E-9EAC-336C505659D1}"/>
    <hyperlink ref="F102" r:id="rId22" display="http://www.dahuasecurity.com/" xr:uid="{07BA9A95-AA97-4E3D-860A-6AF2E0631592}"/>
    <hyperlink ref="F103" r:id="rId23" display="http://www.tp-link.com/" xr:uid="{90D5FCC2-EE42-454C-9F6A-381E756CA030}"/>
    <hyperlink ref="F104" r:id="rId24" display="http://www.netease.com/" xr:uid="{33D0D9F2-B6E1-41D3-AE01-DED1D8D0E98D}"/>
    <hyperlink ref="F105" r:id="rId25" display="http://www.baofeng.com/" xr:uid="{E1A2D1DC-2AD9-4A78-B420-A59AC37746A8}"/>
    <hyperlink ref="F106" r:id="rId26" display="http://www.meizu.com/" xr:uid="{0AF88891-BDD6-4E35-BD74-F63B0800F2C4}"/>
    <hyperlink ref="F107" r:id="rId27" display="http://www.chuwi.com/" xr:uid="{32FC5D6B-4B08-4D70-8BA0-3B93F9EAE996}"/>
    <hyperlink ref="F108" r:id="rId28" display="http://www.teclast.com/" xr:uid="{4AAB6182-9454-4CD4-B3F9-38420BE11F17}"/>
    <hyperlink ref="F109" r:id="rId29" display="http://www.jumper.com.cn/" xr:uid="{FD76D66E-81D7-48E0-AEF4-5EE534718433}"/>
    <hyperlink ref="F110" r:id="rId30" display="http://www.51cube.com/" xr:uid="{97867346-7ABA-4FD1-8B30-313CBDB48EC9}"/>
    <hyperlink ref="F46" r:id="rId31" display="http://www.datacom.ind.br/" xr:uid="{D390AAD8-010C-4BCA-925E-5C4E92E6441B}"/>
    <hyperlink ref="F47" r:id="rId32" display="http://www.ncomputing.com/" xr:uid="{09412892-FF68-430F-836F-DC7854C9AC7B}"/>
    <hyperlink ref="F48" r:id="rId33" display="http://www.thinnetworks.com.br/" xr:uid="{981A2CA0-DE10-4E43-B5EE-4A28CB957441}"/>
    <hyperlink ref="F49" r:id="rId34" display="http://www.tecnoworld.com.br/" xr:uid="{5516DB3F-7B17-4E5E-B3D0-213978DD09E3}"/>
    <hyperlink ref="F50" r:id="rId35" display="http://www.microboard.com.br/" xr:uid="{CA75A7FD-96B0-4871-BEA9-557EEAEC9755}"/>
    <hyperlink ref="F51" r:id="rId36" display="http://www.kennex.com.br/" xr:uid="{B038EEAB-CBDF-45BF-A224-93FEB1D8150D}"/>
    <hyperlink ref="F52" r:id="rId37" display="http://www.exbom.com.br/" xr:uid="{D4FE9A4E-5B22-4A4E-A20C-77B11E28B53D}"/>
    <hyperlink ref="F53" r:id="rId38" display="http://www.leadership.com.br/" xr:uid="{9E09E049-B8CE-4B3B-9520-0CFBCE3CB133}"/>
    <hyperlink ref="F54" r:id="rId39" display="http://www.maxprint.com.br/" xr:uid="{6FBAD3C6-AE47-4635-B172-C106B0323B52}"/>
    <hyperlink ref="F55" r:id="rId40" display="http://www.multilaserpro.com.br/" xr:uid="{6926337A-AC14-4A5D-9072-49FFB15D6421}"/>
    <hyperlink ref="F56" r:id="rId41" display="http://www.pcyes.com.br/" xr:uid="{4C61EA3C-9770-4393-B15E-5DD1E10166D9}"/>
    <hyperlink ref="F57" r:id="rId42" display="http://www.warrior.com.br/" xr:uid="{7F9931E5-CF8B-4323-A5CE-1AAB094C7014}"/>
    <hyperlink ref="F58" r:id="rId43" display="http://www.fortrek.com.br/" xr:uid="{57B076DE-1724-429B-A6E2-A73A6842997A}"/>
    <hyperlink ref="F59" r:id="rId44" display="http://www.redragon.com.br/" xr:uid="{02F63764-EF3D-4121-AA95-7F1053DC012A}"/>
    <hyperlink ref="F60" r:id="rId45" display="http://www.oex.com.br/" xr:uid="{22ECB158-C64E-4F28-BDC0-416DCA91C697}"/>
    <hyperlink ref="F61" r:id="rId46" display="http://www.c3tech.com.br/" xr:uid="{4134948E-256D-4406-B1EB-A58929EE1659}"/>
    <hyperlink ref="F62" r:id="rId47" display="http://www.elgin.com.br/" xr:uid="{455A7656-3620-4738-A8FC-19981C5024B5}"/>
    <hyperlink ref="F63" r:id="rId48" display="http://www.targus.com.br/" xr:uid="{E22C890A-DAE4-4DDF-8397-09136E629E6F}"/>
    <hyperlink ref="F64" r:id="rId49" display="http://www.clone.com.br/" xr:uid="{17DCF4C5-BFE8-4016-9B67-2C03AFB4AD8B}"/>
    <hyperlink ref="F65" r:id="rId50" display="http://www.bright.com.br/" xr:uid="{9480ED9D-B861-4777-B673-E18D27D48E73}"/>
    <hyperlink ref="F66" r:id="rId51" display="http://www.vinik.com.br/" xr:uid="{5D844D61-4DA9-49C8-A34B-678831D2A1C7}"/>
    <hyperlink ref="F67" r:id="rId52" display="http://www.evolut.com.br/" xr:uid="{8E66E019-6650-46A4-BB94-CC66402508E3}"/>
    <hyperlink ref="F68" r:id="rId53" display="http://www.hoopson.com.br/" xr:uid="{59B18AB0-EAFE-43EF-8A8A-A7A164688806}"/>
    <hyperlink ref="F69" r:id="rId54" display="http://www.xzone.com.br/" xr:uid="{631D0970-6E5A-4C3D-AB55-B4AF55FF171C}"/>
    <hyperlink ref="F70" r:id="rId55" display="http://www.mymax.com.br/" xr:uid="{40A4FE57-694C-4887-967D-3FD2224EC958}"/>
    <hyperlink ref="F71" r:id="rId56" display="http://www.dazz.com.br/" xr:uid="{8676835B-FA1A-45DB-A6D2-BA36F4258A7F}"/>
    <hyperlink ref="F72" r:id="rId57" display="http://www.newlink.com.br/" xr:uid="{2A9F1E03-E38F-4803-82EB-66C3E20F3E64}"/>
    <hyperlink ref="F73" r:id="rId58" display="http://www.multivisao.com.br/" xr:uid="{9220AC18-DFF3-4F63-B3C3-76EC779AD254}"/>
    <hyperlink ref="F74" r:id="rId59" display="http://www.comtac.com.br/" xr:uid="{974C78C3-51C0-4105-B14D-FFB42DD514C4}"/>
    <hyperlink ref="F75" r:id="rId60" display="http://www.hayom.com.br/" xr:uid="{27BC20B0-8031-480A-A167-928EC90DD20E}"/>
    <hyperlink ref="F11" r:id="rId61" display="http://www.positivotecnologia.com.br/" xr:uid="{FA93A237-9900-44E8-ACCA-9DE9E0849AC5}"/>
    <hyperlink ref="F12" r:id="rId62" display="http://www.dell.com.br/" xr:uid="{59D6CBD0-7284-405A-9873-111C15E79EB8}"/>
    <hyperlink ref="F13" r:id="rId63" display="http://www.lenovo.com/br/pt" xr:uid="{B9500170-C0D8-4A32-BDB9-FFA031F8D7C5}"/>
    <hyperlink ref="F14" r:id="rId64" display="http://www.hp.com/br-pt" xr:uid="{46DE6E38-714B-43B3-986C-D1305D910D96}"/>
    <hyperlink ref="F15" r:id="rId65" display="http://www.acer.com/ac/pt/BR" xr:uid="{14BFC3BE-1E3A-4D1E-8643-267034694E7C}"/>
    <hyperlink ref="F16" r:id="rId66" display="http://www.samsung.com/br" xr:uid="{BCD820AB-9824-47B2-86EC-82974E731282}"/>
    <hyperlink ref="F17" r:id="rId67" display="http://www.asus.com/br" xr:uid="{AE1BBD7C-637D-46FB-97DC-76DF60BA5AA5}"/>
    <hyperlink ref="F18" r:id="rId68" display="http://www.lg.com/br" xr:uid="{78CCC222-99E4-42AB-A1FA-410C3D5E58E5}"/>
    <hyperlink ref="F19" r:id="rId69" display="http://www.itautec.com.br/" xr:uid="{8C538DDC-11C4-40D2-8D37-A22256CA71C8}"/>
    <hyperlink ref="F20" r:id="rId70" display="http://www.multilaser.com.br/" xr:uid="{821B42C2-A305-4A9D-BB99-7F43EFE51272}"/>
    <hyperlink ref="F21" r:id="rId71" display="http://www.intelbras.com.br/" xr:uid="{EF6AD855-FEEF-4AA4-A2A6-1FB0A29BB09F}"/>
    <hyperlink ref="F22" r:id="rId72" display="http://www.compaq.com.br/" xr:uid="{086C0D4F-401E-44BD-9776-5F8AA7685307}"/>
    <hyperlink ref="F23" r:id="rId73" display="http://www.philco.com.br/" xr:uid="{44C85E46-D004-4D32-B6AF-D35B8FE21CA1}"/>
    <hyperlink ref="F24" r:id="rId74" display="http://www.aoc.com.br/" xr:uid="{4D18B31D-2F5F-4DC3-A04D-4FEF07FB0016}"/>
    <hyperlink ref="F25" r:id="rId75" display="http://www.cce.com.br/" xr:uid="{DC669499-37A3-467E-9949-42358902A02D}"/>
    <hyperlink ref="F26" r:id="rId76" display="http://www.semptcl.com.br/" xr:uid="{1872D290-4DFE-479B-896D-96571EB1747A}"/>
    <hyperlink ref="F27" r:id="rId77" display="http://www.lg.com/br" xr:uid="{77953436-9AAB-426F-A6B9-1498D789AB9D}"/>
    <hyperlink ref="F28" r:id="rId78" display="http://www.apple.com/br" xr:uid="{A625A0B8-617F-4E53-916E-1EF6C9DB8B63}"/>
    <hyperlink ref="F29" r:id="rId79" display="http://www.microsoft.com/pt-br" xr:uid="{5E362B84-8227-47E1-A5E8-24CB28A7698D}"/>
    <hyperlink ref="F30" r:id="rId80" display="http://www.sony.com.br/" xr:uid="{D0D2FFDF-CCD8-4662-9BE7-275F915EBABC}"/>
    <hyperlink ref="F31" r:id="rId81" display="http://www.toshiba.com.br/" xr:uid="{3B4F0906-1C4E-4E19-9123-A0A0C97B8B8E}"/>
    <hyperlink ref="F32" r:id="rId82" display="http://www.panasonic.com/br" xr:uid="{52C382E4-2F5F-429C-AB89-09B9AC3F5243}"/>
    <hyperlink ref="F33" r:id="rId83" display="http://www.philips.com.br/" xr:uid="{8855765F-E9CB-4C71-AF03-1E061D0D764F}"/>
    <hyperlink ref="F34" r:id="rId84" display="http://www.benq.com/pt-br" xr:uid="{B30CA6BF-2E7F-4F95-89AA-021487BFA3C1}"/>
    <hyperlink ref="F35" r:id="rId85" display="http://www.viewsonic.com/br" xr:uid="{23044C74-B1C2-4129-850E-2B7082DEDF64}"/>
    <hyperlink ref="F36" r:id="rId86" display="http://www.gigabyte.com/br" xr:uid="{6DBF4636-064E-4B81-A296-440853C11188}"/>
    <hyperlink ref="F37" r:id="rId87" display="http://www.msibrasil.com.br/" xr:uid="{EB67419B-1C4A-4896-A3B3-4FFB49F9221F}"/>
    <hyperlink ref="F38" r:id="rId88" display="http://www.corsair.com/br/pt" xr:uid="{4065EAD2-D2DD-4C89-AAC2-509C4FC5F920}"/>
    <hyperlink ref="F39" r:id="rId89" display="http://www.kingston.com/br" xr:uid="{88AF009C-23F9-4370-B031-2BB32E9F2256}"/>
    <hyperlink ref="F40" r:id="rId90" display="http://www.seagate.com/br/pt" xr:uid="{ED32069A-640B-44ED-A9CE-90F24809DE75}"/>
  </hyperlinks>
  <pageMargins left="0.7" right="0.7" top="0.75" bottom="0.75" header="0.3" footer="0.3"/>
  <pageSetup paperSize="9" orientation="portrait" horizontalDpi="1200" verticalDpi="1200" r:id="rId91"/>
  <drawing r:id="rId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6BB8C-5659-4EC5-A334-1881F36AD6D1}">
  <sheetPr codeName="Sheet121">
    <pageSetUpPr autoPageBreaks="0"/>
  </sheetPr>
  <dimension ref="A1:Y130"/>
  <sheetViews>
    <sheetView showGridLines="0" zoomScaleNormal="100" workbookViewId="0">
      <pane ySplit="5" topLeftCell="A6" activePane="bottomLeft" state="frozen"/>
      <selection pane="bottomLeft" activeCell="B8" sqref="B8:H8"/>
    </sheetView>
  </sheetViews>
  <sheetFormatPr defaultColWidth="26.5703125" defaultRowHeight="15"/>
  <cols>
    <col min="1" max="1" width="3.85546875" customWidth="1"/>
    <col min="2" max="2" width="7.28515625" style="8" customWidth="1"/>
    <col min="3" max="4" width="14.42578125" style="7" customWidth="1"/>
    <col min="5" max="5" width="90.140625" customWidth="1"/>
    <col min="6" max="6" width="20.42578125" bestFit="1" customWidth="1"/>
    <col min="7" max="7" width="12.7109375" style="254" bestFit="1" customWidth="1"/>
    <col min="8" max="8" width="15.28515625" style="254" bestFit="1" customWidth="1"/>
  </cols>
  <sheetData>
    <row r="1" spans="1:25" ht="15.7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25" ht="33.75" customHeight="1" thickTop="1" thickBot="1">
      <c r="A2" s="474"/>
      <c r="B2" s="650"/>
      <c r="C2" s="651"/>
      <c r="D2" s="651"/>
      <c r="E2" s="642"/>
      <c r="F2" s="642"/>
      <c r="G2" s="652"/>
      <c r="H2" s="652"/>
      <c r="I2" s="642"/>
      <c r="J2" s="642"/>
      <c r="K2" s="642"/>
      <c r="L2" s="642"/>
      <c r="M2" s="642"/>
      <c r="N2" s="642"/>
      <c r="O2" s="642"/>
      <c r="P2" s="642"/>
      <c r="Q2" s="642"/>
      <c r="R2" s="642"/>
      <c r="S2" s="642"/>
      <c r="T2" s="642"/>
      <c r="U2" s="634"/>
      <c r="V2" s="474"/>
      <c r="W2" s="474"/>
      <c r="X2" s="474"/>
      <c r="Y2" s="474"/>
    </row>
    <row r="3" spans="1:25"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25" ht="9.75" customHeight="1" thickTop="1" thickBot="1">
      <c r="A4" s="474"/>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25" ht="9.75" customHeight="1" thickTop="1">
      <c r="A5" s="474"/>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25" ht="15.75">
      <c r="A6" s="474"/>
      <c r="B6" s="245" t="s">
        <v>1775</v>
      </c>
      <c r="C6"/>
      <c r="D6"/>
      <c r="G6"/>
      <c r="H6"/>
    </row>
    <row r="7" spans="1:25">
      <c r="A7" s="474"/>
      <c r="B7" s="5"/>
      <c r="C7"/>
      <c r="D7"/>
      <c r="G7"/>
      <c r="H7"/>
    </row>
    <row r="8" spans="1:25" ht="45">
      <c r="A8" s="474"/>
      <c r="B8" s="248" t="s">
        <v>1423</v>
      </c>
      <c r="C8" s="248" t="s">
        <v>1424</v>
      </c>
      <c r="D8" s="248" t="s">
        <v>1429</v>
      </c>
      <c r="E8" s="248" t="s">
        <v>1425</v>
      </c>
      <c r="F8" s="248" t="s">
        <v>1426</v>
      </c>
      <c r="G8" s="248" t="s">
        <v>1427</v>
      </c>
      <c r="H8" s="248" t="s">
        <v>1428</v>
      </c>
    </row>
    <row r="9" spans="1:25" ht="30">
      <c r="A9" s="474"/>
      <c r="B9" s="249">
        <v>1</v>
      </c>
      <c r="C9" s="249">
        <v>16</v>
      </c>
      <c r="D9" s="249" t="s">
        <v>1429</v>
      </c>
      <c r="E9" s="874" t="s">
        <v>1776</v>
      </c>
      <c r="F9" s="250" t="s">
        <v>538</v>
      </c>
      <c r="G9" s="250">
        <v>2488.88</v>
      </c>
      <c r="H9" s="250" t="s">
        <v>538</v>
      </c>
      <c r="I9" s="248"/>
    </row>
    <row r="10" spans="1:25" ht="30">
      <c r="A10" s="474"/>
      <c r="B10" s="250"/>
      <c r="C10" s="250"/>
      <c r="D10" s="250"/>
      <c r="E10" s="874" t="s">
        <v>1777</v>
      </c>
      <c r="F10" s="250"/>
      <c r="G10" s="250"/>
      <c r="H10" s="250"/>
    </row>
    <row r="11" spans="1:25">
      <c r="A11" s="474"/>
      <c r="B11" s="250"/>
      <c r="C11" s="250"/>
      <c r="D11" s="250"/>
      <c r="E11" s="874" t="s">
        <v>1778</v>
      </c>
      <c r="F11" s="250"/>
      <c r="G11" s="250"/>
      <c r="H11" s="250"/>
    </row>
    <row r="12" spans="1:25">
      <c r="A12" s="474"/>
      <c r="B12" s="250"/>
      <c r="C12" s="250"/>
      <c r="D12" s="250"/>
      <c r="E12" s="874" t="s">
        <v>1779</v>
      </c>
      <c r="F12" s="250"/>
      <c r="G12" s="250"/>
      <c r="H12" s="250"/>
    </row>
    <row r="13" spans="1:25">
      <c r="A13" s="474"/>
      <c r="B13" s="250"/>
      <c r="C13" s="250"/>
      <c r="D13" s="250"/>
      <c r="E13" s="874" t="s">
        <v>1780</v>
      </c>
      <c r="F13" s="250"/>
      <c r="G13" s="250"/>
      <c r="H13" s="250"/>
    </row>
    <row r="14" spans="1:25">
      <c r="A14" s="474"/>
      <c r="B14" s="250"/>
      <c r="C14" s="250"/>
      <c r="D14" s="250"/>
      <c r="E14" s="874" t="s">
        <v>1781</v>
      </c>
      <c r="F14" s="250"/>
      <c r="G14" s="250"/>
      <c r="H14" s="250"/>
    </row>
    <row r="15" spans="1:25">
      <c r="A15" s="474"/>
      <c r="B15" s="250"/>
      <c r="C15" s="250"/>
      <c r="D15" s="250"/>
      <c r="E15" s="874" t="s">
        <v>1782</v>
      </c>
      <c r="F15" s="250"/>
      <c r="G15" s="250"/>
      <c r="H15" s="250"/>
    </row>
    <row r="16" spans="1:25">
      <c r="A16" s="474"/>
      <c r="B16" s="250"/>
      <c r="C16" s="250"/>
      <c r="D16" s="250"/>
      <c r="E16" s="874" t="s">
        <v>1783</v>
      </c>
      <c r="F16" s="250"/>
      <c r="G16" s="250"/>
      <c r="H16" s="250"/>
    </row>
    <row r="17" spans="1:8">
      <c r="A17" s="474"/>
      <c r="B17" s="250"/>
      <c r="C17" s="250"/>
      <c r="D17" s="250"/>
      <c r="E17" s="874" t="s">
        <v>1784</v>
      </c>
      <c r="F17" s="250"/>
      <c r="G17" s="250"/>
      <c r="H17" s="250"/>
    </row>
    <row r="18" spans="1:8">
      <c r="A18" s="474"/>
      <c r="B18" s="250"/>
      <c r="C18" s="250"/>
      <c r="D18" s="250"/>
      <c r="E18" s="874" t="s">
        <v>1785</v>
      </c>
      <c r="F18" s="250"/>
      <c r="G18" s="250"/>
      <c r="H18" s="250"/>
    </row>
    <row r="19" spans="1:8">
      <c r="A19" s="474"/>
      <c r="B19" s="250"/>
      <c r="C19" s="250"/>
      <c r="D19" s="250"/>
      <c r="E19" s="874" t="s">
        <v>1786</v>
      </c>
      <c r="F19" s="250"/>
      <c r="G19" s="250"/>
      <c r="H19" s="250"/>
    </row>
    <row r="20" spans="1:8">
      <c r="A20" s="474"/>
      <c r="B20" s="250"/>
      <c r="C20" s="250"/>
      <c r="D20" s="250"/>
      <c r="E20" s="874" t="s">
        <v>1787</v>
      </c>
      <c r="F20" s="250"/>
      <c r="G20" s="250"/>
      <c r="H20" s="250"/>
    </row>
    <row r="21" spans="1:8">
      <c r="A21" s="474"/>
      <c r="B21" s="250"/>
      <c r="C21" s="250"/>
      <c r="D21" s="250"/>
      <c r="E21" s="874" t="s">
        <v>1788</v>
      </c>
      <c r="F21" s="250"/>
      <c r="G21" s="250"/>
      <c r="H21" s="250"/>
    </row>
    <row r="22" spans="1:8" ht="30">
      <c r="A22" s="474"/>
      <c r="B22" s="250"/>
      <c r="C22" s="250"/>
      <c r="D22" s="250"/>
      <c r="E22" s="874" t="s">
        <v>1789</v>
      </c>
      <c r="F22" s="250"/>
      <c r="G22" s="250"/>
      <c r="H22" s="250"/>
    </row>
    <row r="23" spans="1:8" ht="30">
      <c r="A23" s="474"/>
      <c r="B23" s="250"/>
      <c r="C23" s="250"/>
      <c r="D23" s="250"/>
      <c r="E23" s="874" t="s">
        <v>1790</v>
      </c>
      <c r="F23" s="250"/>
      <c r="G23" s="250"/>
      <c r="H23" s="250"/>
    </row>
    <row r="24" spans="1:8">
      <c r="A24" s="474"/>
      <c r="B24" s="250"/>
      <c r="C24" s="250"/>
      <c r="D24" s="250"/>
      <c r="E24" s="874" t="s">
        <v>1791</v>
      </c>
      <c r="F24" s="250"/>
      <c r="G24" s="250"/>
      <c r="H24" s="250"/>
    </row>
    <row r="25" spans="1:8">
      <c r="A25" s="474"/>
      <c r="B25" s="5"/>
      <c r="C25"/>
      <c r="D25"/>
      <c r="G25"/>
      <c r="H25"/>
    </row>
    <row r="26" spans="1:8" ht="15.75">
      <c r="A26" s="474"/>
      <c r="B26" s="246" t="s">
        <v>1792</v>
      </c>
      <c r="C26"/>
      <c r="D26"/>
      <c r="G26"/>
      <c r="H26"/>
    </row>
    <row r="27" spans="1:8">
      <c r="A27" s="474"/>
      <c r="B27" s="250"/>
      <c r="C27" s="250"/>
      <c r="D27" s="250"/>
      <c r="E27" s="874"/>
      <c r="F27" s="250"/>
      <c r="G27" s="250"/>
      <c r="H27" s="250"/>
    </row>
    <row r="28" spans="1:8">
      <c r="A28" s="474"/>
      <c r="B28" s="250"/>
      <c r="C28" s="250"/>
      <c r="D28" s="250"/>
      <c r="E28" s="874"/>
      <c r="F28" s="250"/>
      <c r="G28" s="250"/>
      <c r="H28" s="250"/>
    </row>
    <row r="29" spans="1:8">
      <c r="A29" s="474"/>
      <c r="B29" s="250"/>
      <c r="C29" s="250"/>
      <c r="D29" s="250"/>
      <c r="E29" s="874"/>
      <c r="F29" s="250"/>
      <c r="G29" s="250"/>
      <c r="H29" s="250"/>
    </row>
    <row r="30" spans="1:8">
      <c r="A30" s="474"/>
      <c r="B30" s="250"/>
      <c r="C30" s="250"/>
      <c r="D30" s="250"/>
      <c r="E30" s="874"/>
      <c r="F30" s="250"/>
      <c r="G30" s="250"/>
      <c r="H30" s="250"/>
    </row>
    <row r="31" spans="1:8" ht="45" customHeight="1">
      <c r="A31" s="474"/>
      <c r="B31" s="250"/>
      <c r="C31" s="250"/>
      <c r="D31" s="250"/>
      <c r="E31" s="874"/>
      <c r="F31" s="250"/>
      <c r="G31" s="250"/>
      <c r="H31" s="250"/>
    </row>
    <row r="32" spans="1:8">
      <c r="A32" s="474"/>
      <c r="B32" s="250"/>
      <c r="C32" s="250"/>
      <c r="D32" s="250"/>
      <c r="E32" s="874"/>
      <c r="F32" s="250"/>
      <c r="G32" s="250"/>
      <c r="H32" s="250"/>
    </row>
    <row r="33" spans="1:8">
      <c r="A33" s="474"/>
      <c r="B33" s="250"/>
      <c r="C33" s="250"/>
      <c r="D33" s="250"/>
      <c r="E33" s="874"/>
      <c r="F33" s="250"/>
      <c r="G33" s="250"/>
      <c r="H33" s="250"/>
    </row>
    <row r="34" spans="1:8">
      <c r="A34" s="474"/>
      <c r="B34" s="250"/>
      <c r="C34" s="250"/>
      <c r="D34" s="250"/>
      <c r="E34" s="874"/>
      <c r="F34" s="250"/>
      <c r="G34" s="250"/>
      <c r="H34" s="250"/>
    </row>
    <row r="35" spans="1:8">
      <c r="A35" s="474"/>
      <c r="B35" s="250"/>
      <c r="C35" s="250"/>
      <c r="D35" s="250"/>
      <c r="E35" s="249"/>
      <c r="F35" s="250"/>
      <c r="G35" s="875"/>
      <c r="H35" s="249"/>
    </row>
    <row r="36" spans="1:8">
      <c r="A36" s="474"/>
      <c r="B36" s="5"/>
      <c r="C36"/>
      <c r="D36"/>
      <c r="G36"/>
      <c r="H36"/>
    </row>
    <row r="37" spans="1:8" ht="15.75">
      <c r="A37" s="474"/>
      <c r="B37" s="245"/>
      <c r="C37"/>
      <c r="D37"/>
      <c r="G37"/>
      <c r="H37"/>
    </row>
    <row r="38" spans="1:8">
      <c r="A38" s="474"/>
      <c r="B38" s="250"/>
      <c r="C38" s="250"/>
      <c r="D38" s="250"/>
      <c r="E38" s="249"/>
      <c r="F38" s="250"/>
      <c r="G38" s="250"/>
      <c r="H38" s="250"/>
    </row>
    <row r="39" spans="1:8">
      <c r="A39" s="474"/>
      <c r="B39" s="250"/>
      <c r="C39" s="250"/>
      <c r="D39" s="250"/>
      <c r="E39" s="249"/>
      <c r="F39" s="250"/>
      <c r="G39" s="250"/>
      <c r="H39" s="250"/>
    </row>
    <row r="40" spans="1:8">
      <c r="A40" s="474"/>
      <c r="B40" s="250"/>
      <c r="C40" s="250"/>
      <c r="D40" s="250"/>
      <c r="E40" s="249"/>
      <c r="F40" s="250"/>
      <c r="G40" s="250"/>
      <c r="H40" s="250"/>
    </row>
    <row r="41" spans="1:8">
      <c r="A41" s="474"/>
      <c r="B41" s="250"/>
      <c r="C41" s="250"/>
      <c r="D41" s="250"/>
      <c r="E41" s="249"/>
      <c r="F41" s="250"/>
      <c r="G41" s="250"/>
      <c r="H41" s="250"/>
    </row>
    <row r="42" spans="1:8">
      <c r="A42" s="474"/>
      <c r="B42" s="250"/>
      <c r="C42" s="250"/>
      <c r="D42" s="250"/>
      <c r="E42" s="249"/>
      <c r="F42" s="250"/>
      <c r="G42" s="250"/>
      <c r="H42" s="250"/>
    </row>
    <row r="43" spans="1:8">
      <c r="A43" s="474"/>
      <c r="B43" s="250"/>
      <c r="C43" s="250"/>
      <c r="D43" s="250"/>
      <c r="E43" s="249"/>
      <c r="F43" s="250"/>
      <c r="G43" s="250"/>
      <c r="H43" s="250"/>
    </row>
    <row r="44" spans="1:8">
      <c r="A44" s="474"/>
      <c r="B44" s="250"/>
      <c r="C44" s="250"/>
      <c r="D44" s="250"/>
      <c r="E44" s="249"/>
      <c r="F44" s="250"/>
      <c r="G44" s="250"/>
      <c r="H44" s="250"/>
    </row>
    <row r="45" spans="1:8">
      <c r="A45" s="474"/>
      <c r="B45" s="250"/>
      <c r="C45" s="250"/>
      <c r="D45" s="250"/>
      <c r="E45" s="249"/>
      <c r="F45" s="250"/>
      <c r="G45" s="250"/>
      <c r="H45" s="250"/>
    </row>
    <row r="46" spans="1:8">
      <c r="A46" s="474"/>
      <c r="B46" s="5"/>
      <c r="C46"/>
      <c r="D46"/>
      <c r="G46"/>
      <c r="H46"/>
    </row>
    <row r="47" spans="1:8" ht="15.75">
      <c r="A47" s="474"/>
      <c r="B47" s="245"/>
      <c r="C47"/>
      <c r="D47"/>
      <c r="G47"/>
      <c r="H47"/>
    </row>
    <row r="48" spans="1:8">
      <c r="A48" s="474"/>
    </row>
    <row r="49" spans="1:1">
      <c r="A49" s="474"/>
    </row>
    <row r="50" spans="1:1">
      <c r="A50" s="474"/>
    </row>
    <row r="51" spans="1:1">
      <c r="A51" s="474"/>
    </row>
    <row r="52" spans="1:1">
      <c r="A52" s="474"/>
    </row>
    <row r="53" spans="1:1">
      <c r="A53" s="474"/>
    </row>
    <row r="54" spans="1:1">
      <c r="A54" s="474"/>
    </row>
    <row r="55" spans="1:1">
      <c r="A55" s="474"/>
    </row>
    <row r="56" spans="1:1">
      <c r="A56" s="474"/>
    </row>
    <row r="57" spans="1:1">
      <c r="A57" s="474"/>
    </row>
    <row r="58" spans="1:1">
      <c r="A58" s="474"/>
    </row>
    <row r="59" spans="1:1">
      <c r="A59" s="474"/>
    </row>
    <row r="60" spans="1:1">
      <c r="A60" s="474"/>
    </row>
    <row r="61" spans="1:1">
      <c r="A61" s="474"/>
    </row>
    <row r="62" spans="1:1">
      <c r="A62" s="474"/>
    </row>
    <row r="63" spans="1:1">
      <c r="A63" s="474"/>
    </row>
    <row r="64" spans="1:1">
      <c r="A64" s="474"/>
    </row>
    <row r="65" spans="1:1">
      <c r="A65" s="474"/>
    </row>
    <row r="66" spans="1:1">
      <c r="A66" s="474"/>
    </row>
    <row r="67" spans="1:1">
      <c r="A67" s="474"/>
    </row>
    <row r="68" spans="1:1">
      <c r="A68" s="474"/>
    </row>
    <row r="69" spans="1:1">
      <c r="A69" s="474"/>
    </row>
    <row r="70" spans="1:1">
      <c r="A70" s="474"/>
    </row>
    <row r="71" spans="1:1">
      <c r="A71" s="474"/>
    </row>
    <row r="72" spans="1:1">
      <c r="A72" s="474"/>
    </row>
    <row r="73" spans="1:1">
      <c r="A73" s="474"/>
    </row>
    <row r="74" spans="1:1">
      <c r="A74" s="474"/>
    </row>
    <row r="75" spans="1:1">
      <c r="A75" s="474"/>
    </row>
    <row r="76" spans="1:1">
      <c r="A76" s="474"/>
    </row>
    <row r="77" spans="1:1">
      <c r="A77" s="474"/>
    </row>
    <row r="78" spans="1:1">
      <c r="A78" s="474"/>
    </row>
    <row r="79" spans="1:1">
      <c r="A79" s="474"/>
    </row>
    <row r="80" spans="1:1">
      <c r="A80" s="474"/>
    </row>
    <row r="81" spans="1:1">
      <c r="A81" s="474"/>
    </row>
    <row r="82" spans="1:1">
      <c r="A82" s="474"/>
    </row>
    <row r="83" spans="1:1">
      <c r="A83" s="474"/>
    </row>
    <row r="84" spans="1:1">
      <c r="A84" s="474"/>
    </row>
    <row r="85" spans="1:1">
      <c r="A85" s="474"/>
    </row>
    <row r="86" spans="1:1">
      <c r="A86" s="474"/>
    </row>
    <row r="87" spans="1:1">
      <c r="A87" s="474"/>
    </row>
    <row r="88" spans="1:1">
      <c r="A88" s="474"/>
    </row>
    <row r="89" spans="1:1">
      <c r="A89" s="474"/>
    </row>
    <row r="90" spans="1:1">
      <c r="A90" s="474"/>
    </row>
    <row r="91" spans="1:1">
      <c r="A91" s="474"/>
    </row>
    <row r="92" spans="1:1">
      <c r="A92" s="474"/>
    </row>
    <row r="93" spans="1:1">
      <c r="A93" s="474"/>
    </row>
    <row r="94" spans="1:1">
      <c r="A94" s="474"/>
    </row>
    <row r="95" spans="1:1">
      <c r="A95" s="474"/>
    </row>
    <row r="96" spans="1:1">
      <c r="A96" s="474"/>
    </row>
    <row r="97" spans="1:1">
      <c r="A97" s="474"/>
    </row>
    <row r="98" spans="1:1">
      <c r="A98" s="474"/>
    </row>
    <row r="99" spans="1:1">
      <c r="A99" s="474"/>
    </row>
    <row r="100" spans="1:1">
      <c r="A100" s="474"/>
    </row>
    <row r="101" spans="1:1">
      <c r="A101" s="474"/>
    </row>
    <row r="102" spans="1:1">
      <c r="A102" s="474"/>
    </row>
    <row r="103" spans="1:1">
      <c r="A103" s="474"/>
    </row>
    <row r="104" spans="1:1">
      <c r="A104" s="474"/>
    </row>
    <row r="105" spans="1:1">
      <c r="A105" s="474"/>
    </row>
    <row r="106" spans="1:1">
      <c r="A106" s="474"/>
    </row>
    <row r="107" spans="1:1">
      <c r="A107" s="474"/>
    </row>
    <row r="108" spans="1:1">
      <c r="A108" s="474"/>
    </row>
    <row r="109" spans="1:1">
      <c r="A109" s="474"/>
    </row>
    <row r="110" spans="1:1">
      <c r="A110" s="474"/>
    </row>
    <row r="111" spans="1:1">
      <c r="A111" s="474"/>
    </row>
    <row r="112" spans="1:1">
      <c r="A112" s="474"/>
    </row>
    <row r="113" spans="1:1">
      <c r="A113" s="474"/>
    </row>
    <row r="114" spans="1:1">
      <c r="A114" s="474"/>
    </row>
    <row r="115" spans="1:1">
      <c r="A115" s="474"/>
    </row>
    <row r="116" spans="1:1">
      <c r="A116" s="474"/>
    </row>
    <row r="117" spans="1:1">
      <c r="A117" s="474"/>
    </row>
    <row r="118" spans="1:1">
      <c r="A118" s="474"/>
    </row>
    <row r="119" spans="1:1">
      <c r="A119" s="474"/>
    </row>
    <row r="120" spans="1:1">
      <c r="A120" s="474"/>
    </row>
    <row r="121" spans="1:1">
      <c r="A121" s="474"/>
    </row>
    <row r="122" spans="1:1">
      <c r="A122" s="474"/>
    </row>
    <row r="123" spans="1:1">
      <c r="A123" s="474"/>
    </row>
    <row r="124" spans="1:1">
      <c r="A124" s="474"/>
    </row>
    <row r="125" spans="1:1">
      <c r="A125" s="474"/>
    </row>
    <row r="126" spans="1:1">
      <c r="A126" s="474"/>
    </row>
    <row r="127" spans="1:1">
      <c r="A127" s="474"/>
    </row>
    <row r="128" spans="1:1">
      <c r="A128" s="474"/>
    </row>
    <row r="129" spans="1:1">
      <c r="A129" s="474"/>
    </row>
    <row r="130" spans="1:1">
      <c r="A130" s="474"/>
    </row>
  </sheetData>
  <sortState xmlns:xlrd2="http://schemas.microsoft.com/office/spreadsheetml/2017/richdata2" ref="B9:I9">
    <sortCondition ref="B9"/>
  </sortState>
  <conditionalFormatting sqref="B3:F3">
    <cfRule type="cellIs" dxfId="118" priority="1" operator="greaterThan">
      <formula>0.001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14870-D187-4918-9DFA-FA407E08DE8E}">
  <sheetPr codeName="Sheet8">
    <pageSetUpPr autoPageBreaks="0" fitToPage="1"/>
  </sheetPr>
  <dimension ref="A1:AK163"/>
  <sheetViews>
    <sheetView showGridLines="0" zoomScaleNormal="100" workbookViewId="0">
      <pane ySplit="5" topLeftCell="A6" activePane="bottomLeft" state="frozen"/>
      <selection pane="bottomLeft"/>
    </sheetView>
  </sheetViews>
  <sheetFormatPr defaultColWidth="9.140625" defaultRowHeight="15"/>
  <cols>
    <col min="1" max="1" width="3.85546875" customWidth="1"/>
    <col min="2" max="3" width="9"/>
    <col min="4" max="4" width="37.85546875" customWidth="1"/>
    <col min="5" max="5" width="51.7109375" customWidth="1"/>
    <col min="6" max="6" width="7.7109375" customWidth="1"/>
    <col min="7" max="7" width="10.7109375" customWidth="1"/>
    <col min="8" max="8" width="12.28515625" bestFit="1" customWidth="1"/>
    <col min="9" max="10" width="10.7109375" customWidth="1"/>
    <col min="11" max="11" width="13.5703125" bestFit="1" customWidth="1"/>
    <col min="12" max="14" width="10.7109375" customWidth="1"/>
    <col min="15" max="15" width="16.7109375" customWidth="1"/>
    <col min="16" max="18" width="10.7109375" customWidth="1"/>
    <col min="19" max="19" width="13.5703125" bestFit="1" customWidth="1"/>
    <col min="20" max="35" width="12.7109375" customWidth="1"/>
    <col min="36" max="36" width="18" customWidth="1"/>
    <col min="37" max="37" width="14.140625" bestFit="1" customWidth="1"/>
  </cols>
  <sheetData>
    <row r="1" spans="1:37" ht="15.75" thickBot="1">
      <c r="A1" s="474"/>
      <c r="B1" s="474"/>
      <c r="C1" s="474"/>
      <c r="D1" s="474"/>
      <c r="E1" s="474"/>
      <c r="F1" s="474"/>
      <c r="G1" s="474"/>
      <c r="H1" s="474"/>
      <c r="I1" s="474"/>
      <c r="J1" s="474"/>
      <c r="K1" s="474"/>
      <c r="L1" s="474"/>
      <c r="M1" s="474"/>
      <c r="N1" s="474"/>
      <c r="O1" s="474"/>
      <c r="P1" s="474"/>
      <c r="Q1" s="474"/>
      <c r="R1" s="474"/>
      <c r="S1" s="474"/>
      <c r="T1" s="474"/>
      <c r="U1" s="474"/>
      <c r="V1" s="474"/>
      <c r="W1" s="474"/>
      <c r="X1" s="474"/>
      <c r="Y1" s="474"/>
    </row>
    <row r="2" spans="1:37" ht="33.75" customHeight="1" thickTop="1" thickBot="1">
      <c r="A2" s="474"/>
      <c r="B2" s="633"/>
      <c r="C2" s="642"/>
      <c r="D2" s="642"/>
      <c r="E2" s="642"/>
      <c r="F2" s="642"/>
      <c r="G2" s="642"/>
      <c r="H2" s="642"/>
      <c r="I2" s="642"/>
      <c r="J2" s="642"/>
      <c r="K2" s="642"/>
      <c r="L2" s="642"/>
      <c r="M2" s="642"/>
      <c r="N2" s="642"/>
      <c r="O2" s="642"/>
      <c r="P2" s="642"/>
      <c r="Q2" s="642"/>
      <c r="R2" s="642"/>
      <c r="S2" s="642"/>
      <c r="T2" s="642"/>
      <c r="U2" s="634"/>
      <c r="V2" s="474"/>
      <c r="W2" s="474"/>
      <c r="X2" s="474"/>
      <c r="Y2" s="474"/>
    </row>
    <row r="3" spans="1:37" ht="25.5" customHeight="1" thickTop="1" thickBot="1">
      <c r="A3" s="474"/>
      <c r="B3" s="460"/>
      <c r="C3" s="460"/>
      <c r="D3" s="460"/>
      <c r="E3" s="460"/>
      <c r="F3" s="460"/>
      <c r="G3" s="460"/>
      <c r="H3" s="460"/>
      <c r="I3" s="460"/>
      <c r="J3" s="460"/>
      <c r="K3" s="460"/>
      <c r="L3" s="460"/>
      <c r="M3" s="460"/>
      <c r="N3" s="460"/>
      <c r="O3" s="460"/>
      <c r="P3" s="460"/>
      <c r="Q3" s="460"/>
      <c r="R3" s="460"/>
      <c r="S3" s="460"/>
      <c r="T3" s="460"/>
      <c r="U3" s="460"/>
      <c r="V3" s="460"/>
      <c r="W3" s="460"/>
    </row>
    <row r="4" spans="1:37" ht="9.75" customHeight="1" thickTop="1" thickBot="1">
      <c r="A4" s="474"/>
      <c r="B4" s="493"/>
      <c r="C4" s="493"/>
      <c r="D4" s="493"/>
      <c r="E4" s="493"/>
      <c r="F4" s="493"/>
      <c r="G4" s="493"/>
      <c r="H4" s="493"/>
      <c r="I4" s="493"/>
      <c r="J4" s="493"/>
      <c r="K4" s="493"/>
      <c r="L4" s="493"/>
      <c r="M4" s="493"/>
      <c r="N4" s="493"/>
      <c r="O4" s="493"/>
      <c r="P4" s="493"/>
      <c r="Q4" s="493"/>
      <c r="R4" s="493"/>
      <c r="S4" s="493"/>
      <c r="T4" s="493"/>
      <c r="U4" s="493"/>
      <c r="V4" s="493"/>
      <c r="W4" s="493"/>
      <c r="X4" s="493"/>
      <c r="Y4" s="493"/>
    </row>
    <row r="5" spans="1:37" ht="9.75" customHeight="1" thickTop="1">
      <c r="A5" s="474"/>
      <c r="B5" s="434"/>
      <c r="C5" s="434"/>
      <c r="D5" s="434"/>
      <c r="E5" s="434"/>
      <c r="F5" s="434"/>
      <c r="G5" s="434"/>
      <c r="H5" s="434"/>
      <c r="I5" s="434"/>
      <c r="J5" s="434"/>
      <c r="K5" s="434"/>
      <c r="L5" s="434"/>
      <c r="M5" s="434"/>
      <c r="N5" s="434"/>
      <c r="O5" s="434"/>
      <c r="P5" s="434"/>
      <c r="Q5" s="434"/>
      <c r="R5" s="434"/>
      <c r="S5" s="434"/>
      <c r="T5" s="434"/>
      <c r="U5" s="434"/>
      <c r="V5" s="434"/>
      <c r="W5" s="434"/>
      <c r="X5" s="434"/>
      <c r="Y5" s="434"/>
    </row>
    <row r="6" spans="1:37">
      <c r="A6" s="474"/>
    </row>
    <row r="7" spans="1:37">
      <c r="A7" s="474"/>
    </row>
    <row r="8" spans="1:37" ht="15.75" thickBot="1">
      <c r="A8" s="474"/>
    </row>
    <row r="9" spans="1:37" ht="9.75" customHeight="1" thickTop="1">
      <c r="A9" s="474"/>
      <c r="E9" s="1358" t="s">
        <v>374</v>
      </c>
      <c r="F9" s="1358"/>
      <c r="H9" s="1465" t="s">
        <v>375</v>
      </c>
      <c r="I9" s="1466"/>
      <c r="J9" s="1466"/>
      <c r="K9" s="1464" t="str">
        <f>_xlfn.XLOOKUP("Objeto da Licitação", 'ANALISE DO EDITAL &amp; TR'!B:B, 'ANALISE DO EDITAL &amp; TR'!D:D, "Value not found")</f>
        <v>Página 1, Aviso de Dispensa Eletrônica nº 109/2025 ​</v>
      </c>
      <c r="L9" s="1464"/>
      <c r="M9" s="1464"/>
      <c r="N9" s="1464"/>
      <c r="O9" s="1464"/>
      <c r="P9" s="1464"/>
      <c r="Q9" s="1464"/>
      <c r="R9" s="1464"/>
      <c r="S9" s="1464"/>
      <c r="T9" s="1464"/>
      <c r="U9" s="1464"/>
      <c r="V9" s="1464"/>
      <c r="W9" s="1464"/>
      <c r="X9" s="1464"/>
      <c r="Y9" s="1464"/>
      <c r="Z9" s="1464"/>
      <c r="AA9" s="1464"/>
      <c r="AB9" s="1464"/>
      <c r="AC9" s="1464"/>
      <c r="AD9" s="1464"/>
      <c r="AE9" s="1464"/>
      <c r="AF9" s="1464"/>
      <c r="AG9" s="1464"/>
      <c r="AH9" s="1464"/>
      <c r="AI9" s="1464"/>
      <c r="AJ9" s="1464"/>
    </row>
    <row r="10" spans="1:37" ht="45" customHeight="1" thickBot="1">
      <c r="A10" s="474"/>
      <c r="E10" s="1449">
        <f ca="1">TODAY()</f>
        <v>45823</v>
      </c>
      <c r="F10" s="1449"/>
      <c r="H10" s="1467"/>
      <c r="I10" s="1468"/>
      <c r="J10" s="1468"/>
      <c r="K10" s="1464"/>
      <c r="L10" s="1464"/>
      <c r="M10" s="1464"/>
      <c r="N10" s="1464"/>
      <c r="O10" s="1464"/>
      <c r="P10" s="1464"/>
      <c r="Q10" s="1464"/>
      <c r="R10" s="1464"/>
      <c r="S10" s="1464"/>
      <c r="T10" s="1464"/>
      <c r="U10" s="1464"/>
      <c r="V10" s="1464"/>
      <c r="W10" s="1464"/>
      <c r="X10" s="1464"/>
      <c r="Y10" s="1464"/>
      <c r="Z10" s="1464"/>
      <c r="AA10" s="1464"/>
      <c r="AB10" s="1464"/>
      <c r="AC10" s="1464"/>
      <c r="AD10" s="1464"/>
      <c r="AE10" s="1464"/>
      <c r="AF10" s="1464"/>
      <c r="AG10" s="1464"/>
      <c r="AH10" s="1464"/>
      <c r="AI10" s="1464"/>
      <c r="AJ10" s="1464"/>
    </row>
    <row r="11" spans="1:37" ht="24.75" thickBot="1">
      <c r="A11" s="474"/>
      <c r="C11" s="1450" t="s">
        <v>376</v>
      </c>
      <c r="D11" s="1450"/>
      <c r="E11" s="1450"/>
      <c r="F11" s="1450"/>
      <c r="G11" s="1450"/>
      <c r="H11" s="1450"/>
      <c r="I11" s="1450"/>
      <c r="J11" s="1450"/>
      <c r="K11" s="1450"/>
      <c r="L11" s="1450"/>
      <c r="M11" s="1450"/>
      <c r="N11" s="1450"/>
      <c r="O11" s="1450"/>
      <c r="P11" s="1450"/>
      <c r="Q11" s="1450"/>
      <c r="R11" s="1450"/>
      <c r="S11" s="1450"/>
      <c r="T11" s="1450"/>
      <c r="U11" s="1450"/>
      <c r="V11" s="1450"/>
      <c r="W11" s="1450"/>
      <c r="X11" s="1450"/>
      <c r="Y11" s="1450"/>
      <c r="Z11" s="1450"/>
      <c r="AA11" s="1450"/>
      <c r="AB11" s="1450"/>
      <c r="AC11" s="1450"/>
      <c r="AD11" s="1450"/>
      <c r="AE11" s="1450"/>
      <c r="AF11" s="1450"/>
      <c r="AG11" s="1450"/>
      <c r="AH11" s="1450"/>
      <c r="AI11" s="1450"/>
      <c r="AJ11" s="1450"/>
    </row>
    <row r="12" spans="1:37" ht="16.5" thickTop="1" thickBot="1">
      <c r="A12" s="474"/>
      <c r="C12" s="1451"/>
      <c r="D12" s="1451"/>
      <c r="E12" s="1451"/>
      <c r="F12" s="1451"/>
      <c r="G12" s="1451"/>
      <c r="H12" s="1452" t="s">
        <v>377</v>
      </c>
      <c r="I12" s="1453"/>
      <c r="J12" s="1453"/>
      <c r="K12" s="1454"/>
      <c r="L12" s="1469" t="s">
        <v>378</v>
      </c>
      <c r="M12" s="1470"/>
      <c r="N12" s="1471"/>
      <c r="O12" s="57">
        <f>IFERROR(L66, "-")</f>
        <v>31857.664000000004</v>
      </c>
      <c r="P12" s="1455"/>
      <c r="Q12" s="1455"/>
      <c r="R12" s="1455"/>
      <c r="S12" s="1455"/>
      <c r="T12" s="1456"/>
      <c r="U12" s="1457"/>
      <c r="V12" s="1457"/>
      <c r="W12" s="1458"/>
      <c r="X12" s="1459"/>
      <c r="Y12" s="1459"/>
      <c r="Z12" s="1459"/>
      <c r="AA12" s="1459"/>
      <c r="AB12" s="1460" t="s">
        <v>530</v>
      </c>
      <c r="AC12" s="1461"/>
      <c r="AD12" s="1461"/>
      <c r="AE12" s="1462"/>
      <c r="AF12" s="1463" t="s">
        <v>379</v>
      </c>
      <c r="AG12" s="1463"/>
      <c r="AH12" s="1463"/>
      <c r="AI12" s="1463"/>
      <c r="AJ12" s="1427"/>
    </row>
    <row r="13" spans="1:37" ht="15.75" thickBot="1">
      <c r="A13" s="474"/>
      <c r="C13" s="1429" t="s">
        <v>238</v>
      </c>
      <c r="D13" s="1429"/>
      <c r="E13" s="1429"/>
      <c r="F13" s="1429"/>
      <c r="G13" s="1430"/>
      <c r="H13" s="1431"/>
      <c r="I13" s="1431"/>
      <c r="J13" s="1431"/>
      <c r="K13" s="1431"/>
      <c r="L13" s="1444" t="s">
        <v>380</v>
      </c>
      <c r="M13" s="1445"/>
      <c r="N13" s="1446"/>
      <c r="O13" s="58">
        <v>0.2</v>
      </c>
      <c r="P13" s="1432" t="s">
        <v>529</v>
      </c>
      <c r="Q13" s="1433"/>
      <c r="R13" s="1433"/>
      <c r="S13" s="1434"/>
      <c r="T13" s="1432" t="s">
        <v>529</v>
      </c>
      <c r="U13" s="1433"/>
      <c r="V13" s="1433"/>
      <c r="W13" s="1434"/>
      <c r="X13" s="1432" t="s">
        <v>529</v>
      </c>
      <c r="Y13" s="1433"/>
      <c r="Z13" s="1433"/>
      <c r="AA13" s="1434"/>
      <c r="AB13" s="1432" t="s">
        <v>529</v>
      </c>
      <c r="AC13" s="1433"/>
      <c r="AD13" s="1433"/>
      <c r="AE13" s="1434"/>
      <c r="AF13" s="1432" t="s">
        <v>529</v>
      </c>
      <c r="AG13" s="1433"/>
      <c r="AH13" s="1433"/>
      <c r="AI13" s="1434"/>
      <c r="AJ13" s="1428"/>
    </row>
    <row r="14" spans="1:37" ht="15.75" thickBot="1">
      <c r="A14" s="474"/>
      <c r="C14" s="55"/>
      <c r="D14" s="55"/>
      <c r="E14" s="55"/>
      <c r="F14" s="55"/>
      <c r="G14" s="55"/>
      <c r="H14" s="1435">
        <f>H66</f>
        <v>39822.080000000002</v>
      </c>
      <c r="I14" s="1431"/>
      <c r="J14" s="1431"/>
      <c r="K14" s="1431"/>
      <c r="L14" s="1436">
        <f t="shared" ref="L14" si="0">L66</f>
        <v>31857.664000000004</v>
      </c>
      <c r="M14" s="1437"/>
      <c r="N14" s="1437"/>
      <c r="O14" s="1437"/>
      <c r="P14" s="1438">
        <f t="shared" ref="P14" si="1">P66</f>
        <v>20604.16</v>
      </c>
      <c r="Q14" s="1439"/>
      <c r="R14" s="1439"/>
      <c r="S14" s="1439"/>
      <c r="T14" s="1436">
        <f t="shared" ref="T14" si="2">T66</f>
        <v>64000</v>
      </c>
      <c r="U14" s="1437"/>
      <c r="V14" s="1437"/>
      <c r="W14" s="1437"/>
      <c r="X14" s="1440">
        <f t="shared" ref="X14" si="3">X66</f>
        <v>0</v>
      </c>
      <c r="Y14" s="1441"/>
      <c r="Z14" s="1441"/>
      <c r="AA14" s="1441"/>
      <c r="AB14" s="1442">
        <f t="shared" ref="AB14" si="4">AB66</f>
        <v>0</v>
      </c>
      <c r="AC14" s="1443"/>
      <c r="AD14" s="1443"/>
      <c r="AE14" s="1443"/>
      <c r="AF14" s="1442">
        <f t="shared" ref="AF14" si="5">AF66</f>
        <v>0</v>
      </c>
      <c r="AG14" s="1443"/>
      <c r="AH14" s="1443"/>
      <c r="AI14" s="1443"/>
      <c r="AJ14" s="520"/>
    </row>
    <row r="15" spans="1:37" ht="15.75" thickBot="1">
      <c r="A15" s="474"/>
      <c r="C15" s="1425" t="s">
        <v>381</v>
      </c>
      <c r="D15" s="1426"/>
      <c r="E15" s="1426"/>
      <c r="F15" s="15" t="s">
        <v>382</v>
      </c>
      <c r="G15" s="15" t="s">
        <v>383</v>
      </c>
      <c r="H15" s="15" t="s">
        <v>384</v>
      </c>
      <c r="I15" s="15" t="s">
        <v>385</v>
      </c>
      <c r="J15" s="15" t="s">
        <v>386</v>
      </c>
      <c r="K15" s="15" t="s">
        <v>387</v>
      </c>
      <c r="L15" s="15" t="s">
        <v>384</v>
      </c>
      <c r="M15" s="15" t="s">
        <v>385</v>
      </c>
      <c r="N15" s="15" t="s">
        <v>386</v>
      </c>
      <c r="O15" s="15" t="s">
        <v>387</v>
      </c>
      <c r="P15" s="15" t="s">
        <v>384</v>
      </c>
      <c r="Q15" s="15" t="s">
        <v>385</v>
      </c>
      <c r="R15" s="15" t="s">
        <v>386</v>
      </c>
      <c r="S15" s="15" t="s">
        <v>387</v>
      </c>
      <c r="T15" s="15" t="s">
        <v>384</v>
      </c>
      <c r="U15" s="15" t="s">
        <v>385</v>
      </c>
      <c r="V15" s="15" t="s">
        <v>386</v>
      </c>
      <c r="W15" s="15" t="s">
        <v>387</v>
      </c>
      <c r="X15" s="15" t="s">
        <v>384</v>
      </c>
      <c r="Y15" s="15" t="s">
        <v>385</v>
      </c>
      <c r="Z15" s="521" t="s">
        <v>386</v>
      </c>
      <c r="AA15" s="521" t="s">
        <v>387</v>
      </c>
      <c r="AB15" s="521" t="s">
        <v>384</v>
      </c>
      <c r="AC15" s="521" t="s">
        <v>385</v>
      </c>
      <c r="AD15" s="521" t="s">
        <v>386</v>
      </c>
      <c r="AE15" s="521" t="s">
        <v>387</v>
      </c>
      <c r="AF15" s="521" t="s">
        <v>384</v>
      </c>
      <c r="AG15" s="521" t="s">
        <v>385</v>
      </c>
      <c r="AH15" s="521" t="s">
        <v>386</v>
      </c>
      <c r="AI15" s="521" t="s">
        <v>387</v>
      </c>
      <c r="AJ15" s="522" t="s">
        <v>388</v>
      </c>
      <c r="AK15" s="521" t="s">
        <v>389</v>
      </c>
    </row>
    <row r="16" spans="1:37">
      <c r="A16" s="474"/>
      <c r="B16" s="96">
        <f>_xlfn.XLOOKUP(1, 'ANÁLISE TÉCNIA DO PRODUTO'!B:B, 'ANÁLISE TÉCNIA DO PRODUTO'!B:B, " - ")</f>
        <v>1</v>
      </c>
      <c r="C16" s="1447" t="str">
        <f>_xlfn.XLOOKUP(1, 'ANÁLISE TÉCNIA DO PRODUTO'!B:B, 'ANÁLISE TÉCNIA DO PRODUTO'!E:E, " - ")</f>
        <v>Tela: Touchscreen de 10” com resolução mínima de 1920x1200, 16 milhões de cores, Full Touch Screen. ​</v>
      </c>
      <c r="D16" s="1448"/>
      <c r="E16" s="1448"/>
      <c r="F16" s="16">
        <f>_xlfn.XLOOKUP(1, 'ANÁLISE TÉCNIA DO PRODUTO'!B:B, 'ANÁLISE TÉCNIA DO PRODUTO'!C:C, "-")</f>
        <v>16</v>
      </c>
      <c r="G16" s="17" t="str">
        <f>_xlfn.XLOOKUP(1, 'ANÁLISE TÉCNIA DO PRODUTO'!B:B, 'ANÁLISE TÉCNIA DO PRODUTO'!D:D, "-")</f>
        <v>Unidade</v>
      </c>
      <c r="H16" s="59">
        <f>_xlfn.XLOOKUP(1, 'ANÁLISE TÉCNIA DO PRODUTO'!B:B, 'ANÁLISE TÉCNIA DO PRODUTO'!G:G, "-")</f>
        <v>2488.88</v>
      </c>
      <c r="I16" s="32"/>
      <c r="J16" s="33"/>
      <c r="K16" s="38">
        <f t="shared" ref="K16:K65" si="6">IFERROR(IF(F16=0,0,H16*$F16)*(1+J16)*(1-I16), "-")</f>
        <v>39822.080000000002</v>
      </c>
      <c r="L16" s="56">
        <f t="shared" ref="L16:L65" si="7">IFERROR(IF(H16*$O$13=0,"-",H16*(1-$O$13)), "-")</f>
        <v>1991.1040000000003</v>
      </c>
      <c r="M16" s="32"/>
      <c r="N16" s="33"/>
      <c r="O16" s="218">
        <f>IFERROR(IF(F16=0,0,L16*$F16)*(1+N16)*(1-M16), "-")</f>
        <v>31857.664000000004</v>
      </c>
      <c r="P16" s="18">
        <v>1287.76</v>
      </c>
      <c r="Q16" s="32"/>
      <c r="R16" s="33"/>
      <c r="S16" s="218">
        <f>IFERROR(IF($F16=0,0,P16*$F16)*(1+R16)*(1-Q16), " -")</f>
        <v>20604.16</v>
      </c>
      <c r="T16" s="18">
        <v>4000</v>
      </c>
      <c r="U16" s="32"/>
      <c r="V16" s="33"/>
      <c r="W16" s="20">
        <f>IFERROR(IF($F16=0,0,T16*$F16)*(1+V16)*(1-U16)," - ")</f>
        <v>64000</v>
      </c>
      <c r="X16" s="18"/>
      <c r="Y16" s="32"/>
      <c r="Z16" s="523"/>
      <c r="AA16" s="524">
        <f>IFERROR(IF($F16=0,0,X16*$F16)*(1+Z16)*(1-Y16)," - ")</f>
        <v>0</v>
      </c>
      <c r="AB16" s="525"/>
      <c r="AC16" s="526"/>
      <c r="AD16" s="523"/>
      <c r="AE16" s="524">
        <f>IFERROR(IF($F16=0,0,AB16*$F16)*(1+AD16)*(1-AC16), " - ")</f>
        <v>0</v>
      </c>
      <c r="AF16" s="525"/>
      <c r="AG16" s="526"/>
      <c r="AH16" s="523"/>
      <c r="AI16" s="524">
        <f>IFERROR(IF($F16=0,0,AF16*$F16)*(1+AH16)*(1-AG16)," - ")</f>
        <v>0</v>
      </c>
      <c r="AJ16" s="527">
        <f>IF(MIN(IF(K16&gt;0, K16, 10^10), IF(O16&gt;0, O16, 10^10), IF(S16&gt;0, S16, 10^10), IF(W16&gt;0, W16, 10^10), IF(AA16&gt;0, AA16, 10^10), IF(AE16&gt;0, AE16, 10^10), IF(AI16&gt;0, AI16, 10^10)) = 10^10, "", MIN(IF(K16&gt;0, K16, 10^10), IF(O16&gt;0, O16, 10^10), IF(S16&gt;0, S16, 10^10), IF(W16&gt;0, W16, 10^10), IF(AA16&gt;0, AA16, 10^10), IF(AE16&gt;0, AE16, 10^10), IF(AI16&gt;0, AI16, 10^10)))</f>
        <v>20604.16</v>
      </c>
      <c r="AK16" s="527">
        <f>IF(MIN(IF(L16&gt;0, L16, 10^10), IF(P16&gt;0, P16, 10^10), IF(T16&gt;0, T16, 10^10), IF(X16&gt;0, X16, 10^10), IF(AB16&gt;0, AB16, 10^10), IF(AF16&gt;0, AF16, 10^10), IF(AJ16&gt;0, AJ16, 10^10)) = 10^10, "", MIN(IF(L16&gt;0, L16, 10^10), IF(P16&gt;0, P16, 10^10), IF(T16&gt;0, T16, 10^10), IF(X16&gt;0, X16, 10^10), IF(AB16&gt;0, AB16, 10^10), IF(AF16&gt;0, AF16, 10^10), IF(77&gt;0, H16, 10^10)))</f>
        <v>1287.76</v>
      </c>
    </row>
    <row r="17" spans="1:37">
      <c r="A17" s="474"/>
      <c r="B17" s="96" t="str">
        <f>_xlfn.XLOOKUP(2, 'ANÁLISE TÉCNIA DO PRODUTO'!B:B, 'ANÁLISE TÉCNIA DO PRODUTO'!B:B, " - ")</f>
        <v xml:space="preserve"> - </v>
      </c>
      <c r="C17" s="1422" t="str">
        <f>_xlfn.XLOOKUP(2, 'ANÁLISE TÉCNIA DO PRODUTO'!B:B, 'ANÁLISE TÉCNIA DO PRODUTO'!E:E, "-")</f>
        <v>-</v>
      </c>
      <c r="D17" s="1423"/>
      <c r="E17" s="1424"/>
      <c r="F17" s="16" t="str">
        <f>_xlfn.XLOOKUP(2, 'ANÁLISE TÉCNIA DO PRODUTO'!B:B, 'ANÁLISE TÉCNIA DO PRODUTO'!C:C, "-")</f>
        <v>-</v>
      </c>
      <c r="G17" s="17" t="str">
        <f>_xlfn.XLOOKUP(2, 'ANÁLISE TÉCNIA DO PRODUTO'!B:B, 'ANÁLISE TÉCNIA DO PRODUTO'!D:D, "-")</f>
        <v>-</v>
      </c>
      <c r="H17" s="59" t="str">
        <f>_xlfn.XLOOKUP(2, 'ANÁLISE TÉCNIA DO PRODUTO'!B:B, 'ANÁLISE TÉCNIA DO PRODUTO'!G:G, "-")</f>
        <v>-</v>
      </c>
      <c r="I17" s="34"/>
      <c r="J17" s="35"/>
      <c r="K17" s="38" t="str">
        <f t="shared" si="6"/>
        <v>-</v>
      </c>
      <c r="L17" s="56" t="str">
        <f t="shared" si="7"/>
        <v>-</v>
      </c>
      <c r="M17" s="34"/>
      <c r="N17" s="35"/>
      <c r="O17" s="218" t="str">
        <f t="shared" ref="O17:O64" si="8">IFERROR(IF(F17=0,0,L17*$F17)*(1+N17)*(1-M17), "-")</f>
        <v>-</v>
      </c>
      <c r="P17" s="19">
        <v>360</v>
      </c>
      <c r="Q17" s="34"/>
      <c r="R17" s="35"/>
      <c r="S17" s="218" t="str">
        <f>IFERROR(IF($F17=0,0,P17*$F17)*(1+R17)*(1-Q17), " -")</f>
        <v xml:space="preserve"> -</v>
      </c>
      <c r="T17" s="19"/>
      <c r="U17" s="34"/>
      <c r="V17" s="35"/>
      <c r="W17" s="20" t="str">
        <f t="shared" ref="W17:W65" si="9">IFERROR(IF($F17=0,0,T17*$F17)*(1+V17)*(1-U17)," - ")</f>
        <v xml:space="preserve"> - </v>
      </c>
      <c r="X17" s="19"/>
      <c r="Y17" s="34"/>
      <c r="Z17" s="528"/>
      <c r="AA17" s="524" t="str">
        <f t="shared" ref="AA17:AA65" si="10">IFERROR(IF($F17=0,0,X17*$F17)*(1+Z17)*(1-Y17)," - ")</f>
        <v xml:space="preserve"> - </v>
      </c>
      <c r="AB17" s="529"/>
      <c r="AC17" s="530"/>
      <c r="AD17" s="528"/>
      <c r="AE17" s="524" t="str">
        <f t="shared" ref="AE17:AE65" si="11">IFERROR(IF($F17=0,0,AB17*$F17)*(1+AD17)*(1-AC17), " - ")</f>
        <v xml:space="preserve"> - </v>
      </c>
      <c r="AF17" s="529"/>
      <c r="AG17" s="530"/>
      <c r="AH17" s="528"/>
      <c r="AI17" s="524" t="str">
        <f t="shared" ref="AI17:AI65" si="12">IFERROR(IF($F17=0,0,AF17*$F17)*(1+AH17)*(1-AG17)," - ")</f>
        <v xml:space="preserve"> - </v>
      </c>
      <c r="AJ17" s="527">
        <f t="shared" ref="AJ17" si="13">IF(MIN(IF(K17&gt;0, K17, 10^10), IF(O17&gt;0, O17, 10^10), IF(S17&gt;0, S17, 10^10), IF(W17&gt;0, W17, 10^10), IF(AA17&gt;0, AA17, 10^10), IF(AE17&gt;0, AE17, 10^10), IF(AI17&gt;0, AI17, 10^10)) = 10^10, "", MIN(IF(K17&gt;0, K17, 10^10), IF(O17&gt;0, O17, 10^10), IF(S17&gt;0, S17, 10^10), IF(W17&gt;0, W17, 10^10), IF(AA17&gt;0, AA17, 10^10), IF(AE17&gt;0, AE17, 10^10), IF(AI17&gt;0, AI17, 10^10)))</f>
        <v>0</v>
      </c>
      <c r="AK17" s="527">
        <f>IF(MIN(IF(L17&gt;0, L17, 10^10), IF(P17&gt;0, P17, 10^10), IF(T17&gt;0, T17, 10^10), IF(X17&gt;0, X17, 10^10), IF(AB17&gt;0, AB17, 10^10), IF(AF17&gt;0, AF17, 10^10), IF(AJ17&gt;0, AJ17, 10^10)) = 10^10, "", MIN(IF(L17&gt;0, L17, 10^10), IF(P17&gt;0, P17, 10^10), IF(T17&gt;0, T17, 10^10), IF(X17&gt;0, X17, 10^10), IF(AB17&gt;0, AB17, 10^10), IF(AF17&gt;0, AF17, 10^10), IF(77&gt;0, H17, 10^10)))</f>
        <v>360</v>
      </c>
    </row>
    <row r="18" spans="1:37">
      <c r="A18" s="474"/>
      <c r="B18" s="96" t="str">
        <f>_xlfn.XLOOKUP(3, 'ANÁLISE TÉCNIA DO PRODUTO'!B:B, 'ANÁLISE TÉCNIA DO PRODUTO'!B:B, " - ")</f>
        <v xml:space="preserve"> - </v>
      </c>
      <c r="C18" s="1422" t="str">
        <f>_xlfn.XLOOKUP(3, 'ANÁLISE TÉCNIA DO PRODUTO'!B:B, 'ANÁLISE TÉCNIA DO PRODUTO'!E:E, "-")</f>
        <v>-</v>
      </c>
      <c r="D18" s="1423"/>
      <c r="E18" s="1424"/>
      <c r="F18" s="16" t="str">
        <f>_xlfn.XLOOKUP(3, 'ANÁLISE TÉCNIA DO PRODUTO'!B:B, 'ANÁLISE TÉCNIA DO PRODUTO'!C:C, "-")</f>
        <v>-</v>
      </c>
      <c r="G18" s="17" t="str">
        <f>_xlfn.XLOOKUP(3, 'ANÁLISE TÉCNIA DO PRODUTO'!B:B, 'ANÁLISE TÉCNIA DO PRODUTO'!D:D, "-")</f>
        <v>-</v>
      </c>
      <c r="H18" s="59" t="str">
        <f>_xlfn.XLOOKUP(3, 'ANÁLISE TÉCNIA DO PRODUTO'!B:B, 'ANÁLISE TÉCNIA DO PRODUTO'!G:G, "-")</f>
        <v>-</v>
      </c>
      <c r="I18" s="34"/>
      <c r="J18" s="35"/>
      <c r="K18" s="38" t="str">
        <f t="shared" si="6"/>
        <v>-</v>
      </c>
      <c r="L18" s="56" t="str">
        <f t="shared" si="7"/>
        <v>-</v>
      </c>
      <c r="M18" s="34"/>
      <c r="N18" s="35"/>
      <c r="O18" s="218" t="str">
        <f t="shared" si="8"/>
        <v>-</v>
      </c>
      <c r="P18" s="19">
        <v>160</v>
      </c>
      <c r="Q18" s="34"/>
      <c r="R18" s="35"/>
      <c r="S18" s="218" t="str">
        <f>IFERROR(IF($F18=0,0,P18*$F18)*(1+R18)*(1-Q18), " -")</f>
        <v xml:space="preserve"> -</v>
      </c>
      <c r="T18" s="19"/>
      <c r="U18" s="34"/>
      <c r="V18" s="35"/>
      <c r="W18" s="20" t="str">
        <f t="shared" si="9"/>
        <v xml:space="preserve"> - </v>
      </c>
      <c r="X18" s="19"/>
      <c r="Y18" s="34"/>
      <c r="Z18" s="528"/>
      <c r="AA18" s="524" t="str">
        <f t="shared" si="10"/>
        <v xml:space="preserve"> - </v>
      </c>
      <c r="AB18" s="529"/>
      <c r="AC18" s="530"/>
      <c r="AD18" s="528"/>
      <c r="AE18" s="524" t="str">
        <f t="shared" si="11"/>
        <v xml:space="preserve"> - </v>
      </c>
      <c r="AF18" s="529"/>
      <c r="AG18" s="530"/>
      <c r="AH18" s="528"/>
      <c r="AI18" s="524" t="str">
        <f t="shared" si="12"/>
        <v xml:space="preserve"> - </v>
      </c>
      <c r="AJ18" s="527">
        <f t="shared" ref="AJ18:AJ65" si="14">IF(MIN(IF(K18&gt;0, K18, 10^10), IF(O18&gt;0, O18, 10^10), IF(S18&gt;0, S18, 10^10), IF(W18&gt;0, W18, 10^10), IF(AA18&gt;0, AA18, 10^10), IF(AE18&gt;0, AE18, 10^10), IF(AI18&gt;0, AI18, 10^10)) = 10^10, "", MIN(IF(K18&gt;0, K18, 10^10), IF(O18&gt;0, O18, 10^10), IF(S18&gt;0, S18, 10^10), IF(W18&gt;0, W18, 10^10), IF(AA18&gt;0, AA18, 10^10), IF(AE18&gt;0, AE18, 10^10), IF(AI18&gt;0, AI18, 10^10)))</f>
        <v>0</v>
      </c>
      <c r="AK18" s="527">
        <f>IF(MIN(IF(L18&gt;0, L18, 10^10), IF(P18&gt;0, P18, 10^10), IF(T18&gt;0, T18, 10^10), IF(X18&gt;0, X18, 10^10), IF(AB18&gt;0, AB18, 10^10), IF(AF18&gt;0, AF18, 10^10), IF(AJ18&gt;0, AJ18, 10^10)) = 10^10, "", MIN(IF(L18&gt;0, L18, 10^10), IF(P18&gt;0, P18, 10^10), IF(T18&gt;0, T18, 10^10), IF(X18&gt;0, X18, 10^10), IF(AB18&gt;0, AB18, 10^10), IF(AF18&gt;0, AF18, 10^10), IF(77&gt;0, H18, 10^10)))</f>
        <v>160</v>
      </c>
    </row>
    <row r="19" spans="1:37">
      <c r="A19" s="474"/>
      <c r="B19" s="96" t="str">
        <f>_xlfn.XLOOKUP(4, 'ANÁLISE TÉCNIA DO PRODUTO'!B:B, 'ANÁLISE TÉCNIA DO PRODUTO'!B:B, " - ")</f>
        <v xml:space="preserve"> - </v>
      </c>
      <c r="C19" s="1422" t="str">
        <f>_xlfn.XLOOKUP(4, 'ANÁLISE TÉCNIA DO PRODUTO'!B:B, 'ANÁLISE TÉCNIA DO PRODUTO'!E:E, "-")</f>
        <v>-</v>
      </c>
      <c r="D19" s="1423"/>
      <c r="E19" s="1424"/>
      <c r="F19" s="16" t="str">
        <f>_xlfn.XLOOKUP(4, 'ANÁLISE TÉCNIA DO PRODUTO'!B:B, 'ANÁLISE TÉCNIA DO PRODUTO'!C:C, "-")</f>
        <v>-</v>
      </c>
      <c r="G19" s="17" t="str">
        <f>_xlfn.XLOOKUP(4, 'ANÁLISE TÉCNIA DO PRODUTO'!B:B, 'ANÁLISE TÉCNIA DO PRODUTO'!D:D, "-")</f>
        <v>-</v>
      </c>
      <c r="H19" s="59" t="str">
        <f>_xlfn.XLOOKUP(4, 'ANÁLISE TÉCNIA DO PRODUTO'!B:B, 'ANÁLISE TÉCNIA DO PRODUTO'!G:G, "-")</f>
        <v>-</v>
      </c>
      <c r="I19" s="34"/>
      <c r="J19" s="35"/>
      <c r="K19" s="38" t="str">
        <f t="shared" si="6"/>
        <v>-</v>
      </c>
      <c r="L19" s="56" t="str">
        <f t="shared" si="7"/>
        <v>-</v>
      </c>
      <c r="M19" s="34"/>
      <c r="N19" s="35"/>
      <c r="O19" s="218" t="str">
        <f t="shared" si="8"/>
        <v>-</v>
      </c>
      <c r="P19" s="19">
        <v>160</v>
      </c>
      <c r="Q19" s="34"/>
      <c r="R19" s="35"/>
      <c r="S19" s="218" t="str">
        <f>IFERROR(IF($F19=0,0,P19*$F19)*(1+R19)*(1-Q19), " -")</f>
        <v xml:space="preserve"> -</v>
      </c>
      <c r="T19" s="21"/>
      <c r="U19" s="34"/>
      <c r="V19" s="35"/>
      <c r="W19" s="20" t="str">
        <f t="shared" si="9"/>
        <v xml:space="preserve"> - </v>
      </c>
      <c r="X19" s="21"/>
      <c r="Y19" s="34"/>
      <c r="Z19" s="528"/>
      <c r="AA19" s="524" t="str">
        <f t="shared" si="10"/>
        <v xml:space="preserve"> - </v>
      </c>
      <c r="AB19" s="531"/>
      <c r="AC19" s="530"/>
      <c r="AD19" s="528"/>
      <c r="AE19" s="524" t="str">
        <f t="shared" si="11"/>
        <v xml:space="preserve"> - </v>
      </c>
      <c r="AF19" s="531"/>
      <c r="AG19" s="530"/>
      <c r="AH19" s="528"/>
      <c r="AI19" s="524" t="str">
        <f t="shared" si="12"/>
        <v xml:space="preserve"> - </v>
      </c>
      <c r="AJ19" s="527">
        <f t="shared" si="14"/>
        <v>0</v>
      </c>
      <c r="AK19" s="527">
        <f>IF(MIN(IF(L19&gt;0, L19, 10^10), IF(P19&gt;0, P19, 10^10), IF(T19&gt;0, T19, 10^10), IF(X19&gt;0, X19, 10^10), IF(AB19&gt;0, AB19, 10^10), IF(AF19&gt;0, AF19, 10^10), IF(AJ19&gt;0, AJ19, 10^10)) = 10^10, "", MIN(IF(L19&gt;0, L19, 10^10), IF(P19&gt;0, P19, 10^10), IF(T19&gt;0, T19, 10^10), IF(X19&gt;0, X19, 10^10), IF(AB19&gt;0, AB19, 10^10), IF(AF19&gt;0, AF19, 10^10), IF(77&gt;0, H19, 10^10)))</f>
        <v>160</v>
      </c>
    </row>
    <row r="20" spans="1:37" ht="15" customHeight="1">
      <c r="A20" s="474"/>
      <c r="B20" s="96" t="str">
        <f>_xlfn.XLOOKUP(5, 'ANÁLISE TÉCNIA DO PRODUTO'!B:B, 'ANÁLISE TÉCNIA DO PRODUTO'!B:B, " - ")</f>
        <v xml:space="preserve"> - </v>
      </c>
      <c r="C20" s="1422" t="str">
        <f>_xlfn.XLOOKUP(5, 'ANÁLISE TÉCNIA DO PRODUTO'!B:B, 'ANÁLISE TÉCNIA DO PRODUTO'!E:E, "-")</f>
        <v>-</v>
      </c>
      <c r="D20" s="1423"/>
      <c r="E20" s="1424"/>
      <c r="F20" s="16" t="str">
        <f>_xlfn.XLOOKUP(5, 'ANÁLISE TÉCNIA DO PRODUTO'!B:B, 'ANÁLISE TÉCNIA DO PRODUTO'!C:C, "-")</f>
        <v>-</v>
      </c>
      <c r="G20" s="17" t="str">
        <f>_xlfn.XLOOKUP(5, 'ANÁLISE TÉCNIA DO PRODUTO'!B:B, 'ANÁLISE TÉCNIA DO PRODUTO'!D:D, "-")</f>
        <v>-</v>
      </c>
      <c r="H20" s="59" t="str">
        <f>_xlfn.XLOOKUP(5, 'ANÁLISE TÉCNIA DO PRODUTO'!B:B, 'ANÁLISE TÉCNIA DO PRODUTO'!G:G, "-")</f>
        <v>-</v>
      </c>
      <c r="I20" s="34"/>
      <c r="J20" s="35"/>
      <c r="K20" s="38" t="str">
        <f t="shared" si="6"/>
        <v>-</v>
      </c>
      <c r="L20" s="56" t="str">
        <f t="shared" si="7"/>
        <v>-</v>
      </c>
      <c r="M20" s="34"/>
      <c r="N20" s="35"/>
      <c r="O20" s="218" t="str">
        <f t="shared" si="8"/>
        <v>-</v>
      </c>
      <c r="P20" s="19"/>
      <c r="Q20" s="34"/>
      <c r="R20" s="35"/>
      <c r="S20" s="218" t="str">
        <f>IFERROR(IF($F20=0,0,P20*$F20)*(1+R20)*(1-Q20), " -")</f>
        <v xml:space="preserve"> -</v>
      </c>
      <c r="T20" s="21"/>
      <c r="U20" s="34"/>
      <c r="V20" s="35"/>
      <c r="W20" s="20" t="str">
        <f t="shared" si="9"/>
        <v xml:space="preserve"> - </v>
      </c>
      <c r="X20" s="21"/>
      <c r="Y20" s="34"/>
      <c r="Z20" s="528"/>
      <c r="AA20" s="524" t="str">
        <f t="shared" si="10"/>
        <v xml:space="preserve"> - </v>
      </c>
      <c r="AB20" s="531"/>
      <c r="AC20" s="530"/>
      <c r="AD20" s="528"/>
      <c r="AE20" s="524" t="str">
        <f t="shared" si="11"/>
        <v xml:space="preserve"> - </v>
      </c>
      <c r="AF20" s="531"/>
      <c r="AG20" s="530"/>
      <c r="AH20" s="528"/>
      <c r="AI20" s="524" t="str">
        <f t="shared" si="12"/>
        <v xml:space="preserve"> - </v>
      </c>
      <c r="AJ20" s="527">
        <f t="shared" si="14"/>
        <v>0</v>
      </c>
      <c r="AK20" s="527" t="str">
        <f>IF(MIN(IF(L20&gt;0, L20, 10^10), IF(P20&gt;0, P20, 10^10), IF(T20&gt;0, T20, 10^10), IF(X20&gt;0, X20, 10^10), IF(AB20&gt;0, AB20, 10^10), IF(AF20&gt;0, AF20, 10^10), IF(AJ20&gt;0, AJ20, 10^10)) = 10^10, "", MIN(IF(L20&gt;0, L20, 10^10), IF(P20&gt;0, P20, 10^10), IF(T20&gt;0, T20, 10^10), IF(X20&gt;0, X20, 10^10), IF(AB20&gt;0, AB20, 10^10), IF(AF20&gt;0, AF20, 10^10), IF(77&gt;0, H20, 10^10)))</f>
        <v/>
      </c>
    </row>
    <row r="21" spans="1:37" ht="15.75" thickBot="1">
      <c r="A21" s="474"/>
      <c r="B21" s="96" t="str">
        <f>_xlfn.XLOOKUP(6, 'ANÁLISE TÉCNIA DO PRODUTO'!B:B, 'ANÁLISE TÉCNIA DO PRODUTO'!B:B, " - ")</f>
        <v xml:space="preserve"> - </v>
      </c>
      <c r="C21" s="1422" t="str">
        <f>_xlfn.XLOOKUP(6, 'ANÁLISE TÉCNIA DO PRODUTO'!B:B, 'ANÁLISE TÉCNIA DO PRODUTO'!E:E, "-")</f>
        <v>-</v>
      </c>
      <c r="D21" s="1423"/>
      <c r="E21" s="1424"/>
      <c r="F21" s="16" t="str">
        <f>_xlfn.XLOOKUP(6, 'ANÁLISE TÉCNIA DO PRODUTO'!B:B, 'ANÁLISE TÉCNIA DO PRODUTO'!C:C, "-")</f>
        <v>-</v>
      </c>
      <c r="G21" s="17" t="str">
        <f>_xlfn.XLOOKUP(6, 'ANÁLISE TÉCNIA DO PRODUTO'!B:B, 'ANÁLISE TÉCNIA DO PRODUTO'!D:D, "-")</f>
        <v>-</v>
      </c>
      <c r="H21" s="59" t="str">
        <f>_xlfn.XLOOKUP(6, 'ANÁLISE TÉCNIA DO PRODUTO'!B:B, 'ANÁLISE TÉCNIA DO PRODUTO'!G:G, "-")</f>
        <v>-</v>
      </c>
      <c r="I21" s="34"/>
      <c r="J21" s="35"/>
      <c r="K21" s="38" t="str">
        <f t="shared" si="6"/>
        <v>-</v>
      </c>
      <c r="L21" s="56" t="str">
        <f t="shared" si="7"/>
        <v>-</v>
      </c>
      <c r="M21" s="34"/>
      <c r="N21" s="35"/>
      <c r="O21" s="218" t="str">
        <f t="shared" si="8"/>
        <v>-</v>
      </c>
      <c r="P21" s="19"/>
      <c r="Q21" s="34"/>
      <c r="R21" s="35"/>
      <c r="S21" s="218" t="str">
        <f t="shared" ref="S21:S65" si="15">IFERROR(IF($F21=0,0,P21*$F21)*(1+R21)*(1-Q21), " -")</f>
        <v xml:space="preserve"> -</v>
      </c>
      <c r="T21" s="21"/>
      <c r="U21" s="34"/>
      <c r="V21" s="35"/>
      <c r="W21" s="20" t="str">
        <f t="shared" si="9"/>
        <v xml:space="preserve"> - </v>
      </c>
      <c r="X21" s="21"/>
      <c r="Y21" s="34"/>
      <c r="Z21" s="528"/>
      <c r="AA21" s="524" t="str">
        <f t="shared" si="10"/>
        <v xml:space="preserve"> - </v>
      </c>
      <c r="AB21" s="531"/>
      <c r="AC21" s="530"/>
      <c r="AD21" s="528"/>
      <c r="AE21" s="524" t="str">
        <f t="shared" si="11"/>
        <v xml:space="preserve"> - </v>
      </c>
      <c r="AF21" s="531"/>
      <c r="AG21" s="530"/>
      <c r="AH21" s="528"/>
      <c r="AI21" s="524" t="str">
        <f t="shared" si="12"/>
        <v xml:space="preserve"> - </v>
      </c>
      <c r="AJ21" s="527">
        <f t="shared" si="14"/>
        <v>0</v>
      </c>
      <c r="AK21" s="527" t="str">
        <f t="shared" ref="AK21:AK65" si="16">IF(MIN(IF(L21&gt;0, L21, 10^10), IF(P21&gt;0, P21, 10^10), IF(T21&gt;0, T21, 10^10), IF(X21&gt;0, X21, 10^10), IF(AB21&gt;0, AB21, 10^10), IF(AF21&gt;0, AF21, 10^10), IF(AJ21&gt;0, AJ21, 10^10)) = 10^10, "", MIN(IF(L21&gt;0, L21, 10^10), IF(P21&gt;0, P21, 10^10), IF(T21&gt;0, T21, 10^10), IF(X21&gt;0, X21, 10^10), IF(AB21&gt;0, AB21, 10^10), IF(AF21&gt;0, AF21, 10^10), IF(77&gt;0, H21, 10^10)))</f>
        <v/>
      </c>
    </row>
    <row r="22" spans="1:37">
      <c r="A22" s="474"/>
      <c r="B22" s="96" t="str">
        <f>_xlfn.XLOOKUP(7, 'ANÁLISE TÉCNIA DO PRODUTO'!B:B, 'ANÁLISE TÉCNIA DO PRODUTO'!B:B, " - ")</f>
        <v xml:space="preserve"> - </v>
      </c>
      <c r="C22" s="1422" t="str">
        <f>_xlfn.XLOOKUP(7, 'ANÁLISE TÉCNIA DO PRODUTO'!B:B, 'ANÁLISE TÉCNIA DO PRODUTO'!E:E, "-")</f>
        <v>-</v>
      </c>
      <c r="D22" s="1423"/>
      <c r="E22" s="1424"/>
      <c r="F22" s="16" t="str">
        <f>_xlfn.XLOOKUP(7, 'ANÁLISE TÉCNIA DO PRODUTO'!B:B, 'ANÁLISE TÉCNIA DO PRODUTO'!C:C, "-")</f>
        <v>-</v>
      </c>
      <c r="G22" s="17" t="str">
        <f>_xlfn.XLOOKUP(7, 'ANÁLISE TÉCNIA DO PRODUTO'!B:B, 'ANÁLISE TÉCNIA DO PRODUTO'!D:D, "-")</f>
        <v>-</v>
      </c>
      <c r="H22" s="59" t="str">
        <f>_xlfn.XLOOKUP(7, 'ANÁLISE TÉCNIA DO PRODUTO'!B:B, 'ANÁLISE TÉCNIA DO PRODUTO'!G:G, "-")</f>
        <v>-</v>
      </c>
      <c r="I22" s="34"/>
      <c r="J22" s="35"/>
      <c r="K22" s="38" t="str">
        <f t="shared" si="6"/>
        <v>-</v>
      </c>
      <c r="L22" s="56" t="str">
        <f t="shared" si="7"/>
        <v>-</v>
      </c>
      <c r="M22" s="34"/>
      <c r="N22" s="35"/>
      <c r="O22" s="218" t="str">
        <f t="shared" si="8"/>
        <v>-</v>
      </c>
      <c r="P22" s="18"/>
      <c r="Q22" s="34"/>
      <c r="R22" s="35"/>
      <c r="S22" s="218" t="str">
        <f>IFERROR(IF($F22=0,0,P22*$F22)*(1+R22)*(1-Q22), " -")</f>
        <v xml:space="preserve"> -</v>
      </c>
      <c r="T22" s="21"/>
      <c r="U22" s="34"/>
      <c r="V22" s="35"/>
      <c r="W22" s="20" t="str">
        <f t="shared" si="9"/>
        <v xml:space="preserve"> - </v>
      </c>
      <c r="X22" s="21"/>
      <c r="Y22" s="34"/>
      <c r="Z22" s="528"/>
      <c r="AA22" s="524" t="str">
        <f t="shared" si="10"/>
        <v xml:space="preserve"> - </v>
      </c>
      <c r="AB22" s="531"/>
      <c r="AC22" s="530"/>
      <c r="AD22" s="528"/>
      <c r="AE22" s="524" t="str">
        <f t="shared" si="11"/>
        <v xml:space="preserve"> - </v>
      </c>
      <c r="AF22" s="531"/>
      <c r="AG22" s="530"/>
      <c r="AH22" s="528"/>
      <c r="AI22" s="524" t="str">
        <f t="shared" si="12"/>
        <v xml:space="preserve"> - </v>
      </c>
      <c r="AJ22" s="527">
        <f t="shared" si="14"/>
        <v>0</v>
      </c>
      <c r="AK22" s="527" t="str">
        <f>IF(MIN(IF(L22&gt;0, L22, 10^10), IF(P22&gt;0, P22, 10^10), IF(T22&gt;0, T22, 10^10), IF(X22&gt;0, X22, 10^10), IF(AB22&gt;0, AB22, 10^10), IF(AF22&gt;0, AF22, 10^10), IF(AJ22&gt;0, AJ22, 10^10)) = 10^10, "", MIN(IF(L22&gt;0, L22, 10^10), IF(P22&gt;0, P22, 10^10), IF(T22&gt;0, T22, 10^10), IF(X22&gt;0, X22, 10^10), IF(AB22&gt;0, AB22, 10^10), IF(AF22&gt;0, AF22, 10^10), IF(77&gt;0, H22, 10^10)))</f>
        <v/>
      </c>
    </row>
    <row r="23" spans="1:37">
      <c r="A23" s="474"/>
      <c r="B23" s="96" t="str">
        <f>_xlfn.XLOOKUP(8, 'ANÁLISE TÉCNIA DO PRODUTO'!B:B, 'ANÁLISE TÉCNIA DO PRODUTO'!B:B, " - ")</f>
        <v xml:space="preserve"> - </v>
      </c>
      <c r="C23" s="1422" t="str">
        <f>_xlfn.XLOOKUP(8, 'ANÁLISE TÉCNIA DO PRODUTO'!B:B, 'ANÁLISE TÉCNIA DO PRODUTO'!E:E, "-")</f>
        <v>-</v>
      </c>
      <c r="D23" s="1423"/>
      <c r="E23" s="1424"/>
      <c r="F23" s="16" t="str">
        <f>_xlfn.XLOOKUP(8, 'ANÁLISE TÉCNIA DO PRODUTO'!B:B, 'ANÁLISE TÉCNIA DO PRODUTO'!C:C, "-")</f>
        <v>-</v>
      </c>
      <c r="G23" s="17" t="str">
        <f>_xlfn.XLOOKUP(8, 'ANÁLISE TÉCNIA DO PRODUTO'!B:B, 'ANÁLISE TÉCNIA DO PRODUTO'!D:D, "-")</f>
        <v>-</v>
      </c>
      <c r="H23" s="59" t="str">
        <f>_xlfn.XLOOKUP(8, 'ANÁLISE TÉCNIA DO PRODUTO'!B:B, 'ANÁLISE TÉCNIA DO PRODUTO'!G:G, "-")</f>
        <v>-</v>
      </c>
      <c r="I23" s="34"/>
      <c r="J23" s="35"/>
      <c r="K23" s="38" t="str">
        <f t="shared" si="6"/>
        <v>-</v>
      </c>
      <c r="L23" s="56" t="str">
        <f t="shared" si="7"/>
        <v>-</v>
      </c>
      <c r="M23" s="34"/>
      <c r="N23" s="35"/>
      <c r="O23" s="218" t="str">
        <f t="shared" si="8"/>
        <v>-</v>
      </c>
      <c r="P23" s="19"/>
      <c r="Q23" s="34"/>
      <c r="R23" s="35"/>
      <c r="S23" s="218" t="str">
        <f>IFERROR(IF($F23=0,0,P23*$F23)*(1+R23)*(1-Q23), " -")</f>
        <v xml:space="preserve"> -</v>
      </c>
      <c r="T23" s="21"/>
      <c r="U23" s="34"/>
      <c r="V23" s="35"/>
      <c r="W23" s="20" t="str">
        <f t="shared" si="9"/>
        <v xml:space="preserve"> - </v>
      </c>
      <c r="X23" s="21"/>
      <c r="Y23" s="34"/>
      <c r="Z23" s="528"/>
      <c r="AA23" s="524" t="str">
        <f t="shared" si="10"/>
        <v xml:space="preserve"> - </v>
      </c>
      <c r="AB23" s="531"/>
      <c r="AC23" s="530"/>
      <c r="AD23" s="528"/>
      <c r="AE23" s="524" t="str">
        <f t="shared" si="11"/>
        <v xml:space="preserve"> - </v>
      </c>
      <c r="AF23" s="531"/>
      <c r="AG23" s="530"/>
      <c r="AH23" s="528"/>
      <c r="AI23" s="524" t="str">
        <f t="shared" si="12"/>
        <v xml:space="preserve"> - </v>
      </c>
      <c r="AJ23" s="527">
        <f t="shared" si="14"/>
        <v>0</v>
      </c>
      <c r="AK23" s="527" t="str">
        <f>IF(MIN(IF(L23&gt;0, L23, 10^10), IF(P23&gt;0, P23, 10^10), IF(T23&gt;0, T23, 10^10), IF(X23&gt;0, X23, 10^10), IF(AB23&gt;0, AB23, 10^10), IF(AF23&gt;0, AF23, 10^10), IF(AJ23&gt;0, AJ23, 10^10)) = 10^10, "", MIN(IF(L23&gt;0, L23, 10^10), IF(P23&gt;0, P23, 10^10), IF(T23&gt;0, T23, 10^10), IF(X23&gt;0, X23, 10^10), IF(AB23&gt;0, AB23, 10^10), IF(AF23&gt;0, AF23, 10^10), IF(77&gt;0, H23, 10^10)))</f>
        <v/>
      </c>
    </row>
    <row r="24" spans="1:37">
      <c r="A24" s="474"/>
      <c r="B24" s="96" t="str">
        <f>_xlfn.XLOOKUP(9, 'ANÁLISE TÉCNIA DO PRODUTO'!B:B, 'ANÁLISE TÉCNIA DO PRODUTO'!B:B, " - ")</f>
        <v xml:space="preserve"> - </v>
      </c>
      <c r="C24" s="1422" t="str">
        <f>_xlfn.XLOOKUP(9, 'ANÁLISE TÉCNIA DO PRODUTO'!B:B, 'ANÁLISE TÉCNIA DO PRODUTO'!E:E, "-")</f>
        <v>-</v>
      </c>
      <c r="D24" s="1423"/>
      <c r="E24" s="1424"/>
      <c r="F24" s="16" t="str">
        <f>_xlfn.XLOOKUP(9, 'ANÁLISE TÉCNIA DO PRODUTO'!B:B, 'ANÁLISE TÉCNIA DO PRODUTO'!C:C, "-")</f>
        <v>-</v>
      </c>
      <c r="G24" s="17" t="str">
        <f>_xlfn.XLOOKUP(9, 'ANÁLISE TÉCNIA DO PRODUTO'!B:B, 'ANÁLISE TÉCNIA DO PRODUTO'!D:D, "-")</f>
        <v>-</v>
      </c>
      <c r="H24" s="59" t="str">
        <f>_xlfn.XLOOKUP(9, 'ANÁLISE TÉCNIA DO PRODUTO'!B:B, 'ANÁLISE TÉCNIA DO PRODUTO'!G:G, "-")</f>
        <v>-</v>
      </c>
      <c r="I24" s="34"/>
      <c r="J24" s="35"/>
      <c r="K24" s="38" t="str">
        <f t="shared" si="6"/>
        <v>-</v>
      </c>
      <c r="L24" s="56" t="str">
        <f t="shared" si="7"/>
        <v>-</v>
      </c>
      <c r="M24" s="34"/>
      <c r="N24" s="35"/>
      <c r="O24" s="218" t="str">
        <f t="shared" si="8"/>
        <v>-</v>
      </c>
      <c r="P24" s="19"/>
      <c r="Q24" s="34"/>
      <c r="R24" s="35"/>
      <c r="S24" s="218" t="str">
        <f>IFERROR(IF($F24=0,0,P24*$F24)*(1+R24)*(1-Q24), " -")</f>
        <v xml:space="preserve"> -</v>
      </c>
      <c r="T24" s="21"/>
      <c r="U24" s="34"/>
      <c r="V24" s="35"/>
      <c r="W24" s="20" t="str">
        <f t="shared" si="9"/>
        <v xml:space="preserve"> - </v>
      </c>
      <c r="X24" s="21"/>
      <c r="Y24" s="34"/>
      <c r="Z24" s="528"/>
      <c r="AA24" s="524" t="str">
        <f t="shared" si="10"/>
        <v xml:space="preserve"> - </v>
      </c>
      <c r="AB24" s="531"/>
      <c r="AC24" s="530"/>
      <c r="AD24" s="528"/>
      <c r="AE24" s="524" t="str">
        <f t="shared" si="11"/>
        <v xml:space="preserve"> - </v>
      </c>
      <c r="AF24" s="531"/>
      <c r="AG24" s="530"/>
      <c r="AH24" s="528"/>
      <c r="AI24" s="524" t="str">
        <f t="shared" si="12"/>
        <v xml:space="preserve"> - </v>
      </c>
      <c r="AJ24" s="527">
        <f t="shared" si="14"/>
        <v>0</v>
      </c>
      <c r="AK24" s="527" t="str">
        <f>IF(MIN(IF(L24&gt;0, L24, 10^10), IF(P24&gt;0, P24, 10^10), IF(T24&gt;0, T24, 10^10), IF(X24&gt;0, X24, 10^10), IF(AB24&gt;0, AB24, 10^10), IF(AF24&gt;0, AF24, 10^10), IF(AJ24&gt;0, AJ24, 10^10)) = 10^10, "", MIN(IF(L24&gt;0, L24, 10^10), IF(P24&gt;0, P24, 10^10), IF(T24&gt;0, T24, 10^10), IF(X24&gt;0, X24, 10^10), IF(AB24&gt;0, AB24, 10^10), IF(AF24&gt;0, AF24, 10^10), IF(77&gt;0, H24, 10^10)))</f>
        <v/>
      </c>
    </row>
    <row r="25" spans="1:37" ht="15" customHeight="1">
      <c r="A25" s="474"/>
      <c r="B25" s="96" t="str">
        <f>_xlfn.XLOOKUP(10, 'ANÁLISE TÉCNIA DO PRODUTO'!B:B, 'ANÁLISE TÉCNIA DO PRODUTO'!B:B, " - ")</f>
        <v xml:space="preserve"> - </v>
      </c>
      <c r="C25" s="1422" t="str">
        <f>_xlfn.XLOOKUP((10),'ANÁLISE TÉCNIA DO PRODUTO'!B:B,'ANÁLISE TÉCNIA DO PRODUTO'!E:E,"-")</f>
        <v>-</v>
      </c>
      <c r="D25" s="1423"/>
      <c r="E25" s="1424"/>
      <c r="F25" s="16" t="str">
        <f>_xlfn.XLOOKUP(10, 'ANÁLISE TÉCNIA DO PRODUTO'!B:B, 'ANÁLISE TÉCNIA DO PRODUTO'!C:C, "-")</f>
        <v>-</v>
      </c>
      <c r="G25" s="17" t="str">
        <f>_xlfn.XLOOKUP(10, 'ANÁLISE TÉCNIA DO PRODUTO'!B:B, 'ANÁLISE TÉCNIA DO PRODUTO'!D:D, "-")</f>
        <v>-</v>
      </c>
      <c r="H25" s="59" t="str">
        <f>_xlfn.XLOOKUP(10, 'ANÁLISE TÉCNIA DO PRODUTO'!B:B, 'ANÁLISE TÉCNIA DO PRODUTO'!G:G, "-")</f>
        <v>-</v>
      </c>
      <c r="I25" s="34"/>
      <c r="J25" s="35"/>
      <c r="K25" s="38" t="str">
        <f t="shared" si="6"/>
        <v>-</v>
      </c>
      <c r="L25" s="56" t="str">
        <f t="shared" si="7"/>
        <v>-</v>
      </c>
      <c r="M25" s="34"/>
      <c r="N25" s="35"/>
      <c r="O25" s="218" t="str">
        <f t="shared" si="8"/>
        <v>-</v>
      </c>
      <c r="P25" s="19"/>
      <c r="Q25" s="34"/>
      <c r="R25" s="35"/>
      <c r="S25" s="218" t="str">
        <f>IFERROR(IF($F25=0,0,P25*$F25)*(1+R25)*(1-Q25), " -")</f>
        <v xml:space="preserve"> -</v>
      </c>
      <c r="T25" s="21"/>
      <c r="U25" s="34"/>
      <c r="V25" s="35"/>
      <c r="W25" s="20" t="str">
        <f t="shared" si="9"/>
        <v xml:space="preserve"> - </v>
      </c>
      <c r="X25" s="21"/>
      <c r="Y25" s="34"/>
      <c r="Z25" s="528"/>
      <c r="AA25" s="524" t="str">
        <f t="shared" si="10"/>
        <v xml:space="preserve"> - </v>
      </c>
      <c r="AB25" s="531"/>
      <c r="AC25" s="530"/>
      <c r="AD25" s="528"/>
      <c r="AE25" s="524" t="str">
        <f t="shared" si="11"/>
        <v xml:space="preserve"> - </v>
      </c>
      <c r="AF25" s="531"/>
      <c r="AG25" s="530"/>
      <c r="AH25" s="528"/>
      <c r="AI25" s="524" t="str">
        <f t="shared" si="12"/>
        <v xml:space="preserve"> - </v>
      </c>
      <c r="AJ25" s="527">
        <f t="shared" si="14"/>
        <v>0</v>
      </c>
      <c r="AK25" s="527" t="str">
        <f>IF(MIN(IF(L25&gt;0, L25, 10^10), IF(P25&gt;0, P25, 10^10), IF(T25&gt;0, T25, 10^10), IF(X25&gt;0, X25, 10^10), IF(AB25&gt;0, AB25, 10^10), IF(AF25&gt;0, AF25, 10^10), IF(AJ25&gt;0, AJ25, 10^10)) = 10^10, "", MIN(IF(L25&gt;0, L25, 10^10), IF(P25&gt;0, P25, 10^10), IF(T25&gt;0, T25, 10^10), IF(X25&gt;0, X25, 10^10), IF(AB25&gt;0, AB25, 10^10), IF(AF25&gt;0, AF25, 10^10), IF(77&gt;0, H25, 10^10)))</f>
        <v/>
      </c>
    </row>
    <row r="26" spans="1:37" ht="15" customHeight="1">
      <c r="A26" s="474"/>
      <c r="B26" s="96" t="str">
        <f>_xlfn.XLOOKUP(11, 'ANÁLISE TÉCNIA DO PRODUTO'!B:B, 'ANÁLISE TÉCNIA DO PRODUTO'!B:B, " - ")</f>
        <v xml:space="preserve"> - </v>
      </c>
      <c r="C26" s="1422" t="str">
        <f>_xlfn.XLOOKUP((11),'ANÁLISE TÉCNIA DO PRODUTO'!B:B,'ANÁLISE TÉCNIA DO PRODUTO'!E:E,"-")</f>
        <v>-</v>
      </c>
      <c r="D26" s="1423"/>
      <c r="E26" s="1424"/>
      <c r="F26" s="16" t="str">
        <f>_xlfn.XLOOKUP(11, 'ANÁLISE TÉCNIA DO PRODUTO'!B:B, 'ANÁLISE TÉCNIA DO PRODUTO'!C:C, "-")</f>
        <v>-</v>
      </c>
      <c r="G26" s="17" t="str">
        <f>_xlfn.XLOOKUP(11, 'ANÁLISE TÉCNIA DO PRODUTO'!B:B, 'ANÁLISE TÉCNIA DO PRODUTO'!D:D, "-")</f>
        <v>-</v>
      </c>
      <c r="H26" s="59" t="str">
        <f>_xlfn.XLOOKUP(11, 'ANÁLISE TÉCNIA DO PRODUTO'!B:B, 'ANÁLISE TÉCNIA DO PRODUTO'!G:G, "-")</f>
        <v>-</v>
      </c>
      <c r="I26" s="34"/>
      <c r="J26" s="35"/>
      <c r="K26" s="38" t="str">
        <f t="shared" si="6"/>
        <v>-</v>
      </c>
      <c r="L26" s="56" t="str">
        <f t="shared" si="7"/>
        <v>-</v>
      </c>
      <c r="M26" s="34"/>
      <c r="N26" s="35"/>
      <c r="O26" s="218" t="str">
        <f t="shared" si="8"/>
        <v>-</v>
      </c>
      <c r="P26" s="19"/>
      <c r="Q26" s="34"/>
      <c r="R26" s="35"/>
      <c r="S26" s="218" t="str">
        <f>IFERROR(IF($F26=0,0,P26*$F26)*(1+R26)*(1-Q26), " -")</f>
        <v xml:space="preserve"> -</v>
      </c>
      <c r="T26" s="21"/>
      <c r="U26" s="34"/>
      <c r="V26" s="35"/>
      <c r="W26" s="20" t="str">
        <f t="shared" si="9"/>
        <v xml:space="preserve"> - </v>
      </c>
      <c r="X26" s="21"/>
      <c r="Y26" s="34"/>
      <c r="Z26" s="528"/>
      <c r="AA26" s="524" t="str">
        <f t="shared" si="10"/>
        <v xml:space="preserve"> - </v>
      </c>
      <c r="AB26" s="531"/>
      <c r="AC26" s="530"/>
      <c r="AD26" s="528"/>
      <c r="AE26" s="524" t="str">
        <f t="shared" si="11"/>
        <v xml:space="preserve"> - </v>
      </c>
      <c r="AF26" s="531"/>
      <c r="AG26" s="530"/>
      <c r="AH26" s="528"/>
      <c r="AI26" s="524" t="str">
        <f t="shared" si="12"/>
        <v xml:space="preserve"> - </v>
      </c>
      <c r="AJ26" s="527">
        <f t="shared" si="14"/>
        <v>0</v>
      </c>
      <c r="AK26" s="527" t="str">
        <f>IF(MIN(IF(L26&gt;0, L26, 10^10), IF(P26&gt;0, P26, 10^10), IF(T26&gt;0, T26, 10^10), IF(X26&gt;0, X26, 10^10), IF(AB26&gt;0, AB26, 10^10), IF(AF26&gt;0, AF26, 10^10), IF(AJ26&gt;0, AJ26, 10^10)) = 10^10, "", MIN(IF(L26&gt;0, L26, 10^10), IF(P26&gt;0, P26, 10^10), IF(T26&gt;0, T26, 10^10), IF(X26&gt;0, X26, 10^10), IF(AB26&gt;0, AB26, 10^10), IF(AF26&gt;0, AF26, 10^10), IF(77&gt;0, H26, 10^10)))</f>
        <v/>
      </c>
    </row>
    <row r="27" spans="1:37" ht="15" customHeight="1">
      <c r="A27" s="474"/>
      <c r="B27" s="96" t="str">
        <f>_xlfn.XLOOKUP(12, 'ANÁLISE TÉCNIA DO PRODUTO'!B:B, 'ANÁLISE TÉCNIA DO PRODUTO'!B:B, " - ")</f>
        <v xml:space="preserve"> - </v>
      </c>
      <c r="C27" s="1422" t="str">
        <f>_xlfn.XLOOKUP((12),'ANÁLISE TÉCNIA DO PRODUTO'!B:B,'ANÁLISE TÉCNIA DO PRODUTO'!E:E,"-")</f>
        <v>-</v>
      </c>
      <c r="D27" s="1423"/>
      <c r="E27" s="1424"/>
      <c r="F27" s="16" t="str">
        <f>_xlfn.XLOOKUP(12, 'ANÁLISE TÉCNIA DO PRODUTO'!B:B, 'ANÁLISE TÉCNIA DO PRODUTO'!C:C, "-")</f>
        <v>-</v>
      </c>
      <c r="G27" s="17" t="str">
        <f>_xlfn.XLOOKUP(12, 'ANÁLISE TÉCNIA DO PRODUTO'!B:B, 'ANÁLISE TÉCNIA DO PRODUTO'!D:D, "-")</f>
        <v>-</v>
      </c>
      <c r="H27" s="59" t="str">
        <f>_xlfn.XLOOKUP(12, 'ANÁLISE TÉCNIA DO PRODUTO'!B:B, 'ANÁLISE TÉCNIA DO PRODUTO'!G:G, "-")</f>
        <v>-</v>
      </c>
      <c r="I27" s="34"/>
      <c r="J27" s="35"/>
      <c r="K27" s="38" t="str">
        <f t="shared" si="6"/>
        <v>-</v>
      </c>
      <c r="L27" s="56" t="str">
        <f t="shared" si="7"/>
        <v>-</v>
      </c>
      <c r="M27" s="34"/>
      <c r="N27" s="35"/>
      <c r="O27" s="218" t="str">
        <f t="shared" si="8"/>
        <v>-</v>
      </c>
      <c r="P27" s="19"/>
      <c r="Q27" s="34"/>
      <c r="R27" s="35"/>
      <c r="S27" s="218" t="str">
        <f t="shared" si="15"/>
        <v xml:space="preserve"> -</v>
      </c>
      <c r="T27" s="21"/>
      <c r="U27" s="34"/>
      <c r="V27" s="35"/>
      <c r="W27" s="20" t="str">
        <f t="shared" si="9"/>
        <v xml:space="preserve"> - </v>
      </c>
      <c r="X27" s="21"/>
      <c r="Y27" s="34"/>
      <c r="Z27" s="528"/>
      <c r="AA27" s="524" t="str">
        <f t="shared" si="10"/>
        <v xml:space="preserve"> - </v>
      </c>
      <c r="AB27" s="531"/>
      <c r="AC27" s="530"/>
      <c r="AD27" s="528"/>
      <c r="AE27" s="524" t="str">
        <f t="shared" si="11"/>
        <v xml:space="preserve"> - </v>
      </c>
      <c r="AF27" s="531"/>
      <c r="AG27" s="530"/>
      <c r="AH27" s="528"/>
      <c r="AI27" s="524" t="str">
        <f t="shared" si="12"/>
        <v xml:space="preserve"> - </v>
      </c>
      <c r="AJ27" s="527">
        <f t="shared" si="14"/>
        <v>0</v>
      </c>
      <c r="AK27" s="527" t="str">
        <f t="shared" si="16"/>
        <v/>
      </c>
    </row>
    <row r="28" spans="1:37" ht="15" customHeight="1">
      <c r="A28" s="474"/>
      <c r="B28" s="96" t="str">
        <f>_xlfn.XLOOKUP(13, 'ANÁLISE TÉCNIA DO PRODUTO'!B:B, 'ANÁLISE TÉCNIA DO PRODUTO'!B:B, " - ")</f>
        <v xml:space="preserve"> - </v>
      </c>
      <c r="C28" s="1422" t="str">
        <f>_xlfn.XLOOKUP((13),'ANÁLISE TÉCNIA DO PRODUTO'!B:B,'ANÁLISE TÉCNIA DO PRODUTO'!E:E,"-")</f>
        <v>-</v>
      </c>
      <c r="D28" s="1423"/>
      <c r="E28" s="1424"/>
      <c r="F28" s="16" t="str">
        <f>_xlfn.XLOOKUP(13, 'ANÁLISE TÉCNIA DO PRODUTO'!B:B, 'ANÁLISE TÉCNIA DO PRODUTO'!C:C, "-")</f>
        <v>-</v>
      </c>
      <c r="G28" s="17" t="str">
        <f>_xlfn.XLOOKUP(13, 'ANÁLISE TÉCNIA DO PRODUTO'!B:B, 'ANÁLISE TÉCNIA DO PRODUTO'!D:D, "-")</f>
        <v>-</v>
      </c>
      <c r="H28" s="59" t="str">
        <f>_xlfn.XLOOKUP(13, 'ANÁLISE TÉCNIA DO PRODUTO'!B:B, 'ANÁLISE TÉCNIA DO PRODUTO'!G:G, "-")</f>
        <v>-</v>
      </c>
      <c r="I28" s="34"/>
      <c r="J28" s="35"/>
      <c r="K28" s="38" t="str">
        <f t="shared" si="6"/>
        <v>-</v>
      </c>
      <c r="L28" s="56" t="str">
        <f t="shared" si="7"/>
        <v>-</v>
      </c>
      <c r="M28" s="34"/>
      <c r="N28" s="35"/>
      <c r="O28" s="218" t="str">
        <f t="shared" si="8"/>
        <v>-</v>
      </c>
      <c r="P28" s="19"/>
      <c r="Q28" s="34"/>
      <c r="R28" s="35"/>
      <c r="S28" s="218" t="str">
        <f t="shared" si="15"/>
        <v xml:space="preserve"> -</v>
      </c>
      <c r="T28" s="21"/>
      <c r="U28" s="34"/>
      <c r="V28" s="35"/>
      <c r="W28" s="20" t="str">
        <f t="shared" si="9"/>
        <v xml:space="preserve"> - </v>
      </c>
      <c r="X28" s="21"/>
      <c r="Y28" s="34"/>
      <c r="Z28" s="528"/>
      <c r="AA28" s="524" t="str">
        <f t="shared" si="10"/>
        <v xml:space="preserve"> - </v>
      </c>
      <c r="AB28" s="531"/>
      <c r="AC28" s="530"/>
      <c r="AD28" s="528"/>
      <c r="AE28" s="524" t="str">
        <f t="shared" si="11"/>
        <v xml:space="preserve"> - </v>
      </c>
      <c r="AF28" s="531"/>
      <c r="AG28" s="530"/>
      <c r="AH28" s="528"/>
      <c r="AI28" s="524" t="str">
        <f t="shared" si="12"/>
        <v xml:space="preserve"> - </v>
      </c>
      <c r="AJ28" s="527">
        <f t="shared" si="14"/>
        <v>0</v>
      </c>
      <c r="AK28" s="527" t="str">
        <f t="shared" si="16"/>
        <v/>
      </c>
    </row>
    <row r="29" spans="1:37" ht="15" customHeight="1">
      <c r="A29" s="474"/>
      <c r="B29" s="96" t="str">
        <f>_xlfn.XLOOKUP(14, 'ANÁLISE TÉCNIA DO PRODUTO'!B:B, 'ANÁLISE TÉCNIA DO PRODUTO'!B:B, " - ")</f>
        <v xml:space="preserve"> - </v>
      </c>
      <c r="C29" s="1422" t="str">
        <f>_xlfn.XLOOKUP((14),'ANÁLISE TÉCNIA DO PRODUTO'!B:B,'ANÁLISE TÉCNIA DO PRODUTO'!E:E,"-")</f>
        <v>-</v>
      </c>
      <c r="D29" s="1423"/>
      <c r="E29" s="1424"/>
      <c r="F29" s="16" t="str">
        <f>_xlfn.XLOOKUP(14, 'ANÁLISE TÉCNIA DO PRODUTO'!B:B, 'ANÁLISE TÉCNIA DO PRODUTO'!C:C, "-")</f>
        <v>-</v>
      </c>
      <c r="G29" s="17" t="str">
        <f>_xlfn.XLOOKUP(14, 'ANÁLISE TÉCNIA DO PRODUTO'!B:B, 'ANÁLISE TÉCNIA DO PRODUTO'!D:D, "-")</f>
        <v>-</v>
      </c>
      <c r="H29" s="59" t="str">
        <f>_xlfn.XLOOKUP(14, 'ANÁLISE TÉCNIA DO PRODUTO'!B:B, 'ANÁLISE TÉCNIA DO PRODUTO'!G:G, "-")</f>
        <v>-</v>
      </c>
      <c r="I29" s="34"/>
      <c r="J29" s="35"/>
      <c r="K29" s="38" t="str">
        <f t="shared" si="6"/>
        <v>-</v>
      </c>
      <c r="L29" s="56" t="str">
        <f t="shared" si="7"/>
        <v>-</v>
      </c>
      <c r="M29" s="34"/>
      <c r="N29" s="35"/>
      <c r="O29" s="218" t="str">
        <f t="shared" si="8"/>
        <v>-</v>
      </c>
      <c r="P29" s="19"/>
      <c r="Q29" s="34"/>
      <c r="R29" s="35"/>
      <c r="S29" s="218" t="str">
        <f t="shared" si="15"/>
        <v xml:space="preserve"> -</v>
      </c>
      <c r="T29" s="21"/>
      <c r="U29" s="34"/>
      <c r="V29" s="35"/>
      <c r="W29" s="20" t="str">
        <f t="shared" si="9"/>
        <v xml:space="preserve"> - </v>
      </c>
      <c r="X29" s="21"/>
      <c r="Y29" s="34"/>
      <c r="Z29" s="528"/>
      <c r="AA29" s="524" t="str">
        <f t="shared" si="10"/>
        <v xml:space="preserve"> - </v>
      </c>
      <c r="AB29" s="531"/>
      <c r="AC29" s="530"/>
      <c r="AD29" s="528"/>
      <c r="AE29" s="524" t="str">
        <f t="shared" si="11"/>
        <v xml:space="preserve"> - </v>
      </c>
      <c r="AF29" s="531"/>
      <c r="AG29" s="530"/>
      <c r="AH29" s="528"/>
      <c r="AI29" s="524" t="str">
        <f t="shared" si="12"/>
        <v xml:space="preserve"> - </v>
      </c>
      <c r="AJ29" s="527">
        <f t="shared" si="14"/>
        <v>0</v>
      </c>
      <c r="AK29" s="527" t="str">
        <f t="shared" si="16"/>
        <v/>
      </c>
    </row>
    <row r="30" spans="1:37" ht="15" customHeight="1">
      <c r="A30" s="474"/>
      <c r="B30" s="96" t="str">
        <f>_xlfn.XLOOKUP(15, 'ANÁLISE TÉCNIA DO PRODUTO'!B:B, 'ANÁLISE TÉCNIA DO PRODUTO'!B:B, " - ")</f>
        <v xml:space="preserve"> - </v>
      </c>
      <c r="C30" s="1422" t="str">
        <f>_xlfn.XLOOKUP((15),'ANÁLISE TÉCNIA DO PRODUTO'!B:B,'ANÁLISE TÉCNIA DO PRODUTO'!E:E,"-")</f>
        <v>-</v>
      </c>
      <c r="D30" s="1423"/>
      <c r="E30" s="1424"/>
      <c r="F30" s="16" t="str">
        <f>_xlfn.XLOOKUP(15, 'ANÁLISE TÉCNIA DO PRODUTO'!B:B, 'ANÁLISE TÉCNIA DO PRODUTO'!C:C, "-")</f>
        <v>-</v>
      </c>
      <c r="G30" s="17" t="str">
        <f>_xlfn.XLOOKUP(15, 'ANÁLISE TÉCNIA DO PRODUTO'!B:B, 'ANÁLISE TÉCNIA DO PRODUTO'!D:D, "-")</f>
        <v>-</v>
      </c>
      <c r="H30" s="59" t="str">
        <f>_xlfn.XLOOKUP(15, 'ANÁLISE TÉCNIA DO PRODUTO'!B:B, 'ANÁLISE TÉCNIA DO PRODUTO'!G:G, "-")</f>
        <v>-</v>
      </c>
      <c r="I30" s="34"/>
      <c r="J30" s="35"/>
      <c r="K30" s="38" t="str">
        <f t="shared" si="6"/>
        <v>-</v>
      </c>
      <c r="L30" s="56" t="str">
        <f t="shared" si="7"/>
        <v>-</v>
      </c>
      <c r="M30" s="34"/>
      <c r="N30" s="35"/>
      <c r="O30" s="218" t="str">
        <f t="shared" si="8"/>
        <v>-</v>
      </c>
      <c r="P30" s="19"/>
      <c r="Q30" s="34"/>
      <c r="R30" s="35"/>
      <c r="S30" s="218" t="str">
        <f t="shared" si="15"/>
        <v xml:space="preserve"> -</v>
      </c>
      <c r="T30" s="21"/>
      <c r="U30" s="34"/>
      <c r="V30" s="35"/>
      <c r="W30" s="20" t="str">
        <f t="shared" si="9"/>
        <v xml:space="preserve"> - </v>
      </c>
      <c r="X30" s="21"/>
      <c r="Y30" s="34"/>
      <c r="Z30" s="528"/>
      <c r="AA30" s="524" t="str">
        <f t="shared" si="10"/>
        <v xml:space="preserve"> - </v>
      </c>
      <c r="AB30" s="531"/>
      <c r="AC30" s="530"/>
      <c r="AD30" s="528"/>
      <c r="AE30" s="524" t="str">
        <f t="shared" si="11"/>
        <v xml:space="preserve"> - </v>
      </c>
      <c r="AF30" s="531"/>
      <c r="AG30" s="530"/>
      <c r="AH30" s="528"/>
      <c r="AI30" s="524" t="str">
        <f t="shared" si="12"/>
        <v xml:space="preserve"> - </v>
      </c>
      <c r="AJ30" s="527">
        <f t="shared" si="14"/>
        <v>0</v>
      </c>
      <c r="AK30" s="527" t="str">
        <f t="shared" si="16"/>
        <v/>
      </c>
    </row>
    <row r="31" spans="1:37" ht="15" customHeight="1">
      <c r="A31" s="474"/>
      <c r="B31" s="96" t="str">
        <f>_xlfn.XLOOKUP(16, 'ANÁLISE TÉCNIA DO PRODUTO'!B:B, 'ANÁLISE TÉCNIA DO PRODUTO'!B:B, " - ")</f>
        <v xml:space="preserve"> - </v>
      </c>
      <c r="C31" s="1422" t="str">
        <f>_xlfn.XLOOKUP((16),'ANÁLISE TÉCNIA DO PRODUTO'!B:B,'ANÁLISE TÉCNIA DO PRODUTO'!E:E,"-")</f>
        <v>-</v>
      </c>
      <c r="D31" s="1423"/>
      <c r="E31" s="1424"/>
      <c r="F31" s="16" t="str">
        <f>_xlfn.XLOOKUP(16, 'ANÁLISE TÉCNIA DO PRODUTO'!B:B, 'ANÁLISE TÉCNIA DO PRODUTO'!C:C, "-")</f>
        <v>-</v>
      </c>
      <c r="G31" s="17" t="str">
        <f>_xlfn.XLOOKUP(16, 'ANÁLISE TÉCNIA DO PRODUTO'!B:B, 'ANÁLISE TÉCNIA DO PRODUTO'!D:D, "-")</f>
        <v>-</v>
      </c>
      <c r="H31" s="59" t="str">
        <f>_xlfn.XLOOKUP(16, 'ANÁLISE TÉCNIA DO PRODUTO'!B:B, 'ANÁLISE TÉCNIA DO PRODUTO'!G:G, "-")</f>
        <v>-</v>
      </c>
      <c r="I31" s="34"/>
      <c r="J31" s="35"/>
      <c r="K31" s="38" t="str">
        <f t="shared" si="6"/>
        <v>-</v>
      </c>
      <c r="L31" s="56" t="str">
        <f t="shared" si="7"/>
        <v>-</v>
      </c>
      <c r="M31" s="34"/>
      <c r="N31" s="35"/>
      <c r="O31" s="218" t="str">
        <f t="shared" si="8"/>
        <v>-</v>
      </c>
      <c r="P31" s="19"/>
      <c r="Q31" s="34"/>
      <c r="R31" s="35"/>
      <c r="S31" s="218" t="str">
        <f t="shared" si="15"/>
        <v xml:space="preserve"> -</v>
      </c>
      <c r="T31" s="21"/>
      <c r="U31" s="34"/>
      <c r="V31" s="35"/>
      <c r="W31" s="20" t="str">
        <f t="shared" si="9"/>
        <v xml:space="preserve"> - </v>
      </c>
      <c r="X31" s="21"/>
      <c r="Y31" s="34"/>
      <c r="Z31" s="528"/>
      <c r="AA31" s="524" t="str">
        <f t="shared" si="10"/>
        <v xml:space="preserve"> - </v>
      </c>
      <c r="AB31" s="531"/>
      <c r="AC31" s="530"/>
      <c r="AD31" s="528"/>
      <c r="AE31" s="524" t="str">
        <f t="shared" si="11"/>
        <v xml:space="preserve"> - </v>
      </c>
      <c r="AF31" s="531"/>
      <c r="AG31" s="530"/>
      <c r="AH31" s="528"/>
      <c r="AI31" s="524" t="str">
        <f t="shared" si="12"/>
        <v xml:space="preserve"> - </v>
      </c>
      <c r="AJ31" s="527">
        <f t="shared" si="14"/>
        <v>0</v>
      </c>
      <c r="AK31" s="527" t="str">
        <f t="shared" si="16"/>
        <v/>
      </c>
    </row>
    <row r="32" spans="1:37" ht="15" customHeight="1">
      <c r="A32" s="474"/>
      <c r="B32" s="96" t="str">
        <f>_xlfn.XLOOKUP(17, 'ANÁLISE TÉCNIA DO PRODUTO'!B:B, 'ANÁLISE TÉCNIA DO PRODUTO'!B:B, " - ")</f>
        <v xml:space="preserve"> - </v>
      </c>
      <c r="C32" s="1422" t="str">
        <f>_xlfn.XLOOKUP((17),'ANÁLISE TÉCNIA DO PRODUTO'!B:B,'ANÁLISE TÉCNIA DO PRODUTO'!E:E,"-")</f>
        <v>-</v>
      </c>
      <c r="D32" s="1423"/>
      <c r="E32" s="1424"/>
      <c r="F32" s="16" t="str">
        <f>_xlfn.XLOOKUP(17, 'ANÁLISE TÉCNIA DO PRODUTO'!B:B, 'ANÁLISE TÉCNIA DO PRODUTO'!C:C, "-")</f>
        <v>-</v>
      </c>
      <c r="G32" s="17" t="str">
        <f>_xlfn.XLOOKUP(17, 'ANÁLISE TÉCNIA DO PRODUTO'!B:B, 'ANÁLISE TÉCNIA DO PRODUTO'!D:D, "-")</f>
        <v>-</v>
      </c>
      <c r="H32" s="59" t="str">
        <f>_xlfn.XLOOKUP(17, 'ANÁLISE TÉCNIA DO PRODUTO'!B:B, 'ANÁLISE TÉCNIA DO PRODUTO'!G:G, "-")</f>
        <v>-</v>
      </c>
      <c r="I32" s="34"/>
      <c r="J32" s="35"/>
      <c r="K32" s="38" t="str">
        <f t="shared" si="6"/>
        <v>-</v>
      </c>
      <c r="L32" s="56" t="str">
        <f t="shared" si="7"/>
        <v>-</v>
      </c>
      <c r="M32" s="34"/>
      <c r="N32" s="35"/>
      <c r="O32" s="218" t="str">
        <f t="shared" si="8"/>
        <v>-</v>
      </c>
      <c r="P32" s="19"/>
      <c r="Q32" s="34"/>
      <c r="R32" s="35"/>
      <c r="S32" s="218" t="str">
        <f t="shared" si="15"/>
        <v xml:space="preserve"> -</v>
      </c>
      <c r="T32" s="21"/>
      <c r="U32" s="34"/>
      <c r="V32" s="35"/>
      <c r="W32" s="20" t="str">
        <f t="shared" si="9"/>
        <v xml:space="preserve"> - </v>
      </c>
      <c r="X32" s="21"/>
      <c r="Y32" s="34"/>
      <c r="Z32" s="528"/>
      <c r="AA32" s="524" t="str">
        <f t="shared" si="10"/>
        <v xml:space="preserve"> - </v>
      </c>
      <c r="AB32" s="531"/>
      <c r="AC32" s="530"/>
      <c r="AD32" s="528"/>
      <c r="AE32" s="524" t="str">
        <f t="shared" si="11"/>
        <v xml:space="preserve"> - </v>
      </c>
      <c r="AF32" s="531"/>
      <c r="AG32" s="530"/>
      <c r="AH32" s="528"/>
      <c r="AI32" s="524" t="str">
        <f t="shared" si="12"/>
        <v xml:space="preserve"> - </v>
      </c>
      <c r="AJ32" s="527">
        <f t="shared" si="14"/>
        <v>0</v>
      </c>
      <c r="AK32" s="527" t="str">
        <f t="shared" si="16"/>
        <v/>
      </c>
    </row>
    <row r="33" spans="1:37" ht="15" customHeight="1">
      <c r="A33" s="474"/>
      <c r="B33" s="96" t="str">
        <f>_xlfn.XLOOKUP(18, 'ANÁLISE TÉCNIA DO PRODUTO'!B:B, 'ANÁLISE TÉCNIA DO PRODUTO'!B:B, " - ")</f>
        <v xml:space="preserve"> - </v>
      </c>
      <c r="C33" s="1422" t="str">
        <f>_xlfn.XLOOKUP((18),'ANÁLISE TÉCNIA DO PRODUTO'!B:B,'ANÁLISE TÉCNIA DO PRODUTO'!E:E,"-")</f>
        <v>-</v>
      </c>
      <c r="D33" s="1423"/>
      <c r="E33" s="1424"/>
      <c r="F33" s="16" t="str">
        <f>_xlfn.XLOOKUP(18, 'ANÁLISE TÉCNIA DO PRODUTO'!B:B, 'ANÁLISE TÉCNIA DO PRODUTO'!C:C, "-")</f>
        <v>-</v>
      </c>
      <c r="G33" s="17" t="str">
        <f>_xlfn.XLOOKUP(18, 'ANÁLISE TÉCNIA DO PRODUTO'!B:B, 'ANÁLISE TÉCNIA DO PRODUTO'!D:D, "-")</f>
        <v>-</v>
      </c>
      <c r="H33" s="59" t="str">
        <f>_xlfn.XLOOKUP(18, 'ANÁLISE TÉCNIA DO PRODUTO'!B:B, 'ANÁLISE TÉCNIA DO PRODUTO'!G:G, "-")</f>
        <v>-</v>
      </c>
      <c r="I33" s="34"/>
      <c r="J33" s="35"/>
      <c r="K33" s="38" t="str">
        <f t="shared" si="6"/>
        <v>-</v>
      </c>
      <c r="L33" s="56" t="str">
        <f t="shared" si="7"/>
        <v>-</v>
      </c>
      <c r="M33" s="34"/>
      <c r="N33" s="35"/>
      <c r="O33" s="218" t="str">
        <f t="shared" si="8"/>
        <v>-</v>
      </c>
      <c r="P33" s="19"/>
      <c r="Q33" s="34"/>
      <c r="R33" s="35"/>
      <c r="S33" s="218" t="str">
        <f t="shared" si="15"/>
        <v xml:space="preserve"> -</v>
      </c>
      <c r="T33" s="21"/>
      <c r="U33" s="34"/>
      <c r="V33" s="35"/>
      <c r="W33" s="20" t="str">
        <f t="shared" si="9"/>
        <v xml:space="preserve"> - </v>
      </c>
      <c r="X33" s="21"/>
      <c r="Y33" s="34"/>
      <c r="Z33" s="528"/>
      <c r="AA33" s="524" t="str">
        <f t="shared" si="10"/>
        <v xml:space="preserve"> - </v>
      </c>
      <c r="AB33" s="531"/>
      <c r="AC33" s="530"/>
      <c r="AD33" s="528"/>
      <c r="AE33" s="524" t="str">
        <f t="shared" si="11"/>
        <v xml:space="preserve"> - </v>
      </c>
      <c r="AF33" s="531"/>
      <c r="AG33" s="530"/>
      <c r="AH33" s="528"/>
      <c r="AI33" s="524" t="str">
        <f t="shared" si="12"/>
        <v xml:space="preserve"> - </v>
      </c>
      <c r="AJ33" s="527">
        <f t="shared" si="14"/>
        <v>0</v>
      </c>
      <c r="AK33" s="527" t="str">
        <f t="shared" si="16"/>
        <v/>
      </c>
    </row>
    <row r="34" spans="1:37" ht="15" customHeight="1">
      <c r="A34" s="474"/>
      <c r="B34" s="96" t="str">
        <f>_xlfn.XLOOKUP(19, 'ANÁLISE TÉCNIA DO PRODUTO'!B:B, 'ANÁLISE TÉCNIA DO PRODUTO'!B:B, " - ")</f>
        <v xml:space="preserve"> - </v>
      </c>
      <c r="C34" s="1422" t="str">
        <f>_xlfn.XLOOKUP((19),'ANÁLISE TÉCNIA DO PRODUTO'!B:B,'ANÁLISE TÉCNIA DO PRODUTO'!E:E,"-")</f>
        <v>-</v>
      </c>
      <c r="D34" s="1423"/>
      <c r="E34" s="1424"/>
      <c r="F34" s="16" t="str">
        <f>_xlfn.XLOOKUP(19, 'ANÁLISE TÉCNIA DO PRODUTO'!B:B, 'ANÁLISE TÉCNIA DO PRODUTO'!C:C, "-")</f>
        <v>-</v>
      </c>
      <c r="G34" s="17" t="str">
        <f>_xlfn.XLOOKUP(19, 'ANÁLISE TÉCNIA DO PRODUTO'!B:B, 'ANÁLISE TÉCNIA DO PRODUTO'!D:D, "-")</f>
        <v>-</v>
      </c>
      <c r="H34" s="59" t="str">
        <f>_xlfn.XLOOKUP(19, 'ANÁLISE TÉCNIA DO PRODUTO'!B:B, 'ANÁLISE TÉCNIA DO PRODUTO'!G:G, "-")</f>
        <v>-</v>
      </c>
      <c r="I34" s="34"/>
      <c r="J34" s="35"/>
      <c r="K34" s="38" t="str">
        <f t="shared" si="6"/>
        <v>-</v>
      </c>
      <c r="L34" s="56" t="str">
        <f t="shared" si="7"/>
        <v>-</v>
      </c>
      <c r="M34" s="34"/>
      <c r="N34" s="35"/>
      <c r="O34" s="218" t="str">
        <f t="shared" si="8"/>
        <v>-</v>
      </c>
      <c r="P34" s="19"/>
      <c r="Q34" s="34"/>
      <c r="R34" s="35"/>
      <c r="S34" s="218" t="str">
        <f t="shared" si="15"/>
        <v xml:space="preserve"> -</v>
      </c>
      <c r="T34" s="21"/>
      <c r="U34" s="34"/>
      <c r="V34" s="35"/>
      <c r="W34" s="20" t="str">
        <f t="shared" si="9"/>
        <v xml:space="preserve"> - </v>
      </c>
      <c r="X34" s="21"/>
      <c r="Y34" s="34"/>
      <c r="Z34" s="528"/>
      <c r="AA34" s="524" t="str">
        <f t="shared" si="10"/>
        <v xml:space="preserve"> - </v>
      </c>
      <c r="AB34" s="531"/>
      <c r="AC34" s="530"/>
      <c r="AD34" s="528"/>
      <c r="AE34" s="524" t="str">
        <f t="shared" si="11"/>
        <v xml:space="preserve"> - </v>
      </c>
      <c r="AF34" s="531"/>
      <c r="AG34" s="530"/>
      <c r="AH34" s="528"/>
      <c r="AI34" s="524" t="str">
        <f t="shared" si="12"/>
        <v xml:space="preserve"> - </v>
      </c>
      <c r="AJ34" s="527">
        <f t="shared" si="14"/>
        <v>0</v>
      </c>
      <c r="AK34" s="527" t="str">
        <f t="shared" si="16"/>
        <v/>
      </c>
    </row>
    <row r="35" spans="1:37" ht="15" customHeight="1">
      <c r="A35" s="474"/>
      <c r="B35" s="96" t="str">
        <f>_xlfn.XLOOKUP(20, 'ANÁLISE TÉCNIA DO PRODUTO'!B:B, 'ANÁLISE TÉCNIA DO PRODUTO'!B:B, " - ")</f>
        <v xml:space="preserve"> - </v>
      </c>
      <c r="C35" s="1422" t="str">
        <f>_xlfn.XLOOKUP((20),'ANÁLISE TÉCNIA DO PRODUTO'!B:B,'ANÁLISE TÉCNIA DO PRODUTO'!E:E,"-")</f>
        <v>-</v>
      </c>
      <c r="D35" s="1423"/>
      <c r="E35" s="1424"/>
      <c r="F35" s="16" t="str">
        <f>_xlfn.XLOOKUP(20, 'ANÁLISE TÉCNIA DO PRODUTO'!B:B, 'ANÁLISE TÉCNIA DO PRODUTO'!C:C, "-")</f>
        <v>-</v>
      </c>
      <c r="G35" s="17" t="str">
        <f>_xlfn.XLOOKUP(20, 'ANÁLISE TÉCNIA DO PRODUTO'!B:B, 'ANÁLISE TÉCNIA DO PRODUTO'!D:D, "-")</f>
        <v>-</v>
      </c>
      <c r="H35" s="59" t="str">
        <f>_xlfn.XLOOKUP(20, 'ANÁLISE TÉCNIA DO PRODUTO'!B:B, 'ANÁLISE TÉCNIA DO PRODUTO'!G:G, "-")</f>
        <v>-</v>
      </c>
      <c r="I35" s="34"/>
      <c r="J35" s="35"/>
      <c r="K35" s="38" t="str">
        <f t="shared" si="6"/>
        <v>-</v>
      </c>
      <c r="L35" s="56" t="str">
        <f t="shared" si="7"/>
        <v>-</v>
      </c>
      <c r="M35" s="34"/>
      <c r="N35" s="35"/>
      <c r="O35" s="218" t="str">
        <f t="shared" si="8"/>
        <v>-</v>
      </c>
      <c r="P35" s="19"/>
      <c r="Q35" s="34"/>
      <c r="R35" s="35"/>
      <c r="S35" s="218" t="str">
        <f t="shared" si="15"/>
        <v xml:space="preserve"> -</v>
      </c>
      <c r="T35" s="21"/>
      <c r="U35" s="34"/>
      <c r="V35" s="35"/>
      <c r="W35" s="20" t="str">
        <f t="shared" si="9"/>
        <v xml:space="preserve"> - </v>
      </c>
      <c r="X35" s="21"/>
      <c r="Y35" s="34"/>
      <c r="Z35" s="528"/>
      <c r="AA35" s="524" t="str">
        <f t="shared" si="10"/>
        <v xml:space="preserve"> - </v>
      </c>
      <c r="AB35" s="531"/>
      <c r="AC35" s="530"/>
      <c r="AD35" s="528"/>
      <c r="AE35" s="524" t="str">
        <f t="shared" si="11"/>
        <v xml:space="preserve"> - </v>
      </c>
      <c r="AF35" s="531"/>
      <c r="AG35" s="530"/>
      <c r="AH35" s="528"/>
      <c r="AI35" s="524" t="str">
        <f t="shared" si="12"/>
        <v xml:space="preserve"> - </v>
      </c>
      <c r="AJ35" s="527">
        <f t="shared" si="14"/>
        <v>0</v>
      </c>
      <c r="AK35" s="527" t="str">
        <f t="shared" si="16"/>
        <v/>
      </c>
    </row>
    <row r="36" spans="1:37" ht="15" customHeight="1">
      <c r="A36" s="474"/>
      <c r="B36" s="96" t="str">
        <f>_xlfn.XLOOKUP(21, 'ANÁLISE TÉCNIA DO PRODUTO'!B:B, 'ANÁLISE TÉCNIA DO PRODUTO'!B:B, " - ")</f>
        <v xml:space="preserve"> - </v>
      </c>
      <c r="C36" s="1422" t="str">
        <f>_xlfn.XLOOKUP((21),'ANÁLISE TÉCNIA DO PRODUTO'!B:B,'ANÁLISE TÉCNIA DO PRODUTO'!E:E,"-")</f>
        <v>-</v>
      </c>
      <c r="D36" s="1423"/>
      <c r="E36" s="1424"/>
      <c r="F36" s="16" t="str">
        <f>_xlfn.XLOOKUP(21, 'ANÁLISE TÉCNIA DO PRODUTO'!B:B, 'ANÁLISE TÉCNIA DO PRODUTO'!C:C, "-")</f>
        <v>-</v>
      </c>
      <c r="G36" s="17" t="str">
        <f>_xlfn.XLOOKUP(21, 'ANÁLISE TÉCNIA DO PRODUTO'!B:B, 'ANÁLISE TÉCNIA DO PRODUTO'!D:D, "-")</f>
        <v>-</v>
      </c>
      <c r="H36" s="59" t="str">
        <f>_xlfn.XLOOKUP(21, 'ANÁLISE TÉCNIA DO PRODUTO'!B:B, 'ANÁLISE TÉCNIA DO PRODUTO'!G:G, "-")</f>
        <v>-</v>
      </c>
      <c r="I36" s="34"/>
      <c r="J36" s="35"/>
      <c r="K36" s="38" t="str">
        <f t="shared" si="6"/>
        <v>-</v>
      </c>
      <c r="L36" s="56" t="str">
        <f t="shared" si="7"/>
        <v>-</v>
      </c>
      <c r="M36" s="34"/>
      <c r="N36" s="35"/>
      <c r="O36" s="218" t="str">
        <f t="shared" si="8"/>
        <v>-</v>
      </c>
      <c r="P36" s="19"/>
      <c r="Q36" s="34"/>
      <c r="R36" s="35"/>
      <c r="S36" s="218" t="str">
        <f t="shared" si="15"/>
        <v xml:space="preserve"> -</v>
      </c>
      <c r="T36" s="21"/>
      <c r="U36" s="34"/>
      <c r="V36" s="35"/>
      <c r="W36" s="20" t="str">
        <f t="shared" si="9"/>
        <v xml:space="preserve"> - </v>
      </c>
      <c r="X36" s="21"/>
      <c r="Y36" s="34"/>
      <c r="Z36" s="528"/>
      <c r="AA36" s="524" t="str">
        <f t="shared" si="10"/>
        <v xml:space="preserve"> - </v>
      </c>
      <c r="AB36" s="531"/>
      <c r="AC36" s="530"/>
      <c r="AD36" s="528"/>
      <c r="AE36" s="524" t="str">
        <f t="shared" si="11"/>
        <v xml:space="preserve"> - </v>
      </c>
      <c r="AF36" s="531"/>
      <c r="AG36" s="530"/>
      <c r="AH36" s="528"/>
      <c r="AI36" s="524" t="str">
        <f t="shared" si="12"/>
        <v xml:space="preserve"> - </v>
      </c>
      <c r="AJ36" s="527">
        <f t="shared" si="14"/>
        <v>0</v>
      </c>
      <c r="AK36" s="527" t="str">
        <f t="shared" si="16"/>
        <v/>
      </c>
    </row>
    <row r="37" spans="1:37" ht="15" customHeight="1">
      <c r="A37" s="474"/>
      <c r="B37" s="96" t="str">
        <f>_xlfn.XLOOKUP(22, 'ANÁLISE TÉCNIA DO PRODUTO'!B:B, 'ANÁLISE TÉCNIA DO PRODUTO'!B:B, " - ")</f>
        <v xml:space="preserve"> - </v>
      </c>
      <c r="C37" s="1422" t="str">
        <f>_xlfn.XLOOKUP((22),'ANÁLISE TÉCNIA DO PRODUTO'!B:B,'ANÁLISE TÉCNIA DO PRODUTO'!E:E,"-")</f>
        <v>-</v>
      </c>
      <c r="D37" s="1423"/>
      <c r="E37" s="1424"/>
      <c r="F37" s="16" t="str">
        <f>_xlfn.XLOOKUP(22, 'ANÁLISE TÉCNIA DO PRODUTO'!B:B, 'ANÁLISE TÉCNIA DO PRODUTO'!C:C, "-")</f>
        <v>-</v>
      </c>
      <c r="G37" s="17" t="str">
        <f>_xlfn.XLOOKUP(22, 'ANÁLISE TÉCNIA DO PRODUTO'!B:B, 'ANÁLISE TÉCNIA DO PRODUTO'!D:D, "-")</f>
        <v>-</v>
      </c>
      <c r="H37" s="59" t="str">
        <f>_xlfn.XLOOKUP(22, 'ANÁLISE TÉCNIA DO PRODUTO'!B:B, 'ANÁLISE TÉCNIA DO PRODUTO'!G:G, "-")</f>
        <v>-</v>
      </c>
      <c r="I37" s="34"/>
      <c r="J37" s="35"/>
      <c r="K37" s="38" t="str">
        <f>IFERROR(IF(F37=0,0,H37*$F37)*(1+J37)*(1-I37), "-")</f>
        <v>-</v>
      </c>
      <c r="L37" s="56" t="str">
        <f t="shared" si="7"/>
        <v>-</v>
      </c>
      <c r="M37" s="34"/>
      <c r="N37" s="35"/>
      <c r="O37" s="218" t="str">
        <f t="shared" si="8"/>
        <v>-</v>
      </c>
      <c r="P37" s="19"/>
      <c r="Q37" s="34"/>
      <c r="R37" s="35"/>
      <c r="S37" s="218" t="str">
        <f t="shared" si="15"/>
        <v xml:space="preserve"> -</v>
      </c>
      <c r="T37" s="21"/>
      <c r="U37" s="34"/>
      <c r="V37" s="35"/>
      <c r="W37" s="20" t="str">
        <f t="shared" si="9"/>
        <v xml:space="preserve"> - </v>
      </c>
      <c r="X37" s="21"/>
      <c r="Y37" s="34"/>
      <c r="Z37" s="528"/>
      <c r="AA37" s="524" t="str">
        <f t="shared" si="10"/>
        <v xml:space="preserve"> - </v>
      </c>
      <c r="AB37" s="531"/>
      <c r="AC37" s="530"/>
      <c r="AD37" s="528"/>
      <c r="AE37" s="524" t="str">
        <f t="shared" si="11"/>
        <v xml:space="preserve"> - </v>
      </c>
      <c r="AF37" s="531"/>
      <c r="AG37" s="530"/>
      <c r="AH37" s="528"/>
      <c r="AI37" s="524" t="str">
        <f t="shared" si="12"/>
        <v xml:space="preserve"> - </v>
      </c>
      <c r="AJ37" s="527">
        <f t="shared" si="14"/>
        <v>0</v>
      </c>
      <c r="AK37" s="527" t="str">
        <f t="shared" si="16"/>
        <v/>
      </c>
    </row>
    <row r="38" spans="1:37" ht="15" customHeight="1">
      <c r="A38" s="474"/>
      <c r="B38" s="96" t="str">
        <f>_xlfn.XLOOKUP(23, 'ANÁLISE TÉCNIA DO PRODUTO'!B:B, 'ANÁLISE TÉCNIA DO PRODUTO'!B:B, " - ")</f>
        <v xml:space="preserve"> - </v>
      </c>
      <c r="C38" s="1422" t="str">
        <f>_xlfn.XLOOKUP((23),'ANÁLISE TÉCNIA DO PRODUTO'!B:B,'ANÁLISE TÉCNIA DO PRODUTO'!E:E,"-")</f>
        <v>-</v>
      </c>
      <c r="D38" s="1423"/>
      <c r="E38" s="1424"/>
      <c r="F38" s="16" t="str">
        <f>_xlfn.XLOOKUP(23, 'ANÁLISE TÉCNIA DO PRODUTO'!B:B, 'ANÁLISE TÉCNIA DO PRODUTO'!C:C, "-")</f>
        <v>-</v>
      </c>
      <c r="G38" s="17" t="str">
        <f>_xlfn.XLOOKUP(23, 'ANÁLISE TÉCNIA DO PRODUTO'!B:B, 'ANÁLISE TÉCNIA DO PRODUTO'!D:D, "-")</f>
        <v>-</v>
      </c>
      <c r="H38" s="59" t="str">
        <f>_xlfn.XLOOKUP(23, 'ANÁLISE TÉCNIA DO PRODUTO'!B:B, 'ANÁLISE TÉCNIA DO PRODUTO'!G:G, "-")</f>
        <v>-</v>
      </c>
      <c r="I38" s="34"/>
      <c r="J38" s="35"/>
      <c r="K38" s="38" t="str">
        <f t="shared" si="6"/>
        <v>-</v>
      </c>
      <c r="L38" s="56" t="str">
        <f t="shared" si="7"/>
        <v>-</v>
      </c>
      <c r="M38" s="34"/>
      <c r="N38" s="35"/>
      <c r="O38" s="218" t="str">
        <f t="shared" si="8"/>
        <v>-</v>
      </c>
      <c r="P38" s="19"/>
      <c r="Q38" s="34"/>
      <c r="R38" s="35"/>
      <c r="S38" s="218" t="str">
        <f t="shared" si="15"/>
        <v xml:space="preserve"> -</v>
      </c>
      <c r="T38" s="21"/>
      <c r="U38" s="34"/>
      <c r="V38" s="35"/>
      <c r="W38" s="20" t="str">
        <f t="shared" si="9"/>
        <v xml:space="preserve"> - </v>
      </c>
      <c r="X38" s="21"/>
      <c r="Y38" s="34"/>
      <c r="Z38" s="528"/>
      <c r="AA38" s="524" t="str">
        <f t="shared" si="10"/>
        <v xml:space="preserve"> - </v>
      </c>
      <c r="AB38" s="531"/>
      <c r="AC38" s="530"/>
      <c r="AD38" s="528"/>
      <c r="AE38" s="524" t="str">
        <f t="shared" si="11"/>
        <v xml:space="preserve"> - </v>
      </c>
      <c r="AF38" s="531"/>
      <c r="AG38" s="530"/>
      <c r="AH38" s="528"/>
      <c r="AI38" s="524" t="str">
        <f t="shared" si="12"/>
        <v xml:space="preserve"> - </v>
      </c>
      <c r="AJ38" s="527">
        <f t="shared" si="14"/>
        <v>0</v>
      </c>
      <c r="AK38" s="527" t="str">
        <f t="shared" si="16"/>
        <v/>
      </c>
    </row>
    <row r="39" spans="1:37" ht="15" customHeight="1">
      <c r="A39" s="474"/>
      <c r="B39" s="96" t="str">
        <f>_xlfn.XLOOKUP(24, 'ANÁLISE TÉCNIA DO PRODUTO'!B:B, 'ANÁLISE TÉCNIA DO PRODUTO'!B:B, " - ")</f>
        <v xml:space="preserve"> - </v>
      </c>
      <c r="C39" s="1422" t="str">
        <f>_xlfn.XLOOKUP((24),'ANÁLISE TÉCNIA DO PRODUTO'!B:B,'ANÁLISE TÉCNIA DO PRODUTO'!E:E,"-")</f>
        <v>-</v>
      </c>
      <c r="D39" s="1423"/>
      <c r="E39" s="1424"/>
      <c r="F39" s="16" t="str">
        <f>_xlfn.XLOOKUP(24, 'ANÁLISE TÉCNIA DO PRODUTO'!B:B, 'ANÁLISE TÉCNIA DO PRODUTO'!C:C, "-")</f>
        <v>-</v>
      </c>
      <c r="G39" s="17" t="str">
        <f>_xlfn.XLOOKUP(24, 'ANÁLISE TÉCNIA DO PRODUTO'!B:B, 'ANÁLISE TÉCNIA DO PRODUTO'!D:D, "-")</f>
        <v>-</v>
      </c>
      <c r="H39" s="59" t="str">
        <f>_xlfn.XLOOKUP(24, 'ANÁLISE TÉCNIA DO PRODUTO'!B:B, 'ANÁLISE TÉCNIA DO PRODUTO'!G:G, "-")</f>
        <v>-</v>
      </c>
      <c r="I39" s="34"/>
      <c r="J39" s="35"/>
      <c r="K39" s="38" t="str">
        <f t="shared" si="6"/>
        <v>-</v>
      </c>
      <c r="L39" s="56" t="str">
        <f t="shared" si="7"/>
        <v>-</v>
      </c>
      <c r="M39" s="34"/>
      <c r="N39" s="35"/>
      <c r="O39" s="218" t="str">
        <f t="shared" si="8"/>
        <v>-</v>
      </c>
      <c r="P39" s="19"/>
      <c r="Q39" s="34"/>
      <c r="R39" s="35"/>
      <c r="S39" s="218" t="str">
        <f t="shared" si="15"/>
        <v xml:space="preserve"> -</v>
      </c>
      <c r="T39" s="21"/>
      <c r="U39" s="34"/>
      <c r="V39" s="35"/>
      <c r="W39" s="20" t="str">
        <f t="shared" si="9"/>
        <v xml:space="preserve"> - </v>
      </c>
      <c r="X39" s="21"/>
      <c r="Y39" s="34"/>
      <c r="Z39" s="528"/>
      <c r="AA39" s="524" t="str">
        <f t="shared" si="10"/>
        <v xml:space="preserve"> - </v>
      </c>
      <c r="AB39" s="531"/>
      <c r="AC39" s="530"/>
      <c r="AD39" s="528"/>
      <c r="AE39" s="524" t="str">
        <f t="shared" si="11"/>
        <v xml:space="preserve"> - </v>
      </c>
      <c r="AF39" s="531"/>
      <c r="AG39" s="530"/>
      <c r="AH39" s="528"/>
      <c r="AI39" s="524" t="str">
        <f t="shared" si="12"/>
        <v xml:space="preserve"> - </v>
      </c>
      <c r="AJ39" s="527">
        <f t="shared" si="14"/>
        <v>0</v>
      </c>
      <c r="AK39" s="527" t="str">
        <f t="shared" si="16"/>
        <v/>
      </c>
    </row>
    <row r="40" spans="1:37" ht="15" customHeight="1">
      <c r="A40" s="474"/>
      <c r="B40" s="96" t="str">
        <f>_xlfn.XLOOKUP(25, 'ANÁLISE TÉCNIA DO PRODUTO'!B:B, 'ANÁLISE TÉCNIA DO PRODUTO'!B:B, " - ")</f>
        <v xml:space="preserve"> - </v>
      </c>
      <c r="C40" s="1422" t="str">
        <f>_xlfn.XLOOKUP((25),'ANÁLISE TÉCNIA DO PRODUTO'!B:B,'ANÁLISE TÉCNIA DO PRODUTO'!E:E,"-")</f>
        <v>-</v>
      </c>
      <c r="D40" s="1423"/>
      <c r="E40" s="1424"/>
      <c r="F40" s="16" t="str">
        <f>_xlfn.XLOOKUP(25, 'ANÁLISE TÉCNIA DO PRODUTO'!B:B, 'ANÁLISE TÉCNIA DO PRODUTO'!C:C, "-")</f>
        <v>-</v>
      </c>
      <c r="G40" s="17" t="str">
        <f>_xlfn.XLOOKUP(25, 'ANÁLISE TÉCNIA DO PRODUTO'!B:B, 'ANÁLISE TÉCNIA DO PRODUTO'!D:D, "-")</f>
        <v>-</v>
      </c>
      <c r="H40" s="59" t="str">
        <f>_xlfn.XLOOKUP(25, 'ANÁLISE TÉCNIA DO PRODUTO'!B:B, 'ANÁLISE TÉCNIA DO PRODUTO'!G:G, "-")</f>
        <v>-</v>
      </c>
      <c r="I40" s="34"/>
      <c r="J40" s="35"/>
      <c r="K40" s="38" t="str">
        <f t="shared" si="6"/>
        <v>-</v>
      </c>
      <c r="L40" s="56" t="str">
        <f t="shared" si="7"/>
        <v>-</v>
      </c>
      <c r="M40" s="34"/>
      <c r="N40" s="35"/>
      <c r="O40" s="218" t="str">
        <f t="shared" si="8"/>
        <v>-</v>
      </c>
      <c r="P40" s="21"/>
      <c r="Q40" s="34"/>
      <c r="R40" s="35"/>
      <c r="S40" s="218" t="str">
        <f t="shared" si="15"/>
        <v xml:space="preserve"> -</v>
      </c>
      <c r="T40" s="21"/>
      <c r="U40" s="34"/>
      <c r="V40" s="35"/>
      <c r="W40" s="20" t="str">
        <f t="shared" si="9"/>
        <v xml:space="preserve"> - </v>
      </c>
      <c r="X40" s="21"/>
      <c r="Y40" s="34"/>
      <c r="Z40" s="528"/>
      <c r="AA40" s="524" t="str">
        <f t="shared" si="10"/>
        <v xml:space="preserve"> - </v>
      </c>
      <c r="AB40" s="531"/>
      <c r="AC40" s="530"/>
      <c r="AD40" s="528"/>
      <c r="AE40" s="524" t="str">
        <f t="shared" si="11"/>
        <v xml:space="preserve"> - </v>
      </c>
      <c r="AF40" s="531"/>
      <c r="AG40" s="530"/>
      <c r="AH40" s="528"/>
      <c r="AI40" s="524" t="str">
        <f t="shared" si="12"/>
        <v xml:space="preserve"> - </v>
      </c>
      <c r="AJ40" s="527">
        <f t="shared" si="14"/>
        <v>0</v>
      </c>
      <c r="AK40" s="527" t="str">
        <f t="shared" si="16"/>
        <v/>
      </c>
    </row>
    <row r="41" spans="1:37" ht="15" customHeight="1">
      <c r="A41" s="474"/>
      <c r="B41" s="96" t="str">
        <f>_xlfn.XLOOKUP(26, 'ANÁLISE TÉCNIA DO PRODUTO'!B:B, 'ANÁLISE TÉCNIA DO PRODUTO'!B:B, " - ")</f>
        <v xml:space="preserve"> - </v>
      </c>
      <c r="C41" s="1422" t="str">
        <f>_xlfn.XLOOKUP((26),'ANÁLISE TÉCNIA DO PRODUTO'!B:B,'ANÁLISE TÉCNIA DO PRODUTO'!E:E,"-")</f>
        <v>-</v>
      </c>
      <c r="D41" s="1423"/>
      <c r="E41" s="1424"/>
      <c r="F41" s="16" t="str">
        <f>_xlfn.XLOOKUP(26, 'ANÁLISE TÉCNIA DO PRODUTO'!B:B, 'ANÁLISE TÉCNIA DO PRODUTO'!C:C, "-")</f>
        <v>-</v>
      </c>
      <c r="G41" s="17" t="str">
        <f>_xlfn.XLOOKUP(26, 'ANÁLISE TÉCNIA DO PRODUTO'!B:B, 'ANÁLISE TÉCNIA DO PRODUTO'!D:D, "-")</f>
        <v>-</v>
      </c>
      <c r="H41" s="59" t="str">
        <f>_xlfn.XLOOKUP(26, 'ANÁLISE TÉCNIA DO PRODUTO'!B:B, 'ANÁLISE TÉCNIA DO PRODUTO'!G:G, "-")</f>
        <v>-</v>
      </c>
      <c r="I41" s="34"/>
      <c r="J41" s="35"/>
      <c r="K41" s="38" t="str">
        <f t="shared" si="6"/>
        <v>-</v>
      </c>
      <c r="L41" s="56" t="str">
        <f t="shared" si="7"/>
        <v>-</v>
      </c>
      <c r="M41" s="34"/>
      <c r="N41" s="35"/>
      <c r="O41" s="218" t="str">
        <f t="shared" si="8"/>
        <v>-</v>
      </c>
      <c r="P41" s="21"/>
      <c r="Q41" s="34"/>
      <c r="R41" s="35"/>
      <c r="S41" s="218" t="str">
        <f t="shared" si="15"/>
        <v xml:space="preserve"> -</v>
      </c>
      <c r="T41" s="21"/>
      <c r="U41" s="34"/>
      <c r="V41" s="35"/>
      <c r="W41" s="20" t="str">
        <f t="shared" si="9"/>
        <v xml:space="preserve"> - </v>
      </c>
      <c r="X41" s="21"/>
      <c r="Y41" s="34"/>
      <c r="Z41" s="528"/>
      <c r="AA41" s="524" t="str">
        <f t="shared" si="10"/>
        <v xml:space="preserve"> - </v>
      </c>
      <c r="AB41" s="531"/>
      <c r="AC41" s="530"/>
      <c r="AD41" s="528"/>
      <c r="AE41" s="524" t="str">
        <f t="shared" si="11"/>
        <v xml:space="preserve"> - </v>
      </c>
      <c r="AF41" s="531"/>
      <c r="AG41" s="530"/>
      <c r="AH41" s="528"/>
      <c r="AI41" s="524" t="str">
        <f t="shared" si="12"/>
        <v xml:space="preserve"> - </v>
      </c>
      <c r="AJ41" s="527">
        <f t="shared" si="14"/>
        <v>0</v>
      </c>
      <c r="AK41" s="527" t="str">
        <f t="shared" si="16"/>
        <v/>
      </c>
    </row>
    <row r="42" spans="1:37" ht="15" customHeight="1">
      <c r="A42" s="474"/>
      <c r="B42" s="96" t="str">
        <f>_xlfn.XLOOKUP(27, 'ANÁLISE TÉCNIA DO PRODUTO'!B:B, 'ANÁLISE TÉCNIA DO PRODUTO'!B:B, " - ")</f>
        <v xml:space="preserve"> - </v>
      </c>
      <c r="C42" s="1422" t="str">
        <f>_xlfn.XLOOKUP((27),'ANÁLISE TÉCNIA DO PRODUTO'!B:B,'ANÁLISE TÉCNIA DO PRODUTO'!E:E,"-")</f>
        <v>-</v>
      </c>
      <c r="D42" s="1423"/>
      <c r="E42" s="1424"/>
      <c r="F42" s="16" t="str">
        <f>_xlfn.XLOOKUP(27, 'ANÁLISE TÉCNIA DO PRODUTO'!B:B, 'ANÁLISE TÉCNIA DO PRODUTO'!C:C, "-")</f>
        <v>-</v>
      </c>
      <c r="G42" s="17" t="str">
        <f>_xlfn.XLOOKUP(27, 'ANÁLISE TÉCNIA DO PRODUTO'!B:B, 'ANÁLISE TÉCNIA DO PRODUTO'!D:D, "-")</f>
        <v>-</v>
      </c>
      <c r="H42" s="255" t="str">
        <f>_xlfn.XLOOKUP(27, 'ANÁLISE TÉCNIA DO PRODUTO'!B:B, 'ANÁLISE TÉCNIA DO PRODUTO'!G:G, "-")</f>
        <v>-</v>
      </c>
      <c r="I42" s="34"/>
      <c r="J42" s="35"/>
      <c r="K42" s="38" t="str">
        <f t="shared" si="6"/>
        <v>-</v>
      </c>
      <c r="L42" s="56" t="str">
        <f t="shared" si="7"/>
        <v>-</v>
      </c>
      <c r="M42" s="34"/>
      <c r="N42" s="35"/>
      <c r="O42" s="218" t="str">
        <f t="shared" si="8"/>
        <v>-</v>
      </c>
      <c r="P42" s="21"/>
      <c r="Q42" s="34"/>
      <c r="R42" s="35"/>
      <c r="S42" s="218" t="str">
        <f t="shared" si="15"/>
        <v xml:space="preserve"> -</v>
      </c>
      <c r="T42" s="21"/>
      <c r="U42" s="34"/>
      <c r="V42" s="35"/>
      <c r="W42" s="20" t="str">
        <f t="shared" si="9"/>
        <v xml:space="preserve"> - </v>
      </c>
      <c r="X42" s="21"/>
      <c r="Y42" s="34"/>
      <c r="Z42" s="528"/>
      <c r="AA42" s="524" t="str">
        <f t="shared" si="10"/>
        <v xml:space="preserve"> - </v>
      </c>
      <c r="AB42" s="531"/>
      <c r="AC42" s="530"/>
      <c r="AD42" s="528"/>
      <c r="AE42" s="524" t="str">
        <f t="shared" si="11"/>
        <v xml:space="preserve"> - </v>
      </c>
      <c r="AF42" s="531"/>
      <c r="AG42" s="530"/>
      <c r="AH42" s="528"/>
      <c r="AI42" s="524" t="str">
        <f t="shared" si="12"/>
        <v xml:space="preserve"> - </v>
      </c>
      <c r="AJ42" s="527">
        <f t="shared" si="14"/>
        <v>0</v>
      </c>
      <c r="AK42" s="527" t="str">
        <f t="shared" si="16"/>
        <v/>
      </c>
    </row>
    <row r="43" spans="1:37" ht="15" customHeight="1">
      <c r="A43" s="474"/>
      <c r="B43" s="96" t="str">
        <f>_xlfn.XLOOKUP(28, 'ANÁLISE TÉCNIA DO PRODUTO'!B:B, 'ANÁLISE TÉCNIA DO PRODUTO'!B:B, " - ")</f>
        <v xml:space="preserve"> - </v>
      </c>
      <c r="C43" s="1422" t="str">
        <f>_xlfn.XLOOKUP((28),'ANÁLISE TÉCNIA DO PRODUTO'!B:B,'ANÁLISE TÉCNIA DO PRODUTO'!E:E,"-")</f>
        <v>-</v>
      </c>
      <c r="D43" s="1423"/>
      <c r="E43" s="1424"/>
      <c r="F43" s="16" t="str">
        <f>_xlfn.XLOOKUP(28, 'ANÁLISE TÉCNIA DO PRODUTO'!B:B, 'ANÁLISE TÉCNIA DO PRODUTO'!C:C, "-")</f>
        <v>-</v>
      </c>
      <c r="G43" s="17" t="str">
        <f>_xlfn.XLOOKUP(28, 'ANÁLISE TÉCNIA DO PRODUTO'!B:B, 'ANÁLISE TÉCNIA DO PRODUTO'!D:D, "-")</f>
        <v>-</v>
      </c>
      <c r="H43" s="59" t="str">
        <f>_xlfn.XLOOKUP(28, 'ANÁLISE TÉCNIA DO PRODUTO'!B:B, 'ANÁLISE TÉCNIA DO PRODUTO'!G:G, "-")</f>
        <v>-</v>
      </c>
      <c r="I43" s="34"/>
      <c r="J43" s="35"/>
      <c r="K43" s="38" t="str">
        <f t="shared" si="6"/>
        <v>-</v>
      </c>
      <c r="L43" s="56" t="str">
        <f t="shared" si="7"/>
        <v>-</v>
      </c>
      <c r="M43" s="34"/>
      <c r="N43" s="35"/>
      <c r="O43" s="218" t="str">
        <f t="shared" si="8"/>
        <v>-</v>
      </c>
      <c r="P43" s="21"/>
      <c r="Q43" s="34"/>
      <c r="R43" s="35"/>
      <c r="S43" s="218" t="str">
        <f t="shared" si="15"/>
        <v xml:space="preserve"> -</v>
      </c>
      <c r="T43" s="21"/>
      <c r="U43" s="34"/>
      <c r="V43" s="35"/>
      <c r="W43" s="20" t="str">
        <f t="shared" si="9"/>
        <v xml:space="preserve"> - </v>
      </c>
      <c r="X43" s="21"/>
      <c r="Y43" s="34"/>
      <c r="Z43" s="528"/>
      <c r="AA43" s="524" t="str">
        <f t="shared" si="10"/>
        <v xml:space="preserve"> - </v>
      </c>
      <c r="AB43" s="531"/>
      <c r="AC43" s="530"/>
      <c r="AD43" s="528"/>
      <c r="AE43" s="524" t="str">
        <f t="shared" si="11"/>
        <v xml:space="preserve"> - </v>
      </c>
      <c r="AF43" s="531"/>
      <c r="AG43" s="530"/>
      <c r="AH43" s="528"/>
      <c r="AI43" s="524" t="str">
        <f t="shared" si="12"/>
        <v xml:space="preserve"> - </v>
      </c>
      <c r="AJ43" s="527">
        <f t="shared" si="14"/>
        <v>0</v>
      </c>
      <c r="AK43" s="527" t="str">
        <f t="shared" si="16"/>
        <v/>
      </c>
    </row>
    <row r="44" spans="1:37" ht="15" customHeight="1">
      <c r="A44" s="474"/>
      <c r="B44" s="96" t="str">
        <f>_xlfn.XLOOKUP(29, 'ANÁLISE TÉCNIA DO PRODUTO'!B:B, 'ANÁLISE TÉCNIA DO PRODUTO'!B:B, " - ")</f>
        <v xml:space="preserve"> - </v>
      </c>
      <c r="C44" s="1422" t="str">
        <f>_xlfn.XLOOKUP((29),'ANÁLISE TÉCNIA DO PRODUTO'!B:B,'ANÁLISE TÉCNIA DO PRODUTO'!E:E,"-")</f>
        <v>-</v>
      </c>
      <c r="D44" s="1423"/>
      <c r="E44" s="1424"/>
      <c r="F44" s="16" t="str">
        <f>_xlfn.XLOOKUP(29, 'ANÁLISE TÉCNIA DO PRODUTO'!B:B, 'ANÁLISE TÉCNIA DO PRODUTO'!C:C, "-")</f>
        <v>-</v>
      </c>
      <c r="G44" s="17" t="str">
        <f>_xlfn.XLOOKUP(29, 'ANÁLISE TÉCNIA DO PRODUTO'!B:B, 'ANÁLISE TÉCNIA DO PRODUTO'!D:D, "-")</f>
        <v>-</v>
      </c>
      <c r="H44" s="59" t="str">
        <f>_xlfn.XLOOKUP(29, 'ANÁLISE TÉCNIA DO PRODUTO'!B:B, 'ANÁLISE TÉCNIA DO PRODUTO'!G:G, "-")</f>
        <v>-</v>
      </c>
      <c r="I44" s="34"/>
      <c r="J44" s="35"/>
      <c r="K44" s="38" t="str">
        <f t="shared" si="6"/>
        <v>-</v>
      </c>
      <c r="L44" s="56" t="str">
        <f t="shared" si="7"/>
        <v>-</v>
      </c>
      <c r="M44" s="34"/>
      <c r="N44" s="35"/>
      <c r="O44" s="218" t="str">
        <f t="shared" si="8"/>
        <v>-</v>
      </c>
      <c r="P44" s="21"/>
      <c r="Q44" s="34"/>
      <c r="R44" s="35"/>
      <c r="S44" s="218" t="str">
        <f t="shared" si="15"/>
        <v xml:space="preserve"> -</v>
      </c>
      <c r="T44" s="21"/>
      <c r="U44" s="34"/>
      <c r="V44" s="35"/>
      <c r="W44" s="20" t="str">
        <f t="shared" si="9"/>
        <v xml:space="preserve"> - </v>
      </c>
      <c r="X44" s="21"/>
      <c r="Y44" s="34"/>
      <c r="Z44" s="528"/>
      <c r="AA44" s="524" t="str">
        <f t="shared" si="10"/>
        <v xml:space="preserve"> - </v>
      </c>
      <c r="AB44" s="531"/>
      <c r="AC44" s="530"/>
      <c r="AD44" s="528"/>
      <c r="AE44" s="524" t="str">
        <f t="shared" si="11"/>
        <v xml:space="preserve"> - </v>
      </c>
      <c r="AF44" s="531"/>
      <c r="AG44" s="530"/>
      <c r="AH44" s="528"/>
      <c r="AI44" s="524" t="str">
        <f t="shared" si="12"/>
        <v xml:space="preserve"> - </v>
      </c>
      <c r="AJ44" s="527">
        <f t="shared" si="14"/>
        <v>0</v>
      </c>
      <c r="AK44" s="527" t="str">
        <f t="shared" si="16"/>
        <v/>
      </c>
    </row>
    <row r="45" spans="1:37" ht="15" customHeight="1">
      <c r="A45" s="474"/>
      <c r="B45" s="96" t="str">
        <f>_xlfn.XLOOKUP(30, 'ANÁLISE TÉCNIA DO PRODUTO'!B:B, 'ANÁLISE TÉCNIA DO PRODUTO'!B:B, " - ")</f>
        <v xml:space="preserve"> - </v>
      </c>
      <c r="C45" s="1422" t="str">
        <f>_xlfn.XLOOKUP((30),'ANÁLISE TÉCNIA DO PRODUTO'!B:B,'ANÁLISE TÉCNIA DO PRODUTO'!E:E,"-")</f>
        <v>-</v>
      </c>
      <c r="D45" s="1423"/>
      <c r="E45" s="1424"/>
      <c r="F45" s="16" t="str">
        <f>_xlfn.XLOOKUP(30, 'ANÁLISE TÉCNIA DO PRODUTO'!B:B, 'ANÁLISE TÉCNIA DO PRODUTO'!C:C, "-")</f>
        <v>-</v>
      </c>
      <c r="G45" s="17" t="str">
        <f>_xlfn.XLOOKUP(30, 'ANÁLISE TÉCNIA DO PRODUTO'!B:B, 'ANÁLISE TÉCNIA DO PRODUTO'!D:D, "-")</f>
        <v>-</v>
      </c>
      <c r="H45" s="59" t="str">
        <f>_xlfn.XLOOKUP(30, 'ANÁLISE TÉCNIA DO PRODUTO'!B:B, 'ANÁLISE TÉCNIA DO PRODUTO'!G:G, "-")</f>
        <v>-</v>
      </c>
      <c r="I45" s="34"/>
      <c r="J45" s="35"/>
      <c r="K45" s="38" t="str">
        <f t="shared" si="6"/>
        <v>-</v>
      </c>
      <c r="L45" s="56" t="str">
        <f t="shared" si="7"/>
        <v>-</v>
      </c>
      <c r="M45" s="34"/>
      <c r="N45" s="35"/>
      <c r="O45" s="218" t="str">
        <f t="shared" si="8"/>
        <v>-</v>
      </c>
      <c r="P45" s="21"/>
      <c r="Q45" s="34"/>
      <c r="R45" s="35"/>
      <c r="S45" s="218" t="str">
        <f t="shared" si="15"/>
        <v xml:space="preserve"> -</v>
      </c>
      <c r="T45" s="21"/>
      <c r="U45" s="34"/>
      <c r="V45" s="35"/>
      <c r="W45" s="20" t="str">
        <f t="shared" si="9"/>
        <v xml:space="preserve"> - </v>
      </c>
      <c r="X45" s="21"/>
      <c r="Y45" s="34"/>
      <c r="Z45" s="528"/>
      <c r="AA45" s="524" t="str">
        <f t="shared" si="10"/>
        <v xml:space="preserve"> - </v>
      </c>
      <c r="AB45" s="531"/>
      <c r="AC45" s="530"/>
      <c r="AD45" s="528"/>
      <c r="AE45" s="524" t="str">
        <f t="shared" si="11"/>
        <v xml:space="preserve"> - </v>
      </c>
      <c r="AF45" s="531"/>
      <c r="AG45" s="530"/>
      <c r="AH45" s="528"/>
      <c r="AI45" s="524" t="str">
        <f t="shared" si="12"/>
        <v xml:space="preserve"> - </v>
      </c>
      <c r="AJ45" s="527">
        <f t="shared" si="14"/>
        <v>0</v>
      </c>
      <c r="AK45" s="527" t="str">
        <f t="shared" si="16"/>
        <v/>
      </c>
    </row>
    <row r="46" spans="1:37" ht="15" customHeight="1">
      <c r="A46" s="474"/>
      <c r="B46" s="96" t="str">
        <f>_xlfn.XLOOKUP(31, 'ANÁLISE TÉCNIA DO PRODUTO'!B:B, 'ANÁLISE TÉCNIA DO PRODUTO'!B:B, " - ")</f>
        <v xml:space="preserve"> - </v>
      </c>
      <c r="C46" s="1422" t="str">
        <f>_xlfn.XLOOKUP((31),'ANÁLISE TÉCNIA DO PRODUTO'!B:B,'ANÁLISE TÉCNIA DO PRODUTO'!E:E,"-")</f>
        <v>-</v>
      </c>
      <c r="D46" s="1423"/>
      <c r="E46" s="1424"/>
      <c r="F46" s="16" t="str">
        <f>_xlfn.XLOOKUP(31, 'ANÁLISE TÉCNIA DO PRODUTO'!B:B, 'ANÁLISE TÉCNIA DO PRODUTO'!C:C, "-")</f>
        <v>-</v>
      </c>
      <c r="G46" s="17" t="str">
        <f>_xlfn.XLOOKUP(31, 'ANÁLISE TÉCNIA DO PRODUTO'!B:B, 'ANÁLISE TÉCNIA DO PRODUTO'!D:D, "-")</f>
        <v>-</v>
      </c>
      <c r="H46" s="59" t="str">
        <f>_xlfn.XLOOKUP(31, 'ANÁLISE TÉCNIA DO PRODUTO'!B:B, 'ANÁLISE TÉCNIA DO PRODUTO'!G:G, "-")</f>
        <v>-</v>
      </c>
      <c r="I46" s="34"/>
      <c r="J46" s="35"/>
      <c r="K46" s="38" t="str">
        <f t="shared" si="6"/>
        <v>-</v>
      </c>
      <c r="L46" s="56" t="str">
        <f t="shared" si="7"/>
        <v>-</v>
      </c>
      <c r="M46" s="34"/>
      <c r="N46" s="35"/>
      <c r="O46" s="218" t="str">
        <f t="shared" si="8"/>
        <v>-</v>
      </c>
      <c r="P46" s="21"/>
      <c r="Q46" s="34"/>
      <c r="R46" s="35"/>
      <c r="S46" s="218" t="str">
        <f t="shared" si="15"/>
        <v xml:space="preserve"> -</v>
      </c>
      <c r="T46" s="21"/>
      <c r="U46" s="34"/>
      <c r="V46" s="35"/>
      <c r="W46" s="20" t="str">
        <f t="shared" si="9"/>
        <v xml:space="preserve"> - </v>
      </c>
      <c r="X46" s="21"/>
      <c r="Y46" s="34"/>
      <c r="Z46" s="528"/>
      <c r="AA46" s="524" t="str">
        <f t="shared" si="10"/>
        <v xml:space="preserve"> - </v>
      </c>
      <c r="AB46" s="531"/>
      <c r="AC46" s="530"/>
      <c r="AD46" s="528"/>
      <c r="AE46" s="524" t="str">
        <f t="shared" si="11"/>
        <v xml:space="preserve"> - </v>
      </c>
      <c r="AF46" s="531"/>
      <c r="AG46" s="530"/>
      <c r="AH46" s="528"/>
      <c r="AI46" s="524" t="str">
        <f t="shared" si="12"/>
        <v xml:space="preserve"> - </v>
      </c>
      <c r="AJ46" s="527">
        <f t="shared" si="14"/>
        <v>0</v>
      </c>
      <c r="AK46" s="527" t="str">
        <f t="shared" si="16"/>
        <v/>
      </c>
    </row>
    <row r="47" spans="1:37" ht="15" customHeight="1">
      <c r="A47" s="474"/>
      <c r="B47" s="96" t="str">
        <f>_xlfn.XLOOKUP(32, 'ANÁLISE TÉCNIA DO PRODUTO'!B:B, 'ANÁLISE TÉCNIA DO PRODUTO'!B:B, " - ")</f>
        <v xml:space="preserve"> - </v>
      </c>
      <c r="C47" s="1422" t="str">
        <f>_xlfn.XLOOKUP((32),'ANÁLISE TÉCNIA DO PRODUTO'!B:B,'ANÁLISE TÉCNIA DO PRODUTO'!E:E,"-")</f>
        <v>-</v>
      </c>
      <c r="D47" s="1423"/>
      <c r="E47" s="1424"/>
      <c r="F47" s="16" t="str">
        <f>_xlfn.XLOOKUP(32, 'ANÁLISE TÉCNIA DO PRODUTO'!B:B, 'ANÁLISE TÉCNIA DO PRODUTO'!C:C, "-")</f>
        <v>-</v>
      </c>
      <c r="G47" s="17" t="str">
        <f>_xlfn.XLOOKUP(32, 'ANÁLISE TÉCNIA DO PRODUTO'!B:B, 'ANÁLISE TÉCNIA DO PRODUTO'!D:D, "-")</f>
        <v>-</v>
      </c>
      <c r="H47" s="59" t="str">
        <f>_xlfn.XLOOKUP(32, 'ANÁLISE TÉCNIA DO PRODUTO'!B:B, 'ANÁLISE TÉCNIA DO PRODUTO'!G:G, "-")</f>
        <v>-</v>
      </c>
      <c r="I47" s="34"/>
      <c r="J47" s="35"/>
      <c r="K47" s="38" t="str">
        <f t="shared" si="6"/>
        <v>-</v>
      </c>
      <c r="L47" s="56" t="str">
        <f t="shared" si="7"/>
        <v>-</v>
      </c>
      <c r="M47" s="34"/>
      <c r="N47" s="35"/>
      <c r="O47" s="218" t="str">
        <f t="shared" si="8"/>
        <v>-</v>
      </c>
      <c r="P47" s="21"/>
      <c r="Q47" s="34"/>
      <c r="R47" s="35"/>
      <c r="S47" s="218" t="str">
        <f t="shared" si="15"/>
        <v xml:space="preserve"> -</v>
      </c>
      <c r="T47" s="21"/>
      <c r="U47" s="34"/>
      <c r="V47" s="35"/>
      <c r="W47" s="20" t="str">
        <f t="shared" si="9"/>
        <v xml:space="preserve"> - </v>
      </c>
      <c r="X47" s="21"/>
      <c r="Y47" s="34"/>
      <c r="Z47" s="528"/>
      <c r="AA47" s="524" t="str">
        <f t="shared" si="10"/>
        <v xml:space="preserve"> - </v>
      </c>
      <c r="AB47" s="531"/>
      <c r="AC47" s="530"/>
      <c r="AD47" s="528"/>
      <c r="AE47" s="524" t="str">
        <f t="shared" si="11"/>
        <v xml:space="preserve"> - </v>
      </c>
      <c r="AF47" s="531"/>
      <c r="AG47" s="530"/>
      <c r="AH47" s="528"/>
      <c r="AI47" s="524" t="str">
        <f t="shared" si="12"/>
        <v xml:space="preserve"> - </v>
      </c>
      <c r="AJ47" s="527">
        <f t="shared" si="14"/>
        <v>0</v>
      </c>
      <c r="AK47" s="527" t="str">
        <f t="shared" si="16"/>
        <v/>
      </c>
    </row>
    <row r="48" spans="1:37" ht="15" customHeight="1">
      <c r="A48" s="474"/>
      <c r="B48" s="96" t="str">
        <f>_xlfn.XLOOKUP(33, 'ANÁLISE TÉCNIA DO PRODUTO'!B:B, 'ANÁLISE TÉCNIA DO PRODUTO'!B:B, " - ")</f>
        <v xml:space="preserve"> - </v>
      </c>
      <c r="C48" s="1422" t="str">
        <f>_xlfn.XLOOKUP((33),'ANÁLISE TÉCNIA DO PRODUTO'!B:B,'ANÁLISE TÉCNIA DO PRODUTO'!E:E,"-")</f>
        <v>-</v>
      </c>
      <c r="D48" s="1423"/>
      <c r="E48" s="1424"/>
      <c r="F48" s="16" t="str">
        <f>_xlfn.XLOOKUP(33, 'ANÁLISE TÉCNIA DO PRODUTO'!B:B, 'ANÁLISE TÉCNIA DO PRODUTO'!C:C, "-")</f>
        <v>-</v>
      </c>
      <c r="G48" s="17" t="str">
        <f>_xlfn.XLOOKUP(33, 'ANÁLISE TÉCNIA DO PRODUTO'!B:B, 'ANÁLISE TÉCNIA DO PRODUTO'!D:D, "-")</f>
        <v>-</v>
      </c>
      <c r="H48" s="59" t="str">
        <f>_xlfn.XLOOKUP(33, 'ANÁLISE TÉCNIA DO PRODUTO'!B:B, 'ANÁLISE TÉCNIA DO PRODUTO'!G:G, "-")</f>
        <v>-</v>
      </c>
      <c r="I48" s="34"/>
      <c r="J48" s="35"/>
      <c r="K48" s="38" t="str">
        <f t="shared" si="6"/>
        <v>-</v>
      </c>
      <c r="L48" s="56" t="str">
        <f t="shared" si="7"/>
        <v>-</v>
      </c>
      <c r="M48" s="34"/>
      <c r="N48" s="35"/>
      <c r="O48" s="218" t="str">
        <f t="shared" si="8"/>
        <v>-</v>
      </c>
      <c r="P48" s="21"/>
      <c r="Q48" s="34"/>
      <c r="R48" s="35"/>
      <c r="S48" s="218" t="str">
        <f t="shared" si="15"/>
        <v xml:space="preserve"> -</v>
      </c>
      <c r="T48" s="21"/>
      <c r="U48" s="34"/>
      <c r="V48" s="35"/>
      <c r="W48" s="20" t="str">
        <f t="shared" si="9"/>
        <v xml:space="preserve"> - </v>
      </c>
      <c r="X48" s="21"/>
      <c r="Y48" s="34"/>
      <c r="Z48" s="528"/>
      <c r="AA48" s="524" t="str">
        <f t="shared" si="10"/>
        <v xml:space="preserve"> - </v>
      </c>
      <c r="AB48" s="531"/>
      <c r="AC48" s="530"/>
      <c r="AD48" s="528"/>
      <c r="AE48" s="524" t="str">
        <f t="shared" si="11"/>
        <v xml:space="preserve"> - </v>
      </c>
      <c r="AF48" s="531"/>
      <c r="AG48" s="530"/>
      <c r="AH48" s="528"/>
      <c r="AI48" s="524" t="str">
        <f t="shared" si="12"/>
        <v xml:space="preserve"> - </v>
      </c>
      <c r="AJ48" s="527">
        <f t="shared" si="14"/>
        <v>0</v>
      </c>
      <c r="AK48" s="527" t="str">
        <f t="shared" si="16"/>
        <v/>
      </c>
    </row>
    <row r="49" spans="1:37" ht="15" customHeight="1">
      <c r="A49" s="474"/>
      <c r="B49" s="96" t="str">
        <f>_xlfn.XLOOKUP(34, 'ANÁLISE TÉCNIA DO PRODUTO'!B:B, 'ANÁLISE TÉCNIA DO PRODUTO'!B:B, " - ")</f>
        <v xml:space="preserve"> - </v>
      </c>
      <c r="C49" s="1422" t="str">
        <f>_xlfn.XLOOKUP((34),'ANÁLISE TÉCNIA DO PRODUTO'!B:B,'ANÁLISE TÉCNIA DO PRODUTO'!E:E,"-")</f>
        <v>-</v>
      </c>
      <c r="D49" s="1423"/>
      <c r="E49" s="1424"/>
      <c r="F49" s="16" t="str">
        <f>_xlfn.XLOOKUP(34, 'ANÁLISE TÉCNIA DO PRODUTO'!B:B, 'ANÁLISE TÉCNIA DO PRODUTO'!C:C, "-")</f>
        <v>-</v>
      </c>
      <c r="G49" s="17" t="str">
        <f>_xlfn.XLOOKUP(34, 'ANÁLISE TÉCNIA DO PRODUTO'!B:B, 'ANÁLISE TÉCNIA DO PRODUTO'!D:D, "-")</f>
        <v>-</v>
      </c>
      <c r="H49" s="59" t="str">
        <f>_xlfn.XLOOKUP(34, 'ANÁLISE TÉCNIA DO PRODUTO'!B:B, 'ANÁLISE TÉCNIA DO PRODUTO'!G:G, "-")</f>
        <v>-</v>
      </c>
      <c r="I49" s="34"/>
      <c r="J49" s="35"/>
      <c r="K49" s="38" t="str">
        <f t="shared" si="6"/>
        <v>-</v>
      </c>
      <c r="L49" s="56" t="str">
        <f t="shared" si="7"/>
        <v>-</v>
      </c>
      <c r="M49" s="34"/>
      <c r="N49" s="35"/>
      <c r="O49" s="218" t="str">
        <f t="shared" si="8"/>
        <v>-</v>
      </c>
      <c r="P49" s="21"/>
      <c r="Q49" s="34"/>
      <c r="R49" s="35"/>
      <c r="S49" s="218" t="str">
        <f t="shared" si="15"/>
        <v xml:space="preserve"> -</v>
      </c>
      <c r="T49" s="21"/>
      <c r="U49" s="34"/>
      <c r="V49" s="35"/>
      <c r="W49" s="20" t="str">
        <f t="shared" si="9"/>
        <v xml:space="preserve"> - </v>
      </c>
      <c r="X49" s="21"/>
      <c r="Y49" s="34"/>
      <c r="Z49" s="528"/>
      <c r="AA49" s="524" t="str">
        <f t="shared" si="10"/>
        <v xml:space="preserve"> - </v>
      </c>
      <c r="AB49" s="531"/>
      <c r="AC49" s="530"/>
      <c r="AD49" s="528"/>
      <c r="AE49" s="524" t="str">
        <f t="shared" si="11"/>
        <v xml:space="preserve"> - </v>
      </c>
      <c r="AF49" s="531"/>
      <c r="AG49" s="530"/>
      <c r="AH49" s="528"/>
      <c r="AI49" s="524" t="str">
        <f t="shared" si="12"/>
        <v xml:space="preserve"> - </v>
      </c>
      <c r="AJ49" s="527">
        <f t="shared" si="14"/>
        <v>0</v>
      </c>
      <c r="AK49" s="527" t="str">
        <f t="shared" si="16"/>
        <v/>
      </c>
    </row>
    <row r="50" spans="1:37" ht="15" customHeight="1">
      <c r="A50" s="474"/>
      <c r="B50" s="96" t="str">
        <f>_xlfn.XLOOKUP(35, 'ANÁLISE TÉCNIA DO PRODUTO'!B:B, 'ANÁLISE TÉCNIA DO PRODUTO'!B:B, " - ")</f>
        <v xml:space="preserve"> - </v>
      </c>
      <c r="C50" s="1422" t="str">
        <f>_xlfn.XLOOKUP((35),'ANÁLISE TÉCNIA DO PRODUTO'!B:B,'ANÁLISE TÉCNIA DO PRODUTO'!E:E,"-")</f>
        <v>-</v>
      </c>
      <c r="D50" s="1423"/>
      <c r="E50" s="1424"/>
      <c r="F50" s="16" t="str">
        <f>_xlfn.XLOOKUP(35, 'ANÁLISE TÉCNIA DO PRODUTO'!B:B, 'ANÁLISE TÉCNIA DO PRODUTO'!C:C, "-")</f>
        <v>-</v>
      </c>
      <c r="G50" s="17" t="str">
        <f>_xlfn.XLOOKUP(35, 'ANÁLISE TÉCNIA DO PRODUTO'!B:B, 'ANÁLISE TÉCNIA DO PRODUTO'!D:D, "-")</f>
        <v>-</v>
      </c>
      <c r="H50" s="59" t="str">
        <f>_xlfn.XLOOKUP(35, 'ANÁLISE TÉCNIA DO PRODUTO'!B:B, 'ANÁLISE TÉCNIA DO PRODUTO'!G:G, "-")</f>
        <v>-</v>
      </c>
      <c r="I50" s="34"/>
      <c r="J50" s="35"/>
      <c r="K50" s="38" t="str">
        <f t="shared" si="6"/>
        <v>-</v>
      </c>
      <c r="L50" s="56" t="str">
        <f t="shared" si="7"/>
        <v>-</v>
      </c>
      <c r="M50" s="34"/>
      <c r="N50" s="35"/>
      <c r="O50" s="218" t="str">
        <f t="shared" si="8"/>
        <v>-</v>
      </c>
      <c r="P50" s="21"/>
      <c r="Q50" s="34"/>
      <c r="R50" s="35"/>
      <c r="S50" s="218" t="str">
        <f t="shared" si="15"/>
        <v xml:space="preserve"> -</v>
      </c>
      <c r="T50" s="21"/>
      <c r="U50" s="34"/>
      <c r="V50" s="35"/>
      <c r="W50" s="20" t="str">
        <f t="shared" si="9"/>
        <v xml:space="preserve"> - </v>
      </c>
      <c r="X50" s="21"/>
      <c r="Y50" s="34"/>
      <c r="Z50" s="528"/>
      <c r="AA50" s="524" t="str">
        <f t="shared" si="10"/>
        <v xml:space="preserve"> - </v>
      </c>
      <c r="AB50" s="531"/>
      <c r="AC50" s="530"/>
      <c r="AD50" s="528"/>
      <c r="AE50" s="524" t="str">
        <f t="shared" si="11"/>
        <v xml:space="preserve"> - </v>
      </c>
      <c r="AF50" s="531"/>
      <c r="AG50" s="530"/>
      <c r="AH50" s="528"/>
      <c r="AI50" s="524" t="str">
        <f t="shared" si="12"/>
        <v xml:space="preserve"> - </v>
      </c>
      <c r="AJ50" s="527">
        <f t="shared" si="14"/>
        <v>0</v>
      </c>
      <c r="AK50" s="527" t="str">
        <f t="shared" si="16"/>
        <v/>
      </c>
    </row>
    <row r="51" spans="1:37" ht="15" customHeight="1">
      <c r="A51" s="474"/>
      <c r="B51" s="96" t="str">
        <f>_xlfn.XLOOKUP(36, 'ANÁLISE TÉCNIA DO PRODUTO'!B:B, 'ANÁLISE TÉCNIA DO PRODUTO'!B:B, " - ")</f>
        <v xml:space="preserve"> - </v>
      </c>
      <c r="C51" s="1422" t="str">
        <f>_xlfn.XLOOKUP((36),'ANÁLISE TÉCNIA DO PRODUTO'!B:B,'ANÁLISE TÉCNIA DO PRODUTO'!E:E,"-")</f>
        <v>-</v>
      </c>
      <c r="D51" s="1423"/>
      <c r="E51" s="1424"/>
      <c r="F51" s="16" t="str">
        <f>_xlfn.XLOOKUP(36, 'ANÁLISE TÉCNIA DO PRODUTO'!B:B, 'ANÁLISE TÉCNIA DO PRODUTO'!C:C, "-")</f>
        <v>-</v>
      </c>
      <c r="G51" s="17" t="str">
        <f>_xlfn.XLOOKUP(36, 'ANÁLISE TÉCNIA DO PRODUTO'!B:B, 'ANÁLISE TÉCNIA DO PRODUTO'!D:D, "-")</f>
        <v>-</v>
      </c>
      <c r="H51" s="59" t="str">
        <f>_xlfn.XLOOKUP(36, 'ANÁLISE TÉCNIA DO PRODUTO'!B:B, 'ANÁLISE TÉCNIA DO PRODUTO'!G:G, "-")</f>
        <v>-</v>
      </c>
      <c r="I51" s="34"/>
      <c r="J51" s="35"/>
      <c r="K51" s="38" t="str">
        <f t="shared" si="6"/>
        <v>-</v>
      </c>
      <c r="L51" s="56" t="str">
        <f t="shared" si="7"/>
        <v>-</v>
      </c>
      <c r="M51" s="34"/>
      <c r="N51" s="35"/>
      <c r="O51" s="218" t="str">
        <f t="shared" si="8"/>
        <v>-</v>
      </c>
      <c r="P51" s="21"/>
      <c r="Q51" s="34"/>
      <c r="R51" s="35"/>
      <c r="S51" s="218" t="str">
        <f t="shared" si="15"/>
        <v xml:space="preserve"> -</v>
      </c>
      <c r="T51" s="21"/>
      <c r="U51" s="34"/>
      <c r="V51" s="35"/>
      <c r="W51" s="20" t="str">
        <f t="shared" si="9"/>
        <v xml:space="preserve"> - </v>
      </c>
      <c r="X51" s="21"/>
      <c r="Y51" s="34"/>
      <c r="Z51" s="528"/>
      <c r="AA51" s="524" t="str">
        <f t="shared" si="10"/>
        <v xml:space="preserve"> - </v>
      </c>
      <c r="AB51" s="531"/>
      <c r="AC51" s="530"/>
      <c r="AD51" s="528"/>
      <c r="AE51" s="524" t="str">
        <f t="shared" si="11"/>
        <v xml:space="preserve"> - </v>
      </c>
      <c r="AF51" s="531"/>
      <c r="AG51" s="530"/>
      <c r="AH51" s="528"/>
      <c r="AI51" s="524" t="str">
        <f t="shared" si="12"/>
        <v xml:space="preserve"> - </v>
      </c>
      <c r="AJ51" s="527">
        <f t="shared" si="14"/>
        <v>0</v>
      </c>
      <c r="AK51" s="527" t="str">
        <f t="shared" si="16"/>
        <v/>
      </c>
    </row>
    <row r="52" spans="1:37" ht="15" customHeight="1">
      <c r="A52" s="474"/>
      <c r="B52" s="96" t="str">
        <f>_xlfn.XLOOKUP(37, 'ANÁLISE TÉCNIA DO PRODUTO'!B:B, 'ANÁLISE TÉCNIA DO PRODUTO'!B:B, " - ")</f>
        <v xml:space="preserve"> - </v>
      </c>
      <c r="C52" s="1422" t="str">
        <f>_xlfn.XLOOKUP((37),'ANÁLISE TÉCNIA DO PRODUTO'!B:B,'ANÁLISE TÉCNIA DO PRODUTO'!E:E,"-")</f>
        <v>-</v>
      </c>
      <c r="D52" s="1423"/>
      <c r="E52" s="1424"/>
      <c r="F52" s="16" t="str">
        <f>_xlfn.XLOOKUP(37, 'ANÁLISE TÉCNIA DO PRODUTO'!B:B, 'ANÁLISE TÉCNIA DO PRODUTO'!C:C, "-")</f>
        <v>-</v>
      </c>
      <c r="G52" s="17" t="str">
        <f>_xlfn.XLOOKUP(37, 'ANÁLISE TÉCNIA DO PRODUTO'!B:B, 'ANÁLISE TÉCNIA DO PRODUTO'!D:D, "-")</f>
        <v>-</v>
      </c>
      <c r="H52" s="59" t="str">
        <f>_xlfn.XLOOKUP(37, 'ANÁLISE TÉCNIA DO PRODUTO'!B:B, 'ANÁLISE TÉCNIA DO PRODUTO'!G:G, "-")</f>
        <v>-</v>
      </c>
      <c r="I52" s="34"/>
      <c r="J52" s="35"/>
      <c r="K52" s="38" t="str">
        <f t="shared" si="6"/>
        <v>-</v>
      </c>
      <c r="L52" s="56" t="str">
        <f t="shared" si="7"/>
        <v>-</v>
      </c>
      <c r="M52" s="34"/>
      <c r="N52" s="35"/>
      <c r="O52" s="218" t="str">
        <f t="shared" si="8"/>
        <v>-</v>
      </c>
      <c r="P52" s="21"/>
      <c r="Q52" s="34"/>
      <c r="R52" s="35"/>
      <c r="S52" s="218" t="str">
        <f t="shared" si="15"/>
        <v xml:space="preserve"> -</v>
      </c>
      <c r="T52" s="21"/>
      <c r="U52" s="34"/>
      <c r="V52" s="35"/>
      <c r="W52" s="20" t="str">
        <f t="shared" si="9"/>
        <v xml:space="preserve"> - </v>
      </c>
      <c r="X52" s="21"/>
      <c r="Y52" s="34"/>
      <c r="Z52" s="528"/>
      <c r="AA52" s="524" t="str">
        <f t="shared" si="10"/>
        <v xml:space="preserve"> - </v>
      </c>
      <c r="AB52" s="531"/>
      <c r="AC52" s="530"/>
      <c r="AD52" s="528"/>
      <c r="AE52" s="524" t="str">
        <f t="shared" si="11"/>
        <v xml:space="preserve"> - </v>
      </c>
      <c r="AF52" s="531"/>
      <c r="AG52" s="530"/>
      <c r="AH52" s="528"/>
      <c r="AI52" s="524" t="str">
        <f t="shared" si="12"/>
        <v xml:space="preserve"> - </v>
      </c>
      <c r="AJ52" s="527">
        <f t="shared" si="14"/>
        <v>0</v>
      </c>
      <c r="AK52" s="527" t="str">
        <f t="shared" si="16"/>
        <v/>
      </c>
    </row>
    <row r="53" spans="1:37" ht="15" customHeight="1">
      <c r="A53" s="474"/>
      <c r="B53" s="96" t="str">
        <f>_xlfn.XLOOKUP(38, 'ANÁLISE TÉCNIA DO PRODUTO'!B:B, 'ANÁLISE TÉCNIA DO PRODUTO'!B:B, " - ")</f>
        <v xml:space="preserve"> - </v>
      </c>
      <c r="C53" s="1422" t="str">
        <f>_xlfn.XLOOKUP((38),'ANÁLISE TÉCNIA DO PRODUTO'!B:B,'ANÁLISE TÉCNIA DO PRODUTO'!E:E,"-")</f>
        <v>-</v>
      </c>
      <c r="D53" s="1423"/>
      <c r="E53" s="1424"/>
      <c r="F53" s="16" t="str">
        <f>_xlfn.XLOOKUP(38, 'ANÁLISE TÉCNIA DO PRODUTO'!B:B, 'ANÁLISE TÉCNIA DO PRODUTO'!C:C, "-")</f>
        <v>-</v>
      </c>
      <c r="G53" s="17" t="str">
        <f>_xlfn.XLOOKUP(38, 'ANÁLISE TÉCNIA DO PRODUTO'!B:B, 'ANÁLISE TÉCNIA DO PRODUTO'!D:D, "-")</f>
        <v>-</v>
      </c>
      <c r="H53" s="59" t="str">
        <f>_xlfn.XLOOKUP(38, 'ANÁLISE TÉCNIA DO PRODUTO'!B:B, 'ANÁLISE TÉCNIA DO PRODUTO'!G:G, "-")</f>
        <v>-</v>
      </c>
      <c r="I53" s="34"/>
      <c r="J53" s="35"/>
      <c r="K53" s="38" t="str">
        <f t="shared" si="6"/>
        <v>-</v>
      </c>
      <c r="L53" s="56" t="str">
        <f t="shared" si="7"/>
        <v>-</v>
      </c>
      <c r="M53" s="34"/>
      <c r="N53" s="35"/>
      <c r="O53" s="218" t="str">
        <f t="shared" si="8"/>
        <v>-</v>
      </c>
      <c r="P53" s="21"/>
      <c r="Q53" s="34"/>
      <c r="R53" s="35"/>
      <c r="S53" s="218" t="str">
        <f t="shared" si="15"/>
        <v xml:space="preserve"> -</v>
      </c>
      <c r="T53" s="21"/>
      <c r="U53" s="34"/>
      <c r="V53" s="35"/>
      <c r="W53" s="20" t="str">
        <f t="shared" si="9"/>
        <v xml:space="preserve"> - </v>
      </c>
      <c r="X53" s="21"/>
      <c r="Y53" s="34"/>
      <c r="Z53" s="528"/>
      <c r="AA53" s="524" t="str">
        <f t="shared" si="10"/>
        <v xml:space="preserve"> - </v>
      </c>
      <c r="AB53" s="531"/>
      <c r="AC53" s="530"/>
      <c r="AD53" s="528"/>
      <c r="AE53" s="524" t="str">
        <f t="shared" si="11"/>
        <v xml:space="preserve"> - </v>
      </c>
      <c r="AF53" s="531"/>
      <c r="AG53" s="530"/>
      <c r="AH53" s="528"/>
      <c r="AI53" s="524" t="str">
        <f t="shared" si="12"/>
        <v xml:space="preserve"> - </v>
      </c>
      <c r="AJ53" s="527">
        <f t="shared" si="14"/>
        <v>0</v>
      </c>
      <c r="AK53" s="527" t="str">
        <f t="shared" si="16"/>
        <v/>
      </c>
    </row>
    <row r="54" spans="1:37" ht="15" customHeight="1">
      <c r="A54" s="474"/>
      <c r="B54" s="96" t="str">
        <f>_xlfn.XLOOKUP(39, 'ANÁLISE TÉCNIA DO PRODUTO'!B:B, 'ANÁLISE TÉCNIA DO PRODUTO'!B:B, " - ")</f>
        <v xml:space="preserve"> - </v>
      </c>
      <c r="C54" s="1422" t="str">
        <f>_xlfn.XLOOKUP((39),'ANÁLISE TÉCNIA DO PRODUTO'!B:B,'ANÁLISE TÉCNIA DO PRODUTO'!E:E,"-")</f>
        <v>-</v>
      </c>
      <c r="D54" s="1423"/>
      <c r="E54" s="1424"/>
      <c r="F54" s="16" t="str">
        <f>_xlfn.XLOOKUP(39, 'ANÁLISE TÉCNIA DO PRODUTO'!B:B, 'ANÁLISE TÉCNIA DO PRODUTO'!C:C, "-")</f>
        <v>-</v>
      </c>
      <c r="G54" s="17" t="str">
        <f>_xlfn.XLOOKUP(39, 'ANÁLISE TÉCNIA DO PRODUTO'!B:B, 'ANÁLISE TÉCNIA DO PRODUTO'!D:D, "-")</f>
        <v>-</v>
      </c>
      <c r="H54" s="59" t="str">
        <f>_xlfn.XLOOKUP(39, 'ANÁLISE TÉCNIA DO PRODUTO'!B:B, 'ANÁLISE TÉCNIA DO PRODUTO'!G:G, "-")</f>
        <v>-</v>
      </c>
      <c r="I54" s="34"/>
      <c r="J54" s="35"/>
      <c r="K54" s="38" t="str">
        <f t="shared" si="6"/>
        <v>-</v>
      </c>
      <c r="L54" s="56" t="str">
        <f t="shared" si="7"/>
        <v>-</v>
      </c>
      <c r="M54" s="34"/>
      <c r="N54" s="35"/>
      <c r="O54" s="218" t="str">
        <f t="shared" si="8"/>
        <v>-</v>
      </c>
      <c r="P54" s="21"/>
      <c r="Q54" s="34"/>
      <c r="R54" s="35"/>
      <c r="S54" s="218" t="str">
        <f t="shared" si="15"/>
        <v xml:space="preserve"> -</v>
      </c>
      <c r="T54" s="21"/>
      <c r="U54" s="34"/>
      <c r="V54" s="35"/>
      <c r="W54" s="20" t="str">
        <f t="shared" si="9"/>
        <v xml:space="preserve"> - </v>
      </c>
      <c r="X54" s="21"/>
      <c r="Y54" s="34"/>
      <c r="Z54" s="528"/>
      <c r="AA54" s="524" t="str">
        <f t="shared" si="10"/>
        <v xml:space="preserve"> - </v>
      </c>
      <c r="AB54" s="531"/>
      <c r="AC54" s="530"/>
      <c r="AD54" s="528"/>
      <c r="AE54" s="524" t="str">
        <f t="shared" si="11"/>
        <v xml:space="preserve"> - </v>
      </c>
      <c r="AF54" s="531"/>
      <c r="AG54" s="530"/>
      <c r="AH54" s="528"/>
      <c r="AI54" s="524" t="str">
        <f t="shared" si="12"/>
        <v xml:space="preserve"> - </v>
      </c>
      <c r="AJ54" s="527">
        <f t="shared" si="14"/>
        <v>0</v>
      </c>
      <c r="AK54" s="527" t="str">
        <f t="shared" si="16"/>
        <v/>
      </c>
    </row>
    <row r="55" spans="1:37" ht="15" customHeight="1">
      <c r="A55" s="474"/>
      <c r="B55" s="96" t="str">
        <f>_xlfn.XLOOKUP(40, 'ANÁLISE TÉCNIA DO PRODUTO'!B:B, 'ANÁLISE TÉCNIA DO PRODUTO'!B:B, " - ")</f>
        <v xml:space="preserve"> - </v>
      </c>
      <c r="C55" s="1422" t="str">
        <f>_xlfn.XLOOKUP((40),'ANÁLISE TÉCNIA DO PRODUTO'!B:B,'ANÁLISE TÉCNIA DO PRODUTO'!E:E,"-")</f>
        <v>-</v>
      </c>
      <c r="D55" s="1423"/>
      <c r="E55" s="1424"/>
      <c r="F55" s="16" t="str">
        <f>_xlfn.XLOOKUP(40, 'ANÁLISE TÉCNIA DO PRODUTO'!B:B, 'ANÁLISE TÉCNIA DO PRODUTO'!C:C, "-")</f>
        <v>-</v>
      </c>
      <c r="G55" s="17" t="str">
        <f>_xlfn.XLOOKUP(40, 'ANÁLISE TÉCNIA DO PRODUTO'!B:B, 'ANÁLISE TÉCNIA DO PRODUTO'!D:D, "-")</f>
        <v>-</v>
      </c>
      <c r="H55" s="59" t="str">
        <f>_xlfn.XLOOKUP(40, 'ANÁLISE TÉCNIA DO PRODUTO'!B:B, 'ANÁLISE TÉCNIA DO PRODUTO'!G:G, "-")</f>
        <v>-</v>
      </c>
      <c r="I55" s="34"/>
      <c r="J55" s="35"/>
      <c r="K55" s="38" t="str">
        <f t="shared" si="6"/>
        <v>-</v>
      </c>
      <c r="L55" s="56" t="str">
        <f t="shared" si="7"/>
        <v>-</v>
      </c>
      <c r="M55" s="34"/>
      <c r="N55" s="35"/>
      <c r="O55" s="218" t="str">
        <f t="shared" si="8"/>
        <v>-</v>
      </c>
      <c r="P55" s="21"/>
      <c r="Q55" s="34"/>
      <c r="R55" s="35"/>
      <c r="S55" s="218" t="str">
        <f t="shared" si="15"/>
        <v xml:space="preserve"> -</v>
      </c>
      <c r="T55" s="21"/>
      <c r="U55" s="34"/>
      <c r="V55" s="35"/>
      <c r="W55" s="20" t="str">
        <f t="shared" si="9"/>
        <v xml:space="preserve"> - </v>
      </c>
      <c r="X55" s="21"/>
      <c r="Y55" s="34"/>
      <c r="Z55" s="528"/>
      <c r="AA55" s="524" t="str">
        <f t="shared" si="10"/>
        <v xml:space="preserve"> - </v>
      </c>
      <c r="AB55" s="531"/>
      <c r="AC55" s="530"/>
      <c r="AD55" s="528"/>
      <c r="AE55" s="524" t="str">
        <f t="shared" si="11"/>
        <v xml:space="preserve"> - </v>
      </c>
      <c r="AF55" s="531"/>
      <c r="AG55" s="530"/>
      <c r="AH55" s="528"/>
      <c r="AI55" s="524" t="str">
        <f t="shared" si="12"/>
        <v xml:space="preserve"> - </v>
      </c>
      <c r="AJ55" s="527">
        <f t="shared" si="14"/>
        <v>0</v>
      </c>
      <c r="AK55" s="527" t="str">
        <f t="shared" si="16"/>
        <v/>
      </c>
    </row>
    <row r="56" spans="1:37" ht="15" customHeight="1">
      <c r="A56" s="474"/>
      <c r="B56" s="96" t="str">
        <f>_xlfn.XLOOKUP(41, 'ANÁLISE TÉCNIA DO PRODUTO'!B:B, 'ANÁLISE TÉCNIA DO PRODUTO'!B:B, " - ")</f>
        <v xml:space="preserve"> - </v>
      </c>
      <c r="C56" s="1422" t="str">
        <f>_xlfn.XLOOKUP((41),'ANÁLISE TÉCNIA DO PRODUTO'!B:B,'ANÁLISE TÉCNIA DO PRODUTO'!E:E,"-")</f>
        <v>-</v>
      </c>
      <c r="D56" s="1423"/>
      <c r="E56" s="1424"/>
      <c r="F56" s="16" t="str">
        <f>_xlfn.XLOOKUP(41, 'ANÁLISE TÉCNIA DO PRODUTO'!B:B, 'ANÁLISE TÉCNIA DO PRODUTO'!C:C, "-")</f>
        <v>-</v>
      </c>
      <c r="G56" s="17" t="str">
        <f>_xlfn.XLOOKUP(41, 'ANÁLISE TÉCNIA DO PRODUTO'!B:B, 'ANÁLISE TÉCNIA DO PRODUTO'!D:D, "-")</f>
        <v>-</v>
      </c>
      <c r="H56" s="59" t="str">
        <f>_xlfn.XLOOKUP(41, 'ANÁLISE TÉCNIA DO PRODUTO'!B:B, 'ANÁLISE TÉCNIA DO PRODUTO'!G:G, "-")</f>
        <v>-</v>
      </c>
      <c r="I56" s="34"/>
      <c r="J56" s="35"/>
      <c r="K56" s="38" t="str">
        <f t="shared" si="6"/>
        <v>-</v>
      </c>
      <c r="L56" s="56" t="str">
        <f t="shared" si="7"/>
        <v>-</v>
      </c>
      <c r="M56" s="34"/>
      <c r="N56" s="35"/>
      <c r="O56" s="218" t="str">
        <f t="shared" si="8"/>
        <v>-</v>
      </c>
      <c r="P56" s="21"/>
      <c r="Q56" s="34"/>
      <c r="R56" s="35"/>
      <c r="S56" s="218" t="str">
        <f t="shared" si="15"/>
        <v xml:space="preserve"> -</v>
      </c>
      <c r="T56" s="21"/>
      <c r="U56" s="34"/>
      <c r="V56" s="35"/>
      <c r="W56" s="20" t="str">
        <f t="shared" si="9"/>
        <v xml:space="preserve"> - </v>
      </c>
      <c r="X56" s="21"/>
      <c r="Y56" s="34"/>
      <c r="Z56" s="528"/>
      <c r="AA56" s="524" t="str">
        <f t="shared" si="10"/>
        <v xml:space="preserve"> - </v>
      </c>
      <c r="AB56" s="531"/>
      <c r="AC56" s="530"/>
      <c r="AD56" s="528"/>
      <c r="AE56" s="524" t="str">
        <f t="shared" si="11"/>
        <v xml:space="preserve"> - </v>
      </c>
      <c r="AF56" s="531"/>
      <c r="AG56" s="530"/>
      <c r="AH56" s="528"/>
      <c r="AI56" s="524" t="str">
        <f t="shared" si="12"/>
        <v xml:space="preserve"> - </v>
      </c>
      <c r="AJ56" s="527">
        <f t="shared" si="14"/>
        <v>0</v>
      </c>
      <c r="AK56" s="527" t="str">
        <f t="shared" si="16"/>
        <v/>
      </c>
    </row>
    <row r="57" spans="1:37" ht="15" customHeight="1">
      <c r="A57" s="474"/>
      <c r="B57" s="96" t="str">
        <f>_xlfn.XLOOKUP(42, 'ANÁLISE TÉCNIA DO PRODUTO'!B:B, 'ANÁLISE TÉCNIA DO PRODUTO'!B:B, " - ")</f>
        <v xml:space="preserve"> - </v>
      </c>
      <c r="C57" s="1419"/>
      <c r="D57" s="1420"/>
      <c r="E57" s="1421"/>
      <c r="F57" s="16"/>
      <c r="G57" s="17"/>
      <c r="H57" s="59"/>
      <c r="I57" s="34"/>
      <c r="J57" s="35"/>
      <c r="K57" s="38">
        <f t="shared" si="6"/>
        <v>0</v>
      </c>
      <c r="L57" s="56" t="str">
        <f t="shared" si="7"/>
        <v>-</v>
      </c>
      <c r="M57" s="34"/>
      <c r="N57" s="35"/>
      <c r="O57" s="218">
        <f t="shared" si="8"/>
        <v>0</v>
      </c>
      <c r="P57" s="21"/>
      <c r="Q57" s="34"/>
      <c r="R57" s="35"/>
      <c r="S57" s="218">
        <f t="shared" si="15"/>
        <v>0</v>
      </c>
      <c r="T57" s="21"/>
      <c r="U57" s="34"/>
      <c r="V57" s="35"/>
      <c r="W57" s="20">
        <f t="shared" si="9"/>
        <v>0</v>
      </c>
      <c r="X57" s="21"/>
      <c r="Y57" s="34"/>
      <c r="Z57" s="528"/>
      <c r="AA57" s="524">
        <f t="shared" si="10"/>
        <v>0</v>
      </c>
      <c r="AB57" s="531"/>
      <c r="AC57" s="530"/>
      <c r="AD57" s="528"/>
      <c r="AE57" s="524">
        <f t="shared" si="11"/>
        <v>0</v>
      </c>
      <c r="AF57" s="531"/>
      <c r="AG57" s="530"/>
      <c r="AH57" s="528"/>
      <c r="AI57" s="524">
        <f t="shared" si="12"/>
        <v>0</v>
      </c>
      <c r="AJ57" s="527" t="str">
        <f t="shared" si="14"/>
        <v/>
      </c>
      <c r="AK57" s="527" t="str">
        <f t="shared" si="16"/>
        <v/>
      </c>
    </row>
    <row r="58" spans="1:37" ht="15" customHeight="1">
      <c r="A58" s="474"/>
      <c r="B58" s="96" t="str">
        <f>_xlfn.XLOOKUP(43, 'ANÁLISE TÉCNIA DO PRODUTO'!B:B, 'ANÁLISE TÉCNIA DO PRODUTO'!B:B, " - ")</f>
        <v xml:space="preserve"> - </v>
      </c>
      <c r="C58" s="1419"/>
      <c r="D58" s="1420"/>
      <c r="E58" s="1421"/>
      <c r="F58" s="16"/>
      <c r="G58" s="17"/>
      <c r="H58" s="59"/>
      <c r="I58" s="34"/>
      <c r="J58" s="35"/>
      <c r="K58" s="38">
        <f t="shared" si="6"/>
        <v>0</v>
      </c>
      <c r="L58" s="56" t="str">
        <f t="shared" si="7"/>
        <v>-</v>
      </c>
      <c r="M58" s="34"/>
      <c r="N58" s="35"/>
      <c r="O58" s="218">
        <f t="shared" si="8"/>
        <v>0</v>
      </c>
      <c r="P58" s="21"/>
      <c r="Q58" s="34"/>
      <c r="R58" s="35"/>
      <c r="S58" s="218">
        <f t="shared" si="15"/>
        <v>0</v>
      </c>
      <c r="T58" s="21"/>
      <c r="U58" s="34"/>
      <c r="V58" s="35"/>
      <c r="W58" s="20">
        <f t="shared" si="9"/>
        <v>0</v>
      </c>
      <c r="X58" s="21"/>
      <c r="Y58" s="34"/>
      <c r="Z58" s="528"/>
      <c r="AA58" s="524">
        <f t="shared" si="10"/>
        <v>0</v>
      </c>
      <c r="AB58" s="531"/>
      <c r="AC58" s="530"/>
      <c r="AD58" s="528"/>
      <c r="AE58" s="524">
        <f t="shared" si="11"/>
        <v>0</v>
      </c>
      <c r="AF58" s="531"/>
      <c r="AG58" s="530"/>
      <c r="AH58" s="528"/>
      <c r="AI58" s="524">
        <f t="shared" si="12"/>
        <v>0</v>
      </c>
      <c r="AJ58" s="527" t="str">
        <f t="shared" si="14"/>
        <v/>
      </c>
      <c r="AK58" s="527" t="str">
        <f t="shared" si="16"/>
        <v/>
      </c>
    </row>
    <row r="59" spans="1:37" ht="15" customHeight="1">
      <c r="A59" s="474"/>
      <c r="C59" s="1419"/>
      <c r="D59" s="1420"/>
      <c r="E59" s="1421"/>
      <c r="F59" s="16"/>
      <c r="G59" s="17"/>
      <c r="H59" s="59"/>
      <c r="I59" s="34"/>
      <c r="J59" s="35"/>
      <c r="K59" s="38">
        <f t="shared" si="6"/>
        <v>0</v>
      </c>
      <c r="L59" s="56" t="str">
        <f t="shared" si="7"/>
        <v>-</v>
      </c>
      <c r="M59" s="34"/>
      <c r="N59" s="35"/>
      <c r="O59" s="218">
        <f t="shared" si="8"/>
        <v>0</v>
      </c>
      <c r="P59" s="21"/>
      <c r="Q59" s="34"/>
      <c r="R59" s="35"/>
      <c r="S59" s="218">
        <f t="shared" si="15"/>
        <v>0</v>
      </c>
      <c r="T59" s="21"/>
      <c r="U59" s="34"/>
      <c r="V59" s="35"/>
      <c r="W59" s="20">
        <f t="shared" si="9"/>
        <v>0</v>
      </c>
      <c r="X59" s="21"/>
      <c r="Y59" s="34"/>
      <c r="Z59" s="528"/>
      <c r="AA59" s="524">
        <f t="shared" si="10"/>
        <v>0</v>
      </c>
      <c r="AB59" s="531"/>
      <c r="AC59" s="530"/>
      <c r="AD59" s="528"/>
      <c r="AE59" s="524">
        <f t="shared" si="11"/>
        <v>0</v>
      </c>
      <c r="AF59" s="531"/>
      <c r="AG59" s="530"/>
      <c r="AH59" s="528"/>
      <c r="AI59" s="524">
        <f t="shared" si="12"/>
        <v>0</v>
      </c>
      <c r="AJ59" s="527" t="str">
        <f t="shared" si="14"/>
        <v/>
      </c>
      <c r="AK59" s="527" t="str">
        <f t="shared" si="16"/>
        <v/>
      </c>
    </row>
    <row r="60" spans="1:37" ht="15" customHeight="1">
      <c r="A60" s="474"/>
      <c r="C60" s="1419"/>
      <c r="D60" s="1420"/>
      <c r="E60" s="1421"/>
      <c r="F60" s="16"/>
      <c r="G60" s="17"/>
      <c r="H60" s="59"/>
      <c r="I60" s="34"/>
      <c r="J60" s="35"/>
      <c r="K60" s="38">
        <f t="shared" si="6"/>
        <v>0</v>
      </c>
      <c r="L60" s="56" t="str">
        <f t="shared" si="7"/>
        <v>-</v>
      </c>
      <c r="M60" s="34"/>
      <c r="N60" s="35"/>
      <c r="O60" s="218">
        <f t="shared" si="8"/>
        <v>0</v>
      </c>
      <c r="P60" s="21"/>
      <c r="Q60" s="34"/>
      <c r="R60" s="35"/>
      <c r="S60" s="218">
        <f t="shared" si="15"/>
        <v>0</v>
      </c>
      <c r="T60" s="21"/>
      <c r="U60" s="34"/>
      <c r="V60" s="35"/>
      <c r="W60" s="20">
        <f t="shared" si="9"/>
        <v>0</v>
      </c>
      <c r="X60" s="21"/>
      <c r="Y60" s="34"/>
      <c r="Z60" s="528"/>
      <c r="AA60" s="524">
        <f t="shared" si="10"/>
        <v>0</v>
      </c>
      <c r="AB60" s="531"/>
      <c r="AC60" s="530"/>
      <c r="AD60" s="528"/>
      <c r="AE60" s="524">
        <f t="shared" si="11"/>
        <v>0</v>
      </c>
      <c r="AF60" s="531"/>
      <c r="AG60" s="530"/>
      <c r="AH60" s="528"/>
      <c r="AI60" s="524">
        <f t="shared" si="12"/>
        <v>0</v>
      </c>
      <c r="AJ60" s="527" t="str">
        <f t="shared" si="14"/>
        <v/>
      </c>
      <c r="AK60" s="527" t="str">
        <f t="shared" si="16"/>
        <v/>
      </c>
    </row>
    <row r="61" spans="1:37" ht="15" customHeight="1">
      <c r="A61" s="474"/>
      <c r="C61" s="1419"/>
      <c r="D61" s="1420"/>
      <c r="E61" s="1421"/>
      <c r="F61" s="16"/>
      <c r="G61" s="17"/>
      <c r="H61" s="59"/>
      <c r="I61" s="34"/>
      <c r="J61" s="35"/>
      <c r="K61" s="38">
        <f t="shared" si="6"/>
        <v>0</v>
      </c>
      <c r="L61" s="56" t="str">
        <f t="shared" si="7"/>
        <v>-</v>
      </c>
      <c r="M61" s="34"/>
      <c r="N61" s="35"/>
      <c r="O61" s="218">
        <f t="shared" si="8"/>
        <v>0</v>
      </c>
      <c r="P61" s="21"/>
      <c r="Q61" s="34"/>
      <c r="R61" s="35"/>
      <c r="S61" s="218">
        <f t="shared" si="15"/>
        <v>0</v>
      </c>
      <c r="T61" s="21"/>
      <c r="U61" s="34"/>
      <c r="V61" s="35"/>
      <c r="W61" s="20">
        <f t="shared" si="9"/>
        <v>0</v>
      </c>
      <c r="X61" s="21"/>
      <c r="Y61" s="34"/>
      <c r="Z61" s="528"/>
      <c r="AA61" s="524">
        <f t="shared" si="10"/>
        <v>0</v>
      </c>
      <c r="AB61" s="531"/>
      <c r="AC61" s="530"/>
      <c r="AD61" s="528"/>
      <c r="AE61" s="524">
        <f t="shared" si="11"/>
        <v>0</v>
      </c>
      <c r="AF61" s="531"/>
      <c r="AG61" s="530"/>
      <c r="AH61" s="528"/>
      <c r="AI61" s="524">
        <f t="shared" si="12"/>
        <v>0</v>
      </c>
      <c r="AJ61" s="527" t="str">
        <f t="shared" si="14"/>
        <v/>
      </c>
      <c r="AK61" s="527" t="str">
        <f t="shared" si="16"/>
        <v/>
      </c>
    </row>
    <row r="62" spans="1:37" ht="15" customHeight="1">
      <c r="A62" s="474"/>
      <c r="C62" s="1411"/>
      <c r="D62" s="1412"/>
      <c r="E62" s="1413"/>
      <c r="F62" s="16"/>
      <c r="G62" s="17"/>
      <c r="H62" s="59"/>
      <c r="I62" s="34"/>
      <c r="J62" s="35"/>
      <c r="K62" s="38">
        <f t="shared" si="6"/>
        <v>0</v>
      </c>
      <c r="L62" s="56" t="str">
        <f t="shared" si="7"/>
        <v>-</v>
      </c>
      <c r="M62" s="34"/>
      <c r="N62" s="35"/>
      <c r="O62" s="218">
        <f t="shared" si="8"/>
        <v>0</v>
      </c>
      <c r="P62" s="21"/>
      <c r="Q62" s="34"/>
      <c r="R62" s="35"/>
      <c r="S62" s="218">
        <f t="shared" si="15"/>
        <v>0</v>
      </c>
      <c r="T62" s="21"/>
      <c r="U62" s="34"/>
      <c r="V62" s="35"/>
      <c r="W62" s="20">
        <f t="shared" si="9"/>
        <v>0</v>
      </c>
      <c r="X62" s="21"/>
      <c r="Y62" s="34"/>
      <c r="Z62" s="528"/>
      <c r="AA62" s="524">
        <f t="shared" si="10"/>
        <v>0</v>
      </c>
      <c r="AB62" s="531"/>
      <c r="AC62" s="530"/>
      <c r="AD62" s="528"/>
      <c r="AE62" s="524">
        <f t="shared" si="11"/>
        <v>0</v>
      </c>
      <c r="AF62" s="531"/>
      <c r="AG62" s="530"/>
      <c r="AH62" s="528"/>
      <c r="AI62" s="524">
        <f t="shared" si="12"/>
        <v>0</v>
      </c>
      <c r="AJ62" s="527" t="str">
        <f t="shared" si="14"/>
        <v/>
      </c>
      <c r="AK62" s="527" t="str">
        <f t="shared" si="16"/>
        <v/>
      </c>
    </row>
    <row r="63" spans="1:37" ht="15" customHeight="1">
      <c r="A63" s="474"/>
      <c r="C63" s="1411"/>
      <c r="D63" s="1412"/>
      <c r="E63" s="1413"/>
      <c r="F63" s="16"/>
      <c r="G63" s="17"/>
      <c r="H63" s="59"/>
      <c r="I63" s="34"/>
      <c r="J63" s="35"/>
      <c r="K63" s="38">
        <f t="shared" si="6"/>
        <v>0</v>
      </c>
      <c r="L63" s="56" t="str">
        <f t="shared" si="7"/>
        <v>-</v>
      </c>
      <c r="M63" s="34"/>
      <c r="N63" s="35"/>
      <c r="O63" s="218">
        <f t="shared" si="8"/>
        <v>0</v>
      </c>
      <c r="P63" s="21"/>
      <c r="Q63" s="34"/>
      <c r="R63" s="35"/>
      <c r="S63" s="218">
        <f t="shared" si="15"/>
        <v>0</v>
      </c>
      <c r="T63" s="21"/>
      <c r="U63" s="34"/>
      <c r="V63" s="35"/>
      <c r="W63" s="20">
        <f t="shared" si="9"/>
        <v>0</v>
      </c>
      <c r="X63" s="21"/>
      <c r="Y63" s="34"/>
      <c r="Z63" s="528"/>
      <c r="AA63" s="524">
        <f t="shared" si="10"/>
        <v>0</v>
      </c>
      <c r="AB63" s="531"/>
      <c r="AC63" s="530"/>
      <c r="AD63" s="528"/>
      <c r="AE63" s="524">
        <f t="shared" si="11"/>
        <v>0</v>
      </c>
      <c r="AF63" s="531"/>
      <c r="AG63" s="530"/>
      <c r="AH63" s="528"/>
      <c r="AI63" s="524">
        <f t="shared" si="12"/>
        <v>0</v>
      </c>
      <c r="AJ63" s="527" t="str">
        <f t="shared" si="14"/>
        <v/>
      </c>
      <c r="AK63" s="527" t="str">
        <f t="shared" si="16"/>
        <v/>
      </c>
    </row>
    <row r="64" spans="1:37" ht="15" customHeight="1">
      <c r="A64" s="474"/>
      <c r="C64" s="1411"/>
      <c r="D64" s="1412"/>
      <c r="E64" s="1413"/>
      <c r="F64" s="16"/>
      <c r="G64" s="17"/>
      <c r="H64" s="59"/>
      <c r="I64" s="34"/>
      <c r="J64" s="35"/>
      <c r="K64" s="38">
        <f t="shared" si="6"/>
        <v>0</v>
      </c>
      <c r="L64" s="56" t="str">
        <f t="shared" si="7"/>
        <v>-</v>
      </c>
      <c r="M64" s="34"/>
      <c r="N64" s="35"/>
      <c r="O64" s="218">
        <f t="shared" si="8"/>
        <v>0</v>
      </c>
      <c r="P64" s="21"/>
      <c r="Q64" s="34"/>
      <c r="R64" s="35"/>
      <c r="S64" s="218">
        <f t="shared" si="15"/>
        <v>0</v>
      </c>
      <c r="T64" s="21"/>
      <c r="U64" s="34"/>
      <c r="V64" s="35"/>
      <c r="W64" s="20">
        <f t="shared" si="9"/>
        <v>0</v>
      </c>
      <c r="X64" s="21"/>
      <c r="Y64" s="34"/>
      <c r="Z64" s="528"/>
      <c r="AA64" s="524">
        <f t="shared" si="10"/>
        <v>0</v>
      </c>
      <c r="AB64" s="531"/>
      <c r="AC64" s="530"/>
      <c r="AD64" s="528"/>
      <c r="AE64" s="524">
        <f t="shared" si="11"/>
        <v>0</v>
      </c>
      <c r="AF64" s="531"/>
      <c r="AG64" s="530"/>
      <c r="AH64" s="528"/>
      <c r="AI64" s="524">
        <f t="shared" si="12"/>
        <v>0</v>
      </c>
      <c r="AJ64" s="527" t="str">
        <f t="shared" si="14"/>
        <v/>
      </c>
      <c r="AK64" s="527" t="str">
        <f t="shared" si="16"/>
        <v/>
      </c>
    </row>
    <row r="65" spans="1:37" ht="15.75" customHeight="1" thickBot="1">
      <c r="A65" s="474"/>
      <c r="C65" s="1414"/>
      <c r="D65" s="1415"/>
      <c r="E65" s="1416"/>
      <c r="F65" s="16"/>
      <c r="G65" s="17"/>
      <c r="H65" s="59"/>
      <c r="I65" s="36"/>
      <c r="J65" s="37"/>
      <c r="K65" s="38">
        <f t="shared" si="6"/>
        <v>0</v>
      </c>
      <c r="L65" s="56" t="str">
        <f t="shared" si="7"/>
        <v>-</v>
      </c>
      <c r="M65" s="36"/>
      <c r="N65" s="37"/>
      <c r="O65" s="218">
        <f>IFERROR(IF(F65=0,0,L65*$F65)*(1+N65)*(1-M65), "-")</f>
        <v>0</v>
      </c>
      <c r="P65" s="22"/>
      <c r="Q65" s="36"/>
      <c r="R65" s="37"/>
      <c r="S65" s="218">
        <f t="shared" si="15"/>
        <v>0</v>
      </c>
      <c r="T65" s="22"/>
      <c r="U65" s="36"/>
      <c r="V65" s="37"/>
      <c r="W65" s="20">
        <f t="shared" si="9"/>
        <v>0</v>
      </c>
      <c r="X65" s="22"/>
      <c r="Y65" s="36"/>
      <c r="Z65" s="532"/>
      <c r="AA65" s="524">
        <f t="shared" si="10"/>
        <v>0</v>
      </c>
      <c r="AB65" s="533"/>
      <c r="AC65" s="534"/>
      <c r="AD65" s="532"/>
      <c r="AE65" s="524">
        <f t="shared" si="11"/>
        <v>0</v>
      </c>
      <c r="AF65" s="533"/>
      <c r="AG65" s="534"/>
      <c r="AH65" s="532"/>
      <c r="AI65" s="524">
        <f t="shared" si="12"/>
        <v>0</v>
      </c>
      <c r="AJ65" s="527" t="str">
        <f t="shared" si="14"/>
        <v/>
      </c>
      <c r="AK65" s="527" t="str">
        <f t="shared" si="16"/>
        <v/>
      </c>
    </row>
    <row r="66" spans="1:37" ht="15.75" thickTop="1">
      <c r="A66" s="474"/>
      <c r="C66" s="1417" t="s">
        <v>373</v>
      </c>
      <c r="D66" s="1418"/>
      <c r="E66" s="1418"/>
      <c r="F66" s="16"/>
      <c r="G66" s="17"/>
      <c r="H66" s="1397">
        <f>SUM(K16:K65)</f>
        <v>39822.080000000002</v>
      </c>
      <c r="I66" s="1397"/>
      <c r="J66" s="1397"/>
      <c r="K66" s="1397"/>
      <c r="L66" s="1397">
        <f>SUM(O16:O65)</f>
        <v>31857.664000000004</v>
      </c>
      <c r="M66" s="1397"/>
      <c r="N66" s="1397"/>
      <c r="O66" s="1397"/>
      <c r="P66" s="1397">
        <f>SUM(S16:S65)</f>
        <v>20604.16</v>
      </c>
      <c r="Q66" s="1397"/>
      <c r="R66" s="1397"/>
      <c r="S66" s="1397"/>
      <c r="T66" s="1397">
        <f>SUM(W16:W65)</f>
        <v>64000</v>
      </c>
      <c r="U66" s="1397"/>
      <c r="V66" s="1397"/>
      <c r="W66" s="1397"/>
      <c r="X66" s="1397">
        <f>SUM(AA16:AA65)</f>
        <v>0</v>
      </c>
      <c r="Y66" s="1397"/>
      <c r="Z66" s="1397"/>
      <c r="AA66" s="1397"/>
      <c r="AB66" s="1398">
        <f>SUM(AE16:AE65)</f>
        <v>0</v>
      </c>
      <c r="AC66" s="1398"/>
      <c r="AD66" s="1398"/>
      <c r="AE66" s="1398"/>
      <c r="AF66" s="1398">
        <f>SUM(AI16:AI65)</f>
        <v>0</v>
      </c>
      <c r="AG66" s="1398"/>
      <c r="AH66" s="1398"/>
      <c r="AI66" s="1398"/>
      <c r="AJ66" s="535"/>
      <c r="AK66" s="535"/>
    </row>
    <row r="67" spans="1:37">
      <c r="A67" s="474"/>
      <c r="C67" s="1378" t="s">
        <v>385</v>
      </c>
      <c r="D67" s="1379"/>
      <c r="E67" s="1380"/>
      <c r="F67" s="16"/>
      <c r="G67" s="17"/>
      <c r="H67" s="1399"/>
      <c r="I67" s="1400"/>
      <c r="J67" s="1400"/>
      <c r="K67" s="1401"/>
      <c r="L67" s="1402"/>
      <c r="M67" s="1403"/>
      <c r="N67" s="1403"/>
      <c r="O67" s="1404"/>
      <c r="P67" s="1405"/>
      <c r="Q67" s="1406"/>
      <c r="R67" s="1406"/>
      <c r="S67" s="1407"/>
      <c r="T67" s="1399"/>
      <c r="U67" s="1400"/>
      <c r="V67" s="1400"/>
      <c r="W67" s="1401"/>
      <c r="X67" s="1402"/>
      <c r="Y67" s="1403"/>
      <c r="Z67" s="1403"/>
      <c r="AA67" s="1404"/>
      <c r="AB67" s="1408"/>
      <c r="AC67" s="1409"/>
      <c r="AD67" s="1409"/>
      <c r="AE67" s="1410"/>
      <c r="AF67" s="1408"/>
      <c r="AG67" s="1409"/>
      <c r="AH67" s="1409"/>
      <c r="AI67" s="1410"/>
      <c r="AJ67" s="535"/>
      <c r="AK67" s="535"/>
    </row>
    <row r="68" spans="1:37">
      <c r="A68" s="474"/>
      <c r="C68" s="1378" t="s">
        <v>390</v>
      </c>
      <c r="D68" s="1379"/>
      <c r="E68" s="1380"/>
      <c r="F68" s="16"/>
      <c r="G68" s="17"/>
      <c r="H68" s="1381">
        <f t="shared" ref="H68:AF68" si="17">H66*(1-H67)</f>
        <v>39822.080000000002</v>
      </c>
      <c r="I68" s="1382"/>
      <c r="J68" s="1382"/>
      <c r="K68" s="1383"/>
      <c r="L68" s="1384">
        <f t="shared" si="17"/>
        <v>31857.664000000004</v>
      </c>
      <c r="M68" s="1385"/>
      <c r="N68" s="1385"/>
      <c r="O68" s="1386"/>
      <c r="P68" s="1387">
        <f t="shared" si="17"/>
        <v>20604.16</v>
      </c>
      <c r="Q68" s="1388"/>
      <c r="R68" s="1388"/>
      <c r="S68" s="1389"/>
      <c r="T68" s="1381">
        <f t="shared" si="17"/>
        <v>64000</v>
      </c>
      <c r="U68" s="1382"/>
      <c r="V68" s="1382"/>
      <c r="W68" s="1383"/>
      <c r="X68" s="1384">
        <f t="shared" si="17"/>
        <v>0</v>
      </c>
      <c r="Y68" s="1385"/>
      <c r="Z68" s="1385"/>
      <c r="AA68" s="1386"/>
      <c r="AB68" s="1369">
        <f t="shared" si="17"/>
        <v>0</v>
      </c>
      <c r="AC68" s="1370"/>
      <c r="AD68" s="1370"/>
      <c r="AE68" s="1371"/>
      <c r="AF68" s="1369">
        <f t="shared" si="17"/>
        <v>0</v>
      </c>
      <c r="AG68" s="1370"/>
      <c r="AH68" s="1370"/>
      <c r="AI68" s="1371"/>
      <c r="AJ68" s="535">
        <f>MIN(H68:AI68)</f>
        <v>0</v>
      </c>
      <c r="AK68" s="535">
        <f>MIN(I68:AJ68)</f>
        <v>0</v>
      </c>
    </row>
    <row r="69" spans="1:37">
      <c r="A69" s="474"/>
      <c r="C69" s="1372" t="s">
        <v>391</v>
      </c>
      <c r="D69" s="1373"/>
      <c r="E69" s="1373"/>
      <c r="F69" s="16"/>
      <c r="G69" s="17"/>
      <c r="H69" s="1374" t="s">
        <v>392</v>
      </c>
      <c r="I69" s="1374"/>
      <c r="J69" s="1374"/>
      <c r="K69" s="1374"/>
      <c r="L69" s="1375" t="s">
        <v>392</v>
      </c>
      <c r="M69" s="1375"/>
      <c r="N69" s="1375"/>
      <c r="O69" s="1375"/>
      <c r="P69" s="1376" t="s">
        <v>393</v>
      </c>
      <c r="Q69" s="1376"/>
      <c r="R69" s="1376"/>
      <c r="S69" s="1376"/>
      <c r="T69" s="1374" t="s">
        <v>394</v>
      </c>
      <c r="U69" s="1374"/>
      <c r="V69" s="1374"/>
      <c r="W69" s="1374"/>
      <c r="X69" s="1375" t="s">
        <v>393</v>
      </c>
      <c r="Y69" s="1375"/>
      <c r="Z69" s="1375"/>
      <c r="AA69" s="1375"/>
      <c r="AB69" s="1377">
        <v>28</v>
      </c>
      <c r="AC69" s="1377"/>
      <c r="AD69" s="1377"/>
      <c r="AE69" s="1377"/>
      <c r="AF69" s="1377">
        <v>10</v>
      </c>
      <c r="AG69" s="1377"/>
      <c r="AH69" s="1377"/>
      <c r="AI69" s="1377"/>
      <c r="AJ69" s="536"/>
      <c r="AK69" s="536"/>
    </row>
    <row r="70" spans="1:37" ht="15.75" thickBot="1">
      <c r="A70" s="474"/>
      <c r="C70" s="1392" t="s">
        <v>395</v>
      </c>
      <c r="D70" s="1393"/>
      <c r="E70" s="1393"/>
      <c r="F70" s="16"/>
      <c r="G70" s="17"/>
      <c r="H70" s="1394">
        <v>15</v>
      </c>
      <c r="I70" s="1394"/>
      <c r="J70" s="1394"/>
      <c r="K70" s="1394"/>
      <c r="L70" s="1395">
        <v>18</v>
      </c>
      <c r="M70" s="1395"/>
      <c r="N70" s="1395"/>
      <c r="O70" s="1395"/>
      <c r="P70" s="1396">
        <v>15</v>
      </c>
      <c r="Q70" s="1396"/>
      <c r="R70" s="1396"/>
      <c r="S70" s="1396"/>
      <c r="T70" s="1394">
        <v>10</v>
      </c>
      <c r="U70" s="1394"/>
      <c r="V70" s="1394"/>
      <c r="W70" s="1394"/>
      <c r="X70" s="1395">
        <v>5</v>
      </c>
      <c r="Y70" s="1395"/>
      <c r="Z70" s="1395"/>
      <c r="AA70" s="1395"/>
      <c r="AB70" s="1366">
        <v>10</v>
      </c>
      <c r="AC70" s="1366"/>
      <c r="AD70" s="1366"/>
      <c r="AE70" s="1366"/>
      <c r="AF70" s="1366">
        <v>10</v>
      </c>
      <c r="AG70" s="1366"/>
      <c r="AH70" s="1366"/>
      <c r="AI70" s="1366"/>
      <c r="AJ70" s="537"/>
      <c r="AK70" s="537"/>
    </row>
    <row r="71" spans="1:37" ht="15.75" thickBot="1">
      <c r="A71" s="474"/>
      <c r="C71" s="23"/>
      <c r="D71" s="24"/>
      <c r="E71" s="24"/>
      <c r="F71" s="25"/>
      <c r="G71" s="25"/>
      <c r="H71" s="25"/>
      <c r="I71" s="25"/>
      <c r="J71" s="25"/>
      <c r="K71" s="26"/>
      <c r="L71" s="25"/>
      <c r="M71" s="25"/>
      <c r="N71" s="25"/>
      <c r="O71" s="26"/>
      <c r="P71" s="25"/>
      <c r="Q71" s="25"/>
      <c r="R71" s="25"/>
      <c r="S71" s="26"/>
      <c r="T71" s="26"/>
      <c r="U71" s="26"/>
      <c r="V71" s="26"/>
      <c r="W71" s="26"/>
      <c r="X71" s="26"/>
      <c r="Y71" s="26"/>
      <c r="Z71" s="26"/>
      <c r="AA71" s="26"/>
      <c r="AB71" s="26"/>
      <c r="AC71" s="26"/>
      <c r="AD71" s="26"/>
      <c r="AE71" s="26"/>
      <c r="AF71" s="26"/>
      <c r="AG71" s="26"/>
      <c r="AH71" s="26"/>
      <c r="AI71" s="26"/>
      <c r="AJ71" s="538"/>
    </row>
    <row r="72" spans="1:37" ht="15.75" thickBot="1">
      <c r="A72" s="474"/>
      <c r="C72" s="1367" t="s">
        <v>396</v>
      </c>
      <c r="D72" s="1367"/>
      <c r="E72" s="1367"/>
      <c r="F72" s="1367" t="s">
        <v>373</v>
      </c>
      <c r="G72" s="1368"/>
      <c r="H72" s="27" t="s">
        <v>397</v>
      </c>
      <c r="I72" s="28"/>
      <c r="J72" s="28"/>
      <c r="AJ72" s="539"/>
    </row>
    <row r="73" spans="1:37">
      <c r="A73" s="474"/>
      <c r="C73" s="1390"/>
      <c r="D73" s="1391"/>
      <c r="E73" s="1391"/>
      <c r="F73" s="1391"/>
      <c r="G73" s="1391"/>
      <c r="AJ73" s="539"/>
    </row>
    <row r="74" spans="1:37">
      <c r="A74" s="474"/>
      <c r="C74" s="1359" t="str">
        <f>H12</f>
        <v>ÓRGÃO</v>
      </c>
      <c r="D74" s="1360"/>
      <c r="E74" s="1360"/>
      <c r="F74" s="1361">
        <f>H68</f>
        <v>39822.080000000002</v>
      </c>
      <c r="G74" s="1360"/>
      <c r="H74" s="29" t="e">
        <f>IF(F74=0,"",(F74-$AJ$68)/$AJ$68)</f>
        <v>#DIV/0!</v>
      </c>
      <c r="I74" s="29"/>
      <c r="J74" s="29"/>
      <c r="AJ74" s="539"/>
    </row>
    <row r="75" spans="1:37">
      <c r="A75" s="474"/>
      <c r="C75" s="1359" t="str">
        <f>L12</f>
        <v>XRP SOLUÇÕES</v>
      </c>
      <c r="D75" s="1360"/>
      <c r="E75" s="1360"/>
      <c r="F75" s="1361">
        <f>L68</f>
        <v>31857.664000000004</v>
      </c>
      <c r="G75" s="1360"/>
      <c r="H75" s="29" t="e">
        <f t="shared" ref="H75:H80" si="18">IF(F75=0,"",(F75-$AJ$68)/$AJ$68)</f>
        <v>#DIV/0!</v>
      </c>
      <c r="I75" s="29"/>
      <c r="J75" s="29"/>
      <c r="K75" t="str">
        <f>IF(F75=$AJ$68,"Menor Valor","")</f>
        <v/>
      </c>
      <c r="AJ75" s="539"/>
    </row>
    <row r="76" spans="1:37">
      <c r="A76" s="474"/>
      <c r="C76" s="1359">
        <f>P12</f>
        <v>0</v>
      </c>
      <c r="D76" s="1360"/>
      <c r="E76" s="1360"/>
      <c r="F76" s="1361">
        <f>P68</f>
        <v>20604.16</v>
      </c>
      <c r="G76" s="1360"/>
      <c r="H76" s="29" t="e">
        <f t="shared" si="18"/>
        <v>#DIV/0!</v>
      </c>
      <c r="I76" s="29"/>
      <c r="J76" s="29"/>
      <c r="K76" t="str">
        <f>IF(F76=$AJ$68,"Menor Valor","")</f>
        <v/>
      </c>
      <c r="AJ76" s="539"/>
    </row>
    <row r="77" spans="1:37">
      <c r="A77" s="474"/>
      <c r="C77" s="1359">
        <f>T12</f>
        <v>0</v>
      </c>
      <c r="D77" s="1360"/>
      <c r="E77" s="1360"/>
      <c r="F77" s="1361">
        <f>T68</f>
        <v>64000</v>
      </c>
      <c r="G77" s="1360"/>
      <c r="H77" s="29" t="e">
        <f t="shared" si="18"/>
        <v>#DIV/0!</v>
      </c>
      <c r="I77" s="29"/>
      <c r="J77" s="29"/>
      <c r="AJ77" s="539"/>
    </row>
    <row r="78" spans="1:37">
      <c r="A78" s="474"/>
      <c r="C78" s="1359">
        <f>X12</f>
        <v>0</v>
      </c>
      <c r="D78" s="1360"/>
      <c r="E78" s="1360"/>
      <c r="F78" s="1361">
        <f>X68</f>
        <v>0</v>
      </c>
      <c r="G78" s="1360"/>
      <c r="H78" s="29" t="str">
        <f t="shared" si="18"/>
        <v/>
      </c>
      <c r="I78" s="29"/>
      <c r="J78" s="29"/>
      <c r="AJ78" s="539"/>
    </row>
    <row r="79" spans="1:37">
      <c r="A79" s="474"/>
      <c r="C79" s="1359" t="str">
        <f>AB12</f>
        <v>Fornecedor 4</v>
      </c>
      <c r="D79" s="1360"/>
      <c r="E79" s="1360"/>
      <c r="F79" s="1361">
        <f>AB68</f>
        <v>0</v>
      </c>
      <c r="G79" s="1360"/>
      <c r="H79" s="29" t="str">
        <f t="shared" si="18"/>
        <v/>
      </c>
      <c r="I79" s="29"/>
      <c r="J79" s="29"/>
      <c r="AJ79" s="539"/>
    </row>
    <row r="80" spans="1:37">
      <c r="A80" s="474"/>
      <c r="C80" s="1359" t="str">
        <f>AF12</f>
        <v>Fornecedor 5</v>
      </c>
      <c r="D80" s="1360"/>
      <c r="E80" s="1360"/>
      <c r="F80" s="1361">
        <f>AF68</f>
        <v>0</v>
      </c>
      <c r="G80" s="1360"/>
      <c r="H80" s="29" t="str">
        <f t="shared" si="18"/>
        <v/>
      </c>
      <c r="I80" s="29"/>
      <c r="J80" s="29"/>
      <c r="AJ80" s="539"/>
    </row>
    <row r="81" spans="1:36">
      <c r="A81" s="474"/>
      <c r="C81" s="1359"/>
      <c r="D81" s="1360"/>
      <c r="E81" s="1360"/>
      <c r="AJ81" s="539"/>
    </row>
    <row r="82" spans="1:36">
      <c r="A82" s="474"/>
      <c r="C82" s="1362" t="s">
        <v>398</v>
      </c>
      <c r="D82" s="1363"/>
      <c r="E82" s="1363"/>
      <c r="F82" s="1360"/>
      <c r="G82" s="1360"/>
      <c r="H82" s="1360"/>
      <c r="I82" s="7"/>
      <c r="J82" s="7"/>
      <c r="P82" s="30"/>
      <c r="Q82" s="30"/>
      <c r="R82" s="30"/>
      <c r="S82" s="30"/>
      <c r="T82" s="30"/>
      <c r="U82" s="30"/>
      <c r="V82" s="30"/>
      <c r="W82" s="30"/>
      <c r="X82" s="30"/>
      <c r="Y82" s="30"/>
      <c r="Z82" s="30"/>
      <c r="AA82" s="30"/>
      <c r="AB82" s="30"/>
      <c r="AC82" s="30"/>
      <c r="AD82" s="30"/>
      <c r="AE82" s="540" t="s">
        <v>399</v>
      </c>
      <c r="AF82" s="540"/>
      <c r="AG82" s="540"/>
      <c r="AH82" s="30"/>
      <c r="AI82" s="30"/>
      <c r="AJ82" s="541"/>
    </row>
    <row r="83" spans="1:36">
      <c r="A83" s="474"/>
      <c r="C83" s="1364" t="s">
        <v>531</v>
      </c>
      <c r="D83" s="1365"/>
      <c r="E83" s="1365"/>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1357"/>
      <c r="AF83" s="1357"/>
      <c r="AG83" s="1357"/>
      <c r="AH83" s="31"/>
      <c r="AI83" s="31"/>
      <c r="AJ83" s="542"/>
    </row>
    <row r="84" spans="1:36">
      <c r="A84" s="474"/>
    </row>
    <row r="85" spans="1:36">
      <c r="A85" s="474"/>
    </row>
    <row r="86" spans="1:36">
      <c r="A86" s="474"/>
    </row>
    <row r="87" spans="1:36">
      <c r="A87" s="474"/>
    </row>
    <row r="88" spans="1:36">
      <c r="A88" s="474"/>
    </row>
    <row r="89" spans="1:36">
      <c r="A89" s="474"/>
    </row>
    <row r="90" spans="1:36">
      <c r="A90" s="474"/>
    </row>
    <row r="91" spans="1:36">
      <c r="A91" s="474"/>
    </row>
    <row r="92" spans="1:36">
      <c r="A92" s="474"/>
    </row>
    <row r="93" spans="1:36">
      <c r="A93" s="474"/>
    </row>
    <row r="94" spans="1:36">
      <c r="A94" s="474"/>
    </row>
    <row r="95" spans="1:36">
      <c r="A95" s="474"/>
    </row>
    <row r="96" spans="1:36">
      <c r="A96" s="474"/>
    </row>
    <row r="97" spans="1:1">
      <c r="A97" s="474"/>
    </row>
    <row r="98" spans="1:1">
      <c r="A98" s="474"/>
    </row>
    <row r="99" spans="1:1">
      <c r="A99" s="474"/>
    </row>
    <row r="100" spans="1:1">
      <c r="A100" s="474"/>
    </row>
    <row r="101" spans="1:1">
      <c r="A101" s="474"/>
    </row>
    <row r="102" spans="1:1">
      <c r="A102" s="474"/>
    </row>
    <row r="103" spans="1:1">
      <c r="A103" s="474"/>
    </row>
    <row r="104" spans="1:1">
      <c r="A104" s="474"/>
    </row>
    <row r="105" spans="1:1">
      <c r="A105" s="474"/>
    </row>
    <row r="106" spans="1:1">
      <c r="A106" s="474"/>
    </row>
    <row r="107" spans="1:1">
      <c r="A107" s="474"/>
    </row>
    <row r="108" spans="1:1">
      <c r="A108" s="474"/>
    </row>
    <row r="109" spans="1:1">
      <c r="A109" s="474"/>
    </row>
    <row r="110" spans="1:1">
      <c r="A110" s="474"/>
    </row>
    <row r="111" spans="1:1">
      <c r="A111" s="474"/>
    </row>
    <row r="112" spans="1:1">
      <c r="A112" s="474"/>
    </row>
    <row r="113" spans="1:1">
      <c r="A113" s="474"/>
    </row>
    <row r="114" spans="1:1">
      <c r="A114" s="474"/>
    </row>
    <row r="115" spans="1:1">
      <c r="A115" s="474"/>
    </row>
    <row r="116" spans="1:1">
      <c r="A116" s="474"/>
    </row>
    <row r="117" spans="1:1">
      <c r="A117" s="474"/>
    </row>
    <row r="118" spans="1:1">
      <c r="A118" s="474"/>
    </row>
    <row r="119" spans="1:1">
      <c r="A119" s="474"/>
    </row>
    <row r="120" spans="1:1">
      <c r="A120" s="474"/>
    </row>
    <row r="121" spans="1:1">
      <c r="A121" s="474"/>
    </row>
    <row r="122" spans="1:1">
      <c r="A122" s="474"/>
    </row>
    <row r="123" spans="1:1">
      <c r="A123" s="474"/>
    </row>
    <row r="124" spans="1:1">
      <c r="A124" s="474"/>
    </row>
    <row r="125" spans="1:1">
      <c r="A125" s="474"/>
    </row>
    <row r="126" spans="1:1">
      <c r="A126" s="474"/>
    </row>
    <row r="127" spans="1:1">
      <c r="A127" s="474"/>
    </row>
    <row r="128" spans="1:1">
      <c r="A128" s="474"/>
    </row>
    <row r="129" spans="1:1">
      <c r="A129" s="474"/>
    </row>
    <row r="130" spans="1:1">
      <c r="A130" s="474"/>
    </row>
    <row r="131" spans="1:1">
      <c r="A131" s="474"/>
    </row>
    <row r="132" spans="1:1">
      <c r="A132" s="474"/>
    </row>
    <row r="133" spans="1:1">
      <c r="A133" s="474"/>
    </row>
    <row r="134" spans="1:1">
      <c r="A134" s="474"/>
    </row>
    <row r="135" spans="1:1">
      <c r="A135" s="474"/>
    </row>
    <row r="136" spans="1:1">
      <c r="A136" s="474"/>
    </row>
    <row r="137" spans="1:1">
      <c r="A137" s="474"/>
    </row>
    <row r="138" spans="1:1">
      <c r="A138" s="474"/>
    </row>
    <row r="139" spans="1:1">
      <c r="A139" s="474"/>
    </row>
    <row r="140" spans="1:1">
      <c r="A140" s="474"/>
    </row>
    <row r="141" spans="1:1">
      <c r="A141" s="474"/>
    </row>
    <row r="142" spans="1:1">
      <c r="A142" s="474"/>
    </row>
    <row r="143" spans="1:1">
      <c r="A143" s="474"/>
    </row>
    <row r="144" spans="1:1">
      <c r="A144" s="474"/>
    </row>
    <row r="145" spans="1:1">
      <c r="A145" s="474"/>
    </row>
    <row r="146" spans="1:1">
      <c r="A146" s="474"/>
    </row>
    <row r="147" spans="1:1">
      <c r="A147" s="474"/>
    </row>
    <row r="148" spans="1:1">
      <c r="A148" s="474"/>
    </row>
    <row r="149" spans="1:1">
      <c r="A149" s="474"/>
    </row>
    <row r="150" spans="1:1">
      <c r="A150" s="474"/>
    </row>
    <row r="151" spans="1:1">
      <c r="A151" s="474"/>
    </row>
    <row r="152" spans="1:1">
      <c r="A152" s="474"/>
    </row>
    <row r="153" spans="1:1">
      <c r="A153" s="474"/>
    </row>
    <row r="154" spans="1:1">
      <c r="A154" s="474"/>
    </row>
    <row r="155" spans="1:1">
      <c r="A155" s="474"/>
    </row>
    <row r="156" spans="1:1">
      <c r="A156" s="474"/>
    </row>
    <row r="157" spans="1:1">
      <c r="A157" s="474"/>
    </row>
    <row r="158" spans="1:1">
      <c r="A158" s="474"/>
    </row>
    <row r="159" spans="1:1">
      <c r="A159" s="474"/>
    </row>
    <row r="160" spans="1:1">
      <c r="A160" s="474"/>
    </row>
    <row r="161" spans="1:1">
      <c r="A161" s="474"/>
    </row>
    <row r="162" spans="1:1">
      <c r="A162" s="474"/>
    </row>
    <row r="163" spans="1:1">
      <c r="A163" s="474"/>
    </row>
  </sheetData>
  <autoFilter ref="B15:AK70" xr:uid="{4ED14870-D187-4918-9DFA-FA407E08DE8E}">
    <filterColumn colId="1" showButton="0"/>
    <filterColumn colId="2" showButton="0"/>
  </autoFilter>
  <mergeCells count="143">
    <mergeCell ref="E10:F10"/>
    <mergeCell ref="C11:AJ11"/>
    <mergeCell ref="C12:G12"/>
    <mergeCell ref="H12:K12"/>
    <mergeCell ref="P12:S12"/>
    <mergeCell ref="T12:W12"/>
    <mergeCell ref="X12:AA12"/>
    <mergeCell ref="AB12:AE12"/>
    <mergeCell ref="AF12:AI12"/>
    <mergeCell ref="K9:AJ10"/>
    <mergeCell ref="H9:J10"/>
    <mergeCell ref="L12:N12"/>
    <mergeCell ref="C15:E15"/>
    <mergeCell ref="C19:E19"/>
    <mergeCell ref="C20:E20"/>
    <mergeCell ref="AJ12:AJ13"/>
    <mergeCell ref="C13:G13"/>
    <mergeCell ref="H13:K13"/>
    <mergeCell ref="P13:S13"/>
    <mergeCell ref="T13:W13"/>
    <mergeCell ref="X13:AA13"/>
    <mergeCell ref="AB13:AE13"/>
    <mergeCell ref="AF13:AI13"/>
    <mergeCell ref="H14:K14"/>
    <mergeCell ref="L14:O14"/>
    <mergeCell ref="P14:S14"/>
    <mergeCell ref="T14:W14"/>
    <mergeCell ref="X14:AA14"/>
    <mergeCell ref="AB14:AE14"/>
    <mergeCell ref="AF14:AI14"/>
    <mergeCell ref="L13:N13"/>
    <mergeCell ref="C16:E16"/>
    <mergeCell ref="C17:E17"/>
    <mergeCell ref="C18:E18"/>
    <mergeCell ref="C27:E27"/>
    <mergeCell ref="C28:E28"/>
    <mergeCell ref="C29:E29"/>
    <mergeCell ref="C30:E30"/>
    <mergeCell ref="C31:E31"/>
    <mergeCell ref="C32:E32"/>
    <mergeCell ref="C21:E21"/>
    <mergeCell ref="C22:E22"/>
    <mergeCell ref="C23:E23"/>
    <mergeCell ref="C24:E24"/>
    <mergeCell ref="C25:E25"/>
    <mergeCell ref="C26:E26"/>
    <mergeCell ref="C39:E39"/>
    <mergeCell ref="C40:E40"/>
    <mergeCell ref="C41:E41"/>
    <mergeCell ref="C42:E42"/>
    <mergeCell ref="C43:E43"/>
    <mergeCell ref="C44:E44"/>
    <mergeCell ref="C33:E33"/>
    <mergeCell ref="C34:E34"/>
    <mergeCell ref="C35:E35"/>
    <mergeCell ref="C36:E36"/>
    <mergeCell ref="C37:E37"/>
    <mergeCell ref="C38:E38"/>
    <mergeCell ref="C51:E51"/>
    <mergeCell ref="C52:E52"/>
    <mergeCell ref="C53:E53"/>
    <mergeCell ref="C54:E54"/>
    <mergeCell ref="C55:E55"/>
    <mergeCell ref="C56:E56"/>
    <mergeCell ref="C45:E45"/>
    <mergeCell ref="C46:E46"/>
    <mergeCell ref="C47:E47"/>
    <mergeCell ref="C48:E48"/>
    <mergeCell ref="C49:E49"/>
    <mergeCell ref="C50:E50"/>
    <mergeCell ref="C63:E63"/>
    <mergeCell ref="C64:E64"/>
    <mergeCell ref="C65:E65"/>
    <mergeCell ref="C66:E66"/>
    <mergeCell ref="H66:K66"/>
    <mergeCell ref="L66:O66"/>
    <mergeCell ref="C57:E57"/>
    <mergeCell ref="C58:E58"/>
    <mergeCell ref="C59:E59"/>
    <mergeCell ref="C60:E60"/>
    <mergeCell ref="C61:E61"/>
    <mergeCell ref="C62:E62"/>
    <mergeCell ref="AB66:AE66"/>
    <mergeCell ref="AF66:AI66"/>
    <mergeCell ref="C67:E67"/>
    <mergeCell ref="H67:K67"/>
    <mergeCell ref="L67:O67"/>
    <mergeCell ref="P67:S67"/>
    <mergeCell ref="T67:W67"/>
    <mergeCell ref="X67:AA67"/>
    <mergeCell ref="AB67:AE67"/>
    <mergeCell ref="AF67:AI67"/>
    <mergeCell ref="C73:E73"/>
    <mergeCell ref="F73:G73"/>
    <mergeCell ref="C70:E70"/>
    <mergeCell ref="H70:K70"/>
    <mergeCell ref="L70:O70"/>
    <mergeCell ref="P70:S70"/>
    <mergeCell ref="T70:W70"/>
    <mergeCell ref="X70:AA70"/>
    <mergeCell ref="P66:S66"/>
    <mergeCell ref="T66:W66"/>
    <mergeCell ref="X66:AA66"/>
    <mergeCell ref="AF68:AI68"/>
    <mergeCell ref="C69:E69"/>
    <mergeCell ref="H69:K69"/>
    <mergeCell ref="L69:O69"/>
    <mergeCell ref="P69:S69"/>
    <mergeCell ref="T69:W69"/>
    <mergeCell ref="X69:AA69"/>
    <mergeCell ref="AB69:AE69"/>
    <mergeCell ref="AF69:AI69"/>
    <mergeCell ref="C68:E68"/>
    <mergeCell ref="H68:K68"/>
    <mergeCell ref="L68:O68"/>
    <mergeCell ref="P68:S68"/>
    <mergeCell ref="T68:W68"/>
    <mergeCell ref="X68:AA68"/>
    <mergeCell ref="AB68:AE68"/>
    <mergeCell ref="AE83:AG83"/>
    <mergeCell ref="E9:F9"/>
    <mergeCell ref="C80:E80"/>
    <mergeCell ref="F80:G80"/>
    <mergeCell ref="C81:E81"/>
    <mergeCell ref="C82:E82"/>
    <mergeCell ref="F82:H82"/>
    <mergeCell ref="C83:E83"/>
    <mergeCell ref="C77:E77"/>
    <mergeCell ref="F77:G77"/>
    <mergeCell ref="C78:E78"/>
    <mergeCell ref="F78:G78"/>
    <mergeCell ref="C79:E79"/>
    <mergeCell ref="F79:G79"/>
    <mergeCell ref="C74:E74"/>
    <mergeCell ref="F74:G74"/>
    <mergeCell ref="C75:E75"/>
    <mergeCell ref="F75:G75"/>
    <mergeCell ref="C76:E76"/>
    <mergeCell ref="F76:G76"/>
    <mergeCell ref="AB70:AE70"/>
    <mergeCell ref="AF70:AI70"/>
    <mergeCell ref="C72:E72"/>
    <mergeCell ref="F72:G72"/>
  </mergeCells>
  <conditionalFormatting sqref="B3:F3">
    <cfRule type="cellIs" dxfId="117" priority="1" operator="greaterThan">
      <formula>0.001</formula>
    </cfRule>
  </conditionalFormatting>
  <conditionalFormatting sqref="C74:E80">
    <cfRule type="expression" dxfId="116" priority="33">
      <formula>F74=$AJ$68</formula>
    </cfRule>
  </conditionalFormatting>
  <conditionalFormatting sqref="C75:E75">
    <cfRule type="expression" dxfId="115" priority="35">
      <formula>$F$75=$AJ$68</formula>
    </cfRule>
  </conditionalFormatting>
  <conditionalFormatting sqref="C76:E80">
    <cfRule type="expression" dxfId="114" priority="36">
      <formula>$F$76=$AJ$68</formula>
    </cfRule>
  </conditionalFormatting>
  <conditionalFormatting sqref="F74:G80">
    <cfRule type="cellIs" dxfId="113" priority="30" operator="equal">
      <formula>$AJ$68</formula>
    </cfRule>
  </conditionalFormatting>
  <conditionalFormatting sqref="K16:K65">
    <cfRule type="cellIs" priority="28" stopIfTrue="1" operator="equal">
      <formula>0</formula>
    </cfRule>
    <cfRule type="cellIs" dxfId="112" priority="29" operator="equal">
      <formula>$AJ16</formula>
    </cfRule>
  </conditionalFormatting>
  <conditionalFormatting sqref="O16:O65">
    <cfRule type="cellIs" priority="14" stopIfTrue="1" operator="equal">
      <formula>0</formula>
    </cfRule>
    <cfRule type="cellIs" dxfId="111" priority="15" operator="equal">
      <formula>$AJ16</formula>
    </cfRule>
  </conditionalFormatting>
  <conditionalFormatting sqref="S16:S65">
    <cfRule type="cellIs" priority="2" stopIfTrue="1" operator="equal">
      <formula>0</formula>
    </cfRule>
    <cfRule type="cellIs" dxfId="110" priority="3" operator="equal">
      <formula>$AJ16</formula>
    </cfRule>
  </conditionalFormatting>
  <conditionalFormatting sqref="S17:S65">
    <cfRule type="cellIs" priority="12" stopIfTrue="1" operator="equal">
      <formula>0</formula>
    </cfRule>
    <cfRule type="cellIs" dxfId="109" priority="13" operator="equal">
      <formula>$AJ17</formula>
    </cfRule>
  </conditionalFormatting>
  <conditionalFormatting sqref="W16:W65">
    <cfRule type="cellIs" priority="10" stopIfTrue="1" operator="equal">
      <formula>0</formula>
    </cfRule>
    <cfRule type="cellIs" dxfId="108" priority="11" operator="equal">
      <formula>$AJ16</formula>
    </cfRule>
  </conditionalFormatting>
  <conditionalFormatting sqref="AA16:AA65">
    <cfRule type="cellIs" priority="8" stopIfTrue="1" operator="equal">
      <formula>0</formula>
    </cfRule>
    <cfRule type="cellIs" dxfId="107" priority="9" operator="equal">
      <formula>$AJ16</formula>
    </cfRule>
  </conditionalFormatting>
  <conditionalFormatting sqref="AE16:AE65">
    <cfRule type="cellIs" priority="6" stopIfTrue="1" operator="equal">
      <formula>0</formula>
    </cfRule>
    <cfRule type="cellIs" dxfId="106" priority="7" operator="equal">
      <formula>$AJ16</formula>
    </cfRule>
  </conditionalFormatting>
  <conditionalFormatting sqref="AI16:AI65">
    <cfRule type="cellIs" priority="4" stopIfTrue="1" operator="equal">
      <formula>0</formula>
    </cfRule>
    <cfRule type="cellIs" dxfId="105" priority="5" operator="equal">
      <formula>$AJ16</formula>
    </cfRule>
  </conditionalFormatting>
  <pageMargins left="0.511811024" right="0.511811024" top="0.78740157499999996" bottom="0.78740157499999996" header="0.31496062000000002" footer="0.31496062000000002"/>
  <pageSetup paperSize="9" scale="28"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41535-6E9E-47EB-A18A-20E5473F5DC3}">
  <sheetPr codeName="Sheet9">
    <pageSetUpPr autoPageBreaks="0" fitToPage="1"/>
  </sheetPr>
  <dimension ref="A1:BD196"/>
  <sheetViews>
    <sheetView showGridLines="0" tabSelected="1" zoomScale="85" zoomScaleNormal="85" workbookViewId="0">
      <pane xSplit="2" ySplit="4" topLeftCell="E5" activePane="bottomRight" state="frozen"/>
      <selection pane="topRight"/>
      <selection pane="bottomLeft"/>
      <selection pane="bottomRight" activeCell="C5" sqref="B5:U24"/>
    </sheetView>
  </sheetViews>
  <sheetFormatPr defaultRowHeight="12.75" outlineLevelRow="1"/>
  <cols>
    <col min="1" max="1" width="3.85546875" style="489" customWidth="1"/>
    <col min="2" max="2" width="1.5703125" style="40" customWidth="1"/>
    <col min="3" max="3" width="21.42578125" style="272" bestFit="1" customWidth="1"/>
    <col min="4" max="4" width="11" style="272" bestFit="1" customWidth="1"/>
    <col min="5" max="5" width="15.140625" style="40" customWidth="1"/>
    <col min="6" max="6" width="0.7109375" style="40" customWidth="1"/>
    <col min="7" max="7" width="22" style="40" customWidth="1"/>
    <col min="8" max="8" width="21" style="40" bestFit="1" customWidth="1"/>
    <col min="9" max="9" width="21.42578125" style="40" bestFit="1" customWidth="1"/>
    <col min="10" max="10" width="19.28515625" style="40" customWidth="1"/>
    <col min="11" max="11" width="17.140625" style="40" bestFit="1" customWidth="1"/>
    <col min="12" max="12" width="19.140625" style="39" customWidth="1"/>
    <col min="13" max="13" width="22.140625" style="40" customWidth="1"/>
    <col min="14" max="14" width="0.85546875" style="40" customWidth="1"/>
    <col min="15" max="15" width="20.42578125" style="40" bestFit="1" customWidth="1"/>
    <col min="16" max="16" width="1" style="40" customWidth="1"/>
    <col min="17" max="17" width="19.5703125" style="40" bestFit="1" customWidth="1"/>
    <col min="18" max="18" width="1" style="40" customWidth="1"/>
    <col min="19" max="19" width="21.7109375" style="40" bestFit="1" customWidth="1"/>
    <col min="20" max="20" width="1" style="40" customWidth="1"/>
    <col min="21" max="21" width="22.42578125" style="40" bestFit="1" customWidth="1"/>
    <col min="22" max="22" width="1.7109375" style="40" customWidth="1"/>
    <col min="23" max="23" width="0.85546875" style="42" customWidth="1"/>
    <col min="24" max="24" width="18.140625" style="40" customWidth="1"/>
    <col min="25" max="25" width="2" style="40" customWidth="1"/>
    <col min="26" max="26" width="18.140625" style="40" customWidth="1"/>
    <col min="27" max="36" width="18.140625" style="41" customWidth="1"/>
    <col min="37" max="37" width="9.140625" style="41"/>
    <col min="38" max="38" width="41.5703125" style="41" bestFit="1" customWidth="1"/>
    <col min="39" max="39" width="7.5703125" style="41" bestFit="1" customWidth="1"/>
    <col min="40" max="40" width="9.140625" style="41"/>
    <col min="41" max="41" width="17.42578125" style="41" bestFit="1" customWidth="1"/>
    <col min="42" max="42" width="9.140625" style="41"/>
    <col min="43" max="43" width="7.5703125" style="41" bestFit="1" customWidth="1"/>
    <col min="44" max="44" width="9.140625" style="41"/>
    <col min="45" max="45" width="10.85546875" style="41" bestFit="1" customWidth="1"/>
    <col min="46" max="46" width="9.140625" style="41"/>
    <col min="47" max="47" width="7.42578125" style="41" bestFit="1" customWidth="1"/>
    <col min="48" max="48" width="9.140625" style="41"/>
    <col min="49" max="49" width="28.5703125" style="41" bestFit="1" customWidth="1"/>
    <col min="50" max="51" width="9.140625" style="41"/>
    <col min="52" max="52" width="19" style="41" bestFit="1" customWidth="1"/>
    <col min="53" max="53" width="9.140625" style="41"/>
    <col min="54" max="54" width="12" style="41" bestFit="1" customWidth="1"/>
    <col min="55" max="55" width="9.140625" style="41"/>
    <col min="56" max="56" width="12.42578125" style="41" bestFit="1" customWidth="1"/>
    <col min="57" max="220" width="9.140625" style="41"/>
    <col min="221" max="221" width="28.42578125" style="41" bestFit="1" customWidth="1"/>
    <col min="222" max="222" width="17.42578125" style="41" bestFit="1" customWidth="1"/>
    <col min="223" max="223" width="18.28515625" style="41" bestFit="1" customWidth="1"/>
    <col min="224" max="224" width="16.7109375" style="41" bestFit="1" customWidth="1"/>
    <col min="225" max="225" width="21.28515625" style="41" bestFit="1" customWidth="1"/>
    <col min="226" max="226" width="5.42578125" style="41" bestFit="1" customWidth="1"/>
    <col min="227" max="227" width="10.5703125" style="41" bestFit="1" customWidth="1"/>
    <col min="228" max="228" width="6.28515625" style="41" bestFit="1" customWidth="1"/>
    <col min="229" max="229" width="5.42578125" style="41" bestFit="1" customWidth="1"/>
    <col min="230" max="230" width="9.5703125" style="41" bestFit="1" customWidth="1"/>
    <col min="231" max="231" width="6.42578125" style="41" bestFit="1" customWidth="1"/>
    <col min="232" max="232" width="12.42578125" style="41" bestFit="1" customWidth="1"/>
    <col min="233" max="233" width="21.42578125" style="41" customWidth="1"/>
    <col min="234" max="234" width="12.5703125" style="41" bestFit="1" customWidth="1"/>
    <col min="235" max="235" width="25.85546875" style="41" bestFit="1" customWidth="1"/>
    <col min="236" max="236" width="27.42578125" style="41" bestFit="1" customWidth="1"/>
    <col min="237" max="237" width="2.7109375" style="41" customWidth="1"/>
    <col min="238" max="238" width="29.42578125" style="41" bestFit="1" customWidth="1"/>
    <col min="239" max="239" width="14.85546875" style="41" bestFit="1" customWidth="1"/>
    <col min="240" max="240" width="20.28515625" style="41" bestFit="1" customWidth="1"/>
    <col min="241" max="242" width="16.7109375" style="41" bestFit="1" customWidth="1"/>
    <col min="243" max="243" width="22.28515625" style="41" bestFit="1" customWidth="1"/>
    <col min="244" max="244" width="28" style="41" bestFit="1" customWidth="1"/>
    <col min="245" max="245" width="23.7109375" style="41" bestFit="1" customWidth="1"/>
    <col min="246" max="246" width="22" style="41" bestFit="1" customWidth="1"/>
    <col min="247" max="247" width="2.28515625" style="41" customWidth="1"/>
    <col min="248" max="476" width="9.140625" style="41"/>
    <col min="477" max="477" width="28.42578125" style="41" bestFit="1" customWidth="1"/>
    <col min="478" max="478" width="17.42578125" style="41" bestFit="1" customWidth="1"/>
    <col min="479" max="479" width="18.28515625" style="41" bestFit="1" customWidth="1"/>
    <col min="480" max="480" width="16.7109375" style="41" bestFit="1" customWidth="1"/>
    <col min="481" max="481" width="21.28515625" style="41" bestFit="1" customWidth="1"/>
    <col min="482" max="482" width="5.42578125" style="41" bestFit="1" customWidth="1"/>
    <col min="483" max="483" width="10.5703125" style="41" bestFit="1" customWidth="1"/>
    <col min="484" max="484" width="6.28515625" style="41" bestFit="1" customWidth="1"/>
    <col min="485" max="485" width="5.42578125" style="41" bestFit="1" customWidth="1"/>
    <col min="486" max="486" width="9.5703125" style="41" bestFit="1" customWidth="1"/>
    <col min="487" max="487" width="6.42578125" style="41" bestFit="1" customWidth="1"/>
    <col min="488" max="488" width="12.42578125" style="41" bestFit="1" customWidth="1"/>
    <col min="489" max="489" width="21.42578125" style="41" customWidth="1"/>
    <col min="490" max="490" width="12.5703125" style="41" bestFit="1" customWidth="1"/>
    <col min="491" max="491" width="25.85546875" style="41" bestFit="1" customWidth="1"/>
    <col min="492" max="492" width="27.42578125" style="41" bestFit="1" customWidth="1"/>
    <col min="493" max="493" width="2.7109375" style="41" customWidth="1"/>
    <col min="494" max="494" width="29.42578125" style="41" bestFit="1" customWidth="1"/>
    <col min="495" max="495" width="14.85546875" style="41" bestFit="1" customWidth="1"/>
    <col min="496" max="496" width="20.28515625" style="41" bestFit="1" customWidth="1"/>
    <col min="497" max="498" width="16.7109375" style="41" bestFit="1" customWidth="1"/>
    <col min="499" max="499" width="22.28515625" style="41" bestFit="1" customWidth="1"/>
    <col min="500" max="500" width="28" style="41" bestFit="1" customWidth="1"/>
    <col min="501" max="501" width="23.7109375" style="41" bestFit="1" customWidth="1"/>
    <col min="502" max="502" width="22" style="41" bestFit="1" customWidth="1"/>
    <col min="503" max="503" width="2.28515625" style="41" customWidth="1"/>
    <col min="504" max="732" width="9.140625" style="41"/>
    <col min="733" max="733" width="28.42578125" style="41" bestFit="1" customWidth="1"/>
    <col min="734" max="734" width="17.42578125" style="41" bestFit="1" customWidth="1"/>
    <col min="735" max="735" width="18.28515625" style="41" bestFit="1" customWidth="1"/>
    <col min="736" max="736" width="16.7109375" style="41" bestFit="1" customWidth="1"/>
    <col min="737" max="737" width="21.28515625" style="41" bestFit="1" customWidth="1"/>
    <col min="738" max="738" width="5.42578125" style="41" bestFit="1" customWidth="1"/>
    <col min="739" max="739" width="10.5703125" style="41" bestFit="1" customWidth="1"/>
    <col min="740" max="740" width="6.28515625" style="41" bestFit="1" customWidth="1"/>
    <col min="741" max="741" width="5.42578125" style="41" bestFit="1" customWidth="1"/>
    <col min="742" max="742" width="9.5703125" style="41" bestFit="1" customWidth="1"/>
    <col min="743" max="743" width="6.42578125" style="41" bestFit="1" customWidth="1"/>
    <col min="744" max="744" width="12.42578125" style="41" bestFit="1" customWidth="1"/>
    <col min="745" max="745" width="21.42578125" style="41" customWidth="1"/>
    <col min="746" max="746" width="12.5703125" style="41" bestFit="1" customWidth="1"/>
    <col min="747" max="747" width="25.85546875" style="41" bestFit="1" customWidth="1"/>
    <col min="748" max="748" width="27.42578125" style="41" bestFit="1" customWidth="1"/>
    <col min="749" max="749" width="2.7109375" style="41" customWidth="1"/>
    <col min="750" max="750" width="29.42578125" style="41" bestFit="1" customWidth="1"/>
    <col min="751" max="751" width="14.85546875" style="41" bestFit="1" customWidth="1"/>
    <col min="752" max="752" width="20.28515625" style="41" bestFit="1" customWidth="1"/>
    <col min="753" max="754" width="16.7109375" style="41" bestFit="1" customWidth="1"/>
    <col min="755" max="755" width="22.28515625" style="41" bestFit="1" customWidth="1"/>
    <col min="756" max="756" width="28" style="41" bestFit="1" customWidth="1"/>
    <col min="757" max="757" width="23.7109375" style="41" bestFit="1" customWidth="1"/>
    <col min="758" max="758" width="22" style="41" bestFit="1" customWidth="1"/>
    <col min="759" max="759" width="2.28515625" style="41" customWidth="1"/>
    <col min="760" max="988" width="9.140625" style="41"/>
    <col min="989" max="989" width="28.42578125" style="41" bestFit="1" customWidth="1"/>
    <col min="990" max="990" width="17.42578125" style="41" bestFit="1" customWidth="1"/>
    <col min="991" max="991" width="18.28515625" style="41" bestFit="1" customWidth="1"/>
    <col min="992" max="992" width="16.7109375" style="41" bestFit="1" customWidth="1"/>
    <col min="993" max="993" width="21.28515625" style="41" bestFit="1" customWidth="1"/>
    <col min="994" max="994" width="5.42578125" style="41" bestFit="1" customWidth="1"/>
    <col min="995" max="995" width="10.5703125" style="41" bestFit="1" customWidth="1"/>
    <col min="996" max="996" width="6.28515625" style="41" bestFit="1" customWidth="1"/>
    <col min="997" max="997" width="5.42578125" style="41" bestFit="1" customWidth="1"/>
    <col min="998" max="998" width="9.5703125" style="41" bestFit="1" customWidth="1"/>
    <col min="999" max="999" width="6.42578125" style="41" bestFit="1" customWidth="1"/>
    <col min="1000" max="1000" width="12.42578125" style="41" bestFit="1" customWidth="1"/>
    <col min="1001" max="1001" width="21.42578125" style="41" customWidth="1"/>
    <col min="1002" max="1002" width="12.5703125" style="41" bestFit="1" customWidth="1"/>
    <col min="1003" max="1003" width="25.85546875" style="41" bestFit="1" customWidth="1"/>
    <col min="1004" max="1004" width="27.42578125" style="41" bestFit="1" customWidth="1"/>
    <col min="1005" max="1005" width="2.7109375" style="41" customWidth="1"/>
    <col min="1006" max="1006" width="29.42578125" style="41" bestFit="1" customWidth="1"/>
    <col min="1007" max="1007" width="14.85546875" style="41" bestFit="1" customWidth="1"/>
    <col min="1008" max="1008" width="20.28515625" style="41" bestFit="1" customWidth="1"/>
    <col min="1009" max="1010" width="16.7109375" style="41" bestFit="1" customWidth="1"/>
    <col min="1011" max="1011" width="22.28515625" style="41" bestFit="1" customWidth="1"/>
    <col min="1012" max="1012" width="28" style="41" bestFit="1" customWidth="1"/>
    <col min="1013" max="1013" width="23.7109375" style="41" bestFit="1" customWidth="1"/>
    <col min="1014" max="1014" width="22" style="41" bestFit="1" customWidth="1"/>
    <col min="1015" max="1015" width="2.28515625" style="41" customWidth="1"/>
    <col min="1016" max="1244" width="9.140625" style="41"/>
    <col min="1245" max="1245" width="28.42578125" style="41" bestFit="1" customWidth="1"/>
    <col min="1246" max="1246" width="17.42578125" style="41" bestFit="1" customWidth="1"/>
    <col min="1247" max="1247" width="18.28515625" style="41" bestFit="1" customWidth="1"/>
    <col min="1248" max="1248" width="16.7109375" style="41" bestFit="1" customWidth="1"/>
    <col min="1249" max="1249" width="21.28515625" style="41" bestFit="1" customWidth="1"/>
    <col min="1250" max="1250" width="5.42578125" style="41" bestFit="1" customWidth="1"/>
    <col min="1251" max="1251" width="10.5703125" style="41" bestFit="1" customWidth="1"/>
    <col min="1252" max="1252" width="6.28515625" style="41" bestFit="1" customWidth="1"/>
    <col min="1253" max="1253" width="5.42578125" style="41" bestFit="1" customWidth="1"/>
    <col min="1254" max="1254" width="9.5703125" style="41" bestFit="1" customWidth="1"/>
    <col min="1255" max="1255" width="6.42578125" style="41" bestFit="1" customWidth="1"/>
    <col min="1256" max="1256" width="12.42578125" style="41" bestFit="1" customWidth="1"/>
    <col min="1257" max="1257" width="21.42578125" style="41" customWidth="1"/>
    <col min="1258" max="1258" width="12.5703125" style="41" bestFit="1" customWidth="1"/>
    <col min="1259" max="1259" width="25.85546875" style="41" bestFit="1" customWidth="1"/>
    <col min="1260" max="1260" width="27.42578125" style="41" bestFit="1" customWidth="1"/>
    <col min="1261" max="1261" width="2.7109375" style="41" customWidth="1"/>
    <col min="1262" max="1262" width="29.42578125" style="41" bestFit="1" customWidth="1"/>
    <col min="1263" max="1263" width="14.85546875" style="41" bestFit="1" customWidth="1"/>
    <col min="1264" max="1264" width="20.28515625" style="41" bestFit="1" customWidth="1"/>
    <col min="1265" max="1266" width="16.7109375" style="41" bestFit="1" customWidth="1"/>
    <col min="1267" max="1267" width="22.28515625" style="41" bestFit="1" customWidth="1"/>
    <col min="1268" max="1268" width="28" style="41" bestFit="1" customWidth="1"/>
    <col min="1269" max="1269" width="23.7109375" style="41" bestFit="1" customWidth="1"/>
    <col min="1270" max="1270" width="22" style="41" bestFit="1" customWidth="1"/>
    <col min="1271" max="1271" width="2.28515625" style="41" customWidth="1"/>
    <col min="1272" max="1500" width="9.140625" style="41"/>
    <col min="1501" max="1501" width="28.42578125" style="41" bestFit="1" customWidth="1"/>
    <col min="1502" max="1502" width="17.42578125" style="41" bestFit="1" customWidth="1"/>
    <col min="1503" max="1503" width="18.28515625" style="41" bestFit="1" customWidth="1"/>
    <col min="1504" max="1504" width="16.7109375" style="41" bestFit="1" customWidth="1"/>
    <col min="1505" max="1505" width="21.28515625" style="41" bestFit="1" customWidth="1"/>
    <col min="1506" max="1506" width="5.42578125" style="41" bestFit="1" customWidth="1"/>
    <col min="1507" max="1507" width="10.5703125" style="41" bestFit="1" customWidth="1"/>
    <col min="1508" max="1508" width="6.28515625" style="41" bestFit="1" customWidth="1"/>
    <col min="1509" max="1509" width="5.42578125" style="41" bestFit="1" customWidth="1"/>
    <col min="1510" max="1510" width="9.5703125" style="41" bestFit="1" customWidth="1"/>
    <col min="1511" max="1511" width="6.42578125" style="41" bestFit="1" customWidth="1"/>
    <col min="1512" max="1512" width="12.42578125" style="41" bestFit="1" customWidth="1"/>
    <col min="1513" max="1513" width="21.42578125" style="41" customWidth="1"/>
    <col min="1514" max="1514" width="12.5703125" style="41" bestFit="1" customWidth="1"/>
    <col min="1515" max="1515" width="25.85546875" style="41" bestFit="1" customWidth="1"/>
    <col min="1516" max="1516" width="27.42578125" style="41" bestFit="1" customWidth="1"/>
    <col min="1517" max="1517" width="2.7109375" style="41" customWidth="1"/>
    <col min="1518" max="1518" width="29.42578125" style="41" bestFit="1" customWidth="1"/>
    <col min="1519" max="1519" width="14.85546875" style="41" bestFit="1" customWidth="1"/>
    <col min="1520" max="1520" width="20.28515625" style="41" bestFit="1" customWidth="1"/>
    <col min="1521" max="1522" width="16.7109375" style="41" bestFit="1" customWidth="1"/>
    <col min="1523" max="1523" width="22.28515625" style="41" bestFit="1" customWidth="1"/>
    <col min="1524" max="1524" width="28" style="41" bestFit="1" customWidth="1"/>
    <col min="1525" max="1525" width="23.7109375" style="41" bestFit="1" customWidth="1"/>
    <col min="1526" max="1526" width="22" style="41" bestFit="1" customWidth="1"/>
    <col min="1527" max="1527" width="2.28515625" style="41" customWidth="1"/>
    <col min="1528" max="1756" width="9.140625" style="41"/>
    <col min="1757" max="1757" width="28.42578125" style="41" bestFit="1" customWidth="1"/>
    <col min="1758" max="1758" width="17.42578125" style="41" bestFit="1" customWidth="1"/>
    <col min="1759" max="1759" width="18.28515625" style="41" bestFit="1" customWidth="1"/>
    <col min="1760" max="1760" width="16.7109375" style="41" bestFit="1" customWidth="1"/>
    <col min="1761" max="1761" width="21.28515625" style="41" bestFit="1" customWidth="1"/>
    <col min="1762" max="1762" width="5.42578125" style="41" bestFit="1" customWidth="1"/>
    <col min="1763" max="1763" width="10.5703125" style="41" bestFit="1" customWidth="1"/>
    <col min="1764" max="1764" width="6.28515625" style="41" bestFit="1" customWidth="1"/>
    <col min="1765" max="1765" width="5.42578125" style="41" bestFit="1" customWidth="1"/>
    <col min="1766" max="1766" width="9.5703125" style="41" bestFit="1" customWidth="1"/>
    <col min="1767" max="1767" width="6.42578125" style="41" bestFit="1" customWidth="1"/>
    <col min="1768" max="1768" width="12.42578125" style="41" bestFit="1" customWidth="1"/>
    <col min="1769" max="1769" width="21.42578125" style="41" customWidth="1"/>
    <col min="1770" max="1770" width="12.5703125" style="41" bestFit="1" customWidth="1"/>
    <col min="1771" max="1771" width="25.85546875" style="41" bestFit="1" customWidth="1"/>
    <col min="1772" max="1772" width="27.42578125" style="41" bestFit="1" customWidth="1"/>
    <col min="1773" max="1773" width="2.7109375" style="41" customWidth="1"/>
    <col min="1774" max="1774" width="29.42578125" style="41" bestFit="1" customWidth="1"/>
    <col min="1775" max="1775" width="14.85546875" style="41" bestFit="1" customWidth="1"/>
    <col min="1776" max="1776" width="20.28515625" style="41" bestFit="1" customWidth="1"/>
    <col min="1777" max="1778" width="16.7109375" style="41" bestFit="1" customWidth="1"/>
    <col min="1779" max="1779" width="22.28515625" style="41" bestFit="1" customWidth="1"/>
    <col min="1780" max="1780" width="28" style="41" bestFit="1" customWidth="1"/>
    <col min="1781" max="1781" width="23.7109375" style="41" bestFit="1" customWidth="1"/>
    <col min="1782" max="1782" width="22" style="41" bestFit="1" customWidth="1"/>
    <col min="1783" max="1783" width="2.28515625" style="41" customWidth="1"/>
    <col min="1784" max="2012" width="9.140625" style="41"/>
    <col min="2013" max="2013" width="28.42578125" style="41" bestFit="1" customWidth="1"/>
    <col min="2014" max="2014" width="17.42578125" style="41" bestFit="1" customWidth="1"/>
    <col min="2015" max="2015" width="18.28515625" style="41" bestFit="1" customWidth="1"/>
    <col min="2016" max="2016" width="16.7109375" style="41" bestFit="1" customWidth="1"/>
    <col min="2017" max="2017" width="21.28515625" style="41" bestFit="1" customWidth="1"/>
    <col min="2018" max="2018" width="5.42578125" style="41" bestFit="1" customWidth="1"/>
    <col min="2019" max="2019" width="10.5703125" style="41" bestFit="1" customWidth="1"/>
    <col min="2020" max="2020" width="6.28515625" style="41" bestFit="1" customWidth="1"/>
    <col min="2021" max="2021" width="5.42578125" style="41" bestFit="1" customWidth="1"/>
    <col min="2022" max="2022" width="9.5703125" style="41" bestFit="1" customWidth="1"/>
    <col min="2023" max="2023" width="6.42578125" style="41" bestFit="1" customWidth="1"/>
    <col min="2024" max="2024" width="12.42578125" style="41" bestFit="1" customWidth="1"/>
    <col min="2025" max="2025" width="21.42578125" style="41" customWidth="1"/>
    <col min="2026" max="2026" width="12.5703125" style="41" bestFit="1" customWidth="1"/>
    <col min="2027" max="2027" width="25.85546875" style="41" bestFit="1" customWidth="1"/>
    <col min="2028" max="2028" width="27.42578125" style="41" bestFit="1" customWidth="1"/>
    <col min="2029" max="2029" width="2.7109375" style="41" customWidth="1"/>
    <col min="2030" max="2030" width="29.42578125" style="41" bestFit="1" customWidth="1"/>
    <col min="2031" max="2031" width="14.85546875" style="41" bestFit="1" customWidth="1"/>
    <col min="2032" max="2032" width="20.28515625" style="41" bestFit="1" customWidth="1"/>
    <col min="2033" max="2034" width="16.7109375" style="41" bestFit="1" customWidth="1"/>
    <col min="2035" max="2035" width="22.28515625" style="41" bestFit="1" customWidth="1"/>
    <col min="2036" max="2036" width="28" style="41" bestFit="1" customWidth="1"/>
    <col min="2037" max="2037" width="23.7109375" style="41" bestFit="1" customWidth="1"/>
    <col min="2038" max="2038" width="22" style="41" bestFit="1" customWidth="1"/>
    <col min="2039" max="2039" width="2.28515625" style="41" customWidth="1"/>
    <col min="2040" max="2268" width="9.140625" style="41"/>
    <col min="2269" max="2269" width="28.42578125" style="41" bestFit="1" customWidth="1"/>
    <col min="2270" max="2270" width="17.42578125" style="41" bestFit="1" customWidth="1"/>
    <col min="2271" max="2271" width="18.28515625" style="41" bestFit="1" customWidth="1"/>
    <col min="2272" max="2272" width="16.7109375" style="41" bestFit="1" customWidth="1"/>
    <col min="2273" max="2273" width="21.28515625" style="41" bestFit="1" customWidth="1"/>
    <col min="2274" max="2274" width="5.42578125" style="41" bestFit="1" customWidth="1"/>
    <col min="2275" max="2275" width="10.5703125" style="41" bestFit="1" customWidth="1"/>
    <col min="2276" max="2276" width="6.28515625" style="41" bestFit="1" customWidth="1"/>
    <col min="2277" max="2277" width="5.42578125" style="41" bestFit="1" customWidth="1"/>
    <col min="2278" max="2278" width="9.5703125" style="41" bestFit="1" customWidth="1"/>
    <col min="2279" max="2279" width="6.42578125" style="41" bestFit="1" customWidth="1"/>
    <col min="2280" max="2280" width="12.42578125" style="41" bestFit="1" customWidth="1"/>
    <col min="2281" max="2281" width="21.42578125" style="41" customWidth="1"/>
    <col min="2282" max="2282" width="12.5703125" style="41" bestFit="1" customWidth="1"/>
    <col min="2283" max="2283" width="25.85546875" style="41" bestFit="1" customWidth="1"/>
    <col min="2284" max="2284" width="27.42578125" style="41" bestFit="1" customWidth="1"/>
    <col min="2285" max="2285" width="2.7109375" style="41" customWidth="1"/>
    <col min="2286" max="2286" width="29.42578125" style="41" bestFit="1" customWidth="1"/>
    <col min="2287" max="2287" width="14.85546875" style="41" bestFit="1" customWidth="1"/>
    <col min="2288" max="2288" width="20.28515625" style="41" bestFit="1" customWidth="1"/>
    <col min="2289" max="2290" width="16.7109375" style="41" bestFit="1" customWidth="1"/>
    <col min="2291" max="2291" width="22.28515625" style="41" bestFit="1" customWidth="1"/>
    <col min="2292" max="2292" width="28" style="41" bestFit="1" customWidth="1"/>
    <col min="2293" max="2293" width="23.7109375" style="41" bestFit="1" customWidth="1"/>
    <col min="2294" max="2294" width="22" style="41" bestFit="1" customWidth="1"/>
    <col min="2295" max="2295" width="2.28515625" style="41" customWidth="1"/>
    <col min="2296" max="2524" width="9.140625" style="41"/>
    <col min="2525" max="2525" width="28.42578125" style="41" bestFit="1" customWidth="1"/>
    <col min="2526" max="2526" width="17.42578125" style="41" bestFit="1" customWidth="1"/>
    <col min="2527" max="2527" width="18.28515625" style="41" bestFit="1" customWidth="1"/>
    <col min="2528" max="2528" width="16.7109375" style="41" bestFit="1" customWidth="1"/>
    <col min="2529" max="2529" width="21.28515625" style="41" bestFit="1" customWidth="1"/>
    <col min="2530" max="2530" width="5.42578125" style="41" bestFit="1" customWidth="1"/>
    <col min="2531" max="2531" width="10.5703125" style="41" bestFit="1" customWidth="1"/>
    <col min="2532" max="2532" width="6.28515625" style="41" bestFit="1" customWidth="1"/>
    <col min="2533" max="2533" width="5.42578125" style="41" bestFit="1" customWidth="1"/>
    <col min="2534" max="2534" width="9.5703125" style="41" bestFit="1" customWidth="1"/>
    <col min="2535" max="2535" width="6.42578125" style="41" bestFit="1" customWidth="1"/>
    <col min="2536" max="2536" width="12.42578125" style="41" bestFit="1" customWidth="1"/>
    <col min="2537" max="2537" width="21.42578125" style="41" customWidth="1"/>
    <col min="2538" max="2538" width="12.5703125" style="41" bestFit="1" customWidth="1"/>
    <col min="2539" max="2539" width="25.85546875" style="41" bestFit="1" customWidth="1"/>
    <col min="2540" max="2540" width="27.42578125" style="41" bestFit="1" customWidth="1"/>
    <col min="2541" max="2541" width="2.7109375" style="41" customWidth="1"/>
    <col min="2542" max="2542" width="29.42578125" style="41" bestFit="1" customWidth="1"/>
    <col min="2543" max="2543" width="14.85546875" style="41" bestFit="1" customWidth="1"/>
    <col min="2544" max="2544" width="20.28515625" style="41" bestFit="1" customWidth="1"/>
    <col min="2545" max="2546" width="16.7109375" style="41" bestFit="1" customWidth="1"/>
    <col min="2547" max="2547" width="22.28515625" style="41" bestFit="1" customWidth="1"/>
    <col min="2548" max="2548" width="28" style="41" bestFit="1" customWidth="1"/>
    <col min="2549" max="2549" width="23.7109375" style="41" bestFit="1" customWidth="1"/>
    <col min="2550" max="2550" width="22" style="41" bestFit="1" customWidth="1"/>
    <col min="2551" max="2551" width="2.28515625" style="41" customWidth="1"/>
    <col min="2552" max="2780" width="9.140625" style="41"/>
    <col min="2781" max="2781" width="28.42578125" style="41" bestFit="1" customWidth="1"/>
    <col min="2782" max="2782" width="17.42578125" style="41" bestFit="1" customWidth="1"/>
    <col min="2783" max="2783" width="18.28515625" style="41" bestFit="1" customWidth="1"/>
    <col min="2784" max="2784" width="16.7109375" style="41" bestFit="1" customWidth="1"/>
    <col min="2785" max="2785" width="21.28515625" style="41" bestFit="1" customWidth="1"/>
    <col min="2786" max="2786" width="5.42578125" style="41" bestFit="1" customWidth="1"/>
    <col min="2787" max="2787" width="10.5703125" style="41" bestFit="1" customWidth="1"/>
    <col min="2788" max="2788" width="6.28515625" style="41" bestFit="1" customWidth="1"/>
    <col min="2789" max="2789" width="5.42578125" style="41" bestFit="1" customWidth="1"/>
    <col min="2790" max="2790" width="9.5703125" style="41" bestFit="1" customWidth="1"/>
    <col min="2791" max="2791" width="6.42578125" style="41" bestFit="1" customWidth="1"/>
    <col min="2792" max="2792" width="12.42578125" style="41" bestFit="1" customWidth="1"/>
    <col min="2793" max="2793" width="21.42578125" style="41" customWidth="1"/>
    <col min="2794" max="2794" width="12.5703125" style="41" bestFit="1" customWidth="1"/>
    <col min="2795" max="2795" width="25.85546875" style="41" bestFit="1" customWidth="1"/>
    <col min="2796" max="2796" width="27.42578125" style="41" bestFit="1" customWidth="1"/>
    <col min="2797" max="2797" width="2.7109375" style="41" customWidth="1"/>
    <col min="2798" max="2798" width="29.42578125" style="41" bestFit="1" customWidth="1"/>
    <col min="2799" max="2799" width="14.85546875" style="41" bestFit="1" customWidth="1"/>
    <col min="2800" max="2800" width="20.28515625" style="41" bestFit="1" customWidth="1"/>
    <col min="2801" max="2802" width="16.7109375" style="41" bestFit="1" customWidth="1"/>
    <col min="2803" max="2803" width="22.28515625" style="41" bestFit="1" customWidth="1"/>
    <col min="2804" max="2804" width="28" style="41" bestFit="1" customWidth="1"/>
    <col min="2805" max="2805" width="23.7109375" style="41" bestFit="1" customWidth="1"/>
    <col min="2806" max="2806" width="22" style="41" bestFit="1" customWidth="1"/>
    <col min="2807" max="2807" width="2.28515625" style="41" customWidth="1"/>
    <col min="2808" max="3036" width="9.140625" style="41"/>
    <col min="3037" max="3037" width="28.42578125" style="41" bestFit="1" customWidth="1"/>
    <col min="3038" max="3038" width="17.42578125" style="41" bestFit="1" customWidth="1"/>
    <col min="3039" max="3039" width="18.28515625" style="41" bestFit="1" customWidth="1"/>
    <col min="3040" max="3040" width="16.7109375" style="41" bestFit="1" customWidth="1"/>
    <col min="3041" max="3041" width="21.28515625" style="41" bestFit="1" customWidth="1"/>
    <col min="3042" max="3042" width="5.42578125" style="41" bestFit="1" customWidth="1"/>
    <col min="3043" max="3043" width="10.5703125" style="41" bestFit="1" customWidth="1"/>
    <col min="3044" max="3044" width="6.28515625" style="41" bestFit="1" customWidth="1"/>
    <col min="3045" max="3045" width="5.42578125" style="41" bestFit="1" customWidth="1"/>
    <col min="3046" max="3046" width="9.5703125" style="41" bestFit="1" customWidth="1"/>
    <col min="3047" max="3047" width="6.42578125" style="41" bestFit="1" customWidth="1"/>
    <col min="3048" max="3048" width="12.42578125" style="41" bestFit="1" customWidth="1"/>
    <col min="3049" max="3049" width="21.42578125" style="41" customWidth="1"/>
    <col min="3050" max="3050" width="12.5703125" style="41" bestFit="1" customWidth="1"/>
    <col min="3051" max="3051" width="25.85546875" style="41" bestFit="1" customWidth="1"/>
    <col min="3052" max="3052" width="27.42578125" style="41" bestFit="1" customWidth="1"/>
    <col min="3053" max="3053" width="2.7109375" style="41" customWidth="1"/>
    <col min="3054" max="3054" width="29.42578125" style="41" bestFit="1" customWidth="1"/>
    <col min="3055" max="3055" width="14.85546875" style="41" bestFit="1" customWidth="1"/>
    <col min="3056" max="3056" width="20.28515625" style="41" bestFit="1" customWidth="1"/>
    <col min="3057" max="3058" width="16.7109375" style="41" bestFit="1" customWidth="1"/>
    <col min="3059" max="3059" width="22.28515625" style="41" bestFit="1" customWidth="1"/>
    <col min="3060" max="3060" width="28" style="41" bestFit="1" customWidth="1"/>
    <col min="3061" max="3061" width="23.7109375" style="41" bestFit="1" customWidth="1"/>
    <col min="3062" max="3062" width="22" style="41" bestFit="1" customWidth="1"/>
    <col min="3063" max="3063" width="2.28515625" style="41" customWidth="1"/>
    <col min="3064" max="3292" width="9.140625" style="41"/>
    <col min="3293" max="3293" width="28.42578125" style="41" bestFit="1" customWidth="1"/>
    <col min="3294" max="3294" width="17.42578125" style="41" bestFit="1" customWidth="1"/>
    <col min="3295" max="3295" width="18.28515625" style="41" bestFit="1" customWidth="1"/>
    <col min="3296" max="3296" width="16.7109375" style="41" bestFit="1" customWidth="1"/>
    <col min="3297" max="3297" width="21.28515625" style="41" bestFit="1" customWidth="1"/>
    <col min="3298" max="3298" width="5.42578125" style="41" bestFit="1" customWidth="1"/>
    <col min="3299" max="3299" width="10.5703125" style="41" bestFit="1" customWidth="1"/>
    <col min="3300" max="3300" width="6.28515625" style="41" bestFit="1" customWidth="1"/>
    <col min="3301" max="3301" width="5.42578125" style="41" bestFit="1" customWidth="1"/>
    <col min="3302" max="3302" width="9.5703125" style="41" bestFit="1" customWidth="1"/>
    <col min="3303" max="3303" width="6.42578125" style="41" bestFit="1" customWidth="1"/>
    <col min="3304" max="3304" width="12.42578125" style="41" bestFit="1" customWidth="1"/>
    <col min="3305" max="3305" width="21.42578125" style="41" customWidth="1"/>
    <col min="3306" max="3306" width="12.5703125" style="41" bestFit="1" customWidth="1"/>
    <col min="3307" max="3307" width="25.85546875" style="41" bestFit="1" customWidth="1"/>
    <col min="3308" max="3308" width="27.42578125" style="41" bestFit="1" customWidth="1"/>
    <col min="3309" max="3309" width="2.7109375" style="41" customWidth="1"/>
    <col min="3310" max="3310" width="29.42578125" style="41" bestFit="1" customWidth="1"/>
    <col min="3311" max="3311" width="14.85546875" style="41" bestFit="1" customWidth="1"/>
    <col min="3312" max="3312" width="20.28515625" style="41" bestFit="1" customWidth="1"/>
    <col min="3313" max="3314" width="16.7109375" style="41" bestFit="1" customWidth="1"/>
    <col min="3315" max="3315" width="22.28515625" style="41" bestFit="1" customWidth="1"/>
    <col min="3316" max="3316" width="28" style="41" bestFit="1" customWidth="1"/>
    <col min="3317" max="3317" width="23.7109375" style="41" bestFit="1" customWidth="1"/>
    <col min="3318" max="3318" width="22" style="41" bestFit="1" customWidth="1"/>
    <col min="3319" max="3319" width="2.28515625" style="41" customWidth="1"/>
    <col min="3320" max="3548" width="9.140625" style="41"/>
    <col min="3549" max="3549" width="28.42578125" style="41" bestFit="1" customWidth="1"/>
    <col min="3550" max="3550" width="17.42578125" style="41" bestFit="1" customWidth="1"/>
    <col min="3551" max="3551" width="18.28515625" style="41" bestFit="1" customWidth="1"/>
    <col min="3552" max="3552" width="16.7109375" style="41" bestFit="1" customWidth="1"/>
    <col min="3553" max="3553" width="21.28515625" style="41" bestFit="1" customWidth="1"/>
    <col min="3554" max="3554" width="5.42578125" style="41" bestFit="1" customWidth="1"/>
    <col min="3555" max="3555" width="10.5703125" style="41" bestFit="1" customWidth="1"/>
    <col min="3556" max="3556" width="6.28515625" style="41" bestFit="1" customWidth="1"/>
    <col min="3557" max="3557" width="5.42578125" style="41" bestFit="1" customWidth="1"/>
    <col min="3558" max="3558" width="9.5703125" style="41" bestFit="1" customWidth="1"/>
    <col min="3559" max="3559" width="6.42578125" style="41" bestFit="1" customWidth="1"/>
    <col min="3560" max="3560" width="12.42578125" style="41" bestFit="1" customWidth="1"/>
    <col min="3561" max="3561" width="21.42578125" style="41" customWidth="1"/>
    <col min="3562" max="3562" width="12.5703125" style="41" bestFit="1" customWidth="1"/>
    <col min="3563" max="3563" width="25.85546875" style="41" bestFit="1" customWidth="1"/>
    <col min="3564" max="3564" width="27.42578125" style="41" bestFit="1" customWidth="1"/>
    <col min="3565" max="3565" width="2.7109375" style="41" customWidth="1"/>
    <col min="3566" max="3566" width="29.42578125" style="41" bestFit="1" customWidth="1"/>
    <col min="3567" max="3567" width="14.85546875" style="41" bestFit="1" customWidth="1"/>
    <col min="3568" max="3568" width="20.28515625" style="41" bestFit="1" customWidth="1"/>
    <col min="3569" max="3570" width="16.7109375" style="41" bestFit="1" customWidth="1"/>
    <col min="3571" max="3571" width="22.28515625" style="41" bestFit="1" customWidth="1"/>
    <col min="3572" max="3572" width="28" style="41" bestFit="1" customWidth="1"/>
    <col min="3573" max="3573" width="23.7109375" style="41" bestFit="1" customWidth="1"/>
    <col min="3574" max="3574" width="22" style="41" bestFit="1" customWidth="1"/>
    <col min="3575" max="3575" width="2.28515625" style="41" customWidth="1"/>
    <col min="3576" max="3804" width="9.140625" style="41"/>
    <col min="3805" max="3805" width="28.42578125" style="41" bestFit="1" customWidth="1"/>
    <col min="3806" max="3806" width="17.42578125" style="41" bestFit="1" customWidth="1"/>
    <col min="3807" max="3807" width="18.28515625" style="41" bestFit="1" customWidth="1"/>
    <col min="3808" max="3808" width="16.7109375" style="41" bestFit="1" customWidth="1"/>
    <col min="3809" max="3809" width="21.28515625" style="41" bestFit="1" customWidth="1"/>
    <col min="3810" max="3810" width="5.42578125" style="41" bestFit="1" customWidth="1"/>
    <col min="3811" max="3811" width="10.5703125" style="41" bestFit="1" customWidth="1"/>
    <col min="3812" max="3812" width="6.28515625" style="41" bestFit="1" customWidth="1"/>
    <col min="3813" max="3813" width="5.42578125" style="41" bestFit="1" customWidth="1"/>
    <col min="3814" max="3814" width="9.5703125" style="41" bestFit="1" customWidth="1"/>
    <col min="3815" max="3815" width="6.42578125" style="41" bestFit="1" customWidth="1"/>
    <col min="3816" max="3816" width="12.42578125" style="41" bestFit="1" customWidth="1"/>
    <col min="3817" max="3817" width="21.42578125" style="41" customWidth="1"/>
    <col min="3818" max="3818" width="12.5703125" style="41" bestFit="1" customWidth="1"/>
    <col min="3819" max="3819" width="25.85546875" style="41" bestFit="1" customWidth="1"/>
    <col min="3820" max="3820" width="27.42578125" style="41" bestFit="1" customWidth="1"/>
    <col min="3821" max="3821" width="2.7109375" style="41" customWidth="1"/>
    <col min="3822" max="3822" width="29.42578125" style="41" bestFit="1" customWidth="1"/>
    <col min="3823" max="3823" width="14.85546875" style="41" bestFit="1" customWidth="1"/>
    <col min="3824" max="3824" width="20.28515625" style="41" bestFit="1" customWidth="1"/>
    <col min="3825" max="3826" width="16.7109375" style="41" bestFit="1" customWidth="1"/>
    <col min="3827" max="3827" width="22.28515625" style="41" bestFit="1" customWidth="1"/>
    <col min="3828" max="3828" width="28" style="41" bestFit="1" customWidth="1"/>
    <col min="3829" max="3829" width="23.7109375" style="41" bestFit="1" customWidth="1"/>
    <col min="3830" max="3830" width="22" style="41" bestFit="1" customWidth="1"/>
    <col min="3831" max="3831" width="2.28515625" style="41" customWidth="1"/>
    <col min="3832" max="4060" width="9.140625" style="41"/>
    <col min="4061" max="4061" width="28.42578125" style="41" bestFit="1" customWidth="1"/>
    <col min="4062" max="4062" width="17.42578125" style="41" bestFit="1" customWidth="1"/>
    <col min="4063" max="4063" width="18.28515625" style="41" bestFit="1" customWidth="1"/>
    <col min="4064" max="4064" width="16.7109375" style="41" bestFit="1" customWidth="1"/>
    <col min="4065" max="4065" width="21.28515625" style="41" bestFit="1" customWidth="1"/>
    <col min="4066" max="4066" width="5.42578125" style="41" bestFit="1" customWidth="1"/>
    <col min="4067" max="4067" width="10.5703125" style="41" bestFit="1" customWidth="1"/>
    <col min="4068" max="4068" width="6.28515625" style="41" bestFit="1" customWidth="1"/>
    <col min="4069" max="4069" width="5.42578125" style="41" bestFit="1" customWidth="1"/>
    <col min="4070" max="4070" width="9.5703125" style="41" bestFit="1" customWidth="1"/>
    <col min="4071" max="4071" width="6.42578125" style="41" bestFit="1" customWidth="1"/>
    <col min="4072" max="4072" width="12.42578125" style="41" bestFit="1" customWidth="1"/>
    <col min="4073" max="4073" width="21.42578125" style="41" customWidth="1"/>
    <col min="4074" max="4074" width="12.5703125" style="41" bestFit="1" customWidth="1"/>
    <col min="4075" max="4075" width="25.85546875" style="41" bestFit="1" customWidth="1"/>
    <col min="4076" max="4076" width="27.42578125" style="41" bestFit="1" customWidth="1"/>
    <col min="4077" max="4077" width="2.7109375" style="41" customWidth="1"/>
    <col min="4078" max="4078" width="29.42578125" style="41" bestFit="1" customWidth="1"/>
    <col min="4079" max="4079" width="14.85546875" style="41" bestFit="1" customWidth="1"/>
    <col min="4080" max="4080" width="20.28515625" style="41" bestFit="1" customWidth="1"/>
    <col min="4081" max="4082" width="16.7109375" style="41" bestFit="1" customWidth="1"/>
    <col min="4083" max="4083" width="22.28515625" style="41" bestFit="1" customWidth="1"/>
    <col min="4084" max="4084" width="28" style="41" bestFit="1" customWidth="1"/>
    <col min="4085" max="4085" width="23.7109375" style="41" bestFit="1" customWidth="1"/>
    <col min="4086" max="4086" width="22" style="41" bestFit="1" customWidth="1"/>
    <col min="4087" max="4087" width="2.28515625" style="41" customWidth="1"/>
    <col min="4088" max="4316" width="9.140625" style="41"/>
    <col min="4317" max="4317" width="28.42578125" style="41" bestFit="1" customWidth="1"/>
    <col min="4318" max="4318" width="17.42578125" style="41" bestFit="1" customWidth="1"/>
    <col min="4319" max="4319" width="18.28515625" style="41" bestFit="1" customWidth="1"/>
    <col min="4320" max="4320" width="16.7109375" style="41" bestFit="1" customWidth="1"/>
    <col min="4321" max="4321" width="21.28515625" style="41" bestFit="1" customWidth="1"/>
    <col min="4322" max="4322" width="5.42578125" style="41" bestFit="1" customWidth="1"/>
    <col min="4323" max="4323" width="10.5703125" style="41" bestFit="1" customWidth="1"/>
    <col min="4324" max="4324" width="6.28515625" style="41" bestFit="1" customWidth="1"/>
    <col min="4325" max="4325" width="5.42578125" style="41" bestFit="1" customWidth="1"/>
    <col min="4326" max="4326" width="9.5703125" style="41" bestFit="1" customWidth="1"/>
    <col min="4327" max="4327" width="6.42578125" style="41" bestFit="1" customWidth="1"/>
    <col min="4328" max="4328" width="12.42578125" style="41" bestFit="1" customWidth="1"/>
    <col min="4329" max="4329" width="21.42578125" style="41" customWidth="1"/>
    <col min="4330" max="4330" width="12.5703125" style="41" bestFit="1" customWidth="1"/>
    <col min="4331" max="4331" width="25.85546875" style="41" bestFit="1" customWidth="1"/>
    <col min="4332" max="4332" width="27.42578125" style="41" bestFit="1" customWidth="1"/>
    <col min="4333" max="4333" width="2.7109375" style="41" customWidth="1"/>
    <col min="4334" max="4334" width="29.42578125" style="41" bestFit="1" customWidth="1"/>
    <col min="4335" max="4335" width="14.85546875" style="41" bestFit="1" customWidth="1"/>
    <col min="4336" max="4336" width="20.28515625" style="41" bestFit="1" customWidth="1"/>
    <col min="4337" max="4338" width="16.7109375" style="41" bestFit="1" customWidth="1"/>
    <col min="4339" max="4339" width="22.28515625" style="41" bestFit="1" customWidth="1"/>
    <col min="4340" max="4340" width="28" style="41" bestFit="1" customWidth="1"/>
    <col min="4341" max="4341" width="23.7109375" style="41" bestFit="1" customWidth="1"/>
    <col min="4342" max="4342" width="22" style="41" bestFit="1" customWidth="1"/>
    <col min="4343" max="4343" width="2.28515625" style="41" customWidth="1"/>
    <col min="4344" max="4572" width="9.140625" style="41"/>
    <col min="4573" max="4573" width="28.42578125" style="41" bestFit="1" customWidth="1"/>
    <col min="4574" max="4574" width="17.42578125" style="41" bestFit="1" customWidth="1"/>
    <col min="4575" max="4575" width="18.28515625" style="41" bestFit="1" customWidth="1"/>
    <col min="4576" max="4576" width="16.7109375" style="41" bestFit="1" customWidth="1"/>
    <col min="4577" max="4577" width="21.28515625" style="41" bestFit="1" customWidth="1"/>
    <col min="4578" max="4578" width="5.42578125" style="41" bestFit="1" customWidth="1"/>
    <col min="4579" max="4579" width="10.5703125" style="41" bestFit="1" customWidth="1"/>
    <col min="4580" max="4580" width="6.28515625" style="41" bestFit="1" customWidth="1"/>
    <col min="4581" max="4581" width="5.42578125" style="41" bestFit="1" customWidth="1"/>
    <col min="4582" max="4582" width="9.5703125" style="41" bestFit="1" customWidth="1"/>
    <col min="4583" max="4583" width="6.42578125" style="41" bestFit="1" customWidth="1"/>
    <col min="4584" max="4584" width="12.42578125" style="41" bestFit="1" customWidth="1"/>
    <col min="4585" max="4585" width="21.42578125" style="41" customWidth="1"/>
    <col min="4586" max="4586" width="12.5703125" style="41" bestFit="1" customWidth="1"/>
    <col min="4587" max="4587" width="25.85546875" style="41" bestFit="1" customWidth="1"/>
    <col min="4588" max="4588" width="27.42578125" style="41" bestFit="1" customWidth="1"/>
    <col min="4589" max="4589" width="2.7109375" style="41" customWidth="1"/>
    <col min="4590" max="4590" width="29.42578125" style="41" bestFit="1" customWidth="1"/>
    <col min="4591" max="4591" width="14.85546875" style="41" bestFit="1" customWidth="1"/>
    <col min="4592" max="4592" width="20.28515625" style="41" bestFit="1" customWidth="1"/>
    <col min="4593" max="4594" width="16.7109375" style="41" bestFit="1" customWidth="1"/>
    <col min="4595" max="4595" width="22.28515625" style="41" bestFit="1" customWidth="1"/>
    <col min="4596" max="4596" width="28" style="41" bestFit="1" customWidth="1"/>
    <col min="4597" max="4597" width="23.7109375" style="41" bestFit="1" customWidth="1"/>
    <col min="4598" max="4598" width="22" style="41" bestFit="1" customWidth="1"/>
    <col min="4599" max="4599" width="2.28515625" style="41" customWidth="1"/>
    <col min="4600" max="4828" width="9.140625" style="41"/>
    <col min="4829" max="4829" width="28.42578125" style="41" bestFit="1" customWidth="1"/>
    <col min="4830" max="4830" width="17.42578125" style="41" bestFit="1" customWidth="1"/>
    <col min="4831" max="4831" width="18.28515625" style="41" bestFit="1" customWidth="1"/>
    <col min="4832" max="4832" width="16.7109375" style="41" bestFit="1" customWidth="1"/>
    <col min="4833" max="4833" width="21.28515625" style="41" bestFit="1" customWidth="1"/>
    <col min="4834" max="4834" width="5.42578125" style="41" bestFit="1" customWidth="1"/>
    <col min="4835" max="4835" width="10.5703125" style="41" bestFit="1" customWidth="1"/>
    <col min="4836" max="4836" width="6.28515625" style="41" bestFit="1" customWidth="1"/>
    <col min="4837" max="4837" width="5.42578125" style="41" bestFit="1" customWidth="1"/>
    <col min="4838" max="4838" width="9.5703125" style="41" bestFit="1" customWidth="1"/>
    <col min="4839" max="4839" width="6.42578125" style="41" bestFit="1" customWidth="1"/>
    <col min="4840" max="4840" width="12.42578125" style="41" bestFit="1" customWidth="1"/>
    <col min="4841" max="4841" width="21.42578125" style="41" customWidth="1"/>
    <col min="4842" max="4842" width="12.5703125" style="41" bestFit="1" customWidth="1"/>
    <col min="4843" max="4843" width="25.85546875" style="41" bestFit="1" customWidth="1"/>
    <col min="4844" max="4844" width="27.42578125" style="41" bestFit="1" customWidth="1"/>
    <col min="4845" max="4845" width="2.7109375" style="41" customWidth="1"/>
    <col min="4846" max="4846" width="29.42578125" style="41" bestFit="1" customWidth="1"/>
    <col min="4847" max="4847" width="14.85546875" style="41" bestFit="1" customWidth="1"/>
    <col min="4848" max="4848" width="20.28515625" style="41" bestFit="1" customWidth="1"/>
    <col min="4849" max="4850" width="16.7109375" style="41" bestFit="1" customWidth="1"/>
    <col min="4851" max="4851" width="22.28515625" style="41" bestFit="1" customWidth="1"/>
    <col min="4852" max="4852" width="28" style="41" bestFit="1" customWidth="1"/>
    <col min="4853" max="4853" width="23.7109375" style="41" bestFit="1" customWidth="1"/>
    <col min="4854" max="4854" width="22" style="41" bestFit="1" customWidth="1"/>
    <col min="4855" max="4855" width="2.28515625" style="41" customWidth="1"/>
    <col min="4856" max="5084" width="9.140625" style="41"/>
    <col min="5085" max="5085" width="28.42578125" style="41" bestFit="1" customWidth="1"/>
    <col min="5086" max="5086" width="17.42578125" style="41" bestFit="1" customWidth="1"/>
    <col min="5087" max="5087" width="18.28515625" style="41" bestFit="1" customWidth="1"/>
    <col min="5088" max="5088" width="16.7109375" style="41" bestFit="1" customWidth="1"/>
    <col min="5089" max="5089" width="21.28515625" style="41" bestFit="1" customWidth="1"/>
    <col min="5090" max="5090" width="5.42578125" style="41" bestFit="1" customWidth="1"/>
    <col min="5091" max="5091" width="10.5703125" style="41" bestFit="1" customWidth="1"/>
    <col min="5092" max="5092" width="6.28515625" style="41" bestFit="1" customWidth="1"/>
    <col min="5093" max="5093" width="5.42578125" style="41" bestFit="1" customWidth="1"/>
    <col min="5094" max="5094" width="9.5703125" style="41" bestFit="1" customWidth="1"/>
    <col min="5095" max="5095" width="6.42578125" style="41" bestFit="1" customWidth="1"/>
    <col min="5096" max="5096" width="12.42578125" style="41" bestFit="1" customWidth="1"/>
    <col min="5097" max="5097" width="21.42578125" style="41" customWidth="1"/>
    <col min="5098" max="5098" width="12.5703125" style="41" bestFit="1" customWidth="1"/>
    <col min="5099" max="5099" width="25.85546875" style="41" bestFit="1" customWidth="1"/>
    <col min="5100" max="5100" width="27.42578125" style="41" bestFit="1" customWidth="1"/>
    <col min="5101" max="5101" width="2.7109375" style="41" customWidth="1"/>
    <col min="5102" max="5102" width="29.42578125" style="41" bestFit="1" customWidth="1"/>
    <col min="5103" max="5103" width="14.85546875" style="41" bestFit="1" customWidth="1"/>
    <col min="5104" max="5104" width="20.28515625" style="41" bestFit="1" customWidth="1"/>
    <col min="5105" max="5106" width="16.7109375" style="41" bestFit="1" customWidth="1"/>
    <col min="5107" max="5107" width="22.28515625" style="41" bestFit="1" customWidth="1"/>
    <col min="5108" max="5108" width="28" style="41" bestFit="1" customWidth="1"/>
    <col min="5109" max="5109" width="23.7109375" style="41" bestFit="1" customWidth="1"/>
    <col min="5110" max="5110" width="22" style="41" bestFit="1" customWidth="1"/>
    <col min="5111" max="5111" width="2.28515625" style="41" customWidth="1"/>
    <col min="5112" max="5340" width="9.140625" style="41"/>
    <col min="5341" max="5341" width="28.42578125" style="41" bestFit="1" customWidth="1"/>
    <col min="5342" max="5342" width="17.42578125" style="41" bestFit="1" customWidth="1"/>
    <col min="5343" max="5343" width="18.28515625" style="41" bestFit="1" customWidth="1"/>
    <col min="5344" max="5344" width="16.7109375" style="41" bestFit="1" customWidth="1"/>
    <col min="5345" max="5345" width="21.28515625" style="41" bestFit="1" customWidth="1"/>
    <col min="5346" max="5346" width="5.42578125" style="41" bestFit="1" customWidth="1"/>
    <col min="5347" max="5347" width="10.5703125" style="41" bestFit="1" customWidth="1"/>
    <col min="5348" max="5348" width="6.28515625" style="41" bestFit="1" customWidth="1"/>
    <col min="5349" max="5349" width="5.42578125" style="41" bestFit="1" customWidth="1"/>
    <col min="5350" max="5350" width="9.5703125" style="41" bestFit="1" customWidth="1"/>
    <col min="5351" max="5351" width="6.42578125" style="41" bestFit="1" customWidth="1"/>
    <col min="5352" max="5352" width="12.42578125" style="41" bestFit="1" customWidth="1"/>
    <col min="5353" max="5353" width="21.42578125" style="41" customWidth="1"/>
    <col min="5354" max="5354" width="12.5703125" style="41" bestFit="1" customWidth="1"/>
    <col min="5355" max="5355" width="25.85546875" style="41" bestFit="1" customWidth="1"/>
    <col min="5356" max="5356" width="27.42578125" style="41" bestFit="1" customWidth="1"/>
    <col min="5357" max="5357" width="2.7109375" style="41" customWidth="1"/>
    <col min="5358" max="5358" width="29.42578125" style="41" bestFit="1" customWidth="1"/>
    <col min="5359" max="5359" width="14.85546875" style="41" bestFit="1" customWidth="1"/>
    <col min="5360" max="5360" width="20.28515625" style="41" bestFit="1" customWidth="1"/>
    <col min="5361" max="5362" width="16.7109375" style="41" bestFit="1" customWidth="1"/>
    <col min="5363" max="5363" width="22.28515625" style="41" bestFit="1" customWidth="1"/>
    <col min="5364" max="5364" width="28" style="41" bestFit="1" customWidth="1"/>
    <col min="5365" max="5365" width="23.7109375" style="41" bestFit="1" customWidth="1"/>
    <col min="5366" max="5366" width="22" style="41" bestFit="1" customWidth="1"/>
    <col min="5367" max="5367" width="2.28515625" style="41" customWidth="1"/>
    <col min="5368" max="5596" width="9.140625" style="41"/>
    <col min="5597" max="5597" width="28.42578125" style="41" bestFit="1" customWidth="1"/>
    <col min="5598" max="5598" width="17.42578125" style="41" bestFit="1" customWidth="1"/>
    <col min="5599" max="5599" width="18.28515625" style="41" bestFit="1" customWidth="1"/>
    <col min="5600" max="5600" width="16.7109375" style="41" bestFit="1" customWidth="1"/>
    <col min="5601" max="5601" width="21.28515625" style="41" bestFit="1" customWidth="1"/>
    <col min="5602" max="5602" width="5.42578125" style="41" bestFit="1" customWidth="1"/>
    <col min="5603" max="5603" width="10.5703125" style="41" bestFit="1" customWidth="1"/>
    <col min="5604" max="5604" width="6.28515625" style="41" bestFit="1" customWidth="1"/>
    <col min="5605" max="5605" width="5.42578125" style="41" bestFit="1" customWidth="1"/>
    <col min="5606" max="5606" width="9.5703125" style="41" bestFit="1" customWidth="1"/>
    <col min="5607" max="5607" width="6.42578125" style="41" bestFit="1" customWidth="1"/>
    <col min="5608" max="5608" width="12.42578125" style="41" bestFit="1" customWidth="1"/>
    <col min="5609" max="5609" width="21.42578125" style="41" customWidth="1"/>
    <col min="5610" max="5610" width="12.5703125" style="41" bestFit="1" customWidth="1"/>
    <col min="5611" max="5611" width="25.85546875" style="41" bestFit="1" customWidth="1"/>
    <col min="5612" max="5612" width="27.42578125" style="41" bestFit="1" customWidth="1"/>
    <col min="5613" max="5613" width="2.7109375" style="41" customWidth="1"/>
    <col min="5614" max="5614" width="29.42578125" style="41" bestFit="1" customWidth="1"/>
    <col min="5615" max="5615" width="14.85546875" style="41" bestFit="1" customWidth="1"/>
    <col min="5616" max="5616" width="20.28515625" style="41" bestFit="1" customWidth="1"/>
    <col min="5617" max="5618" width="16.7109375" style="41" bestFit="1" customWidth="1"/>
    <col min="5619" max="5619" width="22.28515625" style="41" bestFit="1" customWidth="1"/>
    <col min="5620" max="5620" width="28" style="41" bestFit="1" customWidth="1"/>
    <col min="5621" max="5621" width="23.7109375" style="41" bestFit="1" customWidth="1"/>
    <col min="5622" max="5622" width="22" style="41" bestFit="1" customWidth="1"/>
    <col min="5623" max="5623" width="2.28515625" style="41" customWidth="1"/>
    <col min="5624" max="5852" width="9.140625" style="41"/>
    <col min="5853" max="5853" width="28.42578125" style="41" bestFit="1" customWidth="1"/>
    <col min="5854" max="5854" width="17.42578125" style="41" bestFit="1" customWidth="1"/>
    <col min="5855" max="5855" width="18.28515625" style="41" bestFit="1" customWidth="1"/>
    <col min="5856" max="5856" width="16.7109375" style="41" bestFit="1" customWidth="1"/>
    <col min="5857" max="5857" width="21.28515625" style="41" bestFit="1" customWidth="1"/>
    <col min="5858" max="5858" width="5.42578125" style="41" bestFit="1" customWidth="1"/>
    <col min="5859" max="5859" width="10.5703125" style="41" bestFit="1" customWidth="1"/>
    <col min="5860" max="5860" width="6.28515625" style="41" bestFit="1" customWidth="1"/>
    <col min="5861" max="5861" width="5.42578125" style="41" bestFit="1" customWidth="1"/>
    <col min="5862" max="5862" width="9.5703125" style="41" bestFit="1" customWidth="1"/>
    <col min="5863" max="5863" width="6.42578125" style="41" bestFit="1" customWidth="1"/>
    <col min="5864" max="5864" width="12.42578125" style="41" bestFit="1" customWidth="1"/>
    <col min="5865" max="5865" width="21.42578125" style="41" customWidth="1"/>
    <col min="5866" max="5866" width="12.5703125" style="41" bestFit="1" customWidth="1"/>
    <col min="5867" max="5867" width="25.85546875" style="41" bestFit="1" customWidth="1"/>
    <col min="5868" max="5868" width="27.42578125" style="41" bestFit="1" customWidth="1"/>
    <col min="5869" max="5869" width="2.7109375" style="41" customWidth="1"/>
    <col min="5870" max="5870" width="29.42578125" style="41" bestFit="1" customWidth="1"/>
    <col min="5871" max="5871" width="14.85546875" style="41" bestFit="1" customWidth="1"/>
    <col min="5872" max="5872" width="20.28515625" style="41" bestFit="1" customWidth="1"/>
    <col min="5873" max="5874" width="16.7109375" style="41" bestFit="1" customWidth="1"/>
    <col min="5875" max="5875" width="22.28515625" style="41" bestFit="1" customWidth="1"/>
    <col min="5876" max="5876" width="28" style="41" bestFit="1" customWidth="1"/>
    <col min="5877" max="5877" width="23.7109375" style="41" bestFit="1" customWidth="1"/>
    <col min="5878" max="5878" width="22" style="41" bestFit="1" customWidth="1"/>
    <col min="5879" max="5879" width="2.28515625" style="41" customWidth="1"/>
    <col min="5880" max="6108" width="9.140625" style="41"/>
    <col min="6109" max="6109" width="28.42578125" style="41" bestFit="1" customWidth="1"/>
    <col min="6110" max="6110" width="17.42578125" style="41" bestFit="1" customWidth="1"/>
    <col min="6111" max="6111" width="18.28515625" style="41" bestFit="1" customWidth="1"/>
    <col min="6112" max="6112" width="16.7109375" style="41" bestFit="1" customWidth="1"/>
    <col min="6113" max="6113" width="21.28515625" style="41" bestFit="1" customWidth="1"/>
    <col min="6114" max="6114" width="5.42578125" style="41" bestFit="1" customWidth="1"/>
    <col min="6115" max="6115" width="10.5703125" style="41" bestFit="1" customWidth="1"/>
    <col min="6116" max="6116" width="6.28515625" style="41" bestFit="1" customWidth="1"/>
    <col min="6117" max="6117" width="5.42578125" style="41" bestFit="1" customWidth="1"/>
    <col min="6118" max="6118" width="9.5703125" style="41" bestFit="1" customWidth="1"/>
    <col min="6119" max="6119" width="6.42578125" style="41" bestFit="1" customWidth="1"/>
    <col min="6120" max="6120" width="12.42578125" style="41" bestFit="1" customWidth="1"/>
    <col min="6121" max="6121" width="21.42578125" style="41" customWidth="1"/>
    <col min="6122" max="6122" width="12.5703125" style="41" bestFit="1" customWidth="1"/>
    <col min="6123" max="6123" width="25.85546875" style="41" bestFit="1" customWidth="1"/>
    <col min="6124" max="6124" width="27.42578125" style="41" bestFit="1" customWidth="1"/>
    <col min="6125" max="6125" width="2.7109375" style="41" customWidth="1"/>
    <col min="6126" max="6126" width="29.42578125" style="41" bestFit="1" customWidth="1"/>
    <col min="6127" max="6127" width="14.85546875" style="41" bestFit="1" customWidth="1"/>
    <col min="6128" max="6128" width="20.28515625" style="41" bestFit="1" customWidth="1"/>
    <col min="6129" max="6130" width="16.7109375" style="41" bestFit="1" customWidth="1"/>
    <col min="6131" max="6131" width="22.28515625" style="41" bestFit="1" customWidth="1"/>
    <col min="6132" max="6132" width="28" style="41" bestFit="1" customWidth="1"/>
    <col min="6133" max="6133" width="23.7109375" style="41" bestFit="1" customWidth="1"/>
    <col min="6134" max="6134" width="22" style="41" bestFit="1" customWidth="1"/>
    <col min="6135" max="6135" width="2.28515625" style="41" customWidth="1"/>
    <col min="6136" max="6364" width="9.140625" style="41"/>
    <col min="6365" max="6365" width="28.42578125" style="41" bestFit="1" customWidth="1"/>
    <col min="6366" max="6366" width="17.42578125" style="41" bestFit="1" customWidth="1"/>
    <col min="6367" max="6367" width="18.28515625" style="41" bestFit="1" customWidth="1"/>
    <col min="6368" max="6368" width="16.7109375" style="41" bestFit="1" customWidth="1"/>
    <col min="6369" max="6369" width="21.28515625" style="41" bestFit="1" customWidth="1"/>
    <col min="6370" max="6370" width="5.42578125" style="41" bestFit="1" customWidth="1"/>
    <col min="6371" max="6371" width="10.5703125" style="41" bestFit="1" customWidth="1"/>
    <col min="6372" max="6372" width="6.28515625" style="41" bestFit="1" customWidth="1"/>
    <col min="6373" max="6373" width="5.42578125" style="41" bestFit="1" customWidth="1"/>
    <col min="6374" max="6374" width="9.5703125" style="41" bestFit="1" customWidth="1"/>
    <col min="6375" max="6375" width="6.42578125" style="41" bestFit="1" customWidth="1"/>
    <col min="6376" max="6376" width="12.42578125" style="41" bestFit="1" customWidth="1"/>
    <col min="6377" max="6377" width="21.42578125" style="41" customWidth="1"/>
    <col min="6378" max="6378" width="12.5703125" style="41" bestFit="1" customWidth="1"/>
    <col min="6379" max="6379" width="25.85546875" style="41" bestFit="1" customWidth="1"/>
    <col min="6380" max="6380" width="27.42578125" style="41" bestFit="1" customWidth="1"/>
    <col min="6381" max="6381" width="2.7109375" style="41" customWidth="1"/>
    <col min="6382" max="6382" width="29.42578125" style="41" bestFit="1" customWidth="1"/>
    <col min="6383" max="6383" width="14.85546875" style="41" bestFit="1" customWidth="1"/>
    <col min="6384" max="6384" width="20.28515625" style="41" bestFit="1" customWidth="1"/>
    <col min="6385" max="6386" width="16.7109375" style="41" bestFit="1" customWidth="1"/>
    <col min="6387" max="6387" width="22.28515625" style="41" bestFit="1" customWidth="1"/>
    <col min="6388" max="6388" width="28" style="41" bestFit="1" customWidth="1"/>
    <col min="6389" max="6389" width="23.7109375" style="41" bestFit="1" customWidth="1"/>
    <col min="6390" max="6390" width="22" style="41" bestFit="1" customWidth="1"/>
    <col min="6391" max="6391" width="2.28515625" style="41" customWidth="1"/>
    <col min="6392" max="6620" width="9.140625" style="41"/>
    <col min="6621" max="6621" width="28.42578125" style="41" bestFit="1" customWidth="1"/>
    <col min="6622" max="6622" width="17.42578125" style="41" bestFit="1" customWidth="1"/>
    <col min="6623" max="6623" width="18.28515625" style="41" bestFit="1" customWidth="1"/>
    <col min="6624" max="6624" width="16.7109375" style="41" bestFit="1" customWidth="1"/>
    <col min="6625" max="6625" width="21.28515625" style="41" bestFit="1" customWidth="1"/>
    <col min="6626" max="6626" width="5.42578125" style="41" bestFit="1" customWidth="1"/>
    <col min="6627" max="6627" width="10.5703125" style="41" bestFit="1" customWidth="1"/>
    <col min="6628" max="6628" width="6.28515625" style="41" bestFit="1" customWidth="1"/>
    <col min="6629" max="6629" width="5.42578125" style="41" bestFit="1" customWidth="1"/>
    <col min="6630" max="6630" width="9.5703125" style="41" bestFit="1" customWidth="1"/>
    <col min="6631" max="6631" width="6.42578125" style="41" bestFit="1" customWidth="1"/>
    <col min="6632" max="6632" width="12.42578125" style="41" bestFit="1" customWidth="1"/>
    <col min="6633" max="6633" width="21.42578125" style="41" customWidth="1"/>
    <col min="6634" max="6634" width="12.5703125" style="41" bestFit="1" customWidth="1"/>
    <col min="6635" max="6635" width="25.85546875" style="41" bestFit="1" customWidth="1"/>
    <col min="6636" max="6636" width="27.42578125" style="41" bestFit="1" customWidth="1"/>
    <col min="6637" max="6637" width="2.7109375" style="41" customWidth="1"/>
    <col min="6638" max="6638" width="29.42578125" style="41" bestFit="1" customWidth="1"/>
    <col min="6639" max="6639" width="14.85546875" style="41" bestFit="1" customWidth="1"/>
    <col min="6640" max="6640" width="20.28515625" style="41" bestFit="1" customWidth="1"/>
    <col min="6641" max="6642" width="16.7109375" style="41" bestFit="1" customWidth="1"/>
    <col min="6643" max="6643" width="22.28515625" style="41" bestFit="1" customWidth="1"/>
    <col min="6644" max="6644" width="28" style="41" bestFit="1" customWidth="1"/>
    <col min="6645" max="6645" width="23.7109375" style="41" bestFit="1" customWidth="1"/>
    <col min="6646" max="6646" width="22" style="41" bestFit="1" customWidth="1"/>
    <col min="6647" max="6647" width="2.28515625" style="41" customWidth="1"/>
    <col min="6648" max="6876" width="9.140625" style="41"/>
    <col min="6877" max="6877" width="28.42578125" style="41" bestFit="1" customWidth="1"/>
    <col min="6878" max="6878" width="17.42578125" style="41" bestFit="1" customWidth="1"/>
    <col min="6879" max="6879" width="18.28515625" style="41" bestFit="1" customWidth="1"/>
    <col min="6880" max="6880" width="16.7109375" style="41" bestFit="1" customWidth="1"/>
    <col min="6881" max="6881" width="21.28515625" style="41" bestFit="1" customWidth="1"/>
    <col min="6882" max="6882" width="5.42578125" style="41" bestFit="1" customWidth="1"/>
    <col min="6883" max="6883" width="10.5703125" style="41" bestFit="1" customWidth="1"/>
    <col min="6884" max="6884" width="6.28515625" style="41" bestFit="1" customWidth="1"/>
    <col min="6885" max="6885" width="5.42578125" style="41" bestFit="1" customWidth="1"/>
    <col min="6886" max="6886" width="9.5703125" style="41" bestFit="1" customWidth="1"/>
    <col min="6887" max="6887" width="6.42578125" style="41" bestFit="1" customWidth="1"/>
    <col min="6888" max="6888" width="12.42578125" style="41" bestFit="1" customWidth="1"/>
    <col min="6889" max="6889" width="21.42578125" style="41" customWidth="1"/>
    <col min="6890" max="6890" width="12.5703125" style="41" bestFit="1" customWidth="1"/>
    <col min="6891" max="6891" width="25.85546875" style="41" bestFit="1" customWidth="1"/>
    <col min="6892" max="6892" width="27.42578125" style="41" bestFit="1" customWidth="1"/>
    <col min="6893" max="6893" width="2.7109375" style="41" customWidth="1"/>
    <col min="6894" max="6894" width="29.42578125" style="41" bestFit="1" customWidth="1"/>
    <col min="6895" max="6895" width="14.85546875" style="41" bestFit="1" customWidth="1"/>
    <col min="6896" max="6896" width="20.28515625" style="41" bestFit="1" customWidth="1"/>
    <col min="6897" max="6898" width="16.7109375" style="41" bestFit="1" customWidth="1"/>
    <col min="6899" max="6899" width="22.28515625" style="41" bestFit="1" customWidth="1"/>
    <col min="6900" max="6900" width="28" style="41" bestFit="1" customWidth="1"/>
    <col min="6901" max="6901" width="23.7109375" style="41" bestFit="1" customWidth="1"/>
    <col min="6902" max="6902" width="22" style="41" bestFit="1" customWidth="1"/>
    <col min="6903" max="6903" width="2.28515625" style="41" customWidth="1"/>
    <col min="6904" max="7132" width="9.140625" style="41"/>
    <col min="7133" max="7133" width="28.42578125" style="41" bestFit="1" customWidth="1"/>
    <col min="7134" max="7134" width="17.42578125" style="41" bestFit="1" customWidth="1"/>
    <col min="7135" max="7135" width="18.28515625" style="41" bestFit="1" customWidth="1"/>
    <col min="7136" max="7136" width="16.7109375" style="41" bestFit="1" customWidth="1"/>
    <col min="7137" max="7137" width="21.28515625" style="41" bestFit="1" customWidth="1"/>
    <col min="7138" max="7138" width="5.42578125" style="41" bestFit="1" customWidth="1"/>
    <col min="7139" max="7139" width="10.5703125" style="41" bestFit="1" customWidth="1"/>
    <col min="7140" max="7140" width="6.28515625" style="41" bestFit="1" customWidth="1"/>
    <col min="7141" max="7141" width="5.42578125" style="41" bestFit="1" customWidth="1"/>
    <col min="7142" max="7142" width="9.5703125" style="41" bestFit="1" customWidth="1"/>
    <col min="7143" max="7143" width="6.42578125" style="41" bestFit="1" customWidth="1"/>
    <col min="7144" max="7144" width="12.42578125" style="41" bestFit="1" customWidth="1"/>
    <col min="7145" max="7145" width="21.42578125" style="41" customWidth="1"/>
    <col min="7146" max="7146" width="12.5703125" style="41" bestFit="1" customWidth="1"/>
    <col min="7147" max="7147" width="25.85546875" style="41" bestFit="1" customWidth="1"/>
    <col min="7148" max="7148" width="27.42578125" style="41" bestFit="1" customWidth="1"/>
    <col min="7149" max="7149" width="2.7109375" style="41" customWidth="1"/>
    <col min="7150" max="7150" width="29.42578125" style="41" bestFit="1" customWidth="1"/>
    <col min="7151" max="7151" width="14.85546875" style="41" bestFit="1" customWidth="1"/>
    <col min="7152" max="7152" width="20.28515625" style="41" bestFit="1" customWidth="1"/>
    <col min="7153" max="7154" width="16.7109375" style="41" bestFit="1" customWidth="1"/>
    <col min="7155" max="7155" width="22.28515625" style="41" bestFit="1" customWidth="1"/>
    <col min="7156" max="7156" width="28" style="41" bestFit="1" customWidth="1"/>
    <col min="7157" max="7157" width="23.7109375" style="41" bestFit="1" customWidth="1"/>
    <col min="7158" max="7158" width="22" style="41" bestFit="1" customWidth="1"/>
    <col min="7159" max="7159" width="2.28515625" style="41" customWidth="1"/>
    <col min="7160" max="7388" width="9.140625" style="41"/>
    <col min="7389" max="7389" width="28.42578125" style="41" bestFit="1" customWidth="1"/>
    <col min="7390" max="7390" width="17.42578125" style="41" bestFit="1" customWidth="1"/>
    <col min="7391" max="7391" width="18.28515625" style="41" bestFit="1" customWidth="1"/>
    <col min="7392" max="7392" width="16.7109375" style="41" bestFit="1" customWidth="1"/>
    <col min="7393" max="7393" width="21.28515625" style="41" bestFit="1" customWidth="1"/>
    <col min="7394" max="7394" width="5.42578125" style="41" bestFit="1" customWidth="1"/>
    <col min="7395" max="7395" width="10.5703125" style="41" bestFit="1" customWidth="1"/>
    <col min="7396" max="7396" width="6.28515625" style="41" bestFit="1" customWidth="1"/>
    <col min="7397" max="7397" width="5.42578125" style="41" bestFit="1" customWidth="1"/>
    <col min="7398" max="7398" width="9.5703125" style="41" bestFit="1" customWidth="1"/>
    <col min="7399" max="7399" width="6.42578125" style="41" bestFit="1" customWidth="1"/>
    <col min="7400" max="7400" width="12.42578125" style="41" bestFit="1" customWidth="1"/>
    <col min="7401" max="7401" width="21.42578125" style="41" customWidth="1"/>
    <col min="7402" max="7402" width="12.5703125" style="41" bestFit="1" customWidth="1"/>
    <col min="7403" max="7403" width="25.85546875" style="41" bestFit="1" customWidth="1"/>
    <col min="7404" max="7404" width="27.42578125" style="41" bestFit="1" customWidth="1"/>
    <col min="7405" max="7405" width="2.7109375" style="41" customWidth="1"/>
    <col min="7406" max="7406" width="29.42578125" style="41" bestFit="1" customWidth="1"/>
    <col min="7407" max="7407" width="14.85546875" style="41" bestFit="1" customWidth="1"/>
    <col min="7408" max="7408" width="20.28515625" style="41" bestFit="1" customWidth="1"/>
    <col min="7409" max="7410" width="16.7109375" style="41" bestFit="1" customWidth="1"/>
    <col min="7411" max="7411" width="22.28515625" style="41" bestFit="1" customWidth="1"/>
    <col min="7412" max="7412" width="28" style="41" bestFit="1" customWidth="1"/>
    <col min="7413" max="7413" width="23.7109375" style="41" bestFit="1" customWidth="1"/>
    <col min="7414" max="7414" width="22" style="41" bestFit="1" customWidth="1"/>
    <col min="7415" max="7415" width="2.28515625" style="41" customWidth="1"/>
    <col min="7416" max="7644" width="9.140625" style="41"/>
    <col min="7645" max="7645" width="28.42578125" style="41" bestFit="1" customWidth="1"/>
    <col min="7646" max="7646" width="17.42578125" style="41" bestFit="1" customWidth="1"/>
    <col min="7647" max="7647" width="18.28515625" style="41" bestFit="1" customWidth="1"/>
    <col min="7648" max="7648" width="16.7109375" style="41" bestFit="1" customWidth="1"/>
    <col min="7649" max="7649" width="21.28515625" style="41" bestFit="1" customWidth="1"/>
    <col min="7650" max="7650" width="5.42578125" style="41" bestFit="1" customWidth="1"/>
    <col min="7651" max="7651" width="10.5703125" style="41" bestFit="1" customWidth="1"/>
    <col min="7652" max="7652" width="6.28515625" style="41" bestFit="1" customWidth="1"/>
    <col min="7653" max="7653" width="5.42578125" style="41" bestFit="1" customWidth="1"/>
    <col min="7654" max="7654" width="9.5703125" style="41" bestFit="1" customWidth="1"/>
    <col min="7655" max="7655" width="6.42578125" style="41" bestFit="1" customWidth="1"/>
    <col min="7656" max="7656" width="12.42578125" style="41" bestFit="1" customWidth="1"/>
    <col min="7657" max="7657" width="21.42578125" style="41" customWidth="1"/>
    <col min="7658" max="7658" width="12.5703125" style="41" bestFit="1" customWidth="1"/>
    <col min="7659" max="7659" width="25.85546875" style="41" bestFit="1" customWidth="1"/>
    <col min="7660" max="7660" width="27.42578125" style="41" bestFit="1" customWidth="1"/>
    <col min="7661" max="7661" width="2.7109375" style="41" customWidth="1"/>
    <col min="7662" max="7662" width="29.42578125" style="41" bestFit="1" customWidth="1"/>
    <col min="7663" max="7663" width="14.85546875" style="41" bestFit="1" customWidth="1"/>
    <col min="7664" max="7664" width="20.28515625" style="41" bestFit="1" customWidth="1"/>
    <col min="7665" max="7666" width="16.7109375" style="41" bestFit="1" customWidth="1"/>
    <col min="7667" max="7667" width="22.28515625" style="41" bestFit="1" customWidth="1"/>
    <col min="7668" max="7668" width="28" style="41" bestFit="1" customWidth="1"/>
    <col min="7669" max="7669" width="23.7109375" style="41" bestFit="1" customWidth="1"/>
    <col min="7670" max="7670" width="22" style="41" bestFit="1" customWidth="1"/>
    <col min="7671" max="7671" width="2.28515625" style="41" customWidth="1"/>
    <col min="7672" max="7900" width="9.140625" style="41"/>
    <col min="7901" max="7901" width="28.42578125" style="41" bestFit="1" customWidth="1"/>
    <col min="7902" max="7902" width="17.42578125" style="41" bestFit="1" customWidth="1"/>
    <col min="7903" max="7903" width="18.28515625" style="41" bestFit="1" customWidth="1"/>
    <col min="7904" max="7904" width="16.7109375" style="41" bestFit="1" customWidth="1"/>
    <col min="7905" max="7905" width="21.28515625" style="41" bestFit="1" customWidth="1"/>
    <col min="7906" max="7906" width="5.42578125" style="41" bestFit="1" customWidth="1"/>
    <col min="7907" max="7907" width="10.5703125" style="41" bestFit="1" customWidth="1"/>
    <col min="7908" max="7908" width="6.28515625" style="41" bestFit="1" customWidth="1"/>
    <col min="7909" max="7909" width="5.42578125" style="41" bestFit="1" customWidth="1"/>
    <col min="7910" max="7910" width="9.5703125" style="41" bestFit="1" customWidth="1"/>
    <col min="7911" max="7911" width="6.42578125" style="41" bestFit="1" customWidth="1"/>
    <col min="7912" max="7912" width="12.42578125" style="41" bestFit="1" customWidth="1"/>
    <col min="7913" max="7913" width="21.42578125" style="41" customWidth="1"/>
    <col min="7914" max="7914" width="12.5703125" style="41" bestFit="1" customWidth="1"/>
    <col min="7915" max="7915" width="25.85546875" style="41" bestFit="1" customWidth="1"/>
    <col min="7916" max="7916" width="27.42578125" style="41" bestFit="1" customWidth="1"/>
    <col min="7917" max="7917" width="2.7109375" style="41" customWidth="1"/>
    <col min="7918" max="7918" width="29.42578125" style="41" bestFit="1" customWidth="1"/>
    <col min="7919" max="7919" width="14.85546875" style="41" bestFit="1" customWidth="1"/>
    <col min="7920" max="7920" width="20.28515625" style="41" bestFit="1" customWidth="1"/>
    <col min="7921" max="7922" width="16.7109375" style="41" bestFit="1" customWidth="1"/>
    <col min="7923" max="7923" width="22.28515625" style="41" bestFit="1" customWidth="1"/>
    <col min="7924" max="7924" width="28" style="41" bestFit="1" customWidth="1"/>
    <col min="7925" max="7925" width="23.7109375" style="41" bestFit="1" customWidth="1"/>
    <col min="7926" max="7926" width="22" style="41" bestFit="1" customWidth="1"/>
    <col min="7927" max="7927" width="2.28515625" style="41" customWidth="1"/>
    <col min="7928" max="8156" width="9.140625" style="41"/>
    <col min="8157" max="8157" width="28.42578125" style="41" bestFit="1" customWidth="1"/>
    <col min="8158" max="8158" width="17.42578125" style="41" bestFit="1" customWidth="1"/>
    <col min="8159" max="8159" width="18.28515625" style="41" bestFit="1" customWidth="1"/>
    <col min="8160" max="8160" width="16.7109375" style="41" bestFit="1" customWidth="1"/>
    <col min="8161" max="8161" width="21.28515625" style="41" bestFit="1" customWidth="1"/>
    <col min="8162" max="8162" width="5.42578125" style="41" bestFit="1" customWidth="1"/>
    <col min="8163" max="8163" width="10.5703125" style="41" bestFit="1" customWidth="1"/>
    <col min="8164" max="8164" width="6.28515625" style="41" bestFit="1" customWidth="1"/>
    <col min="8165" max="8165" width="5.42578125" style="41" bestFit="1" customWidth="1"/>
    <col min="8166" max="8166" width="9.5703125" style="41" bestFit="1" customWidth="1"/>
    <col min="8167" max="8167" width="6.42578125" style="41" bestFit="1" customWidth="1"/>
    <col min="8168" max="8168" width="12.42578125" style="41" bestFit="1" customWidth="1"/>
    <col min="8169" max="8169" width="21.42578125" style="41" customWidth="1"/>
    <col min="8170" max="8170" width="12.5703125" style="41" bestFit="1" customWidth="1"/>
    <col min="8171" max="8171" width="25.85546875" style="41" bestFit="1" customWidth="1"/>
    <col min="8172" max="8172" width="27.42578125" style="41" bestFit="1" customWidth="1"/>
    <col min="8173" max="8173" width="2.7109375" style="41" customWidth="1"/>
    <col min="8174" max="8174" width="29.42578125" style="41" bestFit="1" customWidth="1"/>
    <col min="8175" max="8175" width="14.85546875" style="41" bestFit="1" customWidth="1"/>
    <col min="8176" max="8176" width="20.28515625" style="41" bestFit="1" customWidth="1"/>
    <col min="8177" max="8178" width="16.7109375" style="41" bestFit="1" customWidth="1"/>
    <col min="8179" max="8179" width="22.28515625" style="41" bestFit="1" customWidth="1"/>
    <col min="8180" max="8180" width="28" style="41" bestFit="1" customWidth="1"/>
    <col min="8181" max="8181" width="23.7109375" style="41" bestFit="1" customWidth="1"/>
    <col min="8182" max="8182" width="22" style="41" bestFit="1" customWidth="1"/>
    <col min="8183" max="8183" width="2.28515625" style="41" customWidth="1"/>
    <col min="8184" max="8412" width="9.140625" style="41"/>
    <col min="8413" max="8413" width="28.42578125" style="41" bestFit="1" customWidth="1"/>
    <col min="8414" max="8414" width="17.42578125" style="41" bestFit="1" customWidth="1"/>
    <col min="8415" max="8415" width="18.28515625" style="41" bestFit="1" customWidth="1"/>
    <col min="8416" max="8416" width="16.7109375" style="41" bestFit="1" customWidth="1"/>
    <col min="8417" max="8417" width="21.28515625" style="41" bestFit="1" customWidth="1"/>
    <col min="8418" max="8418" width="5.42578125" style="41" bestFit="1" customWidth="1"/>
    <col min="8419" max="8419" width="10.5703125" style="41" bestFit="1" customWidth="1"/>
    <col min="8420" max="8420" width="6.28515625" style="41" bestFit="1" customWidth="1"/>
    <col min="8421" max="8421" width="5.42578125" style="41" bestFit="1" customWidth="1"/>
    <col min="8422" max="8422" width="9.5703125" style="41" bestFit="1" customWidth="1"/>
    <col min="8423" max="8423" width="6.42578125" style="41" bestFit="1" customWidth="1"/>
    <col min="8424" max="8424" width="12.42578125" style="41" bestFit="1" customWidth="1"/>
    <col min="8425" max="8425" width="21.42578125" style="41" customWidth="1"/>
    <col min="8426" max="8426" width="12.5703125" style="41" bestFit="1" customWidth="1"/>
    <col min="8427" max="8427" width="25.85546875" style="41" bestFit="1" customWidth="1"/>
    <col min="8428" max="8428" width="27.42578125" style="41" bestFit="1" customWidth="1"/>
    <col min="8429" max="8429" width="2.7109375" style="41" customWidth="1"/>
    <col min="8430" max="8430" width="29.42578125" style="41" bestFit="1" customWidth="1"/>
    <col min="8431" max="8431" width="14.85546875" style="41" bestFit="1" customWidth="1"/>
    <col min="8432" max="8432" width="20.28515625" style="41" bestFit="1" customWidth="1"/>
    <col min="8433" max="8434" width="16.7109375" style="41" bestFit="1" customWidth="1"/>
    <col min="8435" max="8435" width="22.28515625" style="41" bestFit="1" customWidth="1"/>
    <col min="8436" max="8436" width="28" style="41" bestFit="1" customWidth="1"/>
    <col min="8437" max="8437" width="23.7109375" style="41" bestFit="1" customWidth="1"/>
    <col min="8438" max="8438" width="22" style="41" bestFit="1" customWidth="1"/>
    <col min="8439" max="8439" width="2.28515625" style="41" customWidth="1"/>
    <col min="8440" max="8668" width="9.140625" style="41"/>
    <col min="8669" max="8669" width="28.42578125" style="41" bestFit="1" customWidth="1"/>
    <col min="8670" max="8670" width="17.42578125" style="41" bestFit="1" customWidth="1"/>
    <col min="8671" max="8671" width="18.28515625" style="41" bestFit="1" customWidth="1"/>
    <col min="8672" max="8672" width="16.7109375" style="41" bestFit="1" customWidth="1"/>
    <col min="8673" max="8673" width="21.28515625" style="41" bestFit="1" customWidth="1"/>
    <col min="8674" max="8674" width="5.42578125" style="41" bestFit="1" customWidth="1"/>
    <col min="8675" max="8675" width="10.5703125" style="41" bestFit="1" customWidth="1"/>
    <col min="8676" max="8676" width="6.28515625" style="41" bestFit="1" customWidth="1"/>
    <col min="8677" max="8677" width="5.42578125" style="41" bestFit="1" customWidth="1"/>
    <col min="8678" max="8678" width="9.5703125" style="41" bestFit="1" customWidth="1"/>
    <col min="8679" max="8679" width="6.42578125" style="41" bestFit="1" customWidth="1"/>
    <col min="8680" max="8680" width="12.42578125" style="41" bestFit="1" customWidth="1"/>
    <col min="8681" max="8681" width="21.42578125" style="41" customWidth="1"/>
    <col min="8682" max="8682" width="12.5703125" style="41" bestFit="1" customWidth="1"/>
    <col min="8683" max="8683" width="25.85546875" style="41" bestFit="1" customWidth="1"/>
    <col min="8684" max="8684" width="27.42578125" style="41" bestFit="1" customWidth="1"/>
    <col min="8685" max="8685" width="2.7109375" style="41" customWidth="1"/>
    <col min="8686" max="8686" width="29.42578125" style="41" bestFit="1" customWidth="1"/>
    <col min="8687" max="8687" width="14.85546875" style="41" bestFit="1" customWidth="1"/>
    <col min="8688" max="8688" width="20.28515625" style="41" bestFit="1" customWidth="1"/>
    <col min="8689" max="8690" width="16.7109375" style="41" bestFit="1" customWidth="1"/>
    <col min="8691" max="8691" width="22.28515625" style="41" bestFit="1" customWidth="1"/>
    <col min="8692" max="8692" width="28" style="41" bestFit="1" customWidth="1"/>
    <col min="8693" max="8693" width="23.7109375" style="41" bestFit="1" customWidth="1"/>
    <col min="8694" max="8694" width="22" style="41" bestFit="1" customWidth="1"/>
    <col min="8695" max="8695" width="2.28515625" style="41" customWidth="1"/>
    <col min="8696" max="8924" width="9.140625" style="41"/>
    <col min="8925" max="8925" width="28.42578125" style="41" bestFit="1" customWidth="1"/>
    <col min="8926" max="8926" width="17.42578125" style="41" bestFit="1" customWidth="1"/>
    <col min="8927" max="8927" width="18.28515625" style="41" bestFit="1" customWidth="1"/>
    <col min="8928" max="8928" width="16.7109375" style="41" bestFit="1" customWidth="1"/>
    <col min="8929" max="8929" width="21.28515625" style="41" bestFit="1" customWidth="1"/>
    <col min="8930" max="8930" width="5.42578125" style="41" bestFit="1" customWidth="1"/>
    <col min="8931" max="8931" width="10.5703125" style="41" bestFit="1" customWidth="1"/>
    <col min="8932" max="8932" width="6.28515625" style="41" bestFit="1" customWidth="1"/>
    <col min="8933" max="8933" width="5.42578125" style="41" bestFit="1" customWidth="1"/>
    <col min="8934" max="8934" width="9.5703125" style="41" bestFit="1" customWidth="1"/>
    <col min="8935" max="8935" width="6.42578125" style="41" bestFit="1" customWidth="1"/>
    <col min="8936" max="8936" width="12.42578125" style="41" bestFit="1" customWidth="1"/>
    <col min="8937" max="8937" width="21.42578125" style="41" customWidth="1"/>
    <col min="8938" max="8938" width="12.5703125" style="41" bestFit="1" customWidth="1"/>
    <col min="8939" max="8939" width="25.85546875" style="41" bestFit="1" customWidth="1"/>
    <col min="8940" max="8940" width="27.42578125" style="41" bestFit="1" customWidth="1"/>
    <col min="8941" max="8941" width="2.7109375" style="41" customWidth="1"/>
    <col min="8942" max="8942" width="29.42578125" style="41" bestFit="1" customWidth="1"/>
    <col min="8943" max="8943" width="14.85546875" style="41" bestFit="1" customWidth="1"/>
    <col min="8944" max="8944" width="20.28515625" style="41" bestFit="1" customWidth="1"/>
    <col min="8945" max="8946" width="16.7109375" style="41" bestFit="1" customWidth="1"/>
    <col min="8947" max="8947" width="22.28515625" style="41" bestFit="1" customWidth="1"/>
    <col min="8948" max="8948" width="28" style="41" bestFit="1" customWidth="1"/>
    <col min="8949" max="8949" width="23.7109375" style="41" bestFit="1" customWidth="1"/>
    <col min="8950" max="8950" width="22" style="41" bestFit="1" customWidth="1"/>
    <col min="8951" max="8951" width="2.28515625" style="41" customWidth="1"/>
    <col min="8952" max="9180" width="9.140625" style="41"/>
    <col min="9181" max="9181" width="28.42578125" style="41" bestFit="1" customWidth="1"/>
    <col min="9182" max="9182" width="17.42578125" style="41" bestFit="1" customWidth="1"/>
    <col min="9183" max="9183" width="18.28515625" style="41" bestFit="1" customWidth="1"/>
    <col min="9184" max="9184" width="16.7109375" style="41" bestFit="1" customWidth="1"/>
    <col min="9185" max="9185" width="21.28515625" style="41" bestFit="1" customWidth="1"/>
    <col min="9186" max="9186" width="5.42578125" style="41" bestFit="1" customWidth="1"/>
    <col min="9187" max="9187" width="10.5703125" style="41" bestFit="1" customWidth="1"/>
    <col min="9188" max="9188" width="6.28515625" style="41" bestFit="1" customWidth="1"/>
    <col min="9189" max="9189" width="5.42578125" style="41" bestFit="1" customWidth="1"/>
    <col min="9190" max="9190" width="9.5703125" style="41" bestFit="1" customWidth="1"/>
    <col min="9191" max="9191" width="6.42578125" style="41" bestFit="1" customWidth="1"/>
    <col min="9192" max="9192" width="12.42578125" style="41" bestFit="1" customWidth="1"/>
    <col min="9193" max="9193" width="21.42578125" style="41" customWidth="1"/>
    <col min="9194" max="9194" width="12.5703125" style="41" bestFit="1" customWidth="1"/>
    <col min="9195" max="9195" width="25.85546875" style="41" bestFit="1" customWidth="1"/>
    <col min="9196" max="9196" width="27.42578125" style="41" bestFit="1" customWidth="1"/>
    <col min="9197" max="9197" width="2.7109375" style="41" customWidth="1"/>
    <col min="9198" max="9198" width="29.42578125" style="41" bestFit="1" customWidth="1"/>
    <col min="9199" max="9199" width="14.85546875" style="41" bestFit="1" customWidth="1"/>
    <col min="9200" max="9200" width="20.28515625" style="41" bestFit="1" customWidth="1"/>
    <col min="9201" max="9202" width="16.7109375" style="41" bestFit="1" customWidth="1"/>
    <col min="9203" max="9203" width="22.28515625" style="41" bestFit="1" customWidth="1"/>
    <col min="9204" max="9204" width="28" style="41" bestFit="1" customWidth="1"/>
    <col min="9205" max="9205" width="23.7109375" style="41" bestFit="1" customWidth="1"/>
    <col min="9206" max="9206" width="22" style="41" bestFit="1" customWidth="1"/>
    <col min="9207" max="9207" width="2.28515625" style="41" customWidth="1"/>
    <col min="9208" max="9436" width="9.140625" style="41"/>
    <col min="9437" max="9437" width="28.42578125" style="41" bestFit="1" customWidth="1"/>
    <col min="9438" max="9438" width="17.42578125" style="41" bestFit="1" customWidth="1"/>
    <col min="9439" max="9439" width="18.28515625" style="41" bestFit="1" customWidth="1"/>
    <col min="9440" max="9440" width="16.7109375" style="41" bestFit="1" customWidth="1"/>
    <col min="9441" max="9441" width="21.28515625" style="41" bestFit="1" customWidth="1"/>
    <col min="9442" max="9442" width="5.42578125" style="41" bestFit="1" customWidth="1"/>
    <col min="9443" max="9443" width="10.5703125" style="41" bestFit="1" customWidth="1"/>
    <col min="9444" max="9444" width="6.28515625" style="41" bestFit="1" customWidth="1"/>
    <col min="9445" max="9445" width="5.42578125" style="41" bestFit="1" customWidth="1"/>
    <col min="9446" max="9446" width="9.5703125" style="41" bestFit="1" customWidth="1"/>
    <col min="9447" max="9447" width="6.42578125" style="41" bestFit="1" customWidth="1"/>
    <col min="9448" max="9448" width="12.42578125" style="41" bestFit="1" customWidth="1"/>
    <col min="9449" max="9449" width="21.42578125" style="41" customWidth="1"/>
    <col min="9450" max="9450" width="12.5703125" style="41" bestFit="1" customWidth="1"/>
    <col min="9451" max="9451" width="25.85546875" style="41" bestFit="1" customWidth="1"/>
    <col min="9452" max="9452" width="27.42578125" style="41" bestFit="1" customWidth="1"/>
    <col min="9453" max="9453" width="2.7109375" style="41" customWidth="1"/>
    <col min="9454" max="9454" width="29.42578125" style="41" bestFit="1" customWidth="1"/>
    <col min="9455" max="9455" width="14.85546875" style="41" bestFit="1" customWidth="1"/>
    <col min="9456" max="9456" width="20.28515625" style="41" bestFit="1" customWidth="1"/>
    <col min="9457" max="9458" width="16.7109375" style="41" bestFit="1" customWidth="1"/>
    <col min="9459" max="9459" width="22.28515625" style="41" bestFit="1" customWidth="1"/>
    <col min="9460" max="9460" width="28" style="41" bestFit="1" customWidth="1"/>
    <col min="9461" max="9461" width="23.7109375" style="41" bestFit="1" customWidth="1"/>
    <col min="9462" max="9462" width="22" style="41" bestFit="1" customWidth="1"/>
    <col min="9463" max="9463" width="2.28515625" style="41" customWidth="1"/>
    <col min="9464" max="9692" width="9.140625" style="41"/>
    <col min="9693" max="9693" width="28.42578125" style="41" bestFit="1" customWidth="1"/>
    <col min="9694" max="9694" width="17.42578125" style="41" bestFit="1" customWidth="1"/>
    <col min="9695" max="9695" width="18.28515625" style="41" bestFit="1" customWidth="1"/>
    <col min="9696" max="9696" width="16.7109375" style="41" bestFit="1" customWidth="1"/>
    <col min="9697" max="9697" width="21.28515625" style="41" bestFit="1" customWidth="1"/>
    <col min="9698" max="9698" width="5.42578125" style="41" bestFit="1" customWidth="1"/>
    <col min="9699" max="9699" width="10.5703125" style="41" bestFit="1" customWidth="1"/>
    <col min="9700" max="9700" width="6.28515625" style="41" bestFit="1" customWidth="1"/>
    <col min="9701" max="9701" width="5.42578125" style="41" bestFit="1" customWidth="1"/>
    <col min="9702" max="9702" width="9.5703125" style="41" bestFit="1" customWidth="1"/>
    <col min="9703" max="9703" width="6.42578125" style="41" bestFit="1" customWidth="1"/>
    <col min="9704" max="9704" width="12.42578125" style="41" bestFit="1" customWidth="1"/>
    <col min="9705" max="9705" width="21.42578125" style="41" customWidth="1"/>
    <col min="9706" max="9706" width="12.5703125" style="41" bestFit="1" customWidth="1"/>
    <col min="9707" max="9707" width="25.85546875" style="41" bestFit="1" customWidth="1"/>
    <col min="9708" max="9708" width="27.42578125" style="41" bestFit="1" customWidth="1"/>
    <col min="9709" max="9709" width="2.7109375" style="41" customWidth="1"/>
    <col min="9710" max="9710" width="29.42578125" style="41" bestFit="1" customWidth="1"/>
    <col min="9711" max="9711" width="14.85546875" style="41" bestFit="1" customWidth="1"/>
    <col min="9712" max="9712" width="20.28515625" style="41" bestFit="1" customWidth="1"/>
    <col min="9713" max="9714" width="16.7109375" style="41" bestFit="1" customWidth="1"/>
    <col min="9715" max="9715" width="22.28515625" style="41" bestFit="1" customWidth="1"/>
    <col min="9716" max="9716" width="28" style="41" bestFit="1" customWidth="1"/>
    <col min="9717" max="9717" width="23.7109375" style="41" bestFit="1" customWidth="1"/>
    <col min="9718" max="9718" width="22" style="41" bestFit="1" customWidth="1"/>
    <col min="9719" max="9719" width="2.28515625" style="41" customWidth="1"/>
    <col min="9720" max="9948" width="9.140625" style="41"/>
    <col min="9949" max="9949" width="28.42578125" style="41" bestFit="1" customWidth="1"/>
    <col min="9950" max="9950" width="17.42578125" style="41" bestFit="1" customWidth="1"/>
    <col min="9951" max="9951" width="18.28515625" style="41" bestFit="1" customWidth="1"/>
    <col min="9952" max="9952" width="16.7109375" style="41" bestFit="1" customWidth="1"/>
    <col min="9953" max="9953" width="21.28515625" style="41" bestFit="1" customWidth="1"/>
    <col min="9954" max="9954" width="5.42578125" style="41" bestFit="1" customWidth="1"/>
    <col min="9955" max="9955" width="10.5703125" style="41" bestFit="1" customWidth="1"/>
    <col min="9956" max="9956" width="6.28515625" style="41" bestFit="1" customWidth="1"/>
    <col min="9957" max="9957" width="5.42578125" style="41" bestFit="1" customWidth="1"/>
    <col min="9958" max="9958" width="9.5703125" style="41" bestFit="1" customWidth="1"/>
    <col min="9959" max="9959" width="6.42578125" style="41" bestFit="1" customWidth="1"/>
    <col min="9960" max="9960" width="12.42578125" style="41" bestFit="1" customWidth="1"/>
    <col min="9961" max="9961" width="21.42578125" style="41" customWidth="1"/>
    <col min="9962" max="9962" width="12.5703125" style="41" bestFit="1" customWidth="1"/>
    <col min="9963" max="9963" width="25.85546875" style="41" bestFit="1" customWidth="1"/>
    <col min="9964" max="9964" width="27.42578125" style="41" bestFit="1" customWidth="1"/>
    <col min="9965" max="9965" width="2.7109375" style="41" customWidth="1"/>
    <col min="9966" max="9966" width="29.42578125" style="41" bestFit="1" customWidth="1"/>
    <col min="9967" max="9967" width="14.85546875" style="41" bestFit="1" customWidth="1"/>
    <col min="9968" max="9968" width="20.28515625" style="41" bestFit="1" customWidth="1"/>
    <col min="9969" max="9970" width="16.7109375" style="41" bestFit="1" customWidth="1"/>
    <col min="9971" max="9971" width="22.28515625" style="41" bestFit="1" customWidth="1"/>
    <col min="9972" max="9972" width="28" style="41" bestFit="1" customWidth="1"/>
    <col min="9973" max="9973" width="23.7109375" style="41" bestFit="1" customWidth="1"/>
    <col min="9974" max="9974" width="22" style="41" bestFit="1" customWidth="1"/>
    <col min="9975" max="9975" width="2.28515625" style="41" customWidth="1"/>
    <col min="9976" max="10204" width="9.140625" style="41"/>
    <col min="10205" max="10205" width="28.42578125" style="41" bestFit="1" customWidth="1"/>
    <col min="10206" max="10206" width="17.42578125" style="41" bestFit="1" customWidth="1"/>
    <col min="10207" max="10207" width="18.28515625" style="41" bestFit="1" customWidth="1"/>
    <col min="10208" max="10208" width="16.7109375" style="41" bestFit="1" customWidth="1"/>
    <col min="10209" max="10209" width="21.28515625" style="41" bestFit="1" customWidth="1"/>
    <col min="10210" max="10210" width="5.42578125" style="41" bestFit="1" customWidth="1"/>
    <col min="10211" max="10211" width="10.5703125" style="41" bestFit="1" customWidth="1"/>
    <col min="10212" max="10212" width="6.28515625" style="41" bestFit="1" customWidth="1"/>
    <col min="10213" max="10213" width="5.42578125" style="41" bestFit="1" customWidth="1"/>
    <col min="10214" max="10214" width="9.5703125" style="41" bestFit="1" customWidth="1"/>
    <col min="10215" max="10215" width="6.42578125" style="41" bestFit="1" customWidth="1"/>
    <col min="10216" max="10216" width="12.42578125" style="41" bestFit="1" customWidth="1"/>
    <col min="10217" max="10217" width="21.42578125" style="41" customWidth="1"/>
    <col min="10218" max="10218" width="12.5703125" style="41" bestFit="1" customWidth="1"/>
    <col min="10219" max="10219" width="25.85546875" style="41" bestFit="1" customWidth="1"/>
    <col min="10220" max="10220" width="27.42578125" style="41" bestFit="1" customWidth="1"/>
    <col min="10221" max="10221" width="2.7109375" style="41" customWidth="1"/>
    <col min="10222" max="10222" width="29.42578125" style="41" bestFit="1" customWidth="1"/>
    <col min="10223" max="10223" width="14.85546875" style="41" bestFit="1" customWidth="1"/>
    <col min="10224" max="10224" width="20.28515625" style="41" bestFit="1" customWidth="1"/>
    <col min="10225" max="10226" width="16.7109375" style="41" bestFit="1" customWidth="1"/>
    <col min="10227" max="10227" width="22.28515625" style="41" bestFit="1" customWidth="1"/>
    <col min="10228" max="10228" width="28" style="41" bestFit="1" customWidth="1"/>
    <col min="10229" max="10229" width="23.7109375" style="41" bestFit="1" customWidth="1"/>
    <col min="10230" max="10230" width="22" style="41" bestFit="1" customWidth="1"/>
    <col min="10231" max="10231" width="2.28515625" style="41" customWidth="1"/>
    <col min="10232" max="10460" width="9.140625" style="41"/>
    <col min="10461" max="10461" width="28.42578125" style="41" bestFit="1" customWidth="1"/>
    <col min="10462" max="10462" width="17.42578125" style="41" bestFit="1" customWidth="1"/>
    <col min="10463" max="10463" width="18.28515625" style="41" bestFit="1" customWidth="1"/>
    <col min="10464" max="10464" width="16.7109375" style="41" bestFit="1" customWidth="1"/>
    <col min="10465" max="10465" width="21.28515625" style="41" bestFit="1" customWidth="1"/>
    <col min="10466" max="10466" width="5.42578125" style="41" bestFit="1" customWidth="1"/>
    <col min="10467" max="10467" width="10.5703125" style="41" bestFit="1" customWidth="1"/>
    <col min="10468" max="10468" width="6.28515625" style="41" bestFit="1" customWidth="1"/>
    <col min="10469" max="10469" width="5.42578125" style="41" bestFit="1" customWidth="1"/>
    <col min="10470" max="10470" width="9.5703125" style="41" bestFit="1" customWidth="1"/>
    <col min="10471" max="10471" width="6.42578125" style="41" bestFit="1" customWidth="1"/>
    <col min="10472" max="10472" width="12.42578125" style="41" bestFit="1" customWidth="1"/>
    <col min="10473" max="10473" width="21.42578125" style="41" customWidth="1"/>
    <col min="10474" max="10474" width="12.5703125" style="41" bestFit="1" customWidth="1"/>
    <col min="10475" max="10475" width="25.85546875" style="41" bestFit="1" customWidth="1"/>
    <col min="10476" max="10476" width="27.42578125" style="41" bestFit="1" customWidth="1"/>
    <col min="10477" max="10477" width="2.7109375" style="41" customWidth="1"/>
    <col min="10478" max="10478" width="29.42578125" style="41" bestFit="1" customWidth="1"/>
    <col min="10479" max="10479" width="14.85546875" style="41" bestFit="1" customWidth="1"/>
    <col min="10480" max="10480" width="20.28515625" style="41" bestFit="1" customWidth="1"/>
    <col min="10481" max="10482" width="16.7109375" style="41" bestFit="1" customWidth="1"/>
    <col min="10483" max="10483" width="22.28515625" style="41" bestFit="1" customWidth="1"/>
    <col min="10484" max="10484" width="28" style="41" bestFit="1" customWidth="1"/>
    <col min="10485" max="10485" width="23.7109375" style="41" bestFit="1" customWidth="1"/>
    <col min="10486" max="10486" width="22" style="41" bestFit="1" customWidth="1"/>
    <col min="10487" max="10487" width="2.28515625" style="41" customWidth="1"/>
    <col min="10488" max="10716" width="9.140625" style="41"/>
    <col min="10717" max="10717" width="28.42578125" style="41" bestFit="1" customWidth="1"/>
    <col min="10718" max="10718" width="17.42578125" style="41" bestFit="1" customWidth="1"/>
    <col min="10719" max="10719" width="18.28515625" style="41" bestFit="1" customWidth="1"/>
    <col min="10720" max="10720" width="16.7109375" style="41" bestFit="1" customWidth="1"/>
    <col min="10721" max="10721" width="21.28515625" style="41" bestFit="1" customWidth="1"/>
    <col min="10722" max="10722" width="5.42578125" style="41" bestFit="1" customWidth="1"/>
    <col min="10723" max="10723" width="10.5703125" style="41" bestFit="1" customWidth="1"/>
    <col min="10724" max="10724" width="6.28515625" style="41" bestFit="1" customWidth="1"/>
    <col min="10725" max="10725" width="5.42578125" style="41" bestFit="1" customWidth="1"/>
    <col min="10726" max="10726" width="9.5703125" style="41" bestFit="1" customWidth="1"/>
    <col min="10727" max="10727" width="6.42578125" style="41" bestFit="1" customWidth="1"/>
    <col min="10728" max="10728" width="12.42578125" style="41" bestFit="1" customWidth="1"/>
    <col min="10729" max="10729" width="21.42578125" style="41" customWidth="1"/>
    <col min="10730" max="10730" width="12.5703125" style="41" bestFit="1" customWidth="1"/>
    <col min="10731" max="10731" width="25.85546875" style="41" bestFit="1" customWidth="1"/>
    <col min="10732" max="10732" width="27.42578125" style="41" bestFit="1" customWidth="1"/>
    <col min="10733" max="10733" width="2.7109375" style="41" customWidth="1"/>
    <col min="10734" max="10734" width="29.42578125" style="41" bestFit="1" customWidth="1"/>
    <col min="10735" max="10735" width="14.85546875" style="41" bestFit="1" customWidth="1"/>
    <col min="10736" max="10736" width="20.28515625" style="41" bestFit="1" customWidth="1"/>
    <col min="10737" max="10738" width="16.7109375" style="41" bestFit="1" customWidth="1"/>
    <col min="10739" max="10739" width="22.28515625" style="41" bestFit="1" customWidth="1"/>
    <col min="10740" max="10740" width="28" style="41" bestFit="1" customWidth="1"/>
    <col min="10741" max="10741" width="23.7109375" style="41" bestFit="1" customWidth="1"/>
    <col min="10742" max="10742" width="22" style="41" bestFit="1" customWidth="1"/>
    <col min="10743" max="10743" width="2.28515625" style="41" customWidth="1"/>
    <col min="10744" max="10972" width="9.140625" style="41"/>
    <col min="10973" max="10973" width="28.42578125" style="41" bestFit="1" customWidth="1"/>
    <col min="10974" max="10974" width="17.42578125" style="41" bestFit="1" customWidth="1"/>
    <col min="10975" max="10975" width="18.28515625" style="41" bestFit="1" customWidth="1"/>
    <col min="10976" max="10976" width="16.7109375" style="41" bestFit="1" customWidth="1"/>
    <col min="10977" max="10977" width="21.28515625" style="41" bestFit="1" customWidth="1"/>
    <col min="10978" max="10978" width="5.42578125" style="41" bestFit="1" customWidth="1"/>
    <col min="10979" max="10979" width="10.5703125" style="41" bestFit="1" customWidth="1"/>
    <col min="10980" max="10980" width="6.28515625" style="41" bestFit="1" customWidth="1"/>
    <col min="10981" max="10981" width="5.42578125" style="41" bestFit="1" customWidth="1"/>
    <col min="10982" max="10982" width="9.5703125" style="41" bestFit="1" customWidth="1"/>
    <col min="10983" max="10983" width="6.42578125" style="41" bestFit="1" customWidth="1"/>
    <col min="10984" max="10984" width="12.42578125" style="41" bestFit="1" customWidth="1"/>
    <col min="10985" max="10985" width="21.42578125" style="41" customWidth="1"/>
    <col min="10986" max="10986" width="12.5703125" style="41" bestFit="1" customWidth="1"/>
    <col min="10987" max="10987" width="25.85546875" style="41" bestFit="1" customWidth="1"/>
    <col min="10988" max="10988" width="27.42578125" style="41" bestFit="1" customWidth="1"/>
    <col min="10989" max="10989" width="2.7109375" style="41" customWidth="1"/>
    <col min="10990" max="10990" width="29.42578125" style="41" bestFit="1" customWidth="1"/>
    <col min="10991" max="10991" width="14.85546875" style="41" bestFit="1" customWidth="1"/>
    <col min="10992" max="10992" width="20.28515625" style="41" bestFit="1" customWidth="1"/>
    <col min="10993" max="10994" width="16.7109375" style="41" bestFit="1" customWidth="1"/>
    <col min="10995" max="10995" width="22.28515625" style="41" bestFit="1" customWidth="1"/>
    <col min="10996" max="10996" width="28" style="41" bestFit="1" customWidth="1"/>
    <col min="10997" max="10997" width="23.7109375" style="41" bestFit="1" customWidth="1"/>
    <col min="10998" max="10998" width="22" style="41" bestFit="1" customWidth="1"/>
    <col min="10999" max="10999" width="2.28515625" style="41" customWidth="1"/>
    <col min="11000" max="11228" width="9.140625" style="41"/>
    <col min="11229" max="11229" width="28.42578125" style="41" bestFit="1" customWidth="1"/>
    <col min="11230" max="11230" width="17.42578125" style="41" bestFit="1" customWidth="1"/>
    <col min="11231" max="11231" width="18.28515625" style="41" bestFit="1" customWidth="1"/>
    <col min="11232" max="11232" width="16.7109375" style="41" bestFit="1" customWidth="1"/>
    <col min="11233" max="11233" width="21.28515625" style="41" bestFit="1" customWidth="1"/>
    <col min="11234" max="11234" width="5.42578125" style="41" bestFit="1" customWidth="1"/>
    <col min="11235" max="11235" width="10.5703125" style="41" bestFit="1" customWidth="1"/>
    <col min="11236" max="11236" width="6.28515625" style="41" bestFit="1" customWidth="1"/>
    <col min="11237" max="11237" width="5.42578125" style="41" bestFit="1" customWidth="1"/>
    <col min="11238" max="11238" width="9.5703125" style="41" bestFit="1" customWidth="1"/>
    <col min="11239" max="11239" width="6.42578125" style="41" bestFit="1" customWidth="1"/>
    <col min="11240" max="11240" width="12.42578125" style="41" bestFit="1" customWidth="1"/>
    <col min="11241" max="11241" width="21.42578125" style="41" customWidth="1"/>
    <col min="11242" max="11242" width="12.5703125" style="41" bestFit="1" customWidth="1"/>
    <col min="11243" max="11243" width="25.85546875" style="41" bestFit="1" customWidth="1"/>
    <col min="11244" max="11244" width="27.42578125" style="41" bestFit="1" customWidth="1"/>
    <col min="11245" max="11245" width="2.7109375" style="41" customWidth="1"/>
    <col min="11246" max="11246" width="29.42578125" style="41" bestFit="1" customWidth="1"/>
    <col min="11247" max="11247" width="14.85546875" style="41" bestFit="1" customWidth="1"/>
    <col min="11248" max="11248" width="20.28515625" style="41" bestFit="1" customWidth="1"/>
    <col min="11249" max="11250" width="16.7109375" style="41" bestFit="1" customWidth="1"/>
    <col min="11251" max="11251" width="22.28515625" style="41" bestFit="1" customWidth="1"/>
    <col min="11252" max="11252" width="28" style="41" bestFit="1" customWidth="1"/>
    <col min="11253" max="11253" width="23.7109375" style="41" bestFit="1" customWidth="1"/>
    <col min="11254" max="11254" width="22" style="41" bestFit="1" customWidth="1"/>
    <col min="11255" max="11255" width="2.28515625" style="41" customWidth="1"/>
    <col min="11256" max="11484" width="9.140625" style="41"/>
    <col min="11485" max="11485" width="28.42578125" style="41" bestFit="1" customWidth="1"/>
    <col min="11486" max="11486" width="17.42578125" style="41" bestFit="1" customWidth="1"/>
    <col min="11487" max="11487" width="18.28515625" style="41" bestFit="1" customWidth="1"/>
    <col min="11488" max="11488" width="16.7109375" style="41" bestFit="1" customWidth="1"/>
    <col min="11489" max="11489" width="21.28515625" style="41" bestFit="1" customWidth="1"/>
    <col min="11490" max="11490" width="5.42578125" style="41" bestFit="1" customWidth="1"/>
    <col min="11491" max="11491" width="10.5703125" style="41" bestFit="1" customWidth="1"/>
    <col min="11492" max="11492" width="6.28515625" style="41" bestFit="1" customWidth="1"/>
    <col min="11493" max="11493" width="5.42578125" style="41" bestFit="1" customWidth="1"/>
    <col min="11494" max="11494" width="9.5703125" style="41" bestFit="1" customWidth="1"/>
    <col min="11495" max="11495" width="6.42578125" style="41" bestFit="1" customWidth="1"/>
    <col min="11496" max="11496" width="12.42578125" style="41" bestFit="1" customWidth="1"/>
    <col min="11497" max="11497" width="21.42578125" style="41" customWidth="1"/>
    <col min="11498" max="11498" width="12.5703125" style="41" bestFit="1" customWidth="1"/>
    <col min="11499" max="11499" width="25.85546875" style="41" bestFit="1" customWidth="1"/>
    <col min="11500" max="11500" width="27.42578125" style="41" bestFit="1" customWidth="1"/>
    <col min="11501" max="11501" width="2.7109375" style="41" customWidth="1"/>
    <col min="11502" max="11502" width="29.42578125" style="41" bestFit="1" customWidth="1"/>
    <col min="11503" max="11503" width="14.85546875" style="41" bestFit="1" customWidth="1"/>
    <col min="11504" max="11504" width="20.28515625" style="41" bestFit="1" customWidth="1"/>
    <col min="11505" max="11506" width="16.7109375" style="41" bestFit="1" customWidth="1"/>
    <col min="11507" max="11507" width="22.28515625" style="41" bestFit="1" customWidth="1"/>
    <col min="11508" max="11508" width="28" style="41" bestFit="1" customWidth="1"/>
    <col min="11509" max="11509" width="23.7109375" style="41" bestFit="1" customWidth="1"/>
    <col min="11510" max="11510" width="22" style="41" bestFit="1" customWidth="1"/>
    <col min="11511" max="11511" width="2.28515625" style="41" customWidth="1"/>
    <col min="11512" max="11740" width="9.140625" style="41"/>
    <col min="11741" max="11741" width="28.42578125" style="41" bestFit="1" customWidth="1"/>
    <col min="11742" max="11742" width="17.42578125" style="41" bestFit="1" customWidth="1"/>
    <col min="11743" max="11743" width="18.28515625" style="41" bestFit="1" customWidth="1"/>
    <col min="11744" max="11744" width="16.7109375" style="41" bestFit="1" customWidth="1"/>
    <col min="11745" max="11745" width="21.28515625" style="41" bestFit="1" customWidth="1"/>
    <col min="11746" max="11746" width="5.42578125" style="41" bestFit="1" customWidth="1"/>
    <col min="11747" max="11747" width="10.5703125" style="41" bestFit="1" customWidth="1"/>
    <col min="11748" max="11748" width="6.28515625" style="41" bestFit="1" customWidth="1"/>
    <col min="11749" max="11749" width="5.42578125" style="41" bestFit="1" customWidth="1"/>
    <col min="11750" max="11750" width="9.5703125" style="41" bestFit="1" customWidth="1"/>
    <col min="11751" max="11751" width="6.42578125" style="41" bestFit="1" customWidth="1"/>
    <col min="11752" max="11752" width="12.42578125" style="41" bestFit="1" customWidth="1"/>
    <col min="11753" max="11753" width="21.42578125" style="41" customWidth="1"/>
    <col min="11754" max="11754" width="12.5703125" style="41" bestFit="1" customWidth="1"/>
    <col min="11755" max="11755" width="25.85546875" style="41" bestFit="1" customWidth="1"/>
    <col min="11756" max="11756" width="27.42578125" style="41" bestFit="1" customWidth="1"/>
    <col min="11757" max="11757" width="2.7109375" style="41" customWidth="1"/>
    <col min="11758" max="11758" width="29.42578125" style="41" bestFit="1" customWidth="1"/>
    <col min="11759" max="11759" width="14.85546875" style="41" bestFit="1" customWidth="1"/>
    <col min="11760" max="11760" width="20.28515625" style="41" bestFit="1" customWidth="1"/>
    <col min="11761" max="11762" width="16.7109375" style="41" bestFit="1" customWidth="1"/>
    <col min="11763" max="11763" width="22.28515625" style="41" bestFit="1" customWidth="1"/>
    <col min="11764" max="11764" width="28" style="41" bestFit="1" customWidth="1"/>
    <col min="11765" max="11765" width="23.7109375" style="41" bestFit="1" customWidth="1"/>
    <col min="11766" max="11766" width="22" style="41" bestFit="1" customWidth="1"/>
    <col min="11767" max="11767" width="2.28515625" style="41" customWidth="1"/>
    <col min="11768" max="11996" width="9.140625" style="41"/>
    <col min="11997" max="11997" width="28.42578125" style="41" bestFit="1" customWidth="1"/>
    <col min="11998" max="11998" width="17.42578125" style="41" bestFit="1" customWidth="1"/>
    <col min="11999" max="11999" width="18.28515625" style="41" bestFit="1" customWidth="1"/>
    <col min="12000" max="12000" width="16.7109375" style="41" bestFit="1" customWidth="1"/>
    <col min="12001" max="12001" width="21.28515625" style="41" bestFit="1" customWidth="1"/>
    <col min="12002" max="12002" width="5.42578125" style="41" bestFit="1" customWidth="1"/>
    <col min="12003" max="12003" width="10.5703125" style="41" bestFit="1" customWidth="1"/>
    <col min="12004" max="12004" width="6.28515625" style="41" bestFit="1" customWidth="1"/>
    <col min="12005" max="12005" width="5.42578125" style="41" bestFit="1" customWidth="1"/>
    <col min="12006" max="12006" width="9.5703125" style="41" bestFit="1" customWidth="1"/>
    <col min="12007" max="12007" width="6.42578125" style="41" bestFit="1" customWidth="1"/>
    <col min="12008" max="12008" width="12.42578125" style="41" bestFit="1" customWidth="1"/>
    <col min="12009" max="12009" width="21.42578125" style="41" customWidth="1"/>
    <col min="12010" max="12010" width="12.5703125" style="41" bestFit="1" customWidth="1"/>
    <col min="12011" max="12011" width="25.85546875" style="41" bestFit="1" customWidth="1"/>
    <col min="12012" max="12012" width="27.42578125" style="41" bestFit="1" customWidth="1"/>
    <col min="12013" max="12013" width="2.7109375" style="41" customWidth="1"/>
    <col min="12014" max="12014" width="29.42578125" style="41" bestFit="1" customWidth="1"/>
    <col min="12015" max="12015" width="14.85546875" style="41" bestFit="1" customWidth="1"/>
    <col min="12016" max="12016" width="20.28515625" style="41" bestFit="1" customWidth="1"/>
    <col min="12017" max="12018" width="16.7109375" style="41" bestFit="1" customWidth="1"/>
    <col min="12019" max="12019" width="22.28515625" style="41" bestFit="1" customWidth="1"/>
    <col min="12020" max="12020" width="28" style="41" bestFit="1" customWidth="1"/>
    <col min="12021" max="12021" width="23.7109375" style="41" bestFit="1" customWidth="1"/>
    <col min="12022" max="12022" width="22" style="41" bestFit="1" customWidth="1"/>
    <col min="12023" max="12023" width="2.28515625" style="41" customWidth="1"/>
    <col min="12024" max="12252" width="9.140625" style="41"/>
    <col min="12253" max="12253" width="28.42578125" style="41" bestFit="1" customWidth="1"/>
    <col min="12254" max="12254" width="17.42578125" style="41" bestFit="1" customWidth="1"/>
    <col min="12255" max="12255" width="18.28515625" style="41" bestFit="1" customWidth="1"/>
    <col min="12256" max="12256" width="16.7109375" style="41" bestFit="1" customWidth="1"/>
    <col min="12257" max="12257" width="21.28515625" style="41" bestFit="1" customWidth="1"/>
    <col min="12258" max="12258" width="5.42578125" style="41" bestFit="1" customWidth="1"/>
    <col min="12259" max="12259" width="10.5703125" style="41" bestFit="1" customWidth="1"/>
    <col min="12260" max="12260" width="6.28515625" style="41" bestFit="1" customWidth="1"/>
    <col min="12261" max="12261" width="5.42578125" style="41" bestFit="1" customWidth="1"/>
    <col min="12262" max="12262" width="9.5703125" style="41" bestFit="1" customWidth="1"/>
    <col min="12263" max="12263" width="6.42578125" style="41" bestFit="1" customWidth="1"/>
    <col min="12264" max="12264" width="12.42578125" style="41" bestFit="1" customWidth="1"/>
    <col min="12265" max="12265" width="21.42578125" style="41" customWidth="1"/>
    <col min="12266" max="12266" width="12.5703125" style="41" bestFit="1" customWidth="1"/>
    <col min="12267" max="12267" width="25.85546875" style="41" bestFit="1" customWidth="1"/>
    <col min="12268" max="12268" width="27.42578125" style="41" bestFit="1" customWidth="1"/>
    <col min="12269" max="12269" width="2.7109375" style="41" customWidth="1"/>
    <col min="12270" max="12270" width="29.42578125" style="41" bestFit="1" customWidth="1"/>
    <col min="12271" max="12271" width="14.85546875" style="41" bestFit="1" customWidth="1"/>
    <col min="12272" max="12272" width="20.28515625" style="41" bestFit="1" customWidth="1"/>
    <col min="12273" max="12274" width="16.7109375" style="41" bestFit="1" customWidth="1"/>
    <col min="12275" max="12275" width="22.28515625" style="41" bestFit="1" customWidth="1"/>
    <col min="12276" max="12276" width="28" style="41" bestFit="1" customWidth="1"/>
    <col min="12277" max="12277" width="23.7109375" style="41" bestFit="1" customWidth="1"/>
    <col min="12278" max="12278" width="22" style="41" bestFit="1" customWidth="1"/>
    <col min="12279" max="12279" width="2.28515625" style="41" customWidth="1"/>
    <col min="12280" max="12508" width="9.140625" style="41"/>
    <col min="12509" max="12509" width="28.42578125" style="41" bestFit="1" customWidth="1"/>
    <col min="12510" max="12510" width="17.42578125" style="41" bestFit="1" customWidth="1"/>
    <col min="12511" max="12511" width="18.28515625" style="41" bestFit="1" customWidth="1"/>
    <col min="12512" max="12512" width="16.7109375" style="41" bestFit="1" customWidth="1"/>
    <col min="12513" max="12513" width="21.28515625" style="41" bestFit="1" customWidth="1"/>
    <col min="12514" max="12514" width="5.42578125" style="41" bestFit="1" customWidth="1"/>
    <col min="12515" max="12515" width="10.5703125" style="41" bestFit="1" customWidth="1"/>
    <col min="12516" max="12516" width="6.28515625" style="41" bestFit="1" customWidth="1"/>
    <col min="12517" max="12517" width="5.42578125" style="41" bestFit="1" customWidth="1"/>
    <col min="12518" max="12518" width="9.5703125" style="41" bestFit="1" customWidth="1"/>
    <col min="12519" max="12519" width="6.42578125" style="41" bestFit="1" customWidth="1"/>
    <col min="12520" max="12520" width="12.42578125" style="41" bestFit="1" customWidth="1"/>
    <col min="12521" max="12521" width="21.42578125" style="41" customWidth="1"/>
    <col min="12522" max="12522" width="12.5703125" style="41" bestFit="1" customWidth="1"/>
    <col min="12523" max="12523" width="25.85546875" style="41" bestFit="1" customWidth="1"/>
    <col min="12524" max="12524" width="27.42578125" style="41" bestFit="1" customWidth="1"/>
    <col min="12525" max="12525" width="2.7109375" style="41" customWidth="1"/>
    <col min="12526" max="12526" width="29.42578125" style="41" bestFit="1" customWidth="1"/>
    <col min="12527" max="12527" width="14.85546875" style="41" bestFit="1" customWidth="1"/>
    <col min="12528" max="12528" width="20.28515625" style="41" bestFit="1" customWidth="1"/>
    <col min="12529" max="12530" width="16.7109375" style="41" bestFit="1" customWidth="1"/>
    <col min="12531" max="12531" width="22.28515625" style="41" bestFit="1" customWidth="1"/>
    <col min="12532" max="12532" width="28" style="41" bestFit="1" customWidth="1"/>
    <col min="12533" max="12533" width="23.7109375" style="41" bestFit="1" customWidth="1"/>
    <col min="12534" max="12534" width="22" style="41" bestFit="1" customWidth="1"/>
    <col min="12535" max="12535" width="2.28515625" style="41" customWidth="1"/>
    <col min="12536" max="12764" width="9.140625" style="41"/>
    <col min="12765" max="12765" width="28.42578125" style="41" bestFit="1" customWidth="1"/>
    <col min="12766" max="12766" width="17.42578125" style="41" bestFit="1" customWidth="1"/>
    <col min="12767" max="12767" width="18.28515625" style="41" bestFit="1" customWidth="1"/>
    <col min="12768" max="12768" width="16.7109375" style="41" bestFit="1" customWidth="1"/>
    <col min="12769" max="12769" width="21.28515625" style="41" bestFit="1" customWidth="1"/>
    <col min="12770" max="12770" width="5.42578125" style="41" bestFit="1" customWidth="1"/>
    <col min="12771" max="12771" width="10.5703125" style="41" bestFit="1" customWidth="1"/>
    <col min="12772" max="12772" width="6.28515625" style="41" bestFit="1" customWidth="1"/>
    <col min="12773" max="12773" width="5.42578125" style="41" bestFit="1" customWidth="1"/>
    <col min="12774" max="12774" width="9.5703125" style="41" bestFit="1" customWidth="1"/>
    <col min="12775" max="12775" width="6.42578125" style="41" bestFit="1" customWidth="1"/>
    <col min="12776" max="12776" width="12.42578125" style="41" bestFit="1" customWidth="1"/>
    <col min="12777" max="12777" width="21.42578125" style="41" customWidth="1"/>
    <col min="12778" max="12778" width="12.5703125" style="41" bestFit="1" customWidth="1"/>
    <col min="12779" max="12779" width="25.85546875" style="41" bestFit="1" customWidth="1"/>
    <col min="12780" max="12780" width="27.42578125" style="41" bestFit="1" customWidth="1"/>
    <col min="12781" max="12781" width="2.7109375" style="41" customWidth="1"/>
    <col min="12782" max="12782" width="29.42578125" style="41" bestFit="1" customWidth="1"/>
    <col min="12783" max="12783" width="14.85546875" style="41" bestFit="1" customWidth="1"/>
    <col min="12784" max="12784" width="20.28515625" style="41" bestFit="1" customWidth="1"/>
    <col min="12785" max="12786" width="16.7109375" style="41" bestFit="1" customWidth="1"/>
    <col min="12787" max="12787" width="22.28515625" style="41" bestFit="1" customWidth="1"/>
    <col min="12788" max="12788" width="28" style="41" bestFit="1" customWidth="1"/>
    <col min="12789" max="12789" width="23.7109375" style="41" bestFit="1" customWidth="1"/>
    <col min="12790" max="12790" width="22" style="41" bestFit="1" customWidth="1"/>
    <col min="12791" max="12791" width="2.28515625" style="41" customWidth="1"/>
    <col min="12792" max="13020" width="9.140625" style="41"/>
    <col min="13021" max="13021" width="28.42578125" style="41" bestFit="1" customWidth="1"/>
    <col min="13022" max="13022" width="17.42578125" style="41" bestFit="1" customWidth="1"/>
    <col min="13023" max="13023" width="18.28515625" style="41" bestFit="1" customWidth="1"/>
    <col min="13024" max="13024" width="16.7109375" style="41" bestFit="1" customWidth="1"/>
    <col min="13025" max="13025" width="21.28515625" style="41" bestFit="1" customWidth="1"/>
    <col min="13026" max="13026" width="5.42578125" style="41" bestFit="1" customWidth="1"/>
    <col min="13027" max="13027" width="10.5703125" style="41" bestFit="1" customWidth="1"/>
    <col min="13028" max="13028" width="6.28515625" style="41" bestFit="1" customWidth="1"/>
    <col min="13029" max="13029" width="5.42578125" style="41" bestFit="1" customWidth="1"/>
    <col min="13030" max="13030" width="9.5703125" style="41" bestFit="1" customWidth="1"/>
    <col min="13031" max="13031" width="6.42578125" style="41" bestFit="1" customWidth="1"/>
    <col min="13032" max="13032" width="12.42578125" style="41" bestFit="1" customWidth="1"/>
    <col min="13033" max="13033" width="21.42578125" style="41" customWidth="1"/>
    <col min="13034" max="13034" width="12.5703125" style="41" bestFit="1" customWidth="1"/>
    <col min="13035" max="13035" width="25.85546875" style="41" bestFit="1" customWidth="1"/>
    <col min="13036" max="13036" width="27.42578125" style="41" bestFit="1" customWidth="1"/>
    <col min="13037" max="13037" width="2.7109375" style="41" customWidth="1"/>
    <col min="13038" max="13038" width="29.42578125" style="41" bestFit="1" customWidth="1"/>
    <col min="13039" max="13039" width="14.85546875" style="41" bestFit="1" customWidth="1"/>
    <col min="13040" max="13040" width="20.28515625" style="41" bestFit="1" customWidth="1"/>
    <col min="13041" max="13042" width="16.7109375" style="41" bestFit="1" customWidth="1"/>
    <col min="13043" max="13043" width="22.28515625" style="41" bestFit="1" customWidth="1"/>
    <col min="13044" max="13044" width="28" style="41" bestFit="1" customWidth="1"/>
    <col min="13045" max="13045" width="23.7109375" style="41" bestFit="1" customWidth="1"/>
    <col min="13046" max="13046" width="22" style="41" bestFit="1" customWidth="1"/>
    <col min="13047" max="13047" width="2.28515625" style="41" customWidth="1"/>
    <col min="13048" max="13276" width="9.140625" style="41"/>
    <col min="13277" max="13277" width="28.42578125" style="41" bestFit="1" customWidth="1"/>
    <col min="13278" max="13278" width="17.42578125" style="41" bestFit="1" customWidth="1"/>
    <col min="13279" max="13279" width="18.28515625" style="41" bestFit="1" customWidth="1"/>
    <col min="13280" max="13280" width="16.7109375" style="41" bestFit="1" customWidth="1"/>
    <col min="13281" max="13281" width="21.28515625" style="41" bestFit="1" customWidth="1"/>
    <col min="13282" max="13282" width="5.42578125" style="41" bestFit="1" customWidth="1"/>
    <col min="13283" max="13283" width="10.5703125" style="41" bestFit="1" customWidth="1"/>
    <col min="13284" max="13284" width="6.28515625" style="41" bestFit="1" customWidth="1"/>
    <col min="13285" max="13285" width="5.42578125" style="41" bestFit="1" customWidth="1"/>
    <col min="13286" max="13286" width="9.5703125" style="41" bestFit="1" customWidth="1"/>
    <col min="13287" max="13287" width="6.42578125" style="41" bestFit="1" customWidth="1"/>
    <col min="13288" max="13288" width="12.42578125" style="41" bestFit="1" customWidth="1"/>
    <col min="13289" max="13289" width="21.42578125" style="41" customWidth="1"/>
    <col min="13290" max="13290" width="12.5703125" style="41" bestFit="1" customWidth="1"/>
    <col min="13291" max="13291" width="25.85546875" style="41" bestFit="1" customWidth="1"/>
    <col min="13292" max="13292" width="27.42578125" style="41" bestFit="1" customWidth="1"/>
    <col min="13293" max="13293" width="2.7109375" style="41" customWidth="1"/>
    <col min="13294" max="13294" width="29.42578125" style="41" bestFit="1" customWidth="1"/>
    <col min="13295" max="13295" width="14.85546875" style="41" bestFit="1" customWidth="1"/>
    <col min="13296" max="13296" width="20.28515625" style="41" bestFit="1" customWidth="1"/>
    <col min="13297" max="13298" width="16.7109375" style="41" bestFit="1" customWidth="1"/>
    <col min="13299" max="13299" width="22.28515625" style="41" bestFit="1" customWidth="1"/>
    <col min="13300" max="13300" width="28" style="41" bestFit="1" customWidth="1"/>
    <col min="13301" max="13301" width="23.7109375" style="41" bestFit="1" customWidth="1"/>
    <col min="13302" max="13302" width="22" style="41" bestFit="1" customWidth="1"/>
    <col min="13303" max="13303" width="2.28515625" style="41" customWidth="1"/>
    <col min="13304" max="13532" width="9.140625" style="41"/>
    <col min="13533" max="13533" width="28.42578125" style="41" bestFit="1" customWidth="1"/>
    <col min="13534" max="13534" width="17.42578125" style="41" bestFit="1" customWidth="1"/>
    <col min="13535" max="13535" width="18.28515625" style="41" bestFit="1" customWidth="1"/>
    <col min="13536" max="13536" width="16.7109375" style="41" bestFit="1" customWidth="1"/>
    <col min="13537" max="13537" width="21.28515625" style="41" bestFit="1" customWidth="1"/>
    <col min="13538" max="13538" width="5.42578125" style="41" bestFit="1" customWidth="1"/>
    <col min="13539" max="13539" width="10.5703125" style="41" bestFit="1" customWidth="1"/>
    <col min="13540" max="13540" width="6.28515625" style="41" bestFit="1" customWidth="1"/>
    <col min="13541" max="13541" width="5.42578125" style="41" bestFit="1" customWidth="1"/>
    <col min="13542" max="13542" width="9.5703125" style="41" bestFit="1" customWidth="1"/>
    <col min="13543" max="13543" width="6.42578125" style="41" bestFit="1" customWidth="1"/>
    <col min="13544" max="13544" width="12.42578125" style="41" bestFit="1" customWidth="1"/>
    <col min="13545" max="13545" width="21.42578125" style="41" customWidth="1"/>
    <col min="13546" max="13546" width="12.5703125" style="41" bestFit="1" customWidth="1"/>
    <col min="13547" max="13547" width="25.85546875" style="41" bestFit="1" customWidth="1"/>
    <col min="13548" max="13548" width="27.42578125" style="41" bestFit="1" customWidth="1"/>
    <col min="13549" max="13549" width="2.7109375" style="41" customWidth="1"/>
    <col min="13550" max="13550" width="29.42578125" style="41" bestFit="1" customWidth="1"/>
    <col min="13551" max="13551" width="14.85546875" style="41" bestFit="1" customWidth="1"/>
    <col min="13552" max="13552" width="20.28515625" style="41" bestFit="1" customWidth="1"/>
    <col min="13553" max="13554" width="16.7109375" style="41" bestFit="1" customWidth="1"/>
    <col min="13555" max="13555" width="22.28515625" style="41" bestFit="1" customWidth="1"/>
    <col min="13556" max="13556" width="28" style="41" bestFit="1" customWidth="1"/>
    <col min="13557" max="13557" width="23.7109375" style="41" bestFit="1" customWidth="1"/>
    <col min="13558" max="13558" width="22" style="41" bestFit="1" customWidth="1"/>
    <col min="13559" max="13559" width="2.28515625" style="41" customWidth="1"/>
    <col min="13560" max="13788" width="9.140625" style="41"/>
    <col min="13789" max="13789" width="28.42578125" style="41" bestFit="1" customWidth="1"/>
    <col min="13790" max="13790" width="17.42578125" style="41" bestFit="1" customWidth="1"/>
    <col min="13791" max="13791" width="18.28515625" style="41" bestFit="1" customWidth="1"/>
    <col min="13792" max="13792" width="16.7109375" style="41" bestFit="1" customWidth="1"/>
    <col min="13793" max="13793" width="21.28515625" style="41" bestFit="1" customWidth="1"/>
    <col min="13794" max="13794" width="5.42578125" style="41" bestFit="1" customWidth="1"/>
    <col min="13795" max="13795" width="10.5703125" style="41" bestFit="1" customWidth="1"/>
    <col min="13796" max="13796" width="6.28515625" style="41" bestFit="1" customWidth="1"/>
    <col min="13797" max="13797" width="5.42578125" style="41" bestFit="1" customWidth="1"/>
    <col min="13798" max="13798" width="9.5703125" style="41" bestFit="1" customWidth="1"/>
    <col min="13799" max="13799" width="6.42578125" style="41" bestFit="1" customWidth="1"/>
    <col min="13800" max="13800" width="12.42578125" style="41" bestFit="1" customWidth="1"/>
    <col min="13801" max="13801" width="21.42578125" style="41" customWidth="1"/>
    <col min="13802" max="13802" width="12.5703125" style="41" bestFit="1" customWidth="1"/>
    <col min="13803" max="13803" width="25.85546875" style="41" bestFit="1" customWidth="1"/>
    <col min="13804" max="13804" width="27.42578125" style="41" bestFit="1" customWidth="1"/>
    <col min="13805" max="13805" width="2.7109375" style="41" customWidth="1"/>
    <col min="13806" max="13806" width="29.42578125" style="41" bestFit="1" customWidth="1"/>
    <col min="13807" max="13807" width="14.85546875" style="41" bestFit="1" customWidth="1"/>
    <col min="13808" max="13808" width="20.28515625" style="41" bestFit="1" customWidth="1"/>
    <col min="13809" max="13810" width="16.7109375" style="41" bestFit="1" customWidth="1"/>
    <col min="13811" max="13811" width="22.28515625" style="41" bestFit="1" customWidth="1"/>
    <col min="13812" max="13812" width="28" style="41" bestFit="1" customWidth="1"/>
    <col min="13813" max="13813" width="23.7109375" style="41" bestFit="1" customWidth="1"/>
    <col min="13814" max="13814" width="22" style="41" bestFit="1" customWidth="1"/>
    <col min="13815" max="13815" width="2.28515625" style="41" customWidth="1"/>
    <col min="13816" max="14044" width="9.140625" style="41"/>
    <col min="14045" max="14045" width="28.42578125" style="41" bestFit="1" customWidth="1"/>
    <col min="14046" max="14046" width="17.42578125" style="41" bestFit="1" customWidth="1"/>
    <col min="14047" max="14047" width="18.28515625" style="41" bestFit="1" customWidth="1"/>
    <col min="14048" max="14048" width="16.7109375" style="41" bestFit="1" customWidth="1"/>
    <col min="14049" max="14049" width="21.28515625" style="41" bestFit="1" customWidth="1"/>
    <col min="14050" max="14050" width="5.42578125" style="41" bestFit="1" customWidth="1"/>
    <col min="14051" max="14051" width="10.5703125" style="41" bestFit="1" customWidth="1"/>
    <col min="14052" max="14052" width="6.28515625" style="41" bestFit="1" customWidth="1"/>
    <col min="14053" max="14053" width="5.42578125" style="41" bestFit="1" customWidth="1"/>
    <col min="14054" max="14054" width="9.5703125" style="41" bestFit="1" customWidth="1"/>
    <col min="14055" max="14055" width="6.42578125" style="41" bestFit="1" customWidth="1"/>
    <col min="14056" max="14056" width="12.42578125" style="41" bestFit="1" customWidth="1"/>
    <col min="14057" max="14057" width="21.42578125" style="41" customWidth="1"/>
    <col min="14058" max="14058" width="12.5703125" style="41" bestFit="1" customWidth="1"/>
    <col min="14059" max="14059" width="25.85546875" style="41" bestFit="1" customWidth="1"/>
    <col min="14060" max="14060" width="27.42578125" style="41" bestFit="1" customWidth="1"/>
    <col min="14061" max="14061" width="2.7109375" style="41" customWidth="1"/>
    <col min="14062" max="14062" width="29.42578125" style="41" bestFit="1" customWidth="1"/>
    <col min="14063" max="14063" width="14.85546875" style="41" bestFit="1" customWidth="1"/>
    <col min="14064" max="14064" width="20.28515625" style="41" bestFit="1" customWidth="1"/>
    <col min="14065" max="14066" width="16.7109375" style="41" bestFit="1" customWidth="1"/>
    <col min="14067" max="14067" width="22.28515625" style="41" bestFit="1" customWidth="1"/>
    <col min="14068" max="14068" width="28" style="41" bestFit="1" customWidth="1"/>
    <col min="14069" max="14069" width="23.7109375" style="41" bestFit="1" customWidth="1"/>
    <col min="14070" max="14070" width="22" style="41" bestFit="1" customWidth="1"/>
    <col min="14071" max="14071" width="2.28515625" style="41" customWidth="1"/>
    <col min="14072" max="14300" width="9.140625" style="41"/>
    <col min="14301" max="14301" width="28.42578125" style="41" bestFit="1" customWidth="1"/>
    <col min="14302" max="14302" width="17.42578125" style="41" bestFit="1" customWidth="1"/>
    <col min="14303" max="14303" width="18.28515625" style="41" bestFit="1" customWidth="1"/>
    <col min="14304" max="14304" width="16.7109375" style="41" bestFit="1" customWidth="1"/>
    <col min="14305" max="14305" width="21.28515625" style="41" bestFit="1" customWidth="1"/>
    <col min="14306" max="14306" width="5.42578125" style="41" bestFit="1" customWidth="1"/>
    <col min="14307" max="14307" width="10.5703125" style="41" bestFit="1" customWidth="1"/>
    <col min="14308" max="14308" width="6.28515625" style="41" bestFit="1" customWidth="1"/>
    <col min="14309" max="14309" width="5.42578125" style="41" bestFit="1" customWidth="1"/>
    <col min="14310" max="14310" width="9.5703125" style="41" bestFit="1" customWidth="1"/>
    <col min="14311" max="14311" width="6.42578125" style="41" bestFit="1" customWidth="1"/>
    <col min="14312" max="14312" width="12.42578125" style="41" bestFit="1" customWidth="1"/>
    <col min="14313" max="14313" width="21.42578125" style="41" customWidth="1"/>
    <col min="14314" max="14314" width="12.5703125" style="41" bestFit="1" customWidth="1"/>
    <col min="14315" max="14315" width="25.85546875" style="41" bestFit="1" customWidth="1"/>
    <col min="14316" max="14316" width="27.42578125" style="41" bestFit="1" customWidth="1"/>
    <col min="14317" max="14317" width="2.7109375" style="41" customWidth="1"/>
    <col min="14318" max="14318" width="29.42578125" style="41" bestFit="1" customWidth="1"/>
    <col min="14319" max="14319" width="14.85546875" style="41" bestFit="1" customWidth="1"/>
    <col min="14320" max="14320" width="20.28515625" style="41" bestFit="1" customWidth="1"/>
    <col min="14321" max="14322" width="16.7109375" style="41" bestFit="1" customWidth="1"/>
    <col min="14323" max="14323" width="22.28515625" style="41" bestFit="1" customWidth="1"/>
    <col min="14324" max="14324" width="28" style="41" bestFit="1" customWidth="1"/>
    <col min="14325" max="14325" width="23.7109375" style="41" bestFit="1" customWidth="1"/>
    <col min="14326" max="14326" width="22" style="41" bestFit="1" customWidth="1"/>
    <col min="14327" max="14327" width="2.28515625" style="41" customWidth="1"/>
    <col min="14328" max="14556" width="9.140625" style="41"/>
    <col min="14557" max="14557" width="28.42578125" style="41" bestFit="1" customWidth="1"/>
    <col min="14558" max="14558" width="17.42578125" style="41" bestFit="1" customWidth="1"/>
    <col min="14559" max="14559" width="18.28515625" style="41" bestFit="1" customWidth="1"/>
    <col min="14560" max="14560" width="16.7109375" style="41" bestFit="1" customWidth="1"/>
    <col min="14561" max="14561" width="21.28515625" style="41" bestFit="1" customWidth="1"/>
    <col min="14562" max="14562" width="5.42578125" style="41" bestFit="1" customWidth="1"/>
    <col min="14563" max="14563" width="10.5703125" style="41" bestFit="1" customWidth="1"/>
    <col min="14564" max="14564" width="6.28515625" style="41" bestFit="1" customWidth="1"/>
    <col min="14565" max="14565" width="5.42578125" style="41" bestFit="1" customWidth="1"/>
    <col min="14566" max="14566" width="9.5703125" style="41" bestFit="1" customWidth="1"/>
    <col min="14567" max="14567" width="6.42578125" style="41" bestFit="1" customWidth="1"/>
    <col min="14568" max="14568" width="12.42578125" style="41" bestFit="1" customWidth="1"/>
    <col min="14569" max="14569" width="21.42578125" style="41" customWidth="1"/>
    <col min="14570" max="14570" width="12.5703125" style="41" bestFit="1" customWidth="1"/>
    <col min="14571" max="14571" width="25.85546875" style="41" bestFit="1" customWidth="1"/>
    <col min="14572" max="14572" width="27.42578125" style="41" bestFit="1" customWidth="1"/>
    <col min="14573" max="14573" width="2.7109375" style="41" customWidth="1"/>
    <col min="14574" max="14574" width="29.42578125" style="41" bestFit="1" customWidth="1"/>
    <col min="14575" max="14575" width="14.85546875" style="41" bestFit="1" customWidth="1"/>
    <col min="14576" max="14576" width="20.28515625" style="41" bestFit="1" customWidth="1"/>
    <col min="14577" max="14578" width="16.7109375" style="41" bestFit="1" customWidth="1"/>
    <col min="14579" max="14579" width="22.28515625" style="41" bestFit="1" customWidth="1"/>
    <col min="14580" max="14580" width="28" style="41" bestFit="1" customWidth="1"/>
    <col min="14581" max="14581" width="23.7109375" style="41" bestFit="1" customWidth="1"/>
    <col min="14582" max="14582" width="22" style="41" bestFit="1" customWidth="1"/>
    <col min="14583" max="14583" width="2.28515625" style="41" customWidth="1"/>
    <col min="14584" max="14812" width="9.140625" style="41"/>
    <col min="14813" max="14813" width="28.42578125" style="41" bestFit="1" customWidth="1"/>
    <col min="14814" max="14814" width="17.42578125" style="41" bestFit="1" customWidth="1"/>
    <col min="14815" max="14815" width="18.28515625" style="41" bestFit="1" customWidth="1"/>
    <col min="14816" max="14816" width="16.7109375" style="41" bestFit="1" customWidth="1"/>
    <col min="14817" max="14817" width="21.28515625" style="41" bestFit="1" customWidth="1"/>
    <col min="14818" max="14818" width="5.42578125" style="41" bestFit="1" customWidth="1"/>
    <col min="14819" max="14819" width="10.5703125" style="41" bestFit="1" customWidth="1"/>
    <col min="14820" max="14820" width="6.28515625" style="41" bestFit="1" customWidth="1"/>
    <col min="14821" max="14821" width="5.42578125" style="41" bestFit="1" customWidth="1"/>
    <col min="14822" max="14822" width="9.5703125" style="41" bestFit="1" customWidth="1"/>
    <col min="14823" max="14823" width="6.42578125" style="41" bestFit="1" customWidth="1"/>
    <col min="14824" max="14824" width="12.42578125" style="41" bestFit="1" customWidth="1"/>
    <col min="14825" max="14825" width="21.42578125" style="41" customWidth="1"/>
    <col min="14826" max="14826" width="12.5703125" style="41" bestFit="1" customWidth="1"/>
    <col min="14827" max="14827" width="25.85546875" style="41" bestFit="1" customWidth="1"/>
    <col min="14828" max="14828" width="27.42578125" style="41" bestFit="1" customWidth="1"/>
    <col min="14829" max="14829" width="2.7109375" style="41" customWidth="1"/>
    <col min="14830" max="14830" width="29.42578125" style="41" bestFit="1" customWidth="1"/>
    <col min="14831" max="14831" width="14.85546875" style="41" bestFit="1" customWidth="1"/>
    <col min="14832" max="14832" width="20.28515625" style="41" bestFit="1" customWidth="1"/>
    <col min="14833" max="14834" width="16.7109375" style="41" bestFit="1" customWidth="1"/>
    <col min="14835" max="14835" width="22.28515625" style="41" bestFit="1" customWidth="1"/>
    <col min="14836" max="14836" width="28" style="41" bestFit="1" customWidth="1"/>
    <col min="14837" max="14837" width="23.7109375" style="41" bestFit="1" customWidth="1"/>
    <col min="14838" max="14838" width="22" style="41" bestFit="1" customWidth="1"/>
    <col min="14839" max="14839" width="2.28515625" style="41" customWidth="1"/>
    <col min="14840" max="15068" width="9.140625" style="41"/>
    <col min="15069" max="15069" width="28.42578125" style="41" bestFit="1" customWidth="1"/>
    <col min="15070" max="15070" width="17.42578125" style="41" bestFit="1" customWidth="1"/>
    <col min="15071" max="15071" width="18.28515625" style="41" bestFit="1" customWidth="1"/>
    <col min="15072" max="15072" width="16.7109375" style="41" bestFit="1" customWidth="1"/>
    <col min="15073" max="15073" width="21.28515625" style="41" bestFit="1" customWidth="1"/>
    <col min="15074" max="15074" width="5.42578125" style="41" bestFit="1" customWidth="1"/>
    <col min="15075" max="15075" width="10.5703125" style="41" bestFit="1" customWidth="1"/>
    <col min="15076" max="15076" width="6.28515625" style="41" bestFit="1" customWidth="1"/>
    <col min="15077" max="15077" width="5.42578125" style="41" bestFit="1" customWidth="1"/>
    <col min="15078" max="15078" width="9.5703125" style="41" bestFit="1" customWidth="1"/>
    <col min="15079" max="15079" width="6.42578125" style="41" bestFit="1" customWidth="1"/>
    <col min="15080" max="15080" width="12.42578125" style="41" bestFit="1" customWidth="1"/>
    <col min="15081" max="15081" width="21.42578125" style="41" customWidth="1"/>
    <col min="15082" max="15082" width="12.5703125" style="41" bestFit="1" customWidth="1"/>
    <col min="15083" max="15083" width="25.85546875" style="41" bestFit="1" customWidth="1"/>
    <col min="15084" max="15084" width="27.42578125" style="41" bestFit="1" customWidth="1"/>
    <col min="15085" max="15085" width="2.7109375" style="41" customWidth="1"/>
    <col min="15086" max="15086" width="29.42578125" style="41" bestFit="1" customWidth="1"/>
    <col min="15087" max="15087" width="14.85546875" style="41" bestFit="1" customWidth="1"/>
    <col min="15088" max="15088" width="20.28515625" style="41" bestFit="1" customWidth="1"/>
    <col min="15089" max="15090" width="16.7109375" style="41" bestFit="1" customWidth="1"/>
    <col min="15091" max="15091" width="22.28515625" style="41" bestFit="1" customWidth="1"/>
    <col min="15092" max="15092" width="28" style="41" bestFit="1" customWidth="1"/>
    <col min="15093" max="15093" width="23.7109375" style="41" bestFit="1" customWidth="1"/>
    <col min="15094" max="15094" width="22" style="41" bestFit="1" customWidth="1"/>
    <col min="15095" max="15095" width="2.28515625" style="41" customWidth="1"/>
    <col min="15096" max="15324" width="9.140625" style="41"/>
    <col min="15325" max="15325" width="28.42578125" style="41" bestFit="1" customWidth="1"/>
    <col min="15326" max="15326" width="17.42578125" style="41" bestFit="1" customWidth="1"/>
    <col min="15327" max="15327" width="18.28515625" style="41" bestFit="1" customWidth="1"/>
    <col min="15328" max="15328" width="16.7109375" style="41" bestFit="1" customWidth="1"/>
    <col min="15329" max="15329" width="21.28515625" style="41" bestFit="1" customWidth="1"/>
    <col min="15330" max="15330" width="5.42578125" style="41" bestFit="1" customWidth="1"/>
    <col min="15331" max="15331" width="10.5703125" style="41" bestFit="1" customWidth="1"/>
    <col min="15332" max="15332" width="6.28515625" style="41" bestFit="1" customWidth="1"/>
    <col min="15333" max="15333" width="5.42578125" style="41" bestFit="1" customWidth="1"/>
    <col min="15334" max="15334" width="9.5703125" style="41" bestFit="1" customWidth="1"/>
    <col min="15335" max="15335" width="6.42578125" style="41" bestFit="1" customWidth="1"/>
    <col min="15336" max="15336" width="12.42578125" style="41" bestFit="1" customWidth="1"/>
    <col min="15337" max="15337" width="21.42578125" style="41" customWidth="1"/>
    <col min="15338" max="15338" width="12.5703125" style="41" bestFit="1" customWidth="1"/>
    <col min="15339" max="15339" width="25.85546875" style="41" bestFit="1" customWidth="1"/>
    <col min="15340" max="15340" width="27.42578125" style="41" bestFit="1" customWidth="1"/>
    <col min="15341" max="15341" width="2.7109375" style="41" customWidth="1"/>
    <col min="15342" max="15342" width="29.42578125" style="41" bestFit="1" customWidth="1"/>
    <col min="15343" max="15343" width="14.85546875" style="41" bestFit="1" customWidth="1"/>
    <col min="15344" max="15344" width="20.28515625" style="41" bestFit="1" customWidth="1"/>
    <col min="15345" max="15346" width="16.7109375" style="41" bestFit="1" customWidth="1"/>
    <col min="15347" max="15347" width="22.28515625" style="41" bestFit="1" customWidth="1"/>
    <col min="15348" max="15348" width="28" style="41" bestFit="1" customWidth="1"/>
    <col min="15349" max="15349" width="23.7109375" style="41" bestFit="1" customWidth="1"/>
    <col min="15350" max="15350" width="22" style="41" bestFit="1" customWidth="1"/>
    <col min="15351" max="15351" width="2.28515625" style="41" customWidth="1"/>
    <col min="15352" max="15580" width="9.140625" style="41"/>
    <col min="15581" max="15581" width="28.42578125" style="41" bestFit="1" customWidth="1"/>
    <col min="15582" max="15582" width="17.42578125" style="41" bestFit="1" customWidth="1"/>
    <col min="15583" max="15583" width="18.28515625" style="41" bestFit="1" customWidth="1"/>
    <col min="15584" max="15584" width="16.7109375" style="41" bestFit="1" customWidth="1"/>
    <col min="15585" max="15585" width="21.28515625" style="41" bestFit="1" customWidth="1"/>
    <col min="15586" max="15586" width="5.42578125" style="41" bestFit="1" customWidth="1"/>
    <col min="15587" max="15587" width="10.5703125" style="41" bestFit="1" customWidth="1"/>
    <col min="15588" max="15588" width="6.28515625" style="41" bestFit="1" customWidth="1"/>
    <col min="15589" max="15589" width="5.42578125" style="41" bestFit="1" customWidth="1"/>
    <col min="15590" max="15590" width="9.5703125" style="41" bestFit="1" customWidth="1"/>
    <col min="15591" max="15591" width="6.42578125" style="41" bestFit="1" customWidth="1"/>
    <col min="15592" max="15592" width="12.42578125" style="41" bestFit="1" customWidth="1"/>
    <col min="15593" max="15593" width="21.42578125" style="41" customWidth="1"/>
    <col min="15594" max="15594" width="12.5703125" style="41" bestFit="1" customWidth="1"/>
    <col min="15595" max="15595" width="25.85546875" style="41" bestFit="1" customWidth="1"/>
    <col min="15596" max="15596" width="27.42578125" style="41" bestFit="1" customWidth="1"/>
    <col min="15597" max="15597" width="2.7109375" style="41" customWidth="1"/>
    <col min="15598" max="15598" width="29.42578125" style="41" bestFit="1" customWidth="1"/>
    <col min="15599" max="15599" width="14.85546875" style="41" bestFit="1" customWidth="1"/>
    <col min="15600" max="15600" width="20.28515625" style="41" bestFit="1" customWidth="1"/>
    <col min="15601" max="15602" width="16.7109375" style="41" bestFit="1" customWidth="1"/>
    <col min="15603" max="15603" width="22.28515625" style="41" bestFit="1" customWidth="1"/>
    <col min="15604" max="15604" width="28" style="41" bestFit="1" customWidth="1"/>
    <col min="15605" max="15605" width="23.7109375" style="41" bestFit="1" customWidth="1"/>
    <col min="15606" max="15606" width="22" style="41" bestFit="1" customWidth="1"/>
    <col min="15607" max="15607" width="2.28515625" style="41" customWidth="1"/>
    <col min="15608" max="15836" width="9.140625" style="41"/>
    <col min="15837" max="15837" width="28.42578125" style="41" bestFit="1" customWidth="1"/>
    <col min="15838" max="15838" width="17.42578125" style="41" bestFit="1" customWidth="1"/>
    <col min="15839" max="15839" width="18.28515625" style="41" bestFit="1" customWidth="1"/>
    <col min="15840" max="15840" width="16.7109375" style="41" bestFit="1" customWidth="1"/>
    <col min="15841" max="15841" width="21.28515625" style="41" bestFit="1" customWidth="1"/>
    <col min="15842" max="15842" width="5.42578125" style="41" bestFit="1" customWidth="1"/>
    <col min="15843" max="15843" width="10.5703125" style="41" bestFit="1" customWidth="1"/>
    <col min="15844" max="15844" width="6.28515625" style="41" bestFit="1" customWidth="1"/>
    <col min="15845" max="15845" width="5.42578125" style="41" bestFit="1" customWidth="1"/>
    <col min="15846" max="15846" width="9.5703125" style="41" bestFit="1" customWidth="1"/>
    <col min="15847" max="15847" width="6.42578125" style="41" bestFit="1" customWidth="1"/>
    <col min="15848" max="15848" width="12.42578125" style="41" bestFit="1" customWidth="1"/>
    <col min="15849" max="15849" width="21.42578125" style="41" customWidth="1"/>
    <col min="15850" max="15850" width="12.5703125" style="41" bestFit="1" customWidth="1"/>
    <col min="15851" max="15851" width="25.85546875" style="41" bestFit="1" customWidth="1"/>
    <col min="15852" max="15852" width="27.42578125" style="41" bestFit="1" customWidth="1"/>
    <col min="15853" max="15853" width="2.7109375" style="41" customWidth="1"/>
    <col min="15854" max="15854" width="29.42578125" style="41" bestFit="1" customWidth="1"/>
    <col min="15855" max="15855" width="14.85546875" style="41" bestFit="1" customWidth="1"/>
    <col min="15856" max="15856" width="20.28515625" style="41" bestFit="1" customWidth="1"/>
    <col min="15857" max="15858" width="16.7109375" style="41" bestFit="1" customWidth="1"/>
    <col min="15859" max="15859" width="22.28515625" style="41" bestFit="1" customWidth="1"/>
    <col min="15860" max="15860" width="28" style="41" bestFit="1" customWidth="1"/>
    <col min="15861" max="15861" width="23.7109375" style="41" bestFit="1" customWidth="1"/>
    <col min="15862" max="15862" width="22" style="41" bestFit="1" customWidth="1"/>
    <col min="15863" max="15863" width="2.28515625" style="41" customWidth="1"/>
    <col min="15864" max="16092" width="9.140625" style="41"/>
    <col min="16093" max="16093" width="28.42578125" style="41" bestFit="1" customWidth="1"/>
    <col min="16094" max="16094" width="17.42578125" style="41" bestFit="1" customWidth="1"/>
    <col min="16095" max="16095" width="18.28515625" style="41" bestFit="1" customWidth="1"/>
    <col min="16096" max="16096" width="16.7109375" style="41" bestFit="1" customWidth="1"/>
    <col min="16097" max="16097" width="21.28515625" style="41" bestFit="1" customWidth="1"/>
    <col min="16098" max="16098" width="5.42578125" style="41" bestFit="1" customWidth="1"/>
    <col min="16099" max="16099" width="10.5703125" style="41" bestFit="1" customWidth="1"/>
    <col min="16100" max="16100" width="6.28515625" style="41" bestFit="1" customWidth="1"/>
    <col min="16101" max="16101" width="5.42578125" style="41" bestFit="1" customWidth="1"/>
    <col min="16102" max="16102" width="9.5703125" style="41" bestFit="1" customWidth="1"/>
    <col min="16103" max="16103" width="6.42578125" style="41" bestFit="1" customWidth="1"/>
    <col min="16104" max="16104" width="12.42578125" style="41" bestFit="1" customWidth="1"/>
    <col min="16105" max="16105" width="21.42578125" style="41" customWidth="1"/>
    <col min="16106" max="16106" width="12.5703125" style="41" bestFit="1" customWidth="1"/>
    <col min="16107" max="16107" width="25.85546875" style="41" bestFit="1" customWidth="1"/>
    <col min="16108" max="16108" width="27.42578125" style="41" bestFit="1" customWidth="1"/>
    <col min="16109" max="16109" width="2.7109375" style="41" customWidth="1"/>
    <col min="16110" max="16110" width="29.42578125" style="41" bestFit="1" customWidth="1"/>
    <col min="16111" max="16111" width="14.85546875" style="41" bestFit="1" customWidth="1"/>
    <col min="16112" max="16112" width="20.28515625" style="41" bestFit="1" customWidth="1"/>
    <col min="16113" max="16114" width="16.7109375" style="41" bestFit="1" customWidth="1"/>
    <col min="16115" max="16115" width="22.28515625" style="41" bestFit="1" customWidth="1"/>
    <col min="16116" max="16116" width="28" style="41" bestFit="1" customWidth="1"/>
    <col min="16117" max="16117" width="23.7109375" style="41" bestFit="1" customWidth="1"/>
    <col min="16118" max="16118" width="22" style="41" bestFit="1" customWidth="1"/>
    <col min="16119" max="16119" width="2.28515625" style="41" customWidth="1"/>
    <col min="16120" max="16384" width="9.140625" style="41"/>
  </cols>
  <sheetData>
    <row r="1" spans="1:25" ht="15.75" thickBot="1">
      <c r="A1" s="483"/>
      <c r="B1" s="483"/>
      <c r="C1" s="483"/>
      <c r="D1" s="483"/>
      <c r="E1" s="483"/>
      <c r="F1" s="483"/>
      <c r="G1" s="483"/>
      <c r="H1" s="483"/>
      <c r="I1" s="483"/>
      <c r="J1" s="483"/>
      <c r="K1" s="483"/>
      <c r="L1" s="483"/>
      <c r="M1" s="483"/>
      <c r="N1" s="483"/>
      <c r="O1" s="483"/>
      <c r="P1" s="483"/>
      <c r="Q1" s="483"/>
      <c r="R1" s="483"/>
      <c r="S1" s="483"/>
      <c r="T1" s="483"/>
      <c r="U1" s="483"/>
      <c r="V1" s="238"/>
      <c r="W1" s="1056"/>
      <c r="X1" s="1056"/>
      <c r="Y1" s="483"/>
    </row>
    <row r="2" spans="1:25" ht="33.75" customHeight="1" thickTop="1" thickBot="1">
      <c r="A2" s="483"/>
      <c r="B2" s="647"/>
      <c r="C2" s="648"/>
      <c r="D2" s="648"/>
      <c r="E2" s="648"/>
      <c r="F2" s="648"/>
      <c r="G2" s="648"/>
      <c r="H2" s="648"/>
      <c r="I2" s="648"/>
      <c r="J2" s="648"/>
      <c r="K2" s="648"/>
      <c r="L2" s="648"/>
      <c r="M2" s="648"/>
      <c r="N2" s="648"/>
      <c r="O2" s="648"/>
      <c r="P2" s="648"/>
      <c r="Q2" s="648"/>
      <c r="R2" s="648"/>
      <c r="S2" s="648"/>
      <c r="T2" s="648"/>
      <c r="U2" s="649"/>
      <c r="V2" s="238"/>
      <c r="W2" s="40"/>
    </row>
    <row r="3" spans="1:25" customFormat="1" ht="25.5" customHeight="1" thickTop="1" thickBot="1">
      <c r="A3" s="483"/>
      <c r="B3" s="460"/>
      <c r="C3" s="460"/>
      <c r="D3" s="460"/>
      <c r="E3" s="460"/>
      <c r="G3" s="460"/>
      <c r="H3" s="460"/>
      <c r="I3" s="460"/>
      <c r="J3" s="460"/>
      <c r="K3" s="460"/>
      <c r="L3" s="460"/>
      <c r="M3" s="460"/>
      <c r="N3" s="460"/>
      <c r="O3" s="460"/>
      <c r="P3" s="460"/>
      <c r="Q3" s="460"/>
      <c r="R3" s="460"/>
      <c r="S3" s="460"/>
      <c r="T3" s="460"/>
      <c r="U3" s="460"/>
      <c r="V3" s="238"/>
    </row>
    <row r="4" spans="1:25" customFormat="1" ht="9" customHeight="1" thickTop="1" thickBot="1">
      <c r="A4" s="483"/>
      <c r="B4" s="493"/>
      <c r="C4" s="493"/>
      <c r="D4" s="493"/>
      <c r="E4" s="493"/>
      <c r="G4" s="493"/>
      <c r="H4" s="493"/>
      <c r="I4" s="493"/>
      <c r="J4" s="493"/>
      <c r="K4" s="493"/>
      <c r="L4" s="493"/>
      <c r="M4" s="493"/>
      <c r="N4" s="493"/>
      <c r="O4" s="493"/>
      <c r="P4" s="493"/>
      <c r="Q4" s="493"/>
      <c r="R4" s="493"/>
      <c r="S4" s="493"/>
      <c r="T4" s="493"/>
      <c r="U4" s="493"/>
      <c r="V4" s="238"/>
    </row>
    <row r="5" spans="1:25" customFormat="1" ht="17.25" customHeight="1" thickTop="1">
      <c r="A5" s="483"/>
      <c r="B5" s="580"/>
      <c r="C5" s="1482" t="s">
        <v>748</v>
      </c>
      <c r="D5" s="1482"/>
      <c r="E5" s="1483"/>
      <c r="F5" s="714"/>
      <c r="G5" s="1480" t="str">
        <f>_xlfn.XLOOKUP("UASG/Nome", 'ANALISE DO EDITAL &amp; TR'!B:B, 'ANALISE DO EDITAL &amp; TR'!C:C, "Value not found")</f>
        <v>Value not found</v>
      </c>
      <c r="H5" s="1481"/>
      <c r="I5" s="1481"/>
      <c r="J5" s="1481"/>
      <c r="K5" s="1481"/>
      <c r="L5" s="1481"/>
      <c r="M5" s="574" t="s">
        <v>752</v>
      </c>
      <c r="N5" s="575"/>
      <c r="O5" s="1502" t="str">
        <f>_xlfn.XLOOKUP("Abertura", 'ANALISE DO EDITAL &amp; TR'!B:B, 'ANALISE DO EDITAL &amp; TR'!C:C, "Value not found")</f>
        <v>Value not found</v>
      </c>
      <c r="P5" s="1502"/>
      <c r="Q5" s="1502"/>
      <c r="R5" s="1502"/>
      <c r="S5" s="1503"/>
      <c r="U5" s="473"/>
      <c r="V5" s="238"/>
    </row>
    <row r="6" spans="1:25" customFormat="1" ht="4.5" customHeight="1">
      <c r="A6" s="483"/>
      <c r="B6" s="581"/>
      <c r="C6" s="460"/>
      <c r="D6" s="460"/>
      <c r="E6" s="460"/>
      <c r="G6" s="460"/>
      <c r="H6" s="460"/>
      <c r="I6" s="460"/>
      <c r="J6" s="460"/>
      <c r="K6" s="460"/>
      <c r="L6" s="460"/>
      <c r="M6" s="576"/>
      <c r="N6" s="577"/>
      <c r="O6" s="570"/>
      <c r="P6" s="570"/>
      <c r="Q6" s="570"/>
      <c r="R6" s="570"/>
      <c r="S6" s="572"/>
      <c r="U6" s="460"/>
      <c r="V6" s="238"/>
    </row>
    <row r="7" spans="1:25" customFormat="1" ht="17.25" customHeight="1" thickBot="1">
      <c r="A7" s="483"/>
      <c r="B7" s="582"/>
      <c r="C7" s="1508" t="s">
        <v>647</v>
      </c>
      <c r="D7" s="1508"/>
      <c r="E7" s="1509"/>
      <c r="F7" s="714"/>
      <c r="G7" s="1510" t="str">
        <f>_xlfn.XLOOKUP("Objeto de Contração", 'ANALISE DO EDITAL &amp; TR'!B:B, 'ANALISE DO EDITAL &amp; TR'!C:C, "Value not found")</f>
        <v>Value not found</v>
      </c>
      <c r="H7" s="1511"/>
      <c r="I7" s="1511"/>
      <c r="J7" s="1511"/>
      <c r="K7" s="1511"/>
      <c r="L7" s="1511"/>
      <c r="M7" s="578" t="s">
        <v>753</v>
      </c>
      <c r="N7" s="579"/>
      <c r="O7" s="571" t="str">
        <f>_xlfn.XLOOKUP("Valor Total Contratação", 'ANALISE DO EDITAL &amp; TR'!B:B, 'ANALISE DO EDITAL &amp; TR'!C:C, "Value not found")</f>
        <v>Value not found</v>
      </c>
      <c r="P7" s="571"/>
      <c r="Q7" s="571"/>
      <c r="R7" s="571"/>
      <c r="S7" s="573"/>
      <c r="T7" s="96"/>
      <c r="U7" s="473"/>
      <c r="V7" s="238"/>
    </row>
    <row r="8" spans="1:25" ht="8.25" customHeight="1" thickTop="1" thickBot="1">
      <c r="A8" s="483"/>
      <c r="B8" s="467"/>
      <c r="C8" s="467"/>
      <c r="D8" s="467"/>
      <c r="E8" s="467"/>
      <c r="F8" s="5"/>
      <c r="G8" s="467"/>
      <c r="H8" s="467"/>
      <c r="I8" s="467"/>
      <c r="J8" s="467"/>
      <c r="K8" s="467"/>
      <c r="L8" s="467"/>
      <c r="M8" s="467"/>
      <c r="N8" s="467"/>
      <c r="O8" s="467"/>
      <c r="P8" s="467"/>
      <c r="Q8" s="467"/>
      <c r="R8" s="467"/>
      <c r="S8" s="467"/>
      <c r="U8" s="467"/>
      <c r="V8" s="238"/>
      <c r="X8" s="42"/>
      <c r="Y8" s="42"/>
    </row>
    <row r="9" spans="1:25" ht="24" customHeight="1" thickTop="1" thickBot="1">
      <c r="A9" s="483"/>
      <c r="B9" s="1512" t="s">
        <v>571</v>
      </c>
      <c r="C9" s="1512"/>
      <c r="D9" s="1512"/>
      <c r="E9" s="1512"/>
      <c r="F9" s="1512"/>
      <c r="G9" s="1512"/>
      <c r="H9" s="1512"/>
      <c r="I9" s="1512"/>
      <c r="J9" s="1512"/>
      <c r="K9" s="1512"/>
      <c r="L9" s="1512"/>
      <c r="M9" s="1512"/>
      <c r="N9" s="1512"/>
      <c r="O9" s="1512"/>
      <c r="P9" s="1512"/>
      <c r="Q9" s="1512"/>
      <c r="R9" s="1512"/>
      <c r="S9" s="1513"/>
      <c r="U9" s="473"/>
      <c r="V9" s="238"/>
      <c r="W9" s="894"/>
    </row>
    <row r="10" spans="1:25" ht="8.25" customHeight="1" thickTop="1" thickBot="1">
      <c r="A10" s="483"/>
      <c r="B10" s="238"/>
      <c r="C10" s="238"/>
      <c r="D10" s="238"/>
      <c r="E10" s="238"/>
      <c r="F10" s="238"/>
      <c r="G10" s="238"/>
      <c r="H10" s="238"/>
      <c r="I10" s="238"/>
      <c r="J10" s="238"/>
      <c r="K10" s="238"/>
      <c r="L10" s="238"/>
      <c r="M10" s="238"/>
      <c r="N10" s="238"/>
      <c r="O10" s="238"/>
      <c r="P10" s="238"/>
      <c r="Q10" s="238"/>
      <c r="R10" s="238"/>
      <c r="S10" s="238"/>
      <c r="T10" s="238"/>
      <c r="U10" s="238"/>
      <c r="V10" s="238"/>
    </row>
    <row r="11" spans="1:25" ht="5.25" customHeight="1" thickTop="1" thickBot="1">
      <c r="A11" s="483"/>
      <c r="B11" s="238"/>
      <c r="C11" s="1003"/>
      <c r="D11" s="1004"/>
      <c r="E11" s="1005"/>
      <c r="F11" s="1006"/>
      <c r="G11" s="1007"/>
      <c r="H11" s="1004"/>
      <c r="I11" s="1004"/>
      <c r="J11" s="1004"/>
      <c r="K11" s="1004"/>
      <c r="L11" s="1004"/>
      <c r="M11" s="1004"/>
      <c r="N11" s="1004"/>
      <c r="O11" s="1004"/>
      <c r="P11" s="1004"/>
      <c r="Q11" s="1004"/>
      <c r="R11" s="1004"/>
      <c r="S11" s="1004"/>
      <c r="T11" s="986"/>
      <c r="U11" s="1008"/>
      <c r="V11" s="238"/>
    </row>
    <row r="12" spans="1:25" ht="21" customHeight="1" thickTop="1" thickBot="1">
      <c r="A12" s="483"/>
      <c r="B12" s="238"/>
      <c r="C12" s="1009" t="s">
        <v>557</v>
      </c>
      <c r="D12" s="603">
        <f>IF(I14=TRUE,2,IF(I16=TRUE,1,""))</f>
        <v>1</v>
      </c>
      <c r="G12" s="1514" t="s">
        <v>400</v>
      </c>
      <c r="H12" s="1514"/>
      <c r="I12" s="1514"/>
      <c r="J12" s="1514"/>
      <c r="K12" s="953">
        <f>X73</f>
        <v>39822.080000000002</v>
      </c>
      <c r="L12" s="1010" t="s">
        <v>568</v>
      </c>
      <c r="M12" s="337" t="s">
        <v>403</v>
      </c>
      <c r="N12" s="338"/>
      <c r="O12" s="337">
        <f>SUM(C150:H150)</f>
        <v>5679.2</v>
      </c>
      <c r="R12" s="1011"/>
      <c r="S12" s="1515" t="s">
        <v>755</v>
      </c>
      <c r="T12" s="1516"/>
      <c r="U12" s="1517"/>
      <c r="V12" s="238"/>
    </row>
    <row r="13" spans="1:25" ht="5.25" customHeight="1" thickBot="1">
      <c r="A13" s="483"/>
      <c r="B13" s="238"/>
      <c r="C13" s="1012"/>
      <c r="D13" s="604"/>
      <c r="G13" s="1013"/>
      <c r="H13" s="1014"/>
      <c r="I13" s="1013"/>
      <c r="J13" s="1013"/>
      <c r="K13" s="1013"/>
      <c r="L13" s="1013"/>
      <c r="M13" s="339"/>
      <c r="N13" s="338"/>
      <c r="O13" s="339"/>
      <c r="P13" s="1015"/>
      <c r="Q13" s="1015"/>
      <c r="S13" s="555"/>
      <c r="U13" s="706"/>
      <c r="V13" s="238"/>
    </row>
    <row r="14" spans="1:25" ht="24" customHeight="1" thickTop="1" thickBot="1">
      <c r="A14" s="483"/>
      <c r="B14" s="238"/>
      <c r="C14" s="1016" t="s">
        <v>556</v>
      </c>
      <c r="D14" s="605" cm="1">
        <f t="array" ref="D14">_xlfn.IFS(
    K12 &lt;= 180000, IF($J$16="I", 4%, IF($J$16="II", 4.5%, "P.Serviço")),
    K12 &lt;= 360000, IF($J$16="I", 7.3%, IF($J$16="II", 7.8%, "P.Serviço")),
    K12 &lt;= 720000, IF($J$16="I", 9.5%, IF($J$16="II", 10%, "P.Serviço")),
    K12 &lt;= 1800000, IF($J$16="I", 10.7%, IF($J$16="II", 11.2%, "P.Serviço")),
    K12 &lt;= 3600000, IF($J$16="I", 14.3%, IF($J$16="II", 14.7%, "P.Serviço")),
    K12 &lt;= 4800000, IF($J$16="I", 19%, IF($J$16="II", 30%, "P.Serviço"))
)</f>
        <v>0.04</v>
      </c>
      <c r="G14" s="683" t="s">
        <v>551</v>
      </c>
      <c r="H14" s="1017" t="s">
        <v>441</v>
      </c>
      <c r="I14" s="1018" t="b">
        <v>0</v>
      </c>
      <c r="J14" s="1504" t="str">
        <f>IF(D12=1,"LUCRO PRESUMIDO",IF(D12=2,"SIMPLES NACIONAL - ANEXO:"))</f>
        <v>LUCRO PRESUMIDO</v>
      </c>
      <c r="K14" s="1505"/>
      <c r="L14" s="1019"/>
      <c r="M14" s="337" t="s">
        <v>405</v>
      </c>
      <c r="N14" s="338"/>
      <c r="O14" s="340" t="str" cm="1">
        <f t="array" ref="O14">IF(D12=1,"NÃO SE APLICA",IF(D12=2,-_xlfn.IFS(
K12&lt;=180000,IF($J$16="I",AH49,IF($J$16="II",AI49,"P.Service")),
K12&lt;=360000,IF($J$16="I",AH50,IF($J$16="II",AI50,"P.Service")),
K12&lt;=720000,IF($J$16="I",AH51,IF($J$16="II",AI51,"P.Service")),
K12&lt;=1800000,IF($J$16="I",AH52,IF($J$16="II",AI52,"P.Service")),
K12&lt;=3600000,IF($J$16="I",AH53,IF($J$16="II",AI53,"P.Service")),
K12&lt;=4800000,IF($J$16="I",AH54,IF($J$16="II",AI54,"P.Service"))
)))</f>
        <v>NÃO SE APLICA</v>
      </c>
      <c r="S14" s="991" t="s">
        <v>754</v>
      </c>
      <c r="T14" s="740"/>
      <c r="U14" s="741" t="b">
        <v>0</v>
      </c>
      <c r="V14" s="238"/>
    </row>
    <row r="15" spans="1:25" ht="5.25" customHeight="1" thickTop="1" thickBot="1">
      <c r="A15" s="483"/>
      <c r="B15" s="238"/>
      <c r="C15" s="1020"/>
      <c r="D15" s="606"/>
      <c r="G15" s="716"/>
      <c r="H15" s="1021"/>
      <c r="I15" s="1022"/>
      <c r="J15" s="1023"/>
      <c r="K15" s="1023"/>
      <c r="L15" s="1023"/>
      <c r="M15" s="1023"/>
      <c r="N15" s="1023"/>
      <c r="O15" s="1023"/>
      <c r="P15" s="1023"/>
      <c r="S15" s="992"/>
      <c r="U15" s="708"/>
      <c r="V15" s="238"/>
    </row>
    <row r="16" spans="1:25" ht="24" customHeight="1" thickTop="1" thickBot="1">
      <c r="A16" s="483"/>
      <c r="B16" s="238"/>
      <c r="C16" s="1024" t="s">
        <v>1090</v>
      </c>
      <c r="D16" s="737">
        <f>IFERROR(VLOOKUP(D17,'Por Estado'!B13:AC40,(MATCH(D18,'Por Estado'!B13:AC13,0)),FALSE),"")</f>
        <v>0.12</v>
      </c>
      <c r="E16" s="746" t="s">
        <v>1158</v>
      </c>
      <c r="F16" s="1025"/>
      <c r="G16" s="683" t="s">
        <v>550</v>
      </c>
      <c r="H16" s="1017" t="s">
        <v>483</v>
      </c>
      <c r="I16" s="1018" t="b">
        <v>1</v>
      </c>
      <c r="J16" s="1026" t="s">
        <v>528</v>
      </c>
      <c r="K16" s="340" t="str">
        <f>IF(D12=1,"NÃO SE APLICA",IF(D12=2,IF(J16="II","I N D Ú S T R I A",IF(J16="I","C O M É R C I O ","Anexos II, IV e V - Prestadores de Serviço"))))</f>
        <v>NÃO SE APLICA</v>
      </c>
      <c r="M16" s="337" t="s">
        <v>410</v>
      </c>
      <c r="N16" s="338"/>
      <c r="O16" s="337" t="str">
        <f>IFERROR(O12+O14,"")</f>
        <v/>
      </c>
      <c r="S16" s="993" t="s">
        <v>572</v>
      </c>
      <c r="U16" s="709" t="b">
        <v>0</v>
      </c>
      <c r="V16" s="238"/>
    </row>
    <row r="17" spans="1:37" ht="24" customHeight="1" thickTop="1" thickBot="1">
      <c r="A17" s="483"/>
      <c r="B17" s="238"/>
      <c r="C17" s="1027" t="s">
        <v>1060</v>
      </c>
      <c r="D17" s="738" t="s">
        <v>757</v>
      </c>
      <c r="E17" s="1028">
        <f>IFERROR(INDEX('Por Estado'!AG13:AG40,MATCH('ESTUDO _ VIABILIDADE'!D17,'Por Estado'!AE13:AE40,0)),"")</f>
        <v>0.18</v>
      </c>
      <c r="F17" s="1029"/>
      <c r="G17" s="1023"/>
      <c r="H17" s="42"/>
      <c r="I17" s="1030"/>
      <c r="J17" s="1031" t="str">
        <f>IF(J16="II","Anexo 2 da Tabela do Simples Nacional 2024 – Indústria",IF(J16="I","Anexo 1 da Tabela do Simples Nacional 2024 – Comércio","Anexos II, IV e V - Prestadores de Serviço"))</f>
        <v>Anexo 1 da Tabela do Simples Nacional 2024 – Comércio</v>
      </c>
      <c r="L17" s="40"/>
      <c r="M17" s="1117"/>
      <c r="N17" s="1117"/>
      <c r="O17" s="1117"/>
      <c r="P17" s="1032"/>
      <c r="Q17" s="1118"/>
      <c r="S17" s="993" t="s">
        <v>1134</v>
      </c>
      <c r="U17" s="709" t="b">
        <v>0</v>
      </c>
      <c r="V17" s="238"/>
    </row>
    <row r="18" spans="1:37" ht="24" customHeight="1" thickTop="1" thickBot="1">
      <c r="A18" s="483"/>
      <c r="B18" s="238"/>
      <c r="C18" s="1033" t="s">
        <v>1059</v>
      </c>
      <c r="D18" s="739" t="str">
        <f>IFERROR(TRIM(RIGHT(INDEX('ANALISE DO EDITAL &amp; TR'!C:C,MATCH("Município/UF",'ANALISE DO EDITAL &amp; TR'!B:B,0)),2)),"")</f>
        <v>SP</v>
      </c>
      <c r="E18" s="1028">
        <f>IFERROR(INDEX('Por Estado'!AG13:AG40,MATCH('ESTUDO _ VIABILIDADE'!D18,'Por Estado'!AE13:AE40,0)),"")</f>
        <v>0.18</v>
      </c>
      <c r="F18" s="1034"/>
      <c r="G18" s="1498" t="s">
        <v>401</v>
      </c>
      <c r="H18" s="1499"/>
      <c r="I18" s="1500" t="s">
        <v>553</v>
      </c>
      <c r="J18" s="1501"/>
      <c r="L18" s="1484" t="s">
        <v>562</v>
      </c>
      <c r="M18" s="1485"/>
      <c r="N18" s="1485"/>
      <c r="O18" s="1486"/>
      <c r="Q18" s="1182" t="s">
        <v>1438</v>
      </c>
      <c r="S18" s="993" t="s">
        <v>1135</v>
      </c>
      <c r="U18" s="709" t="b">
        <v>0</v>
      </c>
      <c r="V18" s="238"/>
    </row>
    <row r="19" spans="1:37" ht="24" customHeight="1" thickTop="1" thickBot="1">
      <c r="A19" s="483"/>
      <c r="B19" s="238"/>
      <c r="C19" s="1020"/>
      <c r="D19" s="736"/>
      <c r="E19"/>
      <c r="F19" s="1029"/>
      <c r="G19" s="725" t="s">
        <v>554</v>
      </c>
      <c r="H19" s="464">
        <f>IF(D12=1,D21,IF(D12=2,D14,""))</f>
        <v>0.06</v>
      </c>
      <c r="I19" s="465" t="s">
        <v>404</v>
      </c>
      <c r="J19" s="726">
        <f>D26</f>
        <v>0</v>
      </c>
      <c r="K19" s="1116"/>
      <c r="L19" s="946" t="s">
        <v>396</v>
      </c>
      <c r="M19" s="947">
        <f>M73</f>
        <v>20604.16</v>
      </c>
      <c r="N19" s="440"/>
      <c r="O19" s="751">
        <f>IFERROR(M19/M24,"-")</f>
        <v>0.53150189651116242</v>
      </c>
      <c r="P19" s="1035"/>
      <c r="Q19" s="1119"/>
      <c r="S19" s="993" t="s">
        <v>1136</v>
      </c>
      <c r="U19" s="709" t="b">
        <v>0</v>
      </c>
      <c r="V19" s="238"/>
      <c r="X19" s="955" t="s">
        <v>1140</v>
      </c>
      <c r="Y19" s="956"/>
      <c r="Z19" s="957" t="s">
        <v>1331</v>
      </c>
      <c r="AB19" s="954" t="s">
        <v>1330</v>
      </c>
    </row>
    <row r="20" spans="1:37" ht="24" customHeight="1" thickTop="1" thickBot="1">
      <c r="A20" s="483"/>
      <c r="B20" s="238"/>
      <c r="C20" s="1016" t="s">
        <v>483</v>
      </c>
      <c r="D20" s="1097"/>
      <c r="F20" s="1034"/>
      <c r="G20" s="725" t="s">
        <v>406</v>
      </c>
      <c r="H20" s="464">
        <f>IF(D12=1,D22,IF(D12=2,0,""))</f>
        <v>6.4999999999999997E-3</v>
      </c>
      <c r="I20" s="465" t="s">
        <v>407</v>
      </c>
      <c r="J20" s="726">
        <f>D27</f>
        <v>0</v>
      </c>
      <c r="L20" s="895" t="s">
        <v>558</v>
      </c>
      <c r="M20" s="948">
        <f>SUM(C150:H150,M150)</f>
        <v>6532</v>
      </c>
      <c r="N20" s="440"/>
      <c r="O20" s="752">
        <f>IFERROR(M20/M24,"-")</f>
        <v>0.16849851622249648</v>
      </c>
      <c r="Q20" s="1119"/>
      <c r="S20" s="993" t="s">
        <v>1137</v>
      </c>
      <c r="U20" s="709" t="b">
        <v>0</v>
      </c>
      <c r="V20" s="238"/>
      <c r="X20" s="958" t="s">
        <v>1149</v>
      </c>
      <c r="Y20" s="959"/>
      <c r="Z20" s="959"/>
      <c r="AA20" s="959"/>
      <c r="AB20" s="960"/>
      <c r="AC20" s="960"/>
      <c r="AD20" s="960"/>
      <c r="AE20" s="960"/>
      <c r="AF20" s="960"/>
      <c r="AG20" s="960"/>
      <c r="AH20" s="960"/>
      <c r="AI20" s="960"/>
      <c r="AJ20" s="960"/>
      <c r="AK20" s="942"/>
    </row>
    <row r="21" spans="1:37" ht="24" customHeight="1" thickTop="1" thickBot="1">
      <c r="A21" s="483"/>
      <c r="B21" s="238"/>
      <c r="C21" s="1036" t="s">
        <v>554</v>
      </c>
      <c r="D21" s="1181">
        <f>IFERROR(IF(ISERROR(MATCH(D17,'Por Estado'!AE13:AE40,0)),"",INDEX('Por Estado'!AG13:AG40,MATCH(D17,'Por Estado'!AE13:AE40,0)))-D16,"CHECAR UF'S")</f>
        <v>0.06</v>
      </c>
      <c r="F21" s="1025"/>
      <c r="G21" s="725" t="s">
        <v>408</v>
      </c>
      <c r="H21" s="464">
        <f>IF(D12=1,D23,IF(D12=2,0,""))</f>
        <v>0.03</v>
      </c>
      <c r="I21" s="465" t="s">
        <v>409</v>
      </c>
      <c r="J21" s="726">
        <f>D28</f>
        <v>0</v>
      </c>
      <c r="L21" s="895" t="s">
        <v>560</v>
      </c>
      <c r="M21" s="948">
        <f>SUM(I150:L150)</f>
        <v>0</v>
      </c>
      <c r="N21" s="440"/>
      <c r="O21" s="752">
        <f>IFERROR(M21/M23,"-")</f>
        <v>0</v>
      </c>
      <c r="Q21" s="1121"/>
      <c r="S21" s="993" t="s">
        <v>1138</v>
      </c>
      <c r="U21" s="709" t="b">
        <v>0</v>
      </c>
      <c r="V21" s="238"/>
      <c r="X21" s="903" t="s">
        <v>1148</v>
      </c>
      <c r="Y21" s="1054"/>
      <c r="Z21" s="1054"/>
      <c r="AA21" s="1054"/>
      <c r="AB21" s="743"/>
      <c r="AC21" s="743"/>
      <c r="AD21" s="743"/>
      <c r="AE21" s="743"/>
      <c r="AF21" s="743"/>
      <c r="AG21" s="743"/>
      <c r="AH21" s="743"/>
      <c r="AI21" s="743"/>
      <c r="AJ21" s="743"/>
      <c r="AK21" s="904"/>
    </row>
    <row r="22" spans="1:37" ht="24" customHeight="1" thickBot="1">
      <c r="A22" s="483"/>
      <c r="B22" s="238"/>
      <c r="C22" s="1037" t="s">
        <v>406</v>
      </c>
      <c r="D22" s="733">
        <v>6.4999999999999997E-3</v>
      </c>
      <c r="G22" s="725" t="s">
        <v>386</v>
      </c>
      <c r="H22" s="464">
        <f>IF(D12=1,D24,IF(D12=2,0,""))</f>
        <v>0.05</v>
      </c>
      <c r="I22" s="465" t="str">
        <f>C31</f>
        <v>Desp. Fixas</v>
      </c>
      <c r="J22" s="726">
        <f>IF(D12=1,D31,IF(D12=2,0,""))</f>
        <v>0</v>
      </c>
      <c r="L22" s="943" t="s">
        <v>561</v>
      </c>
      <c r="M22" s="949">
        <f>SUM(M19:M21)</f>
        <v>27136.16</v>
      </c>
      <c r="N22" s="440"/>
      <c r="O22" s="753">
        <f>IFERROR(M22/M24,"-")</f>
        <v>0.70000041273365887</v>
      </c>
      <c r="Q22" s="1119"/>
      <c r="S22" s="993"/>
      <c r="U22" s="709" t="b">
        <v>0</v>
      </c>
      <c r="V22" s="238"/>
      <c r="X22" s="903" t="s">
        <v>1147</v>
      </c>
      <c r="Y22" s="1054"/>
      <c r="Z22" s="1054"/>
      <c r="AA22" s="1054"/>
      <c r="AB22" s="743"/>
      <c r="AC22" s="743"/>
      <c r="AD22" s="743"/>
      <c r="AE22" s="743"/>
      <c r="AF22" s="743"/>
      <c r="AG22" s="743"/>
      <c r="AH22" s="743"/>
      <c r="AI22" s="743"/>
      <c r="AJ22" s="743"/>
      <c r="AK22" s="904"/>
    </row>
    <row r="23" spans="1:37" ht="24" customHeight="1" thickTop="1" thickBot="1">
      <c r="A23" s="483"/>
      <c r="B23" s="238"/>
      <c r="C23" s="1037" t="s">
        <v>408</v>
      </c>
      <c r="D23" s="734">
        <v>0.03</v>
      </c>
      <c r="G23" s="725" t="s">
        <v>426</v>
      </c>
      <c r="H23" s="464">
        <f>IF(D12=1,D25,IF(D12=2,0,""))</f>
        <v>0</v>
      </c>
      <c r="I23" s="465" t="s">
        <v>811</v>
      </c>
      <c r="J23" s="726">
        <f>D32</f>
        <v>0</v>
      </c>
      <c r="L23" s="945" t="s">
        <v>565</v>
      </c>
      <c r="M23" s="950">
        <f>O150</f>
        <v>11629.76</v>
      </c>
      <c r="N23" s="440"/>
      <c r="O23" s="952">
        <f>IFERROR(M23/M24,"-")</f>
        <v>0.29999958726634118</v>
      </c>
      <c r="Q23" s="1119"/>
      <c r="S23" s="993"/>
      <c r="U23" s="708"/>
      <c r="V23" s="238"/>
      <c r="X23" s="905" t="s">
        <v>1141</v>
      </c>
      <c r="Y23" s="1054"/>
      <c r="Z23" s="1054"/>
      <c r="AA23" s="1054"/>
      <c r="AB23" s="743"/>
      <c r="AC23" s="743"/>
      <c r="AD23" s="743"/>
      <c r="AE23" s="743"/>
      <c r="AF23" s="743"/>
      <c r="AG23" s="743"/>
      <c r="AH23" s="743"/>
      <c r="AI23" s="743"/>
      <c r="AJ23" s="743"/>
      <c r="AK23" s="904"/>
    </row>
    <row r="24" spans="1:37" ht="24" customHeight="1" thickBot="1">
      <c r="A24" s="483"/>
      <c r="B24" s="238"/>
      <c r="C24" s="1037" t="s">
        <v>386</v>
      </c>
      <c r="D24" s="734">
        <v>0.05</v>
      </c>
      <c r="G24" s="727" t="s">
        <v>566</v>
      </c>
      <c r="H24" s="728">
        <f>IF(D12=1,D30,IF(D12=2,0,""))</f>
        <v>2.1999999999999999E-2</v>
      </c>
      <c r="I24" s="729"/>
      <c r="J24" s="730"/>
      <c r="L24" s="944" t="s">
        <v>552</v>
      </c>
      <c r="M24" s="951">
        <f>M22+M23</f>
        <v>38765.919999999998</v>
      </c>
      <c r="N24" s="754"/>
      <c r="O24" s="985"/>
      <c r="P24" s="707"/>
      <c r="Q24" s="1120"/>
      <c r="S24" s="993"/>
      <c r="T24" s="994"/>
      <c r="U24" s="1038"/>
      <c r="V24" s="238"/>
      <c r="X24" s="905" t="s">
        <v>1142</v>
      </c>
      <c r="Y24" s="1054"/>
      <c r="Z24" s="1054"/>
      <c r="AA24" s="1054"/>
      <c r="AB24" s="743"/>
      <c r="AC24" s="743"/>
      <c r="AD24" s="743"/>
      <c r="AE24" s="743"/>
      <c r="AF24" s="743"/>
      <c r="AG24" s="743"/>
      <c r="AH24" s="743"/>
      <c r="AI24" s="743"/>
      <c r="AJ24" s="743"/>
      <c r="AK24" s="904"/>
    </row>
    <row r="25" spans="1:37" ht="17.25" thickTop="1" thickBot="1">
      <c r="A25" s="483"/>
      <c r="B25" s="238"/>
      <c r="C25" s="1037" t="s">
        <v>426</v>
      </c>
      <c r="D25" s="734"/>
      <c r="O25" s="986" t="s">
        <v>1367</v>
      </c>
      <c r="S25" s="995" t="s">
        <v>1156</v>
      </c>
      <c r="T25" s="996"/>
      <c r="U25" s="1039" t="str">
        <f>IFERROR(VLOOKUP(
    INDEX('ANALISE DO EDITAL &amp; TR'!C:C, MATCH("Município/UF", 'ANALISE DO EDITAL &amp; TR'!B:B, 0)),
    '[3]estados-e-municipios-DCL-e-RCL'!$F$2:$H$6000,
    3,
    FALSE
),"")</f>
        <v>2024-Q2</v>
      </c>
      <c r="V25" s="238"/>
      <c r="X25" s="903" t="s">
        <v>1146</v>
      </c>
      <c r="Y25" s="1054"/>
      <c r="Z25" s="1054"/>
      <c r="AA25" s="1054"/>
      <c r="AB25" s="743"/>
      <c r="AC25" s="743"/>
      <c r="AD25" s="743"/>
      <c r="AE25" s="743"/>
      <c r="AF25" s="743"/>
      <c r="AG25" s="743"/>
      <c r="AH25" s="743"/>
      <c r="AI25" s="743"/>
      <c r="AJ25" s="743"/>
      <c r="AK25" s="904"/>
    </row>
    <row r="26" spans="1:37" ht="17.25" thickTop="1" thickBot="1">
      <c r="A26" s="483"/>
      <c r="B26" s="238"/>
      <c r="C26" s="1037" t="s">
        <v>404</v>
      </c>
      <c r="D26" s="734">
        <v>0</v>
      </c>
      <c r="E26" s="684"/>
      <c r="F26" s="441"/>
      <c r="G26" s="43"/>
      <c r="H26" s="569"/>
      <c r="I26" s="724"/>
      <c r="J26" s="466"/>
      <c r="K26" s="685"/>
      <c r="L26" s="440"/>
      <c r="M26" s="440"/>
      <c r="O26" s="1493" t="s">
        <v>1324</v>
      </c>
      <c r="P26" s="1494"/>
      <c r="Q26" s="1495"/>
      <c r="S26" s="1000" t="s">
        <v>1139</v>
      </c>
      <c r="T26" s="1000"/>
      <c r="U26" s="1040" t="s">
        <v>1159</v>
      </c>
      <c r="V26" s="238"/>
      <c r="X26" s="903" t="s">
        <v>1143</v>
      </c>
      <c r="Y26" s="1054"/>
      <c r="Z26" s="1054"/>
      <c r="AA26" s="1054"/>
      <c r="AB26" s="743"/>
      <c r="AC26" s="743"/>
      <c r="AD26" s="743"/>
      <c r="AE26" s="743"/>
      <c r="AF26" s="743"/>
      <c r="AG26" s="743"/>
      <c r="AH26" s="743"/>
      <c r="AI26" s="743"/>
      <c r="AJ26" s="743"/>
      <c r="AK26" s="904"/>
    </row>
    <row r="27" spans="1:37" ht="24" customHeight="1" thickTop="1" thickBot="1">
      <c r="A27" s="483"/>
      <c r="B27" s="238"/>
      <c r="C27" s="1037" t="s">
        <v>555</v>
      </c>
      <c r="D27" s="734">
        <v>0</v>
      </c>
      <c r="F27" s="721"/>
      <c r="G27" s="710" t="s">
        <v>646</v>
      </c>
      <c r="H27" s="710" t="s">
        <v>622</v>
      </c>
      <c r="I27" s="472" t="s">
        <v>644</v>
      </c>
      <c r="J27" s="710" t="s">
        <v>751</v>
      </c>
      <c r="K27" s="472" t="s">
        <v>631</v>
      </c>
      <c r="L27" s="472" t="s">
        <v>625</v>
      </c>
      <c r="M27" s="744" t="s">
        <v>645</v>
      </c>
      <c r="N27" s="760"/>
      <c r="O27" s="997" cm="1">
        <f t="array" ref="O27">IFERROR(VLOOKUP(INDEX('ANALISE DO EDITAL &amp; TR'!C:C, MATCH("Município/UF", 'ANALISE DO EDITAL &amp; TR'!B:B, 0)), '[3]estados-e-municipios-DCL-e-RCL'!$F$2:$Z$6000, COLUMN(M:M) - COLUMN(F:F) + 1, FALSE)/100,"")</f>
        <v>0</v>
      </c>
      <c r="P27" s="998"/>
      <c r="Q27" s="999" t="str" cm="1">
        <f t="array" ref="Q27">IFERROR(VLOOKUP(INDEX('ANALISE DO EDITAL &amp; TR'!C:C, MATCH("Município/UF", 'ANALISE DO EDITAL &amp; TR'!B:B, 0)), '[3]estados-e-municipios-DCL-e-RCL'!$F$2:$Z$6000, COLUMN(N:N) - COLUMN(F:F) + 1, FALSE),"")</f>
        <v>Cumpre</v>
      </c>
      <c r="R27" s="742"/>
      <c r="S27" s="1001" t="str">
        <f>IFERROR(H28,"")</f>
        <v>São José do Rio Preto/SP</v>
      </c>
      <c r="T27" s="1002"/>
      <c r="U27" s="1251" t="str">
        <f>IFERROR(TRIM(RIGHT(INDEX('ANALISE DO EDITAL &amp; TR'!C:C,MATCH("Município/UF",'ANALISE DO EDITAL &amp; TR'!B:B,0)),2)),"")</f>
        <v>SP</v>
      </c>
      <c r="V27" s="238"/>
      <c r="X27" s="903" t="s">
        <v>1144</v>
      </c>
      <c r="Y27" s="1054"/>
      <c r="Z27" s="1054"/>
      <c r="AA27" s="1054"/>
      <c r="AB27" s="743"/>
      <c r="AC27" s="743"/>
      <c r="AD27" s="743"/>
      <c r="AE27" s="743"/>
      <c r="AF27" s="743"/>
      <c r="AG27" s="743"/>
      <c r="AH27" s="743"/>
      <c r="AI27" s="743"/>
      <c r="AJ27" s="743"/>
      <c r="AK27" s="904"/>
    </row>
    <row r="28" spans="1:37" ht="24" customHeight="1" thickTop="1" thickBot="1">
      <c r="A28" s="483"/>
      <c r="B28" s="238"/>
      <c r="C28" s="1037" t="s">
        <v>409</v>
      </c>
      <c r="D28" s="734"/>
      <c r="F28" s="722"/>
      <c r="G28" s="1476" t="str">
        <f>IF(D12=1,"OLV - LUCRO PRESUMIDO",IF(D12=2,"XRP - SIMPLES NACIONAL ",""))</f>
        <v>OLV - LUCRO PRESUMIDO</v>
      </c>
      <c r="H28" s="1474" t="str">
        <f>INDEX('ANALISE DO EDITAL &amp; TR'!C:C, MATCH("Município/UF", 'ANALISE DO EDITAL &amp; TR'!B:B, 0))</f>
        <v>São José do Rio Preto/SP</v>
      </c>
      <c r="I28" s="1478" t="str">
        <f>_xlfn.XLOOKUP("Abertura", 'ANALISE DO EDITAL &amp; TR'!B:B, 'ANALISE DO EDITAL &amp; TR'!C:C, "Value not found")</f>
        <v>Value not found</v>
      </c>
      <c r="J28" s="1476" t="str">
        <f>_xlfn.XLOOKUP("Valor Total Contratação", 'ANALISE DO EDITAL &amp; TR'!B:B, 'ANALISE DO EDITAL &amp; TR'!C:C, "Value not found")</f>
        <v>Value not found</v>
      </c>
      <c r="K28" s="1506" t="str">
        <f>_xlfn.XLOOKUP("Entrega (única/parcelada?)", 'ANALISE DO EDITAL &amp; TR'!B:B, 'ANALISE DO EDITAL &amp; TR'!C:C, "Value not found")</f>
        <v>Única</v>
      </c>
      <c r="L28" s="1474" t="str">
        <f>_xlfn.XLOOKUP("Modo Disputa", 'ANALISE DO EDITAL &amp; TR'!B:B, 'ANALISE DO EDITAL &amp; TR'!C:C, "Value not found")</f>
        <v>Dispensa Eletrônica</v>
      </c>
      <c r="M28" s="1496" t="str">
        <f>_xlfn.XLOOKUP("Portal", 'ANALISE DO EDITAL &amp; TR'!B:B, 'ANALISE DO EDITAL &amp; TR'!C:C, "Value not found")</f>
        <v>https://compras.empro.com.br/ ​</v>
      </c>
      <c r="N28" s="1041"/>
      <c r="O28" s="1487" t="s">
        <v>1091</v>
      </c>
      <c r="P28" s="1488"/>
      <c r="Q28" s="1489"/>
      <c r="R28" s="731"/>
      <c r="S28" s="745" t="str" cm="1">
        <f t="array" ref="S28">IFERROR(VLOOKUP(INDEX('ANALISE DO EDITAL &amp; TR'!C:C, MATCH("Município/UF", 'ANALISE DO EDITAL &amp; TR'!B:B, 0)), '[4]Prévia da CAPAG'!$D$2:$Z$6000, COLUMN(E:E) - COLUMN(D:D) + 1, FALSE),"")</f>
        <v>A</v>
      </c>
      <c r="T28" s="731"/>
      <c r="U28" s="987" t="str">
        <f>IFERROR(INDEX([5]Capagdosestados!H:H,MATCH('ESTUDO _ VIABILIDADE'!U27,[5]Capagdosestados!A:A,0)),"")</f>
        <v>B</v>
      </c>
      <c r="V28" s="238"/>
      <c r="X28" s="903" t="s">
        <v>1145</v>
      </c>
      <c r="Y28" s="1054"/>
      <c r="Z28" s="1054"/>
      <c r="AA28" s="1054"/>
      <c r="AB28" s="743"/>
      <c r="AC28" s="743"/>
      <c r="AD28" s="743"/>
      <c r="AE28" s="743"/>
      <c r="AF28" s="743"/>
      <c r="AG28" s="743"/>
      <c r="AH28" s="743"/>
      <c r="AI28" s="743"/>
      <c r="AJ28" s="743"/>
      <c r="AK28" s="904"/>
    </row>
    <row r="29" spans="1:37" ht="24" customHeight="1" thickTop="1" thickBot="1">
      <c r="A29" s="483"/>
      <c r="B29" s="238"/>
      <c r="C29" s="1037" t="s">
        <v>411</v>
      </c>
      <c r="D29" s="734"/>
      <c r="F29" s="722"/>
      <c r="G29" s="1477"/>
      <c r="H29" s="1475"/>
      <c r="I29" s="1479"/>
      <c r="J29" s="1477"/>
      <c r="K29" s="1507"/>
      <c r="L29" s="1475"/>
      <c r="M29" s="1497"/>
      <c r="N29" s="1041"/>
      <c r="O29" s="988" t="s">
        <v>1150</v>
      </c>
      <c r="P29" s="756"/>
      <c r="Q29" s="755">
        <f>IFERROR(VLOOKUP(INDEX('ANALISE DO EDITAL &amp; TR'!C:C, MATCH("Município/UF", 'ANALISE DO EDITAL &amp; TR'!B:B, 0)), '[4]Prévia da CAPAG'!$D$2:$Z$6000, 3, FALSE),"")</f>
        <v>0.25152893303039719</v>
      </c>
      <c r="R29" s="731"/>
      <c r="S29" s="745" t="str">
        <f>IFERROR(VLOOKUP(INDEX('ANALISE DO EDITAL &amp; TR'!C:C, MATCH("Município/UF", 'ANALISE DO EDITAL &amp; TR'!B:B, 0)), '[4]Prévia da CAPAG'!$D$2:$Z$6000, 4, FALSE),"")</f>
        <v>A</v>
      </c>
      <c r="T29" s="731"/>
      <c r="U29" s="987" t="s">
        <v>1133</v>
      </c>
      <c r="V29" s="238"/>
      <c r="X29" s="906" t="s">
        <v>1157</v>
      </c>
      <c r="Y29" s="1054"/>
      <c r="Z29" s="1054"/>
      <c r="AA29" s="1054"/>
      <c r="AB29" s="743"/>
      <c r="AC29" s="743"/>
      <c r="AD29" s="743"/>
      <c r="AE29" s="743"/>
      <c r="AF29" s="743"/>
      <c r="AG29" s="743"/>
      <c r="AH29" s="743"/>
      <c r="AI29" s="743"/>
      <c r="AJ29" s="743"/>
      <c r="AK29" s="904"/>
    </row>
    <row r="30" spans="1:37" ht="24" customHeight="1" thickTop="1" thickBot="1">
      <c r="A30" s="483"/>
      <c r="B30" s="238"/>
      <c r="C30" s="895" t="s">
        <v>566</v>
      </c>
      <c r="D30" s="734">
        <v>2.1999999999999999E-2</v>
      </c>
      <c r="F30" s="722"/>
      <c r="G30" s="1477"/>
      <c r="H30" s="1475"/>
      <c r="I30" s="1479"/>
      <c r="J30" s="1477"/>
      <c r="K30" s="1507"/>
      <c r="L30" s="1475"/>
      <c r="M30" s="1497"/>
      <c r="N30" s="1041"/>
      <c r="O30" s="988" t="s">
        <v>1151</v>
      </c>
      <c r="P30" s="756"/>
      <c r="Q30" s="755">
        <f>IFERROR(VLOOKUP(INDEX('ANALISE DO EDITAL &amp; TR'!C:C, MATCH("Município/UF", 'ANALISE DO EDITAL &amp; TR'!B:B, 0)), '[4]Prévia da CAPAG'!$D$2:$Z$6000, 5, FALSE),"")</f>
        <v>0.91492598850857765</v>
      </c>
      <c r="R30" s="731"/>
      <c r="S30" s="745" t="str">
        <f>IFERROR(VLOOKUP(INDEX('ANALISE DO EDITAL &amp; TR'!C:C, MATCH("Município/UF", 'ANALISE DO EDITAL &amp; TR'!B:B, 0)), '[4]Prévia da CAPAG'!$D$2:$Z$6000, 6, FALSE),"")</f>
        <v>B</v>
      </c>
      <c r="T30" s="731"/>
      <c r="U30" s="987" t="s">
        <v>1132</v>
      </c>
      <c r="V30" s="238"/>
      <c r="X30" s="903" t="s">
        <v>1153</v>
      </c>
      <c r="Y30" s="1054"/>
      <c r="Z30" s="1054"/>
      <c r="AA30" s="1054"/>
      <c r="AB30" s="743"/>
      <c r="AC30" s="743"/>
      <c r="AD30" s="743"/>
      <c r="AE30" s="743"/>
      <c r="AF30" s="743"/>
      <c r="AG30" s="743"/>
      <c r="AH30" s="743"/>
      <c r="AI30" s="743"/>
      <c r="AJ30" s="743"/>
      <c r="AK30" s="904"/>
    </row>
    <row r="31" spans="1:37" ht="24" customHeight="1" thickTop="1" thickBot="1">
      <c r="A31" s="483"/>
      <c r="B31" s="238"/>
      <c r="C31" s="1042" t="s">
        <v>411</v>
      </c>
      <c r="D31" s="735"/>
      <c r="F31" s="722"/>
      <c r="G31" s="1477"/>
      <c r="H31" s="1475"/>
      <c r="I31" s="1479"/>
      <c r="J31" s="1477"/>
      <c r="K31" s="1507"/>
      <c r="L31" s="1475"/>
      <c r="M31" s="1497"/>
      <c r="N31" s="1041"/>
      <c r="O31" s="989" t="s">
        <v>1152</v>
      </c>
      <c r="P31" s="757"/>
      <c r="Q31" s="758">
        <f>IFERROR(VLOOKUP(INDEX('ANALISE DO EDITAL &amp; TR'!C:C, MATCH("Município/UF", 'ANALISE DO EDITAL &amp; TR'!B:B, 0)), '[4]Prévia da CAPAG'!$D$2:$Z$6000, 7, FALSE),"")</f>
        <v>0.19299705136485812</v>
      </c>
      <c r="R31" s="731"/>
      <c r="S31" s="759" t="str">
        <f>IFERROR(VLOOKUP(INDEX('ANALISE DO EDITAL &amp; TR'!C:C, MATCH("Município/UF", 'ANALISE DO EDITAL &amp; TR'!B:B, 0)), '[4]Prévia da CAPAG'!$D$2:$Z$6000, 8, FALSE),"")</f>
        <v>A</v>
      </c>
      <c r="T31" s="731"/>
      <c r="U31" s="990" t="s">
        <v>1131</v>
      </c>
      <c r="V31" s="238"/>
      <c r="X31" s="903" t="s">
        <v>1154</v>
      </c>
      <c r="Y31" s="1054"/>
      <c r="Z31" s="1054"/>
      <c r="AA31" s="1054"/>
      <c r="AB31" s="743"/>
      <c r="AC31" s="743"/>
      <c r="AD31" s="743"/>
      <c r="AE31" s="743"/>
      <c r="AF31" s="743"/>
      <c r="AG31" s="743"/>
      <c r="AH31" s="743"/>
      <c r="AI31" s="743"/>
      <c r="AJ31" s="743"/>
      <c r="AK31" s="904"/>
    </row>
    <row r="32" spans="1:37" ht="33" customHeight="1" thickTop="1" thickBot="1">
      <c r="A32" s="483"/>
      <c r="B32" s="238"/>
      <c r="C32" s="1043" t="s">
        <v>811</v>
      </c>
      <c r="D32" s="1044">
        <v>0</v>
      </c>
      <c r="E32" s="1045"/>
      <c r="F32" s="1046"/>
      <c r="G32" s="1047"/>
      <c r="H32" s="1048"/>
      <c r="I32" s="1049"/>
      <c r="J32" s="1049"/>
      <c r="K32" s="1050"/>
      <c r="L32" s="1051"/>
      <c r="M32" s="1052"/>
      <c r="N32" s="1053"/>
      <c r="O32" s="1490" t="str">
        <f>IFERROR(IF(
    OR(
        ISBLANK(
            VLOOKUP(
                INDEX('ANALISE DO EDITAL &amp; TR'!C:C, MATCH("Município/UF", 'ANALISE DO EDITAL &amp; TR'!B:B, 0)),
                '[4]Prévia da CAPAG'!$D$2:$M$6000,
                10,
                FALSE
            )
        ),
        VLOOKUP(
            INDEX('ANALISE DO EDITAL &amp; TR'!C:C, MATCH("Município/UF", 'ANALISE DO EDITAL &amp; TR'!B:B, 0)),
            '[4]Prévia da CAPAG'!$D$2:$M$6000,
            10,
            FALSE
        ) = 0,
        VLOOKUP(
            INDEX('ANALISE DO EDITAL &amp; TR'!C:C, MATCH("Município/UF", 'ANALISE DO EDITAL &amp; TR'!B:B, 0)),
            '[4]Prévia da CAPAG'!$D$2:$M$6000,
            10,
            FALSE
        ) = ""
    ),
    "Sem Observações",
    VLOOKUP(
        INDEX('ANALISE DO EDITAL &amp; TR'!C:C, MATCH("Município/UF", 'ANALISE DO EDITAL &amp; TR'!B:B, 0)),
        '[4]Prévia da CAPAG'!$D$2:$M$6000,
        10,
        FALSE
    )
),"ATENÇÃO !! - ***  CHECAR O NOME DO MUNICÍPIO/UF; ESPAÇOS E CARACTERES  *** ")</f>
        <v>Sem Observações</v>
      </c>
      <c r="P32" s="1491"/>
      <c r="Q32" s="1491"/>
      <c r="R32" s="1491"/>
      <c r="S32" s="1491"/>
      <c r="T32" s="1491"/>
      <c r="U32" s="1492"/>
      <c r="V32" s="238"/>
      <c r="X32" s="1055" t="s">
        <v>1155</v>
      </c>
      <c r="Y32" s="961"/>
      <c r="Z32" s="961"/>
      <c r="AA32" s="962"/>
      <c r="AB32" s="962"/>
      <c r="AC32" s="962"/>
      <c r="AD32" s="962"/>
      <c r="AE32" s="962"/>
      <c r="AF32" s="962"/>
      <c r="AG32" s="962"/>
      <c r="AH32" s="962"/>
      <c r="AI32" s="962"/>
      <c r="AJ32" s="962"/>
      <c r="AK32" s="963"/>
    </row>
    <row r="33" spans="1:56" ht="9" customHeight="1" thickTop="1">
      <c r="A33" s="483"/>
      <c r="B33" s="238"/>
      <c r="C33" s="238"/>
      <c r="D33" s="238"/>
      <c r="E33" s="238"/>
      <c r="F33" s="238"/>
      <c r="G33" s="238"/>
      <c r="H33" s="238"/>
      <c r="I33" s="239"/>
      <c r="J33" s="238"/>
      <c r="K33" s="238"/>
      <c r="L33" s="239"/>
      <c r="M33" s="238"/>
      <c r="N33" s="238"/>
      <c r="O33" s="238"/>
      <c r="P33" s="238"/>
      <c r="Q33" s="238"/>
      <c r="R33" s="238"/>
      <c r="S33" s="238"/>
      <c r="T33" s="238"/>
      <c r="U33" s="238"/>
      <c r="V33" s="238"/>
      <c r="W33" s="238"/>
      <c r="X33" s="238"/>
      <c r="Y33" s="238"/>
      <c r="Z33" s="238"/>
      <c r="AA33" s="238"/>
      <c r="AB33" s="238"/>
      <c r="AC33" s="238"/>
      <c r="AD33" s="238"/>
      <c r="AE33" s="238"/>
      <c r="AF33" s="238"/>
      <c r="AG33" s="238"/>
      <c r="AH33" s="238"/>
      <c r="AI33" s="238"/>
      <c r="AJ33" s="238"/>
      <c r="AK33" s="238"/>
    </row>
    <row r="34" spans="1:56" ht="17.25" customHeight="1" thickBot="1">
      <c r="A34" s="484"/>
      <c r="O34" s="275"/>
      <c r="P34" s="275"/>
      <c r="Q34" s="275"/>
      <c r="R34" s="275"/>
      <c r="S34" s="275"/>
      <c r="T34" s="275"/>
      <c r="U34" s="275"/>
      <c r="V34" s="275"/>
      <c r="X34" s="275"/>
      <c r="Y34" s="275"/>
      <c r="Z34" s="275"/>
    </row>
    <row r="35" spans="1:56" ht="17.25" customHeight="1">
      <c r="A35" s="484"/>
      <c r="B35" s="220"/>
      <c r="H35" s="220"/>
      <c r="K35" s="41"/>
      <c r="L35" s="1519" t="s">
        <v>570</v>
      </c>
      <c r="M35" s="1520"/>
      <c r="N35" s="311"/>
      <c r="O35" s="1519" t="s">
        <v>412</v>
      </c>
      <c r="P35" s="1520"/>
      <c r="Q35" s="1520"/>
      <c r="R35" s="311"/>
      <c r="S35" s="1521" t="s">
        <v>413</v>
      </c>
      <c r="T35" s="1521"/>
      <c r="U35" s="1521"/>
      <c r="V35" s="1521"/>
      <c r="W35" s="1521"/>
    </row>
    <row r="36" spans="1:56" ht="6.75" customHeight="1" thickBot="1">
      <c r="A36" s="484"/>
      <c r="B36" s="54"/>
      <c r="C36" s="41"/>
      <c r="I36" s="220"/>
      <c r="J36" s="225"/>
      <c r="K36" s="41"/>
      <c r="L36" s="312"/>
      <c r="M36" s="313"/>
      <c r="N36" s="54"/>
      <c r="O36" s="311"/>
      <c r="P36" s="311"/>
      <c r="Q36" s="311"/>
      <c r="R36" s="54"/>
      <c r="S36" s="312"/>
      <c r="T36" s="54"/>
      <c r="U36" s="54"/>
      <c r="W36" s="219"/>
    </row>
    <row r="37" spans="1:56" ht="15.75">
      <c r="A37" s="485"/>
      <c r="B37" s="51"/>
      <c r="L37" s="1519" t="s">
        <v>414</v>
      </c>
      <c r="M37" s="1557"/>
      <c r="N37" s="439"/>
      <c r="O37" s="1518" t="s">
        <v>569</v>
      </c>
      <c r="P37" s="1518"/>
      <c r="Q37" s="1518"/>
      <c r="R37" s="314"/>
      <c r="S37" s="1558" t="s">
        <v>567</v>
      </c>
      <c r="T37" s="1558"/>
      <c r="U37" s="1558"/>
    </row>
    <row r="38" spans="1:56" ht="4.5" customHeight="1" thickBot="1">
      <c r="A38" s="485"/>
      <c r="B38" s="51"/>
      <c r="E38" s="52"/>
      <c r="F38" s="52"/>
      <c r="G38" s="52"/>
      <c r="H38" s="52"/>
      <c r="I38" s="52"/>
      <c r="J38" s="52"/>
      <c r="K38" s="52"/>
      <c r="L38" s="52"/>
      <c r="M38" s="52"/>
      <c r="N38" s="51"/>
      <c r="O38" s="51"/>
      <c r="P38" s="51"/>
      <c r="R38" s="51"/>
      <c r="S38" s="316"/>
      <c r="T38" s="51"/>
      <c r="U38" s="52"/>
      <c r="W38" s="315"/>
      <c r="Z38" s="308"/>
    </row>
    <row r="39" spans="1:56" s="312" customFormat="1" ht="20.25" customHeight="1">
      <c r="A39" s="486"/>
      <c r="B39" s="235"/>
      <c r="C39" s="1520" t="s">
        <v>416</v>
      </c>
      <c r="D39" s="1520"/>
      <c r="E39" s="1520"/>
      <c r="F39" s="1520"/>
      <c r="G39" s="1520"/>
      <c r="H39" s="1520"/>
      <c r="I39" s="1520"/>
      <c r="J39" s="1520"/>
      <c r="K39" s="319" t="s">
        <v>417</v>
      </c>
      <c r="L39" s="319" t="s">
        <v>418</v>
      </c>
      <c r="M39" s="318" t="s">
        <v>419</v>
      </c>
      <c r="N39" s="235"/>
      <c r="O39" s="566" t="s">
        <v>418</v>
      </c>
      <c r="P39" s="314"/>
      <c r="Q39" s="566" t="s">
        <v>420</v>
      </c>
      <c r="R39" s="235"/>
      <c r="S39" s="318" t="s">
        <v>421</v>
      </c>
      <c r="T39" s="314"/>
      <c r="U39" s="318" t="s">
        <v>418</v>
      </c>
      <c r="X39" s="318" t="s">
        <v>420</v>
      </c>
      <c r="Y39" s="40"/>
      <c r="Z39" s="318" t="s">
        <v>402</v>
      </c>
      <c r="AC39" s="49"/>
      <c r="AD39" s="49"/>
      <c r="AE39" s="49"/>
      <c r="AF39" s="49"/>
      <c r="AG39" s="49"/>
      <c r="AH39" s="49"/>
      <c r="AI39" s="49"/>
      <c r="AJ39" s="49"/>
      <c r="AK39" s="49"/>
      <c r="AL39" s="39"/>
      <c r="AM39" s="40"/>
      <c r="AN39" s="49"/>
      <c r="AO39" s="49"/>
      <c r="AP39" s="49"/>
      <c r="AQ39" s="242"/>
      <c r="AR39" s="49"/>
      <c r="AS39" s="40"/>
      <c r="AT39" s="49"/>
      <c r="AU39" s="40"/>
      <c r="AV39" s="40"/>
      <c r="AW39" s="42"/>
      <c r="AX39" s="40"/>
      <c r="AY39" s="40"/>
      <c r="AZ39" s="40"/>
      <c r="BA39" s="41"/>
      <c r="BB39" s="41"/>
      <c r="BC39" s="41"/>
      <c r="BD39" s="41"/>
    </row>
    <row r="40" spans="1:56" ht="4.5" customHeight="1" thickBot="1">
      <c r="A40" s="485"/>
      <c r="B40" s="42"/>
      <c r="C40" s="40"/>
      <c r="D40" s="40"/>
      <c r="L40" s="222"/>
      <c r="M40" s="222"/>
      <c r="N40" s="42"/>
      <c r="O40" s="221"/>
      <c r="P40" s="221"/>
      <c r="Q40" s="221"/>
      <c r="R40" s="42"/>
      <c r="T40" s="42"/>
      <c r="V40" s="41"/>
      <c r="X40" s="221"/>
      <c r="AC40" s="332"/>
      <c r="AD40" s="332"/>
      <c r="AE40" s="332"/>
      <c r="AF40" s="332"/>
      <c r="AG40" s="332"/>
      <c r="AH40" s="332"/>
      <c r="AI40" s="330"/>
      <c r="AJ40" s="331"/>
      <c r="AK40" s="328"/>
      <c r="AL40" s="329"/>
      <c r="AM40" s="328"/>
      <c r="AN40" s="330"/>
      <c r="AO40" s="330"/>
      <c r="AP40" s="330"/>
      <c r="AQ40" s="330"/>
      <c r="AR40" s="330"/>
      <c r="AS40" s="330"/>
      <c r="AT40" s="330"/>
      <c r="AU40" s="333"/>
      <c r="AV40" s="334"/>
      <c r="AW40" s="330"/>
      <c r="AX40" s="330"/>
      <c r="AY40" s="495"/>
      <c r="AZ40" s="495"/>
      <c r="BA40" s="495"/>
      <c r="BB40" s="495"/>
      <c r="BC40" s="495"/>
      <c r="BD40" s="495"/>
    </row>
    <row r="41" spans="1:56" ht="25.5" customHeight="1" outlineLevel="1" thickBot="1">
      <c r="A41" s="487">
        <f>'COMPARATIVO -Cotação de Preços'!B16</f>
        <v>1</v>
      </c>
      <c r="B41" s="234"/>
      <c r="C41" s="1522" t="str">
        <f>'COMPARATIVO -Cotação de Preços'!C16</f>
        <v>Tela: Touchscreen de 10” com resolução mínima de 1920x1200, 16 milhões de cores, Full Touch Screen. ​</v>
      </c>
      <c r="D41" s="1523"/>
      <c r="E41" s="1523"/>
      <c r="F41" s="1523"/>
      <c r="G41" s="1523"/>
      <c r="H41" s="1523"/>
      <c r="I41" s="1523"/>
      <c r="J41" s="1523"/>
      <c r="K41" s="309">
        <f>'COMPARATIVO -Cotação de Preços'!F16</f>
        <v>16</v>
      </c>
      <c r="L41" s="563">
        <f>'COMPARATIVO -Cotação de Preços'!AK16</f>
        <v>1287.76</v>
      </c>
      <c r="M41" s="567">
        <f>IFERROR(K41*L41,"-")</f>
        <v>20604.16</v>
      </c>
      <c r="N41" s="234"/>
      <c r="O41" s="564">
        <f t="shared" ref="O41:O72" si="0">IFERROR(U81*L41, "-")</f>
        <v>2422.8786453433681</v>
      </c>
      <c r="P41" s="234"/>
      <c r="Q41" s="564">
        <f>IFERROR(O41*K41," - ")</f>
        <v>38766.05832549389</v>
      </c>
      <c r="R41" s="234"/>
      <c r="S41" s="320">
        <f t="shared" ref="S41:S72" si="1">IFERROR(1-(X41/Q41), "-")</f>
        <v>-2.7240883394421322E-2</v>
      </c>
      <c r="T41" s="234"/>
      <c r="U41" s="561">
        <f>IFERROR('COMPARATIVO -Cotação de Preços'!H16," -" )</f>
        <v>2488.88</v>
      </c>
      <c r="V41" s="41"/>
      <c r="X41" s="561">
        <f>IFERROR('COMPARATIVO -Cotação de Preços'!H16*K41," -" )</f>
        <v>39822.080000000002</v>
      </c>
      <c r="Z41" s="583">
        <v>0.3</v>
      </c>
      <c r="AC41" s="240"/>
      <c r="AD41" s="240"/>
      <c r="AE41" s="240"/>
      <c r="AF41" s="240"/>
      <c r="AG41" s="240"/>
      <c r="AH41" s="240"/>
      <c r="AI41" s="53"/>
      <c r="AJ41" s="212"/>
      <c r="AK41" s="1544" t="s">
        <v>579</v>
      </c>
      <c r="AL41" s="1544"/>
      <c r="AM41" s="1544"/>
      <c r="AN41" s="1544"/>
      <c r="AO41" s="1544"/>
      <c r="AP41" s="1544"/>
      <c r="AQ41" s="1544"/>
      <c r="AR41" s="1544"/>
      <c r="AS41" s="1544"/>
      <c r="AT41" s="1544"/>
      <c r="AU41" s="1544"/>
      <c r="AV41" s="341"/>
      <c r="AW41" s="1559" t="s">
        <v>440</v>
      </c>
      <c r="AX41" s="1559"/>
      <c r="AY41" s="1559"/>
      <c r="AZ41" s="1559"/>
      <c r="BA41" s="1559"/>
      <c r="BB41" s="1559"/>
      <c r="BC41" s="1559"/>
      <c r="BD41" s="1559"/>
    </row>
    <row r="42" spans="1:56" ht="25.5" customHeight="1" outlineLevel="1" thickTop="1" thickBot="1">
      <c r="A42" s="487" t="str">
        <f>'COMPARATIVO -Cotação de Preços'!B17</f>
        <v xml:space="preserve"> - </v>
      </c>
      <c r="B42" s="234"/>
      <c r="C42" s="1472" t="str">
        <f>'COMPARATIVO -Cotação de Preços'!C17</f>
        <v>-</v>
      </c>
      <c r="D42" s="1473"/>
      <c r="E42" s="1473"/>
      <c r="F42" s="1473"/>
      <c r="G42" s="1473"/>
      <c r="H42" s="1473"/>
      <c r="I42" s="1473"/>
      <c r="J42" s="1473"/>
      <c r="K42" s="273" t="str">
        <f>'COMPARATIVO -Cotação de Preços'!F17</f>
        <v>-</v>
      </c>
      <c r="L42" s="562">
        <f>'COMPARATIVO -Cotação de Preços'!AK17</f>
        <v>360</v>
      </c>
      <c r="M42" s="568" t="str">
        <f t="shared" ref="M42:M46" si="2">IFERROR(K42*L42,"-")</f>
        <v>-</v>
      </c>
      <c r="N42" s="234"/>
      <c r="O42" s="565">
        <f t="shared" si="0"/>
        <v>528.24651504035216</v>
      </c>
      <c r="P42" s="234"/>
      <c r="Q42" s="565" t="str">
        <f t="shared" ref="Q42:Q46" si="3">IFERROR(O42*K42," - ")</f>
        <v xml:space="preserve"> - </v>
      </c>
      <c r="R42" s="234"/>
      <c r="S42" s="320" t="str">
        <f t="shared" si="1"/>
        <v>-</v>
      </c>
      <c r="T42" s="234"/>
      <c r="U42" s="561" t="str">
        <f>IFERROR('COMPARATIVO -Cotação de Preços'!H17," -" )</f>
        <v>-</v>
      </c>
      <c r="V42" s="41"/>
      <c r="X42" s="561" t="str">
        <f>IFERROR('COMPARATIVO -Cotação de Preços'!H17*K42," -" )</f>
        <v xml:space="preserve"> -</v>
      </c>
      <c r="Z42" s="584">
        <v>0.15</v>
      </c>
      <c r="AC42" s="272"/>
      <c r="AD42" s="240"/>
      <c r="AE42" s="240"/>
      <c r="AF42" s="240"/>
      <c r="AG42" s="240"/>
      <c r="AH42" s="240"/>
      <c r="AI42" s="240"/>
      <c r="AJ42" s="240"/>
      <c r="AK42" s="1540" t="s">
        <v>583</v>
      </c>
      <c r="AL42" s="1541"/>
      <c r="AM42" s="392"/>
      <c r="AN42" s="393"/>
      <c r="AO42" s="394"/>
      <c r="AP42" s="401"/>
      <c r="AQ42" s="392"/>
      <c r="AR42" s="393"/>
      <c r="AS42" s="394"/>
      <c r="AT42" s="401"/>
      <c r="AU42" s="402"/>
      <c r="AV42" s="342"/>
      <c r="AW42" s="420"/>
      <c r="AX42" s="401"/>
      <c r="AY42" s="401"/>
      <c r="AZ42" s="496" t="s">
        <v>441</v>
      </c>
      <c r="BA42" s="497"/>
      <c r="BB42" s="496" t="s">
        <v>442</v>
      </c>
      <c r="BC42" s="497"/>
      <c r="BD42" s="498" t="s">
        <v>443</v>
      </c>
    </row>
    <row r="43" spans="1:56" ht="25.5" customHeight="1" outlineLevel="1" thickBot="1">
      <c r="A43" s="487" t="str">
        <f>'COMPARATIVO -Cotação de Preços'!B18</f>
        <v xml:space="preserve"> - </v>
      </c>
      <c r="B43" s="234"/>
      <c r="C43" s="1472" t="str">
        <f>'COMPARATIVO -Cotação de Preços'!C18</f>
        <v>-</v>
      </c>
      <c r="D43" s="1473"/>
      <c r="E43" s="1473"/>
      <c r="F43" s="1473"/>
      <c r="G43" s="1473"/>
      <c r="H43" s="1473"/>
      <c r="I43" s="1473"/>
      <c r="J43" s="1473"/>
      <c r="K43" s="273" t="str">
        <f>'COMPARATIVO -Cotação de Preços'!F18</f>
        <v>-</v>
      </c>
      <c r="L43" s="562">
        <f>'COMPARATIVO -Cotação de Preços'!AK18</f>
        <v>160</v>
      </c>
      <c r="M43" s="568" t="str">
        <f t="shared" si="2"/>
        <v>-</v>
      </c>
      <c r="N43" s="234"/>
      <c r="O43" s="565">
        <f t="shared" si="0"/>
        <v>234.77622890682318</v>
      </c>
      <c r="P43" s="234"/>
      <c r="Q43" s="565" t="str">
        <f t="shared" si="3"/>
        <v xml:space="preserve"> - </v>
      </c>
      <c r="R43" s="234"/>
      <c r="S43" s="320" t="str">
        <f t="shared" si="1"/>
        <v>-</v>
      </c>
      <c r="T43" s="234"/>
      <c r="U43" s="561" t="str">
        <f>IFERROR('COMPARATIVO -Cotação de Preços'!H18," -" )</f>
        <v>-</v>
      </c>
      <c r="V43" s="41"/>
      <c r="X43" s="561" t="str">
        <f>IFERROR('COMPARATIVO -Cotação de Preços'!H18*K43," -" )</f>
        <v xml:space="preserve"> -</v>
      </c>
      <c r="Z43" s="584">
        <v>0.15</v>
      </c>
      <c r="AC43" s="40"/>
      <c r="AD43" s="40"/>
      <c r="AE43" s="40"/>
      <c r="AF43" s="40"/>
      <c r="AG43" s="40"/>
      <c r="AH43" s="40"/>
      <c r="AI43" s="40"/>
      <c r="AJ43" s="39"/>
      <c r="AK43" s="1542"/>
      <c r="AL43" s="1543"/>
      <c r="AM43" s="395" t="s">
        <v>421</v>
      </c>
      <c r="AN43" s="396"/>
      <c r="AO43" s="397" t="s">
        <v>444</v>
      </c>
      <c r="AP43" s="274"/>
      <c r="AQ43" s="395" t="s">
        <v>421</v>
      </c>
      <c r="AR43" s="396"/>
      <c r="AS43" s="397" t="s">
        <v>445</v>
      </c>
      <c r="AT43" s="344"/>
      <c r="AU43" s="403" t="s">
        <v>446</v>
      </c>
      <c r="AV43" s="343"/>
      <c r="AW43" s="421" t="s">
        <v>447</v>
      </c>
      <c r="AX43" s="40"/>
      <c r="AY43" s="40"/>
      <c r="AZ43" s="499" t="e">
        <f>AO76</f>
        <v>#REF!</v>
      </c>
      <c r="BB43" s="499" t="e">
        <f>AS76</f>
        <v>#REF!</v>
      </c>
      <c r="BD43" s="500" t="e">
        <f>AU76</f>
        <v>#REF!</v>
      </c>
    </row>
    <row r="44" spans="1:56" ht="25.5" customHeight="1" outlineLevel="1" thickTop="1">
      <c r="A44" s="487" t="str">
        <f>'COMPARATIVO -Cotação de Preços'!B19</f>
        <v xml:space="preserve"> - </v>
      </c>
      <c r="B44" s="234"/>
      <c r="C44" s="1472" t="str">
        <f>'COMPARATIVO -Cotação de Preços'!C19</f>
        <v>-</v>
      </c>
      <c r="D44" s="1473"/>
      <c r="E44" s="1473"/>
      <c r="F44" s="1473"/>
      <c r="G44" s="1473"/>
      <c r="H44" s="1473"/>
      <c r="I44" s="1473"/>
      <c r="J44" s="1473"/>
      <c r="K44" s="273" t="str">
        <f>'COMPARATIVO -Cotação de Preços'!F19</f>
        <v>-</v>
      </c>
      <c r="L44" s="562">
        <f>'COMPARATIVO -Cotação de Preços'!AK19</f>
        <v>160</v>
      </c>
      <c r="M44" s="568" t="str">
        <f t="shared" si="2"/>
        <v>-</v>
      </c>
      <c r="N44" s="234"/>
      <c r="O44" s="565">
        <f t="shared" si="0"/>
        <v>234.77622890682318</v>
      </c>
      <c r="P44" s="234"/>
      <c r="Q44" s="565" t="str">
        <f t="shared" si="3"/>
        <v xml:space="preserve"> - </v>
      </c>
      <c r="R44" s="234"/>
      <c r="S44" s="320" t="str">
        <f t="shared" si="1"/>
        <v>-</v>
      </c>
      <c r="T44" s="234"/>
      <c r="U44" s="561" t="str">
        <f>IFERROR('COMPARATIVO -Cotação de Preços'!H19," -" )</f>
        <v>-</v>
      </c>
      <c r="V44" s="41"/>
      <c r="X44" s="561" t="str">
        <f>IFERROR('COMPARATIVO -Cotação de Preços'!H19*K44," -" )</f>
        <v xml:space="preserve"> -</v>
      </c>
      <c r="Z44" s="584">
        <v>0.15</v>
      </c>
      <c r="AC44" s="39"/>
      <c r="AD44" s="39"/>
      <c r="AE44" s="39"/>
      <c r="AF44" s="39"/>
      <c r="AG44" s="39"/>
      <c r="AH44" s="39"/>
      <c r="AI44" s="39"/>
      <c r="AJ44" s="39"/>
      <c r="AK44" s="381"/>
      <c r="AL44" s="382" t="s">
        <v>448</v>
      </c>
      <c r="AM44" s="363"/>
      <c r="AN44" s="251"/>
      <c r="AO44" s="398">
        <f>M73</f>
        <v>20604.16</v>
      </c>
      <c r="AP44" s="349"/>
      <c r="AQ44" s="347"/>
      <c r="AR44" s="348"/>
      <c r="AS44" s="399">
        <f>M73</f>
        <v>20604.16</v>
      </c>
      <c r="AT44" s="251"/>
      <c r="AU44" s="404">
        <f>M73</f>
        <v>20604.16</v>
      </c>
      <c r="AV44" s="352"/>
      <c r="AW44" s="422" t="s">
        <v>449</v>
      </c>
      <c r="AX44" s="220"/>
      <c r="AY44" s="220"/>
      <c r="AZ44" s="501" t="e">
        <f>AO73</f>
        <v>#REF!</v>
      </c>
      <c r="BA44" s="502"/>
      <c r="BB44" s="501" t="e">
        <f>AS73</f>
        <v>#REF!</v>
      </c>
      <c r="BC44" s="502"/>
      <c r="BD44" s="503" t="e">
        <f>AU73</f>
        <v>#REF!</v>
      </c>
    </row>
    <row r="45" spans="1:56" ht="25.5" customHeight="1" outlineLevel="1">
      <c r="A45" s="487" t="str">
        <f>'COMPARATIVO -Cotação de Preços'!B20</f>
        <v xml:space="preserve"> - </v>
      </c>
      <c r="B45" s="234"/>
      <c r="C45" s="1472" t="str">
        <f>'COMPARATIVO -Cotação de Preços'!C20</f>
        <v>-</v>
      </c>
      <c r="D45" s="1473"/>
      <c r="E45" s="1473"/>
      <c r="F45" s="1473"/>
      <c r="G45" s="1473"/>
      <c r="H45" s="1473"/>
      <c r="I45" s="1473"/>
      <c r="J45" s="1473"/>
      <c r="K45" s="273" t="str">
        <f>'COMPARATIVO -Cotação de Preços'!F20</f>
        <v>-</v>
      </c>
      <c r="L45" s="562" t="str">
        <f>'COMPARATIVO -Cotação de Preços'!AK20</f>
        <v/>
      </c>
      <c r="M45" s="568" t="str">
        <f t="shared" si="2"/>
        <v>-</v>
      </c>
      <c r="N45" s="234"/>
      <c r="O45" s="565" t="str">
        <f t="shared" si="0"/>
        <v>-</v>
      </c>
      <c r="P45" s="234"/>
      <c r="Q45" s="565" t="str">
        <f t="shared" si="3"/>
        <v xml:space="preserve"> - </v>
      </c>
      <c r="R45" s="234"/>
      <c r="S45" s="320" t="str">
        <f t="shared" si="1"/>
        <v>-</v>
      </c>
      <c r="T45" s="234"/>
      <c r="U45" s="561" t="str">
        <f>IFERROR('COMPARATIVO -Cotação de Preços'!H20," -" )</f>
        <v>-</v>
      </c>
      <c r="V45" s="41"/>
      <c r="X45" s="561" t="str">
        <f>IFERROR('COMPARATIVO -Cotação de Preços'!H20*K45," -" )</f>
        <v xml:space="preserve"> -</v>
      </c>
      <c r="Z45" s="584"/>
      <c r="AC45" s="326"/>
      <c r="AD45" s="326"/>
      <c r="AE45" s="40"/>
      <c r="AF45" s="40"/>
      <c r="AG45" s="40"/>
      <c r="AH45" s="40"/>
      <c r="AI45" s="40"/>
      <c r="AJ45" s="40"/>
      <c r="AK45" s="383"/>
      <c r="AL45" s="384" t="s">
        <v>450</v>
      </c>
      <c r="AM45" s="373">
        <v>0</v>
      </c>
      <c r="AN45" s="251"/>
      <c r="AO45" s="351">
        <f>($AO$44*AM45)*-1</f>
        <v>0</v>
      </c>
      <c r="AP45" s="353"/>
      <c r="AQ45" s="350">
        <f>IF(D12=1,D21,IF(D12=2,0,""))</f>
        <v>0.06</v>
      </c>
      <c r="AR45" s="251"/>
      <c r="AS45" s="351">
        <f>($AS$44*AQ45)*-1</f>
        <v>-1236.2495999999999</v>
      </c>
      <c r="AT45" s="251"/>
      <c r="AU45" s="405" t="e">
        <f>($AU$44*#REF!)*-1</f>
        <v>#REF!</v>
      </c>
      <c r="AV45" s="352"/>
      <c r="AW45" s="423" t="s">
        <v>451</v>
      </c>
      <c r="AX45" s="220"/>
      <c r="AY45" s="220"/>
      <c r="AZ45" s="504" t="e">
        <f>AZ43-AZ44</f>
        <v>#REF!</v>
      </c>
      <c r="BA45" s="502"/>
      <c r="BB45" s="504" t="e">
        <f>BB43-BB44</f>
        <v>#REF!</v>
      </c>
      <c r="BC45" s="502"/>
      <c r="BD45" s="505" t="e">
        <f>BD43-BD44</f>
        <v>#REF!</v>
      </c>
    </row>
    <row r="46" spans="1:56" ht="25.5" customHeight="1" outlineLevel="1" thickBot="1">
      <c r="A46" s="487" t="str">
        <f>'COMPARATIVO -Cotação de Preços'!B21</f>
        <v xml:space="preserve"> - </v>
      </c>
      <c r="B46" s="234"/>
      <c r="C46" s="1472" t="str">
        <f>'COMPARATIVO -Cotação de Preços'!C21</f>
        <v>-</v>
      </c>
      <c r="D46" s="1473"/>
      <c r="E46" s="1473"/>
      <c r="F46" s="1473"/>
      <c r="G46" s="1473"/>
      <c r="H46" s="1473"/>
      <c r="I46" s="1473"/>
      <c r="J46" s="1473"/>
      <c r="K46" s="273" t="str">
        <f>'COMPARATIVO -Cotação de Preços'!F21</f>
        <v>-</v>
      </c>
      <c r="L46" s="562" t="str">
        <f>'COMPARATIVO -Cotação de Preços'!AK21</f>
        <v/>
      </c>
      <c r="M46" s="568" t="str">
        <f t="shared" si="2"/>
        <v>-</v>
      </c>
      <c r="N46" s="234"/>
      <c r="O46" s="565" t="str">
        <f t="shared" si="0"/>
        <v>-</v>
      </c>
      <c r="P46" s="234"/>
      <c r="Q46" s="565" t="str">
        <f t="shared" si="3"/>
        <v xml:space="preserve"> - </v>
      </c>
      <c r="R46" s="234"/>
      <c r="S46" s="320" t="str">
        <f t="shared" si="1"/>
        <v>-</v>
      </c>
      <c r="T46" s="234"/>
      <c r="U46" s="561" t="str">
        <f>IFERROR('COMPARATIVO -Cotação de Preços'!H21," -" )</f>
        <v>-</v>
      </c>
      <c r="V46" s="41"/>
      <c r="X46" s="561" t="str">
        <f>IFERROR('COMPARATIVO -Cotação de Preços'!H21*K46," -" )</f>
        <v xml:space="preserve"> -</v>
      </c>
      <c r="Z46" s="584"/>
      <c r="AC46" s="272"/>
      <c r="AD46" s="272"/>
      <c r="AE46" s="40"/>
      <c r="AF46" s="40"/>
      <c r="AG46" s="212"/>
      <c r="AH46" s="40"/>
      <c r="AI46" s="40"/>
      <c r="AJ46" s="39"/>
      <c r="AK46" s="383"/>
      <c r="AL46" s="384" t="s">
        <v>453</v>
      </c>
      <c r="AM46" s="374"/>
      <c r="AN46" s="251"/>
      <c r="AO46" s="355">
        <f>($AO$44*AM46)*-1</f>
        <v>0</v>
      </c>
      <c r="AP46" s="353"/>
      <c r="AQ46" s="354">
        <f>IF(D12=1,D23,IF(D12=2,0,""))</f>
        <v>0.03</v>
      </c>
      <c r="AR46" s="251"/>
      <c r="AS46" s="355">
        <f>($AS$44*AQ46)*-1</f>
        <v>-618.12479999999994</v>
      </c>
      <c r="AT46" s="251"/>
      <c r="AU46" s="405" t="e">
        <f>($AU$44*#REF!)*-1</f>
        <v>#REF!</v>
      </c>
      <c r="AV46" s="352"/>
      <c r="AW46" s="422" t="s">
        <v>450</v>
      </c>
      <c r="AX46" s="220"/>
      <c r="AY46" s="220"/>
      <c r="AZ46" s="501" t="e">
        <f>AO63</f>
        <v>#REF!</v>
      </c>
      <c r="BA46" s="502"/>
      <c r="BB46" s="501" t="e">
        <f>AS63</f>
        <v>#REF!</v>
      </c>
      <c r="BC46" s="502"/>
      <c r="BD46" s="503" t="e">
        <f>AU63</f>
        <v>#REF!</v>
      </c>
    </row>
    <row r="47" spans="1:56" ht="25.5" customHeight="1" outlineLevel="1" thickTop="1" thickBot="1">
      <c r="A47" s="487" t="str">
        <f>'COMPARATIVO -Cotação de Preços'!B22</f>
        <v xml:space="preserve"> - </v>
      </c>
      <c r="B47" s="234"/>
      <c r="C47" s="1472" t="str">
        <f>'COMPARATIVO -Cotação de Preços'!C22</f>
        <v>-</v>
      </c>
      <c r="D47" s="1473"/>
      <c r="E47" s="1473"/>
      <c r="F47" s="1473"/>
      <c r="G47" s="1473"/>
      <c r="H47" s="1473"/>
      <c r="I47" s="1473"/>
      <c r="J47" s="1473"/>
      <c r="K47" s="273" t="str">
        <f>'COMPARATIVO -Cotação de Preços'!F22</f>
        <v>-</v>
      </c>
      <c r="L47" s="562" t="str">
        <f>'COMPARATIVO -Cotação de Preços'!AK22</f>
        <v/>
      </c>
      <c r="M47" s="568" t="str">
        <f t="shared" ref="M47:M72" si="4">IFERROR(K47*L47,"-")</f>
        <v>-</v>
      </c>
      <c r="N47" s="234"/>
      <c r="O47" s="565" t="str">
        <f t="shared" si="0"/>
        <v>-</v>
      </c>
      <c r="P47" s="234"/>
      <c r="Q47" s="565" t="str">
        <f t="shared" ref="Q47:Q72" si="5">IFERROR(O47*K47," - ")</f>
        <v xml:space="preserve"> - </v>
      </c>
      <c r="R47" s="234"/>
      <c r="S47" s="320" t="str">
        <f t="shared" si="1"/>
        <v>-</v>
      </c>
      <c r="T47" s="234"/>
      <c r="U47" s="561" t="str">
        <f>IFERROR('COMPARATIVO -Cotação de Preços'!H22," -" )</f>
        <v>-</v>
      </c>
      <c r="V47" s="41"/>
      <c r="X47" s="561" t="str">
        <f>IFERROR('COMPARATIVO -Cotação de Preços'!H22*K47," -" )</f>
        <v xml:space="preserve"> -</v>
      </c>
      <c r="Z47" s="584"/>
      <c r="AC47" s="1545" t="s">
        <v>452</v>
      </c>
      <c r="AD47" s="1547">
        <f>H19</f>
        <v>0.06</v>
      </c>
      <c r="AE47" s="1549" t="s">
        <v>455</v>
      </c>
      <c r="AF47" s="1553" t="s">
        <v>441</v>
      </c>
      <c r="AG47" s="1554"/>
      <c r="AH47" s="1554"/>
      <c r="AI47" s="1554"/>
      <c r="AK47" s="383"/>
      <c r="AL47" s="384" t="s">
        <v>454</v>
      </c>
      <c r="AM47" s="374"/>
      <c r="AN47" s="251"/>
      <c r="AO47" s="355">
        <f>($AO$44*AM47)*-1</f>
        <v>0</v>
      </c>
      <c r="AP47" s="353"/>
      <c r="AQ47" s="354">
        <f>IF(D12=1,D22,IF(D12=2,0,""))</f>
        <v>6.4999999999999997E-3</v>
      </c>
      <c r="AR47" s="251"/>
      <c r="AS47" s="355">
        <f>($AS$44*AQ47)*-1</f>
        <v>-133.92704000000001</v>
      </c>
      <c r="AT47" s="251"/>
      <c r="AU47" s="405" t="e">
        <f>($AU$44*#REF!)*-1</f>
        <v>#REF!</v>
      </c>
      <c r="AV47" s="352"/>
      <c r="AW47" s="422" t="s">
        <v>454</v>
      </c>
      <c r="AX47" s="220"/>
      <c r="AY47" s="220"/>
      <c r="AZ47" s="501" t="e">
        <f>AO64</f>
        <v>#REF!</v>
      </c>
      <c r="BA47" s="502"/>
      <c r="BB47" s="501" t="e">
        <f>AS64</f>
        <v>#REF!</v>
      </c>
      <c r="BC47" s="502"/>
      <c r="BD47" s="503" t="e">
        <f>AU64</f>
        <v>#REF!</v>
      </c>
    </row>
    <row r="48" spans="1:56" ht="25.5" customHeight="1" outlineLevel="1" thickBot="1">
      <c r="A48" s="487" t="str">
        <f>'COMPARATIVO -Cotação de Preços'!B23</f>
        <v xml:space="preserve"> - </v>
      </c>
      <c r="B48" s="234"/>
      <c r="C48" s="1472" t="str">
        <f>'COMPARATIVO -Cotação de Preços'!C23</f>
        <v>-</v>
      </c>
      <c r="D48" s="1473"/>
      <c r="E48" s="1473"/>
      <c r="F48" s="1473"/>
      <c r="G48" s="1473"/>
      <c r="H48" s="1473"/>
      <c r="I48" s="1473"/>
      <c r="J48" s="1473"/>
      <c r="K48" s="273" t="str">
        <f>'COMPARATIVO -Cotação de Preços'!F23</f>
        <v>-</v>
      </c>
      <c r="L48" s="562" t="str">
        <f>'COMPARATIVO -Cotação de Preços'!AK23</f>
        <v/>
      </c>
      <c r="M48" s="568" t="str">
        <f t="shared" si="4"/>
        <v>-</v>
      </c>
      <c r="N48" s="234"/>
      <c r="O48" s="565" t="str">
        <f t="shared" si="0"/>
        <v>-</v>
      </c>
      <c r="P48" s="234"/>
      <c r="Q48" s="565" t="str">
        <f t="shared" si="5"/>
        <v xml:space="preserve"> - </v>
      </c>
      <c r="R48" s="234"/>
      <c r="S48" s="320" t="str">
        <f t="shared" si="1"/>
        <v>-</v>
      </c>
      <c r="T48" s="234"/>
      <c r="U48" s="561" t="str">
        <f>IFERROR('COMPARATIVO -Cotação de Preços'!H23," -" )</f>
        <v>-</v>
      </c>
      <c r="V48" s="41"/>
      <c r="X48" s="561" t="str">
        <f>IFERROR('COMPARATIVO -Cotação de Preços'!H23*K48," -" )</f>
        <v xml:space="preserve"> -</v>
      </c>
      <c r="Z48" s="584"/>
      <c r="AC48" s="1546"/>
      <c r="AD48" s="1548"/>
      <c r="AE48" s="1550"/>
      <c r="AF48" s="639" t="s">
        <v>456</v>
      </c>
      <c r="AG48" s="321" t="s">
        <v>457</v>
      </c>
      <c r="AH48" s="321" t="s">
        <v>458</v>
      </c>
      <c r="AI48" s="345" t="s">
        <v>459</v>
      </c>
      <c r="AK48" s="383"/>
      <c r="AL48" s="384" t="s">
        <v>460</v>
      </c>
      <c r="AM48" s="374"/>
      <c r="AN48" s="251"/>
      <c r="AO48" s="355">
        <f>($AO$44*AM48)*-1</f>
        <v>0</v>
      </c>
      <c r="AP48" s="353"/>
      <c r="AQ48" s="354">
        <f>IF(D12=1,D23,IF(D12=2,0,""))</f>
        <v>0.03</v>
      </c>
      <c r="AR48" s="251"/>
      <c r="AS48" s="355">
        <f>($AS$44*AQ48)*-1</f>
        <v>-618.12479999999994</v>
      </c>
      <c r="AT48" s="251"/>
      <c r="AU48" s="405" t="e">
        <f>($AU$44*#REF!)*-1</f>
        <v>#REF!</v>
      </c>
      <c r="AV48" s="352"/>
      <c r="AW48" s="422" t="s">
        <v>460</v>
      </c>
      <c r="AX48" s="220"/>
      <c r="AY48" s="220"/>
      <c r="AZ48" s="501">
        <f>AO65</f>
        <v>0</v>
      </c>
      <c r="BA48" s="502"/>
      <c r="BB48" s="501" t="e">
        <f>AS65</f>
        <v>#REF!</v>
      </c>
      <c r="BC48" s="502"/>
      <c r="BD48" s="503" t="e">
        <f>AU65</f>
        <v>#REF!</v>
      </c>
    </row>
    <row r="49" spans="1:56" ht="25.5" customHeight="1" outlineLevel="1" thickBot="1">
      <c r="A49" s="487" t="str">
        <f>'COMPARATIVO -Cotação de Preços'!B24</f>
        <v xml:space="preserve"> - </v>
      </c>
      <c r="B49" s="234"/>
      <c r="C49" s="1472" t="str">
        <f>'COMPARATIVO -Cotação de Preços'!C24</f>
        <v>-</v>
      </c>
      <c r="D49" s="1473"/>
      <c r="E49" s="1473"/>
      <c r="F49" s="1473"/>
      <c r="G49" s="1473"/>
      <c r="H49" s="1473"/>
      <c r="I49" s="1473"/>
      <c r="J49" s="1473"/>
      <c r="K49" s="273" t="str">
        <f>'COMPARATIVO -Cotação de Preços'!F24</f>
        <v>-</v>
      </c>
      <c r="L49" s="562" t="str">
        <f>'COMPARATIVO -Cotação de Preços'!AK24</f>
        <v/>
      </c>
      <c r="M49" s="568" t="str">
        <f t="shared" si="4"/>
        <v>-</v>
      </c>
      <c r="N49" s="234"/>
      <c r="O49" s="565" t="str">
        <f t="shared" si="0"/>
        <v>-</v>
      </c>
      <c r="P49" s="234"/>
      <c r="Q49" s="565" t="str">
        <f t="shared" si="5"/>
        <v xml:space="preserve"> - </v>
      </c>
      <c r="R49" s="234"/>
      <c r="S49" s="320" t="str">
        <f t="shared" si="1"/>
        <v>-</v>
      </c>
      <c r="T49" s="234"/>
      <c r="U49" s="561" t="str">
        <f>IFERROR('COMPARATIVO -Cotação de Preços'!H24," -" )</f>
        <v>-</v>
      </c>
      <c r="V49" s="41"/>
      <c r="X49" s="561" t="str">
        <f>IFERROR('COMPARATIVO -Cotação de Preços'!H24*K49," -" )</f>
        <v xml:space="preserve"> -</v>
      </c>
      <c r="Z49" s="586"/>
      <c r="AC49" s="327" t="s">
        <v>461</v>
      </c>
      <c r="AD49" s="1555" t="s">
        <v>573</v>
      </c>
      <c r="AE49" s="1556"/>
      <c r="AF49" s="717">
        <f>IF($J$16="I",4%,IF($J$16="II",4.5%,"P.Serviço"))</f>
        <v>0.04</v>
      </c>
      <c r="AG49" s="321">
        <f>IF($J$16="I",0,IF($J$16="II",0,"P.Serviço"))</f>
        <v>0</v>
      </c>
      <c r="AH49" s="322"/>
      <c r="AI49" s="345"/>
      <c r="AK49" s="385"/>
      <c r="AL49" s="386" t="s">
        <v>462</v>
      </c>
      <c r="AM49" s="374"/>
      <c r="AN49" s="251"/>
      <c r="AO49" s="355">
        <f>AO44*AM49</f>
        <v>0</v>
      </c>
      <c r="AP49" s="356"/>
      <c r="AQ49" s="354"/>
      <c r="AR49" s="251"/>
      <c r="AS49" s="355">
        <f>AS44*AQ49</f>
        <v>0</v>
      </c>
      <c r="AT49" s="251"/>
      <c r="AU49" s="405" t="e">
        <f>($AU$44*#REF!)*-1</f>
        <v>#REF!</v>
      </c>
      <c r="AV49" s="352"/>
      <c r="AW49" s="422" t="s">
        <v>462</v>
      </c>
      <c r="AX49" s="220"/>
      <c r="AY49" s="220"/>
      <c r="AZ49" s="501" t="e">
        <f>AO74</f>
        <v>#REF!</v>
      </c>
      <c r="BA49" s="502"/>
      <c r="BB49" s="501" t="e">
        <f>AS74</f>
        <v>#REF!</v>
      </c>
      <c r="BC49" s="502"/>
      <c r="BD49" s="503" t="e">
        <f>AU74</f>
        <v>#REF!</v>
      </c>
    </row>
    <row r="50" spans="1:56" ht="25.5" customHeight="1" outlineLevel="1" thickBot="1">
      <c r="A50" s="487" t="str">
        <f>'COMPARATIVO -Cotação de Preços'!B25</f>
        <v xml:space="preserve"> - </v>
      </c>
      <c r="B50" s="234"/>
      <c r="C50" s="1472" t="str">
        <f>'COMPARATIVO -Cotação de Preços'!C25</f>
        <v>-</v>
      </c>
      <c r="D50" s="1473"/>
      <c r="E50" s="1473"/>
      <c r="F50" s="1473"/>
      <c r="G50" s="1473"/>
      <c r="H50" s="1473"/>
      <c r="I50" s="1473"/>
      <c r="J50" s="1473"/>
      <c r="K50" s="273" t="str">
        <f>'COMPARATIVO -Cotação de Preços'!F25</f>
        <v>-</v>
      </c>
      <c r="L50" s="562" t="str">
        <f>'COMPARATIVO -Cotação de Preços'!AK25</f>
        <v/>
      </c>
      <c r="M50" s="568" t="str">
        <f t="shared" si="4"/>
        <v>-</v>
      </c>
      <c r="N50" s="234"/>
      <c r="O50" s="565" t="str">
        <f t="shared" si="0"/>
        <v>-</v>
      </c>
      <c r="P50" s="234"/>
      <c r="Q50" s="565" t="str">
        <f t="shared" si="5"/>
        <v xml:space="preserve"> - </v>
      </c>
      <c r="R50" s="234"/>
      <c r="S50" s="320" t="str">
        <f t="shared" si="1"/>
        <v>-</v>
      </c>
      <c r="T50" s="234"/>
      <c r="U50" s="561" t="str">
        <f>IFERROR('COMPARATIVO -Cotação de Preços'!H25," -" )</f>
        <v>-</v>
      </c>
      <c r="V50" s="41"/>
      <c r="X50" s="561" t="str">
        <f>IFERROR('COMPARATIVO -Cotação de Preços'!H25*K50," -" )</f>
        <v xml:space="preserve"> -</v>
      </c>
      <c r="Z50" s="584"/>
      <c r="AC50" s="327" t="s">
        <v>463</v>
      </c>
      <c r="AD50" s="1555" t="s">
        <v>574</v>
      </c>
      <c r="AE50" s="1556"/>
      <c r="AF50" s="717">
        <f>IF($J$16="I",7.3%,IF($J$16="II",7.8%,"P.Serviço"))</f>
        <v>7.2999999999999995E-2</v>
      </c>
      <c r="AG50" s="321">
        <f>IF($J$16="I",2940,IF($J$16="II",5940,"P.Serviço"))</f>
        <v>2940</v>
      </c>
      <c r="AH50" s="322">
        <v>5940</v>
      </c>
      <c r="AI50" s="345">
        <v>5940</v>
      </c>
      <c r="AK50" s="383"/>
      <c r="AL50" s="384" t="s">
        <v>464</v>
      </c>
      <c r="AM50" s="374"/>
      <c r="AN50" s="251"/>
      <c r="AO50" s="355"/>
      <c r="AP50" s="353"/>
      <c r="AQ50" s="354"/>
      <c r="AR50" s="251"/>
      <c r="AS50" s="355"/>
      <c r="AT50" s="251"/>
      <c r="AU50" s="406"/>
      <c r="AV50" s="352"/>
      <c r="AW50" s="422" t="s">
        <v>465</v>
      </c>
      <c r="AX50" s="220"/>
      <c r="AY50" s="220"/>
      <c r="AZ50" s="501" t="e">
        <f>AO67</f>
        <v>#REF!</v>
      </c>
      <c r="BA50" s="502"/>
      <c r="BB50" s="501" t="e">
        <f>AS67</f>
        <v>#REF!</v>
      </c>
      <c r="BC50" s="502"/>
      <c r="BD50" s="503" t="e">
        <f>AU67</f>
        <v>#REF!</v>
      </c>
    </row>
    <row r="51" spans="1:56" ht="25.5" customHeight="1" outlineLevel="1" thickBot="1">
      <c r="A51" s="487" t="str">
        <f>'COMPARATIVO -Cotação de Preços'!B26</f>
        <v xml:space="preserve"> - </v>
      </c>
      <c r="B51" s="234"/>
      <c r="C51" s="1472" t="str">
        <f>'COMPARATIVO -Cotação de Preços'!C26</f>
        <v>-</v>
      </c>
      <c r="D51" s="1473"/>
      <c r="E51" s="1473"/>
      <c r="F51" s="1473"/>
      <c r="G51" s="1473"/>
      <c r="H51" s="1473"/>
      <c r="I51" s="1473"/>
      <c r="J51" s="1473"/>
      <c r="K51" s="273" t="str">
        <f>'COMPARATIVO -Cotação de Preços'!F26</f>
        <v>-</v>
      </c>
      <c r="L51" s="562" t="str">
        <f>'COMPARATIVO -Cotação de Preços'!AK26</f>
        <v/>
      </c>
      <c r="M51" s="568" t="str">
        <f t="shared" si="4"/>
        <v>-</v>
      </c>
      <c r="N51" s="234"/>
      <c r="O51" s="565" t="str">
        <f t="shared" si="0"/>
        <v>-</v>
      </c>
      <c r="P51" s="234"/>
      <c r="Q51" s="565" t="str">
        <f t="shared" si="5"/>
        <v xml:space="preserve"> - </v>
      </c>
      <c r="R51" s="234"/>
      <c r="S51" s="320" t="str">
        <f t="shared" si="1"/>
        <v>-</v>
      </c>
      <c r="T51" s="234"/>
      <c r="U51" s="561" t="str">
        <f>IFERROR('COMPARATIVO -Cotação de Preços'!H26," -" )</f>
        <v>-</v>
      </c>
      <c r="V51" s="41"/>
      <c r="X51" s="561" t="str">
        <f>IFERROR('COMPARATIVO -Cotação de Preços'!H26*K51," -" )</f>
        <v xml:space="preserve"> -</v>
      </c>
      <c r="Z51" s="584"/>
      <c r="AC51" s="327" t="s">
        <v>466</v>
      </c>
      <c r="AD51" s="1555" t="s">
        <v>575</v>
      </c>
      <c r="AE51" s="1556"/>
      <c r="AF51" s="717">
        <f>IF($J$16="I",9.5%,IF($J$16="II",10%,"P.Serviço"))</f>
        <v>9.5000000000000001E-2</v>
      </c>
      <c r="AG51" s="321">
        <f>IF($J$16="I",13860,IF($J$16="II",13860,"P.Serviço"))</f>
        <v>13860</v>
      </c>
      <c r="AH51" s="322">
        <v>13860</v>
      </c>
      <c r="AI51" s="345">
        <v>13860</v>
      </c>
      <c r="AK51" s="383"/>
      <c r="AL51" s="384"/>
      <c r="AM51" s="251"/>
      <c r="AN51" s="251"/>
      <c r="AO51" s="358"/>
      <c r="AP51" s="353"/>
      <c r="AQ51" s="357"/>
      <c r="AR51" s="251"/>
      <c r="AS51" s="358"/>
      <c r="AT51" s="251"/>
      <c r="AU51" s="407"/>
      <c r="AV51" s="352"/>
      <c r="AW51" s="422" t="s">
        <v>467</v>
      </c>
      <c r="AX51" s="220"/>
      <c r="AY51" s="220"/>
      <c r="AZ51" s="501" t="e">
        <f>AO66</f>
        <v>#REF!</v>
      </c>
      <c r="BA51" s="502"/>
      <c r="BB51" s="501" t="e">
        <f>AS66</f>
        <v>#REF!</v>
      </c>
      <c r="BC51" s="502"/>
      <c r="BD51" s="503" t="e">
        <f>AU66</f>
        <v>#REF!</v>
      </c>
    </row>
    <row r="52" spans="1:56" ht="25.5" customHeight="1" outlineLevel="1" thickBot="1">
      <c r="A52" s="487" t="str">
        <f>'COMPARATIVO -Cotação de Preços'!B27</f>
        <v xml:space="preserve"> - </v>
      </c>
      <c r="B52" s="234"/>
      <c r="C52" s="1472" t="str">
        <f>'COMPARATIVO -Cotação de Preços'!C27</f>
        <v>-</v>
      </c>
      <c r="D52" s="1473"/>
      <c r="E52" s="1473"/>
      <c r="F52" s="1473"/>
      <c r="G52" s="1473"/>
      <c r="H52" s="1473"/>
      <c r="I52" s="1473"/>
      <c r="J52" s="1473"/>
      <c r="K52" s="273" t="str">
        <f>'COMPARATIVO -Cotação de Preços'!F27</f>
        <v>-</v>
      </c>
      <c r="L52" s="562" t="str">
        <f>'COMPARATIVO -Cotação de Preços'!AK27</f>
        <v/>
      </c>
      <c r="M52" s="568" t="str">
        <f t="shared" si="4"/>
        <v>-</v>
      </c>
      <c r="N52" s="234"/>
      <c r="O52" s="565" t="str">
        <f t="shared" si="0"/>
        <v>-</v>
      </c>
      <c r="P52" s="234"/>
      <c r="Q52" s="565" t="str">
        <f t="shared" si="5"/>
        <v xml:space="preserve"> - </v>
      </c>
      <c r="R52" s="234"/>
      <c r="S52" s="320" t="str">
        <f t="shared" si="1"/>
        <v>-</v>
      </c>
      <c r="T52" s="234"/>
      <c r="U52" s="561" t="str">
        <f>IFERROR('COMPARATIVO -Cotação de Preços'!H27," -" )</f>
        <v>-</v>
      </c>
      <c r="V52" s="41"/>
      <c r="X52" s="561" t="str">
        <f>IFERROR('COMPARATIVO -Cotação de Preços'!H27*K52," -" )</f>
        <v xml:space="preserve"> -</v>
      </c>
      <c r="Z52" s="584"/>
      <c r="AC52" s="327" t="s">
        <v>468</v>
      </c>
      <c r="AD52" s="1555" t="s">
        <v>576</v>
      </c>
      <c r="AE52" s="1556"/>
      <c r="AF52" s="717">
        <f>IF($J$16="I",10.7%,IF($J$16="II",11.2%,"P.Serviço"))</f>
        <v>0.107</v>
      </c>
      <c r="AG52" s="321">
        <f>IF($J$16="I",22500,IF($J$16="II",22500,"P.Serviço"))</f>
        <v>22500</v>
      </c>
      <c r="AH52" s="322">
        <v>22500</v>
      </c>
      <c r="AI52" s="345">
        <v>22500</v>
      </c>
      <c r="AK52" s="387"/>
      <c r="AL52" s="388" t="s">
        <v>469</v>
      </c>
      <c r="AM52" s="251"/>
      <c r="AN52" s="251"/>
      <c r="AO52" s="359">
        <f>SUM(AO44:AO51)</f>
        <v>20604.16</v>
      </c>
      <c r="AP52" s="349"/>
      <c r="AQ52" s="357"/>
      <c r="AR52" s="251"/>
      <c r="AS52" s="359">
        <f>SUM(AS44:AS51)</f>
        <v>17997.733759999999</v>
      </c>
      <c r="AT52" s="251"/>
      <c r="AU52" s="408" t="e">
        <f>SUM(AU44:AU51)</f>
        <v>#REF!</v>
      </c>
      <c r="AV52" s="352"/>
      <c r="AW52" s="423" t="s">
        <v>470</v>
      </c>
      <c r="AX52" s="220"/>
      <c r="AY52" s="220"/>
      <c r="AZ52" s="504" t="e">
        <f>AZ45-AZ46-AZ47-AZ48-AZ49-AZ50-AZ51</f>
        <v>#REF!</v>
      </c>
      <c r="BA52" s="502"/>
      <c r="BB52" s="504" t="e">
        <f>BB45-BB46-BB47-BB48-BB49-BB50-BB51</f>
        <v>#REF!</v>
      </c>
      <c r="BC52" s="502"/>
      <c r="BD52" s="505" t="e">
        <f>BD45-BD46-BD47-BD48-BD49-BD50-BD51</f>
        <v>#REF!</v>
      </c>
    </row>
    <row r="53" spans="1:56" ht="25.5" customHeight="1" outlineLevel="1" thickBot="1">
      <c r="A53" s="487" t="str">
        <f>'COMPARATIVO -Cotação de Preços'!B28</f>
        <v xml:space="preserve"> - </v>
      </c>
      <c r="B53" s="234"/>
      <c r="C53" s="1472" t="str">
        <f>'COMPARATIVO -Cotação de Preços'!C28</f>
        <v>-</v>
      </c>
      <c r="D53" s="1473"/>
      <c r="E53" s="1473"/>
      <c r="F53" s="1473"/>
      <c r="G53" s="1473"/>
      <c r="H53" s="1473"/>
      <c r="I53" s="1473"/>
      <c r="J53" s="1473"/>
      <c r="K53" s="273" t="str">
        <f>'COMPARATIVO -Cotação de Preços'!F28</f>
        <v>-</v>
      </c>
      <c r="L53" s="562" t="str">
        <f>'COMPARATIVO -Cotação de Preços'!AK28</f>
        <v/>
      </c>
      <c r="M53" s="568" t="str">
        <f t="shared" si="4"/>
        <v>-</v>
      </c>
      <c r="N53" s="234"/>
      <c r="O53" s="565" t="str">
        <f t="shared" si="0"/>
        <v>-</v>
      </c>
      <c r="P53" s="234"/>
      <c r="Q53" s="565" t="str">
        <f t="shared" si="5"/>
        <v xml:space="preserve"> - </v>
      </c>
      <c r="R53" s="234"/>
      <c r="S53" s="320" t="str">
        <f t="shared" si="1"/>
        <v>-</v>
      </c>
      <c r="T53" s="234"/>
      <c r="U53" s="561" t="str">
        <f>IFERROR('COMPARATIVO -Cotação de Preços'!H28," -" )</f>
        <v>-</v>
      </c>
      <c r="V53" s="41"/>
      <c r="X53" s="561" t="str">
        <f>IFERROR('COMPARATIVO -Cotação de Preços'!H28*K53," -" )</f>
        <v xml:space="preserve"> -</v>
      </c>
      <c r="Z53" s="584"/>
      <c r="AC53" s="327" t="s">
        <v>471</v>
      </c>
      <c r="AD53" s="1555" t="s">
        <v>577</v>
      </c>
      <c r="AE53" s="1556"/>
      <c r="AF53" s="717">
        <f>IF($J$16="I",14.3%,IF($J$16="II",14.7%,"P.Serviço"))</f>
        <v>0.14300000000000002</v>
      </c>
      <c r="AG53" s="321">
        <f>IF($J$16="I",87300,IF($J$16="II",85000,"P.Serviço"))</f>
        <v>87300</v>
      </c>
      <c r="AH53" s="322">
        <v>87300</v>
      </c>
      <c r="AI53" s="345">
        <v>85000</v>
      </c>
      <c r="AK53" s="383"/>
      <c r="AL53" s="384"/>
      <c r="AM53" s="375"/>
      <c r="AN53" s="251"/>
      <c r="AO53" s="361"/>
      <c r="AP53" s="353"/>
      <c r="AQ53" s="360"/>
      <c r="AR53" s="251"/>
      <c r="AS53" s="361"/>
      <c r="AT53" s="251"/>
      <c r="AU53" s="407"/>
      <c r="AV53" s="352"/>
      <c r="AW53" s="422" t="s">
        <v>472</v>
      </c>
      <c r="AX53" s="220"/>
      <c r="AY53" s="220"/>
      <c r="AZ53" s="501">
        <f>AO58</f>
        <v>0</v>
      </c>
      <c r="BA53" s="502"/>
      <c r="BB53" s="501">
        <f>AS58</f>
        <v>0</v>
      </c>
      <c r="BC53" s="502"/>
      <c r="BD53" s="503">
        <f>AU58</f>
        <v>0</v>
      </c>
    </row>
    <row r="54" spans="1:56" ht="25.5" customHeight="1" outlineLevel="1" thickBot="1">
      <c r="A54" s="487" t="str">
        <f>'COMPARATIVO -Cotação de Preços'!B29</f>
        <v xml:space="preserve"> - </v>
      </c>
      <c r="B54" s="234"/>
      <c r="C54" s="1472" t="str">
        <f>'COMPARATIVO -Cotação de Preços'!C29</f>
        <v>-</v>
      </c>
      <c r="D54" s="1473"/>
      <c r="E54" s="1473"/>
      <c r="F54" s="1473"/>
      <c r="G54" s="1473"/>
      <c r="H54" s="1473"/>
      <c r="I54" s="1473"/>
      <c r="J54" s="1473"/>
      <c r="K54" s="273" t="str">
        <f>'COMPARATIVO -Cotação de Preços'!F29</f>
        <v>-</v>
      </c>
      <c r="L54" s="562" t="str">
        <f>'COMPARATIVO -Cotação de Preços'!AK29</f>
        <v/>
      </c>
      <c r="M54" s="568" t="str">
        <f t="shared" si="4"/>
        <v>-</v>
      </c>
      <c r="N54" s="234"/>
      <c r="O54" s="565" t="str">
        <f t="shared" si="0"/>
        <v>-</v>
      </c>
      <c r="P54" s="234"/>
      <c r="Q54" s="565" t="str">
        <f t="shared" si="5"/>
        <v xml:space="preserve"> - </v>
      </c>
      <c r="R54" s="234"/>
      <c r="S54" s="320" t="str">
        <f t="shared" si="1"/>
        <v>-</v>
      </c>
      <c r="T54" s="234"/>
      <c r="U54" s="561" t="str">
        <f>IFERROR('COMPARATIVO -Cotação de Preços'!H29," -" )</f>
        <v>-</v>
      </c>
      <c r="V54" s="41"/>
      <c r="X54" s="561" t="str">
        <f>IFERROR('COMPARATIVO -Cotação de Preços'!H29*K54," -" )</f>
        <v xml:space="preserve"> -</v>
      </c>
      <c r="Z54" s="584"/>
      <c r="AC54" s="327" t="s">
        <v>473</v>
      </c>
      <c r="AD54" s="1555" t="s">
        <v>578</v>
      </c>
      <c r="AE54" s="1556"/>
      <c r="AF54" s="717">
        <f>IF($J$16="I",19%,IF($J$16="II",30%,"P.Serviço"))</f>
        <v>0.19</v>
      </c>
      <c r="AG54" s="321">
        <f>IF($J$16="I",378000,IF($J$16="II",720000,"P.Serviço"))</f>
        <v>378000</v>
      </c>
      <c r="AH54" s="322">
        <v>378000</v>
      </c>
      <c r="AI54" s="345">
        <v>720000</v>
      </c>
      <c r="AK54" s="383"/>
      <c r="AL54" s="389" t="s">
        <v>474</v>
      </c>
      <c r="AM54" s="251"/>
      <c r="AN54" s="251"/>
      <c r="AO54" s="359"/>
      <c r="AP54" s="353"/>
      <c r="AQ54" s="357"/>
      <c r="AR54" s="251"/>
      <c r="AS54" s="359"/>
      <c r="AT54" s="251"/>
      <c r="AU54" s="407"/>
      <c r="AV54" s="352"/>
      <c r="AW54" s="422" t="s">
        <v>475</v>
      </c>
      <c r="AX54" s="220"/>
      <c r="AY54" s="220"/>
      <c r="AZ54" s="501" t="e">
        <f>AO68</f>
        <v>#REF!</v>
      </c>
      <c r="BA54" s="502"/>
      <c r="BB54" s="501" t="e">
        <f>AS68</f>
        <v>#REF!</v>
      </c>
      <c r="BC54" s="502"/>
      <c r="BD54" s="503" t="e">
        <f>AU68</f>
        <v>#REF!</v>
      </c>
    </row>
    <row r="55" spans="1:56" ht="25.5" customHeight="1" outlineLevel="1" thickBot="1">
      <c r="A55" s="487" t="str">
        <f>'COMPARATIVO -Cotação de Preços'!B30</f>
        <v xml:space="preserve"> - </v>
      </c>
      <c r="B55" s="234"/>
      <c r="C55" s="1472" t="str">
        <f>'COMPARATIVO -Cotação de Preços'!C30</f>
        <v>-</v>
      </c>
      <c r="D55" s="1473"/>
      <c r="E55" s="1473"/>
      <c r="F55" s="1473"/>
      <c r="G55" s="1473"/>
      <c r="H55" s="1473"/>
      <c r="I55" s="1473"/>
      <c r="J55" s="1473"/>
      <c r="K55" s="273" t="str">
        <f>'COMPARATIVO -Cotação de Preços'!F30</f>
        <v>-</v>
      </c>
      <c r="L55" s="562" t="str">
        <f>'COMPARATIVO -Cotação de Preços'!AK30</f>
        <v/>
      </c>
      <c r="M55" s="568" t="str">
        <f t="shared" si="4"/>
        <v>-</v>
      </c>
      <c r="N55" s="234"/>
      <c r="O55" s="565" t="str">
        <f t="shared" si="0"/>
        <v>-</v>
      </c>
      <c r="P55" s="234"/>
      <c r="Q55" s="565" t="str">
        <f t="shared" si="5"/>
        <v xml:space="preserve"> - </v>
      </c>
      <c r="R55" s="234"/>
      <c r="S55" s="320" t="str">
        <f t="shared" si="1"/>
        <v>-</v>
      </c>
      <c r="T55" s="234"/>
      <c r="U55" s="561" t="str">
        <f>IFERROR('COMPARATIVO -Cotação de Preços'!H30," -" )</f>
        <v>-</v>
      </c>
      <c r="V55" s="41"/>
      <c r="X55" s="561" t="str">
        <f>IFERROR('COMPARATIVO -Cotação de Preços'!H30*K55," -" )</f>
        <v xml:space="preserve"> -</v>
      </c>
      <c r="Z55" s="584"/>
      <c r="AC55" s="336" t="s">
        <v>478</v>
      </c>
      <c r="AD55" s="323"/>
      <c r="AE55" s="323"/>
      <c r="AF55" s="324"/>
      <c r="AG55" s="324"/>
      <c r="AH55" s="324"/>
      <c r="AI55" s="346"/>
      <c r="AK55" s="383"/>
      <c r="AL55" s="384" t="s">
        <v>476</v>
      </c>
      <c r="AM55" s="251"/>
      <c r="AN55" s="251"/>
      <c r="AO55" s="359">
        <f>$I$150</f>
        <v>0</v>
      </c>
      <c r="AP55" s="353"/>
      <c r="AQ55" s="357"/>
      <c r="AR55" s="251"/>
      <c r="AS55" s="359">
        <f>$I$150</f>
        <v>0</v>
      </c>
      <c r="AT55" s="251"/>
      <c r="AU55" s="406">
        <f>$I$150</f>
        <v>0</v>
      </c>
      <c r="AV55" s="352"/>
      <c r="AW55" s="422" t="s">
        <v>477</v>
      </c>
      <c r="AX55" s="220"/>
      <c r="AY55" s="220"/>
      <c r="AZ55" s="501" t="e">
        <f>AO69</f>
        <v>#REF!</v>
      </c>
      <c r="BA55" s="502"/>
      <c r="BB55" s="501" t="e">
        <f>AS69</f>
        <v>#REF!</v>
      </c>
      <c r="BC55" s="502"/>
      <c r="BD55" s="503" t="e">
        <f>AU69</f>
        <v>#REF!</v>
      </c>
    </row>
    <row r="56" spans="1:56" ht="25.5" customHeight="1" outlineLevel="1" thickTop="1">
      <c r="A56" s="487" t="str">
        <f>'COMPARATIVO -Cotação de Preços'!B31</f>
        <v xml:space="preserve"> - </v>
      </c>
      <c r="B56" s="234"/>
      <c r="C56" s="1472" t="str">
        <f>'COMPARATIVO -Cotação de Preços'!C31</f>
        <v>-</v>
      </c>
      <c r="D56" s="1473"/>
      <c r="E56" s="1473"/>
      <c r="F56" s="1473"/>
      <c r="G56" s="1473"/>
      <c r="H56" s="1473"/>
      <c r="I56" s="1473"/>
      <c r="J56" s="1473"/>
      <c r="K56" s="273" t="str">
        <f>'COMPARATIVO -Cotação de Preços'!F31</f>
        <v>-</v>
      </c>
      <c r="L56" s="562" t="str">
        <f>'COMPARATIVO -Cotação de Preços'!AK31</f>
        <v/>
      </c>
      <c r="M56" s="568" t="str">
        <f t="shared" si="4"/>
        <v>-</v>
      </c>
      <c r="N56" s="234"/>
      <c r="O56" s="565" t="str">
        <f t="shared" si="0"/>
        <v>-</v>
      </c>
      <c r="P56" s="234"/>
      <c r="Q56" s="565" t="str">
        <f t="shared" si="5"/>
        <v xml:space="preserve"> - </v>
      </c>
      <c r="R56" s="234"/>
      <c r="S56" s="320" t="str">
        <f t="shared" si="1"/>
        <v>-</v>
      </c>
      <c r="T56" s="234"/>
      <c r="U56" s="561" t="str">
        <f>IFERROR('COMPARATIVO -Cotação de Preços'!H31," -" )</f>
        <v>-</v>
      </c>
      <c r="V56" s="41"/>
      <c r="X56" s="561" t="str">
        <f>IFERROR('COMPARATIVO -Cotação de Preços'!H31*K56," -" )</f>
        <v xml:space="preserve"> -</v>
      </c>
      <c r="Z56" s="584"/>
      <c r="AC56" s="272"/>
      <c r="AD56" s="272"/>
      <c r="AE56" s="40"/>
      <c r="AF56" s="40"/>
      <c r="AG56" s="40"/>
      <c r="AH56" s="40"/>
      <c r="AI56" s="40"/>
      <c r="AJ56" s="40"/>
      <c r="AK56" s="383"/>
      <c r="AL56" s="384" t="s">
        <v>479</v>
      </c>
      <c r="AM56" s="251"/>
      <c r="AN56" s="251"/>
      <c r="AO56" s="358">
        <f>$J$150</f>
        <v>0</v>
      </c>
      <c r="AP56" s="353"/>
      <c r="AQ56" s="357"/>
      <c r="AR56" s="251"/>
      <c r="AS56" s="358">
        <f>$J$150</f>
        <v>0</v>
      </c>
      <c r="AT56" s="251"/>
      <c r="AU56" s="406">
        <f>$J$150</f>
        <v>0</v>
      </c>
      <c r="AV56" s="352"/>
      <c r="AW56" s="423" t="s">
        <v>480</v>
      </c>
      <c r="AX56" s="220"/>
      <c r="AY56" s="220"/>
      <c r="AZ56" s="504" t="e">
        <f>AZ52-AZ53-AZ54-AZ55</f>
        <v>#REF!</v>
      </c>
      <c r="BA56" s="502"/>
      <c r="BB56" s="504" t="e">
        <f>BB52-BB53-BB54-BB55</f>
        <v>#REF!</v>
      </c>
      <c r="BC56" s="502"/>
      <c r="BD56" s="505" t="e">
        <f>BD52-BD53-BD54-BD55</f>
        <v>#REF!</v>
      </c>
    </row>
    <row r="57" spans="1:56" ht="25.5" customHeight="1" outlineLevel="1">
      <c r="A57" s="487" t="str">
        <f>'COMPARATIVO -Cotação de Preços'!B32</f>
        <v xml:space="preserve"> - </v>
      </c>
      <c r="B57" s="234"/>
      <c r="C57" s="1472" t="str">
        <f>'COMPARATIVO -Cotação de Preços'!C32</f>
        <v>-</v>
      </c>
      <c r="D57" s="1473"/>
      <c r="E57" s="1473"/>
      <c r="F57" s="1473"/>
      <c r="G57" s="1473"/>
      <c r="H57" s="1473"/>
      <c r="I57" s="1473"/>
      <c r="J57" s="1473"/>
      <c r="K57" s="273" t="str">
        <f>'COMPARATIVO -Cotação de Preços'!F32</f>
        <v>-</v>
      </c>
      <c r="L57" s="562" t="str">
        <f>'COMPARATIVO -Cotação de Preços'!AK32</f>
        <v/>
      </c>
      <c r="M57" s="568" t="str">
        <f t="shared" si="4"/>
        <v>-</v>
      </c>
      <c r="N57" s="234"/>
      <c r="O57" s="565" t="str">
        <f t="shared" si="0"/>
        <v>-</v>
      </c>
      <c r="P57" s="234"/>
      <c r="Q57" s="565" t="str">
        <f t="shared" si="5"/>
        <v xml:space="preserve"> - </v>
      </c>
      <c r="R57" s="234"/>
      <c r="S57" s="320" t="str">
        <f t="shared" si="1"/>
        <v>-</v>
      </c>
      <c r="T57" s="234"/>
      <c r="U57" s="561" t="str">
        <f>IFERROR('COMPARATIVO -Cotação de Preços'!H32," -" )</f>
        <v>-</v>
      </c>
      <c r="V57" s="41"/>
      <c r="X57" s="561" t="str">
        <f>IFERROR('COMPARATIVO -Cotação de Preços'!H32*K57," -" )</f>
        <v xml:space="preserve"> -</v>
      </c>
      <c r="Z57" s="584"/>
      <c r="AC57" s="272"/>
      <c r="AD57" s="40"/>
      <c r="AE57" s="40"/>
      <c r="AF57" s="40"/>
      <c r="AG57" s="40"/>
      <c r="AH57" s="40"/>
      <c r="AI57" s="40"/>
      <c r="AJ57" s="40"/>
      <c r="AK57" s="383"/>
      <c r="AL57" s="384" t="s">
        <v>481</v>
      </c>
      <c r="AM57" s="251"/>
      <c r="AN57" s="251"/>
      <c r="AO57" s="358">
        <f>$K$150</f>
        <v>0</v>
      </c>
      <c r="AP57" s="353"/>
      <c r="AQ57" s="357"/>
      <c r="AR57" s="251"/>
      <c r="AS57" s="358">
        <f>$K$150</f>
        <v>0</v>
      </c>
      <c r="AT57" s="251"/>
      <c r="AU57" s="406">
        <f>$K$150</f>
        <v>0</v>
      </c>
      <c r="AV57" s="352"/>
      <c r="AW57" s="422" t="s">
        <v>482</v>
      </c>
      <c r="AX57" s="220"/>
      <c r="AY57" s="220"/>
      <c r="AZ57" s="501">
        <f>AO52</f>
        <v>20604.16</v>
      </c>
      <c r="BA57" s="502"/>
      <c r="BB57" s="501">
        <f>AS52</f>
        <v>17997.733759999999</v>
      </c>
      <c r="BC57" s="502"/>
      <c r="BD57" s="503" t="e">
        <f>AU52</f>
        <v>#REF!</v>
      </c>
    </row>
    <row r="58" spans="1:56" ht="25.5" customHeight="1" outlineLevel="1">
      <c r="A58" s="487" t="str">
        <f>'COMPARATIVO -Cotação de Preços'!B33</f>
        <v xml:space="preserve"> - </v>
      </c>
      <c r="B58" s="234"/>
      <c r="C58" s="1472" t="str">
        <f>'COMPARATIVO -Cotação de Preços'!C33</f>
        <v>-</v>
      </c>
      <c r="D58" s="1473"/>
      <c r="E58" s="1473"/>
      <c r="F58" s="1473"/>
      <c r="G58" s="1473"/>
      <c r="H58" s="1473"/>
      <c r="I58" s="1473"/>
      <c r="J58" s="1473"/>
      <c r="K58" s="273" t="str">
        <f>'COMPARATIVO -Cotação de Preços'!F33</f>
        <v>-</v>
      </c>
      <c r="L58" s="562" t="str">
        <f>'COMPARATIVO -Cotação de Preços'!AK33</f>
        <v/>
      </c>
      <c r="M58" s="568" t="str">
        <f t="shared" si="4"/>
        <v>-</v>
      </c>
      <c r="N58" s="234"/>
      <c r="O58" s="565" t="str">
        <f t="shared" si="0"/>
        <v>-</v>
      </c>
      <c r="P58" s="234"/>
      <c r="Q58" s="565" t="str">
        <f t="shared" si="5"/>
        <v xml:space="preserve"> - </v>
      </c>
      <c r="R58" s="234"/>
      <c r="S58" s="320" t="str">
        <f t="shared" si="1"/>
        <v>-</v>
      </c>
      <c r="T58" s="234"/>
      <c r="U58" s="561" t="str">
        <f>IFERROR('COMPARATIVO -Cotação de Preços'!H33," -" )</f>
        <v>-</v>
      </c>
      <c r="V58" s="41"/>
      <c r="X58" s="561" t="str">
        <f>IFERROR('COMPARATIVO -Cotação de Preços'!H33*K58," -" )</f>
        <v xml:space="preserve"> -</v>
      </c>
      <c r="Z58" s="584"/>
      <c r="AC58" s="1526" t="s">
        <v>483</v>
      </c>
      <c r="AD58" s="1526"/>
      <c r="AE58" s="1526"/>
      <c r="AF58" s="1526"/>
      <c r="AG58" s="1526"/>
      <c r="AH58" s="1526"/>
      <c r="AI58" s="240"/>
      <c r="AJ58" s="40"/>
      <c r="AK58" s="387"/>
      <c r="AL58" s="388" t="s">
        <v>484</v>
      </c>
      <c r="AM58" s="251"/>
      <c r="AN58" s="251"/>
      <c r="AO58" s="358">
        <f>SUM(AO55:AO57)</f>
        <v>0</v>
      </c>
      <c r="AP58" s="349"/>
      <c r="AQ58" s="357"/>
      <c r="AR58" s="251"/>
      <c r="AS58" s="358">
        <f>SUM(AS55:AS57)</f>
        <v>0</v>
      </c>
      <c r="AT58" s="251"/>
      <c r="AU58" s="408">
        <f>SUM(AU55:AU57)</f>
        <v>0</v>
      </c>
      <c r="AV58" s="352"/>
      <c r="AW58" s="424" t="s">
        <v>485</v>
      </c>
      <c r="AX58" s="220"/>
      <c r="AY58" s="220"/>
      <c r="AZ58" s="504" t="e">
        <f>AZ56-AZ57</f>
        <v>#REF!</v>
      </c>
      <c r="BA58" s="502"/>
      <c r="BB58" s="504" t="e">
        <f>BB56-BB57</f>
        <v>#REF!</v>
      </c>
      <c r="BC58" s="502"/>
      <c r="BD58" s="505" t="e">
        <f>BD56-BD57</f>
        <v>#REF!</v>
      </c>
    </row>
    <row r="59" spans="1:56" ht="25.5" customHeight="1" outlineLevel="1" thickBot="1">
      <c r="A59" s="487" t="str">
        <f>'COMPARATIVO -Cotação de Preços'!B34</f>
        <v xml:space="preserve"> - </v>
      </c>
      <c r="B59" s="234"/>
      <c r="C59" s="1472" t="str">
        <f>'COMPARATIVO -Cotação de Preços'!C34</f>
        <v>-</v>
      </c>
      <c r="D59" s="1473"/>
      <c r="E59" s="1473"/>
      <c r="F59" s="1473"/>
      <c r="G59" s="1473"/>
      <c r="H59" s="1473"/>
      <c r="I59" s="1473"/>
      <c r="J59" s="1473"/>
      <c r="K59" s="273" t="str">
        <f>'COMPARATIVO -Cotação de Preços'!F34</f>
        <v>-</v>
      </c>
      <c r="L59" s="562" t="str">
        <f>'COMPARATIVO -Cotação de Preços'!AK34</f>
        <v/>
      </c>
      <c r="M59" s="568" t="str">
        <f t="shared" si="4"/>
        <v>-</v>
      </c>
      <c r="N59" s="234"/>
      <c r="O59" s="565" t="str">
        <f t="shared" si="0"/>
        <v>-</v>
      </c>
      <c r="P59" s="234"/>
      <c r="Q59" s="565" t="str">
        <f t="shared" si="5"/>
        <v xml:space="preserve"> - </v>
      </c>
      <c r="R59" s="234"/>
      <c r="S59" s="320" t="str">
        <f t="shared" si="1"/>
        <v>-</v>
      </c>
      <c r="T59" s="234"/>
      <c r="U59" s="561" t="str">
        <f>IFERROR('COMPARATIVO -Cotação de Preços'!H34," -" )</f>
        <v>-</v>
      </c>
      <c r="V59" s="41"/>
      <c r="X59" s="561" t="str">
        <f>IFERROR('COMPARATIVO -Cotação de Preços'!H34*K59," -" )</f>
        <v xml:space="preserve"> -</v>
      </c>
      <c r="Z59" s="584"/>
      <c r="AC59" s="53"/>
      <c r="AD59" s="272"/>
      <c r="AE59" s="53"/>
      <c r="AF59" s="53"/>
      <c r="AG59" s="53"/>
      <c r="AH59" s="53"/>
      <c r="AI59" s="53"/>
      <c r="AJ59" s="40"/>
      <c r="AK59" s="387"/>
      <c r="AL59" s="388" t="s">
        <v>486</v>
      </c>
      <c r="AM59" s="375"/>
      <c r="AN59" s="251"/>
      <c r="AO59" s="361">
        <f>AO52+AO58</f>
        <v>20604.16</v>
      </c>
      <c r="AP59" s="349"/>
      <c r="AQ59" s="360"/>
      <c r="AR59" s="251"/>
      <c r="AS59" s="361">
        <f>AS52+AS58</f>
        <v>17997.733759999999</v>
      </c>
      <c r="AT59" s="251"/>
      <c r="AU59" s="408" t="e">
        <f>AU52+AU58</f>
        <v>#REF!</v>
      </c>
      <c r="AV59" s="352"/>
      <c r="AW59" s="425"/>
      <c r="AX59" s="220"/>
      <c r="AY59" s="220"/>
      <c r="AZ59" s="506"/>
      <c r="BA59" s="502"/>
      <c r="BB59" s="506"/>
      <c r="BC59" s="502"/>
      <c r="BD59" s="507"/>
    </row>
    <row r="60" spans="1:56" ht="25.5" customHeight="1" outlineLevel="1">
      <c r="A60" s="487" t="str">
        <f>'COMPARATIVO -Cotação de Preços'!B35</f>
        <v xml:space="preserve"> - </v>
      </c>
      <c r="B60" s="234"/>
      <c r="C60" s="1472" t="str">
        <f>'COMPARATIVO -Cotação de Preços'!C35</f>
        <v>-</v>
      </c>
      <c r="D60" s="1473"/>
      <c r="E60" s="1473"/>
      <c r="F60" s="1473"/>
      <c r="G60" s="1473"/>
      <c r="H60" s="1473"/>
      <c r="I60" s="1473"/>
      <c r="J60" s="1473"/>
      <c r="K60" s="273" t="str">
        <f>'COMPARATIVO -Cotação de Preços'!F35</f>
        <v>-</v>
      </c>
      <c r="L60" s="562" t="str">
        <f>'COMPARATIVO -Cotação de Preços'!AK35</f>
        <v/>
      </c>
      <c r="M60" s="568" t="str">
        <f t="shared" si="4"/>
        <v>-</v>
      </c>
      <c r="N60" s="234"/>
      <c r="O60" s="565" t="str">
        <f t="shared" si="0"/>
        <v>-</v>
      </c>
      <c r="P60" s="234"/>
      <c r="Q60" s="565" t="str">
        <f t="shared" si="5"/>
        <v xml:space="preserve"> - </v>
      </c>
      <c r="R60" s="234"/>
      <c r="S60" s="320" t="str">
        <f t="shared" si="1"/>
        <v>-</v>
      </c>
      <c r="T60" s="234"/>
      <c r="U60" s="561" t="str">
        <f>IFERROR('COMPARATIVO -Cotação de Preços'!H35," -" )</f>
        <v>-</v>
      </c>
      <c r="V60" s="41"/>
      <c r="X60" s="561" t="str">
        <f>IFERROR('COMPARATIVO -Cotação de Preços'!H35*K60," -" )</f>
        <v xml:space="preserve"> -</v>
      </c>
      <c r="Z60" s="584"/>
      <c r="AC60" s="1533" t="s">
        <v>487</v>
      </c>
      <c r="AD60" s="1534"/>
      <c r="AE60" s="288" t="s">
        <v>488</v>
      </c>
      <c r="AF60" s="289" t="s">
        <v>489</v>
      </c>
      <c r="AG60" s="443"/>
      <c r="AI60" s="40"/>
      <c r="AJ60" s="53"/>
      <c r="AK60" s="383"/>
      <c r="AL60" s="384"/>
      <c r="AM60" s="375"/>
      <c r="AN60" s="251"/>
      <c r="AO60" s="361"/>
      <c r="AP60" s="251"/>
      <c r="AQ60" s="360"/>
      <c r="AR60" s="251"/>
      <c r="AS60" s="361"/>
      <c r="AT60" s="251"/>
      <c r="AU60" s="409"/>
      <c r="AV60" s="352"/>
      <c r="AW60" s="425"/>
      <c r="AX60" s="220"/>
      <c r="AY60" s="220"/>
      <c r="AZ60" s="506"/>
      <c r="BA60" s="502"/>
      <c r="BB60" s="506"/>
      <c r="BC60" s="502"/>
      <c r="BD60" s="507"/>
    </row>
    <row r="61" spans="1:56" ht="25.5" customHeight="1" outlineLevel="1">
      <c r="A61" s="487" t="str">
        <f>'COMPARATIVO -Cotação de Preços'!B36</f>
        <v xml:space="preserve"> - </v>
      </c>
      <c r="B61" s="234"/>
      <c r="C61" s="1472" t="str">
        <f>'COMPARATIVO -Cotação de Preços'!C36</f>
        <v>-</v>
      </c>
      <c r="D61" s="1473"/>
      <c r="E61" s="1473"/>
      <c r="F61" s="1473"/>
      <c r="G61" s="1473"/>
      <c r="H61" s="1473"/>
      <c r="I61" s="1473"/>
      <c r="J61" s="1473"/>
      <c r="K61" s="273" t="str">
        <f>'COMPARATIVO -Cotação de Preços'!F36</f>
        <v>-</v>
      </c>
      <c r="L61" s="562" t="str">
        <f>'COMPARATIVO -Cotação de Preços'!AK36</f>
        <v/>
      </c>
      <c r="M61" s="568" t="str">
        <f t="shared" si="4"/>
        <v>-</v>
      </c>
      <c r="N61" s="234"/>
      <c r="O61" s="565" t="str">
        <f t="shared" si="0"/>
        <v>-</v>
      </c>
      <c r="P61" s="234"/>
      <c r="Q61" s="565" t="str">
        <f t="shared" si="5"/>
        <v xml:space="preserve"> - </v>
      </c>
      <c r="R61" s="234"/>
      <c r="S61" s="320" t="str">
        <f t="shared" si="1"/>
        <v>-</v>
      </c>
      <c r="T61" s="234"/>
      <c r="U61" s="561" t="str">
        <f>IFERROR('COMPARATIVO -Cotação de Preços'!H36," -" )</f>
        <v>-</v>
      </c>
      <c r="V61" s="41"/>
      <c r="X61" s="561" t="str">
        <f>IFERROR('COMPARATIVO -Cotação de Preços'!H36*K61," -" )</f>
        <v xml:space="preserve"> -</v>
      </c>
      <c r="Z61" s="584"/>
      <c r="AC61" s="276"/>
      <c r="AD61" s="444"/>
      <c r="AE61" s="277"/>
      <c r="AF61" s="278"/>
      <c r="AG61" s="279"/>
      <c r="AI61" s="40"/>
      <c r="AJ61" s="53"/>
      <c r="AK61" s="383"/>
      <c r="AL61" s="389" t="s">
        <v>415</v>
      </c>
      <c r="AM61" s="251"/>
      <c r="AN61" s="251"/>
      <c r="AO61" s="362"/>
      <c r="AP61" s="251"/>
      <c r="AQ61" s="357"/>
      <c r="AR61" s="251"/>
      <c r="AS61" s="362"/>
      <c r="AT61" s="251"/>
      <c r="AU61" s="409"/>
      <c r="AV61" s="352"/>
      <c r="AW61" s="426" t="s">
        <v>490</v>
      </c>
      <c r="AX61" s="220"/>
      <c r="AY61" s="220"/>
      <c r="AZ61" s="506"/>
      <c r="BA61" s="502"/>
      <c r="BB61" s="506"/>
      <c r="BC61" s="502"/>
      <c r="BD61" s="507"/>
    </row>
    <row r="62" spans="1:56" ht="25.5" customHeight="1" outlineLevel="1">
      <c r="A62" s="487" t="str">
        <f>'COMPARATIVO -Cotação de Preços'!B37</f>
        <v xml:space="preserve"> - </v>
      </c>
      <c r="B62" s="234"/>
      <c r="C62" s="1472" t="str">
        <f>'COMPARATIVO -Cotação de Preços'!C37</f>
        <v>-</v>
      </c>
      <c r="D62" s="1473"/>
      <c r="E62" s="1473"/>
      <c r="F62" s="1473"/>
      <c r="G62" s="1473"/>
      <c r="H62" s="1473"/>
      <c r="I62" s="1473"/>
      <c r="J62" s="1473"/>
      <c r="K62" s="273" t="str">
        <f>'COMPARATIVO -Cotação de Preços'!F37</f>
        <v>-</v>
      </c>
      <c r="L62" s="562" t="str">
        <f>'COMPARATIVO -Cotação de Preços'!AK37</f>
        <v/>
      </c>
      <c r="M62" s="568" t="str">
        <f t="shared" si="4"/>
        <v>-</v>
      </c>
      <c r="N62" s="234"/>
      <c r="O62" s="565" t="str">
        <f t="shared" si="0"/>
        <v>-</v>
      </c>
      <c r="P62" s="234"/>
      <c r="Q62" s="565" t="str">
        <f t="shared" si="5"/>
        <v xml:space="preserve"> - </v>
      </c>
      <c r="R62" s="234"/>
      <c r="S62" s="320" t="str">
        <f t="shared" si="1"/>
        <v>-</v>
      </c>
      <c r="T62" s="234"/>
      <c r="U62" s="561" t="str">
        <f>IFERROR('COMPARATIVO -Cotação de Preços'!H37," -" )</f>
        <v>-</v>
      </c>
      <c r="V62" s="41"/>
      <c r="X62" s="561" t="str">
        <f>IFERROR('COMPARATIVO -Cotação de Preços'!H37*K62," -" )</f>
        <v xml:space="preserve"> -</v>
      </c>
      <c r="Z62" s="584"/>
      <c r="AC62" s="1531" t="s">
        <v>491</v>
      </c>
      <c r="AD62" s="1532"/>
      <c r="AE62" s="711">
        <f>M24</f>
        <v>38765.919999999998</v>
      </c>
      <c r="AF62" s="718">
        <f>M24</f>
        <v>38765.919999999998</v>
      </c>
      <c r="AG62" s="280"/>
      <c r="AI62" s="40"/>
      <c r="AJ62" s="53"/>
      <c r="AK62" s="383"/>
      <c r="AL62" s="384"/>
      <c r="AM62" s="251" t="s">
        <v>421</v>
      </c>
      <c r="AN62" s="251"/>
      <c r="AO62" s="362" t="s">
        <v>444</v>
      </c>
      <c r="AP62" s="363"/>
      <c r="AQ62" s="357" t="s">
        <v>421</v>
      </c>
      <c r="AR62" s="251"/>
      <c r="AS62" s="362" t="s">
        <v>445</v>
      </c>
      <c r="AT62" s="251"/>
      <c r="AU62" s="410" t="s">
        <v>446</v>
      </c>
      <c r="AV62" s="352"/>
      <c r="AW62" s="425"/>
      <c r="AX62" s="220"/>
      <c r="AY62" s="220"/>
      <c r="AZ62" s="506"/>
      <c r="BA62" s="502"/>
      <c r="BB62" s="506"/>
      <c r="BC62" s="502"/>
      <c r="BD62" s="507"/>
    </row>
    <row r="63" spans="1:56" ht="25.5" customHeight="1" outlineLevel="1">
      <c r="A63" s="487" t="str">
        <f>'COMPARATIVO -Cotação de Preços'!B38</f>
        <v xml:space="preserve"> - </v>
      </c>
      <c r="B63" s="234"/>
      <c r="C63" s="1472" t="str">
        <f>'COMPARATIVO -Cotação de Preços'!C38</f>
        <v>-</v>
      </c>
      <c r="D63" s="1473"/>
      <c r="E63" s="1473"/>
      <c r="F63" s="1473"/>
      <c r="G63" s="1473"/>
      <c r="H63" s="1473"/>
      <c r="I63" s="1473"/>
      <c r="J63" s="1473"/>
      <c r="K63" s="273" t="str">
        <f>'COMPARATIVO -Cotação de Preços'!F38</f>
        <v>-</v>
      </c>
      <c r="L63" s="562" t="str">
        <f>'COMPARATIVO -Cotação de Preços'!AK38</f>
        <v/>
      </c>
      <c r="M63" s="568" t="str">
        <f t="shared" si="4"/>
        <v>-</v>
      </c>
      <c r="N63" s="234"/>
      <c r="O63" s="565" t="str">
        <f t="shared" si="0"/>
        <v>-</v>
      </c>
      <c r="P63" s="234"/>
      <c r="Q63" s="565" t="str">
        <f t="shared" si="5"/>
        <v xml:space="preserve"> - </v>
      </c>
      <c r="R63" s="234"/>
      <c r="S63" s="320" t="str">
        <f t="shared" si="1"/>
        <v>-</v>
      </c>
      <c r="T63" s="234"/>
      <c r="U63" s="561" t="str">
        <f>IFERROR('COMPARATIVO -Cotação de Preços'!H38," -" )</f>
        <v>-</v>
      </c>
      <c r="V63" s="41"/>
      <c r="X63" s="561" t="str">
        <f>IFERROR('COMPARATIVO -Cotação de Preços'!H38*K63," -" )</f>
        <v xml:space="preserve"> -</v>
      </c>
      <c r="Z63" s="584"/>
      <c r="AC63" s="1531" t="s">
        <v>492</v>
      </c>
      <c r="AD63" s="1532"/>
      <c r="AE63" s="712">
        <v>0.08</v>
      </c>
      <c r="AF63" s="719">
        <v>0.12</v>
      </c>
      <c r="AG63" s="280"/>
      <c r="AI63" s="40"/>
      <c r="AJ63" s="53"/>
      <c r="AK63" s="383"/>
      <c r="AL63" s="384" t="s">
        <v>493</v>
      </c>
      <c r="AM63" s="363"/>
      <c r="AN63" s="251"/>
      <c r="AO63" s="365" t="e">
        <f>$AO$71*AM63</f>
        <v>#REF!</v>
      </c>
      <c r="AP63" s="353"/>
      <c r="AQ63" s="364">
        <f>IF(D12=1,D21,IF(D12=2,0,""))</f>
        <v>0.06</v>
      </c>
      <c r="AR63" s="251"/>
      <c r="AS63" s="365" t="e">
        <f t="shared" ref="AS63:AS70" si="6">$AS$71*AQ63</f>
        <v>#REF!</v>
      </c>
      <c r="AT63" s="251"/>
      <c r="AU63" s="405" t="e">
        <f>$AU$71*#REF!</f>
        <v>#REF!</v>
      </c>
      <c r="AV63" s="352"/>
      <c r="AW63" s="427" t="s">
        <v>494</v>
      </c>
      <c r="AX63" s="220"/>
      <c r="AY63" s="220"/>
      <c r="AZ63" s="506"/>
      <c r="BA63" s="502"/>
      <c r="BB63" s="506"/>
      <c r="BC63" s="502"/>
      <c r="BD63" s="507"/>
    </row>
    <row r="64" spans="1:56" ht="25.5" customHeight="1" outlineLevel="1">
      <c r="A64" s="487" t="str">
        <f>'COMPARATIVO -Cotação de Preços'!B39</f>
        <v xml:space="preserve"> - </v>
      </c>
      <c r="B64" s="234"/>
      <c r="C64" s="1472" t="str">
        <f>'COMPARATIVO -Cotação de Preços'!C39</f>
        <v>-</v>
      </c>
      <c r="D64" s="1473"/>
      <c r="E64" s="1473"/>
      <c r="F64" s="1473"/>
      <c r="G64" s="1473"/>
      <c r="H64" s="1473"/>
      <c r="I64" s="1473"/>
      <c r="J64" s="1473"/>
      <c r="K64" s="273" t="str">
        <f>'COMPARATIVO -Cotação de Preços'!F39</f>
        <v>-</v>
      </c>
      <c r="L64" s="562" t="str">
        <f>'COMPARATIVO -Cotação de Preços'!AK39</f>
        <v/>
      </c>
      <c r="M64" s="568" t="str">
        <f t="shared" si="4"/>
        <v>-</v>
      </c>
      <c r="N64" s="234"/>
      <c r="O64" s="565" t="str">
        <f t="shared" si="0"/>
        <v>-</v>
      </c>
      <c r="P64" s="234"/>
      <c r="Q64" s="565" t="str">
        <f t="shared" si="5"/>
        <v xml:space="preserve"> - </v>
      </c>
      <c r="R64" s="234"/>
      <c r="S64" s="320" t="str">
        <f t="shared" si="1"/>
        <v>-</v>
      </c>
      <c r="T64" s="234"/>
      <c r="U64" s="561" t="str">
        <f>IFERROR('COMPARATIVO -Cotação de Preços'!H39," -" )</f>
        <v>-</v>
      </c>
      <c r="V64" s="41"/>
      <c r="X64" s="561" t="str">
        <f>IFERROR('COMPARATIVO -Cotação de Preços'!H39*K64," -" )</f>
        <v xml:space="preserve"> -</v>
      </c>
      <c r="Z64" s="584"/>
      <c r="AC64" s="1531" t="s">
        <v>495</v>
      </c>
      <c r="AD64" s="1532"/>
      <c r="AE64" s="711">
        <f>AE62*AE63</f>
        <v>3101.2736</v>
      </c>
      <c r="AF64" s="718">
        <f>AF62*AF63</f>
        <v>4651.9103999999998</v>
      </c>
      <c r="AG64" s="280"/>
      <c r="AI64" s="40"/>
      <c r="AJ64" s="40"/>
      <c r="AK64" s="383"/>
      <c r="AL64" s="384" t="s">
        <v>406</v>
      </c>
      <c r="AM64" s="374"/>
      <c r="AN64" s="251"/>
      <c r="AO64" s="355" t="e">
        <f>$AO$71*AM64</f>
        <v>#REF!</v>
      </c>
      <c r="AP64" s="353"/>
      <c r="AQ64" s="354">
        <f>IF(D12=1,D22,IF(D12=2,0,""))</f>
        <v>6.4999999999999997E-3</v>
      </c>
      <c r="AR64" s="251"/>
      <c r="AS64" s="355" t="e">
        <f t="shared" si="6"/>
        <v>#REF!</v>
      </c>
      <c r="AT64" s="251"/>
      <c r="AU64" s="405" t="e">
        <f>$AU$71*#REF!</f>
        <v>#REF!</v>
      </c>
      <c r="AV64" s="352"/>
      <c r="AW64" s="425"/>
      <c r="AX64" s="220"/>
      <c r="AY64" s="220"/>
      <c r="AZ64" s="508" t="s">
        <v>441</v>
      </c>
      <c r="BA64" s="509"/>
      <c r="BB64" s="508" t="s">
        <v>442</v>
      </c>
      <c r="BC64" s="509"/>
      <c r="BD64" s="510" t="s">
        <v>443</v>
      </c>
    </row>
    <row r="65" spans="1:56" ht="25.5" customHeight="1" outlineLevel="1">
      <c r="A65" s="487" t="str">
        <f>'COMPARATIVO -Cotação de Preços'!B40</f>
        <v xml:space="preserve"> - </v>
      </c>
      <c r="B65" s="234"/>
      <c r="C65" s="1472" t="str">
        <f>'COMPARATIVO -Cotação de Preços'!C40</f>
        <v>-</v>
      </c>
      <c r="D65" s="1473"/>
      <c r="E65" s="1473"/>
      <c r="F65" s="1473"/>
      <c r="G65" s="1473"/>
      <c r="H65" s="1473"/>
      <c r="I65" s="1473"/>
      <c r="J65" s="1473"/>
      <c r="K65" s="273" t="str">
        <f>'COMPARATIVO -Cotação de Preços'!F40</f>
        <v>-</v>
      </c>
      <c r="L65" s="562" t="str">
        <f>'COMPARATIVO -Cotação de Preços'!AK40</f>
        <v/>
      </c>
      <c r="M65" s="568" t="str">
        <f t="shared" si="4"/>
        <v>-</v>
      </c>
      <c r="N65" s="234"/>
      <c r="O65" s="565" t="str">
        <f t="shared" si="0"/>
        <v>-</v>
      </c>
      <c r="P65" s="234"/>
      <c r="Q65" s="565" t="str">
        <f t="shared" si="5"/>
        <v xml:space="preserve"> - </v>
      </c>
      <c r="R65" s="234"/>
      <c r="S65" s="320" t="str">
        <f t="shared" si="1"/>
        <v>-</v>
      </c>
      <c r="T65" s="234"/>
      <c r="U65" s="561" t="str">
        <f>IFERROR('COMPARATIVO -Cotação de Preços'!H40," -" )</f>
        <v>-</v>
      </c>
      <c r="V65" s="41"/>
      <c r="X65" s="561" t="str">
        <f>IFERROR('COMPARATIVO -Cotação de Preços'!H40*K65," -" )</f>
        <v xml:space="preserve"> -</v>
      </c>
      <c r="Z65" s="584"/>
      <c r="AC65" s="1531" t="s">
        <v>421</v>
      </c>
      <c r="AD65" s="1532"/>
      <c r="AE65" s="713">
        <v>0.15</v>
      </c>
      <c r="AF65" s="720">
        <v>0.09</v>
      </c>
      <c r="AG65" s="280"/>
      <c r="AI65" s="40"/>
      <c r="AJ65" s="40"/>
      <c r="AK65" s="383"/>
      <c r="AL65" s="384" t="s">
        <v>496</v>
      </c>
      <c r="AM65" s="374"/>
      <c r="AN65" s="251"/>
      <c r="AO65" s="355">
        <f>($AO$44*AM48)*-1</f>
        <v>0</v>
      </c>
      <c r="AP65" s="353"/>
      <c r="AQ65" s="354">
        <f>IF(D12=1,D23,IF(D12=2,0,""))</f>
        <v>0.03</v>
      </c>
      <c r="AR65" s="251"/>
      <c r="AS65" s="355" t="e">
        <f t="shared" si="6"/>
        <v>#REF!</v>
      </c>
      <c r="AT65" s="251"/>
      <c r="AU65" s="405" t="e">
        <f>$AU$71*#REF!</f>
        <v>#REF!</v>
      </c>
      <c r="AV65" s="352"/>
      <c r="AW65" s="425" t="s">
        <v>497</v>
      </c>
      <c r="AX65" s="220"/>
      <c r="AY65" s="220"/>
      <c r="AZ65" s="501" t="e">
        <f>AO76</f>
        <v>#REF!</v>
      </c>
      <c r="BA65" s="502"/>
      <c r="BB65" s="501" t="e">
        <f>AU76</f>
        <v>#REF!</v>
      </c>
      <c r="BC65" s="502"/>
      <c r="BD65" s="503" t="e">
        <f>AS76</f>
        <v>#REF!</v>
      </c>
    </row>
    <row r="66" spans="1:56" ht="25.5" customHeight="1" outlineLevel="1">
      <c r="A66" s="487" t="str">
        <f>'COMPARATIVO -Cotação de Preços'!B41</f>
        <v xml:space="preserve"> - </v>
      </c>
      <c r="B66" s="234"/>
      <c r="C66" s="1472" t="str">
        <f>'COMPARATIVO -Cotação de Preços'!C41</f>
        <v>-</v>
      </c>
      <c r="D66" s="1473"/>
      <c r="E66" s="1473"/>
      <c r="F66" s="1473"/>
      <c r="G66" s="1473"/>
      <c r="H66" s="1473"/>
      <c r="I66" s="1473"/>
      <c r="J66" s="1473"/>
      <c r="K66" s="273" t="str">
        <f>'COMPARATIVO -Cotação de Preços'!F41</f>
        <v>-</v>
      </c>
      <c r="L66" s="562" t="str">
        <f>'COMPARATIVO -Cotação de Preços'!AK41</f>
        <v/>
      </c>
      <c r="M66" s="568" t="str">
        <f t="shared" si="4"/>
        <v>-</v>
      </c>
      <c r="N66" s="234"/>
      <c r="O66" s="565" t="str">
        <f t="shared" si="0"/>
        <v>-</v>
      </c>
      <c r="P66" s="234"/>
      <c r="Q66" s="565" t="str">
        <f t="shared" si="5"/>
        <v xml:space="preserve"> - </v>
      </c>
      <c r="R66" s="234"/>
      <c r="S66" s="320" t="str">
        <f t="shared" si="1"/>
        <v>-</v>
      </c>
      <c r="T66" s="234"/>
      <c r="U66" s="561" t="str">
        <f>IFERROR('COMPARATIVO -Cotação de Preços'!H41," -" )</f>
        <v>-</v>
      </c>
      <c r="V66" s="41"/>
      <c r="X66" s="561" t="str">
        <f>IFERROR('COMPARATIVO -Cotação de Preços'!H41*K66," -" )</f>
        <v xml:space="preserve"> -</v>
      </c>
      <c r="Z66" s="584"/>
      <c r="AC66" s="1531" t="s">
        <v>498</v>
      </c>
      <c r="AD66" s="1532"/>
      <c r="AE66" s="446">
        <f>AE64*AE65</f>
        <v>465.19103999999999</v>
      </c>
      <c r="AF66" s="281">
        <f>AF64*AF65</f>
        <v>418.67193599999996</v>
      </c>
      <c r="AG66" s="282"/>
      <c r="AI66" s="40"/>
      <c r="AJ66" s="40"/>
      <c r="AK66" s="383"/>
      <c r="AL66" s="384" t="s">
        <v>499</v>
      </c>
      <c r="AM66" s="374"/>
      <c r="AN66" s="251"/>
      <c r="AO66" s="355" t="e">
        <f>$AO$71*AM66</f>
        <v>#REF!</v>
      </c>
      <c r="AP66" s="353"/>
      <c r="AQ66" s="354">
        <f>'ESTUDO _ VIABILIDADE'!AF68</f>
        <v>2.2799999999999997E-2</v>
      </c>
      <c r="AR66" s="251"/>
      <c r="AS66" s="355" t="e">
        <f t="shared" si="6"/>
        <v>#REF!</v>
      </c>
      <c r="AT66" s="251"/>
      <c r="AU66" s="405" t="e">
        <f>$AU$71*#REF!</f>
        <v>#REF!</v>
      </c>
      <c r="AV66" s="352"/>
      <c r="AW66" s="425" t="s">
        <v>500</v>
      </c>
      <c r="AX66" s="220"/>
      <c r="AY66" s="220"/>
      <c r="AZ66" s="501">
        <f>AO52*-1</f>
        <v>-20604.16</v>
      </c>
      <c r="BA66" s="502"/>
      <c r="BB66" s="501" t="e">
        <f>AU52*-1</f>
        <v>#REF!</v>
      </c>
      <c r="BC66" s="502"/>
      <c r="BD66" s="503">
        <f>AS52*-1</f>
        <v>-17997.733759999999</v>
      </c>
    </row>
    <row r="67" spans="1:56" ht="25.5" customHeight="1" outlineLevel="1" thickBot="1">
      <c r="A67" s="487" t="str">
        <f>'COMPARATIVO -Cotação de Preços'!B42</f>
        <v xml:space="preserve"> - </v>
      </c>
      <c r="B67" s="234"/>
      <c r="C67" s="1472" t="str">
        <f>'COMPARATIVO -Cotação de Preços'!C42</f>
        <v>-</v>
      </c>
      <c r="D67" s="1473"/>
      <c r="E67" s="1473"/>
      <c r="F67" s="1473"/>
      <c r="G67" s="1473"/>
      <c r="H67" s="1473"/>
      <c r="I67" s="1473"/>
      <c r="J67" s="1473"/>
      <c r="K67" s="273" t="str">
        <f>'COMPARATIVO -Cotação de Preços'!F42</f>
        <v>-</v>
      </c>
      <c r="L67" s="562" t="str">
        <f>'COMPARATIVO -Cotação de Preços'!AK42</f>
        <v/>
      </c>
      <c r="M67" s="568" t="str">
        <f t="shared" si="4"/>
        <v>-</v>
      </c>
      <c r="N67" s="234"/>
      <c r="O67" s="565" t="str">
        <f t="shared" si="0"/>
        <v>-</v>
      </c>
      <c r="P67" s="234"/>
      <c r="Q67" s="565" t="str">
        <f t="shared" si="5"/>
        <v xml:space="preserve"> - </v>
      </c>
      <c r="R67" s="234"/>
      <c r="S67" s="320" t="str">
        <f t="shared" si="1"/>
        <v>-</v>
      </c>
      <c r="T67" s="234"/>
      <c r="U67" s="561" t="str">
        <f>IFERROR('COMPARATIVO -Cotação de Preços'!H42," -" )</f>
        <v>-</v>
      </c>
      <c r="V67" s="41"/>
      <c r="X67" s="561" t="str">
        <f>IFERROR('COMPARATIVO -Cotação de Preços'!H42*K67," -" )</f>
        <v xml:space="preserve"> -</v>
      </c>
      <c r="Z67" s="584"/>
      <c r="AC67" s="1531" t="s">
        <v>373</v>
      </c>
      <c r="AD67" s="1532"/>
      <c r="AE67" s="447"/>
      <c r="AF67" s="281">
        <f>AE66+AF66</f>
        <v>883.86297599999989</v>
      </c>
      <c r="AG67" s="282"/>
      <c r="AI67" s="40"/>
      <c r="AJ67" s="40"/>
      <c r="AK67" s="383"/>
      <c r="AL67" s="384" t="s">
        <v>444</v>
      </c>
      <c r="AM67" s="376">
        <f>AD47</f>
        <v>0.06</v>
      </c>
      <c r="AN67" s="251"/>
      <c r="AO67" s="355" t="e">
        <f>$AO$71*AM67</f>
        <v>#REF!</v>
      </c>
      <c r="AP67" s="353"/>
      <c r="AQ67" s="366">
        <v>0</v>
      </c>
      <c r="AR67" s="251"/>
      <c r="AS67" s="355" t="e">
        <f t="shared" si="6"/>
        <v>#REF!</v>
      </c>
      <c r="AT67" s="251"/>
      <c r="AU67" s="405" t="e">
        <f>$AU$71*#REF!</f>
        <v>#REF!</v>
      </c>
      <c r="AV67" s="352"/>
      <c r="AW67" s="425"/>
      <c r="AX67" s="220"/>
      <c r="AY67" s="220"/>
      <c r="AZ67" s="506"/>
      <c r="BA67" s="502"/>
      <c r="BB67" s="506"/>
      <c r="BC67" s="502"/>
      <c r="BD67" s="507"/>
    </row>
    <row r="68" spans="1:56" ht="25.5" customHeight="1" outlineLevel="1" thickBot="1">
      <c r="A68" s="487" t="str">
        <f>'COMPARATIVO -Cotação de Preços'!B43</f>
        <v xml:space="preserve"> - </v>
      </c>
      <c r="B68" s="234"/>
      <c r="C68" s="1472" t="str">
        <f>'COMPARATIVO -Cotação de Preços'!C43</f>
        <v>-</v>
      </c>
      <c r="D68" s="1473"/>
      <c r="E68" s="1473"/>
      <c r="F68" s="1473"/>
      <c r="G68" s="1473"/>
      <c r="H68" s="1473"/>
      <c r="I68" s="1473"/>
      <c r="J68" s="1473"/>
      <c r="K68" s="273" t="str">
        <f>'COMPARATIVO -Cotação de Preços'!F43</f>
        <v>-</v>
      </c>
      <c r="L68" s="562" t="str">
        <f>'COMPARATIVO -Cotação de Preços'!AK43</f>
        <v/>
      </c>
      <c r="M68" s="568" t="str">
        <f t="shared" si="4"/>
        <v>-</v>
      </c>
      <c r="N68" s="234"/>
      <c r="O68" s="565" t="str">
        <f t="shared" si="0"/>
        <v>-</v>
      </c>
      <c r="P68" s="234"/>
      <c r="Q68" s="565" t="str">
        <f t="shared" si="5"/>
        <v xml:space="preserve"> - </v>
      </c>
      <c r="R68" s="234"/>
      <c r="S68" s="320" t="str">
        <f t="shared" si="1"/>
        <v>-</v>
      </c>
      <c r="T68" s="234"/>
      <c r="U68" s="561" t="str">
        <f>IFERROR('COMPARATIVO -Cotação de Preços'!H43," -" )</f>
        <v>-</v>
      </c>
      <c r="V68" s="41"/>
      <c r="X68" s="561" t="str">
        <f>IFERROR('COMPARATIVO -Cotação de Preços'!H43*K68," -" )</f>
        <v xml:space="preserve"> -</v>
      </c>
      <c r="Z68" s="584"/>
      <c r="AC68" s="1535" t="s">
        <v>501</v>
      </c>
      <c r="AD68" s="1536"/>
      <c r="AE68" s="449"/>
      <c r="AF68" s="283">
        <f>AF67/AF62</f>
        <v>2.2799999999999997E-2</v>
      </c>
      <c r="AG68" s="284"/>
      <c r="AI68" s="40"/>
      <c r="AJ68" s="40"/>
      <c r="AK68" s="383"/>
      <c r="AL68" s="384" t="s">
        <v>409</v>
      </c>
      <c r="AM68" s="374">
        <f>$J$21</f>
        <v>0</v>
      </c>
      <c r="AN68" s="251"/>
      <c r="AO68" s="355" t="e">
        <f>$AO$71*AM68</f>
        <v>#REF!</v>
      </c>
      <c r="AP68" s="353"/>
      <c r="AQ68" s="354">
        <f>$J$21</f>
        <v>0</v>
      </c>
      <c r="AR68" s="251"/>
      <c r="AS68" s="355" t="e">
        <f t="shared" si="6"/>
        <v>#REF!</v>
      </c>
      <c r="AT68" s="251"/>
      <c r="AU68" s="405" t="e">
        <f>$AU$71*#REF!</f>
        <v>#REF!</v>
      </c>
      <c r="AV68" s="352"/>
      <c r="AW68" s="424" t="s">
        <v>502</v>
      </c>
      <c r="AX68" s="220"/>
      <c r="AY68" s="220"/>
      <c r="AZ68" s="511" t="str">
        <f>IFERROR((AZ65+AZ66)/AZ65,"")</f>
        <v/>
      </c>
      <c r="BA68" s="502"/>
      <c r="BB68" s="511" t="str">
        <f>IFERROR(((BB65+BB66)/BB65),"")</f>
        <v/>
      </c>
      <c r="BC68" s="502"/>
      <c r="BD68" s="512" t="str">
        <f>IFERROR(((BD65+BD66)/BD65),"")</f>
        <v/>
      </c>
    </row>
    <row r="69" spans="1:56" ht="25.5" customHeight="1" outlineLevel="1" thickBot="1">
      <c r="A69" s="487" t="str">
        <f>'COMPARATIVO -Cotação de Preços'!B44</f>
        <v xml:space="preserve"> - </v>
      </c>
      <c r="B69" s="234"/>
      <c r="C69" s="1472" t="str">
        <f>'COMPARATIVO -Cotação de Preços'!C44</f>
        <v>-</v>
      </c>
      <c r="D69" s="1473"/>
      <c r="E69" s="1473"/>
      <c r="F69" s="1473"/>
      <c r="G69" s="1473"/>
      <c r="H69" s="1473"/>
      <c r="I69" s="1473"/>
      <c r="J69" s="1473"/>
      <c r="K69" s="273" t="str">
        <f>'COMPARATIVO -Cotação de Preços'!F44</f>
        <v>-</v>
      </c>
      <c r="L69" s="562" t="str">
        <f>'COMPARATIVO -Cotação de Preços'!AK44</f>
        <v/>
      </c>
      <c r="M69" s="568" t="str">
        <f t="shared" si="4"/>
        <v>-</v>
      </c>
      <c r="N69" s="234"/>
      <c r="O69" s="565" t="str">
        <f t="shared" si="0"/>
        <v>-</v>
      </c>
      <c r="P69" s="234"/>
      <c r="Q69" s="565" t="str">
        <f t="shared" si="5"/>
        <v xml:space="preserve"> - </v>
      </c>
      <c r="R69" s="234"/>
      <c r="S69" s="320" t="str">
        <f t="shared" si="1"/>
        <v>-</v>
      </c>
      <c r="T69" s="234"/>
      <c r="U69" s="561" t="str">
        <f>IFERROR('COMPARATIVO -Cotação de Preços'!H44," -" )</f>
        <v>-</v>
      </c>
      <c r="V69" s="41"/>
      <c r="X69" s="561" t="str">
        <f>IFERROR('COMPARATIVO -Cotação de Preços'!H44*K69," -" )</f>
        <v xml:space="preserve"> -</v>
      </c>
      <c r="Z69" s="584"/>
      <c r="AC69" s="285"/>
      <c r="AD69" s="445"/>
      <c r="AE69" s="286"/>
      <c r="AF69" s="448"/>
      <c r="AG69" s="287"/>
      <c r="AI69" s="53"/>
      <c r="AJ69" s="40"/>
      <c r="AK69" s="383"/>
      <c r="AL69" s="384" t="s">
        <v>503</v>
      </c>
      <c r="AM69" s="374" t="e">
        <f>#REF!</f>
        <v>#REF!</v>
      </c>
      <c r="AN69" s="251"/>
      <c r="AO69" s="355" t="e">
        <f>$AO$71*AM69</f>
        <v>#REF!</v>
      </c>
      <c r="AP69" s="353"/>
      <c r="AQ69" s="354" t="e">
        <f>#REF!</f>
        <v>#REF!</v>
      </c>
      <c r="AR69" s="251"/>
      <c r="AS69" s="355" t="e">
        <f t="shared" si="6"/>
        <v>#REF!</v>
      </c>
      <c r="AT69" s="251"/>
      <c r="AU69" s="405" t="e">
        <f>$AU$71*#REF!</f>
        <v>#REF!</v>
      </c>
      <c r="AV69" s="352"/>
      <c r="AW69" s="425"/>
      <c r="AX69" s="220"/>
      <c r="AY69" s="220"/>
      <c r="AZ69" s="506"/>
      <c r="BA69" s="502"/>
      <c r="BB69" s="506"/>
      <c r="BC69" s="502"/>
      <c r="BD69" s="507"/>
    </row>
    <row r="70" spans="1:56" ht="25.5" customHeight="1" outlineLevel="1">
      <c r="A70" s="487" t="str">
        <f>'COMPARATIVO -Cotação de Preços'!B45</f>
        <v xml:space="preserve"> - </v>
      </c>
      <c r="B70" s="234"/>
      <c r="C70" s="1472" t="str">
        <f>'COMPARATIVO -Cotação de Preços'!C45</f>
        <v>-</v>
      </c>
      <c r="D70" s="1473"/>
      <c r="E70" s="1473"/>
      <c r="F70" s="1473"/>
      <c r="G70" s="1473"/>
      <c r="H70" s="1473"/>
      <c r="I70" s="1473"/>
      <c r="J70" s="1473"/>
      <c r="K70" s="273" t="str">
        <f>'COMPARATIVO -Cotação de Preços'!F45</f>
        <v>-</v>
      </c>
      <c r="L70" s="562" t="str">
        <f>'COMPARATIVO -Cotação de Preços'!AK45</f>
        <v/>
      </c>
      <c r="M70" s="568" t="str">
        <f t="shared" si="4"/>
        <v>-</v>
      </c>
      <c r="N70" s="234"/>
      <c r="O70" s="565" t="str">
        <f t="shared" si="0"/>
        <v>-</v>
      </c>
      <c r="P70" s="234"/>
      <c r="Q70" s="565" t="str">
        <f t="shared" si="5"/>
        <v xml:space="preserve"> - </v>
      </c>
      <c r="R70" s="234"/>
      <c r="S70" s="320" t="str">
        <f t="shared" si="1"/>
        <v>-</v>
      </c>
      <c r="T70" s="234"/>
      <c r="U70" s="561" t="str">
        <f>IFERROR('COMPARATIVO -Cotação de Preços'!H45," -" )</f>
        <v>-</v>
      </c>
      <c r="V70" s="41"/>
      <c r="X70" s="561" t="str">
        <f>IFERROR('COMPARATIVO -Cotação de Preços'!H45*K70," -" )</f>
        <v xml:space="preserve"> -</v>
      </c>
      <c r="Z70" s="584"/>
      <c r="AC70" s="53"/>
      <c r="AD70" s="272"/>
      <c r="AE70" s="53"/>
      <c r="AF70" s="53"/>
      <c r="AG70" s="53"/>
      <c r="AH70" s="212"/>
      <c r="AI70" s="53"/>
      <c r="AJ70" s="40"/>
      <c r="AK70" s="390"/>
      <c r="AL70" s="391" t="s">
        <v>504</v>
      </c>
      <c r="AM70" s="374">
        <f>$O$22</f>
        <v>0.70000041273365887</v>
      </c>
      <c r="AN70" s="251"/>
      <c r="AO70" s="355" t="e">
        <f>$AO$71*AM70</f>
        <v>#REF!</v>
      </c>
      <c r="AP70" s="349"/>
      <c r="AQ70" s="354">
        <f>$O$22</f>
        <v>0.70000041273365887</v>
      </c>
      <c r="AR70" s="251"/>
      <c r="AS70" s="355" t="e">
        <f t="shared" si="6"/>
        <v>#REF!</v>
      </c>
      <c r="AT70" s="251"/>
      <c r="AU70" s="411" t="e">
        <f>$AU$71*#REF!</f>
        <v>#REF!</v>
      </c>
      <c r="AV70" s="352"/>
      <c r="AW70" s="427" t="s">
        <v>505</v>
      </c>
      <c r="AX70" s="220"/>
      <c r="AY70" s="220"/>
      <c r="AZ70" s="506"/>
      <c r="BA70" s="502"/>
      <c r="BB70" s="506"/>
      <c r="BC70" s="502"/>
      <c r="BD70" s="507"/>
    </row>
    <row r="71" spans="1:56" ht="25.5" customHeight="1" outlineLevel="1">
      <c r="A71" s="487" t="str">
        <f>'COMPARATIVO -Cotação de Preços'!B46</f>
        <v xml:space="preserve"> - </v>
      </c>
      <c r="B71" s="234"/>
      <c r="C71" s="1472" t="str">
        <f>'COMPARATIVO -Cotação de Preços'!C46</f>
        <v>-</v>
      </c>
      <c r="D71" s="1473"/>
      <c r="E71" s="1473"/>
      <c r="F71" s="1473"/>
      <c r="G71" s="1473"/>
      <c r="H71" s="1473"/>
      <c r="I71" s="1473"/>
      <c r="J71" s="1473"/>
      <c r="K71" s="273" t="str">
        <f>'COMPARATIVO -Cotação de Preços'!F46</f>
        <v>-</v>
      </c>
      <c r="L71" s="562" t="str">
        <f>'COMPARATIVO -Cotação de Preços'!AK46</f>
        <v/>
      </c>
      <c r="M71" s="568" t="str">
        <f t="shared" si="4"/>
        <v>-</v>
      </c>
      <c r="N71" s="234"/>
      <c r="O71" s="565" t="str">
        <f t="shared" si="0"/>
        <v>-</v>
      </c>
      <c r="P71" s="234"/>
      <c r="Q71" s="565" t="str">
        <f t="shared" si="5"/>
        <v xml:space="preserve"> - </v>
      </c>
      <c r="R71" s="234"/>
      <c r="S71" s="320" t="str">
        <f t="shared" si="1"/>
        <v>-</v>
      </c>
      <c r="T71" s="234"/>
      <c r="U71" s="561" t="str">
        <f>IFERROR('COMPARATIVO -Cotação de Preços'!H46," -" )</f>
        <v>-</v>
      </c>
      <c r="V71" s="41"/>
      <c r="X71" s="561" t="str">
        <f>IFERROR('COMPARATIVO -Cotação de Preços'!H46*K71," -" )</f>
        <v xml:space="preserve"> -</v>
      </c>
      <c r="Z71" s="584"/>
      <c r="AC71" s="1526" t="s">
        <v>443</v>
      </c>
      <c r="AD71" s="1526"/>
      <c r="AE71" s="1526"/>
      <c r="AF71" s="1526"/>
      <c r="AG71" s="1526"/>
      <c r="AH71" s="1526"/>
      <c r="AI71" s="40"/>
      <c r="AJ71" s="40"/>
      <c r="AK71" s="387"/>
      <c r="AL71" s="388" t="s">
        <v>506</v>
      </c>
      <c r="AM71" s="377" t="e">
        <f>SUM(AM63:AM70)</f>
        <v>#REF!</v>
      </c>
      <c r="AN71" s="251"/>
      <c r="AO71" s="351" t="e">
        <f>AO59/(1-(AM71/1))</f>
        <v>#REF!</v>
      </c>
      <c r="AP71" s="349"/>
      <c r="AQ71" s="367" t="e">
        <f>SUM(AQ63:AQ70)</f>
        <v>#REF!</v>
      </c>
      <c r="AR71" s="251"/>
      <c r="AS71" s="351" t="e">
        <f>AS59/(1-(AQ71/1))</f>
        <v>#REF!</v>
      </c>
      <c r="AT71" s="251"/>
      <c r="AU71" s="408" t="e">
        <f>AU59/(1-(#REF!/1))</f>
        <v>#REF!</v>
      </c>
      <c r="AV71" s="352"/>
      <c r="AW71" s="425"/>
      <c r="AX71" s="220"/>
      <c r="AY71" s="220"/>
      <c r="AZ71" s="506"/>
      <c r="BA71" s="502"/>
      <c r="BB71" s="506"/>
      <c r="BC71" s="502"/>
      <c r="BD71" s="507"/>
    </row>
    <row r="72" spans="1:56" ht="25.5" customHeight="1" outlineLevel="1" thickBot="1">
      <c r="A72" s="487" t="str">
        <f>'COMPARATIVO -Cotação de Preços'!B47</f>
        <v xml:space="preserve"> - </v>
      </c>
      <c r="B72" s="234"/>
      <c r="C72" s="1472" t="str">
        <f>'COMPARATIVO -Cotação de Preços'!C47</f>
        <v>-</v>
      </c>
      <c r="D72" s="1473"/>
      <c r="E72" s="1473"/>
      <c r="F72" s="1473"/>
      <c r="G72" s="1473"/>
      <c r="H72" s="1473"/>
      <c r="I72" s="1473"/>
      <c r="J72" s="1473"/>
      <c r="K72" s="273" t="str">
        <f>'COMPARATIVO -Cotação de Preços'!F47</f>
        <v>-</v>
      </c>
      <c r="L72" s="562" t="str">
        <f>'COMPARATIVO -Cotação de Preços'!AK47</f>
        <v/>
      </c>
      <c r="M72" s="568" t="str">
        <f t="shared" si="4"/>
        <v>-</v>
      </c>
      <c r="N72" s="234"/>
      <c r="O72" s="565" t="str">
        <f t="shared" si="0"/>
        <v>-</v>
      </c>
      <c r="P72" s="234"/>
      <c r="Q72" s="565" t="str">
        <f t="shared" si="5"/>
        <v xml:space="preserve"> - </v>
      </c>
      <c r="R72" s="234"/>
      <c r="S72" s="320" t="str">
        <f t="shared" si="1"/>
        <v>-</v>
      </c>
      <c r="T72" s="234"/>
      <c r="U72" s="561" t="str">
        <f>IFERROR('COMPARATIVO -Cotação de Preços'!H47," -" )</f>
        <v>-</v>
      </c>
      <c r="V72" s="41"/>
      <c r="X72" s="561" t="str">
        <f>IFERROR('COMPARATIVO -Cotação de Preços'!H47*K72," -" )</f>
        <v xml:space="preserve"> -</v>
      </c>
      <c r="Z72" s="585"/>
      <c r="AC72" s="272"/>
      <c r="AD72" s="272"/>
      <c r="AE72" s="40"/>
      <c r="AF72" s="40"/>
      <c r="AG72" s="40"/>
      <c r="AH72" s="40"/>
      <c r="AI72" s="40"/>
      <c r="AJ72" s="40"/>
      <c r="AK72" s="383"/>
      <c r="AL72" s="384"/>
      <c r="AM72" s="378"/>
      <c r="AN72" s="251"/>
      <c r="AO72" s="361"/>
      <c r="AP72" s="353"/>
      <c r="AQ72" s="368"/>
      <c r="AR72" s="251"/>
      <c r="AS72" s="361"/>
      <c r="AT72" s="251"/>
      <c r="AU72" s="407"/>
      <c r="AV72" s="352"/>
      <c r="AW72" s="425" t="s">
        <v>497</v>
      </c>
      <c r="AX72" s="220"/>
      <c r="AY72" s="220"/>
      <c r="AZ72" s="501" t="e">
        <f>AO76</f>
        <v>#REF!</v>
      </c>
      <c r="BA72" s="502"/>
      <c r="BB72" s="501" t="e">
        <f>AU76</f>
        <v>#REF!</v>
      </c>
      <c r="BC72" s="502"/>
      <c r="BD72" s="503" t="e">
        <f>AS76</f>
        <v>#REF!</v>
      </c>
    </row>
    <row r="73" spans="1:56" ht="16.5" thickBot="1">
      <c r="A73" s="487"/>
      <c r="B73" s="49"/>
      <c r="C73" s="1551" t="s">
        <v>422</v>
      </c>
      <c r="D73" s="1552"/>
      <c r="E73" s="1552"/>
      <c r="F73" s="1552"/>
      <c r="G73" s="1552"/>
      <c r="H73" s="1552"/>
      <c r="I73" s="1552"/>
      <c r="J73" s="1552"/>
      <c r="K73" s="310">
        <f>SUM(K41:K46)</f>
        <v>16</v>
      </c>
      <c r="L73" s="223"/>
      <c r="M73" s="224">
        <f>SUM(M41:M72)</f>
        <v>20604.16</v>
      </c>
      <c r="N73" s="49"/>
      <c r="P73" s="49"/>
      <c r="Q73" s="237">
        <f>SUM(Q41:Q72)</f>
        <v>38766.05832549389</v>
      </c>
      <c r="R73" s="49"/>
      <c r="T73" s="49"/>
      <c r="V73" s="41"/>
      <c r="X73" s="236">
        <f>SUM(X41:X72)</f>
        <v>39822.080000000002</v>
      </c>
      <c r="Z73" s="219"/>
      <c r="AC73" s="290"/>
      <c r="AD73" s="291"/>
      <c r="AE73" s="292"/>
      <c r="AF73" s="288" t="s">
        <v>507</v>
      </c>
      <c r="AG73" s="293"/>
      <c r="AI73" s="40"/>
      <c r="AJ73" s="40"/>
      <c r="AK73" s="383"/>
      <c r="AL73" s="384" t="s">
        <v>386</v>
      </c>
      <c r="AM73" s="372">
        <v>0</v>
      </c>
      <c r="AN73" s="251"/>
      <c r="AO73" s="359" t="e">
        <f>AO71*AM73</f>
        <v>#REF!</v>
      </c>
      <c r="AP73" s="353"/>
      <c r="AQ73" s="369">
        <f>IF(D12=1,D23,IF(D12=2,0,""))</f>
        <v>0.03</v>
      </c>
      <c r="AR73" s="251"/>
      <c r="AS73" s="359" t="e">
        <f>AS71*AQ73</f>
        <v>#REF!</v>
      </c>
      <c r="AT73" s="251"/>
      <c r="AU73" s="412" t="e">
        <f>AU71*#REF!</f>
        <v>#REF!</v>
      </c>
      <c r="AV73" s="352"/>
      <c r="AW73" s="425" t="s">
        <v>500</v>
      </c>
      <c r="AX73" s="220"/>
      <c r="AY73" s="220"/>
      <c r="AZ73" s="501">
        <f>AZ66</f>
        <v>-20604.16</v>
      </c>
      <c r="BA73" s="502"/>
      <c r="BB73" s="501" t="e">
        <f>BB66</f>
        <v>#REF!</v>
      </c>
      <c r="BC73" s="502"/>
      <c r="BD73" s="503">
        <f>BD66</f>
        <v>-17997.733759999999</v>
      </c>
    </row>
    <row r="74" spans="1:56" ht="16.5" thickBot="1">
      <c r="A74" s="487"/>
      <c r="B74" s="42"/>
      <c r="L74" s="43"/>
      <c r="N74" s="42"/>
      <c r="P74" s="42"/>
      <c r="Q74" s="211" t="s">
        <v>423</v>
      </c>
      <c r="R74" s="42"/>
      <c r="S74" s="42"/>
      <c r="T74" s="42"/>
      <c r="V74" s="43"/>
      <c r="Z74" s="219"/>
      <c r="AC74" s="1527" t="s">
        <v>491</v>
      </c>
      <c r="AD74" s="1528"/>
      <c r="AE74" s="292"/>
      <c r="AF74" s="294">
        <f>M24</f>
        <v>38765.919999999998</v>
      </c>
      <c r="AG74" s="293"/>
      <c r="AI74" s="40"/>
      <c r="AJ74" s="40"/>
      <c r="AK74" s="383"/>
      <c r="AL74" s="384" t="s">
        <v>509</v>
      </c>
      <c r="AM74" s="379"/>
      <c r="AN74" s="251"/>
      <c r="AO74" s="371" t="e">
        <f>AO71*AM74</f>
        <v>#REF!</v>
      </c>
      <c r="AP74" s="353"/>
      <c r="AQ74" s="370"/>
      <c r="AR74" s="251"/>
      <c r="AS74" s="371" t="e">
        <f>AS71*AQ74</f>
        <v>#REF!</v>
      </c>
      <c r="AT74" s="251"/>
      <c r="AU74" s="412" t="e">
        <f>AU71*#REF!</f>
        <v>#REF!</v>
      </c>
      <c r="AV74" s="352"/>
      <c r="AW74" s="425" t="s">
        <v>510</v>
      </c>
      <c r="AX74" s="220"/>
      <c r="AY74" s="220"/>
      <c r="AZ74" s="501" t="e">
        <f>(SUM(AO63:AO68)+AO58)*-1</f>
        <v>#REF!</v>
      </c>
      <c r="BA74" s="502"/>
      <c r="BB74" s="501" t="e">
        <f>(SUM(AU63:AU68)+AU58)*-1</f>
        <v>#REF!</v>
      </c>
      <c r="BC74" s="502"/>
      <c r="BD74" s="503" t="e">
        <f>(SUM(AS63:AS68)+AS58)*-1</f>
        <v>#REF!</v>
      </c>
    </row>
    <row r="75" spans="1:56" ht="16.5" thickBot="1">
      <c r="A75" s="487"/>
      <c r="B75" s="42"/>
      <c r="C75" s="1537" t="s">
        <v>424</v>
      </c>
      <c r="D75" s="1538"/>
      <c r="E75" s="1538"/>
      <c r="F75" s="1538"/>
      <c r="G75" s="1538"/>
      <c r="H75" s="1539"/>
      <c r="I75" s="1537" t="s">
        <v>563</v>
      </c>
      <c r="J75" s="1538"/>
      <c r="K75" s="1538"/>
      <c r="L75" s="1538"/>
      <c r="M75" s="1539"/>
      <c r="N75" s="42"/>
      <c r="P75" s="42"/>
      <c r="Q75" s="230">
        <f>IFERROR(1-(M73/Q73),"-")</f>
        <v>0.46850000000000003</v>
      </c>
      <c r="R75" s="42"/>
      <c r="S75" s="42"/>
      <c r="T75" s="42"/>
      <c r="U75" s="230">
        <f>IFERROR(1-(Q73/X73),"-")</f>
        <v>2.6518496133454361E-2</v>
      </c>
      <c r="V75" s="236"/>
      <c r="AC75" s="430" t="s">
        <v>508</v>
      </c>
      <c r="AD75" s="431"/>
      <c r="AE75" s="277"/>
      <c r="AF75" s="295">
        <v>25000</v>
      </c>
      <c r="AG75" s="279"/>
      <c r="AI75" s="40"/>
      <c r="AJ75" s="40"/>
      <c r="AK75" s="383"/>
      <c r="AL75" s="384"/>
      <c r="AM75" s="372"/>
      <c r="AN75" s="251"/>
      <c r="AO75" s="371"/>
      <c r="AP75" s="353"/>
      <c r="AQ75" s="369"/>
      <c r="AR75" s="251"/>
      <c r="AS75" s="371"/>
      <c r="AT75" s="251"/>
      <c r="AU75" s="407"/>
      <c r="AV75" s="352"/>
      <c r="AW75" s="425" t="s">
        <v>512</v>
      </c>
      <c r="AX75" s="220"/>
      <c r="AY75" s="220"/>
      <c r="AZ75" s="501" t="e">
        <f>SUM(AZ73:AZ74)</f>
        <v>#REF!</v>
      </c>
      <c r="BA75" s="502"/>
      <c r="BB75" s="501" t="e">
        <f>SUM(BB73:BB74)</f>
        <v>#REF!</v>
      </c>
      <c r="BC75" s="502"/>
      <c r="BD75" s="503" t="e">
        <f>SUM(BD73:BD74)</f>
        <v>#REF!</v>
      </c>
    </row>
    <row r="76" spans="1:56" ht="16.5" thickBot="1">
      <c r="A76" s="487"/>
      <c r="B76" s="42"/>
      <c r="C76" s="240"/>
      <c r="D76" s="240"/>
      <c r="E76" s="240"/>
      <c r="F76" s="240"/>
      <c r="G76" s="240"/>
      <c r="H76" s="240"/>
      <c r="I76" s="41"/>
      <c r="J76" s="39"/>
      <c r="N76" s="42"/>
      <c r="P76" s="42"/>
      <c r="Q76" s="241"/>
      <c r="R76" s="42"/>
      <c r="S76" s="42"/>
      <c r="T76" s="42"/>
      <c r="AC76" s="1529" t="s">
        <v>511</v>
      </c>
      <c r="AD76" s="1530"/>
      <c r="AE76" s="296"/>
      <c r="AF76" s="297">
        <f>AF74-AF75</f>
        <v>13765.919999999998</v>
      </c>
      <c r="AG76" s="298"/>
      <c r="AI76" s="40"/>
      <c r="AJ76" s="40"/>
      <c r="AK76" s="387"/>
      <c r="AL76" s="388" t="s">
        <v>514</v>
      </c>
      <c r="AM76" s="372"/>
      <c r="AN76" s="251"/>
      <c r="AO76" s="359" t="e">
        <f>AO71+AO73+AO74</f>
        <v>#REF!</v>
      </c>
      <c r="AP76" s="349"/>
      <c r="AQ76" s="369"/>
      <c r="AR76" s="251"/>
      <c r="AS76" s="359" t="e">
        <f>AS71+AS73+AS74</f>
        <v>#REF!</v>
      </c>
      <c r="AT76" s="251"/>
      <c r="AU76" s="408" t="e">
        <f>AU71+AU73+AU74</f>
        <v>#REF!</v>
      </c>
      <c r="AV76" s="352"/>
      <c r="AW76" s="425"/>
      <c r="AX76" s="220"/>
      <c r="AY76" s="220"/>
      <c r="AZ76" s="506"/>
      <c r="BA76" s="502"/>
      <c r="BB76" s="506"/>
      <c r="BC76" s="502"/>
      <c r="BD76" s="507"/>
    </row>
    <row r="77" spans="1:56" ht="16.5" thickBot="1">
      <c r="A77" s="487"/>
      <c r="B77" s="263"/>
      <c r="C77" s="263"/>
      <c r="D77" s="263"/>
      <c r="E77" s="263"/>
      <c r="F77" s="274"/>
      <c r="G77" s="263"/>
      <c r="H77" s="263"/>
      <c r="I77" s="263"/>
      <c r="J77" s="263"/>
      <c r="K77" s="263"/>
      <c r="L77" s="263"/>
      <c r="M77" s="263"/>
      <c r="N77" s="274"/>
      <c r="O77" s="263"/>
      <c r="P77" s="263"/>
      <c r="Q77" s="263"/>
      <c r="R77" s="274"/>
      <c r="S77" s="263"/>
      <c r="AC77" s="1524" t="s">
        <v>513</v>
      </c>
      <c r="AD77" s="1525"/>
      <c r="AE77" s="277"/>
      <c r="AF77" s="295">
        <v>50000</v>
      </c>
      <c r="AG77" s="279"/>
      <c r="AI77" s="40"/>
      <c r="AJ77" s="40"/>
      <c r="AK77" s="383"/>
      <c r="AL77" s="384"/>
      <c r="AM77" s="378"/>
      <c r="AN77" s="251"/>
      <c r="AO77" s="361"/>
      <c r="AP77" s="251"/>
      <c r="AQ77" s="368"/>
      <c r="AR77" s="251"/>
      <c r="AS77" s="361"/>
      <c r="AT77" s="251"/>
      <c r="AU77" s="409"/>
      <c r="AV77" s="352"/>
      <c r="AW77" s="424" t="s">
        <v>516</v>
      </c>
      <c r="AX77" s="220"/>
      <c r="AY77" s="220"/>
      <c r="AZ77" s="511" t="str">
        <f>IFERROR((SUM(AZ72,AZ75)/AZ72),"")</f>
        <v/>
      </c>
      <c r="BA77" s="502"/>
      <c r="BB77" s="511" t="str">
        <f>IFERROR((SUM(BB72,BB75)/BB72),"")</f>
        <v/>
      </c>
      <c r="BC77" s="502"/>
      <c r="BD77" s="512" t="str">
        <f>IFERROR((SUM(BD72,BD75)/BD72),"")</f>
        <v/>
      </c>
    </row>
    <row r="78" spans="1:56" ht="16.5" thickBot="1">
      <c r="A78" s="487"/>
      <c r="B78" s="42"/>
      <c r="C78" s="48"/>
      <c r="D78" s="48"/>
      <c r="E78" s="48"/>
      <c r="F78" s="48"/>
      <c r="G78" s="48"/>
      <c r="H78" s="48"/>
      <c r="I78" s="41"/>
      <c r="J78" s="39"/>
      <c r="L78" s="40"/>
      <c r="R78" s="42"/>
      <c r="S78" s="42"/>
      <c r="T78" s="42"/>
      <c r="AC78" s="1529" t="s">
        <v>515</v>
      </c>
      <c r="AD78" s="1530"/>
      <c r="AE78" s="296"/>
      <c r="AF78" s="297">
        <f>AF76-AF77</f>
        <v>-36234.080000000002</v>
      </c>
      <c r="AG78" s="298"/>
      <c r="AI78" s="40"/>
      <c r="AJ78" s="40"/>
      <c r="AK78" s="387"/>
      <c r="AL78" s="388" t="s">
        <v>518</v>
      </c>
      <c r="AM78" s="251" t="str">
        <f>IFERROR(1-(AO78/AS78),"")</f>
        <v/>
      </c>
      <c r="AN78" s="251"/>
      <c r="AO78" s="362" t="str">
        <f>IFERROR((AO76/$K$73),"")</f>
        <v/>
      </c>
      <c r="AP78" s="353"/>
      <c r="AQ78" s="357" t="str">
        <f>IFERROR(1-(AS78/AU78),"")</f>
        <v/>
      </c>
      <c r="AR78" s="251"/>
      <c r="AS78" s="362" t="str">
        <f>IFERROR((AS76/$K$73),"")</f>
        <v/>
      </c>
      <c r="AT78" s="251"/>
      <c r="AU78" s="407" t="str">
        <f>IFERROR((AU76/$K$73),"")</f>
        <v/>
      </c>
      <c r="AV78" s="352"/>
      <c r="AW78" s="425"/>
      <c r="AX78" s="220"/>
      <c r="AY78" s="220"/>
      <c r="AZ78" s="506"/>
      <c r="BA78" s="502"/>
      <c r="BB78" s="506"/>
      <c r="BC78" s="5"/>
      <c r="BD78" s="507"/>
    </row>
    <row r="79" spans="1:56" s="40" customFormat="1" ht="27.75" thickBot="1">
      <c r="A79" s="488"/>
      <c r="B79" s="51"/>
      <c r="C79" s="45" t="s">
        <v>425</v>
      </c>
      <c r="D79" s="50" t="s">
        <v>406</v>
      </c>
      <c r="E79" s="50" t="s">
        <v>408</v>
      </c>
      <c r="F79" s="51"/>
      <c r="G79" s="317" t="s">
        <v>386</v>
      </c>
      <c r="H79" s="45" t="s">
        <v>426</v>
      </c>
      <c r="I79" s="45" t="s">
        <v>527</v>
      </c>
      <c r="J79" s="50" t="s">
        <v>427</v>
      </c>
      <c r="K79" s="317" t="str">
        <f>I21</f>
        <v>Comissões</v>
      </c>
      <c r="L79" s="732" t="str">
        <f>I22</f>
        <v>Desp. Fixas</v>
      </c>
      <c r="M79" s="732" t="str">
        <f>I23</f>
        <v>Custo de Gestão</v>
      </c>
      <c r="O79" s="45" t="str">
        <f>G24</f>
        <v>IRPJ+CSLL+ Adicional</v>
      </c>
      <c r="Q79" s="50" t="s">
        <v>402</v>
      </c>
      <c r="R79" s="51"/>
      <c r="S79" s="227" t="s">
        <v>428</v>
      </c>
      <c r="T79" s="51"/>
      <c r="U79" s="227" t="s">
        <v>429</v>
      </c>
      <c r="AC79" s="1524" t="s">
        <v>517</v>
      </c>
      <c r="AD79" s="1525"/>
      <c r="AE79" s="277"/>
      <c r="AF79" s="295">
        <v>20000</v>
      </c>
      <c r="AG79" s="279"/>
      <c r="AK79" s="383"/>
      <c r="AL79" s="384"/>
      <c r="AM79" s="251"/>
      <c r="AN79" s="251"/>
      <c r="AO79" s="359"/>
      <c r="AP79" s="251"/>
      <c r="AQ79" s="357"/>
      <c r="AR79" s="251"/>
      <c r="AS79" s="359"/>
      <c r="AT79" s="251"/>
      <c r="AU79" s="409"/>
      <c r="AV79" s="352"/>
      <c r="AW79" s="427"/>
      <c r="AX79" s="220"/>
      <c r="AY79" s="220"/>
      <c r="AZ79" s="506"/>
      <c r="BA79" s="502"/>
      <c r="BB79" s="506"/>
      <c r="BC79" s="5"/>
      <c r="BD79" s="507"/>
    </row>
    <row r="80" spans="1:56" ht="16.5" thickBot="1">
      <c r="A80" s="487"/>
      <c r="C80" s="40"/>
      <c r="D80" s="40"/>
      <c r="L80" s="40"/>
      <c r="AC80" s="1529" t="s">
        <v>519</v>
      </c>
      <c r="AD80" s="1530"/>
      <c r="AE80" s="299"/>
      <c r="AF80" s="297">
        <f>AF78-AF79</f>
        <v>-56234.080000000002</v>
      </c>
      <c r="AG80" s="300"/>
      <c r="AI80" s="40"/>
      <c r="AJ80" s="40"/>
      <c r="AK80" s="390"/>
      <c r="AL80" s="391" t="s">
        <v>520</v>
      </c>
      <c r="AM80" s="251"/>
      <c r="AN80" s="251"/>
      <c r="AO80" s="362">
        <f>IFERROR(($X$73/$K$73),"")</f>
        <v>2488.88</v>
      </c>
      <c r="AP80" s="353"/>
      <c r="AQ80" s="357"/>
      <c r="AR80" s="251"/>
      <c r="AS80" s="362">
        <f>IFERROR(($X$73/$K$73),"")</f>
        <v>2488.88</v>
      </c>
      <c r="AT80" s="251"/>
      <c r="AU80" s="407">
        <f>IFERROR(($X$73/$K$73),"")</f>
        <v>2488.88</v>
      </c>
      <c r="AV80" s="352"/>
      <c r="AW80" s="425"/>
      <c r="AX80" s="220"/>
      <c r="AY80" s="220"/>
      <c r="AZ80" s="506"/>
      <c r="BA80" s="502"/>
      <c r="BB80" s="506"/>
      <c r="BC80" s="5"/>
      <c r="BD80" s="507"/>
    </row>
    <row r="81" spans="1:56" ht="15.75" customHeight="1" outlineLevel="1" thickBot="1">
      <c r="A81" s="487">
        <f>A41</f>
        <v>1</v>
      </c>
      <c r="B81" s="43"/>
      <c r="C81" s="268">
        <f t="shared" ref="C81:C112" si="7">$H$19</f>
        <v>0.06</v>
      </c>
      <c r="D81" s="695">
        <f t="shared" ref="D81:D112" si="8">$H$20</f>
        <v>6.4999999999999997E-3</v>
      </c>
      <c r="E81" s="693">
        <f t="shared" ref="E81:E112" si="9">$H$21</f>
        <v>0.03</v>
      </c>
      <c r="F81" s="723"/>
      <c r="G81" s="694">
        <f t="shared" ref="G81:G112" si="10">$H$22</f>
        <v>0.05</v>
      </c>
      <c r="H81" s="269">
        <f t="shared" ref="H81:H112" si="11">$H$23</f>
        <v>0</v>
      </c>
      <c r="I81" s="269">
        <f t="shared" ref="I81:I112" si="12">$J$19</f>
        <v>0</v>
      </c>
      <c r="J81" s="269">
        <f t="shared" ref="J81:J112" si="13">$J$20</f>
        <v>0</v>
      </c>
      <c r="K81" s="269">
        <f t="shared" ref="K81:K112" si="14">$J$21</f>
        <v>0</v>
      </c>
      <c r="L81" s="269">
        <f t="shared" ref="L81:L112" si="15">$J$22</f>
        <v>0</v>
      </c>
      <c r="M81" s="269">
        <f t="shared" ref="M81:M112" si="16">$J$23</f>
        <v>0</v>
      </c>
      <c r="O81" s="269">
        <f t="shared" ref="O81:O112" si="17">$H$24</f>
        <v>2.1999999999999999E-2</v>
      </c>
      <c r="Q81" s="229">
        <f t="shared" ref="Q81:Q112" si="18">Z41</f>
        <v>0.3</v>
      </c>
      <c r="R81" s="43"/>
      <c r="S81" s="232">
        <f>Q81+C81+D81+E81+G81+H81+I81+J81+K81+L81+M81+O81</f>
        <v>0.46849999999999997</v>
      </c>
      <c r="T81" s="43"/>
      <c r="U81" s="231">
        <f>1/(1-(C81+D81+E81+G81+H81+J81+Q81+I81+K81+M81+L81+O81))</f>
        <v>1.8814675446848543</v>
      </c>
      <c r="AC81" s="1524" t="s">
        <v>489</v>
      </c>
      <c r="AD81" s="1525"/>
      <c r="AE81" s="307">
        <v>0.09</v>
      </c>
      <c r="AF81" s="295">
        <f>AF80*AE81</f>
        <v>-5061.0672000000004</v>
      </c>
      <c r="AG81" s="279"/>
      <c r="AI81" s="40"/>
      <c r="AJ81" s="40"/>
      <c r="AK81" s="383"/>
      <c r="AL81" s="384"/>
      <c r="AM81" s="251"/>
      <c r="AN81" s="251"/>
      <c r="AO81" s="359"/>
      <c r="AP81" s="251"/>
      <c r="AQ81" s="357"/>
      <c r="AR81" s="251"/>
      <c r="AS81" s="359"/>
      <c r="AT81" s="251"/>
      <c r="AU81" s="409"/>
      <c r="AV81" s="352"/>
      <c r="AW81" s="425"/>
      <c r="AX81" s="220"/>
      <c r="AY81" s="220"/>
      <c r="AZ81" s="506"/>
      <c r="BA81" s="502"/>
      <c r="BB81" s="506"/>
      <c r="BC81" s="513"/>
      <c r="BD81" s="507"/>
    </row>
    <row r="82" spans="1:56" ht="16.5" outlineLevel="1" thickBot="1">
      <c r="A82" s="487" t="str">
        <f t="shared" ref="A82:A112" si="19">A42</f>
        <v xml:space="preserve"> - </v>
      </c>
      <c r="B82" s="43"/>
      <c r="C82" s="270">
        <f t="shared" si="7"/>
        <v>0.06</v>
      </c>
      <c r="D82" s="695">
        <f t="shared" si="8"/>
        <v>6.4999999999999997E-3</v>
      </c>
      <c r="E82" s="695">
        <f t="shared" si="9"/>
        <v>0.03</v>
      </c>
      <c r="F82" s="723"/>
      <c r="G82" s="696">
        <f t="shared" si="10"/>
        <v>0.05</v>
      </c>
      <c r="H82" s="271">
        <f t="shared" si="11"/>
        <v>0</v>
      </c>
      <c r="I82" s="271">
        <f t="shared" si="12"/>
        <v>0</v>
      </c>
      <c r="J82" s="271">
        <f t="shared" si="13"/>
        <v>0</v>
      </c>
      <c r="K82" s="271">
        <f t="shared" si="14"/>
        <v>0</v>
      </c>
      <c r="L82" s="271">
        <f t="shared" si="15"/>
        <v>0</v>
      </c>
      <c r="M82" s="271">
        <f t="shared" si="16"/>
        <v>0</v>
      </c>
      <c r="O82" s="271">
        <f t="shared" si="17"/>
        <v>2.1999999999999999E-2</v>
      </c>
      <c r="Q82" s="229">
        <f t="shared" si="18"/>
        <v>0.15</v>
      </c>
      <c r="R82" s="43"/>
      <c r="S82" s="233">
        <f t="shared" ref="S82:S112" si="20">Q82+C82+D82+E82+G82+H82+I82+J82+K82+L82+M82+O82</f>
        <v>0.31850000000000001</v>
      </c>
      <c r="T82" s="43"/>
      <c r="U82" s="1115">
        <f t="shared" ref="U82:U112" si="21">1/(1-(C82+D82+E82+G82+H82+J82+Q82+I82+K82+M82+L82+O82))</f>
        <v>1.467351430667645</v>
      </c>
      <c r="AC82" s="1529" t="s">
        <v>521</v>
      </c>
      <c r="AD82" s="1530"/>
      <c r="AE82" s="296"/>
      <c r="AF82" s="297">
        <f>AF80-AF81</f>
        <v>-51173.012800000004</v>
      </c>
      <c r="AG82" s="298"/>
      <c r="AI82" s="40"/>
      <c r="AJ82" s="40"/>
      <c r="AK82" s="390"/>
      <c r="AL82" s="391" t="s">
        <v>522</v>
      </c>
      <c r="AM82" s="251"/>
      <c r="AN82" s="251"/>
      <c r="AO82" s="362" t="str">
        <f>IFERROR((AO80-AO78),"")</f>
        <v/>
      </c>
      <c r="AP82" s="353"/>
      <c r="AQ82" s="357"/>
      <c r="AR82" s="251"/>
      <c r="AS82" s="362" t="str">
        <f>IFERROR((AS80-AS78),"")</f>
        <v/>
      </c>
      <c r="AT82" s="251"/>
      <c r="AU82" s="407" t="str">
        <f>IFERROR((AU80-AU78),"")</f>
        <v/>
      </c>
      <c r="AV82" s="352"/>
      <c r="AW82" s="425"/>
      <c r="AX82" s="220"/>
      <c r="AY82" s="220"/>
      <c r="AZ82" s="506"/>
      <c r="BA82" s="502"/>
      <c r="BB82" s="506"/>
      <c r="BC82" s="514"/>
      <c r="BD82" s="507"/>
    </row>
    <row r="83" spans="1:56" ht="16.5" outlineLevel="1" thickBot="1">
      <c r="A83" s="487" t="str">
        <f t="shared" si="19"/>
        <v xml:space="preserve"> - </v>
      </c>
      <c r="B83" s="43"/>
      <c r="C83" s="270">
        <f t="shared" si="7"/>
        <v>0.06</v>
      </c>
      <c r="D83" s="695">
        <f t="shared" si="8"/>
        <v>6.4999999999999997E-3</v>
      </c>
      <c r="E83" s="695">
        <f t="shared" si="9"/>
        <v>0.03</v>
      </c>
      <c r="F83" s="723"/>
      <c r="G83" s="696">
        <f t="shared" si="10"/>
        <v>0.05</v>
      </c>
      <c r="H83" s="271">
        <f t="shared" si="11"/>
        <v>0</v>
      </c>
      <c r="I83" s="271">
        <f t="shared" si="12"/>
        <v>0</v>
      </c>
      <c r="J83" s="271">
        <f t="shared" si="13"/>
        <v>0</v>
      </c>
      <c r="K83" s="271">
        <f t="shared" si="14"/>
        <v>0</v>
      </c>
      <c r="L83" s="271">
        <f t="shared" si="15"/>
        <v>0</v>
      </c>
      <c r="M83" s="271">
        <f t="shared" si="16"/>
        <v>0</v>
      </c>
      <c r="O83" s="271">
        <f t="shared" si="17"/>
        <v>2.1999999999999999E-2</v>
      </c>
      <c r="Q83" s="229">
        <f t="shared" si="18"/>
        <v>0.15</v>
      </c>
      <c r="R83" s="43"/>
      <c r="S83" s="233">
        <f t="shared" si="20"/>
        <v>0.31850000000000001</v>
      </c>
      <c r="T83" s="43"/>
      <c r="U83" s="1115">
        <f t="shared" si="21"/>
        <v>1.467351430667645</v>
      </c>
      <c r="AC83" s="1524" t="s">
        <v>488</v>
      </c>
      <c r="AD83" s="1525"/>
      <c r="AE83" s="307">
        <v>0.15</v>
      </c>
      <c r="AF83" s="295">
        <f>AF82*AE83</f>
        <v>-7675.9519200000004</v>
      </c>
      <c r="AG83" s="279"/>
      <c r="AI83" s="40"/>
      <c r="AJ83" s="40"/>
      <c r="AK83" s="383"/>
      <c r="AL83" s="384"/>
      <c r="AM83" s="251"/>
      <c r="AN83" s="251"/>
      <c r="AO83" s="359"/>
      <c r="AP83" s="251"/>
      <c r="AQ83" s="357"/>
      <c r="AR83" s="251"/>
      <c r="AS83" s="359"/>
      <c r="AT83" s="251"/>
      <c r="AU83" s="409"/>
      <c r="AV83" s="352"/>
      <c r="AW83" s="425"/>
      <c r="AX83" s="220"/>
      <c r="AY83" s="220"/>
      <c r="AZ83" s="506"/>
      <c r="BA83" s="502"/>
      <c r="BB83" s="506"/>
      <c r="BC83" s="5"/>
      <c r="BD83" s="507"/>
    </row>
    <row r="84" spans="1:56" ht="16.5" outlineLevel="1" thickBot="1">
      <c r="A84" s="487" t="str">
        <f t="shared" si="19"/>
        <v xml:space="preserve"> - </v>
      </c>
      <c r="B84" s="43"/>
      <c r="C84" s="270">
        <f t="shared" si="7"/>
        <v>0.06</v>
      </c>
      <c r="D84" s="695">
        <f t="shared" si="8"/>
        <v>6.4999999999999997E-3</v>
      </c>
      <c r="E84" s="695">
        <f t="shared" si="9"/>
        <v>0.03</v>
      </c>
      <c r="F84" s="723"/>
      <c r="G84" s="696">
        <f t="shared" si="10"/>
        <v>0.05</v>
      </c>
      <c r="H84" s="271">
        <f t="shared" si="11"/>
        <v>0</v>
      </c>
      <c r="I84" s="271">
        <f t="shared" si="12"/>
        <v>0</v>
      </c>
      <c r="J84" s="271">
        <f t="shared" si="13"/>
        <v>0</v>
      </c>
      <c r="K84" s="271">
        <f t="shared" si="14"/>
        <v>0</v>
      </c>
      <c r="L84" s="271">
        <f t="shared" si="15"/>
        <v>0</v>
      </c>
      <c r="M84" s="271">
        <f t="shared" si="16"/>
        <v>0</v>
      </c>
      <c r="O84" s="271">
        <f t="shared" si="17"/>
        <v>2.1999999999999999E-2</v>
      </c>
      <c r="Q84" s="229">
        <f t="shared" si="18"/>
        <v>0.15</v>
      </c>
      <c r="R84" s="43"/>
      <c r="S84" s="233">
        <f t="shared" si="20"/>
        <v>0.31850000000000001</v>
      </c>
      <c r="T84" s="43"/>
      <c r="U84" s="1115">
        <f t="shared" si="21"/>
        <v>1.467351430667645</v>
      </c>
      <c r="AC84" s="1529" t="s">
        <v>523</v>
      </c>
      <c r="AD84" s="1530"/>
      <c r="AE84" s="296"/>
      <c r="AF84" s="297">
        <f>AF82-AF83</f>
        <v>-43497.060880000005</v>
      </c>
      <c r="AG84" s="298"/>
      <c r="AI84" s="40"/>
      <c r="AJ84" s="40"/>
      <c r="AK84" s="413"/>
      <c r="AL84" s="414" t="s">
        <v>524</v>
      </c>
      <c r="AM84" s="415"/>
      <c r="AN84" s="415"/>
      <c r="AO84" s="416" t="str">
        <f>IFERROR((AO82*K73),"")</f>
        <v/>
      </c>
      <c r="AP84" s="417"/>
      <c r="AQ84" s="418"/>
      <c r="AR84" s="415"/>
      <c r="AS84" s="416" t="str">
        <f>IFERROR((AS82*$K$73),"")</f>
        <v/>
      </c>
      <c r="AT84" s="415"/>
      <c r="AU84" s="419" t="str">
        <f>IFERROR((AU82*$K$73),"")</f>
        <v/>
      </c>
      <c r="AV84" s="352"/>
      <c r="AW84" s="428"/>
      <c r="AX84" s="429"/>
      <c r="AY84" s="429"/>
      <c r="AZ84" s="515"/>
      <c r="BA84" s="516"/>
      <c r="BB84" s="515"/>
      <c r="BC84" s="517"/>
      <c r="BD84" s="518"/>
    </row>
    <row r="85" spans="1:56" ht="16.5" outlineLevel="1" thickBot="1">
      <c r="A85" s="487" t="str">
        <f t="shared" si="19"/>
        <v xml:space="preserve"> - </v>
      </c>
      <c r="B85" s="43"/>
      <c r="C85" s="270">
        <f t="shared" si="7"/>
        <v>0.06</v>
      </c>
      <c r="D85" s="695">
        <f t="shared" si="8"/>
        <v>6.4999999999999997E-3</v>
      </c>
      <c r="E85" s="695">
        <f t="shared" si="9"/>
        <v>0.03</v>
      </c>
      <c r="F85" s="723"/>
      <c r="G85" s="696">
        <f t="shared" si="10"/>
        <v>0.05</v>
      </c>
      <c r="H85" s="271">
        <f t="shared" si="11"/>
        <v>0</v>
      </c>
      <c r="I85" s="271">
        <f t="shared" si="12"/>
        <v>0</v>
      </c>
      <c r="J85" s="271">
        <f t="shared" si="13"/>
        <v>0</v>
      </c>
      <c r="K85" s="271">
        <f t="shared" si="14"/>
        <v>0</v>
      </c>
      <c r="L85" s="271">
        <f t="shared" si="15"/>
        <v>0</v>
      </c>
      <c r="M85" s="271">
        <f t="shared" si="16"/>
        <v>0</v>
      </c>
      <c r="O85" s="271">
        <f t="shared" si="17"/>
        <v>2.1999999999999999E-2</v>
      </c>
      <c r="Q85" s="229">
        <f t="shared" si="18"/>
        <v>0</v>
      </c>
      <c r="R85" s="43"/>
      <c r="S85" s="233">
        <f t="shared" si="20"/>
        <v>0.16850000000000001</v>
      </c>
      <c r="T85" s="43"/>
      <c r="U85" s="1115">
        <f t="shared" si="21"/>
        <v>1.2026458208057726</v>
      </c>
      <c r="AC85" s="430"/>
      <c r="AD85" s="431"/>
      <c r="AE85" s="277"/>
      <c r="AF85" s="3"/>
      <c r="AG85" s="279"/>
      <c r="AI85" s="40"/>
      <c r="AJ85" s="40"/>
      <c r="AK85" s="220"/>
      <c r="AL85" s="380"/>
      <c r="AM85" s="251"/>
      <c r="AN85" s="251"/>
      <c r="AO85" s="353"/>
      <c r="AP85" s="251"/>
      <c r="AQ85" s="251"/>
      <c r="AR85" s="251"/>
      <c r="AS85" s="353"/>
      <c r="AT85" s="251"/>
      <c r="AU85" s="251"/>
      <c r="AV85" s="220"/>
      <c r="AW85" s="400"/>
      <c r="AX85" s="220"/>
      <c r="AY85" s="220"/>
      <c r="AZ85" s="220"/>
      <c r="BA85" s="5"/>
      <c r="BB85" s="502"/>
      <c r="BC85" s="502"/>
      <c r="BD85" s="502"/>
    </row>
    <row r="86" spans="1:56" ht="15.75" outlineLevel="1">
      <c r="A86" s="487" t="str">
        <f t="shared" si="19"/>
        <v xml:space="preserve"> - </v>
      </c>
      <c r="B86" s="43"/>
      <c r="C86" s="270">
        <f t="shared" si="7"/>
        <v>0.06</v>
      </c>
      <c r="D86" s="695">
        <f t="shared" si="8"/>
        <v>6.4999999999999997E-3</v>
      </c>
      <c r="E86" s="695">
        <f t="shared" si="9"/>
        <v>0.03</v>
      </c>
      <c r="F86" s="723"/>
      <c r="G86" s="696">
        <f t="shared" si="10"/>
        <v>0.05</v>
      </c>
      <c r="H86" s="271">
        <f t="shared" si="11"/>
        <v>0</v>
      </c>
      <c r="I86" s="271">
        <f t="shared" si="12"/>
        <v>0</v>
      </c>
      <c r="J86" s="271">
        <f t="shared" si="13"/>
        <v>0</v>
      </c>
      <c r="K86" s="271">
        <f t="shared" si="14"/>
        <v>0</v>
      </c>
      <c r="L86" s="271">
        <f t="shared" si="15"/>
        <v>0</v>
      </c>
      <c r="M86" s="271">
        <f t="shared" si="16"/>
        <v>0</v>
      </c>
      <c r="O86" s="271">
        <f t="shared" si="17"/>
        <v>2.1999999999999999E-2</v>
      </c>
      <c r="Q86" s="229">
        <f t="shared" si="18"/>
        <v>0</v>
      </c>
      <c r="R86" s="43"/>
      <c r="S86" s="233">
        <f t="shared" si="20"/>
        <v>0.16850000000000001</v>
      </c>
      <c r="T86" s="43"/>
      <c r="U86" s="1115">
        <f t="shared" si="21"/>
        <v>1.2026458208057726</v>
      </c>
      <c r="AC86" s="1529" t="s">
        <v>525</v>
      </c>
      <c r="AD86" s="1530"/>
      <c r="AE86" s="301"/>
      <c r="AF86" s="302">
        <f>AF81+AF83</f>
        <v>-12737.019120000001</v>
      </c>
      <c r="AG86" s="303"/>
      <c r="AI86" s="40"/>
      <c r="AJ86" s="40"/>
      <c r="AK86" s="40"/>
      <c r="AL86" s="325"/>
      <c r="AM86" s="40"/>
      <c r="AN86" s="53"/>
      <c r="AO86" s="53"/>
      <c r="AP86" s="53"/>
      <c r="AQ86" s="53"/>
      <c r="AR86" s="53"/>
      <c r="AS86" s="53"/>
      <c r="AT86" s="53"/>
      <c r="AU86" s="53"/>
      <c r="AV86" s="40"/>
      <c r="AW86" s="42"/>
      <c r="AX86" s="40"/>
      <c r="AY86" s="40"/>
      <c r="AZ86" s="40"/>
      <c r="BA86" s="519"/>
    </row>
    <row r="87" spans="1:56" ht="16.5" outlineLevel="1" thickBot="1">
      <c r="A87" s="487" t="str">
        <f t="shared" si="19"/>
        <v xml:space="preserve"> - </v>
      </c>
      <c r="B87" s="43"/>
      <c r="C87" s="270">
        <f t="shared" si="7"/>
        <v>0.06</v>
      </c>
      <c r="D87" s="695">
        <f t="shared" si="8"/>
        <v>6.4999999999999997E-3</v>
      </c>
      <c r="E87" s="695">
        <f t="shared" si="9"/>
        <v>0.03</v>
      </c>
      <c r="F87" s="723"/>
      <c r="G87" s="696">
        <f t="shared" si="10"/>
        <v>0.05</v>
      </c>
      <c r="H87" s="271">
        <f t="shared" si="11"/>
        <v>0</v>
      </c>
      <c r="I87" s="271">
        <f t="shared" si="12"/>
        <v>0</v>
      </c>
      <c r="J87" s="271">
        <f t="shared" si="13"/>
        <v>0</v>
      </c>
      <c r="K87" s="271">
        <f t="shared" si="14"/>
        <v>0</v>
      </c>
      <c r="L87" s="271">
        <f t="shared" si="15"/>
        <v>0</v>
      </c>
      <c r="M87" s="271">
        <f t="shared" si="16"/>
        <v>0</v>
      </c>
      <c r="O87" s="271">
        <f t="shared" si="17"/>
        <v>2.1999999999999999E-2</v>
      </c>
      <c r="Q87" s="229">
        <f t="shared" si="18"/>
        <v>0</v>
      </c>
      <c r="R87" s="43"/>
      <c r="S87" s="233">
        <f t="shared" si="20"/>
        <v>0.16850000000000001</v>
      </c>
      <c r="T87" s="43"/>
      <c r="U87" s="1115">
        <f t="shared" si="21"/>
        <v>1.2026458208057726</v>
      </c>
      <c r="AC87" s="432" t="s">
        <v>526</v>
      </c>
      <c r="AD87" s="433"/>
      <c r="AE87" s="304"/>
      <c r="AF87" s="305">
        <f>AF86/AF74</f>
        <v>-0.32856228150911937</v>
      </c>
      <c r="AG87" s="306"/>
      <c r="AI87" s="40"/>
      <c r="AJ87" s="40"/>
      <c r="AK87" s="40"/>
      <c r="AL87" s="325"/>
      <c r="AM87" s="40"/>
      <c r="AN87" s="53"/>
      <c r="AO87" s="53"/>
      <c r="AP87" s="53"/>
      <c r="AQ87" s="53"/>
      <c r="AR87" s="53"/>
      <c r="AS87" s="53"/>
      <c r="AT87" s="53"/>
      <c r="AU87" s="53"/>
      <c r="AV87" s="40"/>
      <c r="AW87" s="42"/>
      <c r="AX87" s="40"/>
      <c r="AY87" s="40"/>
      <c r="AZ87" s="40"/>
      <c r="BA87" s="519"/>
    </row>
    <row r="88" spans="1:56" outlineLevel="1">
      <c r="A88" s="487" t="str">
        <f t="shared" si="19"/>
        <v xml:space="preserve"> - </v>
      </c>
      <c r="B88" s="43"/>
      <c r="C88" s="270">
        <f t="shared" si="7"/>
        <v>0.06</v>
      </c>
      <c r="D88" s="695">
        <f t="shared" si="8"/>
        <v>6.4999999999999997E-3</v>
      </c>
      <c r="E88" s="695">
        <f t="shared" si="9"/>
        <v>0.03</v>
      </c>
      <c r="F88" s="723"/>
      <c r="G88" s="696">
        <f t="shared" si="10"/>
        <v>0.05</v>
      </c>
      <c r="H88" s="271">
        <f t="shared" si="11"/>
        <v>0</v>
      </c>
      <c r="I88" s="271">
        <f t="shared" si="12"/>
        <v>0</v>
      </c>
      <c r="J88" s="271">
        <f t="shared" si="13"/>
        <v>0</v>
      </c>
      <c r="K88" s="271">
        <f t="shared" si="14"/>
        <v>0</v>
      </c>
      <c r="L88" s="271">
        <f t="shared" si="15"/>
        <v>0</v>
      </c>
      <c r="M88" s="271">
        <f t="shared" si="16"/>
        <v>0</v>
      </c>
      <c r="O88" s="271">
        <f t="shared" si="17"/>
        <v>2.1999999999999999E-2</v>
      </c>
      <c r="Q88" s="229">
        <f t="shared" si="18"/>
        <v>0</v>
      </c>
      <c r="R88" s="43"/>
      <c r="S88" s="233">
        <f t="shared" si="20"/>
        <v>0.16850000000000001</v>
      </c>
      <c r="T88" s="43"/>
      <c r="U88" s="1115">
        <f t="shared" si="21"/>
        <v>1.2026458208057726</v>
      </c>
    </row>
    <row r="89" spans="1:56" outlineLevel="1">
      <c r="A89" s="487" t="str">
        <f t="shared" si="19"/>
        <v xml:space="preserve"> - </v>
      </c>
      <c r="B89" s="43"/>
      <c r="C89" s="270">
        <f t="shared" si="7"/>
        <v>0.06</v>
      </c>
      <c r="D89" s="695">
        <f t="shared" si="8"/>
        <v>6.4999999999999997E-3</v>
      </c>
      <c r="E89" s="695">
        <f t="shared" si="9"/>
        <v>0.03</v>
      </c>
      <c r="F89" s="723"/>
      <c r="G89" s="696">
        <f t="shared" si="10"/>
        <v>0.05</v>
      </c>
      <c r="H89" s="271">
        <f t="shared" si="11"/>
        <v>0</v>
      </c>
      <c r="I89" s="271">
        <f t="shared" si="12"/>
        <v>0</v>
      </c>
      <c r="J89" s="271">
        <f t="shared" si="13"/>
        <v>0</v>
      </c>
      <c r="K89" s="271">
        <f t="shared" si="14"/>
        <v>0</v>
      </c>
      <c r="L89" s="271">
        <f t="shared" si="15"/>
        <v>0</v>
      </c>
      <c r="M89" s="271">
        <f t="shared" si="16"/>
        <v>0</v>
      </c>
      <c r="O89" s="271">
        <f t="shared" si="17"/>
        <v>2.1999999999999999E-2</v>
      </c>
      <c r="Q89" s="229">
        <f t="shared" si="18"/>
        <v>0</v>
      </c>
      <c r="R89" s="43"/>
      <c r="S89" s="233">
        <f t="shared" si="20"/>
        <v>0.16850000000000001</v>
      </c>
      <c r="T89" s="43"/>
      <c r="U89" s="1115">
        <f t="shared" si="21"/>
        <v>1.2026458208057726</v>
      </c>
    </row>
    <row r="90" spans="1:56" outlineLevel="1">
      <c r="A90" s="487" t="str">
        <f t="shared" si="19"/>
        <v xml:space="preserve"> - </v>
      </c>
      <c r="B90" s="43"/>
      <c r="C90" s="270">
        <f t="shared" si="7"/>
        <v>0.06</v>
      </c>
      <c r="D90" s="695">
        <f t="shared" si="8"/>
        <v>6.4999999999999997E-3</v>
      </c>
      <c r="E90" s="695">
        <f t="shared" si="9"/>
        <v>0.03</v>
      </c>
      <c r="F90" s="723"/>
      <c r="G90" s="696">
        <f t="shared" si="10"/>
        <v>0.05</v>
      </c>
      <c r="H90" s="271">
        <f t="shared" si="11"/>
        <v>0</v>
      </c>
      <c r="I90" s="271">
        <f t="shared" si="12"/>
        <v>0</v>
      </c>
      <c r="J90" s="271">
        <f t="shared" si="13"/>
        <v>0</v>
      </c>
      <c r="K90" s="271">
        <f t="shared" si="14"/>
        <v>0</v>
      </c>
      <c r="L90" s="271">
        <f t="shared" si="15"/>
        <v>0</v>
      </c>
      <c r="M90" s="271">
        <f t="shared" si="16"/>
        <v>0</v>
      </c>
      <c r="O90" s="271">
        <f t="shared" si="17"/>
        <v>2.1999999999999999E-2</v>
      </c>
      <c r="Q90" s="229">
        <f t="shared" si="18"/>
        <v>0</v>
      </c>
      <c r="R90" s="43"/>
      <c r="S90" s="233">
        <f t="shared" si="20"/>
        <v>0.16850000000000001</v>
      </c>
      <c r="T90" s="43"/>
      <c r="U90" s="1115">
        <f t="shared" si="21"/>
        <v>1.2026458208057726</v>
      </c>
    </row>
    <row r="91" spans="1:56" outlineLevel="1">
      <c r="A91" s="487" t="str">
        <f t="shared" si="19"/>
        <v xml:space="preserve"> - </v>
      </c>
      <c r="B91" s="43"/>
      <c r="C91" s="270">
        <f t="shared" si="7"/>
        <v>0.06</v>
      </c>
      <c r="D91" s="695">
        <f t="shared" si="8"/>
        <v>6.4999999999999997E-3</v>
      </c>
      <c r="E91" s="695">
        <f t="shared" si="9"/>
        <v>0.03</v>
      </c>
      <c r="F91" s="723"/>
      <c r="G91" s="696">
        <f t="shared" si="10"/>
        <v>0.05</v>
      </c>
      <c r="H91" s="271">
        <f t="shared" si="11"/>
        <v>0</v>
      </c>
      <c r="I91" s="271">
        <f t="shared" si="12"/>
        <v>0</v>
      </c>
      <c r="J91" s="271">
        <f t="shared" si="13"/>
        <v>0</v>
      </c>
      <c r="K91" s="271">
        <f t="shared" si="14"/>
        <v>0</v>
      </c>
      <c r="L91" s="271">
        <f t="shared" si="15"/>
        <v>0</v>
      </c>
      <c r="M91" s="271">
        <f t="shared" si="16"/>
        <v>0</v>
      </c>
      <c r="O91" s="271">
        <f t="shared" si="17"/>
        <v>2.1999999999999999E-2</v>
      </c>
      <c r="Q91" s="229">
        <f t="shared" si="18"/>
        <v>0</v>
      </c>
      <c r="R91" s="43"/>
      <c r="S91" s="233">
        <f t="shared" si="20"/>
        <v>0.16850000000000001</v>
      </c>
      <c r="U91" s="1115">
        <f t="shared" si="21"/>
        <v>1.2026458208057726</v>
      </c>
    </row>
    <row r="92" spans="1:56" outlineLevel="1">
      <c r="A92" s="487" t="str">
        <f t="shared" si="19"/>
        <v xml:space="preserve"> - </v>
      </c>
      <c r="B92" s="43"/>
      <c r="C92" s="270">
        <f t="shared" si="7"/>
        <v>0.06</v>
      </c>
      <c r="D92" s="695">
        <f t="shared" si="8"/>
        <v>6.4999999999999997E-3</v>
      </c>
      <c r="E92" s="695">
        <f t="shared" si="9"/>
        <v>0.03</v>
      </c>
      <c r="F92" s="723"/>
      <c r="G92" s="696">
        <f t="shared" si="10"/>
        <v>0.05</v>
      </c>
      <c r="H92" s="271">
        <f t="shared" si="11"/>
        <v>0</v>
      </c>
      <c r="I92" s="271">
        <f t="shared" si="12"/>
        <v>0</v>
      </c>
      <c r="J92" s="271">
        <f t="shared" si="13"/>
        <v>0</v>
      </c>
      <c r="K92" s="271">
        <f t="shared" si="14"/>
        <v>0</v>
      </c>
      <c r="L92" s="271">
        <f t="shared" si="15"/>
        <v>0</v>
      </c>
      <c r="M92" s="271">
        <f t="shared" si="16"/>
        <v>0</v>
      </c>
      <c r="O92" s="271">
        <f t="shared" si="17"/>
        <v>2.1999999999999999E-2</v>
      </c>
      <c r="Q92" s="229">
        <f t="shared" si="18"/>
        <v>0</v>
      </c>
      <c r="R92" s="43"/>
      <c r="S92" s="233">
        <f t="shared" si="20"/>
        <v>0.16850000000000001</v>
      </c>
      <c r="U92" s="1115">
        <f t="shared" si="21"/>
        <v>1.2026458208057726</v>
      </c>
    </row>
    <row r="93" spans="1:56" outlineLevel="1">
      <c r="A93" s="487" t="str">
        <f t="shared" si="19"/>
        <v xml:space="preserve"> - </v>
      </c>
      <c r="B93" s="43"/>
      <c r="C93" s="270">
        <f t="shared" si="7"/>
        <v>0.06</v>
      </c>
      <c r="D93" s="695">
        <f t="shared" si="8"/>
        <v>6.4999999999999997E-3</v>
      </c>
      <c r="E93" s="695">
        <f t="shared" si="9"/>
        <v>0.03</v>
      </c>
      <c r="F93" s="723"/>
      <c r="G93" s="696">
        <f t="shared" si="10"/>
        <v>0.05</v>
      </c>
      <c r="H93" s="271">
        <f t="shared" si="11"/>
        <v>0</v>
      </c>
      <c r="I93" s="271">
        <f t="shared" si="12"/>
        <v>0</v>
      </c>
      <c r="J93" s="271">
        <f t="shared" si="13"/>
        <v>0</v>
      </c>
      <c r="K93" s="271">
        <f t="shared" si="14"/>
        <v>0</v>
      </c>
      <c r="L93" s="271">
        <f t="shared" si="15"/>
        <v>0</v>
      </c>
      <c r="M93" s="271">
        <f t="shared" si="16"/>
        <v>0</v>
      </c>
      <c r="O93" s="271">
        <f t="shared" si="17"/>
        <v>2.1999999999999999E-2</v>
      </c>
      <c r="Q93" s="229">
        <f t="shared" si="18"/>
        <v>0</v>
      </c>
      <c r="R93" s="43"/>
      <c r="S93" s="233">
        <f t="shared" si="20"/>
        <v>0.16850000000000001</v>
      </c>
      <c r="U93" s="1115">
        <f t="shared" si="21"/>
        <v>1.2026458208057726</v>
      </c>
    </row>
    <row r="94" spans="1:56" outlineLevel="1">
      <c r="A94" s="487" t="str">
        <f t="shared" si="19"/>
        <v xml:space="preserve"> - </v>
      </c>
      <c r="B94" s="43"/>
      <c r="C94" s="270">
        <f t="shared" si="7"/>
        <v>0.06</v>
      </c>
      <c r="D94" s="695">
        <f t="shared" si="8"/>
        <v>6.4999999999999997E-3</v>
      </c>
      <c r="E94" s="695">
        <f t="shared" si="9"/>
        <v>0.03</v>
      </c>
      <c r="F94" s="723"/>
      <c r="G94" s="696">
        <f t="shared" si="10"/>
        <v>0.05</v>
      </c>
      <c r="H94" s="271">
        <f t="shared" si="11"/>
        <v>0</v>
      </c>
      <c r="I94" s="271">
        <f t="shared" si="12"/>
        <v>0</v>
      </c>
      <c r="J94" s="271">
        <f t="shared" si="13"/>
        <v>0</v>
      </c>
      <c r="K94" s="271">
        <f t="shared" si="14"/>
        <v>0</v>
      </c>
      <c r="L94" s="271">
        <f t="shared" si="15"/>
        <v>0</v>
      </c>
      <c r="M94" s="271">
        <f t="shared" si="16"/>
        <v>0</v>
      </c>
      <c r="O94" s="271">
        <f t="shared" si="17"/>
        <v>2.1999999999999999E-2</v>
      </c>
      <c r="Q94" s="229">
        <f t="shared" si="18"/>
        <v>0</v>
      </c>
      <c r="R94" s="43"/>
      <c r="S94" s="233">
        <f t="shared" si="20"/>
        <v>0.16850000000000001</v>
      </c>
      <c r="U94" s="1115">
        <f t="shared" si="21"/>
        <v>1.2026458208057726</v>
      </c>
    </row>
    <row r="95" spans="1:56" outlineLevel="1">
      <c r="A95" s="487" t="str">
        <f t="shared" si="19"/>
        <v xml:space="preserve"> - </v>
      </c>
      <c r="B95" s="43"/>
      <c r="C95" s="270">
        <f t="shared" si="7"/>
        <v>0.06</v>
      </c>
      <c r="D95" s="695">
        <f t="shared" si="8"/>
        <v>6.4999999999999997E-3</v>
      </c>
      <c r="E95" s="695">
        <f t="shared" si="9"/>
        <v>0.03</v>
      </c>
      <c r="F95" s="723"/>
      <c r="G95" s="696">
        <f t="shared" si="10"/>
        <v>0.05</v>
      </c>
      <c r="H95" s="271">
        <f t="shared" si="11"/>
        <v>0</v>
      </c>
      <c r="I95" s="271">
        <f t="shared" si="12"/>
        <v>0</v>
      </c>
      <c r="J95" s="271">
        <f t="shared" si="13"/>
        <v>0</v>
      </c>
      <c r="K95" s="271">
        <f t="shared" si="14"/>
        <v>0</v>
      </c>
      <c r="L95" s="271">
        <f t="shared" si="15"/>
        <v>0</v>
      </c>
      <c r="M95" s="271">
        <f t="shared" si="16"/>
        <v>0</v>
      </c>
      <c r="O95" s="271">
        <f t="shared" si="17"/>
        <v>2.1999999999999999E-2</v>
      </c>
      <c r="Q95" s="229">
        <f t="shared" si="18"/>
        <v>0</v>
      </c>
      <c r="R95" s="43"/>
      <c r="S95" s="233">
        <f t="shared" si="20"/>
        <v>0.16850000000000001</v>
      </c>
      <c r="U95" s="1115">
        <f t="shared" si="21"/>
        <v>1.2026458208057726</v>
      </c>
    </row>
    <row r="96" spans="1:56" outlineLevel="1">
      <c r="A96" s="487" t="str">
        <f t="shared" si="19"/>
        <v xml:space="preserve"> - </v>
      </c>
      <c r="B96" s="43"/>
      <c r="C96" s="270">
        <f t="shared" si="7"/>
        <v>0.06</v>
      </c>
      <c r="D96" s="695">
        <f t="shared" si="8"/>
        <v>6.4999999999999997E-3</v>
      </c>
      <c r="E96" s="695">
        <f t="shared" si="9"/>
        <v>0.03</v>
      </c>
      <c r="F96" s="723"/>
      <c r="G96" s="696">
        <f t="shared" si="10"/>
        <v>0.05</v>
      </c>
      <c r="H96" s="271">
        <f t="shared" si="11"/>
        <v>0</v>
      </c>
      <c r="I96" s="271">
        <f t="shared" si="12"/>
        <v>0</v>
      </c>
      <c r="J96" s="271">
        <f t="shared" si="13"/>
        <v>0</v>
      </c>
      <c r="K96" s="271">
        <f t="shared" si="14"/>
        <v>0</v>
      </c>
      <c r="L96" s="271">
        <f t="shared" si="15"/>
        <v>0</v>
      </c>
      <c r="M96" s="271">
        <f t="shared" si="16"/>
        <v>0</v>
      </c>
      <c r="O96" s="271">
        <f t="shared" si="17"/>
        <v>2.1999999999999999E-2</v>
      </c>
      <c r="Q96" s="229">
        <f t="shared" si="18"/>
        <v>0</v>
      </c>
      <c r="R96" s="43"/>
      <c r="S96" s="233">
        <f t="shared" si="20"/>
        <v>0.16850000000000001</v>
      </c>
      <c r="U96" s="1115">
        <f t="shared" si="21"/>
        <v>1.2026458208057726</v>
      </c>
    </row>
    <row r="97" spans="1:21" outlineLevel="1">
      <c r="A97" s="487" t="str">
        <f t="shared" si="19"/>
        <v xml:space="preserve"> - </v>
      </c>
      <c r="B97" s="43"/>
      <c r="C97" s="270">
        <f t="shared" si="7"/>
        <v>0.06</v>
      </c>
      <c r="D97" s="695">
        <f t="shared" si="8"/>
        <v>6.4999999999999997E-3</v>
      </c>
      <c r="E97" s="695">
        <f t="shared" si="9"/>
        <v>0.03</v>
      </c>
      <c r="F97" s="723"/>
      <c r="G97" s="696">
        <f t="shared" si="10"/>
        <v>0.05</v>
      </c>
      <c r="H97" s="271">
        <f t="shared" si="11"/>
        <v>0</v>
      </c>
      <c r="I97" s="271">
        <f t="shared" si="12"/>
        <v>0</v>
      </c>
      <c r="J97" s="271">
        <f t="shared" si="13"/>
        <v>0</v>
      </c>
      <c r="K97" s="271">
        <f t="shared" si="14"/>
        <v>0</v>
      </c>
      <c r="L97" s="271">
        <f t="shared" si="15"/>
        <v>0</v>
      </c>
      <c r="M97" s="271">
        <f t="shared" si="16"/>
        <v>0</v>
      </c>
      <c r="O97" s="271">
        <f t="shared" si="17"/>
        <v>2.1999999999999999E-2</v>
      </c>
      <c r="Q97" s="229">
        <f t="shared" si="18"/>
        <v>0</v>
      </c>
      <c r="R97" s="43"/>
      <c r="S97" s="233">
        <f t="shared" si="20"/>
        <v>0.16850000000000001</v>
      </c>
      <c r="U97" s="1115">
        <f t="shared" si="21"/>
        <v>1.2026458208057726</v>
      </c>
    </row>
    <row r="98" spans="1:21" outlineLevel="1">
      <c r="A98" s="487" t="str">
        <f t="shared" si="19"/>
        <v xml:space="preserve"> - </v>
      </c>
      <c r="B98" s="43"/>
      <c r="C98" s="270">
        <f t="shared" si="7"/>
        <v>0.06</v>
      </c>
      <c r="D98" s="695">
        <f t="shared" si="8"/>
        <v>6.4999999999999997E-3</v>
      </c>
      <c r="E98" s="695">
        <f t="shared" si="9"/>
        <v>0.03</v>
      </c>
      <c r="F98" s="723"/>
      <c r="G98" s="696">
        <f t="shared" si="10"/>
        <v>0.05</v>
      </c>
      <c r="H98" s="271">
        <f t="shared" si="11"/>
        <v>0</v>
      </c>
      <c r="I98" s="271">
        <f t="shared" si="12"/>
        <v>0</v>
      </c>
      <c r="J98" s="271">
        <f t="shared" si="13"/>
        <v>0</v>
      </c>
      <c r="K98" s="271">
        <f t="shared" si="14"/>
        <v>0</v>
      </c>
      <c r="L98" s="271">
        <f t="shared" si="15"/>
        <v>0</v>
      </c>
      <c r="M98" s="271">
        <f t="shared" si="16"/>
        <v>0</v>
      </c>
      <c r="O98" s="271">
        <f t="shared" si="17"/>
        <v>2.1999999999999999E-2</v>
      </c>
      <c r="Q98" s="229">
        <f t="shared" si="18"/>
        <v>0</v>
      </c>
      <c r="R98" s="43"/>
      <c r="S98" s="233">
        <f t="shared" si="20"/>
        <v>0.16850000000000001</v>
      </c>
      <c r="U98" s="1115">
        <f t="shared" si="21"/>
        <v>1.2026458208057726</v>
      </c>
    </row>
    <row r="99" spans="1:21" outlineLevel="1">
      <c r="A99" s="487" t="str">
        <f t="shared" si="19"/>
        <v xml:space="preserve"> - </v>
      </c>
      <c r="B99" s="43"/>
      <c r="C99" s="270">
        <f t="shared" si="7"/>
        <v>0.06</v>
      </c>
      <c r="D99" s="695">
        <f t="shared" si="8"/>
        <v>6.4999999999999997E-3</v>
      </c>
      <c r="E99" s="695">
        <f t="shared" si="9"/>
        <v>0.03</v>
      </c>
      <c r="F99" s="723"/>
      <c r="G99" s="696">
        <f t="shared" si="10"/>
        <v>0.05</v>
      </c>
      <c r="H99" s="271">
        <f t="shared" si="11"/>
        <v>0</v>
      </c>
      <c r="I99" s="271">
        <f t="shared" si="12"/>
        <v>0</v>
      </c>
      <c r="J99" s="271">
        <f t="shared" si="13"/>
        <v>0</v>
      </c>
      <c r="K99" s="271">
        <f t="shared" si="14"/>
        <v>0</v>
      </c>
      <c r="L99" s="271">
        <f t="shared" si="15"/>
        <v>0</v>
      </c>
      <c r="M99" s="271">
        <f t="shared" si="16"/>
        <v>0</v>
      </c>
      <c r="O99" s="271">
        <f t="shared" si="17"/>
        <v>2.1999999999999999E-2</v>
      </c>
      <c r="Q99" s="229">
        <f t="shared" si="18"/>
        <v>0</v>
      </c>
      <c r="R99" s="43"/>
      <c r="S99" s="233">
        <f t="shared" si="20"/>
        <v>0.16850000000000001</v>
      </c>
      <c r="U99" s="1115">
        <f t="shared" si="21"/>
        <v>1.2026458208057726</v>
      </c>
    </row>
    <row r="100" spans="1:21" outlineLevel="1">
      <c r="A100" s="487" t="str">
        <f t="shared" si="19"/>
        <v xml:space="preserve"> - </v>
      </c>
      <c r="B100" s="43"/>
      <c r="C100" s="270">
        <f t="shared" si="7"/>
        <v>0.06</v>
      </c>
      <c r="D100" s="695">
        <f t="shared" si="8"/>
        <v>6.4999999999999997E-3</v>
      </c>
      <c r="E100" s="695">
        <f t="shared" si="9"/>
        <v>0.03</v>
      </c>
      <c r="F100" s="723"/>
      <c r="G100" s="696">
        <f t="shared" si="10"/>
        <v>0.05</v>
      </c>
      <c r="H100" s="271">
        <f t="shared" si="11"/>
        <v>0</v>
      </c>
      <c r="I100" s="271">
        <f t="shared" si="12"/>
        <v>0</v>
      </c>
      <c r="J100" s="271">
        <f t="shared" si="13"/>
        <v>0</v>
      </c>
      <c r="K100" s="271">
        <f t="shared" si="14"/>
        <v>0</v>
      </c>
      <c r="L100" s="271">
        <f t="shared" si="15"/>
        <v>0</v>
      </c>
      <c r="M100" s="271">
        <f t="shared" si="16"/>
        <v>0</v>
      </c>
      <c r="O100" s="271">
        <f t="shared" si="17"/>
        <v>2.1999999999999999E-2</v>
      </c>
      <c r="Q100" s="229">
        <f t="shared" si="18"/>
        <v>0</v>
      </c>
      <c r="R100" s="43"/>
      <c r="S100" s="233">
        <f t="shared" si="20"/>
        <v>0.16850000000000001</v>
      </c>
      <c r="U100" s="1115">
        <f t="shared" si="21"/>
        <v>1.2026458208057726</v>
      </c>
    </row>
    <row r="101" spans="1:21" outlineLevel="1">
      <c r="A101" s="487" t="str">
        <f t="shared" si="19"/>
        <v xml:space="preserve"> - </v>
      </c>
      <c r="B101" s="43"/>
      <c r="C101" s="270">
        <f t="shared" si="7"/>
        <v>0.06</v>
      </c>
      <c r="D101" s="695">
        <f t="shared" si="8"/>
        <v>6.4999999999999997E-3</v>
      </c>
      <c r="E101" s="695">
        <f t="shared" si="9"/>
        <v>0.03</v>
      </c>
      <c r="F101" s="723"/>
      <c r="G101" s="696">
        <f t="shared" si="10"/>
        <v>0.05</v>
      </c>
      <c r="H101" s="271">
        <f t="shared" si="11"/>
        <v>0</v>
      </c>
      <c r="I101" s="271">
        <f t="shared" si="12"/>
        <v>0</v>
      </c>
      <c r="J101" s="271">
        <f t="shared" si="13"/>
        <v>0</v>
      </c>
      <c r="K101" s="271">
        <f t="shared" si="14"/>
        <v>0</v>
      </c>
      <c r="L101" s="271">
        <f t="shared" si="15"/>
        <v>0</v>
      </c>
      <c r="M101" s="271">
        <f t="shared" si="16"/>
        <v>0</v>
      </c>
      <c r="O101" s="271">
        <f t="shared" si="17"/>
        <v>2.1999999999999999E-2</v>
      </c>
      <c r="Q101" s="229">
        <f t="shared" si="18"/>
        <v>0</v>
      </c>
      <c r="R101" s="43"/>
      <c r="S101" s="233">
        <f t="shared" si="20"/>
        <v>0.16850000000000001</v>
      </c>
      <c r="U101" s="1115">
        <f t="shared" si="21"/>
        <v>1.2026458208057726</v>
      </c>
    </row>
    <row r="102" spans="1:21" outlineLevel="1">
      <c r="A102" s="487" t="str">
        <f t="shared" si="19"/>
        <v xml:space="preserve"> - </v>
      </c>
      <c r="B102" s="43"/>
      <c r="C102" s="270">
        <f t="shared" si="7"/>
        <v>0.06</v>
      </c>
      <c r="D102" s="695">
        <f t="shared" si="8"/>
        <v>6.4999999999999997E-3</v>
      </c>
      <c r="E102" s="695">
        <f t="shared" si="9"/>
        <v>0.03</v>
      </c>
      <c r="F102" s="723"/>
      <c r="G102" s="696">
        <f t="shared" si="10"/>
        <v>0.05</v>
      </c>
      <c r="H102" s="271">
        <f t="shared" si="11"/>
        <v>0</v>
      </c>
      <c r="I102" s="271">
        <f t="shared" si="12"/>
        <v>0</v>
      </c>
      <c r="J102" s="271">
        <f t="shared" si="13"/>
        <v>0</v>
      </c>
      <c r="K102" s="271">
        <f t="shared" si="14"/>
        <v>0</v>
      </c>
      <c r="L102" s="271">
        <f t="shared" si="15"/>
        <v>0</v>
      </c>
      <c r="M102" s="271">
        <f t="shared" si="16"/>
        <v>0</v>
      </c>
      <c r="O102" s="271">
        <f t="shared" si="17"/>
        <v>2.1999999999999999E-2</v>
      </c>
      <c r="Q102" s="229">
        <f t="shared" si="18"/>
        <v>0</v>
      </c>
      <c r="R102" s="43"/>
      <c r="S102" s="233">
        <f t="shared" si="20"/>
        <v>0.16850000000000001</v>
      </c>
      <c r="U102" s="1115">
        <f t="shared" si="21"/>
        <v>1.2026458208057726</v>
      </c>
    </row>
    <row r="103" spans="1:21" outlineLevel="1">
      <c r="A103" s="487" t="str">
        <f t="shared" si="19"/>
        <v xml:space="preserve"> - </v>
      </c>
      <c r="B103" s="43"/>
      <c r="C103" s="270">
        <f t="shared" si="7"/>
        <v>0.06</v>
      </c>
      <c r="D103" s="695">
        <f t="shared" si="8"/>
        <v>6.4999999999999997E-3</v>
      </c>
      <c r="E103" s="695">
        <f t="shared" si="9"/>
        <v>0.03</v>
      </c>
      <c r="F103" s="723"/>
      <c r="G103" s="696">
        <f t="shared" si="10"/>
        <v>0.05</v>
      </c>
      <c r="H103" s="271">
        <f t="shared" si="11"/>
        <v>0</v>
      </c>
      <c r="I103" s="271">
        <f t="shared" si="12"/>
        <v>0</v>
      </c>
      <c r="J103" s="271">
        <f t="shared" si="13"/>
        <v>0</v>
      </c>
      <c r="K103" s="271">
        <f t="shared" si="14"/>
        <v>0</v>
      </c>
      <c r="L103" s="271">
        <f t="shared" si="15"/>
        <v>0</v>
      </c>
      <c r="M103" s="271">
        <f t="shared" si="16"/>
        <v>0</v>
      </c>
      <c r="O103" s="271">
        <f t="shared" si="17"/>
        <v>2.1999999999999999E-2</v>
      </c>
      <c r="Q103" s="229">
        <f t="shared" si="18"/>
        <v>0</v>
      </c>
      <c r="R103" s="43"/>
      <c r="S103" s="233">
        <f t="shared" si="20"/>
        <v>0.16850000000000001</v>
      </c>
      <c r="U103" s="1115">
        <f t="shared" si="21"/>
        <v>1.2026458208057726</v>
      </c>
    </row>
    <row r="104" spans="1:21" outlineLevel="1">
      <c r="A104" s="487" t="str">
        <f t="shared" si="19"/>
        <v xml:space="preserve"> - </v>
      </c>
      <c r="B104" s="43"/>
      <c r="C104" s="270">
        <f t="shared" si="7"/>
        <v>0.06</v>
      </c>
      <c r="D104" s="695">
        <f t="shared" si="8"/>
        <v>6.4999999999999997E-3</v>
      </c>
      <c r="E104" s="695">
        <f t="shared" si="9"/>
        <v>0.03</v>
      </c>
      <c r="F104" s="723"/>
      <c r="G104" s="696">
        <f t="shared" si="10"/>
        <v>0.05</v>
      </c>
      <c r="H104" s="271">
        <f t="shared" si="11"/>
        <v>0</v>
      </c>
      <c r="I104" s="271">
        <f t="shared" si="12"/>
        <v>0</v>
      </c>
      <c r="J104" s="271">
        <f t="shared" si="13"/>
        <v>0</v>
      </c>
      <c r="K104" s="271">
        <f t="shared" si="14"/>
        <v>0</v>
      </c>
      <c r="L104" s="271">
        <f t="shared" si="15"/>
        <v>0</v>
      </c>
      <c r="M104" s="271">
        <f t="shared" si="16"/>
        <v>0</v>
      </c>
      <c r="O104" s="271">
        <f t="shared" si="17"/>
        <v>2.1999999999999999E-2</v>
      </c>
      <c r="Q104" s="229">
        <f t="shared" si="18"/>
        <v>0</v>
      </c>
      <c r="R104" s="43"/>
      <c r="S104" s="233">
        <f t="shared" si="20"/>
        <v>0.16850000000000001</v>
      </c>
      <c r="U104" s="1115">
        <f t="shared" si="21"/>
        <v>1.2026458208057726</v>
      </c>
    </row>
    <row r="105" spans="1:21" outlineLevel="1">
      <c r="A105" s="487" t="str">
        <f t="shared" si="19"/>
        <v xml:space="preserve"> - </v>
      </c>
      <c r="B105" s="43"/>
      <c r="C105" s="270">
        <f t="shared" si="7"/>
        <v>0.06</v>
      </c>
      <c r="D105" s="695">
        <f t="shared" si="8"/>
        <v>6.4999999999999997E-3</v>
      </c>
      <c r="E105" s="695">
        <f t="shared" si="9"/>
        <v>0.03</v>
      </c>
      <c r="F105" s="723"/>
      <c r="G105" s="696">
        <f t="shared" si="10"/>
        <v>0.05</v>
      </c>
      <c r="H105" s="271">
        <f t="shared" si="11"/>
        <v>0</v>
      </c>
      <c r="I105" s="271">
        <f t="shared" si="12"/>
        <v>0</v>
      </c>
      <c r="J105" s="271">
        <f t="shared" si="13"/>
        <v>0</v>
      </c>
      <c r="K105" s="271">
        <f t="shared" si="14"/>
        <v>0</v>
      </c>
      <c r="L105" s="271">
        <f t="shared" si="15"/>
        <v>0</v>
      </c>
      <c r="M105" s="271">
        <f t="shared" si="16"/>
        <v>0</v>
      </c>
      <c r="O105" s="271">
        <f t="shared" si="17"/>
        <v>2.1999999999999999E-2</v>
      </c>
      <c r="Q105" s="229">
        <f t="shared" si="18"/>
        <v>0</v>
      </c>
      <c r="R105" s="43"/>
      <c r="S105" s="233">
        <f t="shared" si="20"/>
        <v>0.16850000000000001</v>
      </c>
      <c r="U105" s="1115">
        <f t="shared" si="21"/>
        <v>1.2026458208057726</v>
      </c>
    </row>
    <row r="106" spans="1:21" outlineLevel="1">
      <c r="A106" s="487" t="str">
        <f t="shared" si="19"/>
        <v xml:space="preserve"> - </v>
      </c>
      <c r="B106" s="43"/>
      <c r="C106" s="270">
        <f t="shared" si="7"/>
        <v>0.06</v>
      </c>
      <c r="D106" s="695">
        <f t="shared" si="8"/>
        <v>6.4999999999999997E-3</v>
      </c>
      <c r="E106" s="695">
        <f t="shared" si="9"/>
        <v>0.03</v>
      </c>
      <c r="F106" s="723"/>
      <c r="G106" s="696">
        <f t="shared" si="10"/>
        <v>0.05</v>
      </c>
      <c r="H106" s="271">
        <f t="shared" si="11"/>
        <v>0</v>
      </c>
      <c r="I106" s="271">
        <f t="shared" si="12"/>
        <v>0</v>
      </c>
      <c r="J106" s="271">
        <f t="shared" si="13"/>
        <v>0</v>
      </c>
      <c r="K106" s="271">
        <f t="shared" si="14"/>
        <v>0</v>
      </c>
      <c r="L106" s="271">
        <f t="shared" si="15"/>
        <v>0</v>
      </c>
      <c r="M106" s="271">
        <f t="shared" si="16"/>
        <v>0</v>
      </c>
      <c r="O106" s="271">
        <f t="shared" si="17"/>
        <v>2.1999999999999999E-2</v>
      </c>
      <c r="Q106" s="229">
        <f t="shared" si="18"/>
        <v>0</v>
      </c>
      <c r="R106" s="43"/>
      <c r="S106" s="233">
        <f t="shared" si="20"/>
        <v>0.16850000000000001</v>
      </c>
      <c r="U106" s="1115">
        <f t="shared" si="21"/>
        <v>1.2026458208057726</v>
      </c>
    </row>
    <row r="107" spans="1:21" outlineLevel="1">
      <c r="A107" s="487" t="str">
        <f t="shared" si="19"/>
        <v xml:space="preserve"> - </v>
      </c>
      <c r="B107" s="43"/>
      <c r="C107" s="270">
        <f t="shared" si="7"/>
        <v>0.06</v>
      </c>
      <c r="D107" s="695">
        <f t="shared" si="8"/>
        <v>6.4999999999999997E-3</v>
      </c>
      <c r="E107" s="695">
        <f t="shared" si="9"/>
        <v>0.03</v>
      </c>
      <c r="F107" s="723"/>
      <c r="G107" s="696">
        <f t="shared" si="10"/>
        <v>0.05</v>
      </c>
      <c r="H107" s="271">
        <f t="shared" si="11"/>
        <v>0</v>
      </c>
      <c r="I107" s="271">
        <f t="shared" si="12"/>
        <v>0</v>
      </c>
      <c r="J107" s="271">
        <f t="shared" si="13"/>
        <v>0</v>
      </c>
      <c r="K107" s="271">
        <f t="shared" si="14"/>
        <v>0</v>
      </c>
      <c r="L107" s="271">
        <f t="shared" si="15"/>
        <v>0</v>
      </c>
      <c r="M107" s="271">
        <f t="shared" si="16"/>
        <v>0</v>
      </c>
      <c r="O107" s="271">
        <f t="shared" si="17"/>
        <v>2.1999999999999999E-2</v>
      </c>
      <c r="Q107" s="229">
        <f t="shared" si="18"/>
        <v>0</v>
      </c>
      <c r="R107" s="43"/>
      <c r="S107" s="233">
        <f t="shared" si="20"/>
        <v>0.16850000000000001</v>
      </c>
      <c r="U107" s="1115">
        <f t="shared" si="21"/>
        <v>1.2026458208057726</v>
      </c>
    </row>
    <row r="108" spans="1:21" outlineLevel="1">
      <c r="A108" s="487" t="str">
        <f t="shared" si="19"/>
        <v xml:space="preserve"> - </v>
      </c>
      <c r="B108" s="43"/>
      <c r="C108" s="270">
        <f t="shared" si="7"/>
        <v>0.06</v>
      </c>
      <c r="D108" s="695">
        <f t="shared" si="8"/>
        <v>6.4999999999999997E-3</v>
      </c>
      <c r="E108" s="695">
        <f t="shared" si="9"/>
        <v>0.03</v>
      </c>
      <c r="F108" s="723"/>
      <c r="G108" s="696">
        <f t="shared" si="10"/>
        <v>0.05</v>
      </c>
      <c r="H108" s="271">
        <f t="shared" si="11"/>
        <v>0</v>
      </c>
      <c r="I108" s="271">
        <f t="shared" si="12"/>
        <v>0</v>
      </c>
      <c r="J108" s="271">
        <f t="shared" si="13"/>
        <v>0</v>
      </c>
      <c r="K108" s="271">
        <f t="shared" si="14"/>
        <v>0</v>
      </c>
      <c r="L108" s="271">
        <f t="shared" si="15"/>
        <v>0</v>
      </c>
      <c r="M108" s="271">
        <f t="shared" si="16"/>
        <v>0</v>
      </c>
      <c r="O108" s="271">
        <f t="shared" si="17"/>
        <v>2.1999999999999999E-2</v>
      </c>
      <c r="Q108" s="229">
        <f t="shared" si="18"/>
        <v>0</v>
      </c>
      <c r="R108" s="43"/>
      <c r="S108" s="233">
        <f t="shared" si="20"/>
        <v>0.16850000000000001</v>
      </c>
      <c r="U108" s="1115">
        <f t="shared" si="21"/>
        <v>1.2026458208057726</v>
      </c>
    </row>
    <row r="109" spans="1:21" outlineLevel="1">
      <c r="A109" s="487" t="str">
        <f t="shared" si="19"/>
        <v xml:space="preserve"> - </v>
      </c>
      <c r="B109" s="43"/>
      <c r="C109" s="270">
        <f t="shared" si="7"/>
        <v>0.06</v>
      </c>
      <c r="D109" s="695">
        <f t="shared" si="8"/>
        <v>6.4999999999999997E-3</v>
      </c>
      <c r="E109" s="695">
        <f t="shared" si="9"/>
        <v>0.03</v>
      </c>
      <c r="F109" s="723"/>
      <c r="G109" s="696">
        <f t="shared" si="10"/>
        <v>0.05</v>
      </c>
      <c r="H109" s="271">
        <f t="shared" si="11"/>
        <v>0</v>
      </c>
      <c r="I109" s="271">
        <f t="shared" si="12"/>
        <v>0</v>
      </c>
      <c r="J109" s="271">
        <f t="shared" si="13"/>
        <v>0</v>
      </c>
      <c r="K109" s="271">
        <f t="shared" si="14"/>
        <v>0</v>
      </c>
      <c r="L109" s="271">
        <f t="shared" si="15"/>
        <v>0</v>
      </c>
      <c r="M109" s="271">
        <f t="shared" si="16"/>
        <v>0</v>
      </c>
      <c r="O109" s="271">
        <f t="shared" si="17"/>
        <v>2.1999999999999999E-2</v>
      </c>
      <c r="Q109" s="229">
        <f t="shared" si="18"/>
        <v>0</v>
      </c>
      <c r="R109" s="43"/>
      <c r="S109" s="233">
        <f t="shared" si="20"/>
        <v>0.16850000000000001</v>
      </c>
      <c r="U109" s="1115">
        <f t="shared" si="21"/>
        <v>1.2026458208057726</v>
      </c>
    </row>
    <row r="110" spans="1:21" outlineLevel="1">
      <c r="A110" s="487" t="str">
        <f t="shared" si="19"/>
        <v xml:space="preserve"> - </v>
      </c>
      <c r="B110" s="43"/>
      <c r="C110" s="270">
        <f t="shared" si="7"/>
        <v>0.06</v>
      </c>
      <c r="D110" s="695">
        <f t="shared" si="8"/>
        <v>6.4999999999999997E-3</v>
      </c>
      <c r="E110" s="695">
        <f t="shared" si="9"/>
        <v>0.03</v>
      </c>
      <c r="F110" s="723"/>
      <c r="G110" s="696">
        <f t="shared" si="10"/>
        <v>0.05</v>
      </c>
      <c r="H110" s="271">
        <f t="shared" si="11"/>
        <v>0</v>
      </c>
      <c r="I110" s="271">
        <f t="shared" si="12"/>
        <v>0</v>
      </c>
      <c r="J110" s="271">
        <f t="shared" si="13"/>
        <v>0</v>
      </c>
      <c r="K110" s="271">
        <f t="shared" si="14"/>
        <v>0</v>
      </c>
      <c r="L110" s="271">
        <f t="shared" si="15"/>
        <v>0</v>
      </c>
      <c r="M110" s="271">
        <f t="shared" si="16"/>
        <v>0</v>
      </c>
      <c r="O110" s="271">
        <f t="shared" si="17"/>
        <v>2.1999999999999999E-2</v>
      </c>
      <c r="Q110" s="229">
        <f t="shared" si="18"/>
        <v>0</v>
      </c>
      <c r="R110" s="43"/>
      <c r="S110" s="233">
        <f t="shared" si="20"/>
        <v>0.16850000000000001</v>
      </c>
      <c r="U110" s="1115">
        <f t="shared" si="21"/>
        <v>1.2026458208057726</v>
      </c>
    </row>
    <row r="111" spans="1:21" outlineLevel="1">
      <c r="A111" s="487" t="str">
        <f t="shared" si="19"/>
        <v xml:space="preserve"> - </v>
      </c>
      <c r="B111" s="43"/>
      <c r="C111" s="270">
        <f t="shared" si="7"/>
        <v>0.06</v>
      </c>
      <c r="D111" s="695">
        <f t="shared" si="8"/>
        <v>6.4999999999999997E-3</v>
      </c>
      <c r="E111" s="695">
        <f t="shared" si="9"/>
        <v>0.03</v>
      </c>
      <c r="F111" s="723"/>
      <c r="G111" s="696">
        <f t="shared" si="10"/>
        <v>0.05</v>
      </c>
      <c r="H111" s="271">
        <f t="shared" si="11"/>
        <v>0</v>
      </c>
      <c r="I111" s="271">
        <f t="shared" si="12"/>
        <v>0</v>
      </c>
      <c r="J111" s="271">
        <f t="shared" si="13"/>
        <v>0</v>
      </c>
      <c r="K111" s="271">
        <f t="shared" si="14"/>
        <v>0</v>
      </c>
      <c r="L111" s="271">
        <f t="shared" si="15"/>
        <v>0</v>
      </c>
      <c r="M111" s="271">
        <f t="shared" si="16"/>
        <v>0</v>
      </c>
      <c r="O111" s="271">
        <f t="shared" si="17"/>
        <v>2.1999999999999999E-2</v>
      </c>
      <c r="Q111" s="229">
        <f t="shared" si="18"/>
        <v>0</v>
      </c>
      <c r="R111" s="43"/>
      <c r="S111" s="233">
        <f t="shared" si="20"/>
        <v>0.16850000000000001</v>
      </c>
      <c r="U111" s="1115">
        <f t="shared" si="21"/>
        <v>1.2026458208057726</v>
      </c>
    </row>
    <row r="112" spans="1:21" outlineLevel="1">
      <c r="A112" s="487" t="str">
        <f t="shared" si="19"/>
        <v xml:space="preserve"> - </v>
      </c>
      <c r="B112" s="43"/>
      <c r="C112" s="270">
        <f t="shared" si="7"/>
        <v>0.06</v>
      </c>
      <c r="D112" s="695">
        <f t="shared" si="8"/>
        <v>6.4999999999999997E-3</v>
      </c>
      <c r="E112" s="695">
        <f t="shared" si="9"/>
        <v>0.03</v>
      </c>
      <c r="F112" s="723"/>
      <c r="G112" s="696">
        <f t="shared" si="10"/>
        <v>0.05</v>
      </c>
      <c r="H112" s="271">
        <f t="shared" si="11"/>
        <v>0</v>
      </c>
      <c r="I112" s="271">
        <f t="shared" si="12"/>
        <v>0</v>
      </c>
      <c r="J112" s="271">
        <f t="shared" si="13"/>
        <v>0</v>
      </c>
      <c r="K112" s="271">
        <f t="shared" si="14"/>
        <v>0</v>
      </c>
      <c r="L112" s="271">
        <f t="shared" si="15"/>
        <v>0</v>
      </c>
      <c r="M112" s="271">
        <f t="shared" si="16"/>
        <v>0</v>
      </c>
      <c r="O112" s="271">
        <f t="shared" si="17"/>
        <v>2.1999999999999999E-2</v>
      </c>
      <c r="Q112" s="229">
        <f t="shared" si="18"/>
        <v>0</v>
      </c>
      <c r="R112" s="43"/>
      <c r="S112" s="233">
        <f t="shared" si="20"/>
        <v>0.16850000000000001</v>
      </c>
      <c r="U112" s="1115">
        <f t="shared" si="21"/>
        <v>1.2026458208057726</v>
      </c>
    </row>
    <row r="113" spans="1:21" ht="13.5" thickBot="1">
      <c r="A113" s="487"/>
      <c r="B113" s="43"/>
      <c r="C113" s="267"/>
      <c r="D113" s="264"/>
      <c r="E113" s="264"/>
      <c r="F113" s="438"/>
      <c r="G113" s="264"/>
      <c r="H113" s="264"/>
      <c r="I113" s="264"/>
      <c r="J113" s="264"/>
      <c r="K113" s="264"/>
      <c r="Q113" s="265"/>
      <c r="R113" s="43"/>
      <c r="S113" s="265"/>
      <c r="U113" s="266"/>
    </row>
    <row r="114" spans="1:21" ht="21" customHeight="1" thickBot="1">
      <c r="A114" s="487"/>
      <c r="B114" s="42"/>
      <c r="C114" s="1537" t="s">
        <v>430</v>
      </c>
      <c r="D114" s="1538"/>
      <c r="E114" s="1538"/>
      <c r="F114" s="1538"/>
      <c r="G114" s="1538"/>
      <c r="H114" s="1539"/>
      <c r="I114" s="1537" t="s">
        <v>564</v>
      </c>
      <c r="J114" s="1538"/>
      <c r="K114" s="1538"/>
      <c r="L114" s="1538"/>
      <c r="M114" s="1539"/>
      <c r="N114" s="42"/>
      <c r="P114" s="42"/>
      <c r="R114" s="42"/>
      <c r="S114" s="42"/>
    </row>
    <row r="115" spans="1:21" ht="13.5" thickBot="1">
      <c r="A115" s="487"/>
      <c r="B115" s="42"/>
      <c r="C115" s="48"/>
      <c r="D115" s="48"/>
      <c r="E115" s="48"/>
      <c r="F115" s="48"/>
      <c r="G115" s="48"/>
      <c r="H115" s="41"/>
      <c r="I115" s="39"/>
      <c r="N115" s="42"/>
      <c r="P115" s="42"/>
      <c r="R115" s="42"/>
      <c r="S115" s="42"/>
    </row>
    <row r="116" spans="1:21" ht="15" customHeight="1">
      <c r="A116" s="487"/>
      <c r="B116" s="52"/>
      <c r="C116" s="46" t="s">
        <v>431</v>
      </c>
      <c r="D116" s="640" t="s">
        <v>432</v>
      </c>
      <c r="E116" s="640" t="s">
        <v>433</v>
      </c>
      <c r="F116" s="52"/>
      <c r="G116" s="641" t="s">
        <v>434</v>
      </c>
      <c r="H116" s="46" t="s">
        <v>435</v>
      </c>
      <c r="I116" s="46" t="s">
        <v>436</v>
      </c>
      <c r="J116" s="228" t="s">
        <v>437</v>
      </c>
      <c r="K116" s="228" t="s">
        <v>438</v>
      </c>
      <c r="L116" s="228" t="s">
        <v>559</v>
      </c>
      <c r="M116" s="228" t="str">
        <f>O79</f>
        <v>IRPJ+CSLL+ Adicional</v>
      </c>
      <c r="N116" s="52"/>
      <c r="O116" s="228" t="s">
        <v>439</v>
      </c>
      <c r="P116" s="52"/>
      <c r="R116" s="52"/>
    </row>
    <row r="117" spans="1:21" ht="13.5" thickBot="1">
      <c r="A117" s="487"/>
      <c r="B117" s="47"/>
      <c r="C117" s="47"/>
      <c r="D117" s="47"/>
      <c r="E117" s="47"/>
      <c r="F117" s="47"/>
      <c r="G117" s="47"/>
      <c r="H117" s="47"/>
      <c r="I117" s="47"/>
      <c r="J117" s="47"/>
      <c r="K117" s="47"/>
      <c r="L117" s="47"/>
      <c r="M117" s="47"/>
      <c r="N117" s="47"/>
      <c r="O117" s="47"/>
      <c r="P117" s="47"/>
      <c r="R117" s="47"/>
    </row>
    <row r="118" spans="1:21" ht="15.75" customHeight="1" outlineLevel="1" thickBot="1">
      <c r="A118" s="487">
        <f>A41</f>
        <v>1</v>
      </c>
      <c r="B118" s="44"/>
      <c r="C118" s="213">
        <f t="shared" ref="C118:C149" si="22">IFERROR((ROUND(C81*O41, 2))*K41, "-")</f>
        <v>2325.92</v>
      </c>
      <c r="D118" s="637">
        <f t="shared" ref="D118:D149" si="23">IFERROR((ROUND(D81*O41,2))*K41, " - ")</f>
        <v>252</v>
      </c>
      <c r="E118" s="637">
        <f t="shared" ref="E118:E149" si="24">IFERROR((ROUND(E81*O41,2))*K41, "-")</f>
        <v>1163.04</v>
      </c>
      <c r="F118" s="44"/>
      <c r="G118" s="638">
        <f t="shared" ref="G118:G149" si="25">IFERROR((ROUND(G81*O41,2))*K41, "-")</f>
        <v>1938.24</v>
      </c>
      <c r="H118" s="213">
        <f t="shared" ref="H118:H149" si="26">IFERROR((ROUND(H81*O41,2))*K41, "-")</f>
        <v>0</v>
      </c>
      <c r="I118" s="213">
        <f t="shared" ref="I118:I149" si="27">IFERROR((ROUND(I81*O41,2))*K41, "-")</f>
        <v>0</v>
      </c>
      <c r="J118" s="213">
        <f t="shared" ref="J118:J149" si="28">IFERROR((ROUND(J81*O41,2))*K41, "-")</f>
        <v>0</v>
      </c>
      <c r="K118" s="213">
        <f t="shared" ref="K118:K149" si="29">IFERROR((ROUND(K81*O41,2))*K41, "-")</f>
        <v>0</v>
      </c>
      <c r="L118" s="213">
        <f t="shared" ref="L118:L149" si="30">IFERROR((ROUND(L81*O41,2))*K41, "-")</f>
        <v>0</v>
      </c>
      <c r="M118" s="213">
        <f t="shared" ref="M118:M149" si="31">IFERROR((ROUND(O81*O41,2))*K41, "-")</f>
        <v>852.8</v>
      </c>
      <c r="N118" s="44"/>
      <c r="O118" s="335">
        <f t="shared" ref="O118:O149" si="32">IFERROR(((ROUND((O41*Q81),2)))*K41,"-")</f>
        <v>11629.76</v>
      </c>
      <c r="P118" s="44"/>
      <c r="R118" s="44"/>
    </row>
    <row r="119" spans="1:21" ht="13.5" outlineLevel="1" thickBot="1">
      <c r="A119" s="487" t="str">
        <f t="shared" ref="A119:A149" si="33">A42</f>
        <v xml:space="preserve"> - </v>
      </c>
      <c r="B119" s="44"/>
      <c r="C119" s="214" t="str">
        <f t="shared" si="22"/>
        <v>-</v>
      </c>
      <c r="D119" s="636" t="str">
        <f t="shared" si="23"/>
        <v xml:space="preserve"> - </v>
      </c>
      <c r="E119" s="715" t="str">
        <f t="shared" si="24"/>
        <v>-</v>
      </c>
      <c r="F119" s="44"/>
      <c r="G119" s="442" t="str">
        <f t="shared" si="25"/>
        <v>-</v>
      </c>
      <c r="H119" s="214" t="str">
        <f t="shared" si="26"/>
        <v>-</v>
      </c>
      <c r="I119" s="214" t="str">
        <f t="shared" si="27"/>
        <v>-</v>
      </c>
      <c r="J119" s="214" t="str">
        <f t="shared" si="28"/>
        <v>-</v>
      </c>
      <c r="K119" s="214" t="str">
        <f t="shared" si="29"/>
        <v>-</v>
      </c>
      <c r="L119" s="214" t="str">
        <f t="shared" si="30"/>
        <v>-</v>
      </c>
      <c r="M119" s="214" t="str">
        <f t="shared" si="31"/>
        <v>-</v>
      </c>
      <c r="N119" s="44"/>
      <c r="O119" s="335" t="str">
        <f t="shared" si="32"/>
        <v>-</v>
      </c>
      <c r="P119" s="44"/>
      <c r="R119" s="44"/>
    </row>
    <row r="120" spans="1:21" ht="13.5" outlineLevel="1" thickBot="1">
      <c r="A120" s="487" t="str">
        <f t="shared" si="33"/>
        <v xml:space="preserve"> - </v>
      </c>
      <c r="B120" s="44"/>
      <c r="C120" s="214" t="str">
        <f t="shared" si="22"/>
        <v>-</v>
      </c>
      <c r="D120" s="636" t="str">
        <f t="shared" si="23"/>
        <v xml:space="preserve"> - </v>
      </c>
      <c r="E120" s="715" t="str">
        <f t="shared" si="24"/>
        <v>-</v>
      </c>
      <c r="F120" s="44"/>
      <c r="G120" s="442" t="str">
        <f t="shared" si="25"/>
        <v>-</v>
      </c>
      <c r="H120" s="214" t="str">
        <f t="shared" si="26"/>
        <v>-</v>
      </c>
      <c r="I120" s="214" t="str">
        <f t="shared" si="27"/>
        <v>-</v>
      </c>
      <c r="J120" s="214" t="str">
        <f t="shared" si="28"/>
        <v>-</v>
      </c>
      <c r="K120" s="214" t="str">
        <f t="shared" si="29"/>
        <v>-</v>
      </c>
      <c r="L120" s="214" t="str">
        <f t="shared" si="30"/>
        <v>-</v>
      </c>
      <c r="M120" s="214" t="str">
        <f t="shared" si="31"/>
        <v>-</v>
      </c>
      <c r="N120" s="44"/>
      <c r="O120" s="335" t="str">
        <f t="shared" si="32"/>
        <v>-</v>
      </c>
      <c r="P120" s="44"/>
      <c r="R120" s="44"/>
    </row>
    <row r="121" spans="1:21" ht="13.5" outlineLevel="1" thickBot="1">
      <c r="A121" s="487" t="str">
        <f t="shared" si="33"/>
        <v xml:space="preserve"> - </v>
      </c>
      <c r="B121" s="44"/>
      <c r="C121" s="214" t="str">
        <f t="shared" si="22"/>
        <v>-</v>
      </c>
      <c r="D121" s="636" t="str">
        <f t="shared" si="23"/>
        <v xml:space="preserve"> - </v>
      </c>
      <c r="E121" s="715" t="str">
        <f t="shared" si="24"/>
        <v>-</v>
      </c>
      <c r="F121" s="44"/>
      <c r="G121" s="442" t="str">
        <f t="shared" si="25"/>
        <v>-</v>
      </c>
      <c r="H121" s="214" t="str">
        <f t="shared" si="26"/>
        <v>-</v>
      </c>
      <c r="I121" s="214" t="str">
        <f t="shared" si="27"/>
        <v>-</v>
      </c>
      <c r="J121" s="214" t="str">
        <f t="shared" si="28"/>
        <v>-</v>
      </c>
      <c r="K121" s="214" t="str">
        <f t="shared" si="29"/>
        <v>-</v>
      </c>
      <c r="L121" s="214" t="str">
        <f t="shared" si="30"/>
        <v>-</v>
      </c>
      <c r="M121" s="214" t="str">
        <f t="shared" si="31"/>
        <v>-</v>
      </c>
      <c r="N121" s="44"/>
      <c r="O121" s="335" t="str">
        <f t="shared" si="32"/>
        <v>-</v>
      </c>
      <c r="P121" s="44"/>
      <c r="R121" s="44"/>
    </row>
    <row r="122" spans="1:21" ht="13.5" outlineLevel="1" thickBot="1">
      <c r="A122" s="487" t="str">
        <f t="shared" si="33"/>
        <v xml:space="preserve"> - </v>
      </c>
      <c r="B122" s="44"/>
      <c r="C122" s="214" t="str">
        <f t="shared" si="22"/>
        <v>-</v>
      </c>
      <c r="D122" s="636" t="str">
        <f t="shared" si="23"/>
        <v xml:space="preserve"> - </v>
      </c>
      <c r="E122" s="715" t="str">
        <f t="shared" si="24"/>
        <v>-</v>
      </c>
      <c r="F122" s="44"/>
      <c r="G122" s="442" t="str">
        <f t="shared" si="25"/>
        <v>-</v>
      </c>
      <c r="H122" s="214" t="str">
        <f t="shared" si="26"/>
        <v>-</v>
      </c>
      <c r="I122" s="214" t="str">
        <f t="shared" si="27"/>
        <v>-</v>
      </c>
      <c r="J122" s="214" t="str">
        <f t="shared" si="28"/>
        <v>-</v>
      </c>
      <c r="K122" s="214" t="str">
        <f t="shared" si="29"/>
        <v>-</v>
      </c>
      <c r="L122" s="214" t="str">
        <f t="shared" si="30"/>
        <v>-</v>
      </c>
      <c r="M122" s="214" t="str">
        <f t="shared" si="31"/>
        <v>-</v>
      </c>
      <c r="N122" s="44"/>
      <c r="O122" s="335" t="str">
        <f t="shared" si="32"/>
        <v>-</v>
      </c>
      <c r="P122" s="44"/>
      <c r="R122" s="44"/>
    </row>
    <row r="123" spans="1:21" ht="13.5" outlineLevel="1" thickBot="1">
      <c r="A123" s="487" t="str">
        <f t="shared" si="33"/>
        <v xml:space="preserve"> - </v>
      </c>
      <c r="B123" s="44"/>
      <c r="C123" s="214" t="str">
        <f t="shared" si="22"/>
        <v>-</v>
      </c>
      <c r="D123" s="636" t="str">
        <f t="shared" si="23"/>
        <v xml:space="preserve"> - </v>
      </c>
      <c r="E123" s="715" t="str">
        <f t="shared" si="24"/>
        <v>-</v>
      </c>
      <c r="F123" s="44"/>
      <c r="G123" s="442" t="str">
        <f t="shared" si="25"/>
        <v>-</v>
      </c>
      <c r="H123" s="214" t="str">
        <f t="shared" si="26"/>
        <v>-</v>
      </c>
      <c r="I123" s="214" t="str">
        <f t="shared" si="27"/>
        <v>-</v>
      </c>
      <c r="J123" s="214" t="str">
        <f t="shared" si="28"/>
        <v>-</v>
      </c>
      <c r="K123" s="214" t="str">
        <f t="shared" si="29"/>
        <v>-</v>
      </c>
      <c r="L123" s="214" t="str">
        <f t="shared" si="30"/>
        <v>-</v>
      </c>
      <c r="M123" s="214" t="str">
        <f t="shared" si="31"/>
        <v>-</v>
      </c>
      <c r="N123" s="44"/>
      <c r="O123" s="335" t="str">
        <f t="shared" si="32"/>
        <v>-</v>
      </c>
    </row>
    <row r="124" spans="1:21" ht="13.5" outlineLevel="1" thickBot="1">
      <c r="A124" s="487" t="str">
        <f t="shared" si="33"/>
        <v xml:space="preserve"> - </v>
      </c>
      <c r="B124" s="44"/>
      <c r="C124" s="214" t="str">
        <f t="shared" si="22"/>
        <v>-</v>
      </c>
      <c r="D124" s="636" t="str">
        <f t="shared" si="23"/>
        <v xml:space="preserve"> - </v>
      </c>
      <c r="E124" s="715" t="str">
        <f t="shared" si="24"/>
        <v>-</v>
      </c>
      <c r="F124" s="44"/>
      <c r="G124" s="442" t="str">
        <f t="shared" si="25"/>
        <v>-</v>
      </c>
      <c r="H124" s="214" t="str">
        <f t="shared" si="26"/>
        <v>-</v>
      </c>
      <c r="I124" s="214" t="str">
        <f t="shared" si="27"/>
        <v>-</v>
      </c>
      <c r="J124" s="214" t="str">
        <f t="shared" si="28"/>
        <v>-</v>
      </c>
      <c r="K124" s="214" t="str">
        <f t="shared" si="29"/>
        <v>-</v>
      </c>
      <c r="L124" s="214" t="str">
        <f t="shared" si="30"/>
        <v>-</v>
      </c>
      <c r="M124" s="214" t="str">
        <f t="shared" si="31"/>
        <v>-</v>
      </c>
      <c r="N124" s="44"/>
      <c r="O124" s="335" t="str">
        <f t="shared" si="32"/>
        <v>-</v>
      </c>
    </row>
    <row r="125" spans="1:21" ht="13.5" outlineLevel="1" thickBot="1">
      <c r="A125" s="487" t="str">
        <f t="shared" si="33"/>
        <v xml:space="preserve"> - </v>
      </c>
      <c r="B125" s="44"/>
      <c r="C125" s="214" t="str">
        <f t="shared" si="22"/>
        <v>-</v>
      </c>
      <c r="D125" s="636" t="str">
        <f t="shared" si="23"/>
        <v xml:space="preserve"> - </v>
      </c>
      <c r="E125" s="715" t="str">
        <f t="shared" si="24"/>
        <v>-</v>
      </c>
      <c r="F125" s="44"/>
      <c r="G125" s="442" t="str">
        <f t="shared" si="25"/>
        <v>-</v>
      </c>
      <c r="H125" s="214" t="str">
        <f t="shared" si="26"/>
        <v>-</v>
      </c>
      <c r="I125" s="214" t="str">
        <f t="shared" si="27"/>
        <v>-</v>
      </c>
      <c r="J125" s="214" t="str">
        <f t="shared" si="28"/>
        <v>-</v>
      </c>
      <c r="K125" s="214" t="str">
        <f t="shared" si="29"/>
        <v>-</v>
      </c>
      <c r="L125" s="214" t="str">
        <f t="shared" si="30"/>
        <v>-</v>
      </c>
      <c r="M125" s="214" t="str">
        <f t="shared" si="31"/>
        <v>-</v>
      </c>
      <c r="N125" s="44"/>
      <c r="O125" s="335" t="str">
        <f t="shared" si="32"/>
        <v>-</v>
      </c>
    </row>
    <row r="126" spans="1:21" ht="13.5" outlineLevel="1" thickBot="1">
      <c r="A126" s="487" t="str">
        <f t="shared" si="33"/>
        <v xml:space="preserve"> - </v>
      </c>
      <c r="B126" s="44"/>
      <c r="C126" s="214" t="str">
        <f t="shared" si="22"/>
        <v>-</v>
      </c>
      <c r="D126" s="636" t="str">
        <f t="shared" si="23"/>
        <v xml:space="preserve"> - </v>
      </c>
      <c r="E126" s="715" t="str">
        <f t="shared" si="24"/>
        <v>-</v>
      </c>
      <c r="F126" s="44"/>
      <c r="G126" s="442" t="str">
        <f t="shared" si="25"/>
        <v>-</v>
      </c>
      <c r="H126" s="214" t="str">
        <f t="shared" si="26"/>
        <v>-</v>
      </c>
      <c r="I126" s="214" t="str">
        <f t="shared" si="27"/>
        <v>-</v>
      </c>
      <c r="J126" s="214" t="str">
        <f t="shared" si="28"/>
        <v>-</v>
      </c>
      <c r="K126" s="214" t="str">
        <f t="shared" si="29"/>
        <v>-</v>
      </c>
      <c r="L126" s="214" t="str">
        <f t="shared" si="30"/>
        <v>-</v>
      </c>
      <c r="M126" s="214" t="str">
        <f t="shared" si="31"/>
        <v>-</v>
      </c>
      <c r="N126" s="44"/>
      <c r="O126" s="335" t="str">
        <f t="shared" si="32"/>
        <v>-</v>
      </c>
    </row>
    <row r="127" spans="1:21" ht="13.5" outlineLevel="1" thickBot="1">
      <c r="A127" s="487" t="str">
        <f t="shared" si="33"/>
        <v xml:space="preserve"> - </v>
      </c>
      <c r="B127" s="44"/>
      <c r="C127" s="214" t="str">
        <f t="shared" si="22"/>
        <v>-</v>
      </c>
      <c r="D127" s="636" t="str">
        <f t="shared" si="23"/>
        <v xml:space="preserve"> - </v>
      </c>
      <c r="E127" s="715" t="str">
        <f t="shared" si="24"/>
        <v>-</v>
      </c>
      <c r="F127" s="44"/>
      <c r="G127" s="442" t="str">
        <f t="shared" si="25"/>
        <v>-</v>
      </c>
      <c r="H127" s="214" t="str">
        <f t="shared" si="26"/>
        <v>-</v>
      </c>
      <c r="I127" s="214" t="str">
        <f t="shared" si="27"/>
        <v>-</v>
      </c>
      <c r="J127" s="214" t="str">
        <f t="shared" si="28"/>
        <v>-</v>
      </c>
      <c r="K127" s="214" t="str">
        <f t="shared" si="29"/>
        <v>-</v>
      </c>
      <c r="L127" s="214" t="str">
        <f t="shared" si="30"/>
        <v>-</v>
      </c>
      <c r="M127" s="214" t="str">
        <f t="shared" si="31"/>
        <v>-</v>
      </c>
      <c r="N127" s="44"/>
      <c r="O127" s="335" t="str">
        <f t="shared" si="32"/>
        <v>-</v>
      </c>
    </row>
    <row r="128" spans="1:21" ht="13.5" outlineLevel="1" thickBot="1">
      <c r="A128" s="487" t="str">
        <f t="shared" si="33"/>
        <v xml:space="preserve"> - </v>
      </c>
      <c r="B128" s="44"/>
      <c r="C128" s="214" t="str">
        <f t="shared" si="22"/>
        <v>-</v>
      </c>
      <c r="D128" s="636" t="str">
        <f t="shared" si="23"/>
        <v xml:space="preserve"> - </v>
      </c>
      <c r="E128" s="715" t="str">
        <f t="shared" si="24"/>
        <v>-</v>
      </c>
      <c r="F128" s="44"/>
      <c r="G128" s="442" t="str">
        <f t="shared" si="25"/>
        <v>-</v>
      </c>
      <c r="H128" s="214" t="str">
        <f t="shared" si="26"/>
        <v>-</v>
      </c>
      <c r="I128" s="214" t="str">
        <f t="shared" si="27"/>
        <v>-</v>
      </c>
      <c r="J128" s="214" t="str">
        <f t="shared" si="28"/>
        <v>-</v>
      </c>
      <c r="K128" s="214" t="str">
        <f t="shared" si="29"/>
        <v>-</v>
      </c>
      <c r="L128" s="214" t="str">
        <f t="shared" si="30"/>
        <v>-</v>
      </c>
      <c r="M128" s="214" t="str">
        <f t="shared" si="31"/>
        <v>-</v>
      </c>
      <c r="N128" s="44"/>
      <c r="O128" s="335" t="str">
        <f t="shared" si="32"/>
        <v>-</v>
      </c>
    </row>
    <row r="129" spans="1:20" ht="13.5" outlineLevel="1" thickBot="1">
      <c r="A129" s="487" t="str">
        <f t="shared" si="33"/>
        <v xml:space="preserve"> - </v>
      </c>
      <c r="B129" s="44"/>
      <c r="C129" s="214" t="str">
        <f t="shared" si="22"/>
        <v>-</v>
      </c>
      <c r="D129" s="636" t="str">
        <f t="shared" si="23"/>
        <v xml:space="preserve"> - </v>
      </c>
      <c r="E129" s="715" t="str">
        <f t="shared" si="24"/>
        <v>-</v>
      </c>
      <c r="F129" s="44"/>
      <c r="G129" s="442" t="str">
        <f t="shared" si="25"/>
        <v>-</v>
      </c>
      <c r="H129" s="214" t="str">
        <f t="shared" si="26"/>
        <v>-</v>
      </c>
      <c r="I129" s="214" t="str">
        <f t="shared" si="27"/>
        <v>-</v>
      </c>
      <c r="J129" s="214" t="str">
        <f t="shared" si="28"/>
        <v>-</v>
      </c>
      <c r="K129" s="214" t="str">
        <f t="shared" si="29"/>
        <v>-</v>
      </c>
      <c r="L129" s="214" t="str">
        <f t="shared" si="30"/>
        <v>-</v>
      </c>
      <c r="M129" s="214" t="str">
        <f t="shared" si="31"/>
        <v>-</v>
      </c>
      <c r="N129" s="44"/>
      <c r="O129" s="335" t="str">
        <f t="shared" si="32"/>
        <v>-</v>
      </c>
    </row>
    <row r="130" spans="1:20" ht="13.5" outlineLevel="1" thickBot="1">
      <c r="A130" s="487" t="str">
        <f t="shared" si="33"/>
        <v xml:space="preserve"> - </v>
      </c>
      <c r="B130" s="44"/>
      <c r="C130" s="214" t="str">
        <f t="shared" si="22"/>
        <v>-</v>
      </c>
      <c r="D130" s="636" t="str">
        <f t="shared" si="23"/>
        <v xml:space="preserve"> - </v>
      </c>
      <c r="E130" s="715" t="str">
        <f t="shared" si="24"/>
        <v>-</v>
      </c>
      <c r="F130" s="44"/>
      <c r="G130" s="442" t="str">
        <f t="shared" si="25"/>
        <v>-</v>
      </c>
      <c r="H130" s="214" t="str">
        <f t="shared" si="26"/>
        <v>-</v>
      </c>
      <c r="I130" s="214" t="str">
        <f t="shared" si="27"/>
        <v>-</v>
      </c>
      <c r="J130" s="214" t="str">
        <f t="shared" si="28"/>
        <v>-</v>
      </c>
      <c r="K130" s="214" t="str">
        <f t="shared" si="29"/>
        <v>-</v>
      </c>
      <c r="L130" s="214" t="str">
        <f t="shared" si="30"/>
        <v>-</v>
      </c>
      <c r="M130" s="214" t="str">
        <f t="shared" si="31"/>
        <v>-</v>
      </c>
      <c r="N130" s="44"/>
      <c r="O130" s="335" t="str">
        <f t="shared" si="32"/>
        <v>-</v>
      </c>
    </row>
    <row r="131" spans="1:20" ht="13.5" outlineLevel="1" thickBot="1">
      <c r="A131" s="487" t="str">
        <f t="shared" si="33"/>
        <v xml:space="preserve"> - </v>
      </c>
      <c r="B131" s="44"/>
      <c r="C131" s="214" t="str">
        <f t="shared" si="22"/>
        <v>-</v>
      </c>
      <c r="D131" s="636" t="str">
        <f t="shared" si="23"/>
        <v xml:space="preserve"> - </v>
      </c>
      <c r="E131" s="715" t="str">
        <f t="shared" si="24"/>
        <v>-</v>
      </c>
      <c r="F131" s="44"/>
      <c r="G131" s="442" t="str">
        <f t="shared" si="25"/>
        <v>-</v>
      </c>
      <c r="H131" s="214" t="str">
        <f t="shared" si="26"/>
        <v>-</v>
      </c>
      <c r="I131" s="214" t="str">
        <f t="shared" si="27"/>
        <v>-</v>
      </c>
      <c r="J131" s="214" t="str">
        <f t="shared" si="28"/>
        <v>-</v>
      </c>
      <c r="K131" s="214" t="str">
        <f t="shared" si="29"/>
        <v>-</v>
      </c>
      <c r="L131" s="214" t="str">
        <f t="shared" si="30"/>
        <v>-</v>
      </c>
      <c r="M131" s="214" t="str">
        <f t="shared" si="31"/>
        <v>-</v>
      </c>
      <c r="N131" s="44"/>
      <c r="O131" s="335" t="str">
        <f t="shared" si="32"/>
        <v>-</v>
      </c>
    </row>
    <row r="132" spans="1:20" ht="13.5" outlineLevel="1" thickBot="1">
      <c r="A132" s="487" t="str">
        <f t="shared" si="33"/>
        <v xml:space="preserve"> - </v>
      </c>
      <c r="B132" s="44"/>
      <c r="C132" s="214" t="str">
        <f t="shared" si="22"/>
        <v>-</v>
      </c>
      <c r="D132" s="636" t="str">
        <f t="shared" si="23"/>
        <v xml:space="preserve"> - </v>
      </c>
      <c r="E132" s="715" t="str">
        <f t="shared" si="24"/>
        <v>-</v>
      </c>
      <c r="F132" s="44"/>
      <c r="G132" s="442" t="str">
        <f t="shared" si="25"/>
        <v>-</v>
      </c>
      <c r="H132" s="214" t="str">
        <f t="shared" si="26"/>
        <v>-</v>
      </c>
      <c r="I132" s="214" t="str">
        <f t="shared" si="27"/>
        <v>-</v>
      </c>
      <c r="J132" s="214" t="str">
        <f t="shared" si="28"/>
        <v>-</v>
      </c>
      <c r="K132" s="214" t="str">
        <f t="shared" si="29"/>
        <v>-</v>
      </c>
      <c r="L132" s="214" t="str">
        <f t="shared" si="30"/>
        <v>-</v>
      </c>
      <c r="M132" s="214" t="str">
        <f t="shared" si="31"/>
        <v>-</v>
      </c>
      <c r="N132" s="44"/>
      <c r="O132" s="335" t="str">
        <f t="shared" si="32"/>
        <v>-</v>
      </c>
    </row>
    <row r="133" spans="1:20" ht="13.5" outlineLevel="1" thickBot="1">
      <c r="A133" s="487" t="str">
        <f t="shared" si="33"/>
        <v xml:space="preserve"> - </v>
      </c>
      <c r="B133" s="44"/>
      <c r="C133" s="214" t="str">
        <f t="shared" si="22"/>
        <v>-</v>
      </c>
      <c r="D133" s="636" t="str">
        <f t="shared" si="23"/>
        <v xml:space="preserve"> - </v>
      </c>
      <c r="E133" s="715" t="str">
        <f t="shared" si="24"/>
        <v>-</v>
      </c>
      <c r="F133" s="44"/>
      <c r="G133" s="442" t="str">
        <f t="shared" si="25"/>
        <v>-</v>
      </c>
      <c r="H133" s="214" t="str">
        <f t="shared" si="26"/>
        <v>-</v>
      </c>
      <c r="I133" s="214" t="str">
        <f t="shared" si="27"/>
        <v>-</v>
      </c>
      <c r="J133" s="214" t="str">
        <f t="shared" si="28"/>
        <v>-</v>
      </c>
      <c r="K133" s="214" t="str">
        <f t="shared" si="29"/>
        <v>-</v>
      </c>
      <c r="L133" s="214" t="str">
        <f t="shared" si="30"/>
        <v>-</v>
      </c>
      <c r="M133" s="214" t="str">
        <f t="shared" si="31"/>
        <v>-</v>
      </c>
      <c r="N133" s="44"/>
      <c r="O133" s="335" t="str">
        <f t="shared" si="32"/>
        <v>-</v>
      </c>
    </row>
    <row r="134" spans="1:20" ht="13.5" outlineLevel="1" thickBot="1">
      <c r="A134" s="487" t="str">
        <f t="shared" si="33"/>
        <v xml:space="preserve"> - </v>
      </c>
      <c r="B134" s="44"/>
      <c r="C134" s="214" t="str">
        <f t="shared" si="22"/>
        <v>-</v>
      </c>
      <c r="D134" s="636" t="str">
        <f t="shared" si="23"/>
        <v xml:space="preserve"> - </v>
      </c>
      <c r="E134" s="715" t="str">
        <f t="shared" si="24"/>
        <v>-</v>
      </c>
      <c r="F134" s="44"/>
      <c r="G134" s="442" t="str">
        <f t="shared" si="25"/>
        <v>-</v>
      </c>
      <c r="H134" s="214" t="str">
        <f t="shared" si="26"/>
        <v>-</v>
      </c>
      <c r="I134" s="214" t="str">
        <f t="shared" si="27"/>
        <v>-</v>
      </c>
      <c r="J134" s="214" t="str">
        <f t="shared" si="28"/>
        <v>-</v>
      </c>
      <c r="K134" s="214" t="str">
        <f t="shared" si="29"/>
        <v>-</v>
      </c>
      <c r="L134" s="214" t="str">
        <f t="shared" si="30"/>
        <v>-</v>
      </c>
      <c r="M134" s="214" t="str">
        <f t="shared" si="31"/>
        <v>-</v>
      </c>
      <c r="N134" s="44"/>
      <c r="O134" s="335" t="str">
        <f t="shared" si="32"/>
        <v>-</v>
      </c>
    </row>
    <row r="135" spans="1:20" ht="13.5" outlineLevel="1" thickBot="1">
      <c r="A135" s="487" t="str">
        <f t="shared" si="33"/>
        <v xml:space="preserve"> - </v>
      </c>
      <c r="B135" s="44"/>
      <c r="C135" s="214" t="str">
        <f t="shared" si="22"/>
        <v>-</v>
      </c>
      <c r="D135" s="636" t="str">
        <f t="shared" si="23"/>
        <v xml:space="preserve"> - </v>
      </c>
      <c r="E135" s="715" t="str">
        <f t="shared" si="24"/>
        <v>-</v>
      </c>
      <c r="F135" s="44"/>
      <c r="G135" s="442" t="str">
        <f t="shared" si="25"/>
        <v>-</v>
      </c>
      <c r="H135" s="214" t="str">
        <f t="shared" si="26"/>
        <v>-</v>
      </c>
      <c r="I135" s="214" t="str">
        <f t="shared" si="27"/>
        <v>-</v>
      </c>
      <c r="J135" s="214" t="str">
        <f t="shared" si="28"/>
        <v>-</v>
      </c>
      <c r="K135" s="214" t="str">
        <f t="shared" si="29"/>
        <v>-</v>
      </c>
      <c r="L135" s="214" t="str">
        <f t="shared" si="30"/>
        <v>-</v>
      </c>
      <c r="M135" s="214" t="str">
        <f t="shared" si="31"/>
        <v>-</v>
      </c>
      <c r="N135" s="44"/>
      <c r="O135" s="335" t="str">
        <f t="shared" si="32"/>
        <v>-</v>
      </c>
    </row>
    <row r="136" spans="1:20" ht="13.5" outlineLevel="1" thickBot="1">
      <c r="A136" s="487" t="str">
        <f t="shared" si="33"/>
        <v xml:space="preserve"> - </v>
      </c>
      <c r="B136" s="44"/>
      <c r="C136" s="214" t="str">
        <f t="shared" si="22"/>
        <v>-</v>
      </c>
      <c r="D136" s="636" t="str">
        <f t="shared" si="23"/>
        <v xml:space="preserve"> - </v>
      </c>
      <c r="E136" s="715" t="str">
        <f t="shared" si="24"/>
        <v>-</v>
      </c>
      <c r="F136" s="44"/>
      <c r="G136" s="442" t="str">
        <f t="shared" si="25"/>
        <v>-</v>
      </c>
      <c r="H136" s="214" t="str">
        <f t="shared" si="26"/>
        <v>-</v>
      </c>
      <c r="I136" s="214" t="str">
        <f t="shared" si="27"/>
        <v>-</v>
      </c>
      <c r="J136" s="214" t="str">
        <f t="shared" si="28"/>
        <v>-</v>
      </c>
      <c r="K136" s="214" t="str">
        <f t="shared" si="29"/>
        <v>-</v>
      </c>
      <c r="L136" s="214" t="str">
        <f t="shared" si="30"/>
        <v>-</v>
      </c>
      <c r="M136" s="214" t="str">
        <f t="shared" si="31"/>
        <v>-</v>
      </c>
      <c r="N136" s="44"/>
      <c r="O136" s="335" t="str">
        <f t="shared" si="32"/>
        <v>-</v>
      </c>
    </row>
    <row r="137" spans="1:20" ht="13.5" outlineLevel="1" thickBot="1">
      <c r="A137" s="487" t="str">
        <f t="shared" si="33"/>
        <v xml:space="preserve"> - </v>
      </c>
      <c r="B137" s="44"/>
      <c r="C137" s="214" t="str">
        <f t="shared" si="22"/>
        <v>-</v>
      </c>
      <c r="D137" s="636" t="str">
        <f t="shared" si="23"/>
        <v xml:space="preserve"> - </v>
      </c>
      <c r="E137" s="715" t="str">
        <f t="shared" si="24"/>
        <v>-</v>
      </c>
      <c r="F137" s="44"/>
      <c r="G137" s="442" t="str">
        <f t="shared" si="25"/>
        <v>-</v>
      </c>
      <c r="H137" s="214" t="str">
        <f t="shared" si="26"/>
        <v>-</v>
      </c>
      <c r="I137" s="214" t="str">
        <f t="shared" si="27"/>
        <v>-</v>
      </c>
      <c r="J137" s="214" t="str">
        <f t="shared" si="28"/>
        <v>-</v>
      </c>
      <c r="K137" s="214" t="str">
        <f t="shared" si="29"/>
        <v>-</v>
      </c>
      <c r="L137" s="214" t="str">
        <f t="shared" si="30"/>
        <v>-</v>
      </c>
      <c r="M137" s="214" t="str">
        <f t="shared" si="31"/>
        <v>-</v>
      </c>
      <c r="N137" s="44"/>
      <c r="O137" s="335" t="str">
        <f t="shared" si="32"/>
        <v>-</v>
      </c>
    </row>
    <row r="138" spans="1:20" ht="13.5" outlineLevel="1" thickBot="1">
      <c r="A138" s="487" t="str">
        <f t="shared" si="33"/>
        <v xml:space="preserve"> - </v>
      </c>
      <c r="B138" s="44"/>
      <c r="C138" s="214" t="str">
        <f t="shared" si="22"/>
        <v>-</v>
      </c>
      <c r="D138" s="636" t="str">
        <f t="shared" si="23"/>
        <v xml:space="preserve"> - </v>
      </c>
      <c r="E138" s="715" t="str">
        <f t="shared" si="24"/>
        <v>-</v>
      </c>
      <c r="F138" s="44"/>
      <c r="G138" s="442" t="str">
        <f t="shared" si="25"/>
        <v>-</v>
      </c>
      <c r="H138" s="214" t="str">
        <f t="shared" si="26"/>
        <v>-</v>
      </c>
      <c r="I138" s="214" t="str">
        <f t="shared" si="27"/>
        <v>-</v>
      </c>
      <c r="J138" s="214" t="str">
        <f t="shared" si="28"/>
        <v>-</v>
      </c>
      <c r="K138" s="214" t="str">
        <f t="shared" si="29"/>
        <v>-</v>
      </c>
      <c r="L138" s="214" t="str">
        <f t="shared" si="30"/>
        <v>-</v>
      </c>
      <c r="M138" s="214" t="str">
        <f t="shared" si="31"/>
        <v>-</v>
      </c>
      <c r="N138" s="44"/>
      <c r="O138" s="335" t="str">
        <f t="shared" si="32"/>
        <v>-</v>
      </c>
    </row>
    <row r="139" spans="1:20" ht="13.5" outlineLevel="1" thickBot="1">
      <c r="A139" s="487" t="str">
        <f t="shared" si="33"/>
        <v xml:space="preserve"> - </v>
      </c>
      <c r="B139" s="44"/>
      <c r="C139" s="214" t="str">
        <f t="shared" si="22"/>
        <v>-</v>
      </c>
      <c r="D139" s="636" t="str">
        <f t="shared" si="23"/>
        <v xml:space="preserve"> - </v>
      </c>
      <c r="E139" s="715" t="str">
        <f t="shared" si="24"/>
        <v>-</v>
      </c>
      <c r="F139" s="44"/>
      <c r="G139" s="442" t="str">
        <f t="shared" si="25"/>
        <v>-</v>
      </c>
      <c r="H139" s="214" t="str">
        <f t="shared" si="26"/>
        <v>-</v>
      </c>
      <c r="I139" s="214" t="str">
        <f t="shared" si="27"/>
        <v>-</v>
      </c>
      <c r="J139" s="214" t="str">
        <f t="shared" si="28"/>
        <v>-</v>
      </c>
      <c r="K139" s="214" t="str">
        <f t="shared" si="29"/>
        <v>-</v>
      </c>
      <c r="L139" s="214" t="str">
        <f t="shared" si="30"/>
        <v>-</v>
      </c>
      <c r="M139" s="214" t="str">
        <f t="shared" si="31"/>
        <v>-</v>
      </c>
      <c r="N139" s="44"/>
      <c r="O139" s="335" t="str">
        <f t="shared" si="32"/>
        <v>-</v>
      </c>
      <c r="P139" s="44"/>
      <c r="R139" s="44"/>
      <c r="T139" s="44"/>
    </row>
    <row r="140" spans="1:20" ht="13.5" outlineLevel="1" thickBot="1">
      <c r="A140" s="487" t="str">
        <f t="shared" si="33"/>
        <v xml:space="preserve"> - </v>
      </c>
      <c r="B140" s="44"/>
      <c r="C140" s="214" t="str">
        <f t="shared" si="22"/>
        <v>-</v>
      </c>
      <c r="D140" s="636" t="str">
        <f t="shared" si="23"/>
        <v xml:space="preserve"> - </v>
      </c>
      <c r="E140" s="715" t="str">
        <f t="shared" si="24"/>
        <v>-</v>
      </c>
      <c r="F140" s="44"/>
      <c r="G140" s="442" t="str">
        <f t="shared" si="25"/>
        <v>-</v>
      </c>
      <c r="H140" s="214" t="str">
        <f t="shared" si="26"/>
        <v>-</v>
      </c>
      <c r="I140" s="214" t="str">
        <f t="shared" si="27"/>
        <v>-</v>
      </c>
      <c r="J140" s="214" t="str">
        <f t="shared" si="28"/>
        <v>-</v>
      </c>
      <c r="K140" s="214" t="str">
        <f t="shared" si="29"/>
        <v>-</v>
      </c>
      <c r="L140" s="214" t="str">
        <f t="shared" si="30"/>
        <v>-</v>
      </c>
      <c r="M140" s="214" t="str">
        <f t="shared" si="31"/>
        <v>-</v>
      </c>
      <c r="N140" s="44"/>
      <c r="O140" s="335" t="str">
        <f t="shared" si="32"/>
        <v>-</v>
      </c>
      <c r="P140" s="44"/>
      <c r="R140" s="44"/>
      <c r="T140" s="44"/>
    </row>
    <row r="141" spans="1:20" ht="13.5" outlineLevel="1" thickBot="1">
      <c r="A141" s="487" t="str">
        <f t="shared" si="33"/>
        <v xml:space="preserve"> - </v>
      </c>
      <c r="B141" s="44"/>
      <c r="C141" s="214" t="str">
        <f t="shared" si="22"/>
        <v>-</v>
      </c>
      <c r="D141" s="636" t="str">
        <f t="shared" si="23"/>
        <v xml:space="preserve"> - </v>
      </c>
      <c r="E141" s="715" t="str">
        <f t="shared" si="24"/>
        <v>-</v>
      </c>
      <c r="F141" s="44"/>
      <c r="G141" s="442" t="str">
        <f t="shared" si="25"/>
        <v>-</v>
      </c>
      <c r="H141" s="214" t="str">
        <f t="shared" si="26"/>
        <v>-</v>
      </c>
      <c r="I141" s="214" t="str">
        <f t="shared" si="27"/>
        <v>-</v>
      </c>
      <c r="J141" s="214" t="str">
        <f t="shared" si="28"/>
        <v>-</v>
      </c>
      <c r="K141" s="214" t="str">
        <f t="shared" si="29"/>
        <v>-</v>
      </c>
      <c r="L141" s="214" t="str">
        <f t="shared" si="30"/>
        <v>-</v>
      </c>
      <c r="M141" s="214" t="str">
        <f t="shared" si="31"/>
        <v>-</v>
      </c>
      <c r="N141" s="44"/>
      <c r="O141" s="335" t="str">
        <f t="shared" si="32"/>
        <v>-</v>
      </c>
      <c r="P141" s="44"/>
      <c r="R141" s="44"/>
      <c r="T141" s="44"/>
    </row>
    <row r="142" spans="1:20" ht="13.5" outlineLevel="1" thickBot="1">
      <c r="A142" s="487" t="str">
        <f t="shared" si="33"/>
        <v xml:space="preserve"> - </v>
      </c>
      <c r="B142" s="44"/>
      <c r="C142" s="214" t="str">
        <f t="shared" si="22"/>
        <v>-</v>
      </c>
      <c r="D142" s="636" t="str">
        <f t="shared" si="23"/>
        <v xml:space="preserve"> - </v>
      </c>
      <c r="E142" s="715" t="str">
        <f t="shared" si="24"/>
        <v>-</v>
      </c>
      <c r="F142" s="44"/>
      <c r="G142" s="442" t="str">
        <f t="shared" si="25"/>
        <v>-</v>
      </c>
      <c r="H142" s="214" t="str">
        <f t="shared" si="26"/>
        <v>-</v>
      </c>
      <c r="I142" s="214" t="str">
        <f t="shared" si="27"/>
        <v>-</v>
      </c>
      <c r="J142" s="214" t="str">
        <f t="shared" si="28"/>
        <v>-</v>
      </c>
      <c r="K142" s="214" t="str">
        <f t="shared" si="29"/>
        <v>-</v>
      </c>
      <c r="L142" s="214" t="str">
        <f t="shared" si="30"/>
        <v>-</v>
      </c>
      <c r="M142" s="214" t="str">
        <f t="shared" si="31"/>
        <v>-</v>
      </c>
      <c r="N142" s="44"/>
      <c r="O142" s="335" t="str">
        <f t="shared" si="32"/>
        <v>-</v>
      </c>
      <c r="P142" s="44"/>
      <c r="R142" s="44"/>
      <c r="T142" s="44"/>
    </row>
    <row r="143" spans="1:20" ht="13.5" outlineLevel="1" thickBot="1">
      <c r="A143" s="487" t="str">
        <f t="shared" si="33"/>
        <v xml:space="preserve"> - </v>
      </c>
      <c r="B143" s="44"/>
      <c r="C143" s="214" t="str">
        <f t="shared" si="22"/>
        <v>-</v>
      </c>
      <c r="D143" s="636" t="str">
        <f t="shared" si="23"/>
        <v xml:space="preserve"> - </v>
      </c>
      <c r="E143" s="715" t="str">
        <f t="shared" si="24"/>
        <v>-</v>
      </c>
      <c r="F143" s="44"/>
      <c r="G143" s="442" t="str">
        <f t="shared" si="25"/>
        <v>-</v>
      </c>
      <c r="H143" s="214" t="str">
        <f t="shared" si="26"/>
        <v>-</v>
      </c>
      <c r="I143" s="214" t="str">
        <f t="shared" si="27"/>
        <v>-</v>
      </c>
      <c r="J143" s="214" t="str">
        <f t="shared" si="28"/>
        <v>-</v>
      </c>
      <c r="K143" s="214" t="str">
        <f t="shared" si="29"/>
        <v>-</v>
      </c>
      <c r="L143" s="214" t="str">
        <f t="shared" si="30"/>
        <v>-</v>
      </c>
      <c r="M143" s="214" t="str">
        <f t="shared" si="31"/>
        <v>-</v>
      </c>
      <c r="N143" s="44"/>
      <c r="O143" s="335" t="str">
        <f t="shared" si="32"/>
        <v>-</v>
      </c>
      <c r="P143" s="44"/>
      <c r="R143" s="44"/>
      <c r="T143" s="44"/>
    </row>
    <row r="144" spans="1:20" ht="13.5" outlineLevel="1" thickBot="1">
      <c r="A144" s="487" t="str">
        <f t="shared" si="33"/>
        <v xml:space="preserve"> - </v>
      </c>
      <c r="B144" s="44"/>
      <c r="C144" s="214" t="str">
        <f t="shared" si="22"/>
        <v>-</v>
      </c>
      <c r="D144" s="636" t="str">
        <f t="shared" si="23"/>
        <v xml:space="preserve"> - </v>
      </c>
      <c r="E144" s="715" t="str">
        <f t="shared" si="24"/>
        <v>-</v>
      </c>
      <c r="F144" s="44"/>
      <c r="G144" s="442" t="str">
        <f t="shared" si="25"/>
        <v>-</v>
      </c>
      <c r="H144" s="214" t="str">
        <f t="shared" si="26"/>
        <v>-</v>
      </c>
      <c r="I144" s="214" t="str">
        <f t="shared" si="27"/>
        <v>-</v>
      </c>
      <c r="J144" s="214" t="str">
        <f t="shared" si="28"/>
        <v>-</v>
      </c>
      <c r="K144" s="214" t="str">
        <f t="shared" si="29"/>
        <v>-</v>
      </c>
      <c r="L144" s="214" t="str">
        <f t="shared" si="30"/>
        <v>-</v>
      </c>
      <c r="M144" s="214" t="str">
        <f t="shared" si="31"/>
        <v>-</v>
      </c>
      <c r="N144" s="44"/>
      <c r="O144" s="335" t="str">
        <f t="shared" si="32"/>
        <v>-</v>
      </c>
      <c r="P144" s="44"/>
      <c r="R144" s="44"/>
      <c r="T144" s="44"/>
    </row>
    <row r="145" spans="1:20" ht="13.5" outlineLevel="1" thickBot="1">
      <c r="A145" s="487" t="str">
        <f t="shared" si="33"/>
        <v xml:space="preserve"> - </v>
      </c>
      <c r="B145" s="44"/>
      <c r="C145" s="214" t="str">
        <f t="shared" si="22"/>
        <v>-</v>
      </c>
      <c r="D145" s="636" t="str">
        <f t="shared" si="23"/>
        <v xml:space="preserve"> - </v>
      </c>
      <c r="E145" s="715" t="str">
        <f t="shared" si="24"/>
        <v>-</v>
      </c>
      <c r="F145" s="44"/>
      <c r="G145" s="442" t="str">
        <f t="shared" si="25"/>
        <v>-</v>
      </c>
      <c r="H145" s="214" t="str">
        <f t="shared" si="26"/>
        <v>-</v>
      </c>
      <c r="I145" s="214" t="str">
        <f t="shared" si="27"/>
        <v>-</v>
      </c>
      <c r="J145" s="214" t="str">
        <f t="shared" si="28"/>
        <v>-</v>
      </c>
      <c r="K145" s="214" t="str">
        <f t="shared" si="29"/>
        <v>-</v>
      </c>
      <c r="L145" s="214" t="str">
        <f t="shared" si="30"/>
        <v>-</v>
      </c>
      <c r="M145" s="214" t="str">
        <f t="shared" si="31"/>
        <v>-</v>
      </c>
      <c r="N145" s="44"/>
      <c r="O145" s="335" t="str">
        <f t="shared" si="32"/>
        <v>-</v>
      </c>
      <c r="P145" s="44"/>
      <c r="R145" s="44"/>
      <c r="T145" s="44"/>
    </row>
    <row r="146" spans="1:20" ht="13.5" outlineLevel="1" thickBot="1">
      <c r="A146" s="487" t="str">
        <f t="shared" si="33"/>
        <v xml:space="preserve"> - </v>
      </c>
      <c r="B146" s="44"/>
      <c r="C146" s="214" t="str">
        <f t="shared" si="22"/>
        <v>-</v>
      </c>
      <c r="D146" s="636" t="str">
        <f t="shared" si="23"/>
        <v xml:space="preserve"> - </v>
      </c>
      <c r="E146" s="715" t="str">
        <f t="shared" si="24"/>
        <v>-</v>
      </c>
      <c r="F146" s="44"/>
      <c r="G146" s="442" t="str">
        <f t="shared" si="25"/>
        <v>-</v>
      </c>
      <c r="H146" s="214" t="str">
        <f t="shared" si="26"/>
        <v>-</v>
      </c>
      <c r="I146" s="214" t="str">
        <f t="shared" si="27"/>
        <v>-</v>
      </c>
      <c r="J146" s="214" t="str">
        <f t="shared" si="28"/>
        <v>-</v>
      </c>
      <c r="K146" s="214" t="str">
        <f t="shared" si="29"/>
        <v>-</v>
      </c>
      <c r="L146" s="214" t="str">
        <f t="shared" si="30"/>
        <v>-</v>
      </c>
      <c r="M146" s="214" t="str">
        <f t="shared" si="31"/>
        <v>-</v>
      </c>
      <c r="N146" s="44"/>
      <c r="O146" s="335" t="str">
        <f t="shared" si="32"/>
        <v>-</v>
      </c>
      <c r="P146" s="44"/>
      <c r="R146" s="44"/>
      <c r="T146" s="44"/>
    </row>
    <row r="147" spans="1:20" ht="13.5" outlineLevel="1" thickBot="1">
      <c r="A147" s="487" t="str">
        <f t="shared" si="33"/>
        <v xml:space="preserve"> - </v>
      </c>
      <c r="B147" s="44"/>
      <c r="C147" s="214" t="str">
        <f t="shared" si="22"/>
        <v>-</v>
      </c>
      <c r="D147" s="636" t="str">
        <f t="shared" si="23"/>
        <v xml:space="preserve"> - </v>
      </c>
      <c r="E147" s="715" t="str">
        <f t="shared" si="24"/>
        <v>-</v>
      </c>
      <c r="F147" s="44"/>
      <c r="G147" s="442" t="str">
        <f t="shared" si="25"/>
        <v>-</v>
      </c>
      <c r="H147" s="214" t="str">
        <f t="shared" si="26"/>
        <v>-</v>
      </c>
      <c r="I147" s="214" t="str">
        <f t="shared" si="27"/>
        <v>-</v>
      </c>
      <c r="J147" s="214" t="str">
        <f t="shared" si="28"/>
        <v>-</v>
      </c>
      <c r="K147" s="214" t="str">
        <f t="shared" si="29"/>
        <v>-</v>
      </c>
      <c r="L147" s="214" t="str">
        <f t="shared" si="30"/>
        <v>-</v>
      </c>
      <c r="M147" s="214" t="str">
        <f t="shared" si="31"/>
        <v>-</v>
      </c>
      <c r="N147" s="44"/>
      <c r="O147" s="335" t="str">
        <f t="shared" si="32"/>
        <v>-</v>
      </c>
      <c r="P147" s="44"/>
      <c r="R147" s="44"/>
      <c r="T147" s="44"/>
    </row>
    <row r="148" spans="1:20" ht="13.5" outlineLevel="1" thickBot="1">
      <c r="A148" s="487" t="str">
        <f t="shared" si="33"/>
        <v xml:space="preserve"> - </v>
      </c>
      <c r="B148" s="44"/>
      <c r="C148" s="214" t="str">
        <f t="shared" si="22"/>
        <v>-</v>
      </c>
      <c r="D148" s="636" t="str">
        <f t="shared" si="23"/>
        <v xml:space="preserve"> - </v>
      </c>
      <c r="E148" s="715" t="str">
        <f t="shared" si="24"/>
        <v>-</v>
      </c>
      <c r="F148" s="44"/>
      <c r="G148" s="442" t="str">
        <f t="shared" si="25"/>
        <v>-</v>
      </c>
      <c r="H148" s="214" t="str">
        <f t="shared" si="26"/>
        <v>-</v>
      </c>
      <c r="I148" s="214" t="str">
        <f t="shared" si="27"/>
        <v>-</v>
      </c>
      <c r="J148" s="214" t="str">
        <f t="shared" si="28"/>
        <v>-</v>
      </c>
      <c r="K148" s="214" t="str">
        <f t="shared" si="29"/>
        <v>-</v>
      </c>
      <c r="L148" s="214" t="str">
        <f t="shared" si="30"/>
        <v>-</v>
      </c>
      <c r="M148" s="214" t="str">
        <f t="shared" si="31"/>
        <v>-</v>
      </c>
      <c r="N148" s="44"/>
      <c r="O148" s="335" t="str">
        <f t="shared" si="32"/>
        <v>-</v>
      </c>
      <c r="P148" s="44"/>
      <c r="R148" s="44"/>
      <c r="T148" s="44"/>
    </row>
    <row r="149" spans="1:20" ht="13.5" outlineLevel="1" thickBot="1">
      <c r="A149" s="487" t="str">
        <f t="shared" si="33"/>
        <v xml:space="preserve"> - </v>
      </c>
      <c r="B149" s="44"/>
      <c r="C149" s="866" t="str">
        <f t="shared" si="22"/>
        <v>-</v>
      </c>
      <c r="D149" s="867" t="str">
        <f t="shared" si="23"/>
        <v xml:space="preserve"> - </v>
      </c>
      <c r="E149" s="868" t="str">
        <f t="shared" si="24"/>
        <v>-</v>
      </c>
      <c r="F149" s="44"/>
      <c r="G149" s="869" t="str">
        <f t="shared" si="25"/>
        <v>-</v>
      </c>
      <c r="H149" s="866" t="str">
        <f t="shared" si="26"/>
        <v>-</v>
      </c>
      <c r="I149" s="866" t="str">
        <f t="shared" si="27"/>
        <v>-</v>
      </c>
      <c r="J149" s="866" t="str">
        <f t="shared" si="28"/>
        <v>-</v>
      </c>
      <c r="K149" s="866" t="str">
        <f t="shared" si="29"/>
        <v>-</v>
      </c>
      <c r="L149" s="866" t="str">
        <f t="shared" si="30"/>
        <v>-</v>
      </c>
      <c r="M149" s="866" t="str">
        <f t="shared" si="31"/>
        <v>-</v>
      </c>
      <c r="N149" s="44"/>
      <c r="O149" s="335" t="str">
        <f t="shared" si="32"/>
        <v>-</v>
      </c>
      <c r="P149" s="44"/>
      <c r="R149" s="44"/>
      <c r="T149" s="44"/>
    </row>
    <row r="150" spans="1:20" ht="15.75" customHeight="1" thickBot="1">
      <c r="A150" s="487"/>
      <c r="B150" s="49"/>
      <c r="C150" s="870">
        <f t="shared" ref="C150:M150" si="34">SUM(C118:C149)</f>
        <v>2325.92</v>
      </c>
      <c r="D150" s="870">
        <f t="shared" si="34"/>
        <v>252</v>
      </c>
      <c r="E150" s="870">
        <f t="shared" si="34"/>
        <v>1163.04</v>
      </c>
      <c r="F150" s="871"/>
      <c r="G150" s="870">
        <f t="shared" si="34"/>
        <v>1938.24</v>
      </c>
      <c r="H150" s="870">
        <f t="shared" si="34"/>
        <v>0</v>
      </c>
      <c r="I150" s="870">
        <f t="shared" si="34"/>
        <v>0</v>
      </c>
      <c r="J150" s="870">
        <f t="shared" si="34"/>
        <v>0</v>
      </c>
      <c r="K150" s="870">
        <f t="shared" si="34"/>
        <v>0</v>
      </c>
      <c r="L150" s="870">
        <f t="shared" si="34"/>
        <v>0</v>
      </c>
      <c r="M150" s="870">
        <f t="shared" si="34"/>
        <v>852.8</v>
      </c>
      <c r="N150" s="49"/>
      <c r="O150" s="335">
        <f>SUM(O118:O149)</f>
        <v>11629.76</v>
      </c>
      <c r="P150" s="49"/>
      <c r="R150" s="49"/>
      <c r="T150" s="49"/>
    </row>
    <row r="151" spans="1:20" ht="13.5" thickTop="1">
      <c r="A151" s="487"/>
      <c r="B151" s="49"/>
    </row>
    <row r="152" spans="1:20" s="495" customFormat="1" ht="13.5">
      <c r="A152" s="487"/>
      <c r="B152" s="330"/>
    </row>
    <row r="153" spans="1:20" ht="19.5" customHeight="1">
      <c r="A153" s="487"/>
      <c r="B153" s="41"/>
    </row>
    <row r="154" spans="1:20" ht="13.5">
      <c r="A154" s="487"/>
      <c r="B154" s="53"/>
    </row>
    <row r="155" spans="1:20">
      <c r="A155" s="485"/>
    </row>
    <row r="156" spans="1:20" ht="13.5" customHeight="1">
      <c r="A156" s="485"/>
    </row>
    <row r="157" spans="1:20">
      <c r="A157" s="485"/>
    </row>
    <row r="158" spans="1:20">
      <c r="A158" s="485"/>
    </row>
    <row r="159" spans="1:20" ht="27" customHeight="1">
      <c r="A159" s="485"/>
    </row>
    <row r="160" spans="1:20">
      <c r="A160" s="485"/>
    </row>
    <row r="161" spans="1:1" ht="15.75" customHeight="1">
      <c r="A161" s="485"/>
    </row>
    <row r="162" spans="1:1" ht="14.25" customHeight="1">
      <c r="A162" s="485"/>
    </row>
    <row r="163" spans="1:1" ht="14.25" customHeight="1">
      <c r="A163" s="485"/>
    </row>
    <row r="164" spans="1:1" ht="14.25" customHeight="1">
      <c r="A164" s="485"/>
    </row>
    <row r="165" spans="1:1" ht="15" customHeight="1">
      <c r="A165" s="485"/>
    </row>
    <row r="166" spans="1:1" ht="14.25" customHeight="1">
      <c r="A166" s="485"/>
    </row>
    <row r="167" spans="1:1">
      <c r="A167" s="485"/>
    </row>
    <row r="168" spans="1:1" ht="17.25" customHeight="1">
      <c r="A168" s="485"/>
    </row>
    <row r="169" spans="1:1" ht="14.25" customHeight="1"/>
    <row r="174" spans="1:1" ht="27" customHeight="1"/>
    <row r="178" ht="16.5" customHeight="1"/>
    <row r="183" ht="14.25" customHeight="1"/>
    <row r="186" ht="27" customHeight="1"/>
    <row r="190" ht="16.5" customHeight="1"/>
    <row r="192" ht="27.75" customHeight="1"/>
    <row r="194" ht="16.5" customHeight="1"/>
    <row r="196" ht="27.75" customHeight="1"/>
  </sheetData>
  <mergeCells count="100">
    <mergeCell ref="L37:M37"/>
    <mergeCell ref="O35:Q35"/>
    <mergeCell ref="S37:U37"/>
    <mergeCell ref="C45:J45"/>
    <mergeCell ref="AW41:BD41"/>
    <mergeCell ref="C43:J43"/>
    <mergeCell ref="C44:J44"/>
    <mergeCell ref="I75:M75"/>
    <mergeCell ref="C72:J72"/>
    <mergeCell ref="C73:J73"/>
    <mergeCell ref="C51:J51"/>
    <mergeCell ref="AF47:AI47"/>
    <mergeCell ref="AD54:AE54"/>
    <mergeCell ref="AD52:AE52"/>
    <mergeCell ref="AD53:AE53"/>
    <mergeCell ref="C57:J57"/>
    <mergeCell ref="C67:J67"/>
    <mergeCell ref="AD49:AE49"/>
    <mergeCell ref="AD50:AE50"/>
    <mergeCell ref="AD51:AE51"/>
    <mergeCell ref="C71:J71"/>
    <mergeCell ref="C62:J62"/>
    <mergeCell ref="C63:J63"/>
    <mergeCell ref="C114:H114"/>
    <mergeCell ref="C75:H75"/>
    <mergeCell ref="I114:M114"/>
    <mergeCell ref="AK42:AL43"/>
    <mergeCell ref="AK41:AU41"/>
    <mergeCell ref="AC47:AC48"/>
    <mergeCell ref="AD47:AD48"/>
    <mergeCell ref="AE47:AE48"/>
    <mergeCell ref="AC82:AD82"/>
    <mergeCell ref="AC83:AD83"/>
    <mergeCell ref="AC84:AD84"/>
    <mergeCell ref="AC86:AD86"/>
    <mergeCell ref="AC77:AD77"/>
    <mergeCell ref="AC78:AD78"/>
    <mergeCell ref="AC79:AD79"/>
    <mergeCell ref="AC80:AD80"/>
    <mergeCell ref="AC81:AD81"/>
    <mergeCell ref="AC58:AH58"/>
    <mergeCell ref="AC71:AH71"/>
    <mergeCell ref="AC74:AD74"/>
    <mergeCell ref="AC76:AD76"/>
    <mergeCell ref="AC63:AD63"/>
    <mergeCell ref="AC64:AD64"/>
    <mergeCell ref="AC65:AD65"/>
    <mergeCell ref="AC66:AD66"/>
    <mergeCell ref="AC67:AD67"/>
    <mergeCell ref="AC60:AD60"/>
    <mergeCell ref="AC62:AD62"/>
    <mergeCell ref="AC68:AD68"/>
    <mergeCell ref="C64:J64"/>
    <mergeCell ref="C65:J65"/>
    <mergeCell ref="C66:J66"/>
    <mergeCell ref="C69:J69"/>
    <mergeCell ref="C68:J68"/>
    <mergeCell ref="G12:J12"/>
    <mergeCell ref="S12:U12"/>
    <mergeCell ref="C56:J56"/>
    <mergeCell ref="C52:J52"/>
    <mergeCell ref="C70:J70"/>
    <mergeCell ref="C58:J58"/>
    <mergeCell ref="C59:J59"/>
    <mergeCell ref="C60:J60"/>
    <mergeCell ref="C61:J61"/>
    <mergeCell ref="C53:J53"/>
    <mergeCell ref="O37:Q37"/>
    <mergeCell ref="L35:M35"/>
    <mergeCell ref="S35:W35"/>
    <mergeCell ref="C39:J39"/>
    <mergeCell ref="C46:J46"/>
    <mergeCell ref="C41:J41"/>
    <mergeCell ref="G5:L5"/>
    <mergeCell ref="C5:E5"/>
    <mergeCell ref="L18:O18"/>
    <mergeCell ref="O28:Q28"/>
    <mergeCell ref="O32:U32"/>
    <mergeCell ref="O26:Q26"/>
    <mergeCell ref="M28:M31"/>
    <mergeCell ref="L28:L31"/>
    <mergeCell ref="G18:H18"/>
    <mergeCell ref="I18:J18"/>
    <mergeCell ref="O5:S5"/>
    <mergeCell ref="J14:K14"/>
    <mergeCell ref="K28:K31"/>
    <mergeCell ref="C7:E7"/>
    <mergeCell ref="G7:L7"/>
    <mergeCell ref="B9:S9"/>
    <mergeCell ref="C54:J54"/>
    <mergeCell ref="C55:J55"/>
    <mergeCell ref="H28:H31"/>
    <mergeCell ref="C47:J47"/>
    <mergeCell ref="C48:J48"/>
    <mergeCell ref="C49:J49"/>
    <mergeCell ref="C50:J50"/>
    <mergeCell ref="C42:J42"/>
    <mergeCell ref="G28:G31"/>
    <mergeCell ref="I28:I31"/>
    <mergeCell ref="J28:J31"/>
  </mergeCells>
  <phoneticPr fontId="9" type="noConversion"/>
  <conditionalFormatting sqref="B3:D3 O29:P31">
    <cfRule type="cellIs" dxfId="104" priority="145" operator="greaterThan">
      <formula>0.001</formula>
    </cfRule>
  </conditionalFormatting>
  <conditionalFormatting sqref="D14">
    <cfRule type="cellIs" dxfId="103" priority="155" operator="greaterThan">
      <formula>0.001</formula>
    </cfRule>
  </conditionalFormatting>
  <conditionalFormatting sqref="G14">
    <cfRule type="expression" dxfId="101" priority="129">
      <formula>$I$14=TRUE</formula>
    </cfRule>
  </conditionalFormatting>
  <conditionalFormatting sqref="G16">
    <cfRule type="expression" dxfId="100" priority="93">
      <formula>$I$14=TRUE</formula>
    </cfRule>
  </conditionalFormatting>
  <conditionalFormatting sqref="H19:H24 J19:J24 D22:D32 G26 I26">
    <cfRule type="cellIs" dxfId="99" priority="136" operator="greaterThan">
      <formula>0.001</formula>
    </cfRule>
  </conditionalFormatting>
  <conditionalFormatting sqref="H14:I14">
    <cfRule type="expression" dxfId="98" priority="132">
      <formula>$I$14=TRUE</formula>
    </cfRule>
  </conditionalFormatting>
  <conditionalFormatting sqref="H16:I16">
    <cfRule type="expression" dxfId="97" priority="131">
      <formula>$I$16=TRUE</formula>
    </cfRule>
  </conditionalFormatting>
  <conditionalFormatting sqref="I16">
    <cfRule type="expression" dxfId="96" priority="128">
      <formula>$G$16=TRUE</formula>
    </cfRule>
  </conditionalFormatting>
  <conditionalFormatting sqref="O23">
    <cfRule type="cellIs" dxfId="95" priority="97" operator="lessThan">
      <formula>10%</formula>
    </cfRule>
    <cfRule type="cellIs" dxfId="94" priority="96" operator="between">
      <formula>0.11</formula>
      <formula>0.149</formula>
    </cfRule>
    <cfRule type="cellIs" dxfId="93" priority="95" operator="greaterThan">
      <formula>0.15</formula>
    </cfRule>
    <cfRule type="cellIs" dxfId="92" priority="94" operator="equal">
      <formula>0</formula>
    </cfRule>
  </conditionalFormatting>
  <conditionalFormatting sqref="O28">
    <cfRule type="expression" dxfId="91" priority="62" stopIfTrue="1">
      <formula>($S28="D")</formula>
    </cfRule>
    <cfRule type="expression" dxfId="90" priority="63">
      <formula>($S28="B+")</formula>
    </cfRule>
    <cfRule type="expression" dxfId="89" priority="64">
      <formula>($S28="N.A.")</formula>
    </cfRule>
    <cfRule type="expression" dxfId="88" priority="65">
      <formula>($S28="A+")</formula>
    </cfRule>
    <cfRule type="expression" dxfId="87" priority="66">
      <formula>($S28="A")</formula>
    </cfRule>
    <cfRule type="expression" dxfId="86" priority="67">
      <formula>($S28="c")</formula>
    </cfRule>
    <cfRule type="expression" dxfId="85" priority="68">
      <formula>($S28="B")</formula>
    </cfRule>
  </conditionalFormatting>
  <conditionalFormatting sqref="O41:O72">
    <cfRule type="expression" dxfId="84" priority="114">
      <formula>O41 &lt; U41 *0.95</formula>
    </cfRule>
    <cfRule type="expression" dxfId="83" priority="113">
      <formula>AND(O41 &gt; U41 * 0.951, O41 &lt;= U41 * 0.999)</formula>
    </cfRule>
    <cfRule type="expression" dxfId="82" priority="112">
      <formula>O41 &gt;U41 * 1</formula>
    </cfRule>
  </conditionalFormatting>
  <conditionalFormatting sqref="O42:O72">
    <cfRule type="expression" dxfId="81" priority="212">
      <formula>O42 &lt; #REF! *0.95</formula>
    </cfRule>
    <cfRule type="expression" dxfId="80" priority="211">
      <formula>AND(O42 &gt; #REF! * 0.951, O42 &lt;= #REF! * 0.999)</formula>
    </cfRule>
    <cfRule type="expression" dxfId="79" priority="210">
      <formula>O42 &gt; #REF! * 1</formula>
    </cfRule>
  </conditionalFormatting>
  <conditionalFormatting sqref="Q27">
    <cfRule type="expression" dxfId="78" priority="43">
      <formula>$Q$27 &lt;&gt;"Cumpre"</formula>
    </cfRule>
    <cfRule type="expression" dxfId="77" priority="42">
      <formula>$Q$27="Cumpre"</formula>
    </cfRule>
  </conditionalFormatting>
  <conditionalFormatting sqref="Q29:Q31">
    <cfRule type="expression" dxfId="76" priority="11">
      <formula>($S29="B+")</formula>
    </cfRule>
    <cfRule type="expression" dxfId="75" priority="12">
      <formula>($S29="N.A.")</formula>
    </cfRule>
    <cfRule type="expression" dxfId="74" priority="13">
      <formula>($S29="A+")</formula>
    </cfRule>
    <cfRule type="expression" dxfId="73" priority="14">
      <formula>($S29="A")</formula>
    </cfRule>
    <cfRule type="expression" dxfId="72" priority="15">
      <formula>($S29="c")</formula>
    </cfRule>
    <cfRule type="expression" dxfId="71" priority="16">
      <formula>($S29="B")</formula>
    </cfRule>
    <cfRule type="expression" dxfId="70" priority="17">
      <formula>$S$28="A+"</formula>
    </cfRule>
    <cfRule type="expression" dxfId="69" priority="18">
      <formula>$S$28="A"</formula>
    </cfRule>
    <cfRule type="expression" dxfId="68" priority="10" stopIfTrue="1">
      <formula>($S29="D")</formula>
    </cfRule>
  </conditionalFormatting>
  <conditionalFormatting sqref="Q41:Q73">
    <cfRule type="expression" dxfId="67" priority="576">
      <formula>Q41 &lt; X41 *0.95</formula>
    </cfRule>
    <cfRule type="expression" dxfId="66" priority="574">
      <formula>Q41 &gt; X41 * 1</formula>
    </cfRule>
    <cfRule type="expression" dxfId="65" priority="575">
      <formula>AND(Q41 &gt; X41 * 0.951, Q41 &lt;= X41 * 0.999)</formula>
    </cfRule>
  </conditionalFormatting>
  <conditionalFormatting sqref="S28:S31">
    <cfRule type="expression" dxfId="64" priority="73">
      <formula>($S28="A")</formula>
    </cfRule>
    <cfRule type="expression" dxfId="63" priority="74">
      <formula>($S28="c")</formula>
    </cfRule>
    <cfRule type="expression" dxfId="62" priority="75">
      <formula>($S28="B")</formula>
    </cfRule>
    <cfRule type="expression" dxfId="61" priority="76">
      <formula>$S$28="A+"</formula>
    </cfRule>
    <cfRule type="expression" dxfId="60" priority="77">
      <formula>$S$28="A"</formula>
    </cfRule>
    <cfRule type="expression" dxfId="59" priority="69" stopIfTrue="1">
      <formula>($S28="D")</formula>
    </cfRule>
    <cfRule type="expression" dxfId="58" priority="70">
      <formula>($S28="B+")</formula>
    </cfRule>
    <cfRule type="expression" dxfId="57" priority="71">
      <formula>($S28="N.A.")</formula>
    </cfRule>
    <cfRule type="expression" dxfId="56" priority="72">
      <formula>($S28="A+")</formula>
    </cfRule>
  </conditionalFormatting>
  <conditionalFormatting sqref="U14">
    <cfRule type="expression" dxfId="55" priority="99">
      <formula>$U$14=TRUE</formula>
    </cfRule>
  </conditionalFormatting>
  <conditionalFormatting sqref="U28">
    <cfRule type="expression" dxfId="54" priority="27">
      <formula>$U$28="A"</formula>
    </cfRule>
    <cfRule type="expression" dxfId="53" priority="26">
      <formula>$U$28="A+"</formula>
    </cfRule>
    <cfRule type="expression" dxfId="52" priority="25">
      <formula>($U28="B")</formula>
    </cfRule>
    <cfRule type="expression" dxfId="51" priority="24">
      <formula>($U28="c")</formula>
    </cfRule>
    <cfRule type="expression" dxfId="50" priority="23">
      <formula>($U28="A")</formula>
    </cfRule>
    <cfRule type="expression" dxfId="49" priority="22">
      <formula>($U28="A+")</formula>
    </cfRule>
    <cfRule type="expression" dxfId="48" priority="21">
      <formula>($U28="N.A.")</formula>
    </cfRule>
    <cfRule type="expression" dxfId="47" priority="20">
      <formula>($U28="B+")</formula>
    </cfRule>
    <cfRule type="expression" dxfId="46" priority="19" stopIfTrue="1">
      <formula>($U28="D")</formula>
    </cfRule>
  </conditionalFormatting>
  <conditionalFormatting sqref="U29:U31">
    <cfRule type="expression" dxfId="45" priority="7">
      <formula>($S29="B")</formula>
    </cfRule>
    <cfRule type="expression" dxfId="44" priority="6">
      <formula>($S29="c")</formula>
    </cfRule>
    <cfRule type="expression" dxfId="43" priority="1" stopIfTrue="1">
      <formula>($S29="D")</formula>
    </cfRule>
    <cfRule type="expression" dxfId="42" priority="5">
      <formula>($S29="A")</formula>
    </cfRule>
    <cfRule type="expression" dxfId="41" priority="4">
      <formula>($S29="A+")</formula>
    </cfRule>
    <cfRule type="expression" dxfId="40" priority="3">
      <formula>($S29="N.A.")</formula>
    </cfRule>
    <cfRule type="expression" dxfId="39" priority="2">
      <formula>($S29="B+")</formula>
    </cfRule>
    <cfRule type="expression" dxfId="38" priority="9">
      <formula>$S$28="A"</formula>
    </cfRule>
    <cfRule type="expression" dxfId="37" priority="8">
      <formula>$S$28="A+"</formula>
    </cfRule>
  </conditionalFormatting>
  <conditionalFormatting sqref="Z41:Z72">
    <cfRule type="cellIs" dxfId="36" priority="166" operator="greaterThan">
      <formula>0.15</formula>
    </cfRule>
    <cfRule type="cellIs" dxfId="35" priority="168" operator="lessThan">
      <formula>10%</formula>
    </cfRule>
    <cfRule type="cellIs" dxfId="34" priority="164" operator="equal">
      <formula>0</formula>
    </cfRule>
    <cfRule type="cellIs" dxfId="33" priority="167" operator="between">
      <formula>0.11</formula>
      <formula>0.149</formula>
    </cfRule>
  </conditionalFormatting>
  <conditionalFormatting sqref="Z47">
    <cfRule type="expression" dxfId="32" priority="169">
      <formula>"&lt;10%"</formula>
    </cfRule>
  </conditionalFormatting>
  <conditionalFormatting sqref="AD47">
    <cfRule type="cellIs" dxfId="31" priority="151" operator="greaterThan">
      <formula>0.001</formula>
    </cfRule>
  </conditionalFormatting>
  <dataValidations count="1">
    <dataValidation type="list" allowBlank="1" showInputMessage="1" showErrorMessage="1" sqref="J16" xr:uid="{5B7BC918-A6DC-49D5-B6FB-894F6F718881}">
      <formula1>"I,II"</formula1>
    </dataValidation>
  </dataValidations>
  <hyperlinks>
    <hyperlink ref="AB19" r:id="rId1" xr:uid="{5503AF53-1240-45F1-82AC-0D315F1B68C4}"/>
  </hyperlinks>
  <printOptions gridLinesSet="0"/>
  <pageMargins left="0.74803149606299213" right="0.74803149606299213" top="0.98425196850393704" bottom="0.98425196850393704" header="0.51181102362204722" footer="0.51181102362204722"/>
  <pageSetup paperSize="9" scale="27" orientation="landscape" horizontalDpi="300" verticalDpi="300" r:id="rId2"/>
  <headerFooter alignWithMargins="0">
    <oddHeader>&amp;F</oddHeader>
    <oddFooter>Page &amp;P</oddFooter>
  </headerFooter>
  <ignoredErrors>
    <ignoredError sqref="O23 D16 D21" unlockedFormula="1"/>
  </ignoredErrors>
  <drawing r:id="rId3"/>
  <extLst>
    <ext xmlns:x14="http://schemas.microsoft.com/office/spreadsheetml/2009/9/main" uri="{78C0D931-6437-407d-A8EE-F0AAD7539E65}">
      <x14:conditionalFormattings>
        <x14:conditionalFormatting xmlns:xm="http://schemas.microsoft.com/office/excel/2006/main">
          <x14:cfRule type="containsText" priority="296" operator="containsText" id="{5BC06714-A8CD-49A3-A353-22BB4CB6CC1A}">
            <xm:f>NOT(ISERROR(SEARCH($G$28="OLV",E28)))</xm:f>
            <xm:f>$G$28="OLV"</xm:f>
            <x14:dxf>
              <font>
                <b/>
                <i/>
                <color rgb="FFFFFF00"/>
              </font>
              <fill>
                <patternFill>
                  <bgColor theme="4" tint="-0.24994659260841701"/>
                </patternFill>
              </fill>
            </x14:dxf>
          </x14:cfRule>
          <xm:sqref>F28:F31 E32:F32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3C4A271C-4FBA-41CC-9009-EB4142E8C556}">
          <x14:formula1>
            <xm:f>'Por Estado'!$B$14:$B$40</xm:f>
          </x14:formula1>
          <xm:sqref>F19 F17 D17:D18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ACF62-D70C-4D95-A230-C0F0405BD054}">
  <sheetPr codeName="Planilha2">
    <pageSetUpPr autoPageBreaks="0" fitToPage="1"/>
  </sheetPr>
  <dimension ref="A1:CL124"/>
  <sheetViews>
    <sheetView showGridLines="0" zoomScaleNormal="100" workbookViewId="0">
      <pane xSplit="1" ySplit="11" topLeftCell="B54" activePane="bottomRight" state="frozen"/>
      <selection pane="topRight"/>
      <selection pane="bottomLeft"/>
      <selection pane="bottomRight" activeCell="C59" sqref="C59"/>
    </sheetView>
  </sheetViews>
  <sheetFormatPr defaultColWidth="11" defaultRowHeight="22.15" customHeight="1"/>
  <cols>
    <col min="1" max="1" width="2.140625" style="519" customWidth="1"/>
    <col min="2" max="2" width="11.7109375" style="519" customWidth="1"/>
    <col min="3" max="3" width="66.85546875" style="762" bestFit="1" customWidth="1"/>
    <col min="4" max="4" width="26.28515625" style="763" customWidth="1"/>
    <col min="5" max="77" width="22.28515625" style="763" customWidth="1"/>
    <col min="78" max="78" width="19.5703125" style="519" customWidth="1"/>
    <col min="79" max="16384" width="11" style="519"/>
  </cols>
  <sheetData>
    <row r="1" spans="1:78" s="41" customFormat="1" ht="15.75" thickBot="1">
      <c r="A1" s="483"/>
      <c r="B1" s="483"/>
      <c r="C1" s="483"/>
      <c r="D1" s="483"/>
      <c r="E1" s="483"/>
      <c r="F1" s="483"/>
      <c r="G1" s="483"/>
      <c r="H1" s="483"/>
      <c r="I1" s="483"/>
      <c r="J1" s="483"/>
      <c r="K1" s="483"/>
      <c r="L1" s="483"/>
      <c r="M1" s="483"/>
      <c r="N1" s="483"/>
      <c r="O1" s="483"/>
      <c r="P1" s="483"/>
      <c r="Q1" s="483"/>
      <c r="R1" s="483"/>
      <c r="S1" s="483"/>
      <c r="T1" s="483"/>
      <c r="U1" s="483"/>
      <c r="V1" s="483"/>
      <c r="W1" s="483"/>
      <c r="X1" s="483"/>
      <c r="Y1" s="483"/>
      <c r="Z1" s="40"/>
    </row>
    <row r="2" spans="1:78" s="41" customFormat="1" ht="33.75" customHeight="1" thickTop="1" thickBot="1">
      <c r="A2" s="483"/>
      <c r="B2" s="647"/>
      <c r="C2" s="648"/>
      <c r="D2" s="648"/>
      <c r="E2" s="648"/>
      <c r="F2" s="648"/>
      <c r="G2" s="648"/>
      <c r="H2" s="648"/>
      <c r="I2" s="648"/>
      <c r="J2" s="648"/>
      <c r="K2" s="648"/>
      <c r="L2" s="648"/>
      <c r="M2" s="648"/>
      <c r="N2" s="648"/>
      <c r="O2" s="648"/>
      <c r="P2" s="648"/>
      <c r="Q2" s="648"/>
      <c r="R2" s="648"/>
      <c r="S2" s="648"/>
      <c r="T2" s="648"/>
      <c r="U2" s="649"/>
      <c r="V2" s="238"/>
      <c r="W2" s="40"/>
      <c r="X2" s="40"/>
      <c r="Y2" s="40"/>
      <c r="Z2" s="40"/>
    </row>
    <row r="3" spans="1:78" customFormat="1" ht="25.5" customHeight="1" thickTop="1" thickBot="1">
      <c r="A3" s="483"/>
      <c r="B3" s="460"/>
      <c r="C3" s="460"/>
      <c r="D3" s="460"/>
      <c r="E3" s="460"/>
      <c r="F3" s="460"/>
      <c r="G3" s="460"/>
      <c r="H3" s="460"/>
      <c r="I3" s="460"/>
      <c r="J3" s="460"/>
      <c r="K3" s="460"/>
      <c r="L3" s="460"/>
      <c r="M3" s="460"/>
      <c r="N3" s="460"/>
      <c r="O3" s="460"/>
      <c r="P3" s="460"/>
      <c r="Q3" s="460"/>
      <c r="R3" s="460"/>
      <c r="S3" s="460"/>
      <c r="T3" s="460"/>
      <c r="U3" s="460"/>
      <c r="V3" s="238"/>
    </row>
    <row r="4" spans="1:78" customFormat="1" ht="9" customHeight="1" thickTop="1" thickBot="1">
      <c r="A4" s="483"/>
      <c r="B4" s="493"/>
      <c r="C4" s="493"/>
      <c r="D4" s="493"/>
      <c r="E4" s="493"/>
      <c r="F4" s="493"/>
      <c r="G4" s="493"/>
      <c r="H4" s="493"/>
      <c r="I4" s="493"/>
      <c r="J4" s="493"/>
      <c r="K4" s="493"/>
      <c r="L4" s="493"/>
      <c r="M4" s="493"/>
      <c r="N4" s="493"/>
      <c r="O4" s="493"/>
      <c r="P4" s="493"/>
      <c r="Q4" s="493"/>
      <c r="R4" s="493"/>
      <c r="S4" s="493"/>
      <c r="T4" s="493"/>
      <c r="U4" s="493"/>
      <c r="V4" s="238"/>
    </row>
    <row r="5" spans="1:78" ht="38.450000000000003" customHeight="1" thickTop="1">
      <c r="A5" s="483"/>
      <c r="B5" s="1560" t="s">
        <v>1315</v>
      </c>
      <c r="C5" s="1560"/>
      <c r="D5" s="1560"/>
      <c r="E5" s="1560"/>
      <c r="F5" s="1560"/>
      <c r="G5" s="873" t="s">
        <v>1332</v>
      </c>
      <c r="H5" s="761"/>
      <c r="I5" s="761"/>
      <c r="J5" s="761"/>
      <c r="K5" s="761"/>
      <c r="L5" s="761"/>
      <c r="M5" s="761"/>
      <c r="N5" s="761"/>
      <c r="O5" s="761"/>
      <c r="P5" s="761"/>
      <c r="Q5" s="761"/>
      <c r="R5" s="761"/>
      <c r="S5" s="761"/>
      <c r="T5" s="761"/>
      <c r="U5" s="761"/>
      <c r="V5" s="761"/>
      <c r="W5" s="761"/>
      <c r="X5" s="761"/>
      <c r="Y5" s="761"/>
      <c r="Z5" s="761"/>
      <c r="AA5" s="761"/>
      <c r="AB5" s="761"/>
      <c r="AC5" s="761"/>
      <c r="AD5" s="761"/>
      <c r="AE5" s="761"/>
      <c r="AF5" s="761"/>
      <c r="AG5" s="761"/>
      <c r="AH5" s="761"/>
      <c r="AI5" s="761"/>
      <c r="AJ5" s="761"/>
      <c r="AK5" s="761"/>
      <c r="AL5" s="761"/>
      <c r="AM5" s="761"/>
      <c r="AN5" s="761"/>
      <c r="AO5" s="761"/>
      <c r="AP5" s="761"/>
      <c r="AQ5" s="761"/>
      <c r="AR5" s="761"/>
      <c r="AS5" s="761"/>
      <c r="AT5" s="761"/>
      <c r="AU5" s="761"/>
      <c r="AV5" s="761"/>
      <c r="AW5" s="761"/>
      <c r="AX5" s="761"/>
      <c r="AY5" s="761"/>
      <c r="AZ5" s="761"/>
      <c r="BA5" s="761"/>
      <c r="BB5" s="761"/>
      <c r="BC5" s="761"/>
      <c r="BD5" s="761"/>
      <c r="BE5" s="761"/>
      <c r="BF5" s="761"/>
      <c r="BG5" s="761"/>
      <c r="BH5" s="761"/>
      <c r="BI5" s="761"/>
      <c r="BJ5" s="761"/>
      <c r="BK5" s="761"/>
      <c r="BL5" s="761"/>
      <c r="BM5" s="761"/>
      <c r="BN5" s="761"/>
      <c r="BO5" s="761"/>
      <c r="BP5" s="761"/>
      <c r="BQ5" s="761"/>
      <c r="BR5" s="761"/>
      <c r="BS5" s="761"/>
      <c r="BT5" s="761"/>
      <c r="BU5" s="761"/>
      <c r="BV5" s="761"/>
      <c r="BW5" s="761"/>
      <c r="BX5" s="761"/>
      <c r="BY5" s="761"/>
      <c r="BZ5" s="519" t="s">
        <v>756</v>
      </c>
    </row>
    <row r="6" spans="1:78" ht="3.75" customHeight="1">
      <c r="A6" s="483"/>
      <c r="D6" s="763" t="s">
        <v>336</v>
      </c>
      <c r="M6" s="764"/>
      <c r="O6" s="765"/>
    </row>
    <row r="7" spans="1:78" ht="24.6" customHeight="1" thickBot="1">
      <c r="A7" s="483"/>
      <c r="B7" s="766" t="s">
        <v>1160</v>
      </c>
      <c r="C7" s="767"/>
      <c r="D7" s="768">
        <v>1000</v>
      </c>
      <c r="E7" s="769" t="s">
        <v>1161</v>
      </c>
      <c r="F7" s="770">
        <v>45809</v>
      </c>
      <c r="G7" s="771" t="s">
        <v>1162</v>
      </c>
      <c r="H7" s="772">
        <v>4.8000000000000001E-2</v>
      </c>
      <c r="I7" s="773" t="s">
        <v>1163</v>
      </c>
      <c r="J7" s="774">
        <v>5000</v>
      </c>
      <c r="L7" s="775"/>
      <c r="M7" s="776"/>
      <c r="P7" s="775"/>
      <c r="Q7" s="775"/>
      <c r="R7" s="775"/>
      <c r="S7" s="775"/>
      <c r="T7" s="775"/>
      <c r="U7" s="775"/>
      <c r="V7" s="775"/>
      <c r="W7" s="775"/>
      <c r="X7" s="775"/>
      <c r="Y7" s="775"/>
      <c r="Z7" s="775"/>
      <c r="AA7" s="775"/>
      <c r="AB7" s="775"/>
      <c r="AC7" s="775"/>
      <c r="AD7" s="775"/>
      <c r="AE7" s="775"/>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775"/>
      <c r="BK7" s="775"/>
      <c r="BL7" s="775"/>
      <c r="BM7" s="775"/>
      <c r="BN7" s="775"/>
      <c r="BO7" s="775"/>
      <c r="BP7" s="775"/>
      <c r="BQ7" s="775"/>
      <c r="BR7" s="775"/>
      <c r="BS7" s="775"/>
      <c r="BT7" s="775"/>
      <c r="BU7" s="775"/>
      <c r="BV7" s="775"/>
      <c r="BW7" s="775"/>
      <c r="BX7" s="775"/>
      <c r="BY7" s="775"/>
    </row>
    <row r="8" spans="1:78" ht="3.75" customHeight="1" thickBot="1">
      <c r="A8" s="483"/>
      <c r="B8" s="777"/>
      <c r="D8" s="778"/>
      <c r="E8" s="779"/>
      <c r="F8" s="780"/>
      <c r="G8" s="781"/>
      <c r="H8" s="782"/>
      <c r="I8" s="783"/>
      <c r="J8" s="784"/>
      <c r="L8" s="775"/>
      <c r="M8" s="776"/>
      <c r="P8" s="775"/>
      <c r="Q8" s="775"/>
      <c r="R8" s="775"/>
      <c r="S8" s="775"/>
      <c r="T8" s="775"/>
      <c r="U8" s="775"/>
      <c r="V8" s="775"/>
      <c r="W8" s="775"/>
      <c r="X8" s="775"/>
      <c r="Y8" s="775"/>
      <c r="Z8" s="775"/>
      <c r="AA8" s="775"/>
      <c r="AB8" s="775"/>
      <c r="AC8" s="775"/>
      <c r="AD8" s="775"/>
      <c r="AE8" s="775"/>
      <c r="AF8" s="775"/>
      <c r="AG8" s="775"/>
      <c r="AH8" s="775"/>
      <c r="AI8" s="775"/>
      <c r="AJ8" s="775"/>
      <c r="AK8" s="775"/>
      <c r="AL8" s="775"/>
      <c r="AM8" s="775"/>
      <c r="AN8" s="775"/>
      <c r="AO8" s="775"/>
      <c r="AP8" s="775"/>
      <c r="AQ8" s="775"/>
      <c r="AR8" s="775"/>
      <c r="AS8" s="775"/>
      <c r="AT8" s="775"/>
      <c r="AU8" s="775"/>
      <c r="AV8" s="775"/>
      <c r="AW8" s="775"/>
      <c r="AX8" s="775"/>
      <c r="AY8" s="775"/>
      <c r="AZ8" s="775"/>
      <c r="BA8" s="775"/>
      <c r="BB8" s="775"/>
      <c r="BC8" s="775"/>
      <c r="BD8" s="775"/>
      <c r="BE8" s="775"/>
      <c r="BF8" s="775"/>
      <c r="BG8" s="775"/>
      <c r="BH8" s="775"/>
      <c r="BI8" s="775"/>
      <c r="BJ8" s="775"/>
      <c r="BK8" s="775"/>
      <c r="BL8" s="775"/>
      <c r="BM8" s="775"/>
      <c r="BN8" s="775"/>
      <c r="BO8" s="775"/>
      <c r="BP8" s="775"/>
      <c r="BQ8" s="775"/>
      <c r="BR8" s="775"/>
      <c r="BS8" s="775"/>
      <c r="BT8" s="775"/>
      <c r="BU8" s="775"/>
      <c r="BV8" s="775"/>
      <c r="BW8" s="775"/>
      <c r="BX8" s="775"/>
      <c r="BY8" s="775"/>
    </row>
    <row r="9" spans="1:78" ht="30" customHeight="1">
      <c r="A9" s="483"/>
      <c r="B9" s="785">
        <v>1</v>
      </c>
      <c r="C9" s="786" t="s">
        <v>1164</v>
      </c>
      <c r="D9" s="787">
        <f t="shared" ref="D9:AI9" si="0">(D17-D18)*$B$9</f>
        <v>1000</v>
      </c>
      <c r="E9" s="787">
        <f t="shared" si="0"/>
        <v>2000</v>
      </c>
      <c r="F9" s="787">
        <f t="shared" si="0"/>
        <v>22000</v>
      </c>
      <c r="G9" s="787">
        <f t="shared" si="0"/>
        <v>22030</v>
      </c>
      <c r="H9" s="787">
        <f t="shared" si="0"/>
        <v>22030</v>
      </c>
      <c r="I9" s="787">
        <f t="shared" si="0"/>
        <v>22030</v>
      </c>
      <c r="J9" s="787">
        <f t="shared" si="0"/>
        <v>22030</v>
      </c>
      <c r="K9" s="787">
        <f t="shared" si="0"/>
        <v>22030</v>
      </c>
      <c r="L9" s="787">
        <f t="shared" si="0"/>
        <v>22030</v>
      </c>
      <c r="M9" s="787">
        <f t="shared" si="0"/>
        <v>22030</v>
      </c>
      <c r="N9" s="787">
        <f t="shared" si="0"/>
        <v>22030</v>
      </c>
      <c r="O9" s="787">
        <f t="shared" si="0"/>
        <v>22030</v>
      </c>
      <c r="P9" s="787">
        <f t="shared" si="0"/>
        <v>22030</v>
      </c>
      <c r="Q9" s="787">
        <f t="shared" si="0"/>
        <v>22030</v>
      </c>
      <c r="R9" s="787">
        <f t="shared" si="0"/>
        <v>22030</v>
      </c>
      <c r="S9" s="787">
        <f t="shared" si="0"/>
        <v>22030</v>
      </c>
      <c r="T9" s="787">
        <f t="shared" si="0"/>
        <v>22030</v>
      </c>
      <c r="U9" s="787">
        <f t="shared" si="0"/>
        <v>22030</v>
      </c>
      <c r="V9" s="787">
        <f t="shared" si="0"/>
        <v>22030</v>
      </c>
      <c r="W9" s="787">
        <f t="shared" si="0"/>
        <v>22030</v>
      </c>
      <c r="X9" s="787">
        <f t="shared" si="0"/>
        <v>22030</v>
      </c>
      <c r="Y9" s="787">
        <f t="shared" si="0"/>
        <v>22030</v>
      </c>
      <c r="Z9" s="787">
        <f t="shared" si="0"/>
        <v>22030</v>
      </c>
      <c r="AA9" s="787">
        <f t="shared" si="0"/>
        <v>22030</v>
      </c>
      <c r="AB9" s="787">
        <f t="shared" si="0"/>
        <v>22030</v>
      </c>
      <c r="AC9" s="787">
        <f t="shared" si="0"/>
        <v>22030</v>
      </c>
      <c r="AD9" s="787">
        <f t="shared" si="0"/>
        <v>22030</v>
      </c>
      <c r="AE9" s="787">
        <f t="shared" si="0"/>
        <v>22030</v>
      </c>
      <c r="AF9" s="787">
        <f t="shared" si="0"/>
        <v>22030</v>
      </c>
      <c r="AG9" s="787">
        <f t="shared" si="0"/>
        <v>22030</v>
      </c>
      <c r="AH9" s="787">
        <f t="shared" si="0"/>
        <v>22030</v>
      </c>
      <c r="AI9" s="787">
        <f t="shared" si="0"/>
        <v>22030</v>
      </c>
      <c r="AJ9" s="787">
        <f t="shared" ref="AJ9:BO9" si="1">(AJ17-AJ18)*$B$9</f>
        <v>22030</v>
      </c>
      <c r="AK9" s="787">
        <f t="shared" si="1"/>
        <v>22030</v>
      </c>
      <c r="AL9" s="787">
        <f t="shared" si="1"/>
        <v>22030</v>
      </c>
      <c r="AM9" s="787">
        <f t="shared" si="1"/>
        <v>22030</v>
      </c>
      <c r="AN9" s="787">
        <f t="shared" si="1"/>
        <v>22030</v>
      </c>
      <c r="AO9" s="787">
        <f t="shared" si="1"/>
        <v>22030</v>
      </c>
      <c r="AP9" s="787">
        <f t="shared" si="1"/>
        <v>22030</v>
      </c>
      <c r="AQ9" s="787">
        <f t="shared" si="1"/>
        <v>22030</v>
      </c>
      <c r="AR9" s="787">
        <f t="shared" si="1"/>
        <v>22030</v>
      </c>
      <c r="AS9" s="787">
        <f t="shared" si="1"/>
        <v>22030</v>
      </c>
      <c r="AT9" s="787">
        <f t="shared" si="1"/>
        <v>22030</v>
      </c>
      <c r="AU9" s="787">
        <f t="shared" si="1"/>
        <v>22030</v>
      </c>
      <c r="AV9" s="787">
        <f t="shared" si="1"/>
        <v>22030</v>
      </c>
      <c r="AW9" s="787">
        <f t="shared" si="1"/>
        <v>22030</v>
      </c>
      <c r="AX9" s="787">
        <f t="shared" si="1"/>
        <v>22030</v>
      </c>
      <c r="AY9" s="787">
        <f t="shared" si="1"/>
        <v>22030</v>
      </c>
      <c r="AZ9" s="787">
        <f t="shared" si="1"/>
        <v>22030</v>
      </c>
      <c r="BA9" s="787">
        <f t="shared" si="1"/>
        <v>22030</v>
      </c>
      <c r="BB9" s="787">
        <f t="shared" si="1"/>
        <v>22030</v>
      </c>
      <c r="BC9" s="787">
        <f t="shared" si="1"/>
        <v>22030</v>
      </c>
      <c r="BD9" s="787">
        <f t="shared" si="1"/>
        <v>22030</v>
      </c>
      <c r="BE9" s="787">
        <f t="shared" si="1"/>
        <v>22030</v>
      </c>
      <c r="BF9" s="787">
        <f t="shared" si="1"/>
        <v>22030</v>
      </c>
      <c r="BG9" s="787">
        <f t="shared" si="1"/>
        <v>22030</v>
      </c>
      <c r="BH9" s="787">
        <f t="shared" si="1"/>
        <v>22030</v>
      </c>
      <c r="BI9" s="787">
        <f t="shared" si="1"/>
        <v>22030</v>
      </c>
      <c r="BJ9" s="787">
        <f t="shared" si="1"/>
        <v>22030</v>
      </c>
      <c r="BK9" s="787">
        <f t="shared" si="1"/>
        <v>22030</v>
      </c>
      <c r="BL9" s="787">
        <f t="shared" si="1"/>
        <v>22030</v>
      </c>
      <c r="BM9" s="787">
        <f t="shared" si="1"/>
        <v>22030</v>
      </c>
      <c r="BN9" s="787">
        <f t="shared" si="1"/>
        <v>22030</v>
      </c>
      <c r="BO9" s="787">
        <f t="shared" si="1"/>
        <v>22030</v>
      </c>
      <c r="BP9" s="787">
        <f t="shared" ref="BP9:BX9" si="2">(BP17-BP18)*$B$9</f>
        <v>22030</v>
      </c>
      <c r="BQ9" s="787">
        <f t="shared" si="2"/>
        <v>22030</v>
      </c>
      <c r="BR9" s="787">
        <f t="shared" si="2"/>
        <v>22030</v>
      </c>
      <c r="BS9" s="787">
        <f t="shared" si="2"/>
        <v>22030</v>
      </c>
      <c r="BT9" s="787">
        <f t="shared" si="2"/>
        <v>22030</v>
      </c>
      <c r="BU9" s="787">
        <f t="shared" si="2"/>
        <v>22030</v>
      </c>
      <c r="BV9" s="787">
        <f t="shared" si="2"/>
        <v>22030</v>
      </c>
      <c r="BW9" s="787">
        <f t="shared" si="2"/>
        <v>22030</v>
      </c>
      <c r="BX9" s="787">
        <f t="shared" si="2"/>
        <v>22030</v>
      </c>
      <c r="BY9" s="788"/>
    </row>
    <row r="10" spans="1:78" ht="7.9" customHeight="1">
      <c r="A10" s="483"/>
      <c r="B10" s="789"/>
      <c r="C10" s="790"/>
      <c r="D10" s="791"/>
      <c r="E10" s="791"/>
      <c r="F10" s="792"/>
      <c r="G10" s="793"/>
      <c r="H10" s="794"/>
      <c r="I10" s="795"/>
      <c r="J10" s="791"/>
      <c r="K10" s="791"/>
      <c r="L10" s="794"/>
      <c r="M10" s="794"/>
      <c r="N10" s="794"/>
      <c r="O10" s="794"/>
      <c r="P10" s="794"/>
      <c r="Q10" s="794"/>
      <c r="R10" s="794"/>
      <c r="S10" s="794"/>
      <c r="T10" s="794"/>
      <c r="U10" s="794"/>
      <c r="V10" s="794"/>
      <c r="W10" s="794"/>
      <c r="X10" s="794"/>
      <c r="Y10" s="794"/>
      <c r="Z10" s="794"/>
      <c r="AA10" s="794"/>
      <c r="AB10" s="794"/>
      <c r="AC10" s="794"/>
      <c r="AD10" s="794"/>
      <c r="AE10" s="794"/>
      <c r="AF10" s="794"/>
      <c r="AG10" s="794"/>
      <c r="AH10" s="794"/>
      <c r="AI10" s="794"/>
      <c r="AJ10" s="794"/>
      <c r="AK10" s="794"/>
      <c r="AL10" s="794"/>
      <c r="AM10" s="794"/>
      <c r="AN10" s="794"/>
      <c r="AO10" s="794"/>
      <c r="AP10" s="794"/>
      <c r="AQ10" s="794"/>
      <c r="AR10" s="794"/>
      <c r="AS10" s="794"/>
      <c r="AT10" s="794"/>
      <c r="AU10" s="794"/>
      <c r="AV10" s="794"/>
      <c r="AW10" s="794"/>
      <c r="AX10" s="794"/>
      <c r="AY10" s="794"/>
      <c r="AZ10" s="794"/>
      <c r="BA10" s="794"/>
      <c r="BB10" s="794"/>
      <c r="BC10" s="794"/>
      <c r="BD10" s="794"/>
      <c r="BE10" s="794"/>
      <c r="BF10" s="794"/>
      <c r="BG10" s="794"/>
      <c r="BH10" s="794"/>
      <c r="BI10" s="794"/>
      <c r="BJ10" s="794"/>
      <c r="BK10" s="794"/>
      <c r="BL10" s="794"/>
      <c r="BM10" s="794"/>
      <c r="BN10" s="794"/>
      <c r="BO10" s="794"/>
      <c r="BP10" s="794"/>
      <c r="BQ10" s="794"/>
      <c r="BR10" s="794"/>
      <c r="BS10" s="794"/>
      <c r="BT10" s="794"/>
      <c r="BU10" s="794"/>
      <c r="BV10" s="794"/>
      <c r="BW10" s="794"/>
      <c r="BX10" s="794"/>
      <c r="BY10" s="794"/>
    </row>
    <row r="11" spans="1:78" ht="7.9" customHeight="1">
      <c r="A11" s="483"/>
      <c r="B11" s="796"/>
      <c r="C11" s="797"/>
      <c r="D11" s="798"/>
      <c r="E11" s="798"/>
      <c r="F11" s="799"/>
      <c r="G11" s="800"/>
      <c r="H11" s="801"/>
      <c r="I11" s="802"/>
      <c r="J11" s="798"/>
      <c r="K11" s="798"/>
      <c r="L11" s="801"/>
      <c r="M11" s="801"/>
      <c r="N11" s="801"/>
      <c r="O11" s="801"/>
      <c r="P11" s="801"/>
      <c r="Q11" s="801"/>
      <c r="R11" s="801"/>
      <c r="S11" s="801"/>
      <c r="T11" s="801"/>
      <c r="U11" s="801"/>
      <c r="V11" s="801"/>
      <c r="W11" s="801"/>
      <c r="X11" s="801"/>
      <c r="Y11" s="801"/>
      <c r="Z11" s="801"/>
      <c r="AA11" s="801"/>
      <c r="AB11" s="801"/>
      <c r="AC11" s="801"/>
      <c r="AD11" s="801"/>
      <c r="AE11" s="801"/>
      <c r="AF11" s="801"/>
      <c r="AG11" s="801"/>
      <c r="AH11" s="801"/>
      <c r="AI11" s="801"/>
      <c r="AJ11" s="801"/>
      <c r="AK11" s="801"/>
      <c r="AL11" s="801"/>
      <c r="AM11" s="801"/>
      <c r="AN11" s="801"/>
      <c r="AO11" s="801"/>
      <c r="AP11" s="801"/>
      <c r="AQ11" s="801"/>
      <c r="AR11" s="801"/>
      <c r="AS11" s="801"/>
      <c r="AT11" s="801"/>
      <c r="AU11" s="801"/>
      <c r="AV11" s="801"/>
      <c r="AW11" s="801"/>
      <c r="AX11" s="801"/>
      <c r="AY11" s="801"/>
      <c r="AZ11" s="801"/>
      <c r="BA11" s="801"/>
      <c r="BB11" s="801"/>
      <c r="BC11" s="801"/>
      <c r="BD11" s="801"/>
      <c r="BE11" s="801"/>
      <c r="BF11" s="801"/>
      <c r="BG11" s="801"/>
      <c r="BH11" s="801"/>
      <c r="BI11" s="801"/>
      <c r="BJ11" s="801"/>
      <c r="BK11" s="801"/>
      <c r="BL11" s="801"/>
      <c r="BM11" s="801"/>
      <c r="BN11" s="801"/>
      <c r="BO11" s="801"/>
      <c r="BP11" s="801"/>
      <c r="BQ11" s="801"/>
      <c r="BR11" s="801"/>
      <c r="BS11" s="801"/>
      <c r="BT11" s="801"/>
      <c r="BU11" s="801"/>
      <c r="BV11" s="801"/>
      <c r="BW11" s="801"/>
      <c r="BX11" s="801"/>
      <c r="BY11" s="801"/>
    </row>
    <row r="12" spans="1:78" ht="22.15" customHeight="1">
      <c r="A12" s="483"/>
      <c r="B12" s="777" t="s">
        <v>658</v>
      </c>
      <c r="D12" s="803" t="s">
        <v>1166</v>
      </c>
      <c r="E12" s="803" t="s">
        <v>1167</v>
      </c>
      <c r="F12" s="803" t="s">
        <v>1168</v>
      </c>
      <c r="G12" s="803" t="s">
        <v>1169</v>
      </c>
      <c r="H12" s="803" t="s">
        <v>1170</v>
      </c>
      <c r="I12" s="803" t="s">
        <v>1171</v>
      </c>
      <c r="J12" s="803" t="s">
        <v>1172</v>
      </c>
      <c r="K12" s="803" t="s">
        <v>1173</v>
      </c>
      <c r="L12" s="803" t="s">
        <v>1174</v>
      </c>
      <c r="M12" s="803" t="s">
        <v>1175</v>
      </c>
      <c r="N12" s="803" t="s">
        <v>1176</v>
      </c>
      <c r="O12" s="803" t="s">
        <v>1177</v>
      </c>
      <c r="P12" s="803" t="s">
        <v>1178</v>
      </c>
      <c r="Q12" s="803" t="s">
        <v>1179</v>
      </c>
      <c r="R12" s="803" t="s">
        <v>1180</v>
      </c>
      <c r="S12" s="803" t="s">
        <v>1181</v>
      </c>
      <c r="T12" s="803" t="s">
        <v>1182</v>
      </c>
      <c r="U12" s="803" t="s">
        <v>1183</v>
      </c>
      <c r="V12" s="803" t="s">
        <v>1184</v>
      </c>
      <c r="W12" s="803" t="s">
        <v>1185</v>
      </c>
      <c r="X12" s="803" t="s">
        <v>1186</v>
      </c>
      <c r="Y12" s="803" t="s">
        <v>1187</v>
      </c>
      <c r="Z12" s="803" t="s">
        <v>1188</v>
      </c>
      <c r="AA12" s="803" t="s">
        <v>1189</v>
      </c>
      <c r="AB12" s="803" t="s">
        <v>1190</v>
      </c>
      <c r="AC12" s="803" t="s">
        <v>1191</v>
      </c>
      <c r="AD12" s="803" t="s">
        <v>1192</v>
      </c>
      <c r="AE12" s="803" t="s">
        <v>1193</v>
      </c>
      <c r="AF12" s="803" t="s">
        <v>1194</v>
      </c>
      <c r="AG12" s="803" t="s">
        <v>1195</v>
      </c>
      <c r="AH12" s="803" t="s">
        <v>1196</v>
      </c>
      <c r="AI12" s="803" t="s">
        <v>1197</v>
      </c>
      <c r="AJ12" s="803" t="s">
        <v>1198</v>
      </c>
      <c r="AK12" s="803" t="s">
        <v>1199</v>
      </c>
      <c r="AL12" s="803" t="s">
        <v>1200</v>
      </c>
      <c r="AM12" s="803" t="s">
        <v>1201</v>
      </c>
      <c r="AN12" s="803" t="s">
        <v>1202</v>
      </c>
      <c r="AO12" s="803" t="s">
        <v>1203</v>
      </c>
      <c r="AP12" s="803" t="s">
        <v>1204</v>
      </c>
      <c r="AQ12" s="803" t="s">
        <v>1205</v>
      </c>
      <c r="AR12" s="803" t="s">
        <v>1206</v>
      </c>
      <c r="AS12" s="803" t="s">
        <v>1207</v>
      </c>
      <c r="AT12" s="803" t="s">
        <v>1208</v>
      </c>
      <c r="AU12" s="803" t="s">
        <v>1209</v>
      </c>
      <c r="AV12" s="803" t="s">
        <v>1210</v>
      </c>
      <c r="AW12" s="803" t="s">
        <v>1211</v>
      </c>
      <c r="AX12" s="803" t="s">
        <v>1212</v>
      </c>
      <c r="AY12" s="803" t="s">
        <v>1213</v>
      </c>
      <c r="AZ12" s="803" t="s">
        <v>1214</v>
      </c>
      <c r="BA12" s="803" t="s">
        <v>1215</v>
      </c>
      <c r="BB12" s="803" t="s">
        <v>1216</v>
      </c>
      <c r="BC12" s="803" t="s">
        <v>1217</v>
      </c>
      <c r="BD12" s="803" t="s">
        <v>1218</v>
      </c>
      <c r="BE12" s="803" t="s">
        <v>1219</v>
      </c>
      <c r="BF12" s="803" t="s">
        <v>1220</v>
      </c>
      <c r="BG12" s="803" t="s">
        <v>1221</v>
      </c>
      <c r="BH12" s="803" t="s">
        <v>1222</v>
      </c>
      <c r="BI12" s="803" t="s">
        <v>1223</v>
      </c>
      <c r="BJ12" s="803" t="s">
        <v>1224</v>
      </c>
      <c r="BK12" s="803" t="s">
        <v>1225</v>
      </c>
      <c r="BL12" s="803" t="s">
        <v>1226</v>
      </c>
      <c r="BM12" s="803" t="s">
        <v>1227</v>
      </c>
      <c r="BN12" s="803" t="s">
        <v>1228</v>
      </c>
      <c r="BO12" s="803" t="s">
        <v>1229</v>
      </c>
      <c r="BP12" s="803" t="s">
        <v>1230</v>
      </c>
      <c r="BQ12" s="803" t="s">
        <v>1231</v>
      </c>
      <c r="BR12" s="803" t="s">
        <v>1232</v>
      </c>
      <c r="BS12" s="803" t="s">
        <v>1233</v>
      </c>
      <c r="BT12" s="803" t="s">
        <v>1234</v>
      </c>
      <c r="BU12" s="803" t="s">
        <v>1235</v>
      </c>
      <c r="BV12" s="803" t="s">
        <v>1236</v>
      </c>
      <c r="BW12" s="803" t="s">
        <v>1237</v>
      </c>
      <c r="BX12" s="803" t="s">
        <v>1238</v>
      </c>
      <c r="BY12" s="764"/>
    </row>
    <row r="13" spans="1:78" s="5" customFormat="1" ht="32.25" customHeight="1">
      <c r="A13" s="483"/>
      <c r="B13" s="777" t="s">
        <v>1239</v>
      </c>
      <c r="C13" s="762"/>
      <c r="D13" s="804">
        <f>IF(Start_Date="","",Start_Date)</f>
        <v>45809</v>
      </c>
      <c r="E13" s="805">
        <f t="shared" ref="E13:BP13" si="3">IF(D13="","",DATE(YEAR(D13),MONTH(D13)+1,1))</f>
        <v>45839</v>
      </c>
      <c r="F13" s="805">
        <f t="shared" si="3"/>
        <v>45870</v>
      </c>
      <c r="G13" s="805">
        <f t="shared" si="3"/>
        <v>45901</v>
      </c>
      <c r="H13" s="805">
        <f t="shared" si="3"/>
        <v>45931</v>
      </c>
      <c r="I13" s="805">
        <f t="shared" si="3"/>
        <v>45962</v>
      </c>
      <c r="J13" s="805">
        <f t="shared" si="3"/>
        <v>45992</v>
      </c>
      <c r="K13" s="805">
        <f t="shared" si="3"/>
        <v>46023</v>
      </c>
      <c r="L13" s="805">
        <f t="shared" si="3"/>
        <v>46054</v>
      </c>
      <c r="M13" s="805">
        <f t="shared" si="3"/>
        <v>46082</v>
      </c>
      <c r="N13" s="805">
        <f t="shared" si="3"/>
        <v>46113</v>
      </c>
      <c r="O13" s="805">
        <f t="shared" si="3"/>
        <v>46143</v>
      </c>
      <c r="P13" s="805">
        <f t="shared" si="3"/>
        <v>46174</v>
      </c>
      <c r="Q13" s="805">
        <f t="shared" si="3"/>
        <v>46204</v>
      </c>
      <c r="R13" s="805">
        <f t="shared" si="3"/>
        <v>46235</v>
      </c>
      <c r="S13" s="805">
        <f t="shared" si="3"/>
        <v>46266</v>
      </c>
      <c r="T13" s="805">
        <f t="shared" si="3"/>
        <v>46296</v>
      </c>
      <c r="U13" s="805">
        <f t="shared" si="3"/>
        <v>46327</v>
      </c>
      <c r="V13" s="805">
        <f t="shared" si="3"/>
        <v>46357</v>
      </c>
      <c r="W13" s="805">
        <f t="shared" si="3"/>
        <v>46388</v>
      </c>
      <c r="X13" s="805">
        <f t="shared" si="3"/>
        <v>46419</v>
      </c>
      <c r="Y13" s="805">
        <f t="shared" si="3"/>
        <v>46447</v>
      </c>
      <c r="Z13" s="805">
        <f t="shared" si="3"/>
        <v>46478</v>
      </c>
      <c r="AA13" s="805">
        <f t="shared" si="3"/>
        <v>46508</v>
      </c>
      <c r="AB13" s="805">
        <f t="shared" si="3"/>
        <v>46539</v>
      </c>
      <c r="AC13" s="805">
        <f t="shared" si="3"/>
        <v>46569</v>
      </c>
      <c r="AD13" s="805">
        <f t="shared" si="3"/>
        <v>46600</v>
      </c>
      <c r="AE13" s="805">
        <f t="shared" si="3"/>
        <v>46631</v>
      </c>
      <c r="AF13" s="805">
        <f t="shared" si="3"/>
        <v>46661</v>
      </c>
      <c r="AG13" s="805">
        <f t="shared" si="3"/>
        <v>46692</v>
      </c>
      <c r="AH13" s="805">
        <f t="shared" si="3"/>
        <v>46722</v>
      </c>
      <c r="AI13" s="805">
        <f t="shared" si="3"/>
        <v>46753</v>
      </c>
      <c r="AJ13" s="805">
        <f t="shared" si="3"/>
        <v>46784</v>
      </c>
      <c r="AK13" s="805">
        <f t="shared" si="3"/>
        <v>46813</v>
      </c>
      <c r="AL13" s="805">
        <f t="shared" si="3"/>
        <v>46844</v>
      </c>
      <c r="AM13" s="805">
        <f t="shared" si="3"/>
        <v>46874</v>
      </c>
      <c r="AN13" s="805">
        <f t="shared" si="3"/>
        <v>46905</v>
      </c>
      <c r="AO13" s="805">
        <f t="shared" si="3"/>
        <v>46935</v>
      </c>
      <c r="AP13" s="805">
        <f t="shared" si="3"/>
        <v>46966</v>
      </c>
      <c r="AQ13" s="805">
        <f t="shared" si="3"/>
        <v>46997</v>
      </c>
      <c r="AR13" s="805">
        <f t="shared" si="3"/>
        <v>47027</v>
      </c>
      <c r="AS13" s="805">
        <f t="shared" si="3"/>
        <v>47058</v>
      </c>
      <c r="AT13" s="805">
        <f t="shared" si="3"/>
        <v>47088</v>
      </c>
      <c r="AU13" s="805">
        <f t="shared" si="3"/>
        <v>47119</v>
      </c>
      <c r="AV13" s="805">
        <f t="shared" si="3"/>
        <v>47150</v>
      </c>
      <c r="AW13" s="805">
        <f t="shared" si="3"/>
        <v>47178</v>
      </c>
      <c r="AX13" s="805">
        <f t="shared" si="3"/>
        <v>47209</v>
      </c>
      <c r="AY13" s="805">
        <f t="shared" si="3"/>
        <v>47239</v>
      </c>
      <c r="AZ13" s="805">
        <f t="shared" si="3"/>
        <v>47270</v>
      </c>
      <c r="BA13" s="805">
        <f t="shared" si="3"/>
        <v>47300</v>
      </c>
      <c r="BB13" s="805">
        <f t="shared" si="3"/>
        <v>47331</v>
      </c>
      <c r="BC13" s="805">
        <f t="shared" si="3"/>
        <v>47362</v>
      </c>
      <c r="BD13" s="805">
        <f t="shared" si="3"/>
        <v>47392</v>
      </c>
      <c r="BE13" s="805">
        <f t="shared" si="3"/>
        <v>47423</v>
      </c>
      <c r="BF13" s="805">
        <f t="shared" si="3"/>
        <v>47453</v>
      </c>
      <c r="BG13" s="805">
        <f t="shared" si="3"/>
        <v>47484</v>
      </c>
      <c r="BH13" s="805">
        <f t="shared" si="3"/>
        <v>47515</v>
      </c>
      <c r="BI13" s="805">
        <f t="shared" si="3"/>
        <v>47543</v>
      </c>
      <c r="BJ13" s="805">
        <f t="shared" si="3"/>
        <v>47574</v>
      </c>
      <c r="BK13" s="805">
        <f t="shared" si="3"/>
        <v>47604</v>
      </c>
      <c r="BL13" s="805">
        <f t="shared" si="3"/>
        <v>47635</v>
      </c>
      <c r="BM13" s="805">
        <f t="shared" si="3"/>
        <v>47665</v>
      </c>
      <c r="BN13" s="805">
        <f t="shared" si="3"/>
        <v>47696</v>
      </c>
      <c r="BO13" s="805">
        <f t="shared" si="3"/>
        <v>47727</v>
      </c>
      <c r="BP13" s="805">
        <f t="shared" si="3"/>
        <v>47757</v>
      </c>
      <c r="BQ13" s="805">
        <f t="shared" ref="BQ13:BX13" si="4">IF(BP13="","",DATE(YEAR(BP13),MONTH(BP13)+1,1))</f>
        <v>47788</v>
      </c>
      <c r="BR13" s="805">
        <f t="shared" si="4"/>
        <v>47818</v>
      </c>
      <c r="BS13" s="805">
        <f t="shared" si="4"/>
        <v>47849</v>
      </c>
      <c r="BT13" s="805">
        <f t="shared" si="4"/>
        <v>47880</v>
      </c>
      <c r="BU13" s="805">
        <f t="shared" si="4"/>
        <v>47908</v>
      </c>
      <c r="BV13" s="805">
        <f t="shared" si="4"/>
        <v>47939</v>
      </c>
      <c r="BW13" s="805">
        <f t="shared" si="4"/>
        <v>47969</v>
      </c>
      <c r="BX13" s="805">
        <f t="shared" si="4"/>
        <v>48000</v>
      </c>
      <c r="BY13" s="806" t="s">
        <v>387</v>
      </c>
    </row>
    <row r="14" spans="1:78" ht="4.5" customHeight="1">
      <c r="A14" s="483"/>
      <c r="B14" s="789"/>
      <c r="C14" s="790"/>
      <c r="D14" s="791"/>
      <c r="E14" s="791"/>
      <c r="F14" s="792"/>
      <c r="G14" s="793"/>
      <c r="H14" s="794"/>
      <c r="I14" s="795"/>
      <c r="J14" s="791"/>
      <c r="K14" s="791"/>
      <c r="L14" s="794"/>
      <c r="M14" s="794"/>
      <c r="N14" s="794"/>
      <c r="O14" s="794"/>
      <c r="P14" s="794"/>
      <c r="Q14" s="794"/>
      <c r="R14" s="794"/>
      <c r="S14" s="794"/>
      <c r="T14" s="794"/>
      <c r="U14" s="794"/>
      <c r="V14" s="794"/>
      <c r="W14" s="794"/>
      <c r="X14" s="794"/>
      <c r="Y14" s="794"/>
      <c r="Z14" s="794"/>
      <c r="AA14" s="794"/>
      <c r="AB14" s="794"/>
      <c r="AC14" s="794"/>
      <c r="AD14" s="794"/>
      <c r="AE14" s="794"/>
      <c r="AF14" s="794"/>
      <c r="AG14" s="794"/>
      <c r="AH14" s="794"/>
      <c r="AI14" s="794"/>
      <c r="AJ14" s="794"/>
      <c r="AK14" s="794"/>
      <c r="AL14" s="794"/>
      <c r="AM14" s="794"/>
      <c r="AN14" s="794"/>
      <c r="AO14" s="794"/>
      <c r="AP14" s="794"/>
      <c r="AQ14" s="794"/>
      <c r="AR14" s="794"/>
      <c r="AS14" s="794"/>
      <c r="AT14" s="794"/>
      <c r="AU14" s="794"/>
      <c r="AV14" s="794"/>
      <c r="AW14" s="794"/>
      <c r="AX14" s="794"/>
      <c r="AY14" s="794"/>
      <c r="AZ14" s="794"/>
      <c r="BA14" s="794"/>
      <c r="BB14" s="794"/>
      <c r="BC14" s="794"/>
      <c r="BD14" s="794"/>
      <c r="BE14" s="794"/>
      <c r="BF14" s="794"/>
      <c r="BG14" s="794"/>
      <c r="BH14" s="794"/>
      <c r="BI14" s="794"/>
      <c r="BJ14" s="794"/>
      <c r="BK14" s="794"/>
      <c r="BL14" s="794"/>
      <c r="BM14" s="794"/>
      <c r="BN14" s="794"/>
      <c r="BO14" s="794"/>
      <c r="BP14" s="794"/>
      <c r="BQ14" s="794"/>
      <c r="BR14" s="794"/>
      <c r="BS14" s="794"/>
      <c r="BT14" s="794"/>
      <c r="BU14" s="794"/>
      <c r="BV14" s="794"/>
      <c r="BW14" s="794"/>
      <c r="BX14" s="794"/>
      <c r="BY14" s="794"/>
    </row>
    <row r="15" spans="1:78" s="812" customFormat="1" ht="32.25" customHeight="1">
      <c r="A15" s="483"/>
      <c r="B15" s="807"/>
      <c r="C15" s="808" t="s">
        <v>1240</v>
      </c>
      <c r="D15" s="809">
        <f>D7</f>
        <v>1000</v>
      </c>
      <c r="E15" s="809">
        <f t="shared" ref="E15:BP15" si="5">D19</f>
        <v>2000</v>
      </c>
      <c r="F15" s="809">
        <f t="shared" si="5"/>
        <v>3000</v>
      </c>
      <c r="G15" s="809">
        <f t="shared" si="5"/>
        <v>23000</v>
      </c>
      <c r="H15" s="809">
        <f t="shared" si="5"/>
        <v>23030</v>
      </c>
      <c r="I15" s="809">
        <f t="shared" si="5"/>
        <v>23030</v>
      </c>
      <c r="J15" s="809">
        <f t="shared" si="5"/>
        <v>23030</v>
      </c>
      <c r="K15" s="809">
        <f t="shared" si="5"/>
        <v>23030</v>
      </c>
      <c r="L15" s="809">
        <f t="shared" si="5"/>
        <v>23030</v>
      </c>
      <c r="M15" s="809">
        <f t="shared" si="5"/>
        <v>23030</v>
      </c>
      <c r="N15" s="809">
        <f t="shared" si="5"/>
        <v>23030</v>
      </c>
      <c r="O15" s="809">
        <f t="shared" si="5"/>
        <v>23030</v>
      </c>
      <c r="P15" s="809">
        <f t="shared" si="5"/>
        <v>23030</v>
      </c>
      <c r="Q15" s="809">
        <f t="shared" si="5"/>
        <v>23030</v>
      </c>
      <c r="R15" s="809">
        <f t="shared" si="5"/>
        <v>23030</v>
      </c>
      <c r="S15" s="809">
        <f t="shared" si="5"/>
        <v>23030</v>
      </c>
      <c r="T15" s="809">
        <f t="shared" si="5"/>
        <v>23030</v>
      </c>
      <c r="U15" s="809">
        <f t="shared" si="5"/>
        <v>23030</v>
      </c>
      <c r="V15" s="809">
        <f t="shared" si="5"/>
        <v>23030</v>
      </c>
      <c r="W15" s="809">
        <f t="shared" si="5"/>
        <v>23030</v>
      </c>
      <c r="X15" s="809">
        <f t="shared" si="5"/>
        <v>23030</v>
      </c>
      <c r="Y15" s="809">
        <f t="shared" si="5"/>
        <v>23030</v>
      </c>
      <c r="Z15" s="809">
        <f t="shared" si="5"/>
        <v>23030</v>
      </c>
      <c r="AA15" s="809">
        <f t="shared" si="5"/>
        <v>23030</v>
      </c>
      <c r="AB15" s="809">
        <f t="shared" si="5"/>
        <v>23030</v>
      </c>
      <c r="AC15" s="809">
        <f t="shared" si="5"/>
        <v>23030</v>
      </c>
      <c r="AD15" s="809">
        <f t="shared" si="5"/>
        <v>23030</v>
      </c>
      <c r="AE15" s="809">
        <f t="shared" si="5"/>
        <v>23030</v>
      </c>
      <c r="AF15" s="809">
        <f t="shared" si="5"/>
        <v>23030</v>
      </c>
      <c r="AG15" s="809">
        <f t="shared" si="5"/>
        <v>23030</v>
      </c>
      <c r="AH15" s="809">
        <f t="shared" si="5"/>
        <v>23030</v>
      </c>
      <c r="AI15" s="809">
        <f t="shared" si="5"/>
        <v>23030</v>
      </c>
      <c r="AJ15" s="809">
        <f t="shared" si="5"/>
        <v>23030</v>
      </c>
      <c r="AK15" s="809">
        <f t="shared" si="5"/>
        <v>23030</v>
      </c>
      <c r="AL15" s="809">
        <f t="shared" si="5"/>
        <v>23030</v>
      </c>
      <c r="AM15" s="809">
        <f t="shared" si="5"/>
        <v>23030</v>
      </c>
      <c r="AN15" s="809">
        <f t="shared" si="5"/>
        <v>23030</v>
      </c>
      <c r="AO15" s="809">
        <f t="shared" si="5"/>
        <v>23030</v>
      </c>
      <c r="AP15" s="809">
        <f t="shared" si="5"/>
        <v>23030</v>
      </c>
      <c r="AQ15" s="809">
        <f t="shared" si="5"/>
        <v>23030</v>
      </c>
      <c r="AR15" s="809">
        <f t="shared" si="5"/>
        <v>23030</v>
      </c>
      <c r="AS15" s="809">
        <f t="shared" si="5"/>
        <v>23030</v>
      </c>
      <c r="AT15" s="809">
        <f t="shared" si="5"/>
        <v>23030</v>
      </c>
      <c r="AU15" s="809">
        <f t="shared" si="5"/>
        <v>23030</v>
      </c>
      <c r="AV15" s="809">
        <f t="shared" si="5"/>
        <v>23030</v>
      </c>
      <c r="AW15" s="809">
        <f t="shared" si="5"/>
        <v>23030</v>
      </c>
      <c r="AX15" s="809">
        <f t="shared" si="5"/>
        <v>23030</v>
      </c>
      <c r="AY15" s="809">
        <f t="shared" si="5"/>
        <v>23030</v>
      </c>
      <c r="AZ15" s="809">
        <f t="shared" si="5"/>
        <v>23030</v>
      </c>
      <c r="BA15" s="809">
        <f t="shared" si="5"/>
        <v>23030</v>
      </c>
      <c r="BB15" s="809">
        <f t="shared" si="5"/>
        <v>23030</v>
      </c>
      <c r="BC15" s="809">
        <f t="shared" si="5"/>
        <v>23030</v>
      </c>
      <c r="BD15" s="809">
        <f t="shared" si="5"/>
        <v>23030</v>
      </c>
      <c r="BE15" s="809">
        <f t="shared" si="5"/>
        <v>23030</v>
      </c>
      <c r="BF15" s="809">
        <f t="shared" si="5"/>
        <v>23030</v>
      </c>
      <c r="BG15" s="809">
        <f t="shared" si="5"/>
        <v>23030</v>
      </c>
      <c r="BH15" s="809">
        <f t="shared" si="5"/>
        <v>23030</v>
      </c>
      <c r="BI15" s="809">
        <f>BH19</f>
        <v>23030</v>
      </c>
      <c r="BJ15" s="809">
        <f t="shared" si="5"/>
        <v>23030</v>
      </c>
      <c r="BK15" s="809">
        <f t="shared" si="5"/>
        <v>23030</v>
      </c>
      <c r="BL15" s="809">
        <f t="shared" si="5"/>
        <v>23030</v>
      </c>
      <c r="BM15" s="809">
        <f t="shared" si="5"/>
        <v>23030</v>
      </c>
      <c r="BN15" s="809">
        <f t="shared" si="5"/>
        <v>23030</v>
      </c>
      <c r="BO15" s="809">
        <f t="shared" si="5"/>
        <v>23030</v>
      </c>
      <c r="BP15" s="809">
        <f t="shared" si="5"/>
        <v>23030</v>
      </c>
      <c r="BQ15" s="809">
        <f t="shared" ref="BQ15:BX15" si="6">BP19</f>
        <v>23030</v>
      </c>
      <c r="BR15" s="809">
        <f t="shared" si="6"/>
        <v>23030</v>
      </c>
      <c r="BS15" s="809">
        <f t="shared" si="6"/>
        <v>23030</v>
      </c>
      <c r="BT15" s="809">
        <f t="shared" si="6"/>
        <v>23030</v>
      </c>
      <c r="BU15" s="809">
        <f t="shared" si="6"/>
        <v>23030</v>
      </c>
      <c r="BV15" s="809">
        <f t="shared" si="6"/>
        <v>23030</v>
      </c>
      <c r="BW15" s="809">
        <f t="shared" si="6"/>
        <v>23030</v>
      </c>
      <c r="BX15" s="809">
        <f t="shared" si="6"/>
        <v>23030</v>
      </c>
      <c r="BY15" s="810" t="e">
        <f>BX15+#REF!+#REF!</f>
        <v>#REF!</v>
      </c>
      <c r="BZ15" s="811"/>
    </row>
    <row r="16" spans="1:78" ht="4.5" customHeight="1">
      <c r="A16" s="483"/>
      <c r="B16" s="789"/>
      <c r="C16" s="813"/>
      <c r="D16" s="790"/>
      <c r="E16" s="790"/>
      <c r="F16" s="790"/>
      <c r="G16" s="790"/>
      <c r="H16" s="790"/>
      <c r="I16" s="790"/>
      <c r="J16" s="790"/>
      <c r="K16" s="790"/>
      <c r="L16" s="790"/>
      <c r="M16" s="790"/>
      <c r="N16" s="790"/>
      <c r="O16" s="790"/>
      <c r="P16" s="790"/>
      <c r="Q16" s="790"/>
      <c r="R16" s="790"/>
      <c r="S16" s="790"/>
      <c r="T16" s="790"/>
      <c r="U16" s="790"/>
      <c r="V16" s="790"/>
      <c r="W16" s="790"/>
      <c r="X16" s="794"/>
      <c r="Y16" s="794"/>
      <c r="Z16" s="794"/>
      <c r="AA16" s="794"/>
      <c r="AB16" s="794"/>
      <c r="AC16" s="794"/>
      <c r="AD16" s="794"/>
      <c r="AE16" s="794"/>
      <c r="AF16" s="794"/>
      <c r="AG16" s="794"/>
      <c r="AH16" s="794"/>
      <c r="AI16" s="794"/>
      <c r="AJ16" s="794"/>
      <c r="AK16" s="794"/>
      <c r="AL16" s="794"/>
      <c r="AM16" s="794"/>
      <c r="AN16" s="794"/>
      <c r="AO16" s="794"/>
      <c r="AP16" s="794"/>
      <c r="AQ16" s="794"/>
      <c r="AR16" s="794"/>
      <c r="AS16" s="794"/>
      <c r="AT16" s="794"/>
      <c r="AU16" s="794"/>
      <c r="AV16" s="794"/>
      <c r="AW16" s="794"/>
      <c r="AX16" s="794"/>
      <c r="AY16" s="794"/>
      <c r="AZ16" s="794"/>
      <c r="BA16" s="794"/>
      <c r="BB16" s="794"/>
      <c r="BC16" s="794"/>
      <c r="BD16" s="794"/>
      <c r="BE16" s="794"/>
      <c r="BF16" s="794"/>
      <c r="BG16" s="794"/>
      <c r="BH16" s="794"/>
      <c r="BI16" s="794"/>
      <c r="BJ16" s="794"/>
      <c r="BK16" s="794"/>
      <c r="BL16" s="794"/>
      <c r="BM16" s="794"/>
      <c r="BN16" s="794"/>
      <c r="BO16" s="794"/>
      <c r="BP16" s="794"/>
      <c r="BQ16" s="794"/>
      <c r="BR16" s="794"/>
      <c r="BS16" s="794"/>
      <c r="BT16" s="794"/>
      <c r="BU16" s="794"/>
      <c r="BV16" s="794"/>
      <c r="BW16" s="794"/>
      <c r="BX16" s="794"/>
      <c r="BY16" s="794"/>
    </row>
    <row r="17" spans="1:90" ht="30" customHeight="1">
      <c r="A17" s="483"/>
      <c r="B17" s="814" t="s">
        <v>1241</v>
      </c>
      <c r="D17" s="809">
        <f>D7</f>
        <v>1000</v>
      </c>
      <c r="E17" s="809">
        <f t="shared" ref="E17:AJ17" si="7">E34+D9</f>
        <v>2000</v>
      </c>
      <c r="F17" s="809">
        <f t="shared" si="7"/>
        <v>22000</v>
      </c>
      <c r="G17" s="809">
        <f t="shared" si="7"/>
        <v>22030</v>
      </c>
      <c r="H17" s="809">
        <f t="shared" si="7"/>
        <v>22030</v>
      </c>
      <c r="I17" s="809">
        <f t="shared" si="7"/>
        <v>22030</v>
      </c>
      <c r="J17" s="809">
        <f t="shared" si="7"/>
        <v>22030</v>
      </c>
      <c r="K17" s="809">
        <f t="shared" si="7"/>
        <v>22030</v>
      </c>
      <c r="L17" s="809">
        <f t="shared" si="7"/>
        <v>22030</v>
      </c>
      <c r="M17" s="809">
        <f t="shared" si="7"/>
        <v>22030</v>
      </c>
      <c r="N17" s="809">
        <f t="shared" si="7"/>
        <v>22030</v>
      </c>
      <c r="O17" s="809">
        <f t="shared" si="7"/>
        <v>22030</v>
      </c>
      <c r="P17" s="809">
        <f t="shared" si="7"/>
        <v>22030</v>
      </c>
      <c r="Q17" s="809">
        <f t="shared" si="7"/>
        <v>22030</v>
      </c>
      <c r="R17" s="809">
        <f t="shared" si="7"/>
        <v>22030</v>
      </c>
      <c r="S17" s="809">
        <f t="shared" si="7"/>
        <v>22030</v>
      </c>
      <c r="T17" s="809">
        <f t="shared" si="7"/>
        <v>22030</v>
      </c>
      <c r="U17" s="809">
        <f t="shared" si="7"/>
        <v>22030</v>
      </c>
      <c r="V17" s="809">
        <f t="shared" si="7"/>
        <v>22030</v>
      </c>
      <c r="W17" s="809">
        <f t="shared" si="7"/>
        <v>22030</v>
      </c>
      <c r="X17" s="809">
        <f t="shared" si="7"/>
        <v>22030</v>
      </c>
      <c r="Y17" s="809">
        <f t="shared" si="7"/>
        <v>22030</v>
      </c>
      <c r="Z17" s="809">
        <f t="shared" si="7"/>
        <v>22030</v>
      </c>
      <c r="AA17" s="809">
        <f t="shared" si="7"/>
        <v>22030</v>
      </c>
      <c r="AB17" s="809">
        <f t="shared" si="7"/>
        <v>22030</v>
      </c>
      <c r="AC17" s="809">
        <f t="shared" si="7"/>
        <v>22030</v>
      </c>
      <c r="AD17" s="809">
        <f t="shared" si="7"/>
        <v>22030</v>
      </c>
      <c r="AE17" s="809">
        <f t="shared" si="7"/>
        <v>22030</v>
      </c>
      <c r="AF17" s="809">
        <f t="shared" si="7"/>
        <v>22030</v>
      </c>
      <c r="AG17" s="809">
        <f t="shared" si="7"/>
        <v>22030</v>
      </c>
      <c r="AH17" s="809">
        <f t="shared" si="7"/>
        <v>22030</v>
      </c>
      <c r="AI17" s="809">
        <f t="shared" si="7"/>
        <v>22030</v>
      </c>
      <c r="AJ17" s="809">
        <f t="shared" si="7"/>
        <v>22030</v>
      </c>
      <c r="AK17" s="809">
        <f t="shared" ref="AK17:BP17" si="8">AK34+AJ9</f>
        <v>22030</v>
      </c>
      <c r="AL17" s="809">
        <f t="shared" si="8"/>
        <v>22030</v>
      </c>
      <c r="AM17" s="809">
        <f t="shared" si="8"/>
        <v>22030</v>
      </c>
      <c r="AN17" s="809">
        <f t="shared" si="8"/>
        <v>22030</v>
      </c>
      <c r="AO17" s="809">
        <f t="shared" si="8"/>
        <v>22030</v>
      </c>
      <c r="AP17" s="809">
        <f t="shared" si="8"/>
        <v>22030</v>
      </c>
      <c r="AQ17" s="809">
        <f t="shared" si="8"/>
        <v>22030</v>
      </c>
      <c r="AR17" s="809">
        <f t="shared" si="8"/>
        <v>22030</v>
      </c>
      <c r="AS17" s="809">
        <f t="shared" si="8"/>
        <v>22030</v>
      </c>
      <c r="AT17" s="809">
        <f t="shared" si="8"/>
        <v>22030</v>
      </c>
      <c r="AU17" s="809">
        <f t="shared" si="8"/>
        <v>22030</v>
      </c>
      <c r="AV17" s="809">
        <f t="shared" si="8"/>
        <v>22030</v>
      </c>
      <c r="AW17" s="809">
        <f t="shared" si="8"/>
        <v>22030</v>
      </c>
      <c r="AX17" s="809">
        <f t="shared" si="8"/>
        <v>22030</v>
      </c>
      <c r="AY17" s="809">
        <f t="shared" si="8"/>
        <v>22030</v>
      </c>
      <c r="AZ17" s="809">
        <f t="shared" si="8"/>
        <v>22030</v>
      </c>
      <c r="BA17" s="809">
        <f t="shared" si="8"/>
        <v>22030</v>
      </c>
      <c r="BB17" s="809">
        <f t="shared" si="8"/>
        <v>22030</v>
      </c>
      <c r="BC17" s="809">
        <f t="shared" si="8"/>
        <v>22030</v>
      </c>
      <c r="BD17" s="809">
        <f t="shared" si="8"/>
        <v>22030</v>
      </c>
      <c r="BE17" s="809">
        <f t="shared" si="8"/>
        <v>22030</v>
      </c>
      <c r="BF17" s="809">
        <f t="shared" si="8"/>
        <v>22030</v>
      </c>
      <c r="BG17" s="809">
        <f t="shared" si="8"/>
        <v>22030</v>
      </c>
      <c r="BH17" s="809">
        <f t="shared" si="8"/>
        <v>22030</v>
      </c>
      <c r="BI17" s="809">
        <f t="shared" si="8"/>
        <v>22030</v>
      </c>
      <c r="BJ17" s="809">
        <f t="shared" si="8"/>
        <v>22030</v>
      </c>
      <c r="BK17" s="809">
        <f t="shared" si="8"/>
        <v>22030</v>
      </c>
      <c r="BL17" s="809">
        <f t="shared" si="8"/>
        <v>22030</v>
      </c>
      <c r="BM17" s="809">
        <f t="shared" si="8"/>
        <v>22030</v>
      </c>
      <c r="BN17" s="809">
        <f t="shared" si="8"/>
        <v>22030</v>
      </c>
      <c r="BO17" s="809">
        <f t="shared" si="8"/>
        <v>22030</v>
      </c>
      <c r="BP17" s="809">
        <f t="shared" si="8"/>
        <v>22030</v>
      </c>
      <c r="BQ17" s="809">
        <f t="shared" ref="BQ17:BX17" si="9">BQ34+BP9</f>
        <v>22030</v>
      </c>
      <c r="BR17" s="809">
        <f t="shared" si="9"/>
        <v>22030</v>
      </c>
      <c r="BS17" s="809">
        <f t="shared" si="9"/>
        <v>22030</v>
      </c>
      <c r="BT17" s="809">
        <f t="shared" si="9"/>
        <v>22030</v>
      </c>
      <c r="BU17" s="809">
        <f t="shared" si="9"/>
        <v>22030</v>
      </c>
      <c r="BV17" s="809">
        <f t="shared" si="9"/>
        <v>22030</v>
      </c>
      <c r="BW17" s="809">
        <f t="shared" si="9"/>
        <v>22030</v>
      </c>
      <c r="BX17" s="809">
        <f t="shared" si="9"/>
        <v>22030</v>
      </c>
      <c r="BY17" s="809"/>
    </row>
    <row r="18" spans="1:90" ht="30" customHeight="1">
      <c r="A18" s="483"/>
      <c r="B18" s="815" t="s">
        <v>1242</v>
      </c>
      <c r="D18" s="816">
        <f t="shared" ref="D18:AI18" si="10">D49+D63+D80+D84+D124</f>
        <v>0</v>
      </c>
      <c r="E18" s="816">
        <f t="shared" si="10"/>
        <v>0</v>
      </c>
      <c r="F18" s="816">
        <f t="shared" si="10"/>
        <v>0</v>
      </c>
      <c r="G18" s="816">
        <f t="shared" si="10"/>
        <v>0</v>
      </c>
      <c r="H18" s="816">
        <f t="shared" si="10"/>
        <v>0</v>
      </c>
      <c r="I18" s="816">
        <f t="shared" si="10"/>
        <v>0</v>
      </c>
      <c r="J18" s="816">
        <f t="shared" si="10"/>
        <v>0</v>
      </c>
      <c r="K18" s="816">
        <f t="shared" si="10"/>
        <v>0</v>
      </c>
      <c r="L18" s="816">
        <f t="shared" si="10"/>
        <v>0</v>
      </c>
      <c r="M18" s="816">
        <f t="shared" si="10"/>
        <v>0</v>
      </c>
      <c r="N18" s="816">
        <f t="shared" si="10"/>
        <v>0</v>
      </c>
      <c r="O18" s="816">
        <f t="shared" si="10"/>
        <v>0</v>
      </c>
      <c r="P18" s="816">
        <f t="shared" si="10"/>
        <v>0</v>
      </c>
      <c r="Q18" s="816">
        <f t="shared" si="10"/>
        <v>0</v>
      </c>
      <c r="R18" s="816">
        <f t="shared" si="10"/>
        <v>0</v>
      </c>
      <c r="S18" s="816">
        <f t="shared" si="10"/>
        <v>0</v>
      </c>
      <c r="T18" s="816">
        <f t="shared" si="10"/>
        <v>0</v>
      </c>
      <c r="U18" s="816">
        <f t="shared" si="10"/>
        <v>0</v>
      </c>
      <c r="V18" s="816">
        <f t="shared" si="10"/>
        <v>0</v>
      </c>
      <c r="W18" s="816">
        <f t="shared" si="10"/>
        <v>0</v>
      </c>
      <c r="X18" s="816">
        <f t="shared" si="10"/>
        <v>0</v>
      </c>
      <c r="Y18" s="816">
        <f t="shared" si="10"/>
        <v>0</v>
      </c>
      <c r="Z18" s="816">
        <f t="shared" si="10"/>
        <v>0</v>
      </c>
      <c r="AA18" s="816">
        <f t="shared" si="10"/>
        <v>0</v>
      </c>
      <c r="AB18" s="816">
        <f t="shared" si="10"/>
        <v>0</v>
      </c>
      <c r="AC18" s="816">
        <f t="shared" si="10"/>
        <v>0</v>
      </c>
      <c r="AD18" s="816">
        <f t="shared" si="10"/>
        <v>0</v>
      </c>
      <c r="AE18" s="816">
        <f t="shared" si="10"/>
        <v>0</v>
      </c>
      <c r="AF18" s="816">
        <f t="shared" si="10"/>
        <v>0</v>
      </c>
      <c r="AG18" s="816">
        <f t="shared" si="10"/>
        <v>0</v>
      </c>
      <c r="AH18" s="816">
        <f t="shared" si="10"/>
        <v>0</v>
      </c>
      <c r="AI18" s="816">
        <f t="shared" si="10"/>
        <v>0</v>
      </c>
      <c r="AJ18" s="816">
        <f t="shared" ref="AJ18:BO18" si="11">AJ49+AJ63+AJ80+AJ84+AJ124</f>
        <v>0</v>
      </c>
      <c r="AK18" s="816">
        <f t="shared" si="11"/>
        <v>0</v>
      </c>
      <c r="AL18" s="816">
        <f t="shared" si="11"/>
        <v>0</v>
      </c>
      <c r="AM18" s="816">
        <f t="shared" si="11"/>
        <v>0</v>
      </c>
      <c r="AN18" s="816">
        <f t="shared" si="11"/>
        <v>0</v>
      </c>
      <c r="AO18" s="816">
        <f t="shared" si="11"/>
        <v>0</v>
      </c>
      <c r="AP18" s="816">
        <f t="shared" si="11"/>
        <v>0</v>
      </c>
      <c r="AQ18" s="816">
        <f t="shared" si="11"/>
        <v>0</v>
      </c>
      <c r="AR18" s="816">
        <f t="shared" si="11"/>
        <v>0</v>
      </c>
      <c r="AS18" s="816">
        <f t="shared" si="11"/>
        <v>0</v>
      </c>
      <c r="AT18" s="816">
        <f t="shared" si="11"/>
        <v>0</v>
      </c>
      <c r="AU18" s="816">
        <f t="shared" si="11"/>
        <v>0</v>
      </c>
      <c r="AV18" s="816">
        <f t="shared" si="11"/>
        <v>0</v>
      </c>
      <c r="AW18" s="816">
        <f t="shared" si="11"/>
        <v>0</v>
      </c>
      <c r="AX18" s="816">
        <f t="shared" si="11"/>
        <v>0</v>
      </c>
      <c r="AY18" s="816">
        <f t="shared" si="11"/>
        <v>0</v>
      </c>
      <c r="AZ18" s="816">
        <f t="shared" si="11"/>
        <v>0</v>
      </c>
      <c r="BA18" s="816">
        <f t="shared" si="11"/>
        <v>0</v>
      </c>
      <c r="BB18" s="816">
        <f t="shared" si="11"/>
        <v>0</v>
      </c>
      <c r="BC18" s="816">
        <f t="shared" si="11"/>
        <v>0</v>
      </c>
      <c r="BD18" s="816">
        <f t="shared" si="11"/>
        <v>0</v>
      </c>
      <c r="BE18" s="816">
        <f t="shared" si="11"/>
        <v>0</v>
      </c>
      <c r="BF18" s="816">
        <f t="shared" si="11"/>
        <v>0</v>
      </c>
      <c r="BG18" s="816">
        <f t="shared" si="11"/>
        <v>0</v>
      </c>
      <c r="BH18" s="816">
        <f t="shared" si="11"/>
        <v>0</v>
      </c>
      <c r="BI18" s="816">
        <f t="shared" si="11"/>
        <v>0</v>
      </c>
      <c r="BJ18" s="816">
        <f t="shared" si="11"/>
        <v>0</v>
      </c>
      <c r="BK18" s="816">
        <f t="shared" si="11"/>
        <v>0</v>
      </c>
      <c r="BL18" s="816">
        <f t="shared" si="11"/>
        <v>0</v>
      </c>
      <c r="BM18" s="816">
        <f t="shared" si="11"/>
        <v>0</v>
      </c>
      <c r="BN18" s="816">
        <f t="shared" si="11"/>
        <v>0</v>
      </c>
      <c r="BO18" s="816">
        <f t="shared" si="11"/>
        <v>0</v>
      </c>
      <c r="BP18" s="816">
        <f t="shared" ref="BP18:BX18" si="12">BP49+BP63+BP80+BP84+BP124</f>
        <v>0</v>
      </c>
      <c r="BQ18" s="816">
        <f t="shared" si="12"/>
        <v>0</v>
      </c>
      <c r="BR18" s="816">
        <f t="shared" si="12"/>
        <v>0</v>
      </c>
      <c r="BS18" s="816">
        <f t="shared" si="12"/>
        <v>0</v>
      </c>
      <c r="BT18" s="816">
        <f t="shared" si="12"/>
        <v>0</v>
      </c>
      <c r="BU18" s="816">
        <f t="shared" si="12"/>
        <v>0</v>
      </c>
      <c r="BV18" s="816">
        <f t="shared" si="12"/>
        <v>0</v>
      </c>
      <c r="BW18" s="816">
        <f t="shared" si="12"/>
        <v>0</v>
      </c>
      <c r="BX18" s="816">
        <f t="shared" si="12"/>
        <v>0</v>
      </c>
      <c r="BY18" s="816">
        <f>SUM(D18:BX18)</f>
        <v>0</v>
      </c>
    </row>
    <row r="19" spans="1:90" ht="30" customHeight="1">
      <c r="A19" s="483"/>
      <c r="B19" s="817" t="s">
        <v>1243</v>
      </c>
      <c r="D19" s="809">
        <f>IFERROR(('Cash Flow Forecast'!D35-D18),"")</f>
        <v>2000</v>
      </c>
      <c r="E19" s="809">
        <f>IFERROR(('Cash Flow Forecast'!E35-E18),"")</f>
        <v>3000</v>
      </c>
      <c r="F19" s="809">
        <f>IFERROR(('Cash Flow Forecast'!F35-F18),"")</f>
        <v>23000</v>
      </c>
      <c r="G19" s="809">
        <f>IFERROR(('Cash Flow Forecast'!G35-G18),"")</f>
        <v>23030</v>
      </c>
      <c r="H19" s="809">
        <f>IFERROR(('Cash Flow Forecast'!H35-H18),"")</f>
        <v>23030</v>
      </c>
      <c r="I19" s="809">
        <f>IFERROR(('Cash Flow Forecast'!I35-I18),"")</f>
        <v>23030</v>
      </c>
      <c r="J19" s="809">
        <f>IFERROR(('Cash Flow Forecast'!J35-J18),"")</f>
        <v>23030</v>
      </c>
      <c r="K19" s="809">
        <f>IFERROR(('Cash Flow Forecast'!K35-K18),"")</f>
        <v>23030</v>
      </c>
      <c r="L19" s="809">
        <f>IFERROR(('Cash Flow Forecast'!L35-L18),"")</f>
        <v>23030</v>
      </c>
      <c r="M19" s="809">
        <f>IFERROR(('Cash Flow Forecast'!M35-M18),"")</f>
        <v>23030</v>
      </c>
      <c r="N19" s="809">
        <f>IFERROR(('Cash Flow Forecast'!N35-N18),"")</f>
        <v>23030</v>
      </c>
      <c r="O19" s="809">
        <f>IFERROR(('Cash Flow Forecast'!O35-O18),"")</f>
        <v>23030</v>
      </c>
      <c r="P19" s="809">
        <f>IFERROR(('Cash Flow Forecast'!P35-P18),"")</f>
        <v>23030</v>
      </c>
      <c r="Q19" s="809">
        <f>IFERROR(('Cash Flow Forecast'!Q35-Q18),"")</f>
        <v>23030</v>
      </c>
      <c r="R19" s="809">
        <f>IFERROR(('Cash Flow Forecast'!R35-R18),"")</f>
        <v>23030</v>
      </c>
      <c r="S19" s="809">
        <f>IFERROR(('Cash Flow Forecast'!S35-S18),"")</f>
        <v>23030</v>
      </c>
      <c r="T19" s="809">
        <f>IFERROR(('Cash Flow Forecast'!T35-T18),"")</f>
        <v>23030</v>
      </c>
      <c r="U19" s="809">
        <f>IFERROR(('Cash Flow Forecast'!U35-U18),"")</f>
        <v>23030</v>
      </c>
      <c r="V19" s="809">
        <f>IFERROR(('Cash Flow Forecast'!V35-V18),"")</f>
        <v>23030</v>
      </c>
      <c r="W19" s="809">
        <f>IFERROR(('Cash Flow Forecast'!W35-W18),"")</f>
        <v>23030</v>
      </c>
      <c r="X19" s="809">
        <f>IFERROR(('Cash Flow Forecast'!X35-X18),"")</f>
        <v>23030</v>
      </c>
      <c r="Y19" s="809">
        <f>IFERROR(('Cash Flow Forecast'!Y35-Y18),"")</f>
        <v>23030</v>
      </c>
      <c r="Z19" s="809">
        <f>IFERROR(('Cash Flow Forecast'!Z35-Z18),"")</f>
        <v>23030</v>
      </c>
      <c r="AA19" s="809">
        <f>IFERROR(('Cash Flow Forecast'!AA35-AA18),"")</f>
        <v>23030</v>
      </c>
      <c r="AB19" s="809">
        <f>IFERROR(('Cash Flow Forecast'!AB35-AB18),"")</f>
        <v>23030</v>
      </c>
      <c r="AC19" s="809">
        <f>IFERROR(('Cash Flow Forecast'!AC35-AC18),"")</f>
        <v>23030</v>
      </c>
      <c r="AD19" s="809">
        <f>IFERROR(('Cash Flow Forecast'!AD35-AD18),"")</f>
        <v>23030</v>
      </c>
      <c r="AE19" s="809">
        <f>IFERROR(('Cash Flow Forecast'!AE35-AE18),"")</f>
        <v>23030</v>
      </c>
      <c r="AF19" s="809">
        <f>IFERROR(('Cash Flow Forecast'!AF35-AF18),"")</f>
        <v>23030</v>
      </c>
      <c r="AG19" s="809">
        <f>IFERROR(('Cash Flow Forecast'!AG35-AG18),"")</f>
        <v>23030</v>
      </c>
      <c r="AH19" s="809">
        <f>IFERROR(('Cash Flow Forecast'!AH35-AH18),"")</f>
        <v>23030</v>
      </c>
      <c r="AI19" s="809">
        <f>IFERROR(('Cash Flow Forecast'!AI35-AI18),"")</f>
        <v>23030</v>
      </c>
      <c r="AJ19" s="809">
        <f>IFERROR(('Cash Flow Forecast'!AJ35-AJ18),"")</f>
        <v>23030</v>
      </c>
      <c r="AK19" s="809">
        <f>IFERROR(('Cash Flow Forecast'!AK35-AK18),"")</f>
        <v>23030</v>
      </c>
      <c r="AL19" s="809">
        <f>IFERROR(('Cash Flow Forecast'!AL35-AL18),"")</f>
        <v>23030</v>
      </c>
      <c r="AM19" s="809">
        <f>IFERROR(('Cash Flow Forecast'!AM35-AM18),"")</f>
        <v>23030</v>
      </c>
      <c r="AN19" s="809">
        <f>IFERROR(('Cash Flow Forecast'!AN35-AN18),"")</f>
        <v>23030</v>
      </c>
      <c r="AO19" s="809">
        <f>IFERROR(('Cash Flow Forecast'!AO35-AO18),"")</f>
        <v>23030</v>
      </c>
      <c r="AP19" s="809">
        <f>IFERROR(('Cash Flow Forecast'!AP35-AP18),"")</f>
        <v>23030</v>
      </c>
      <c r="AQ19" s="809">
        <f>IFERROR(('Cash Flow Forecast'!AQ35-AQ18),"")</f>
        <v>23030</v>
      </c>
      <c r="AR19" s="809">
        <f>IFERROR(('Cash Flow Forecast'!AR35-AR18),"")</f>
        <v>23030</v>
      </c>
      <c r="AS19" s="809">
        <f>IFERROR(('Cash Flow Forecast'!AS35-AS18),"")</f>
        <v>23030</v>
      </c>
      <c r="AT19" s="809">
        <f>IFERROR(('Cash Flow Forecast'!AT35-AT18),"")</f>
        <v>23030</v>
      </c>
      <c r="AU19" s="809">
        <f>IFERROR(('Cash Flow Forecast'!AU35-AU18),"")</f>
        <v>23030</v>
      </c>
      <c r="AV19" s="809">
        <f>IFERROR(('Cash Flow Forecast'!AV35-AV18),"")</f>
        <v>23030</v>
      </c>
      <c r="AW19" s="809">
        <f>IFERROR(('Cash Flow Forecast'!AW35-AW18),"")</f>
        <v>23030</v>
      </c>
      <c r="AX19" s="809">
        <f>IFERROR(('Cash Flow Forecast'!AX35-AX18),"")</f>
        <v>23030</v>
      </c>
      <c r="AY19" s="809">
        <f>IFERROR(('Cash Flow Forecast'!AY35-AY18),"")</f>
        <v>23030</v>
      </c>
      <c r="AZ19" s="809">
        <f>IFERROR(('Cash Flow Forecast'!AZ35-AZ18),"")</f>
        <v>23030</v>
      </c>
      <c r="BA19" s="809">
        <f>IFERROR(('Cash Flow Forecast'!BA35-BA18),"")</f>
        <v>23030</v>
      </c>
      <c r="BB19" s="809">
        <f>IFERROR(('Cash Flow Forecast'!BB35-BB18),"")</f>
        <v>23030</v>
      </c>
      <c r="BC19" s="809">
        <f>IFERROR(('Cash Flow Forecast'!BC35-BC18),"")</f>
        <v>23030</v>
      </c>
      <c r="BD19" s="809">
        <f>IFERROR(('Cash Flow Forecast'!BD35-BD18),"")</f>
        <v>23030</v>
      </c>
      <c r="BE19" s="809">
        <f>IFERROR(('Cash Flow Forecast'!BE35-BE18),"")</f>
        <v>23030</v>
      </c>
      <c r="BF19" s="809">
        <f>IFERROR(('Cash Flow Forecast'!BF35-BF18),"")</f>
        <v>23030</v>
      </c>
      <c r="BG19" s="809">
        <f>IFERROR(('Cash Flow Forecast'!BG35-BG18),"")</f>
        <v>23030</v>
      </c>
      <c r="BH19" s="809">
        <f>IFERROR(('Cash Flow Forecast'!BH35-BH18),"")</f>
        <v>23030</v>
      </c>
      <c r="BI19" s="809">
        <f>IFERROR(('Cash Flow Forecast'!BI35-BI18),"")</f>
        <v>23030</v>
      </c>
      <c r="BJ19" s="809">
        <f>IFERROR(('Cash Flow Forecast'!BJ35-BJ18),"")</f>
        <v>23030</v>
      </c>
      <c r="BK19" s="809">
        <f>IFERROR(('Cash Flow Forecast'!BK35-BK18),"")</f>
        <v>23030</v>
      </c>
      <c r="BL19" s="809">
        <f>IFERROR(('Cash Flow Forecast'!BL35-BL18),"")</f>
        <v>23030</v>
      </c>
      <c r="BM19" s="809">
        <f>IFERROR(('Cash Flow Forecast'!BM35-BM18),"")</f>
        <v>23030</v>
      </c>
      <c r="BN19" s="809">
        <f>IFERROR(('Cash Flow Forecast'!BN35-BN18),"")</f>
        <v>23030</v>
      </c>
      <c r="BO19" s="809">
        <f>IFERROR(('Cash Flow Forecast'!BO35-BO18),"")</f>
        <v>23030</v>
      </c>
      <c r="BP19" s="809">
        <f>IFERROR(('Cash Flow Forecast'!BP35-BP18),"")</f>
        <v>23030</v>
      </c>
      <c r="BQ19" s="809">
        <f>IFERROR(('Cash Flow Forecast'!BQ35-BQ18),"")</f>
        <v>23030</v>
      </c>
      <c r="BR19" s="809">
        <f>IFERROR(('Cash Flow Forecast'!BR35-BR18),"")</f>
        <v>23030</v>
      </c>
      <c r="BS19" s="809">
        <f>IFERROR(('Cash Flow Forecast'!BS35-BS18),"")</f>
        <v>23030</v>
      </c>
      <c r="BT19" s="809">
        <f>IFERROR(('Cash Flow Forecast'!BT35-BT18),"")</f>
        <v>23030</v>
      </c>
      <c r="BU19" s="809">
        <f>IFERROR(('Cash Flow Forecast'!BU35-BU18),"")</f>
        <v>23030</v>
      </c>
      <c r="BV19" s="809">
        <f>IFERROR(('Cash Flow Forecast'!BV35-BV18),"")</f>
        <v>23030</v>
      </c>
      <c r="BW19" s="809">
        <f>IFERROR(('Cash Flow Forecast'!BW35-BW18),"")</f>
        <v>23030</v>
      </c>
      <c r="BX19" s="809">
        <f>IFERROR(('Cash Flow Forecast'!BX35-BX18),"")</f>
        <v>23030</v>
      </c>
      <c r="BY19" s="809"/>
    </row>
    <row r="20" spans="1:90" ht="22.15" customHeight="1">
      <c r="A20" s="483"/>
    </row>
    <row r="21" spans="1:90" customFormat="1" ht="7.9" customHeight="1" thickBot="1">
      <c r="A21" s="483"/>
      <c r="B21" s="789"/>
      <c r="C21" s="790"/>
      <c r="D21" s="791"/>
      <c r="E21" s="791" t="s">
        <v>1244</v>
      </c>
      <c r="F21" s="792"/>
      <c r="G21" s="793"/>
      <c r="H21" s="794"/>
      <c r="I21" s="795"/>
      <c r="J21" s="791"/>
      <c r="K21" s="791"/>
      <c r="L21" s="794"/>
      <c r="M21" s="794"/>
      <c r="N21" s="794"/>
      <c r="O21" s="794"/>
      <c r="P21" s="794"/>
      <c r="Q21" s="794"/>
      <c r="R21" s="794"/>
      <c r="S21" s="794"/>
      <c r="T21" s="794"/>
      <c r="U21" s="794"/>
      <c r="V21" s="794"/>
      <c r="W21" s="794"/>
      <c r="X21" s="794"/>
      <c r="Y21" s="794"/>
      <c r="Z21" s="794"/>
      <c r="AA21" s="794"/>
      <c r="AB21" s="794"/>
      <c r="AC21" s="794"/>
      <c r="AD21" s="794"/>
      <c r="AE21" s="794"/>
      <c r="AF21" s="794"/>
      <c r="AG21" s="794"/>
      <c r="AH21" s="794"/>
      <c r="AI21" s="794"/>
      <c r="AJ21" s="794"/>
      <c r="AK21" s="794"/>
      <c r="AL21" s="794"/>
      <c r="AM21" s="794"/>
      <c r="AN21" s="794"/>
      <c r="AO21" s="794"/>
      <c r="AP21" s="794"/>
      <c r="AQ21" s="794"/>
      <c r="AR21" s="794"/>
      <c r="AS21" s="794"/>
      <c r="AT21" s="794"/>
      <c r="AU21" s="794"/>
      <c r="AV21" s="794"/>
      <c r="AW21" s="794"/>
      <c r="AX21" s="794"/>
      <c r="AY21" s="794"/>
      <c r="AZ21" s="794"/>
      <c r="BA21" s="794"/>
      <c r="BB21" s="794"/>
      <c r="BC21" s="794"/>
      <c r="BD21" s="794"/>
      <c r="BE21" s="794"/>
      <c r="BF21" s="794"/>
      <c r="BG21" s="794"/>
      <c r="BH21" s="794"/>
      <c r="BI21" s="794"/>
      <c r="BJ21" s="794"/>
      <c r="BK21" s="794"/>
      <c r="BL21" s="794"/>
      <c r="BM21" s="794"/>
      <c r="BN21" s="794"/>
      <c r="BO21" s="794"/>
      <c r="BP21" s="794"/>
      <c r="BQ21" s="794"/>
      <c r="BR21" s="794"/>
      <c r="BS21" s="794"/>
      <c r="BT21" s="794"/>
      <c r="BU21" s="794"/>
      <c r="BV21" s="794"/>
      <c r="BW21" s="794"/>
      <c r="BX21" s="794"/>
      <c r="BY21" s="794"/>
    </row>
    <row r="22" spans="1:90" s="822" customFormat="1" ht="19.899999999999999" customHeight="1">
      <c r="A22" s="483"/>
      <c r="B22" s="808" t="s">
        <v>1245</v>
      </c>
      <c r="C22" s="818"/>
      <c r="D22" s="819" t="str">
        <f t="shared" ref="D22:BO22" si="13">IF(MONTH(D13) = 1, $H$7, "")</f>
        <v/>
      </c>
      <c r="E22" s="819" t="str">
        <f t="shared" si="13"/>
        <v/>
      </c>
      <c r="F22" s="819" t="str">
        <f t="shared" si="13"/>
        <v/>
      </c>
      <c r="G22" s="819" t="str">
        <f t="shared" si="13"/>
        <v/>
      </c>
      <c r="H22" s="819" t="str">
        <f t="shared" si="13"/>
        <v/>
      </c>
      <c r="I22" s="819" t="str">
        <f t="shared" si="13"/>
        <v/>
      </c>
      <c r="J22" s="819" t="str">
        <f t="shared" si="13"/>
        <v/>
      </c>
      <c r="K22" s="819">
        <f t="shared" si="13"/>
        <v>4.8000000000000001E-2</v>
      </c>
      <c r="L22" s="819" t="str">
        <f t="shared" si="13"/>
        <v/>
      </c>
      <c r="M22" s="819" t="str">
        <f t="shared" si="13"/>
        <v/>
      </c>
      <c r="N22" s="819" t="str">
        <f t="shared" si="13"/>
        <v/>
      </c>
      <c r="O22" s="819" t="str">
        <f t="shared" si="13"/>
        <v/>
      </c>
      <c r="P22" s="819" t="str">
        <f t="shared" si="13"/>
        <v/>
      </c>
      <c r="Q22" s="819" t="str">
        <f t="shared" si="13"/>
        <v/>
      </c>
      <c r="R22" s="819" t="str">
        <f t="shared" si="13"/>
        <v/>
      </c>
      <c r="S22" s="819" t="str">
        <f t="shared" si="13"/>
        <v/>
      </c>
      <c r="T22" s="819" t="str">
        <f t="shared" si="13"/>
        <v/>
      </c>
      <c r="U22" s="819" t="str">
        <f t="shared" si="13"/>
        <v/>
      </c>
      <c r="V22" s="819" t="str">
        <f t="shared" si="13"/>
        <v/>
      </c>
      <c r="W22" s="819">
        <f t="shared" si="13"/>
        <v>4.8000000000000001E-2</v>
      </c>
      <c r="X22" s="819" t="str">
        <f t="shared" si="13"/>
        <v/>
      </c>
      <c r="Y22" s="819" t="str">
        <f t="shared" si="13"/>
        <v/>
      </c>
      <c r="Z22" s="819" t="str">
        <f t="shared" si="13"/>
        <v/>
      </c>
      <c r="AA22" s="819" t="str">
        <f t="shared" si="13"/>
        <v/>
      </c>
      <c r="AB22" s="819" t="str">
        <f t="shared" si="13"/>
        <v/>
      </c>
      <c r="AC22" s="819" t="str">
        <f t="shared" si="13"/>
        <v/>
      </c>
      <c r="AD22" s="819" t="str">
        <f t="shared" si="13"/>
        <v/>
      </c>
      <c r="AE22" s="819" t="str">
        <f t="shared" si="13"/>
        <v/>
      </c>
      <c r="AF22" s="819" t="str">
        <f t="shared" si="13"/>
        <v/>
      </c>
      <c r="AG22" s="819" t="str">
        <f t="shared" si="13"/>
        <v/>
      </c>
      <c r="AH22" s="819" t="str">
        <f t="shared" si="13"/>
        <v/>
      </c>
      <c r="AI22" s="819">
        <f t="shared" si="13"/>
        <v>4.8000000000000001E-2</v>
      </c>
      <c r="AJ22" s="819" t="str">
        <f t="shared" si="13"/>
        <v/>
      </c>
      <c r="AK22" s="819" t="str">
        <f t="shared" si="13"/>
        <v/>
      </c>
      <c r="AL22" s="819" t="str">
        <f t="shared" si="13"/>
        <v/>
      </c>
      <c r="AM22" s="819" t="str">
        <f t="shared" si="13"/>
        <v/>
      </c>
      <c r="AN22" s="819" t="str">
        <f t="shared" si="13"/>
        <v/>
      </c>
      <c r="AO22" s="819" t="str">
        <f t="shared" si="13"/>
        <v/>
      </c>
      <c r="AP22" s="819" t="str">
        <f t="shared" si="13"/>
        <v/>
      </c>
      <c r="AQ22" s="819" t="str">
        <f t="shared" si="13"/>
        <v/>
      </c>
      <c r="AR22" s="819" t="str">
        <f t="shared" si="13"/>
        <v/>
      </c>
      <c r="AS22" s="819" t="str">
        <f t="shared" si="13"/>
        <v/>
      </c>
      <c r="AT22" s="819" t="str">
        <f t="shared" si="13"/>
        <v/>
      </c>
      <c r="AU22" s="819">
        <f t="shared" si="13"/>
        <v>4.8000000000000001E-2</v>
      </c>
      <c r="AV22" s="819" t="str">
        <f t="shared" si="13"/>
        <v/>
      </c>
      <c r="AW22" s="819" t="str">
        <f t="shared" si="13"/>
        <v/>
      </c>
      <c r="AX22" s="819" t="str">
        <f t="shared" si="13"/>
        <v/>
      </c>
      <c r="AY22" s="819" t="str">
        <f t="shared" si="13"/>
        <v/>
      </c>
      <c r="AZ22" s="819" t="str">
        <f t="shared" si="13"/>
        <v/>
      </c>
      <c r="BA22" s="819" t="str">
        <f t="shared" si="13"/>
        <v/>
      </c>
      <c r="BB22" s="819" t="str">
        <f t="shared" si="13"/>
        <v/>
      </c>
      <c r="BC22" s="819" t="str">
        <f t="shared" si="13"/>
        <v/>
      </c>
      <c r="BD22" s="819" t="str">
        <f t="shared" si="13"/>
        <v/>
      </c>
      <c r="BE22" s="819" t="str">
        <f t="shared" si="13"/>
        <v/>
      </c>
      <c r="BF22" s="819" t="str">
        <f t="shared" si="13"/>
        <v/>
      </c>
      <c r="BG22" s="819">
        <f t="shared" si="13"/>
        <v>4.8000000000000001E-2</v>
      </c>
      <c r="BH22" s="819" t="str">
        <f t="shared" si="13"/>
        <v/>
      </c>
      <c r="BI22" s="819" t="str">
        <f t="shared" si="13"/>
        <v/>
      </c>
      <c r="BJ22" s="819" t="str">
        <f t="shared" si="13"/>
        <v/>
      </c>
      <c r="BK22" s="819" t="str">
        <f t="shared" si="13"/>
        <v/>
      </c>
      <c r="BL22" s="819" t="str">
        <f t="shared" si="13"/>
        <v/>
      </c>
      <c r="BM22" s="819" t="str">
        <f t="shared" si="13"/>
        <v/>
      </c>
      <c r="BN22" s="819" t="str">
        <f t="shared" si="13"/>
        <v/>
      </c>
      <c r="BO22" s="819" t="str">
        <f t="shared" si="13"/>
        <v/>
      </c>
      <c r="BP22" s="819" t="str">
        <f t="shared" ref="BP22:BX22" si="14">IF(MONTH(BP13) = 1, $H$7, "")</f>
        <v/>
      </c>
      <c r="BQ22" s="819" t="str">
        <f t="shared" si="14"/>
        <v/>
      </c>
      <c r="BR22" s="819" t="str">
        <f t="shared" si="14"/>
        <v/>
      </c>
      <c r="BS22" s="819">
        <f t="shared" si="14"/>
        <v>4.8000000000000001E-2</v>
      </c>
      <c r="BT22" s="819" t="str">
        <f t="shared" si="14"/>
        <v/>
      </c>
      <c r="BU22" s="819" t="str">
        <f t="shared" si="14"/>
        <v/>
      </c>
      <c r="BV22" s="819" t="str">
        <f t="shared" si="14"/>
        <v/>
      </c>
      <c r="BW22" s="819" t="str">
        <f t="shared" si="14"/>
        <v/>
      </c>
      <c r="BX22" s="819" t="str">
        <f t="shared" si="14"/>
        <v/>
      </c>
      <c r="BY22" s="820"/>
      <c r="BZ22" s="821"/>
      <c r="CA22" s="821"/>
      <c r="CB22" s="821"/>
      <c r="CC22" s="821"/>
      <c r="CD22" s="821"/>
      <c r="CE22" s="821"/>
      <c r="CF22" s="821"/>
      <c r="CG22" s="821"/>
      <c r="CH22" s="821"/>
      <c r="CI22" s="821"/>
      <c r="CJ22" s="821"/>
      <c r="CK22" s="821"/>
      <c r="CL22" s="821"/>
    </row>
    <row r="23" spans="1:90" ht="7.9" customHeight="1">
      <c r="A23" s="483"/>
      <c r="B23" s="789"/>
      <c r="C23" s="790"/>
      <c r="D23" s="791"/>
      <c r="E23" s="791"/>
      <c r="F23" s="792"/>
      <c r="G23" s="793"/>
      <c r="H23" s="794"/>
      <c r="I23" s="795"/>
      <c r="J23" s="791"/>
      <c r="K23" s="791"/>
      <c r="L23" s="794"/>
      <c r="M23" s="794"/>
      <c r="N23" s="794"/>
      <c r="O23" s="794"/>
      <c r="P23" s="794"/>
      <c r="Q23" s="794"/>
      <c r="R23" s="794"/>
      <c r="S23" s="794"/>
      <c r="T23" s="794"/>
      <c r="U23" s="794"/>
      <c r="V23" s="794"/>
      <c r="W23" s="794"/>
      <c r="X23" s="794"/>
      <c r="Y23" s="794"/>
      <c r="Z23" s="794"/>
      <c r="AA23" s="794"/>
      <c r="AB23" s="794"/>
      <c r="AC23" s="794"/>
      <c r="AD23" s="794"/>
      <c r="AE23" s="794"/>
      <c r="AF23" s="794"/>
      <c r="AG23" s="794"/>
      <c r="AH23" s="794"/>
      <c r="AI23" s="794"/>
      <c r="AJ23" s="794"/>
      <c r="AK23" s="794"/>
      <c r="AL23" s="794"/>
      <c r="AM23" s="794"/>
      <c r="AN23" s="794"/>
      <c r="AO23" s="794"/>
      <c r="AP23" s="794"/>
      <c r="AQ23" s="794"/>
      <c r="AR23" s="794"/>
      <c r="AS23" s="794"/>
      <c r="AT23" s="794"/>
      <c r="AU23" s="794"/>
      <c r="AV23" s="794"/>
      <c r="AW23" s="794"/>
      <c r="AX23" s="794"/>
      <c r="AY23" s="794"/>
      <c r="AZ23" s="794"/>
      <c r="BA23" s="794"/>
      <c r="BB23" s="794"/>
      <c r="BC23" s="794"/>
      <c r="BD23" s="794"/>
      <c r="BE23" s="794"/>
      <c r="BF23" s="794"/>
      <c r="BG23" s="794"/>
      <c r="BH23" s="794"/>
      <c r="BI23" s="794"/>
      <c r="BJ23" s="794"/>
      <c r="BK23" s="794"/>
      <c r="BL23" s="794"/>
      <c r="BM23" s="794"/>
      <c r="BN23" s="794"/>
      <c r="BO23" s="794"/>
      <c r="BP23" s="794"/>
      <c r="BQ23" s="794"/>
      <c r="BR23" s="794"/>
      <c r="BS23" s="794"/>
      <c r="BT23" s="794"/>
      <c r="BU23" s="794"/>
      <c r="BV23" s="794"/>
      <c r="BW23" s="794"/>
      <c r="BX23" s="794"/>
      <c r="BY23" s="794"/>
    </row>
    <row r="24" spans="1:90" ht="22.15" customHeight="1">
      <c r="A24" s="483"/>
    </row>
    <row r="25" spans="1:90" ht="22.15" customHeight="1" thickBot="1">
      <c r="A25" s="483"/>
      <c r="B25" s="766" t="s">
        <v>1246</v>
      </c>
      <c r="C25" s="767"/>
      <c r="D25" s="823"/>
      <c r="E25" s="823"/>
      <c r="F25" s="823"/>
      <c r="G25" s="823"/>
      <c r="H25" s="823"/>
      <c r="I25" s="823"/>
      <c r="J25" s="823"/>
      <c r="K25" s="823"/>
      <c r="L25" s="823"/>
      <c r="M25" s="823"/>
      <c r="N25" s="823"/>
      <c r="O25" s="823"/>
      <c r="P25" s="823"/>
      <c r="Q25" s="823"/>
      <c r="R25" s="823"/>
      <c r="S25" s="823"/>
      <c r="T25" s="823"/>
      <c r="U25" s="823"/>
      <c r="V25" s="823"/>
      <c r="W25" s="823"/>
      <c r="X25" s="823"/>
      <c r="Y25" s="823"/>
      <c r="Z25" s="823"/>
      <c r="AA25" s="823"/>
      <c r="AB25" s="823"/>
      <c r="AC25" s="823"/>
      <c r="AD25" s="823"/>
      <c r="AE25" s="823"/>
      <c r="AF25" s="823"/>
      <c r="AG25" s="823"/>
      <c r="AH25" s="823"/>
      <c r="AI25" s="823"/>
      <c r="AJ25" s="823"/>
      <c r="AK25" s="823"/>
      <c r="AL25" s="823"/>
      <c r="AM25" s="823"/>
      <c r="AN25" s="823"/>
      <c r="AO25" s="823"/>
      <c r="AP25" s="823"/>
      <c r="AQ25" s="823"/>
      <c r="AR25" s="823"/>
      <c r="AS25" s="823"/>
      <c r="AT25" s="823"/>
      <c r="AU25" s="823"/>
      <c r="AV25" s="823"/>
      <c r="AW25" s="823"/>
      <c r="AX25" s="823"/>
      <c r="AY25" s="823"/>
      <c r="AZ25" s="823"/>
      <c r="BA25" s="823"/>
      <c r="BB25" s="823"/>
      <c r="BC25" s="823"/>
      <c r="BD25" s="823"/>
      <c r="BE25" s="823"/>
      <c r="BF25" s="823"/>
      <c r="BG25" s="823"/>
      <c r="BH25" s="823"/>
      <c r="BI25" s="823"/>
      <c r="BJ25" s="823"/>
      <c r="BK25" s="823"/>
      <c r="BL25" s="823"/>
      <c r="BM25" s="823"/>
      <c r="BN25" s="823"/>
      <c r="BO25" s="823"/>
      <c r="BP25" s="823"/>
      <c r="BQ25" s="823"/>
      <c r="BR25" s="823"/>
      <c r="BS25" s="823"/>
      <c r="BT25" s="823"/>
      <c r="BU25" s="823"/>
      <c r="BV25" s="823"/>
      <c r="BW25" s="823"/>
      <c r="BX25" s="823"/>
      <c r="BY25" s="824"/>
    </row>
    <row r="26" spans="1:90" ht="22.15" customHeight="1">
      <c r="A26" s="483"/>
    </row>
    <row r="27" spans="1:90" ht="22.15" customHeight="1">
      <c r="A27" s="483"/>
      <c r="B27" s="825"/>
      <c r="C27" s="825" t="s">
        <v>1274</v>
      </c>
      <c r="D27" s="826">
        <v>1000</v>
      </c>
      <c r="E27" s="826">
        <v>1000</v>
      </c>
      <c r="F27" s="826">
        <v>20000</v>
      </c>
      <c r="G27" s="826">
        <v>30</v>
      </c>
      <c r="H27" s="826" t="str">
        <f>IF(AND(H13&lt;&gt;"", 'EXTRATO FINANC PROJETO'!J$11&lt;&gt;""),
    IF(AND(YEAR(H13)=YEAR('EXTRATO FINANC PROJETO'!J$11), MONTH(H13)=MONTH('EXTRATO FINANC PROJETO'!J$11)),
       'EXTRATO FINANC PROJETO'!J12,
       ""),
    "")</f>
        <v/>
      </c>
      <c r="I27" s="826" t="str">
        <f>IF(AND(I13&lt;&gt;"", 'EXTRATO FINANC PROJETO'!K$11&lt;&gt;""),
    IF(AND(YEAR(I13)=YEAR('EXTRATO FINANC PROJETO'!K$11), MONTH(I13)=MONTH('EXTRATO FINANC PROJETO'!K$11)),
       'EXTRATO FINANC PROJETO'!K12,
       ""),
    "")</f>
        <v/>
      </c>
      <c r="J27" s="826" t="str">
        <f>IF(AND(J13&lt;&gt;"", 'EXTRATO FINANC PROJETO'!L$11&lt;&gt;""),
    IF(AND(YEAR(J13)=YEAR('EXTRATO FINANC PROJETO'!L$11), MONTH(J13)=MONTH('EXTRATO FINANC PROJETO'!L$11)),
       'EXTRATO FINANC PROJETO'!L12,
       ""),
    "")</f>
        <v/>
      </c>
      <c r="K27" s="826" t="str">
        <f>IF(AND(K13&lt;&gt;"", 'EXTRATO FINANC PROJETO'!M$11&lt;&gt;""),
    IF(AND(YEAR(K13)=YEAR('EXTRATO FINANC PROJETO'!M$11), MONTH(K13)=MONTH('EXTRATO FINANC PROJETO'!M$11)),
       'EXTRATO FINANC PROJETO'!M12,
       ""),
    "")</f>
        <v/>
      </c>
      <c r="L27" s="826" t="str">
        <f>IF(AND(L13&lt;&gt;"", 'EXTRATO FINANC PROJETO'!N$11&lt;&gt;""),
    IF(AND(YEAR(L13)=YEAR('EXTRATO FINANC PROJETO'!N$11), MONTH(L13)=MONTH('EXTRATO FINANC PROJETO'!N$11)),
       'EXTRATO FINANC PROJETO'!N12,
       ""),
    "")</f>
        <v/>
      </c>
      <c r="M27" s="826" t="str">
        <f>IF(AND(M13&lt;&gt;"", 'EXTRATO FINANC PROJETO'!O$11&lt;&gt;""),
    IF(AND(YEAR(M13)=YEAR('EXTRATO FINANC PROJETO'!O$11), MONTH(M13)=MONTH('EXTRATO FINANC PROJETO'!O$11)),
       'EXTRATO FINANC PROJETO'!O12,
       ""),
    "")</f>
        <v/>
      </c>
      <c r="N27" s="826" t="str">
        <f>IF(AND(N13&lt;&gt;"", 'EXTRATO FINANC PROJETO'!P$11&lt;&gt;""),
    IF(AND(YEAR(N13)=YEAR('EXTRATO FINANC PROJETO'!P$11), MONTH(N13)=MONTH('EXTRATO FINANC PROJETO'!P$11)),
       'EXTRATO FINANC PROJETO'!P12,
       ""),
    "")</f>
        <v/>
      </c>
      <c r="O27" s="826" t="str">
        <f>IF(AND(O13&lt;&gt;"", 'EXTRATO FINANC PROJETO'!Q$11&lt;&gt;""),
    IF(AND(YEAR(O13)=YEAR('EXTRATO FINANC PROJETO'!Q$11), MONTH(O13)=MONTH('EXTRATO FINANC PROJETO'!Q$11)),
       'EXTRATO FINANC PROJETO'!Q12,
       ""),
    "")</f>
        <v/>
      </c>
      <c r="P27" s="826" t="str">
        <f>IF(AND(P13&lt;&gt;"", 'EXTRATO FINANC PROJETO'!R$11&lt;&gt;""),
    IF(AND(YEAR(P13)=YEAR('EXTRATO FINANC PROJETO'!R$11), MONTH(P13)=MONTH('EXTRATO FINANC PROJETO'!R$11)),
       'EXTRATO FINANC PROJETO'!R12,
       ""),
    "")</f>
        <v/>
      </c>
      <c r="Q27" s="826" t="str">
        <f>IF(AND(Q13&lt;&gt;"", 'EXTRATO FINANC PROJETO'!S$11&lt;&gt;""),
    IF(AND(YEAR(Q13)=YEAR('EXTRATO FINANC PROJETO'!S$11), MONTH(Q13)=MONTH('EXTRATO FINANC PROJETO'!S$11)),
       'EXTRATO FINANC PROJETO'!S12,
       ""),
    "")</f>
        <v/>
      </c>
      <c r="R27" s="826" t="str">
        <f>IF(AND(R13&lt;&gt;"", 'EXTRATO FINANC PROJETO'!T$11&lt;&gt;""),
    IF(AND(YEAR(R13)=YEAR('EXTRATO FINANC PROJETO'!T$11), MONTH(R13)=MONTH('EXTRATO FINANC PROJETO'!T$11)),
       'EXTRATO FINANC PROJETO'!T12,
       ""),
    "")</f>
        <v/>
      </c>
      <c r="S27" s="826" t="str">
        <f>IF(AND(S13&lt;&gt;"", 'EXTRATO FINANC PROJETO'!U$11&lt;&gt;""),
    IF(AND(YEAR(S13)=YEAR('EXTRATO FINANC PROJETO'!U$11), MONTH(S13)=MONTH('EXTRATO FINANC PROJETO'!U$11)),
       'EXTRATO FINANC PROJETO'!U12,
       ""),
    "")</f>
        <v/>
      </c>
      <c r="T27" s="826" t="str">
        <f>IF(AND(T13&lt;&gt;"", 'EXTRATO FINANC PROJETO'!V$11&lt;&gt;""),
    IF(AND(YEAR(T13)=YEAR('EXTRATO FINANC PROJETO'!V$11), MONTH(T13)=MONTH('EXTRATO FINANC PROJETO'!V$11)),
       'EXTRATO FINANC PROJETO'!V12,
       ""),
    "")</f>
        <v/>
      </c>
      <c r="U27" s="826" t="str">
        <f>IF(AND(U13&lt;&gt;"", 'EXTRATO FINANC PROJETO'!W$11&lt;&gt;""),
    IF(AND(YEAR(U13)=YEAR('EXTRATO FINANC PROJETO'!W$11), MONTH(U13)=MONTH('EXTRATO FINANC PROJETO'!W$11)),
       'EXTRATO FINANC PROJETO'!W12,
       ""),
    "")</f>
        <v/>
      </c>
      <c r="V27" s="826" t="str">
        <f>IF(AND(V13&lt;&gt;"", 'EXTRATO FINANC PROJETO'!X$11&lt;&gt;""),
    IF(AND(YEAR(V13)=YEAR('EXTRATO FINANC PROJETO'!X$11), MONTH(V13)=MONTH('EXTRATO FINANC PROJETO'!X$11)),
       'EXTRATO FINANC PROJETO'!X12,
       ""),
    "")</f>
        <v/>
      </c>
      <c r="W27" s="826" t="str">
        <f>IF(AND(W13&lt;&gt;"", 'EXTRATO FINANC PROJETO'!Y$11&lt;&gt;""),
    IF(AND(YEAR(W13)=YEAR('EXTRATO FINANC PROJETO'!Y$11), MONTH(W13)=MONTH('EXTRATO FINANC PROJETO'!Y$11)),
       'EXTRATO FINANC PROJETO'!Y12,
       ""),
    "")</f>
        <v/>
      </c>
      <c r="X27" s="826" t="str">
        <f>IF(AND(X13&lt;&gt;"", 'EXTRATO FINANC PROJETO'!Z$11&lt;&gt;""),
    IF(AND(YEAR(X13)=YEAR('EXTRATO FINANC PROJETO'!Z$11), MONTH(X13)=MONTH('EXTRATO FINANC PROJETO'!Z$11)),
       'EXTRATO FINANC PROJETO'!Z12,
       ""),
    "")</f>
        <v/>
      </c>
      <c r="Y27" s="826" t="str">
        <f>IF(AND(Y13&lt;&gt;"", 'EXTRATO FINANC PROJETO'!AA$11&lt;&gt;""),
    IF(AND(YEAR(Y13)=YEAR('EXTRATO FINANC PROJETO'!AA$11), MONTH(Y13)=MONTH('EXTRATO FINANC PROJETO'!AA$11)),
       'EXTRATO FINANC PROJETO'!AA12,
       ""),
    "")</f>
        <v/>
      </c>
      <c r="Z27" s="826" t="str">
        <f>IF(AND(Z13&lt;&gt;"", 'EXTRATO FINANC PROJETO'!AB$11&lt;&gt;""),
    IF(AND(YEAR(Z13)=YEAR('EXTRATO FINANC PROJETO'!AB$11), MONTH(Z13)=MONTH('EXTRATO FINANC PROJETO'!AB$11)),
       'EXTRATO FINANC PROJETO'!AB12,
       ""),
    "")</f>
        <v/>
      </c>
      <c r="AA27" s="826" t="str">
        <f>IF(AND(AA13&lt;&gt;"", 'EXTRATO FINANC PROJETO'!AC$11&lt;&gt;""),
    IF(AND(YEAR(AA13)=YEAR('EXTRATO FINANC PROJETO'!AC$11), MONTH(AA13)=MONTH('EXTRATO FINANC PROJETO'!AC$11)),
       'EXTRATO FINANC PROJETO'!AC12,
       ""),
    "")</f>
        <v/>
      </c>
      <c r="AB27" s="826" t="str">
        <f>IF(AND(AB13&lt;&gt;"", 'EXTRATO FINANC PROJETO'!AD$11&lt;&gt;""),
    IF(AND(YEAR(AB13)=YEAR('EXTRATO FINANC PROJETO'!AD$11), MONTH(AB13)=MONTH('EXTRATO FINANC PROJETO'!AD$11)),
       'EXTRATO FINANC PROJETO'!AD12,
       ""),
    "")</f>
        <v/>
      </c>
      <c r="AC27" s="826" t="str">
        <f>IF(AND(AC13&lt;&gt;"", 'EXTRATO FINANC PROJETO'!AE$11&lt;&gt;""),
    IF(AND(YEAR(AC13)=YEAR('EXTRATO FINANC PROJETO'!AE$11), MONTH(AC13)=MONTH('EXTRATO FINANC PROJETO'!AE$11)),
       'EXTRATO FINANC PROJETO'!AE12,
       ""),
    "")</f>
        <v/>
      </c>
      <c r="AD27" s="826" t="str">
        <f>IF(AND(AD13&lt;&gt;"", 'EXTRATO FINANC PROJETO'!AF$11&lt;&gt;""),
    IF(AND(YEAR(AD13)=YEAR('EXTRATO FINANC PROJETO'!AF$11), MONTH(AD13)=MONTH('EXTRATO FINANC PROJETO'!AF$11)),
       'EXTRATO FINANC PROJETO'!AF12,
       ""),
    "")</f>
        <v/>
      </c>
      <c r="AE27" s="826" t="str">
        <f>IF(AND(AE13&lt;&gt;"", 'EXTRATO FINANC PROJETO'!AG$11&lt;&gt;""),
    IF(AND(YEAR(AE13)=YEAR('EXTRATO FINANC PROJETO'!AG$11), MONTH(AE13)=MONTH('EXTRATO FINANC PROJETO'!AG$11)),
       'EXTRATO FINANC PROJETO'!AG12,
       ""),
    "")</f>
        <v/>
      </c>
      <c r="AF27" s="826" t="str">
        <f>IF(AND(AF13&lt;&gt;"", 'EXTRATO FINANC PROJETO'!AH$11&lt;&gt;""),
    IF(AND(YEAR(AF13)=YEAR('EXTRATO FINANC PROJETO'!AH$11), MONTH(AF13)=MONTH('EXTRATO FINANC PROJETO'!AH$11)),
       'EXTRATO FINANC PROJETO'!AH12,
       ""),
    "")</f>
        <v/>
      </c>
      <c r="AG27" s="826" t="str">
        <f>IF(AND(AG13&lt;&gt;"", 'EXTRATO FINANC PROJETO'!AI$11&lt;&gt;""),
    IF(AND(YEAR(AG13)=YEAR('EXTRATO FINANC PROJETO'!AI$11), MONTH(AG13)=MONTH('EXTRATO FINANC PROJETO'!AI$11)),
       'EXTRATO FINANC PROJETO'!AI12,
       ""),
    "")</f>
        <v/>
      </c>
      <c r="AH27" s="826" t="str">
        <f>IF(AND(AH13&lt;&gt;"", 'EXTRATO FINANC PROJETO'!AJ$11&lt;&gt;""),
    IF(AND(YEAR(AH13)=YEAR('EXTRATO FINANC PROJETO'!AJ$11), MONTH(AH13)=MONTH('EXTRATO FINANC PROJETO'!AJ$11)),
       'EXTRATO FINANC PROJETO'!AJ12,
       ""),
    "")</f>
        <v/>
      </c>
      <c r="AI27" s="826" t="str">
        <f>IF(AND(AI13&lt;&gt;"", 'EXTRATO FINANC PROJETO'!AK$11&lt;&gt;""),
    IF(AND(YEAR(AI13)=YEAR('EXTRATO FINANC PROJETO'!AK$11), MONTH(AI13)=MONTH('EXTRATO FINANC PROJETO'!AK$11)),
       'EXTRATO FINANC PROJETO'!AK12,
       ""),
    "")</f>
        <v/>
      </c>
      <c r="AJ27" s="826" t="str">
        <f>IF(AND(AJ13&lt;&gt;"", 'EXTRATO FINANC PROJETO'!AL$11&lt;&gt;""),
    IF(AND(YEAR(AJ13)=YEAR('EXTRATO FINANC PROJETO'!AL$11), MONTH(AJ13)=MONTH('EXTRATO FINANC PROJETO'!AL$11)),
       'EXTRATO FINANC PROJETO'!AL12,
       ""),
    "")</f>
        <v/>
      </c>
      <c r="AK27" s="826" t="str">
        <f>IF(AND(AK13&lt;&gt;"", 'EXTRATO FINANC PROJETO'!AM$11&lt;&gt;""),
    IF(AND(YEAR(AK13)=YEAR('EXTRATO FINANC PROJETO'!AM$11), MONTH(AK13)=MONTH('EXTRATO FINANC PROJETO'!AM$11)),
       'EXTRATO FINANC PROJETO'!AM12,
       ""),
    "")</f>
        <v/>
      </c>
      <c r="AL27" s="826" t="str">
        <f>IF(AND(AL13&lt;&gt;"", 'EXTRATO FINANC PROJETO'!AN$11&lt;&gt;""),
    IF(AND(YEAR(AL13)=YEAR('EXTRATO FINANC PROJETO'!AN$11), MONTH(AL13)=MONTH('EXTRATO FINANC PROJETO'!AN$11)),
       'EXTRATO FINANC PROJETO'!AN12,
       ""),
    "")</f>
        <v/>
      </c>
      <c r="AM27" s="826" t="str">
        <f>IF(AND(AM13&lt;&gt;"", 'EXTRATO FINANC PROJETO'!AO$11&lt;&gt;""),
    IF(AND(YEAR(AM13)=YEAR('EXTRATO FINANC PROJETO'!AO$11), MONTH(AM13)=MONTH('EXTRATO FINANC PROJETO'!AO$11)),
       'EXTRATO FINANC PROJETO'!AO12,
       ""),
    "")</f>
        <v/>
      </c>
      <c r="AN27" s="826" t="str">
        <f>IF(AND(AN13&lt;&gt;"", 'EXTRATO FINANC PROJETO'!AP$11&lt;&gt;""),
    IF(AND(YEAR(AN13)=YEAR('EXTRATO FINANC PROJETO'!AP$11), MONTH(AN13)=MONTH('EXTRATO FINANC PROJETO'!AP$11)),
       'EXTRATO FINANC PROJETO'!AP12,
       ""),
    "")</f>
        <v/>
      </c>
      <c r="AO27" s="826" t="str">
        <f>IF(AND(AO13&lt;&gt;"", 'EXTRATO FINANC PROJETO'!AQ$11&lt;&gt;""),
    IF(AND(YEAR(AO13)=YEAR('EXTRATO FINANC PROJETO'!AQ$11), MONTH(AO13)=MONTH('EXTRATO FINANC PROJETO'!AQ$11)),
       'EXTRATO FINANC PROJETO'!AQ12,
       ""),
    "")</f>
        <v/>
      </c>
      <c r="AP27" s="826" t="str">
        <f>IF(AND(AP13&lt;&gt;"", 'EXTRATO FINANC PROJETO'!AR$11&lt;&gt;""),
    IF(AND(YEAR(AP13)=YEAR('EXTRATO FINANC PROJETO'!AR$11), MONTH(AP13)=MONTH('EXTRATO FINANC PROJETO'!AR$11)),
       'EXTRATO FINANC PROJETO'!AR12,
       ""),
    "")</f>
        <v/>
      </c>
      <c r="AQ27" s="826" t="str">
        <f>IF(AND(AQ13&lt;&gt;"", 'EXTRATO FINANC PROJETO'!AS$11&lt;&gt;""),
    IF(AND(YEAR(AQ13)=YEAR('EXTRATO FINANC PROJETO'!AS$11), MONTH(AQ13)=MONTH('EXTRATO FINANC PROJETO'!AS$11)),
       'EXTRATO FINANC PROJETO'!AS12,
       ""),
    "")</f>
        <v/>
      </c>
      <c r="AR27" s="826" t="str">
        <f>IF(AND(AR13&lt;&gt;"", 'EXTRATO FINANC PROJETO'!AT$11&lt;&gt;""),
    IF(AND(YEAR(AR13)=YEAR('EXTRATO FINANC PROJETO'!AT$11), MONTH(AR13)=MONTH('EXTRATO FINANC PROJETO'!AT$11)),
       'EXTRATO FINANC PROJETO'!AT12,
       ""),
    "")</f>
        <v/>
      </c>
      <c r="AS27" s="826" t="str">
        <f>IF(AND(AS13&lt;&gt;"", 'EXTRATO FINANC PROJETO'!AU$11&lt;&gt;""),
    IF(AND(YEAR(AS13)=YEAR('EXTRATO FINANC PROJETO'!AU$11), MONTH(AS13)=MONTH('EXTRATO FINANC PROJETO'!AU$11)),
       'EXTRATO FINANC PROJETO'!AU12,
       ""),
    "")</f>
        <v/>
      </c>
      <c r="AT27" s="826" t="str">
        <f>IF(AND(AT13&lt;&gt;"", 'EXTRATO FINANC PROJETO'!AV$11&lt;&gt;""),
    IF(AND(YEAR(AT13)=YEAR('EXTRATO FINANC PROJETO'!AV$11), MONTH(AT13)=MONTH('EXTRATO FINANC PROJETO'!AV$11)),
       'EXTRATO FINANC PROJETO'!AV12,
       ""),
    "")</f>
        <v/>
      </c>
      <c r="AU27" s="826" t="str">
        <f>IF(AND(AU13&lt;&gt;"", 'EXTRATO FINANC PROJETO'!AW$11&lt;&gt;""),
    IF(AND(YEAR(AU13)=YEAR('EXTRATO FINANC PROJETO'!AW$11), MONTH(AU13)=MONTH('EXTRATO FINANC PROJETO'!AW$11)),
       'EXTRATO FINANC PROJETO'!AW12,
       ""),
    "")</f>
        <v/>
      </c>
      <c r="AV27" s="826" t="str">
        <f>IF(AND(AV13&lt;&gt;"", 'EXTRATO FINANC PROJETO'!AX$11&lt;&gt;""),
    IF(AND(YEAR(AV13)=YEAR('EXTRATO FINANC PROJETO'!AX$11), MONTH(AV13)=MONTH('EXTRATO FINANC PROJETO'!AX$11)),
       'EXTRATO FINANC PROJETO'!AX12,
       ""),
    "")</f>
        <v/>
      </c>
      <c r="AW27" s="826" t="str">
        <f>IF(AND(AW13&lt;&gt;"", 'EXTRATO FINANC PROJETO'!AY$11&lt;&gt;""),
    IF(AND(YEAR(AW13)=YEAR('EXTRATO FINANC PROJETO'!AY$11), MONTH(AW13)=MONTH('EXTRATO FINANC PROJETO'!AY$11)),
       'EXTRATO FINANC PROJETO'!AY12,
       ""),
    "")</f>
        <v/>
      </c>
      <c r="AX27" s="826" t="str">
        <f>IF(AND(AX13&lt;&gt;"", 'EXTRATO FINANC PROJETO'!AZ$11&lt;&gt;""),
    IF(AND(YEAR(AX13)=YEAR('EXTRATO FINANC PROJETO'!AZ$11), MONTH(AX13)=MONTH('EXTRATO FINANC PROJETO'!AZ$11)),
       'EXTRATO FINANC PROJETO'!AZ12,
       ""),
    "")</f>
        <v/>
      </c>
      <c r="AY27" s="826" t="str">
        <f>IF(AND(AY13&lt;&gt;"", 'EXTRATO FINANC PROJETO'!BA$11&lt;&gt;""),
    IF(AND(YEAR(AY13)=YEAR('EXTRATO FINANC PROJETO'!BA$11), MONTH(AY13)=MONTH('EXTRATO FINANC PROJETO'!BA$11)),
       'EXTRATO FINANC PROJETO'!BA12,
       ""),
    "")</f>
        <v/>
      </c>
      <c r="AZ27" s="826" t="str">
        <f>IF(AND(AZ13&lt;&gt;"", 'EXTRATO FINANC PROJETO'!BB$11&lt;&gt;""),
    IF(AND(YEAR(AZ13)=YEAR('EXTRATO FINANC PROJETO'!BB$11), MONTH(AZ13)=MONTH('EXTRATO FINANC PROJETO'!BB$11)),
       'EXTRATO FINANC PROJETO'!BB12,
       ""),
    "")</f>
        <v/>
      </c>
      <c r="BA27" s="826" t="str">
        <f>IF(AND(BA13&lt;&gt;"", 'EXTRATO FINANC PROJETO'!BC$11&lt;&gt;""),
    IF(AND(YEAR(BA13)=YEAR('EXTRATO FINANC PROJETO'!BC$11), MONTH(BA13)=MONTH('EXTRATO FINANC PROJETO'!BC$11)),
       'EXTRATO FINANC PROJETO'!BC12,
       ""),
    "")</f>
        <v/>
      </c>
      <c r="BB27" s="826" t="str">
        <f>IF(AND(BB13&lt;&gt;"", 'EXTRATO FINANC PROJETO'!BD$11&lt;&gt;""),
    IF(AND(YEAR(BB13)=YEAR('EXTRATO FINANC PROJETO'!BD$11), MONTH(BB13)=MONTH('EXTRATO FINANC PROJETO'!BD$11)),
       'EXTRATO FINANC PROJETO'!BD12,
       ""),
    "")</f>
        <v/>
      </c>
      <c r="BC27" s="826" t="str">
        <f>IF(AND(BC13&lt;&gt;"", 'EXTRATO FINANC PROJETO'!BE$11&lt;&gt;""),
    IF(AND(YEAR(BC13)=YEAR('EXTRATO FINANC PROJETO'!BE$11), MONTH(BC13)=MONTH('EXTRATO FINANC PROJETO'!BE$11)),
       'EXTRATO FINANC PROJETO'!BE12,
       ""),
    "")</f>
        <v/>
      </c>
      <c r="BD27" s="826" t="str">
        <f>IF(AND(BD13&lt;&gt;"", 'EXTRATO FINANC PROJETO'!BF$11&lt;&gt;""),
    IF(AND(YEAR(BD13)=YEAR('EXTRATO FINANC PROJETO'!BF$11), MONTH(BD13)=MONTH('EXTRATO FINANC PROJETO'!BF$11)),
       'EXTRATO FINANC PROJETO'!BF12,
       ""),
    "")</f>
        <v/>
      </c>
      <c r="BE27" s="826" t="str">
        <f>IF(AND(BE13&lt;&gt;"", 'EXTRATO FINANC PROJETO'!BG$11&lt;&gt;""),
    IF(AND(YEAR(BE13)=YEAR('EXTRATO FINANC PROJETO'!BG$11), MONTH(BE13)=MONTH('EXTRATO FINANC PROJETO'!BG$11)),
       'EXTRATO FINANC PROJETO'!BG12,
       ""),
    "")</f>
        <v/>
      </c>
      <c r="BF27" s="826" t="str">
        <f>IF(AND(BF13&lt;&gt;"", 'EXTRATO FINANC PROJETO'!BH$11&lt;&gt;""),
    IF(AND(YEAR(BF13)=YEAR('EXTRATO FINANC PROJETO'!BH$11), MONTH(BF13)=MONTH('EXTRATO FINANC PROJETO'!BH$11)),
       'EXTRATO FINANC PROJETO'!BH12,
       ""),
    "")</f>
        <v/>
      </c>
      <c r="BG27" s="826" t="str">
        <f>IF(AND(BG13&lt;&gt;"", 'EXTRATO FINANC PROJETO'!BI$11&lt;&gt;""),
    IF(AND(YEAR(BG13)=YEAR('EXTRATO FINANC PROJETO'!BI$11), MONTH(BG13)=MONTH('EXTRATO FINANC PROJETO'!BI$11)),
       'EXTRATO FINANC PROJETO'!BI12,
       ""),
    "")</f>
        <v/>
      </c>
      <c r="BH27" s="826" t="str">
        <f>IF(AND(BH13&lt;&gt;"", 'EXTRATO FINANC PROJETO'!BJ$11&lt;&gt;""),
    IF(AND(YEAR(BH13)=YEAR('EXTRATO FINANC PROJETO'!BJ$11), MONTH(BH13)=MONTH('EXTRATO FINANC PROJETO'!BJ$11)),
       'EXTRATO FINANC PROJETO'!BJ12,
       ""),
    "")</f>
        <v/>
      </c>
      <c r="BI27" s="826" t="str">
        <f>IF(AND(BI13&lt;&gt;"", 'EXTRATO FINANC PROJETO'!BK$11&lt;&gt;""),
    IF(AND(YEAR(BI13)=YEAR('EXTRATO FINANC PROJETO'!BK$11), MONTH(BI13)=MONTH('EXTRATO FINANC PROJETO'!BK$11)),
       'EXTRATO FINANC PROJETO'!BK12,
       ""),
    "")</f>
        <v/>
      </c>
      <c r="BJ27" s="826" t="str">
        <f>IF(AND(BJ13&lt;&gt;"", 'EXTRATO FINANC PROJETO'!BL$11&lt;&gt;""),
    IF(AND(YEAR(BJ13)=YEAR('EXTRATO FINANC PROJETO'!BL$11), MONTH(BJ13)=MONTH('EXTRATO FINANC PROJETO'!BL$11)),
       'EXTRATO FINANC PROJETO'!BL12,
       ""),
    "")</f>
        <v/>
      </c>
      <c r="BK27" s="826" t="str">
        <f>IF(AND(BK13&lt;&gt;"", 'EXTRATO FINANC PROJETO'!BM$11&lt;&gt;""),
    IF(AND(YEAR(BK13)=YEAR('EXTRATO FINANC PROJETO'!BM$11), MONTH(BK13)=MONTH('EXTRATO FINANC PROJETO'!BM$11)),
       'EXTRATO FINANC PROJETO'!BM12,
       ""),
    "")</f>
        <v/>
      </c>
      <c r="BL27" s="826" t="str">
        <f>IF(AND(BL13&lt;&gt;"", 'EXTRATO FINANC PROJETO'!BN$11&lt;&gt;""),
    IF(AND(YEAR(BL13)=YEAR('EXTRATO FINANC PROJETO'!BN$11), MONTH(BL13)=MONTH('EXTRATO FINANC PROJETO'!BN$11)),
       'EXTRATO FINANC PROJETO'!BN12,
       ""),
    "")</f>
        <v/>
      </c>
      <c r="BM27" s="826" t="str">
        <f>IF(AND(BM13&lt;&gt;"", 'EXTRATO FINANC PROJETO'!BO$11&lt;&gt;""),
    IF(AND(YEAR(BM13)=YEAR('EXTRATO FINANC PROJETO'!BO$11), MONTH(BM13)=MONTH('EXTRATO FINANC PROJETO'!BO$11)),
       'EXTRATO FINANC PROJETO'!BO12,
       ""),
    "")</f>
        <v/>
      </c>
      <c r="BN27" s="826" t="str">
        <f>IF(AND(BN13&lt;&gt;"", 'EXTRATO FINANC PROJETO'!BP$11&lt;&gt;""),
    IF(AND(YEAR(BN13)=YEAR('EXTRATO FINANC PROJETO'!BP$11), MONTH(BN13)=MONTH('EXTRATO FINANC PROJETO'!BP$11)),
       'EXTRATO FINANC PROJETO'!BP12,
       ""),
    "")</f>
        <v/>
      </c>
      <c r="BO27" s="826" t="str">
        <f>IF(AND(BO13&lt;&gt;"", 'EXTRATO FINANC PROJETO'!BQ$11&lt;&gt;""),
    IF(AND(YEAR(BO13)=YEAR('EXTRATO FINANC PROJETO'!BQ$11), MONTH(BO13)=MONTH('EXTRATO FINANC PROJETO'!BQ$11)),
       'EXTRATO FINANC PROJETO'!BQ12,
       ""),
    "")</f>
        <v/>
      </c>
      <c r="BP27" s="826" t="str">
        <f>IF(AND(BP13&lt;&gt;"", 'EXTRATO FINANC PROJETO'!BR$11&lt;&gt;""),
    IF(AND(YEAR(BP13)=YEAR('EXTRATO FINANC PROJETO'!BR$11), MONTH(BP13)=MONTH('EXTRATO FINANC PROJETO'!BR$11)),
       'EXTRATO FINANC PROJETO'!BR12,
       ""),
    "")</f>
        <v/>
      </c>
      <c r="BQ27" s="826" t="str">
        <f>IF(AND(BQ13&lt;&gt;"", 'EXTRATO FINANC PROJETO'!BS$11&lt;&gt;""),
    IF(AND(YEAR(BQ13)=YEAR('EXTRATO FINANC PROJETO'!BS$11), MONTH(BQ13)=MONTH('EXTRATO FINANC PROJETO'!BS$11)),
       'EXTRATO FINANC PROJETO'!BS12,
       ""),
    "")</f>
        <v/>
      </c>
      <c r="BR27" s="826" t="str">
        <f>IF(AND(BR13&lt;&gt;"", 'EXTRATO FINANC PROJETO'!BT$11&lt;&gt;""),
    IF(AND(YEAR(BR13)=YEAR('EXTRATO FINANC PROJETO'!BT$11), MONTH(BR13)=MONTH('EXTRATO FINANC PROJETO'!BT$11)),
       'EXTRATO FINANC PROJETO'!BT12,
       ""),
    "")</f>
        <v/>
      </c>
      <c r="BS27" s="826" t="str">
        <f>IF(AND(BS13&lt;&gt;"", 'EXTRATO FINANC PROJETO'!BU$11&lt;&gt;""),
    IF(AND(YEAR(BS13)=YEAR('EXTRATO FINANC PROJETO'!BU$11), MONTH(BS13)=MONTH('EXTRATO FINANC PROJETO'!BU$11)),
       'EXTRATO FINANC PROJETO'!BU12,
       ""),
    "")</f>
        <v/>
      </c>
      <c r="BT27" s="826" t="str">
        <f>IF(AND(BT13&lt;&gt;"", 'EXTRATO FINANC PROJETO'!BV$11&lt;&gt;""),
    IF(AND(YEAR(BT13)=YEAR('EXTRATO FINANC PROJETO'!BV$11), MONTH(BT13)=MONTH('EXTRATO FINANC PROJETO'!BV$11)),
       'EXTRATO FINANC PROJETO'!BV12,
       ""),
    "")</f>
        <v/>
      </c>
      <c r="BU27" s="826" t="str">
        <f>IF(AND(BU13&lt;&gt;"", 'EXTRATO FINANC PROJETO'!BW$11&lt;&gt;""),
    IF(AND(YEAR(BU13)=YEAR('EXTRATO FINANC PROJETO'!BW$11), MONTH(BU13)=MONTH('EXTRATO FINANC PROJETO'!BW$11)),
       'EXTRATO FINANC PROJETO'!BW12,
       ""),
    "")</f>
        <v/>
      </c>
      <c r="BV27" s="826" t="str">
        <f>IF(AND(BV13&lt;&gt;"", 'EXTRATO FINANC PROJETO'!BX$11&lt;&gt;""),
    IF(AND(YEAR(BV13)=YEAR('EXTRATO FINANC PROJETO'!BX$11), MONTH(BV13)=MONTH('EXTRATO FINANC PROJETO'!BX$11)),
       'EXTRATO FINANC PROJETO'!BX12,
       ""),
    "")</f>
        <v/>
      </c>
      <c r="BW27" s="826" t="str">
        <f>IF(AND(BW13&lt;&gt;"", 'EXTRATO FINANC PROJETO'!BY$11&lt;&gt;""),
    IF(AND(YEAR(BW13)=YEAR('EXTRATO FINANC PROJETO'!BY$11), MONTH(BW13)=MONTH('EXTRATO FINANC PROJETO'!BY$11)),
       'EXTRATO FINANC PROJETO'!BY12,
       ""),
    "")</f>
        <v/>
      </c>
      <c r="BX27" s="826" t="str">
        <f>IF(AND(BX13&lt;&gt;"", 'EXTRATO FINANC PROJETO'!BZ$11&lt;&gt;""),
    IF(AND(YEAR(BX13)=YEAR('EXTRATO FINANC PROJETO'!BZ$11), MONTH(BX13)=MONTH('EXTRATO FINANC PROJETO'!BZ$11)),
       'EXTRATO FINANC PROJETO'!BZ12,
       ""),
    "")</f>
        <v/>
      </c>
      <c r="BY27" s="827">
        <f t="shared" ref="BY27:BY29" si="15">SUM(D27:BK27)</f>
        <v>22030</v>
      </c>
    </row>
    <row r="28" spans="1:90" ht="22.15" customHeight="1">
      <c r="A28" s="483"/>
      <c r="B28" s="828"/>
      <c r="C28" s="829"/>
      <c r="D28" s="830"/>
      <c r="E28" s="830"/>
      <c r="F28" s="830"/>
      <c r="G28" s="830"/>
      <c r="H28" s="830"/>
      <c r="I28" s="830"/>
      <c r="J28" s="830"/>
      <c r="K28" s="830"/>
      <c r="L28" s="830"/>
      <c r="M28" s="830"/>
      <c r="N28" s="830"/>
      <c r="O28" s="830"/>
      <c r="P28" s="830"/>
      <c r="Q28" s="830"/>
      <c r="R28" s="830"/>
      <c r="S28" s="830"/>
      <c r="T28" s="830"/>
      <c r="U28" s="830"/>
      <c r="V28" s="830"/>
      <c r="W28" s="830"/>
      <c r="X28" s="830"/>
      <c r="Y28" s="830"/>
      <c r="Z28" s="830"/>
      <c r="AA28" s="830"/>
      <c r="AB28" s="830"/>
      <c r="AC28" s="830"/>
      <c r="AD28" s="830"/>
      <c r="AE28" s="830"/>
      <c r="AF28" s="830"/>
      <c r="AG28" s="830"/>
      <c r="AH28" s="830"/>
      <c r="AI28" s="830"/>
      <c r="AJ28" s="831"/>
      <c r="AK28" s="831"/>
      <c r="AL28" s="831"/>
      <c r="AM28" s="831"/>
      <c r="AN28" s="831"/>
      <c r="AO28" s="831"/>
      <c r="AP28" s="831"/>
      <c r="AQ28" s="831"/>
      <c r="AR28" s="831"/>
      <c r="AS28" s="831"/>
      <c r="AT28" s="831"/>
      <c r="AU28" s="831"/>
      <c r="AV28" s="831"/>
      <c r="AW28" s="831"/>
      <c r="AX28" s="831"/>
      <c r="AY28" s="831"/>
      <c r="AZ28" s="831"/>
      <c r="BA28" s="831"/>
      <c r="BB28" s="831"/>
      <c r="BC28" s="831"/>
      <c r="BD28" s="831"/>
      <c r="BE28" s="831"/>
      <c r="BF28" s="831"/>
      <c r="BG28" s="831"/>
      <c r="BH28" s="831"/>
      <c r="BI28" s="831"/>
      <c r="BJ28" s="831"/>
      <c r="BK28" s="831"/>
      <c r="BL28" s="831"/>
      <c r="BM28" s="831"/>
      <c r="BN28" s="831"/>
      <c r="BO28" s="831"/>
      <c r="BP28" s="831"/>
      <c r="BQ28" s="831"/>
      <c r="BR28" s="831"/>
      <c r="BS28" s="831"/>
      <c r="BT28" s="831"/>
      <c r="BU28" s="831"/>
      <c r="BV28" s="831"/>
      <c r="BW28" s="831"/>
      <c r="BX28" s="831"/>
      <c r="BY28" s="827">
        <f>SUM(D28:BK28)</f>
        <v>0</v>
      </c>
    </row>
    <row r="29" spans="1:90" ht="22.15" customHeight="1">
      <c r="A29" s="483"/>
      <c r="B29" s="832"/>
      <c r="C29" s="833"/>
      <c r="D29" s="826"/>
      <c r="E29" s="826"/>
      <c r="F29" s="826">
        <f>IF(ISNUMBER(F$22), IF(F$22 &gt; 0, E29 * (1 + F$22), E29), E29)</f>
        <v>0</v>
      </c>
      <c r="G29" s="826">
        <f t="shared" ref="G29:BR29" si="16">IF(ISNUMBER(G$22), IF(G$22 &gt; 0, F29 * (1 + G$22), F29), F29)</f>
        <v>0</v>
      </c>
      <c r="H29" s="826">
        <f t="shared" si="16"/>
        <v>0</v>
      </c>
      <c r="I29" s="826">
        <f t="shared" si="16"/>
        <v>0</v>
      </c>
      <c r="J29" s="826">
        <f t="shared" si="16"/>
        <v>0</v>
      </c>
      <c r="K29" s="826">
        <f t="shared" si="16"/>
        <v>0</v>
      </c>
      <c r="L29" s="826">
        <f t="shared" si="16"/>
        <v>0</v>
      </c>
      <c r="M29" s="826">
        <f t="shared" si="16"/>
        <v>0</v>
      </c>
      <c r="N29" s="826">
        <f t="shared" si="16"/>
        <v>0</v>
      </c>
      <c r="O29" s="826">
        <f t="shared" si="16"/>
        <v>0</v>
      </c>
      <c r="P29" s="826">
        <f t="shared" si="16"/>
        <v>0</v>
      </c>
      <c r="Q29" s="826">
        <f t="shared" si="16"/>
        <v>0</v>
      </c>
      <c r="R29" s="826">
        <f t="shared" si="16"/>
        <v>0</v>
      </c>
      <c r="S29" s="826">
        <f t="shared" si="16"/>
        <v>0</v>
      </c>
      <c r="T29" s="826">
        <f t="shared" si="16"/>
        <v>0</v>
      </c>
      <c r="U29" s="826">
        <f t="shared" si="16"/>
        <v>0</v>
      </c>
      <c r="V29" s="826">
        <f t="shared" si="16"/>
        <v>0</v>
      </c>
      <c r="W29" s="826">
        <f t="shared" si="16"/>
        <v>0</v>
      </c>
      <c r="X29" s="826">
        <f t="shared" si="16"/>
        <v>0</v>
      </c>
      <c r="Y29" s="826">
        <f t="shared" si="16"/>
        <v>0</v>
      </c>
      <c r="Z29" s="826">
        <f t="shared" si="16"/>
        <v>0</v>
      </c>
      <c r="AA29" s="826">
        <f t="shared" si="16"/>
        <v>0</v>
      </c>
      <c r="AB29" s="826">
        <f t="shared" si="16"/>
        <v>0</v>
      </c>
      <c r="AC29" s="826">
        <f t="shared" si="16"/>
        <v>0</v>
      </c>
      <c r="AD29" s="826">
        <f t="shared" si="16"/>
        <v>0</v>
      </c>
      <c r="AE29" s="826">
        <f t="shared" si="16"/>
        <v>0</v>
      </c>
      <c r="AF29" s="826">
        <f t="shared" si="16"/>
        <v>0</v>
      </c>
      <c r="AG29" s="826">
        <f t="shared" si="16"/>
        <v>0</v>
      </c>
      <c r="AH29" s="826">
        <f t="shared" si="16"/>
        <v>0</v>
      </c>
      <c r="AI29" s="826">
        <f t="shared" si="16"/>
        <v>0</v>
      </c>
      <c r="AJ29" s="826">
        <f t="shared" si="16"/>
        <v>0</v>
      </c>
      <c r="AK29" s="826">
        <f t="shared" si="16"/>
        <v>0</v>
      </c>
      <c r="AL29" s="826">
        <f t="shared" si="16"/>
        <v>0</v>
      </c>
      <c r="AM29" s="826">
        <f t="shared" si="16"/>
        <v>0</v>
      </c>
      <c r="AN29" s="826">
        <f t="shared" si="16"/>
        <v>0</v>
      </c>
      <c r="AO29" s="826">
        <f t="shared" si="16"/>
        <v>0</v>
      </c>
      <c r="AP29" s="826">
        <f t="shared" si="16"/>
        <v>0</v>
      </c>
      <c r="AQ29" s="826">
        <f t="shared" si="16"/>
        <v>0</v>
      </c>
      <c r="AR29" s="826">
        <f t="shared" si="16"/>
        <v>0</v>
      </c>
      <c r="AS29" s="826">
        <f t="shared" si="16"/>
        <v>0</v>
      </c>
      <c r="AT29" s="826">
        <f t="shared" si="16"/>
        <v>0</v>
      </c>
      <c r="AU29" s="826">
        <f t="shared" si="16"/>
        <v>0</v>
      </c>
      <c r="AV29" s="826">
        <f t="shared" si="16"/>
        <v>0</v>
      </c>
      <c r="AW29" s="826">
        <f t="shared" si="16"/>
        <v>0</v>
      </c>
      <c r="AX29" s="826">
        <f t="shared" si="16"/>
        <v>0</v>
      </c>
      <c r="AY29" s="826">
        <f t="shared" si="16"/>
        <v>0</v>
      </c>
      <c r="AZ29" s="826">
        <f t="shared" si="16"/>
        <v>0</v>
      </c>
      <c r="BA29" s="826">
        <f t="shared" si="16"/>
        <v>0</v>
      </c>
      <c r="BB29" s="826">
        <f t="shared" si="16"/>
        <v>0</v>
      </c>
      <c r="BC29" s="826">
        <f t="shared" si="16"/>
        <v>0</v>
      </c>
      <c r="BD29" s="826">
        <f t="shared" si="16"/>
        <v>0</v>
      </c>
      <c r="BE29" s="826">
        <f t="shared" si="16"/>
        <v>0</v>
      </c>
      <c r="BF29" s="826">
        <f t="shared" si="16"/>
        <v>0</v>
      </c>
      <c r="BG29" s="826">
        <f t="shared" si="16"/>
        <v>0</v>
      </c>
      <c r="BH29" s="826">
        <f t="shared" si="16"/>
        <v>0</v>
      </c>
      <c r="BI29" s="826">
        <f t="shared" si="16"/>
        <v>0</v>
      </c>
      <c r="BJ29" s="826">
        <f t="shared" si="16"/>
        <v>0</v>
      </c>
      <c r="BK29" s="826">
        <f t="shared" si="16"/>
        <v>0</v>
      </c>
      <c r="BL29" s="826">
        <f t="shared" si="16"/>
        <v>0</v>
      </c>
      <c r="BM29" s="826">
        <f t="shared" si="16"/>
        <v>0</v>
      </c>
      <c r="BN29" s="826">
        <f t="shared" si="16"/>
        <v>0</v>
      </c>
      <c r="BO29" s="826">
        <f t="shared" si="16"/>
        <v>0</v>
      </c>
      <c r="BP29" s="826">
        <f t="shared" si="16"/>
        <v>0</v>
      </c>
      <c r="BQ29" s="826">
        <f t="shared" si="16"/>
        <v>0</v>
      </c>
      <c r="BR29" s="826">
        <f t="shared" si="16"/>
        <v>0</v>
      </c>
      <c r="BS29" s="826">
        <f t="shared" ref="BS29:BX29" si="17">IF(ISNUMBER(BS$22), IF(BS$22 &gt; 0, BR29 * (1 + BS$22), BR29), BR29)</f>
        <v>0</v>
      </c>
      <c r="BT29" s="826">
        <f t="shared" si="17"/>
        <v>0</v>
      </c>
      <c r="BU29" s="826">
        <f t="shared" si="17"/>
        <v>0</v>
      </c>
      <c r="BV29" s="826">
        <f t="shared" si="17"/>
        <v>0</v>
      </c>
      <c r="BW29" s="826">
        <f t="shared" si="17"/>
        <v>0</v>
      </c>
      <c r="BX29" s="826">
        <f t="shared" si="17"/>
        <v>0</v>
      </c>
      <c r="BY29" s="827">
        <f t="shared" si="15"/>
        <v>0</v>
      </c>
    </row>
    <row r="30" spans="1:90" ht="22.15" customHeight="1">
      <c r="A30" s="483"/>
      <c r="B30" s="828"/>
      <c r="C30" s="834"/>
      <c r="D30" s="830"/>
      <c r="E30" s="830"/>
      <c r="F30" s="830"/>
      <c r="G30" s="830"/>
      <c r="I30" s="830"/>
      <c r="J30" s="830"/>
      <c r="K30" s="830"/>
      <c r="L30" s="830"/>
      <c r="M30" s="830"/>
      <c r="N30" s="830"/>
      <c r="O30" s="830"/>
      <c r="P30" s="830"/>
      <c r="Q30" s="830"/>
      <c r="R30" s="830"/>
      <c r="S30" s="830"/>
      <c r="T30" s="830"/>
      <c r="U30" s="830"/>
      <c r="V30" s="830"/>
      <c r="W30" s="830"/>
      <c r="X30" s="830"/>
      <c r="Y30" s="830"/>
      <c r="Z30" s="830"/>
      <c r="AA30" s="830"/>
      <c r="AB30" s="830"/>
      <c r="AC30" s="830"/>
      <c r="AD30" s="830"/>
      <c r="AE30" s="830"/>
      <c r="AF30" s="830"/>
      <c r="AG30" s="830"/>
      <c r="AH30" s="830"/>
      <c r="AI30" s="830"/>
      <c r="AJ30" s="830"/>
      <c r="AK30" s="830"/>
      <c r="AL30" s="830"/>
      <c r="AM30" s="830"/>
      <c r="AN30" s="830"/>
      <c r="AO30" s="830"/>
      <c r="AP30" s="830"/>
      <c r="AQ30" s="830"/>
      <c r="AR30" s="830"/>
      <c r="AS30" s="830"/>
      <c r="AT30" s="830"/>
      <c r="AU30" s="830"/>
      <c r="AV30" s="830"/>
      <c r="AW30" s="830"/>
      <c r="AX30" s="830"/>
      <c r="AY30" s="830"/>
      <c r="AZ30" s="830"/>
      <c r="BA30" s="830"/>
      <c r="BB30" s="830"/>
      <c r="BC30" s="830"/>
      <c r="BD30" s="830"/>
      <c r="BE30" s="830"/>
      <c r="BF30" s="830"/>
      <c r="BG30" s="830"/>
      <c r="BH30" s="830"/>
      <c r="BI30" s="830"/>
      <c r="BJ30" s="830"/>
      <c r="BK30" s="830"/>
      <c r="BL30" s="830"/>
      <c r="BM30" s="830"/>
      <c r="BN30" s="830"/>
      <c r="BO30" s="830"/>
      <c r="BP30" s="830"/>
      <c r="BQ30" s="830"/>
      <c r="BR30" s="830"/>
      <c r="BS30" s="830"/>
      <c r="BT30" s="830"/>
      <c r="BU30" s="830"/>
      <c r="BV30" s="830"/>
      <c r="BW30" s="830"/>
      <c r="BX30" s="830"/>
      <c r="BY30" s="827"/>
    </row>
    <row r="31" spans="1:90" ht="22.15" customHeight="1">
      <c r="A31" s="483"/>
      <c r="B31" s="832"/>
      <c r="C31" s="835"/>
      <c r="D31" s="826"/>
      <c r="E31" s="826"/>
      <c r="F31" s="826"/>
      <c r="G31" s="826"/>
      <c r="H31" s="826"/>
      <c r="I31" s="826"/>
      <c r="J31" s="826"/>
      <c r="K31" s="826"/>
      <c r="L31" s="826"/>
      <c r="M31" s="826"/>
      <c r="N31" s="826"/>
      <c r="O31" s="826"/>
      <c r="P31" s="826"/>
      <c r="Q31" s="826"/>
      <c r="R31" s="826"/>
      <c r="S31" s="826"/>
      <c r="T31" s="826"/>
      <c r="U31" s="826"/>
      <c r="V31" s="826"/>
      <c r="W31" s="826"/>
      <c r="X31" s="826"/>
      <c r="Y31" s="826"/>
      <c r="Z31" s="826"/>
      <c r="AA31" s="826"/>
      <c r="AB31" s="826"/>
      <c r="AC31" s="826"/>
      <c r="AD31" s="826"/>
      <c r="AE31" s="826"/>
      <c r="AF31" s="826"/>
      <c r="AG31" s="826"/>
      <c r="AH31" s="826"/>
      <c r="AI31" s="826"/>
      <c r="AJ31" s="826"/>
      <c r="AK31" s="826"/>
      <c r="AL31" s="826"/>
      <c r="AM31" s="826"/>
      <c r="AN31" s="826"/>
      <c r="AO31" s="826"/>
      <c r="AP31" s="826"/>
      <c r="AQ31" s="826"/>
      <c r="AR31" s="826"/>
      <c r="AS31" s="826"/>
      <c r="AT31" s="826"/>
      <c r="AU31" s="826"/>
      <c r="AV31" s="826"/>
      <c r="AW31" s="826"/>
      <c r="AX31" s="826"/>
      <c r="AY31" s="826"/>
      <c r="AZ31" s="826"/>
      <c r="BA31" s="826"/>
      <c r="BB31" s="826"/>
      <c r="BC31" s="826"/>
      <c r="BD31" s="826"/>
      <c r="BE31" s="826"/>
      <c r="BF31" s="826"/>
      <c r="BG31" s="826"/>
      <c r="BH31" s="826"/>
      <c r="BI31" s="826"/>
      <c r="BJ31" s="826"/>
      <c r="BK31" s="826"/>
      <c r="BL31" s="826"/>
      <c r="BM31" s="826"/>
      <c r="BN31" s="826"/>
      <c r="BO31" s="826"/>
      <c r="BP31" s="826"/>
      <c r="BQ31" s="826"/>
      <c r="BR31" s="826"/>
      <c r="BS31" s="826"/>
      <c r="BT31" s="826"/>
      <c r="BU31" s="826"/>
      <c r="BV31" s="826"/>
      <c r="BW31" s="826"/>
      <c r="BX31" s="826"/>
      <c r="BY31" s="827"/>
    </row>
    <row r="32" spans="1:90" ht="22.15" customHeight="1">
      <c r="A32" s="483"/>
      <c r="B32" s="828"/>
      <c r="C32" s="836"/>
      <c r="D32" s="830"/>
      <c r="E32" s="830"/>
      <c r="F32" s="830"/>
      <c r="G32" s="830"/>
      <c r="H32" s="830"/>
      <c r="I32" s="830"/>
      <c r="J32" s="830"/>
      <c r="K32" s="830"/>
      <c r="L32" s="830"/>
      <c r="M32" s="830"/>
      <c r="N32" s="830"/>
      <c r="O32" s="830"/>
      <c r="P32" s="830"/>
      <c r="Q32" s="830"/>
      <c r="R32" s="830"/>
      <c r="S32" s="830"/>
      <c r="T32" s="830"/>
      <c r="U32" s="830"/>
      <c r="V32" s="830"/>
      <c r="W32" s="830"/>
      <c r="X32" s="830"/>
      <c r="Y32" s="830"/>
      <c r="Z32" s="830"/>
      <c r="AA32" s="830"/>
      <c r="AB32" s="830"/>
      <c r="AC32" s="830"/>
      <c r="AD32" s="830"/>
      <c r="AE32" s="830"/>
      <c r="AF32" s="830"/>
      <c r="AG32" s="830"/>
      <c r="AH32" s="830"/>
      <c r="AI32" s="830"/>
      <c r="AJ32" s="830"/>
      <c r="AK32" s="830"/>
      <c r="AL32" s="830"/>
      <c r="AM32" s="830"/>
      <c r="AN32" s="830"/>
      <c r="AO32" s="830"/>
      <c r="AP32" s="830"/>
      <c r="AQ32" s="830"/>
      <c r="AR32" s="830"/>
      <c r="AS32" s="830"/>
      <c r="AT32" s="830"/>
      <c r="AU32" s="830"/>
      <c r="AV32" s="830"/>
      <c r="AW32" s="830"/>
      <c r="AX32" s="830"/>
      <c r="AY32" s="830"/>
      <c r="AZ32" s="830"/>
      <c r="BA32" s="830"/>
      <c r="BB32" s="830"/>
      <c r="BC32" s="830"/>
      <c r="BD32" s="830"/>
      <c r="BE32" s="830"/>
      <c r="BF32" s="830"/>
      <c r="BG32" s="830"/>
      <c r="BH32" s="830"/>
      <c r="BI32" s="830"/>
      <c r="BJ32" s="830"/>
      <c r="BK32" s="830"/>
      <c r="BL32" s="830"/>
      <c r="BM32" s="830"/>
      <c r="BN32" s="830"/>
      <c r="BO32" s="830"/>
      <c r="BP32" s="830"/>
      <c r="BQ32" s="830"/>
      <c r="BR32" s="830"/>
      <c r="BS32" s="830"/>
      <c r="BT32" s="830"/>
      <c r="BU32" s="830"/>
      <c r="BV32" s="830"/>
      <c r="BW32" s="830"/>
      <c r="BX32" s="830"/>
      <c r="BY32" s="827"/>
    </row>
    <row r="33" spans="1:77" ht="22.15" customHeight="1">
      <c r="A33" s="483"/>
      <c r="B33" s="832"/>
      <c r="C33" s="835"/>
      <c r="D33" s="826"/>
      <c r="E33" s="826"/>
      <c r="F33" s="826"/>
      <c r="G33" s="826"/>
      <c r="H33" s="826"/>
      <c r="I33" s="826"/>
      <c r="J33" s="826" t="str">
        <f t="shared" ref="J33:BT33" si="18">IFERROR(I33*(1+J$22),"")</f>
        <v/>
      </c>
      <c r="K33" s="826" t="str">
        <f t="shared" si="18"/>
        <v/>
      </c>
      <c r="L33" s="826" t="str">
        <f t="shared" si="18"/>
        <v/>
      </c>
      <c r="M33" s="826" t="str">
        <f t="shared" si="18"/>
        <v/>
      </c>
      <c r="N33" s="826" t="str">
        <f t="shared" si="18"/>
        <v/>
      </c>
      <c r="O33" s="826" t="str">
        <f t="shared" si="18"/>
        <v/>
      </c>
      <c r="P33" s="826" t="str">
        <f t="shared" si="18"/>
        <v/>
      </c>
      <c r="Q33" s="826" t="str">
        <f t="shared" si="18"/>
        <v/>
      </c>
      <c r="R33" s="826" t="str">
        <f t="shared" si="18"/>
        <v/>
      </c>
      <c r="S33" s="826" t="str">
        <f t="shared" si="18"/>
        <v/>
      </c>
      <c r="T33" s="826" t="str">
        <f t="shared" si="18"/>
        <v/>
      </c>
      <c r="U33" s="826" t="str">
        <f t="shared" si="18"/>
        <v/>
      </c>
      <c r="V33" s="826" t="str">
        <f t="shared" si="18"/>
        <v/>
      </c>
      <c r="W33" s="826" t="str">
        <f t="shared" si="18"/>
        <v/>
      </c>
      <c r="X33" s="826" t="str">
        <f t="shared" si="18"/>
        <v/>
      </c>
      <c r="Y33" s="826" t="str">
        <f t="shared" si="18"/>
        <v/>
      </c>
      <c r="Z33" s="826" t="str">
        <f t="shared" si="18"/>
        <v/>
      </c>
      <c r="AA33" s="826" t="str">
        <f t="shared" si="18"/>
        <v/>
      </c>
      <c r="AB33" s="826" t="str">
        <f t="shared" si="18"/>
        <v/>
      </c>
      <c r="AC33" s="826" t="str">
        <f t="shared" si="18"/>
        <v/>
      </c>
      <c r="AD33" s="826" t="str">
        <f t="shared" si="18"/>
        <v/>
      </c>
      <c r="AE33" s="826" t="str">
        <f t="shared" si="18"/>
        <v/>
      </c>
      <c r="AF33" s="826" t="str">
        <f t="shared" si="18"/>
        <v/>
      </c>
      <c r="AG33" s="826" t="str">
        <f t="shared" si="18"/>
        <v/>
      </c>
      <c r="AH33" s="826" t="str">
        <f t="shared" si="18"/>
        <v/>
      </c>
      <c r="AI33" s="826" t="str">
        <f t="shared" si="18"/>
        <v/>
      </c>
      <c r="AJ33" s="826" t="str">
        <f t="shared" si="18"/>
        <v/>
      </c>
      <c r="AK33" s="826" t="str">
        <f t="shared" si="18"/>
        <v/>
      </c>
      <c r="AL33" s="826" t="str">
        <f t="shared" si="18"/>
        <v/>
      </c>
      <c r="AM33" s="826" t="str">
        <f t="shared" si="18"/>
        <v/>
      </c>
      <c r="AN33" s="826" t="str">
        <f t="shared" si="18"/>
        <v/>
      </c>
      <c r="AO33" s="826" t="str">
        <f t="shared" si="18"/>
        <v/>
      </c>
      <c r="AP33" s="826" t="str">
        <f t="shared" si="18"/>
        <v/>
      </c>
      <c r="AQ33" s="826" t="str">
        <f t="shared" si="18"/>
        <v/>
      </c>
      <c r="AR33" s="826" t="str">
        <f t="shared" si="18"/>
        <v/>
      </c>
      <c r="AS33" s="826" t="str">
        <f t="shared" si="18"/>
        <v/>
      </c>
      <c r="AT33" s="826" t="str">
        <f t="shared" si="18"/>
        <v/>
      </c>
      <c r="AU33" s="826" t="str">
        <f t="shared" si="18"/>
        <v/>
      </c>
      <c r="AV33" s="826" t="str">
        <f t="shared" si="18"/>
        <v/>
      </c>
      <c r="AW33" s="826" t="str">
        <f t="shared" si="18"/>
        <v/>
      </c>
      <c r="AX33" s="826" t="str">
        <f t="shared" si="18"/>
        <v/>
      </c>
      <c r="AY33" s="826" t="str">
        <f t="shared" si="18"/>
        <v/>
      </c>
      <c r="AZ33" s="826" t="str">
        <f t="shared" si="18"/>
        <v/>
      </c>
      <c r="BA33" s="826" t="str">
        <f t="shared" si="18"/>
        <v/>
      </c>
      <c r="BB33" s="826" t="str">
        <f t="shared" si="18"/>
        <v/>
      </c>
      <c r="BC33" s="826" t="str">
        <f t="shared" si="18"/>
        <v/>
      </c>
      <c r="BD33" s="826" t="str">
        <f t="shared" si="18"/>
        <v/>
      </c>
      <c r="BE33" s="826" t="str">
        <f t="shared" si="18"/>
        <v/>
      </c>
      <c r="BF33" s="826" t="str">
        <f t="shared" si="18"/>
        <v/>
      </c>
      <c r="BG33" s="826" t="str">
        <f t="shared" si="18"/>
        <v/>
      </c>
      <c r="BH33" s="826" t="str">
        <f t="shared" si="18"/>
        <v/>
      </c>
      <c r="BI33" s="826" t="str">
        <f t="shared" si="18"/>
        <v/>
      </c>
      <c r="BJ33" s="826" t="str">
        <f t="shared" si="18"/>
        <v/>
      </c>
      <c r="BK33" s="826" t="str">
        <f t="shared" si="18"/>
        <v/>
      </c>
      <c r="BL33" s="826" t="str">
        <f t="shared" si="18"/>
        <v/>
      </c>
      <c r="BM33" s="826" t="str">
        <f t="shared" si="18"/>
        <v/>
      </c>
      <c r="BN33" s="826" t="str">
        <f t="shared" si="18"/>
        <v/>
      </c>
      <c r="BO33" s="826" t="str">
        <f t="shared" si="18"/>
        <v/>
      </c>
      <c r="BP33" s="826" t="str">
        <f t="shared" si="18"/>
        <v/>
      </c>
      <c r="BQ33" s="826" t="str">
        <f t="shared" si="18"/>
        <v/>
      </c>
      <c r="BR33" s="826" t="str">
        <f t="shared" si="18"/>
        <v/>
      </c>
      <c r="BS33" s="826" t="str">
        <f t="shared" si="18"/>
        <v/>
      </c>
      <c r="BT33" s="826" t="str">
        <f t="shared" si="18"/>
        <v/>
      </c>
      <c r="BU33" s="826" t="str">
        <f t="shared" ref="BU33:BX33" si="19">IFERROR(BT33*(1+BU$22),"")</f>
        <v/>
      </c>
      <c r="BV33" s="826" t="str">
        <f t="shared" si="19"/>
        <v/>
      </c>
      <c r="BW33" s="826" t="str">
        <f t="shared" si="19"/>
        <v/>
      </c>
      <c r="BX33" s="826" t="str">
        <f t="shared" si="19"/>
        <v/>
      </c>
      <c r="BY33" s="827">
        <f>SUM(E33:BK33)</f>
        <v>0</v>
      </c>
    </row>
    <row r="34" spans="1:77" ht="32.25" customHeight="1">
      <c r="A34" s="483"/>
      <c r="B34" s="817" t="s">
        <v>1247</v>
      </c>
      <c r="D34" s="837">
        <f>IFERROR(SUM(D27:D33),"")</f>
        <v>1000</v>
      </c>
      <c r="E34" s="837">
        <f t="shared" ref="E34:AI34" si="20">IFERROR(SUM(E27:E33),"")</f>
        <v>1000</v>
      </c>
      <c r="F34" s="837">
        <f t="shared" si="20"/>
        <v>20000</v>
      </c>
      <c r="G34" s="837">
        <f t="shared" si="20"/>
        <v>30</v>
      </c>
      <c r="H34" s="837">
        <f t="shared" si="20"/>
        <v>0</v>
      </c>
      <c r="I34" s="837">
        <f t="shared" si="20"/>
        <v>0</v>
      </c>
      <c r="J34" s="837">
        <f t="shared" si="20"/>
        <v>0</v>
      </c>
      <c r="K34" s="837">
        <f t="shared" si="20"/>
        <v>0</v>
      </c>
      <c r="L34" s="837">
        <f t="shared" si="20"/>
        <v>0</v>
      </c>
      <c r="M34" s="837">
        <f t="shared" si="20"/>
        <v>0</v>
      </c>
      <c r="N34" s="837">
        <f t="shared" si="20"/>
        <v>0</v>
      </c>
      <c r="O34" s="837">
        <f t="shared" si="20"/>
        <v>0</v>
      </c>
      <c r="P34" s="837">
        <f t="shared" si="20"/>
        <v>0</v>
      </c>
      <c r="Q34" s="837">
        <f t="shared" si="20"/>
        <v>0</v>
      </c>
      <c r="R34" s="837">
        <f t="shared" si="20"/>
        <v>0</v>
      </c>
      <c r="S34" s="837">
        <f t="shared" si="20"/>
        <v>0</v>
      </c>
      <c r="T34" s="837">
        <f t="shared" si="20"/>
        <v>0</v>
      </c>
      <c r="U34" s="837">
        <f t="shared" si="20"/>
        <v>0</v>
      </c>
      <c r="V34" s="837">
        <f t="shared" si="20"/>
        <v>0</v>
      </c>
      <c r="W34" s="837">
        <f t="shared" si="20"/>
        <v>0</v>
      </c>
      <c r="X34" s="837">
        <f t="shared" si="20"/>
        <v>0</v>
      </c>
      <c r="Y34" s="837">
        <f t="shared" si="20"/>
        <v>0</v>
      </c>
      <c r="Z34" s="837">
        <f t="shared" si="20"/>
        <v>0</v>
      </c>
      <c r="AA34" s="837">
        <f t="shared" si="20"/>
        <v>0</v>
      </c>
      <c r="AB34" s="837">
        <f t="shared" si="20"/>
        <v>0</v>
      </c>
      <c r="AC34" s="837">
        <f t="shared" si="20"/>
        <v>0</v>
      </c>
      <c r="AD34" s="837">
        <f t="shared" si="20"/>
        <v>0</v>
      </c>
      <c r="AE34" s="837">
        <f t="shared" si="20"/>
        <v>0</v>
      </c>
      <c r="AF34" s="837">
        <f t="shared" si="20"/>
        <v>0</v>
      </c>
      <c r="AG34" s="837">
        <f t="shared" si="20"/>
        <v>0</v>
      </c>
      <c r="AH34" s="837">
        <f t="shared" si="20"/>
        <v>0</v>
      </c>
      <c r="AI34" s="837">
        <f t="shared" si="20"/>
        <v>0</v>
      </c>
      <c r="AJ34" s="837">
        <f t="shared" ref="AJ34:BO34" si="21">IFERROR(SUM(AJ27:AJ33),"")</f>
        <v>0</v>
      </c>
      <c r="AK34" s="837">
        <f t="shared" si="21"/>
        <v>0</v>
      </c>
      <c r="AL34" s="837">
        <f t="shared" si="21"/>
        <v>0</v>
      </c>
      <c r="AM34" s="837">
        <f t="shared" si="21"/>
        <v>0</v>
      </c>
      <c r="AN34" s="837">
        <f t="shared" si="21"/>
        <v>0</v>
      </c>
      <c r="AO34" s="837">
        <f t="shared" si="21"/>
        <v>0</v>
      </c>
      <c r="AP34" s="837">
        <f t="shared" si="21"/>
        <v>0</v>
      </c>
      <c r="AQ34" s="837">
        <f t="shared" si="21"/>
        <v>0</v>
      </c>
      <c r="AR34" s="837">
        <f t="shared" si="21"/>
        <v>0</v>
      </c>
      <c r="AS34" s="837">
        <f t="shared" si="21"/>
        <v>0</v>
      </c>
      <c r="AT34" s="837">
        <f t="shared" si="21"/>
        <v>0</v>
      </c>
      <c r="AU34" s="837">
        <f t="shared" si="21"/>
        <v>0</v>
      </c>
      <c r="AV34" s="837">
        <f t="shared" si="21"/>
        <v>0</v>
      </c>
      <c r="AW34" s="837">
        <f t="shared" si="21"/>
        <v>0</v>
      </c>
      <c r="AX34" s="837">
        <f t="shared" si="21"/>
        <v>0</v>
      </c>
      <c r="AY34" s="837">
        <f t="shared" si="21"/>
        <v>0</v>
      </c>
      <c r="AZ34" s="837">
        <f t="shared" si="21"/>
        <v>0</v>
      </c>
      <c r="BA34" s="837">
        <f t="shared" si="21"/>
        <v>0</v>
      </c>
      <c r="BB34" s="837">
        <f t="shared" si="21"/>
        <v>0</v>
      </c>
      <c r="BC34" s="837">
        <f t="shared" si="21"/>
        <v>0</v>
      </c>
      <c r="BD34" s="837">
        <f t="shared" si="21"/>
        <v>0</v>
      </c>
      <c r="BE34" s="837">
        <f t="shared" si="21"/>
        <v>0</v>
      </c>
      <c r="BF34" s="837">
        <f t="shared" si="21"/>
        <v>0</v>
      </c>
      <c r="BG34" s="837">
        <f t="shared" si="21"/>
        <v>0</v>
      </c>
      <c r="BH34" s="837">
        <f t="shared" si="21"/>
        <v>0</v>
      </c>
      <c r="BI34" s="837">
        <f t="shared" si="21"/>
        <v>0</v>
      </c>
      <c r="BJ34" s="837">
        <f t="shared" si="21"/>
        <v>0</v>
      </c>
      <c r="BK34" s="837">
        <f t="shared" si="21"/>
        <v>0</v>
      </c>
      <c r="BL34" s="837">
        <f t="shared" si="21"/>
        <v>0</v>
      </c>
      <c r="BM34" s="837">
        <f t="shared" si="21"/>
        <v>0</v>
      </c>
      <c r="BN34" s="837">
        <f t="shared" si="21"/>
        <v>0</v>
      </c>
      <c r="BO34" s="837">
        <f t="shared" si="21"/>
        <v>0</v>
      </c>
      <c r="BP34" s="837">
        <f t="shared" ref="BP34:BX34" si="22">IFERROR(SUM(BP27:BP33),"")</f>
        <v>0</v>
      </c>
      <c r="BQ34" s="837">
        <f t="shared" si="22"/>
        <v>0</v>
      </c>
      <c r="BR34" s="837">
        <f t="shared" si="22"/>
        <v>0</v>
      </c>
      <c r="BS34" s="837">
        <f t="shared" si="22"/>
        <v>0</v>
      </c>
      <c r="BT34" s="837">
        <f t="shared" si="22"/>
        <v>0</v>
      </c>
      <c r="BU34" s="837">
        <f t="shared" si="22"/>
        <v>0</v>
      </c>
      <c r="BV34" s="837">
        <f t="shared" si="22"/>
        <v>0</v>
      </c>
      <c r="BW34" s="837">
        <f t="shared" si="22"/>
        <v>0</v>
      </c>
      <c r="BX34" s="837">
        <f t="shared" si="22"/>
        <v>0</v>
      </c>
      <c r="BY34" s="837">
        <f>SUM(D34:BX34)</f>
        <v>22030</v>
      </c>
    </row>
    <row r="35" spans="1:77" ht="32.25" customHeight="1">
      <c r="A35" s="483"/>
      <c r="B35" s="817" t="s">
        <v>1248</v>
      </c>
      <c r="D35" s="837">
        <f>IFERROR(('Cash Flow Forecast'!D15+D34), "")</f>
        <v>2000</v>
      </c>
      <c r="E35" s="837">
        <f>IFERROR(('Cash Flow Forecast'!E15+E34), "")</f>
        <v>3000</v>
      </c>
      <c r="F35" s="837">
        <f>IFERROR(('Cash Flow Forecast'!F15+F34), "")</f>
        <v>23000</v>
      </c>
      <c r="G35" s="837">
        <f>IFERROR(('Cash Flow Forecast'!G15+G34), "")</f>
        <v>23030</v>
      </c>
      <c r="H35" s="837">
        <f>IFERROR(('Cash Flow Forecast'!H15+H34), "")</f>
        <v>23030</v>
      </c>
      <c r="I35" s="837">
        <f>IFERROR(('Cash Flow Forecast'!I15+I34), "")</f>
        <v>23030</v>
      </c>
      <c r="J35" s="837">
        <f>IFERROR(('Cash Flow Forecast'!J15+J34), "")</f>
        <v>23030</v>
      </c>
      <c r="K35" s="837">
        <f>IFERROR(('Cash Flow Forecast'!K15+K34), "")</f>
        <v>23030</v>
      </c>
      <c r="L35" s="837">
        <f>IFERROR(('Cash Flow Forecast'!L15+L34), "")</f>
        <v>23030</v>
      </c>
      <c r="M35" s="837">
        <f>IFERROR(('Cash Flow Forecast'!M15+M34), "")</f>
        <v>23030</v>
      </c>
      <c r="N35" s="837">
        <f>IFERROR(('Cash Flow Forecast'!N15+N34), "")</f>
        <v>23030</v>
      </c>
      <c r="O35" s="837">
        <f>IFERROR(('Cash Flow Forecast'!O15+O34), "")</f>
        <v>23030</v>
      </c>
      <c r="P35" s="837">
        <f>IFERROR(('Cash Flow Forecast'!P15+P34), "")</f>
        <v>23030</v>
      </c>
      <c r="Q35" s="837">
        <f>IFERROR(('Cash Flow Forecast'!Q15+Q34), "")</f>
        <v>23030</v>
      </c>
      <c r="R35" s="837">
        <f>IFERROR(('Cash Flow Forecast'!R15+R34), "")</f>
        <v>23030</v>
      </c>
      <c r="S35" s="837">
        <f>IFERROR(('Cash Flow Forecast'!S15+S34), "")</f>
        <v>23030</v>
      </c>
      <c r="T35" s="837">
        <f>IFERROR(('Cash Flow Forecast'!T15+T34), "")</f>
        <v>23030</v>
      </c>
      <c r="U35" s="837">
        <f>IFERROR(('Cash Flow Forecast'!U15+U34), "")</f>
        <v>23030</v>
      </c>
      <c r="V35" s="837">
        <f>IFERROR(('Cash Flow Forecast'!V15+V34), "")</f>
        <v>23030</v>
      </c>
      <c r="W35" s="837">
        <f>IFERROR(('Cash Flow Forecast'!W15+W34), "")</f>
        <v>23030</v>
      </c>
      <c r="X35" s="837">
        <f>IFERROR(('Cash Flow Forecast'!X15+X34), "")</f>
        <v>23030</v>
      </c>
      <c r="Y35" s="837">
        <f>IFERROR(('Cash Flow Forecast'!Y15+Y34), "")</f>
        <v>23030</v>
      </c>
      <c r="Z35" s="837">
        <f>IFERROR(('Cash Flow Forecast'!Z15+Z34), "")</f>
        <v>23030</v>
      </c>
      <c r="AA35" s="837">
        <f>IFERROR(('Cash Flow Forecast'!AA15+AA34), "")</f>
        <v>23030</v>
      </c>
      <c r="AB35" s="837">
        <f>IFERROR(('Cash Flow Forecast'!AB15+AB34), "")</f>
        <v>23030</v>
      </c>
      <c r="AC35" s="837">
        <f>IFERROR(('Cash Flow Forecast'!AC15+AC34), "")</f>
        <v>23030</v>
      </c>
      <c r="AD35" s="837">
        <f>IFERROR(('Cash Flow Forecast'!AD15+AD34), "")</f>
        <v>23030</v>
      </c>
      <c r="AE35" s="837">
        <f>IFERROR(('Cash Flow Forecast'!AE15+AE34), "")</f>
        <v>23030</v>
      </c>
      <c r="AF35" s="837">
        <f>IFERROR(('Cash Flow Forecast'!AF15+AF34), "")</f>
        <v>23030</v>
      </c>
      <c r="AG35" s="837">
        <f>IFERROR(('Cash Flow Forecast'!AG15+AG34), "")</f>
        <v>23030</v>
      </c>
      <c r="AH35" s="837">
        <f>IFERROR(('Cash Flow Forecast'!AH15+AH34), "")</f>
        <v>23030</v>
      </c>
      <c r="AI35" s="837">
        <f>IFERROR(('Cash Flow Forecast'!AI15+AI34), "")</f>
        <v>23030</v>
      </c>
      <c r="AJ35" s="837">
        <f>IFERROR(('Cash Flow Forecast'!AJ15+AJ34), "")</f>
        <v>23030</v>
      </c>
      <c r="AK35" s="837">
        <f>IFERROR(('Cash Flow Forecast'!AK15+AK34), "")</f>
        <v>23030</v>
      </c>
      <c r="AL35" s="837">
        <f>IFERROR(('Cash Flow Forecast'!AL15+AL34), "")</f>
        <v>23030</v>
      </c>
      <c r="AM35" s="837">
        <f>IFERROR(('Cash Flow Forecast'!AM15+AM34), "")</f>
        <v>23030</v>
      </c>
      <c r="AN35" s="837">
        <f>IFERROR(('Cash Flow Forecast'!AN15+AN34), "")</f>
        <v>23030</v>
      </c>
      <c r="AO35" s="837">
        <f>IFERROR(('Cash Flow Forecast'!AO15+AO34), "")</f>
        <v>23030</v>
      </c>
      <c r="AP35" s="837">
        <f>IFERROR(('Cash Flow Forecast'!AP15+AP34), "")</f>
        <v>23030</v>
      </c>
      <c r="AQ35" s="837">
        <f>IFERROR(('Cash Flow Forecast'!AQ15+AQ34), "")</f>
        <v>23030</v>
      </c>
      <c r="AR35" s="837">
        <f>IFERROR(('Cash Flow Forecast'!AR15+AR34), "")</f>
        <v>23030</v>
      </c>
      <c r="AS35" s="837">
        <f>IFERROR(('Cash Flow Forecast'!AS15+AS34), "")</f>
        <v>23030</v>
      </c>
      <c r="AT35" s="837">
        <f>IFERROR(('Cash Flow Forecast'!AT15+AT34), "")</f>
        <v>23030</v>
      </c>
      <c r="AU35" s="837">
        <f>IFERROR(('Cash Flow Forecast'!AU15+AU34), "")</f>
        <v>23030</v>
      </c>
      <c r="AV35" s="837">
        <f>IFERROR(('Cash Flow Forecast'!AV15+AV34), "")</f>
        <v>23030</v>
      </c>
      <c r="AW35" s="837">
        <f>IFERROR(('Cash Flow Forecast'!AW15+AW34), "")</f>
        <v>23030</v>
      </c>
      <c r="AX35" s="837">
        <f>IFERROR(('Cash Flow Forecast'!AX15+AX34), "")</f>
        <v>23030</v>
      </c>
      <c r="AY35" s="837">
        <f>IFERROR(('Cash Flow Forecast'!AY15+AY34), "")</f>
        <v>23030</v>
      </c>
      <c r="AZ35" s="837">
        <f>IFERROR(('Cash Flow Forecast'!AZ15+AZ34), "")</f>
        <v>23030</v>
      </c>
      <c r="BA35" s="837">
        <f>IFERROR(('Cash Flow Forecast'!BA15+BA34), "")</f>
        <v>23030</v>
      </c>
      <c r="BB35" s="837">
        <f>IFERROR(('Cash Flow Forecast'!BB15+BB34), "")</f>
        <v>23030</v>
      </c>
      <c r="BC35" s="837">
        <f>IFERROR(('Cash Flow Forecast'!BC15+BC34), "")</f>
        <v>23030</v>
      </c>
      <c r="BD35" s="837">
        <f>IFERROR(('Cash Flow Forecast'!BD15+BD34), "")</f>
        <v>23030</v>
      </c>
      <c r="BE35" s="837">
        <f>IFERROR(('Cash Flow Forecast'!BE15+BE34), "")</f>
        <v>23030</v>
      </c>
      <c r="BF35" s="837">
        <f>IFERROR(('Cash Flow Forecast'!BF15+BF34), "")</f>
        <v>23030</v>
      </c>
      <c r="BG35" s="837">
        <f>IFERROR(('Cash Flow Forecast'!BG15+BG34), "")</f>
        <v>23030</v>
      </c>
      <c r="BH35" s="837">
        <f>IFERROR(('Cash Flow Forecast'!BH15+BH34), "")</f>
        <v>23030</v>
      </c>
      <c r="BI35" s="837">
        <f>IFERROR(('Cash Flow Forecast'!BI15+BI34), "")</f>
        <v>23030</v>
      </c>
      <c r="BJ35" s="837">
        <f>IFERROR(('Cash Flow Forecast'!BJ15+BJ34), "")</f>
        <v>23030</v>
      </c>
      <c r="BK35" s="837">
        <f>IFERROR(('Cash Flow Forecast'!BK15+BK34), "")</f>
        <v>23030</v>
      </c>
      <c r="BL35" s="837">
        <f>IFERROR(('Cash Flow Forecast'!BL15+BL34), "")</f>
        <v>23030</v>
      </c>
      <c r="BM35" s="837">
        <f>IFERROR(('Cash Flow Forecast'!BM15+BM34), "")</f>
        <v>23030</v>
      </c>
      <c r="BN35" s="837">
        <f>IFERROR(('Cash Flow Forecast'!BN15+BN34), "")</f>
        <v>23030</v>
      </c>
      <c r="BO35" s="837">
        <f>IFERROR(('Cash Flow Forecast'!BO15+BO34), "")</f>
        <v>23030</v>
      </c>
      <c r="BP35" s="837">
        <f>IFERROR(('Cash Flow Forecast'!BP15+BP34), "")</f>
        <v>23030</v>
      </c>
      <c r="BQ35" s="837">
        <f>IFERROR(('Cash Flow Forecast'!BQ15+BQ34), "")</f>
        <v>23030</v>
      </c>
      <c r="BR35" s="837">
        <f>IFERROR(('Cash Flow Forecast'!BR15+BR34), "")</f>
        <v>23030</v>
      </c>
      <c r="BS35" s="837">
        <f>IFERROR(('Cash Flow Forecast'!BS15+BS34), "")</f>
        <v>23030</v>
      </c>
      <c r="BT35" s="837">
        <f>IFERROR(('Cash Flow Forecast'!BT15+BT34), "")</f>
        <v>23030</v>
      </c>
      <c r="BU35" s="837">
        <f>IFERROR(('Cash Flow Forecast'!BU15+BU34), "")</f>
        <v>23030</v>
      </c>
      <c r="BV35" s="837">
        <f>IFERROR(('Cash Flow Forecast'!BV15+BV34), "")</f>
        <v>23030</v>
      </c>
      <c r="BW35" s="837">
        <f>IFERROR(('Cash Flow Forecast'!BW15+BW34), "")</f>
        <v>23030</v>
      </c>
      <c r="BX35" s="837">
        <f>IFERROR(('Cash Flow Forecast'!BX15+BX34), "")</f>
        <v>23030</v>
      </c>
      <c r="BY35" s="838"/>
    </row>
    <row r="36" spans="1:77" ht="22.15" customHeight="1">
      <c r="A36" s="483"/>
    </row>
    <row r="37" spans="1:77" customFormat="1" ht="7.9" customHeight="1">
      <c r="A37" s="483"/>
      <c r="B37" s="789"/>
      <c r="C37" s="790"/>
      <c r="D37" s="791"/>
      <c r="E37" s="791"/>
      <c r="F37" s="792"/>
      <c r="G37" s="793"/>
      <c r="H37" s="794"/>
      <c r="I37" s="795"/>
      <c r="J37" s="791"/>
      <c r="K37" s="791"/>
      <c r="L37" s="794"/>
      <c r="M37" s="794"/>
      <c r="N37" s="794"/>
      <c r="O37" s="794"/>
      <c r="P37" s="794"/>
      <c r="Q37" s="794"/>
      <c r="R37" s="794"/>
      <c r="S37" s="794"/>
      <c r="T37" s="794"/>
      <c r="U37" s="794"/>
      <c r="V37" s="794"/>
      <c r="W37" s="794"/>
      <c r="X37" s="794"/>
      <c r="Y37" s="794"/>
      <c r="Z37" s="794"/>
      <c r="AA37" s="794"/>
      <c r="AB37" s="794"/>
      <c r="AC37" s="794"/>
      <c r="AD37" s="794"/>
      <c r="AE37" s="794"/>
      <c r="AF37" s="794"/>
      <c r="AG37" s="794"/>
      <c r="AH37" s="794"/>
      <c r="AI37" s="794"/>
      <c r="AJ37" s="794"/>
      <c r="AK37" s="794"/>
      <c r="AL37" s="794"/>
      <c r="AM37" s="794"/>
      <c r="AN37" s="794"/>
      <c r="AO37" s="794"/>
      <c r="AP37" s="794"/>
      <c r="AQ37" s="794"/>
      <c r="AR37" s="794"/>
      <c r="AS37" s="794"/>
      <c r="AT37" s="794"/>
      <c r="AU37" s="794"/>
      <c r="AV37" s="794"/>
      <c r="AW37" s="794"/>
      <c r="AX37" s="794"/>
      <c r="AY37" s="794"/>
      <c r="AZ37" s="794"/>
      <c r="BA37" s="794"/>
      <c r="BB37" s="794"/>
      <c r="BC37" s="794"/>
      <c r="BD37" s="794"/>
      <c r="BE37" s="794"/>
      <c r="BF37" s="794"/>
      <c r="BG37" s="794"/>
      <c r="BH37" s="794"/>
      <c r="BI37" s="794"/>
      <c r="BJ37" s="794"/>
      <c r="BK37" s="794"/>
      <c r="BL37" s="794"/>
      <c r="BM37" s="794"/>
      <c r="BN37" s="794"/>
      <c r="BO37" s="794"/>
      <c r="BP37" s="794"/>
      <c r="BQ37" s="794"/>
      <c r="BR37" s="794"/>
      <c r="BS37" s="794"/>
      <c r="BT37" s="794"/>
      <c r="BU37" s="794"/>
      <c r="BV37" s="794"/>
      <c r="BW37" s="794"/>
      <c r="BX37" s="794"/>
      <c r="BY37" s="794"/>
    </row>
    <row r="38" spans="1:77" customFormat="1" ht="20.25" thickBot="1">
      <c r="A38" s="483"/>
      <c r="B38" s="766" t="s">
        <v>1249</v>
      </c>
      <c r="C38" s="839"/>
      <c r="D38" s="840"/>
      <c r="E38" s="840"/>
      <c r="F38" s="840"/>
      <c r="G38" s="840"/>
      <c r="H38" s="840"/>
      <c r="I38" s="840"/>
      <c r="J38" s="840"/>
      <c r="K38" s="840"/>
      <c r="L38" s="840"/>
      <c r="M38" s="840"/>
      <c r="N38" s="840"/>
      <c r="O38" s="840"/>
      <c r="P38" s="840"/>
      <c r="Q38" s="840"/>
      <c r="R38" s="840"/>
      <c r="S38" s="840"/>
      <c r="T38" s="840"/>
      <c r="U38" s="840"/>
      <c r="V38" s="840"/>
      <c r="W38" s="840"/>
      <c r="X38" s="840"/>
      <c r="Y38" s="840"/>
      <c r="Z38" s="840"/>
      <c r="AA38" s="840"/>
      <c r="AB38" s="840"/>
      <c r="AC38" s="840"/>
      <c r="AD38" s="840"/>
      <c r="AE38" s="840"/>
      <c r="AF38" s="840"/>
      <c r="AG38" s="840"/>
      <c r="AH38" s="840"/>
      <c r="AI38" s="840"/>
      <c r="AJ38" s="840"/>
      <c r="AK38" s="840"/>
      <c r="AL38" s="840"/>
      <c r="AM38" s="840"/>
      <c r="AN38" s="840"/>
      <c r="AO38" s="840"/>
      <c r="AP38" s="840"/>
      <c r="AQ38" s="840"/>
      <c r="AR38" s="840"/>
      <c r="AS38" s="840"/>
      <c r="AT38" s="840"/>
      <c r="AU38" s="840"/>
      <c r="AV38" s="840"/>
      <c r="AW38" s="840"/>
      <c r="AX38" s="840"/>
      <c r="AY38" s="840"/>
      <c r="AZ38" s="840"/>
      <c r="BA38" s="840"/>
      <c r="BB38" s="840"/>
      <c r="BC38" s="840"/>
      <c r="BD38" s="840"/>
      <c r="BE38" s="840"/>
      <c r="BF38" s="840"/>
      <c r="BG38" s="840"/>
      <c r="BH38" s="840"/>
      <c r="BI38" s="840"/>
      <c r="BJ38" s="840"/>
      <c r="BK38" s="840"/>
      <c r="BL38" s="840"/>
      <c r="BM38" s="840"/>
      <c r="BN38" s="840"/>
      <c r="BO38" s="840"/>
      <c r="BP38" s="840"/>
      <c r="BQ38" s="840"/>
      <c r="BR38" s="840"/>
      <c r="BS38" s="840"/>
      <c r="BT38" s="840"/>
      <c r="BU38" s="840"/>
      <c r="BV38" s="840"/>
      <c r="BW38" s="840"/>
      <c r="BX38" s="840"/>
      <c r="BY38" s="840"/>
    </row>
    <row r="39" spans="1:77" customFormat="1" ht="21.6" customHeight="1">
      <c r="A39" s="483"/>
      <c r="B39" s="825"/>
      <c r="C39" s="825" t="s">
        <v>1275</v>
      </c>
      <c r="D39" s="826">
        <v>0</v>
      </c>
      <c r="E39" s="826">
        <f t="shared" ref="E39" si="23">IF(ISNUMBER(E$22), IF(E$22 &gt; 0, D39 * (1 + E$22), D39), D39)</f>
        <v>0</v>
      </c>
      <c r="F39" s="826">
        <f t="shared" ref="F39" si="24">IF(ISNUMBER(F$22), IF(F$22 &gt; 0, E39 * (1 + F$22), E39), E39)</f>
        <v>0</v>
      </c>
      <c r="G39" s="826">
        <f t="shared" ref="G39:V39" si="25">IF(ISNUMBER(G$22), IF(G$22 &gt; 0, F39 * (1 + G$22), F39), F39)</f>
        <v>0</v>
      </c>
      <c r="H39" s="826">
        <f t="shared" si="25"/>
        <v>0</v>
      </c>
      <c r="I39" s="826">
        <f t="shared" si="25"/>
        <v>0</v>
      </c>
      <c r="J39" s="826">
        <f t="shared" si="25"/>
        <v>0</v>
      </c>
      <c r="K39" s="826">
        <f t="shared" si="25"/>
        <v>0</v>
      </c>
      <c r="L39" s="826">
        <f t="shared" si="25"/>
        <v>0</v>
      </c>
      <c r="M39" s="826">
        <f t="shared" si="25"/>
        <v>0</v>
      </c>
      <c r="N39" s="826">
        <f t="shared" si="25"/>
        <v>0</v>
      </c>
      <c r="O39" s="826">
        <f t="shared" si="25"/>
        <v>0</v>
      </c>
      <c r="P39" s="826">
        <f t="shared" si="25"/>
        <v>0</v>
      </c>
      <c r="Q39" s="826">
        <f t="shared" si="25"/>
        <v>0</v>
      </c>
      <c r="R39" s="826">
        <f t="shared" si="25"/>
        <v>0</v>
      </c>
      <c r="S39" s="826">
        <f t="shared" si="25"/>
        <v>0</v>
      </c>
      <c r="T39" s="826">
        <f t="shared" si="25"/>
        <v>0</v>
      </c>
      <c r="U39" s="826">
        <f t="shared" si="25"/>
        <v>0</v>
      </c>
      <c r="V39" s="826">
        <f t="shared" si="25"/>
        <v>0</v>
      </c>
      <c r="W39" s="826">
        <f t="shared" ref="W39:AL39" si="26">IF(ISNUMBER(W$22), IF(W$22 &gt; 0, V39 * (1 + W$22), V39), V39)</f>
        <v>0</v>
      </c>
      <c r="X39" s="826">
        <f t="shared" si="26"/>
        <v>0</v>
      </c>
      <c r="Y39" s="826">
        <f t="shared" si="26"/>
        <v>0</v>
      </c>
      <c r="Z39" s="826">
        <f t="shared" si="26"/>
        <v>0</v>
      </c>
      <c r="AA39" s="826">
        <f t="shared" si="26"/>
        <v>0</v>
      </c>
      <c r="AB39" s="826">
        <f t="shared" si="26"/>
        <v>0</v>
      </c>
      <c r="AC39" s="826">
        <f t="shared" si="26"/>
        <v>0</v>
      </c>
      <c r="AD39" s="826">
        <f t="shared" si="26"/>
        <v>0</v>
      </c>
      <c r="AE39" s="826">
        <f t="shared" si="26"/>
        <v>0</v>
      </c>
      <c r="AF39" s="826">
        <f t="shared" si="26"/>
        <v>0</v>
      </c>
      <c r="AG39" s="826">
        <f t="shared" si="26"/>
        <v>0</v>
      </c>
      <c r="AH39" s="826">
        <f t="shared" si="26"/>
        <v>0</v>
      </c>
      <c r="AI39" s="826">
        <f t="shared" si="26"/>
        <v>0</v>
      </c>
      <c r="AJ39" s="826">
        <f t="shared" si="26"/>
        <v>0</v>
      </c>
      <c r="AK39" s="826">
        <f t="shared" si="26"/>
        <v>0</v>
      </c>
      <c r="AL39" s="826">
        <f t="shared" si="26"/>
        <v>0</v>
      </c>
      <c r="AM39" s="826">
        <f t="shared" ref="AM39:BB39" si="27">IF(ISNUMBER(AM$22), IF(AM$22 &gt; 0, AL39 * (1 + AM$22), AL39), AL39)</f>
        <v>0</v>
      </c>
      <c r="AN39" s="826">
        <f t="shared" si="27"/>
        <v>0</v>
      </c>
      <c r="AO39" s="826">
        <f t="shared" si="27"/>
        <v>0</v>
      </c>
      <c r="AP39" s="826">
        <f t="shared" si="27"/>
        <v>0</v>
      </c>
      <c r="AQ39" s="826">
        <f t="shared" si="27"/>
        <v>0</v>
      </c>
      <c r="AR39" s="826">
        <f t="shared" si="27"/>
        <v>0</v>
      </c>
      <c r="AS39" s="826">
        <f t="shared" si="27"/>
        <v>0</v>
      </c>
      <c r="AT39" s="826">
        <f t="shared" si="27"/>
        <v>0</v>
      </c>
      <c r="AU39" s="826">
        <f t="shared" si="27"/>
        <v>0</v>
      </c>
      <c r="AV39" s="826">
        <f t="shared" si="27"/>
        <v>0</v>
      </c>
      <c r="AW39" s="826">
        <f t="shared" si="27"/>
        <v>0</v>
      </c>
      <c r="AX39" s="826">
        <f t="shared" si="27"/>
        <v>0</v>
      </c>
      <c r="AY39" s="826">
        <f t="shared" si="27"/>
        <v>0</v>
      </c>
      <c r="AZ39" s="826">
        <f t="shared" si="27"/>
        <v>0</v>
      </c>
      <c r="BA39" s="826">
        <f t="shared" si="27"/>
        <v>0</v>
      </c>
      <c r="BB39" s="826">
        <f t="shared" si="27"/>
        <v>0</v>
      </c>
      <c r="BC39" s="826">
        <f t="shared" ref="BC39:BR39" si="28">IF(ISNUMBER(BC$22), IF(BC$22 &gt; 0, BB39 * (1 + BC$22), BB39), BB39)</f>
        <v>0</v>
      </c>
      <c r="BD39" s="826">
        <f t="shared" si="28"/>
        <v>0</v>
      </c>
      <c r="BE39" s="826">
        <f t="shared" si="28"/>
        <v>0</v>
      </c>
      <c r="BF39" s="826">
        <f t="shared" si="28"/>
        <v>0</v>
      </c>
      <c r="BG39" s="826">
        <f t="shared" si="28"/>
        <v>0</v>
      </c>
      <c r="BH39" s="826">
        <f t="shared" si="28"/>
        <v>0</v>
      </c>
      <c r="BI39" s="826">
        <f t="shared" si="28"/>
        <v>0</v>
      </c>
      <c r="BJ39" s="826">
        <f t="shared" si="28"/>
        <v>0</v>
      </c>
      <c r="BK39" s="826">
        <f t="shared" si="28"/>
        <v>0</v>
      </c>
      <c r="BL39" s="826">
        <f t="shared" si="28"/>
        <v>0</v>
      </c>
      <c r="BM39" s="826">
        <f t="shared" si="28"/>
        <v>0</v>
      </c>
      <c r="BN39" s="826">
        <f t="shared" si="28"/>
        <v>0</v>
      </c>
      <c r="BO39" s="826">
        <f t="shared" si="28"/>
        <v>0</v>
      </c>
      <c r="BP39" s="826">
        <f t="shared" si="28"/>
        <v>0</v>
      </c>
      <c r="BQ39" s="826">
        <f t="shared" si="28"/>
        <v>0</v>
      </c>
      <c r="BR39" s="826">
        <f t="shared" si="28"/>
        <v>0</v>
      </c>
      <c r="BS39" s="826">
        <f t="shared" ref="BS39:BX39" si="29">IF(ISNUMBER(BS$22), IF(BS$22 &gt; 0, BR39 * (1 + BS$22), BR39), BR39)</f>
        <v>0</v>
      </c>
      <c r="BT39" s="826">
        <f t="shared" si="29"/>
        <v>0</v>
      </c>
      <c r="BU39" s="826">
        <f t="shared" si="29"/>
        <v>0</v>
      </c>
      <c r="BV39" s="826">
        <f t="shared" si="29"/>
        <v>0</v>
      </c>
      <c r="BW39" s="826">
        <f t="shared" si="29"/>
        <v>0</v>
      </c>
      <c r="BX39" s="826">
        <f t="shared" si="29"/>
        <v>0</v>
      </c>
      <c r="BY39" s="827">
        <f t="shared" ref="BY39" si="30">SUM(D39:BX39)</f>
        <v>0</v>
      </c>
    </row>
    <row r="40" spans="1:77" customFormat="1" ht="21.6" customHeight="1">
      <c r="A40" s="483"/>
      <c r="B40" s="828"/>
      <c r="C40" s="829" t="s">
        <v>1276</v>
      </c>
      <c r="D40" s="830">
        <v>0</v>
      </c>
      <c r="E40" s="830">
        <f t="shared" ref="E40:AJ40" si="31">IF(ISNUMBER(E$22), IF(E$22 &gt; 0, D40 * (1 + E$22), D40), D40)</f>
        <v>0</v>
      </c>
      <c r="F40" s="830">
        <f t="shared" si="31"/>
        <v>0</v>
      </c>
      <c r="G40" s="830">
        <f t="shared" si="31"/>
        <v>0</v>
      </c>
      <c r="H40" s="830">
        <f t="shared" si="31"/>
        <v>0</v>
      </c>
      <c r="I40" s="830">
        <f t="shared" si="31"/>
        <v>0</v>
      </c>
      <c r="J40" s="830">
        <f t="shared" si="31"/>
        <v>0</v>
      </c>
      <c r="K40" s="830">
        <f t="shared" si="31"/>
        <v>0</v>
      </c>
      <c r="L40" s="830">
        <f t="shared" si="31"/>
        <v>0</v>
      </c>
      <c r="M40" s="830">
        <f t="shared" si="31"/>
        <v>0</v>
      </c>
      <c r="N40" s="830">
        <f t="shared" si="31"/>
        <v>0</v>
      </c>
      <c r="O40" s="830">
        <f t="shared" si="31"/>
        <v>0</v>
      </c>
      <c r="P40" s="830">
        <f t="shared" si="31"/>
        <v>0</v>
      </c>
      <c r="Q40" s="830">
        <f t="shared" si="31"/>
        <v>0</v>
      </c>
      <c r="R40" s="830">
        <f t="shared" si="31"/>
        <v>0</v>
      </c>
      <c r="S40" s="830">
        <f t="shared" si="31"/>
        <v>0</v>
      </c>
      <c r="T40" s="830">
        <f t="shared" si="31"/>
        <v>0</v>
      </c>
      <c r="U40" s="830">
        <f t="shared" si="31"/>
        <v>0</v>
      </c>
      <c r="V40" s="830">
        <f t="shared" si="31"/>
        <v>0</v>
      </c>
      <c r="W40" s="830">
        <f t="shared" si="31"/>
        <v>0</v>
      </c>
      <c r="X40" s="830">
        <f t="shared" si="31"/>
        <v>0</v>
      </c>
      <c r="Y40" s="830">
        <f t="shared" si="31"/>
        <v>0</v>
      </c>
      <c r="Z40" s="830">
        <f t="shared" si="31"/>
        <v>0</v>
      </c>
      <c r="AA40" s="830">
        <f t="shared" si="31"/>
        <v>0</v>
      </c>
      <c r="AB40" s="830">
        <f t="shared" si="31"/>
        <v>0</v>
      </c>
      <c r="AC40" s="830">
        <f t="shared" si="31"/>
        <v>0</v>
      </c>
      <c r="AD40" s="830">
        <f t="shared" si="31"/>
        <v>0</v>
      </c>
      <c r="AE40" s="830">
        <f t="shared" si="31"/>
        <v>0</v>
      </c>
      <c r="AF40" s="830">
        <f t="shared" si="31"/>
        <v>0</v>
      </c>
      <c r="AG40" s="830">
        <f t="shared" si="31"/>
        <v>0</v>
      </c>
      <c r="AH40" s="830">
        <f t="shared" si="31"/>
        <v>0</v>
      </c>
      <c r="AI40" s="830">
        <f t="shared" si="31"/>
        <v>0</v>
      </c>
      <c r="AJ40" s="831">
        <f t="shared" si="31"/>
        <v>0</v>
      </c>
      <c r="AK40" s="831">
        <f t="shared" ref="AK40:BP40" si="32">IF(ISNUMBER(AK$22), IF(AK$22 &gt; 0, AJ40 * (1 + AK$22), AJ40), AJ40)</f>
        <v>0</v>
      </c>
      <c r="AL40" s="831">
        <f t="shared" si="32"/>
        <v>0</v>
      </c>
      <c r="AM40" s="831">
        <f t="shared" si="32"/>
        <v>0</v>
      </c>
      <c r="AN40" s="831">
        <f t="shared" si="32"/>
        <v>0</v>
      </c>
      <c r="AO40" s="831">
        <f t="shared" si="32"/>
        <v>0</v>
      </c>
      <c r="AP40" s="831">
        <f t="shared" si="32"/>
        <v>0</v>
      </c>
      <c r="AQ40" s="831">
        <f t="shared" si="32"/>
        <v>0</v>
      </c>
      <c r="AR40" s="831">
        <f t="shared" si="32"/>
        <v>0</v>
      </c>
      <c r="AS40" s="831">
        <f t="shared" si="32"/>
        <v>0</v>
      </c>
      <c r="AT40" s="831">
        <f t="shared" si="32"/>
        <v>0</v>
      </c>
      <c r="AU40" s="831">
        <f t="shared" si="32"/>
        <v>0</v>
      </c>
      <c r="AV40" s="831">
        <f t="shared" si="32"/>
        <v>0</v>
      </c>
      <c r="AW40" s="831">
        <f t="shared" si="32"/>
        <v>0</v>
      </c>
      <c r="AX40" s="831">
        <f t="shared" si="32"/>
        <v>0</v>
      </c>
      <c r="AY40" s="831">
        <f t="shared" si="32"/>
        <v>0</v>
      </c>
      <c r="AZ40" s="831">
        <f t="shared" si="32"/>
        <v>0</v>
      </c>
      <c r="BA40" s="831">
        <f t="shared" si="32"/>
        <v>0</v>
      </c>
      <c r="BB40" s="831">
        <f t="shared" si="32"/>
        <v>0</v>
      </c>
      <c r="BC40" s="831">
        <f t="shared" si="32"/>
        <v>0</v>
      </c>
      <c r="BD40" s="831">
        <f t="shared" si="32"/>
        <v>0</v>
      </c>
      <c r="BE40" s="831">
        <f t="shared" si="32"/>
        <v>0</v>
      </c>
      <c r="BF40" s="831">
        <f t="shared" si="32"/>
        <v>0</v>
      </c>
      <c r="BG40" s="831">
        <f t="shared" si="32"/>
        <v>0</v>
      </c>
      <c r="BH40" s="831">
        <f t="shared" si="32"/>
        <v>0</v>
      </c>
      <c r="BI40" s="831">
        <f t="shared" si="32"/>
        <v>0</v>
      </c>
      <c r="BJ40" s="831">
        <f t="shared" si="32"/>
        <v>0</v>
      </c>
      <c r="BK40" s="831">
        <f t="shared" si="32"/>
        <v>0</v>
      </c>
      <c r="BL40" s="831">
        <f t="shared" si="32"/>
        <v>0</v>
      </c>
      <c r="BM40" s="831">
        <f t="shared" si="32"/>
        <v>0</v>
      </c>
      <c r="BN40" s="831">
        <f t="shared" si="32"/>
        <v>0</v>
      </c>
      <c r="BO40" s="831">
        <f t="shared" si="32"/>
        <v>0</v>
      </c>
      <c r="BP40" s="831">
        <f t="shared" si="32"/>
        <v>0</v>
      </c>
      <c r="BQ40" s="831">
        <f t="shared" ref="BQ40:BX40" si="33">IF(ISNUMBER(BQ$22), IF(BQ$22 &gt; 0, BP40 * (1 + BQ$22), BP40), BP40)</f>
        <v>0</v>
      </c>
      <c r="BR40" s="831">
        <f t="shared" si="33"/>
        <v>0</v>
      </c>
      <c r="BS40" s="831">
        <f t="shared" si="33"/>
        <v>0</v>
      </c>
      <c r="BT40" s="831">
        <f t="shared" si="33"/>
        <v>0</v>
      </c>
      <c r="BU40" s="831">
        <f t="shared" si="33"/>
        <v>0</v>
      </c>
      <c r="BV40" s="831">
        <f t="shared" si="33"/>
        <v>0</v>
      </c>
      <c r="BW40" s="831">
        <f t="shared" si="33"/>
        <v>0</v>
      </c>
      <c r="BX40" s="831">
        <f t="shared" si="33"/>
        <v>0</v>
      </c>
      <c r="BY40" s="827">
        <f t="shared" ref="BY40:BY48" si="34">SUM(D40:BX40)</f>
        <v>0</v>
      </c>
    </row>
    <row r="41" spans="1:77" customFormat="1" ht="21.6" customHeight="1">
      <c r="A41" s="483"/>
      <c r="B41" s="825"/>
      <c r="C41" s="825" t="s">
        <v>1277</v>
      </c>
      <c r="D41" s="826">
        <v>0</v>
      </c>
      <c r="E41" s="826">
        <f t="shared" ref="E41:AJ41" si="35">IF(ISNUMBER(E$22), IF(E$22 &gt; 0, D41 * (1 + E$22), D41), D41)</f>
        <v>0</v>
      </c>
      <c r="F41" s="826">
        <f t="shared" si="35"/>
        <v>0</v>
      </c>
      <c r="G41" s="826">
        <f t="shared" si="35"/>
        <v>0</v>
      </c>
      <c r="H41" s="826">
        <f t="shared" si="35"/>
        <v>0</v>
      </c>
      <c r="I41" s="826">
        <f t="shared" si="35"/>
        <v>0</v>
      </c>
      <c r="J41" s="826">
        <f t="shared" si="35"/>
        <v>0</v>
      </c>
      <c r="K41" s="826">
        <f t="shared" si="35"/>
        <v>0</v>
      </c>
      <c r="L41" s="826">
        <f t="shared" si="35"/>
        <v>0</v>
      </c>
      <c r="M41" s="826">
        <f t="shared" si="35"/>
        <v>0</v>
      </c>
      <c r="N41" s="826">
        <f t="shared" si="35"/>
        <v>0</v>
      </c>
      <c r="O41" s="826">
        <f t="shared" si="35"/>
        <v>0</v>
      </c>
      <c r="P41" s="826">
        <f t="shared" si="35"/>
        <v>0</v>
      </c>
      <c r="Q41" s="826">
        <f t="shared" si="35"/>
        <v>0</v>
      </c>
      <c r="R41" s="826">
        <f t="shared" si="35"/>
        <v>0</v>
      </c>
      <c r="S41" s="826">
        <f t="shared" si="35"/>
        <v>0</v>
      </c>
      <c r="T41" s="826">
        <f t="shared" si="35"/>
        <v>0</v>
      </c>
      <c r="U41" s="826">
        <f t="shared" si="35"/>
        <v>0</v>
      </c>
      <c r="V41" s="826">
        <f t="shared" si="35"/>
        <v>0</v>
      </c>
      <c r="W41" s="826">
        <f t="shared" si="35"/>
        <v>0</v>
      </c>
      <c r="X41" s="826">
        <f t="shared" si="35"/>
        <v>0</v>
      </c>
      <c r="Y41" s="826">
        <f t="shared" si="35"/>
        <v>0</v>
      </c>
      <c r="Z41" s="826">
        <f t="shared" si="35"/>
        <v>0</v>
      </c>
      <c r="AA41" s="826">
        <f t="shared" si="35"/>
        <v>0</v>
      </c>
      <c r="AB41" s="826">
        <f t="shared" si="35"/>
        <v>0</v>
      </c>
      <c r="AC41" s="826">
        <f t="shared" si="35"/>
        <v>0</v>
      </c>
      <c r="AD41" s="826">
        <f t="shared" si="35"/>
        <v>0</v>
      </c>
      <c r="AE41" s="826">
        <f t="shared" si="35"/>
        <v>0</v>
      </c>
      <c r="AF41" s="826">
        <f t="shared" si="35"/>
        <v>0</v>
      </c>
      <c r="AG41" s="826">
        <f t="shared" si="35"/>
        <v>0</v>
      </c>
      <c r="AH41" s="826">
        <f t="shared" si="35"/>
        <v>0</v>
      </c>
      <c r="AI41" s="826">
        <f t="shared" si="35"/>
        <v>0</v>
      </c>
      <c r="AJ41" s="826">
        <f t="shared" si="35"/>
        <v>0</v>
      </c>
      <c r="AK41" s="826">
        <f t="shared" ref="AK41:BP41" si="36">IF(ISNUMBER(AK$22), IF(AK$22 &gt; 0, AJ41 * (1 + AK$22), AJ41), AJ41)</f>
        <v>0</v>
      </c>
      <c r="AL41" s="826">
        <f t="shared" si="36"/>
        <v>0</v>
      </c>
      <c r="AM41" s="826">
        <f t="shared" si="36"/>
        <v>0</v>
      </c>
      <c r="AN41" s="826">
        <f t="shared" si="36"/>
        <v>0</v>
      </c>
      <c r="AO41" s="826">
        <f t="shared" si="36"/>
        <v>0</v>
      </c>
      <c r="AP41" s="826">
        <f t="shared" si="36"/>
        <v>0</v>
      </c>
      <c r="AQ41" s="826">
        <f t="shared" si="36"/>
        <v>0</v>
      </c>
      <c r="AR41" s="826">
        <f t="shared" si="36"/>
        <v>0</v>
      </c>
      <c r="AS41" s="826">
        <f t="shared" si="36"/>
        <v>0</v>
      </c>
      <c r="AT41" s="826">
        <f t="shared" si="36"/>
        <v>0</v>
      </c>
      <c r="AU41" s="826">
        <f t="shared" si="36"/>
        <v>0</v>
      </c>
      <c r="AV41" s="826">
        <f t="shared" si="36"/>
        <v>0</v>
      </c>
      <c r="AW41" s="826">
        <f t="shared" si="36"/>
        <v>0</v>
      </c>
      <c r="AX41" s="826">
        <f t="shared" si="36"/>
        <v>0</v>
      </c>
      <c r="AY41" s="826">
        <f t="shared" si="36"/>
        <v>0</v>
      </c>
      <c r="AZ41" s="826">
        <f t="shared" si="36"/>
        <v>0</v>
      </c>
      <c r="BA41" s="826">
        <f t="shared" si="36"/>
        <v>0</v>
      </c>
      <c r="BB41" s="826">
        <f t="shared" si="36"/>
        <v>0</v>
      </c>
      <c r="BC41" s="826">
        <f t="shared" si="36"/>
        <v>0</v>
      </c>
      <c r="BD41" s="826">
        <f t="shared" si="36"/>
        <v>0</v>
      </c>
      <c r="BE41" s="826">
        <f t="shared" si="36"/>
        <v>0</v>
      </c>
      <c r="BF41" s="826">
        <f t="shared" si="36"/>
        <v>0</v>
      </c>
      <c r="BG41" s="826">
        <f t="shared" si="36"/>
        <v>0</v>
      </c>
      <c r="BH41" s="826">
        <f t="shared" si="36"/>
        <v>0</v>
      </c>
      <c r="BI41" s="826">
        <f t="shared" si="36"/>
        <v>0</v>
      </c>
      <c r="BJ41" s="826">
        <f t="shared" si="36"/>
        <v>0</v>
      </c>
      <c r="BK41" s="826">
        <f t="shared" si="36"/>
        <v>0</v>
      </c>
      <c r="BL41" s="826">
        <f t="shared" si="36"/>
        <v>0</v>
      </c>
      <c r="BM41" s="826">
        <f t="shared" si="36"/>
        <v>0</v>
      </c>
      <c r="BN41" s="826">
        <f t="shared" si="36"/>
        <v>0</v>
      </c>
      <c r="BO41" s="826">
        <f t="shared" si="36"/>
        <v>0</v>
      </c>
      <c r="BP41" s="826">
        <f t="shared" si="36"/>
        <v>0</v>
      </c>
      <c r="BQ41" s="826">
        <f t="shared" ref="BQ41:BX41" si="37">IF(ISNUMBER(BQ$22), IF(BQ$22 &gt; 0, BP41 * (1 + BQ$22), BP41), BP41)</f>
        <v>0</v>
      </c>
      <c r="BR41" s="826">
        <f t="shared" si="37"/>
        <v>0</v>
      </c>
      <c r="BS41" s="826">
        <f t="shared" si="37"/>
        <v>0</v>
      </c>
      <c r="BT41" s="826">
        <f t="shared" si="37"/>
        <v>0</v>
      </c>
      <c r="BU41" s="826">
        <f t="shared" si="37"/>
        <v>0</v>
      </c>
      <c r="BV41" s="826">
        <f t="shared" si="37"/>
        <v>0</v>
      </c>
      <c r="BW41" s="826">
        <f t="shared" si="37"/>
        <v>0</v>
      </c>
      <c r="BX41" s="826">
        <f t="shared" si="37"/>
        <v>0</v>
      </c>
      <c r="BY41" s="827">
        <f t="shared" si="34"/>
        <v>0</v>
      </c>
    </row>
    <row r="42" spans="1:77" customFormat="1" ht="21.6" customHeight="1">
      <c r="A42" s="483"/>
      <c r="B42" s="828"/>
      <c r="C42" s="829" t="s">
        <v>1278</v>
      </c>
      <c r="D42" s="830">
        <v>0</v>
      </c>
      <c r="E42" s="830">
        <f t="shared" ref="E42:AJ42" si="38">IF(ISNUMBER(E$22), IF(E$22 &gt; 0, D42 * (1 + E$22), D42), D42)</f>
        <v>0</v>
      </c>
      <c r="F42" s="830">
        <f t="shared" si="38"/>
        <v>0</v>
      </c>
      <c r="G42" s="830">
        <f t="shared" si="38"/>
        <v>0</v>
      </c>
      <c r="H42" s="830">
        <f t="shared" si="38"/>
        <v>0</v>
      </c>
      <c r="I42" s="830">
        <f t="shared" si="38"/>
        <v>0</v>
      </c>
      <c r="J42" s="830">
        <f t="shared" si="38"/>
        <v>0</v>
      </c>
      <c r="K42" s="830">
        <f t="shared" si="38"/>
        <v>0</v>
      </c>
      <c r="L42" s="830">
        <f t="shared" si="38"/>
        <v>0</v>
      </c>
      <c r="M42" s="830">
        <f t="shared" si="38"/>
        <v>0</v>
      </c>
      <c r="N42" s="830">
        <f t="shared" si="38"/>
        <v>0</v>
      </c>
      <c r="O42" s="830">
        <f t="shared" si="38"/>
        <v>0</v>
      </c>
      <c r="P42" s="830">
        <f t="shared" si="38"/>
        <v>0</v>
      </c>
      <c r="Q42" s="830">
        <f t="shared" si="38"/>
        <v>0</v>
      </c>
      <c r="R42" s="830">
        <f t="shared" si="38"/>
        <v>0</v>
      </c>
      <c r="S42" s="830">
        <f t="shared" si="38"/>
        <v>0</v>
      </c>
      <c r="T42" s="830">
        <f t="shared" si="38"/>
        <v>0</v>
      </c>
      <c r="U42" s="830">
        <f t="shared" si="38"/>
        <v>0</v>
      </c>
      <c r="V42" s="830">
        <f t="shared" si="38"/>
        <v>0</v>
      </c>
      <c r="W42" s="830">
        <f t="shared" si="38"/>
        <v>0</v>
      </c>
      <c r="X42" s="830">
        <f t="shared" si="38"/>
        <v>0</v>
      </c>
      <c r="Y42" s="830">
        <f t="shared" si="38"/>
        <v>0</v>
      </c>
      <c r="Z42" s="830">
        <f t="shared" si="38"/>
        <v>0</v>
      </c>
      <c r="AA42" s="830">
        <f t="shared" si="38"/>
        <v>0</v>
      </c>
      <c r="AB42" s="830">
        <f t="shared" si="38"/>
        <v>0</v>
      </c>
      <c r="AC42" s="830">
        <f t="shared" si="38"/>
        <v>0</v>
      </c>
      <c r="AD42" s="830">
        <f t="shared" si="38"/>
        <v>0</v>
      </c>
      <c r="AE42" s="830">
        <f t="shared" si="38"/>
        <v>0</v>
      </c>
      <c r="AF42" s="830">
        <f t="shared" si="38"/>
        <v>0</v>
      </c>
      <c r="AG42" s="830">
        <f t="shared" si="38"/>
        <v>0</v>
      </c>
      <c r="AH42" s="830">
        <f t="shared" si="38"/>
        <v>0</v>
      </c>
      <c r="AI42" s="830">
        <f t="shared" si="38"/>
        <v>0</v>
      </c>
      <c r="AJ42" s="831">
        <f t="shared" si="38"/>
        <v>0</v>
      </c>
      <c r="AK42" s="831">
        <f t="shared" ref="AK42:BP42" si="39">IF(ISNUMBER(AK$22), IF(AK$22 &gt; 0, AJ42 * (1 + AK$22), AJ42), AJ42)</f>
        <v>0</v>
      </c>
      <c r="AL42" s="831">
        <f t="shared" si="39"/>
        <v>0</v>
      </c>
      <c r="AM42" s="831">
        <f t="shared" si="39"/>
        <v>0</v>
      </c>
      <c r="AN42" s="831">
        <f t="shared" si="39"/>
        <v>0</v>
      </c>
      <c r="AO42" s="831">
        <f t="shared" si="39"/>
        <v>0</v>
      </c>
      <c r="AP42" s="831">
        <f t="shared" si="39"/>
        <v>0</v>
      </c>
      <c r="AQ42" s="831">
        <f t="shared" si="39"/>
        <v>0</v>
      </c>
      <c r="AR42" s="831">
        <f t="shared" si="39"/>
        <v>0</v>
      </c>
      <c r="AS42" s="831">
        <f t="shared" si="39"/>
        <v>0</v>
      </c>
      <c r="AT42" s="831">
        <f t="shared" si="39"/>
        <v>0</v>
      </c>
      <c r="AU42" s="831">
        <f t="shared" si="39"/>
        <v>0</v>
      </c>
      <c r="AV42" s="831">
        <f t="shared" si="39"/>
        <v>0</v>
      </c>
      <c r="AW42" s="831">
        <f t="shared" si="39"/>
        <v>0</v>
      </c>
      <c r="AX42" s="831">
        <f t="shared" si="39"/>
        <v>0</v>
      </c>
      <c r="AY42" s="831">
        <f t="shared" si="39"/>
        <v>0</v>
      </c>
      <c r="AZ42" s="831">
        <f t="shared" si="39"/>
        <v>0</v>
      </c>
      <c r="BA42" s="831">
        <f t="shared" si="39"/>
        <v>0</v>
      </c>
      <c r="BB42" s="831">
        <f t="shared" si="39"/>
        <v>0</v>
      </c>
      <c r="BC42" s="831">
        <f t="shared" si="39"/>
        <v>0</v>
      </c>
      <c r="BD42" s="831">
        <f t="shared" si="39"/>
        <v>0</v>
      </c>
      <c r="BE42" s="831">
        <f t="shared" si="39"/>
        <v>0</v>
      </c>
      <c r="BF42" s="831">
        <f t="shared" si="39"/>
        <v>0</v>
      </c>
      <c r="BG42" s="831">
        <f t="shared" si="39"/>
        <v>0</v>
      </c>
      <c r="BH42" s="831">
        <f t="shared" si="39"/>
        <v>0</v>
      </c>
      <c r="BI42" s="831">
        <f t="shared" si="39"/>
        <v>0</v>
      </c>
      <c r="BJ42" s="831">
        <f t="shared" si="39"/>
        <v>0</v>
      </c>
      <c r="BK42" s="831">
        <f t="shared" si="39"/>
        <v>0</v>
      </c>
      <c r="BL42" s="831">
        <f t="shared" si="39"/>
        <v>0</v>
      </c>
      <c r="BM42" s="831">
        <f t="shared" si="39"/>
        <v>0</v>
      </c>
      <c r="BN42" s="831">
        <f t="shared" si="39"/>
        <v>0</v>
      </c>
      <c r="BO42" s="831">
        <f t="shared" si="39"/>
        <v>0</v>
      </c>
      <c r="BP42" s="831">
        <f t="shared" si="39"/>
        <v>0</v>
      </c>
      <c r="BQ42" s="831">
        <f t="shared" ref="BQ42:BX42" si="40">IF(ISNUMBER(BQ$22), IF(BQ$22 &gt; 0, BP42 * (1 + BQ$22), BP42), BP42)</f>
        <v>0</v>
      </c>
      <c r="BR42" s="831">
        <f t="shared" si="40"/>
        <v>0</v>
      </c>
      <c r="BS42" s="831">
        <f t="shared" si="40"/>
        <v>0</v>
      </c>
      <c r="BT42" s="831">
        <f t="shared" si="40"/>
        <v>0</v>
      </c>
      <c r="BU42" s="831">
        <f t="shared" si="40"/>
        <v>0</v>
      </c>
      <c r="BV42" s="831">
        <f t="shared" si="40"/>
        <v>0</v>
      </c>
      <c r="BW42" s="831">
        <f t="shared" si="40"/>
        <v>0</v>
      </c>
      <c r="BX42" s="831">
        <f t="shared" si="40"/>
        <v>0</v>
      </c>
      <c r="BY42" s="827">
        <f t="shared" si="34"/>
        <v>0</v>
      </c>
    </row>
    <row r="43" spans="1:77" customFormat="1" ht="21.6" customHeight="1">
      <c r="A43" s="483"/>
      <c r="B43" s="825"/>
      <c r="C43" s="825"/>
      <c r="D43" s="826">
        <v>0</v>
      </c>
      <c r="E43" s="826">
        <f t="shared" ref="E43:AJ43" si="41">IF(ISNUMBER(E$22), IF(E$22 &gt; 0, D43 * (1 + E$22), D43), D43)</f>
        <v>0</v>
      </c>
      <c r="F43" s="826">
        <f t="shared" si="41"/>
        <v>0</v>
      </c>
      <c r="G43" s="826">
        <f t="shared" si="41"/>
        <v>0</v>
      </c>
      <c r="H43" s="826">
        <f t="shared" si="41"/>
        <v>0</v>
      </c>
      <c r="I43" s="826">
        <f t="shared" si="41"/>
        <v>0</v>
      </c>
      <c r="J43" s="826">
        <f t="shared" si="41"/>
        <v>0</v>
      </c>
      <c r="K43" s="826">
        <f t="shared" si="41"/>
        <v>0</v>
      </c>
      <c r="L43" s="826">
        <f t="shared" si="41"/>
        <v>0</v>
      </c>
      <c r="M43" s="826">
        <f t="shared" si="41"/>
        <v>0</v>
      </c>
      <c r="N43" s="826">
        <f t="shared" si="41"/>
        <v>0</v>
      </c>
      <c r="O43" s="826">
        <f t="shared" si="41"/>
        <v>0</v>
      </c>
      <c r="P43" s="826">
        <f t="shared" si="41"/>
        <v>0</v>
      </c>
      <c r="Q43" s="826">
        <f t="shared" si="41"/>
        <v>0</v>
      </c>
      <c r="R43" s="826">
        <f t="shared" si="41"/>
        <v>0</v>
      </c>
      <c r="S43" s="826">
        <f t="shared" si="41"/>
        <v>0</v>
      </c>
      <c r="T43" s="826">
        <f t="shared" si="41"/>
        <v>0</v>
      </c>
      <c r="U43" s="826">
        <f t="shared" si="41"/>
        <v>0</v>
      </c>
      <c r="V43" s="826">
        <f t="shared" si="41"/>
        <v>0</v>
      </c>
      <c r="W43" s="826">
        <f t="shared" si="41"/>
        <v>0</v>
      </c>
      <c r="X43" s="826">
        <f t="shared" si="41"/>
        <v>0</v>
      </c>
      <c r="Y43" s="826">
        <f t="shared" si="41"/>
        <v>0</v>
      </c>
      <c r="Z43" s="826">
        <f t="shared" si="41"/>
        <v>0</v>
      </c>
      <c r="AA43" s="826">
        <f t="shared" si="41"/>
        <v>0</v>
      </c>
      <c r="AB43" s="826">
        <f t="shared" si="41"/>
        <v>0</v>
      </c>
      <c r="AC43" s="826">
        <f t="shared" si="41"/>
        <v>0</v>
      </c>
      <c r="AD43" s="826">
        <f t="shared" si="41"/>
        <v>0</v>
      </c>
      <c r="AE43" s="826">
        <f t="shared" si="41"/>
        <v>0</v>
      </c>
      <c r="AF43" s="826">
        <f t="shared" si="41"/>
        <v>0</v>
      </c>
      <c r="AG43" s="826">
        <f t="shared" si="41"/>
        <v>0</v>
      </c>
      <c r="AH43" s="826">
        <f t="shared" si="41"/>
        <v>0</v>
      </c>
      <c r="AI43" s="826">
        <f t="shared" si="41"/>
        <v>0</v>
      </c>
      <c r="AJ43" s="826">
        <f t="shared" si="41"/>
        <v>0</v>
      </c>
      <c r="AK43" s="826">
        <f t="shared" ref="AK43:BP43" si="42">IF(ISNUMBER(AK$22), IF(AK$22 &gt; 0, AJ43 * (1 + AK$22), AJ43), AJ43)</f>
        <v>0</v>
      </c>
      <c r="AL43" s="826">
        <f t="shared" si="42"/>
        <v>0</v>
      </c>
      <c r="AM43" s="826">
        <f t="shared" si="42"/>
        <v>0</v>
      </c>
      <c r="AN43" s="826">
        <f t="shared" si="42"/>
        <v>0</v>
      </c>
      <c r="AO43" s="826">
        <f t="shared" si="42"/>
        <v>0</v>
      </c>
      <c r="AP43" s="826">
        <f t="shared" si="42"/>
        <v>0</v>
      </c>
      <c r="AQ43" s="826">
        <f t="shared" si="42"/>
        <v>0</v>
      </c>
      <c r="AR43" s="826">
        <f t="shared" si="42"/>
        <v>0</v>
      </c>
      <c r="AS43" s="826">
        <f t="shared" si="42"/>
        <v>0</v>
      </c>
      <c r="AT43" s="826">
        <f t="shared" si="42"/>
        <v>0</v>
      </c>
      <c r="AU43" s="826">
        <f t="shared" si="42"/>
        <v>0</v>
      </c>
      <c r="AV43" s="826">
        <f t="shared" si="42"/>
        <v>0</v>
      </c>
      <c r="AW43" s="826">
        <f t="shared" si="42"/>
        <v>0</v>
      </c>
      <c r="AX43" s="826">
        <f t="shared" si="42"/>
        <v>0</v>
      </c>
      <c r="AY43" s="826">
        <f t="shared" si="42"/>
        <v>0</v>
      </c>
      <c r="AZ43" s="826">
        <f t="shared" si="42"/>
        <v>0</v>
      </c>
      <c r="BA43" s="826">
        <f t="shared" si="42"/>
        <v>0</v>
      </c>
      <c r="BB43" s="826">
        <f t="shared" si="42"/>
        <v>0</v>
      </c>
      <c r="BC43" s="826">
        <f t="shared" si="42"/>
        <v>0</v>
      </c>
      <c r="BD43" s="826">
        <f t="shared" si="42"/>
        <v>0</v>
      </c>
      <c r="BE43" s="826">
        <f t="shared" si="42"/>
        <v>0</v>
      </c>
      <c r="BF43" s="826">
        <f t="shared" si="42"/>
        <v>0</v>
      </c>
      <c r="BG43" s="826">
        <f t="shared" si="42"/>
        <v>0</v>
      </c>
      <c r="BH43" s="826">
        <f t="shared" si="42"/>
        <v>0</v>
      </c>
      <c r="BI43" s="826">
        <f t="shared" si="42"/>
        <v>0</v>
      </c>
      <c r="BJ43" s="826">
        <f t="shared" si="42"/>
        <v>0</v>
      </c>
      <c r="BK43" s="826">
        <f t="shared" si="42"/>
        <v>0</v>
      </c>
      <c r="BL43" s="826">
        <f t="shared" si="42"/>
        <v>0</v>
      </c>
      <c r="BM43" s="826">
        <f t="shared" si="42"/>
        <v>0</v>
      </c>
      <c r="BN43" s="826">
        <f t="shared" si="42"/>
        <v>0</v>
      </c>
      <c r="BO43" s="826">
        <f t="shared" si="42"/>
        <v>0</v>
      </c>
      <c r="BP43" s="826">
        <f t="shared" si="42"/>
        <v>0</v>
      </c>
      <c r="BQ43" s="826">
        <f t="shared" ref="BQ43:BX43" si="43">IF(ISNUMBER(BQ$22), IF(BQ$22 &gt; 0, BP43 * (1 + BQ$22), BP43), BP43)</f>
        <v>0</v>
      </c>
      <c r="BR43" s="826">
        <f t="shared" si="43"/>
        <v>0</v>
      </c>
      <c r="BS43" s="826">
        <f t="shared" si="43"/>
        <v>0</v>
      </c>
      <c r="BT43" s="826">
        <f t="shared" si="43"/>
        <v>0</v>
      </c>
      <c r="BU43" s="826">
        <f t="shared" si="43"/>
        <v>0</v>
      </c>
      <c r="BV43" s="826">
        <f t="shared" si="43"/>
        <v>0</v>
      </c>
      <c r="BW43" s="826">
        <f t="shared" si="43"/>
        <v>0</v>
      </c>
      <c r="BX43" s="826">
        <f t="shared" si="43"/>
        <v>0</v>
      </c>
      <c r="BY43" s="827">
        <f t="shared" si="34"/>
        <v>0</v>
      </c>
    </row>
    <row r="44" spans="1:77" customFormat="1" ht="21.6" customHeight="1">
      <c r="A44" s="483"/>
      <c r="B44" s="825"/>
      <c r="C44" s="825"/>
      <c r="D44" s="826">
        <v>0</v>
      </c>
      <c r="E44" s="826">
        <f t="shared" ref="E44:AJ44" si="44">IF(ISNUMBER(E$22), IF(E$22 &gt; 0, D44 * (1 + E$22), D44), D44)</f>
        <v>0</v>
      </c>
      <c r="F44" s="826">
        <f t="shared" si="44"/>
        <v>0</v>
      </c>
      <c r="G44" s="826">
        <f t="shared" si="44"/>
        <v>0</v>
      </c>
      <c r="H44" s="826">
        <f t="shared" si="44"/>
        <v>0</v>
      </c>
      <c r="I44" s="826">
        <f t="shared" si="44"/>
        <v>0</v>
      </c>
      <c r="J44" s="826">
        <f t="shared" si="44"/>
        <v>0</v>
      </c>
      <c r="K44" s="826">
        <f t="shared" si="44"/>
        <v>0</v>
      </c>
      <c r="L44" s="826">
        <f t="shared" si="44"/>
        <v>0</v>
      </c>
      <c r="M44" s="826">
        <f t="shared" si="44"/>
        <v>0</v>
      </c>
      <c r="N44" s="826">
        <f t="shared" si="44"/>
        <v>0</v>
      </c>
      <c r="O44" s="826">
        <f t="shared" si="44"/>
        <v>0</v>
      </c>
      <c r="P44" s="826">
        <f t="shared" si="44"/>
        <v>0</v>
      </c>
      <c r="Q44" s="826">
        <f t="shared" si="44"/>
        <v>0</v>
      </c>
      <c r="R44" s="826">
        <f t="shared" si="44"/>
        <v>0</v>
      </c>
      <c r="S44" s="826">
        <f t="shared" si="44"/>
        <v>0</v>
      </c>
      <c r="T44" s="826">
        <f t="shared" si="44"/>
        <v>0</v>
      </c>
      <c r="U44" s="826">
        <f t="shared" si="44"/>
        <v>0</v>
      </c>
      <c r="V44" s="826">
        <f t="shared" si="44"/>
        <v>0</v>
      </c>
      <c r="W44" s="826">
        <f t="shared" si="44"/>
        <v>0</v>
      </c>
      <c r="X44" s="826">
        <f t="shared" si="44"/>
        <v>0</v>
      </c>
      <c r="Y44" s="826">
        <f t="shared" si="44"/>
        <v>0</v>
      </c>
      <c r="Z44" s="826">
        <f t="shared" si="44"/>
        <v>0</v>
      </c>
      <c r="AA44" s="826">
        <f t="shared" si="44"/>
        <v>0</v>
      </c>
      <c r="AB44" s="826">
        <f t="shared" si="44"/>
        <v>0</v>
      </c>
      <c r="AC44" s="826">
        <f t="shared" si="44"/>
        <v>0</v>
      </c>
      <c r="AD44" s="826">
        <f t="shared" si="44"/>
        <v>0</v>
      </c>
      <c r="AE44" s="826">
        <f t="shared" si="44"/>
        <v>0</v>
      </c>
      <c r="AF44" s="826">
        <f t="shared" si="44"/>
        <v>0</v>
      </c>
      <c r="AG44" s="826">
        <f t="shared" si="44"/>
        <v>0</v>
      </c>
      <c r="AH44" s="826">
        <f t="shared" si="44"/>
        <v>0</v>
      </c>
      <c r="AI44" s="826">
        <f t="shared" si="44"/>
        <v>0</v>
      </c>
      <c r="AJ44" s="826">
        <f t="shared" si="44"/>
        <v>0</v>
      </c>
      <c r="AK44" s="826">
        <f t="shared" ref="AK44:BP44" si="45">IF(ISNUMBER(AK$22), IF(AK$22 &gt; 0, AJ44 * (1 + AK$22), AJ44), AJ44)</f>
        <v>0</v>
      </c>
      <c r="AL44" s="826">
        <f t="shared" si="45"/>
        <v>0</v>
      </c>
      <c r="AM44" s="826">
        <f t="shared" si="45"/>
        <v>0</v>
      </c>
      <c r="AN44" s="826">
        <f t="shared" si="45"/>
        <v>0</v>
      </c>
      <c r="AO44" s="826">
        <f t="shared" si="45"/>
        <v>0</v>
      </c>
      <c r="AP44" s="826">
        <f t="shared" si="45"/>
        <v>0</v>
      </c>
      <c r="AQ44" s="826">
        <f t="shared" si="45"/>
        <v>0</v>
      </c>
      <c r="AR44" s="826">
        <f t="shared" si="45"/>
        <v>0</v>
      </c>
      <c r="AS44" s="826">
        <f t="shared" si="45"/>
        <v>0</v>
      </c>
      <c r="AT44" s="826">
        <f t="shared" si="45"/>
        <v>0</v>
      </c>
      <c r="AU44" s="826">
        <f t="shared" si="45"/>
        <v>0</v>
      </c>
      <c r="AV44" s="826">
        <f t="shared" si="45"/>
        <v>0</v>
      </c>
      <c r="AW44" s="826">
        <f t="shared" si="45"/>
        <v>0</v>
      </c>
      <c r="AX44" s="826">
        <f t="shared" si="45"/>
        <v>0</v>
      </c>
      <c r="AY44" s="826">
        <f t="shared" si="45"/>
        <v>0</v>
      </c>
      <c r="AZ44" s="826">
        <f t="shared" si="45"/>
        <v>0</v>
      </c>
      <c r="BA44" s="826">
        <f t="shared" si="45"/>
        <v>0</v>
      </c>
      <c r="BB44" s="826">
        <f t="shared" si="45"/>
        <v>0</v>
      </c>
      <c r="BC44" s="826">
        <f t="shared" si="45"/>
        <v>0</v>
      </c>
      <c r="BD44" s="826">
        <f t="shared" si="45"/>
        <v>0</v>
      </c>
      <c r="BE44" s="826">
        <f t="shared" si="45"/>
        <v>0</v>
      </c>
      <c r="BF44" s="826">
        <f t="shared" si="45"/>
        <v>0</v>
      </c>
      <c r="BG44" s="826">
        <f t="shared" si="45"/>
        <v>0</v>
      </c>
      <c r="BH44" s="826">
        <f t="shared" si="45"/>
        <v>0</v>
      </c>
      <c r="BI44" s="826">
        <f t="shared" si="45"/>
        <v>0</v>
      </c>
      <c r="BJ44" s="826">
        <f t="shared" si="45"/>
        <v>0</v>
      </c>
      <c r="BK44" s="826">
        <f t="shared" si="45"/>
        <v>0</v>
      </c>
      <c r="BL44" s="826">
        <f t="shared" si="45"/>
        <v>0</v>
      </c>
      <c r="BM44" s="826">
        <f t="shared" si="45"/>
        <v>0</v>
      </c>
      <c r="BN44" s="826">
        <f t="shared" si="45"/>
        <v>0</v>
      </c>
      <c r="BO44" s="826">
        <f t="shared" si="45"/>
        <v>0</v>
      </c>
      <c r="BP44" s="826">
        <f t="shared" si="45"/>
        <v>0</v>
      </c>
      <c r="BQ44" s="826">
        <f t="shared" ref="BQ44:BX44" si="46">IF(ISNUMBER(BQ$22), IF(BQ$22 &gt; 0, BP44 * (1 + BQ$22), BP44), BP44)</f>
        <v>0</v>
      </c>
      <c r="BR44" s="826">
        <f t="shared" si="46"/>
        <v>0</v>
      </c>
      <c r="BS44" s="826">
        <f t="shared" si="46"/>
        <v>0</v>
      </c>
      <c r="BT44" s="826">
        <f t="shared" si="46"/>
        <v>0</v>
      </c>
      <c r="BU44" s="826">
        <f t="shared" si="46"/>
        <v>0</v>
      </c>
      <c r="BV44" s="826">
        <f t="shared" si="46"/>
        <v>0</v>
      </c>
      <c r="BW44" s="826">
        <f t="shared" si="46"/>
        <v>0</v>
      </c>
      <c r="BX44" s="826">
        <f t="shared" si="46"/>
        <v>0</v>
      </c>
      <c r="BY44" s="827">
        <f t="shared" si="34"/>
        <v>0</v>
      </c>
    </row>
    <row r="45" spans="1:77" customFormat="1" ht="21.6" customHeight="1">
      <c r="A45" s="483"/>
      <c r="B45" s="828"/>
      <c r="C45" s="829"/>
      <c r="D45" s="830">
        <v>0</v>
      </c>
      <c r="E45" s="830">
        <f t="shared" ref="E45:AJ45" si="47">IF(ISNUMBER(E$22), IF(E$22 &gt; 0, D45 * (1 + E$22), D45), D45)</f>
        <v>0</v>
      </c>
      <c r="F45" s="830">
        <f t="shared" si="47"/>
        <v>0</v>
      </c>
      <c r="G45" s="830">
        <f t="shared" si="47"/>
        <v>0</v>
      </c>
      <c r="H45" s="830">
        <f t="shared" si="47"/>
        <v>0</v>
      </c>
      <c r="I45" s="830">
        <f t="shared" si="47"/>
        <v>0</v>
      </c>
      <c r="J45" s="830">
        <f t="shared" si="47"/>
        <v>0</v>
      </c>
      <c r="K45" s="830">
        <f t="shared" si="47"/>
        <v>0</v>
      </c>
      <c r="L45" s="830">
        <f t="shared" si="47"/>
        <v>0</v>
      </c>
      <c r="M45" s="830">
        <f t="shared" si="47"/>
        <v>0</v>
      </c>
      <c r="N45" s="830">
        <f t="shared" si="47"/>
        <v>0</v>
      </c>
      <c r="O45" s="830">
        <f t="shared" si="47"/>
        <v>0</v>
      </c>
      <c r="P45" s="830">
        <f t="shared" si="47"/>
        <v>0</v>
      </c>
      <c r="Q45" s="830">
        <f t="shared" si="47"/>
        <v>0</v>
      </c>
      <c r="R45" s="830">
        <f t="shared" si="47"/>
        <v>0</v>
      </c>
      <c r="S45" s="830">
        <f t="shared" si="47"/>
        <v>0</v>
      </c>
      <c r="T45" s="830">
        <f t="shared" si="47"/>
        <v>0</v>
      </c>
      <c r="U45" s="830">
        <f t="shared" si="47"/>
        <v>0</v>
      </c>
      <c r="V45" s="830">
        <f t="shared" si="47"/>
        <v>0</v>
      </c>
      <c r="W45" s="830">
        <f t="shared" si="47"/>
        <v>0</v>
      </c>
      <c r="X45" s="830">
        <f t="shared" si="47"/>
        <v>0</v>
      </c>
      <c r="Y45" s="830">
        <f t="shared" si="47"/>
        <v>0</v>
      </c>
      <c r="Z45" s="830">
        <f t="shared" si="47"/>
        <v>0</v>
      </c>
      <c r="AA45" s="830">
        <f t="shared" si="47"/>
        <v>0</v>
      </c>
      <c r="AB45" s="830">
        <f t="shared" si="47"/>
        <v>0</v>
      </c>
      <c r="AC45" s="830">
        <f t="shared" si="47"/>
        <v>0</v>
      </c>
      <c r="AD45" s="830">
        <f t="shared" si="47"/>
        <v>0</v>
      </c>
      <c r="AE45" s="830">
        <f t="shared" si="47"/>
        <v>0</v>
      </c>
      <c r="AF45" s="830">
        <f t="shared" si="47"/>
        <v>0</v>
      </c>
      <c r="AG45" s="830">
        <f t="shared" si="47"/>
        <v>0</v>
      </c>
      <c r="AH45" s="830">
        <f t="shared" si="47"/>
        <v>0</v>
      </c>
      <c r="AI45" s="830">
        <f t="shared" si="47"/>
        <v>0</v>
      </c>
      <c r="AJ45" s="831">
        <f t="shared" si="47"/>
        <v>0</v>
      </c>
      <c r="AK45" s="831">
        <f t="shared" ref="AK45:BP45" si="48">IF(ISNUMBER(AK$22), IF(AK$22 &gt; 0, AJ45 * (1 + AK$22), AJ45), AJ45)</f>
        <v>0</v>
      </c>
      <c r="AL45" s="831">
        <f t="shared" si="48"/>
        <v>0</v>
      </c>
      <c r="AM45" s="831">
        <f t="shared" si="48"/>
        <v>0</v>
      </c>
      <c r="AN45" s="831">
        <f t="shared" si="48"/>
        <v>0</v>
      </c>
      <c r="AO45" s="831">
        <f t="shared" si="48"/>
        <v>0</v>
      </c>
      <c r="AP45" s="831">
        <f t="shared" si="48"/>
        <v>0</v>
      </c>
      <c r="AQ45" s="831">
        <f t="shared" si="48"/>
        <v>0</v>
      </c>
      <c r="AR45" s="831">
        <f t="shared" si="48"/>
        <v>0</v>
      </c>
      <c r="AS45" s="831">
        <f t="shared" si="48"/>
        <v>0</v>
      </c>
      <c r="AT45" s="831">
        <f t="shared" si="48"/>
        <v>0</v>
      </c>
      <c r="AU45" s="831">
        <f t="shared" si="48"/>
        <v>0</v>
      </c>
      <c r="AV45" s="831">
        <f t="shared" si="48"/>
        <v>0</v>
      </c>
      <c r="AW45" s="831">
        <f t="shared" si="48"/>
        <v>0</v>
      </c>
      <c r="AX45" s="831">
        <f t="shared" si="48"/>
        <v>0</v>
      </c>
      <c r="AY45" s="831">
        <f t="shared" si="48"/>
        <v>0</v>
      </c>
      <c r="AZ45" s="831">
        <f t="shared" si="48"/>
        <v>0</v>
      </c>
      <c r="BA45" s="831">
        <f t="shared" si="48"/>
        <v>0</v>
      </c>
      <c r="BB45" s="831">
        <f t="shared" si="48"/>
        <v>0</v>
      </c>
      <c r="BC45" s="831">
        <f t="shared" si="48"/>
        <v>0</v>
      </c>
      <c r="BD45" s="831">
        <f t="shared" si="48"/>
        <v>0</v>
      </c>
      <c r="BE45" s="831">
        <f t="shared" si="48"/>
        <v>0</v>
      </c>
      <c r="BF45" s="831">
        <f t="shared" si="48"/>
        <v>0</v>
      </c>
      <c r="BG45" s="831">
        <f t="shared" si="48"/>
        <v>0</v>
      </c>
      <c r="BH45" s="831">
        <f t="shared" si="48"/>
        <v>0</v>
      </c>
      <c r="BI45" s="831">
        <f t="shared" si="48"/>
        <v>0</v>
      </c>
      <c r="BJ45" s="831">
        <f t="shared" si="48"/>
        <v>0</v>
      </c>
      <c r="BK45" s="831">
        <f t="shared" si="48"/>
        <v>0</v>
      </c>
      <c r="BL45" s="831">
        <f t="shared" si="48"/>
        <v>0</v>
      </c>
      <c r="BM45" s="831">
        <f t="shared" si="48"/>
        <v>0</v>
      </c>
      <c r="BN45" s="831">
        <f t="shared" si="48"/>
        <v>0</v>
      </c>
      <c r="BO45" s="831">
        <f t="shared" si="48"/>
        <v>0</v>
      </c>
      <c r="BP45" s="831">
        <f t="shared" si="48"/>
        <v>0</v>
      </c>
      <c r="BQ45" s="831">
        <f t="shared" ref="BQ45:BX45" si="49">IF(ISNUMBER(BQ$22), IF(BQ$22 &gt; 0, BP45 * (1 + BQ$22), BP45), BP45)</f>
        <v>0</v>
      </c>
      <c r="BR45" s="831">
        <f t="shared" si="49"/>
        <v>0</v>
      </c>
      <c r="BS45" s="831">
        <f t="shared" si="49"/>
        <v>0</v>
      </c>
      <c r="BT45" s="831">
        <f t="shared" si="49"/>
        <v>0</v>
      </c>
      <c r="BU45" s="831">
        <f t="shared" si="49"/>
        <v>0</v>
      </c>
      <c r="BV45" s="831">
        <f t="shared" si="49"/>
        <v>0</v>
      </c>
      <c r="BW45" s="831">
        <f t="shared" si="49"/>
        <v>0</v>
      </c>
      <c r="BX45" s="831">
        <f t="shared" si="49"/>
        <v>0</v>
      </c>
      <c r="BY45" s="827">
        <f t="shared" si="34"/>
        <v>0</v>
      </c>
    </row>
    <row r="46" spans="1:77" customFormat="1" ht="21.6" customHeight="1">
      <c r="A46" s="483"/>
      <c r="B46" s="825"/>
      <c r="C46" s="825"/>
      <c r="D46" s="826">
        <v>0</v>
      </c>
      <c r="E46" s="826">
        <f t="shared" ref="E46:AJ46" si="50">IF(ISNUMBER(E$22), IF(E$22 &gt; 0, D46 * (1 + E$22), D46), D46)</f>
        <v>0</v>
      </c>
      <c r="F46" s="826">
        <f t="shared" si="50"/>
        <v>0</v>
      </c>
      <c r="G46" s="826">
        <f t="shared" si="50"/>
        <v>0</v>
      </c>
      <c r="H46" s="826">
        <f t="shared" si="50"/>
        <v>0</v>
      </c>
      <c r="I46" s="826">
        <f t="shared" si="50"/>
        <v>0</v>
      </c>
      <c r="J46" s="826">
        <f t="shared" si="50"/>
        <v>0</v>
      </c>
      <c r="K46" s="826">
        <f t="shared" si="50"/>
        <v>0</v>
      </c>
      <c r="L46" s="826">
        <f t="shared" si="50"/>
        <v>0</v>
      </c>
      <c r="M46" s="826">
        <f t="shared" si="50"/>
        <v>0</v>
      </c>
      <c r="N46" s="826">
        <f t="shared" si="50"/>
        <v>0</v>
      </c>
      <c r="O46" s="826">
        <f t="shared" si="50"/>
        <v>0</v>
      </c>
      <c r="P46" s="826">
        <f t="shared" si="50"/>
        <v>0</v>
      </c>
      <c r="Q46" s="826">
        <f t="shared" si="50"/>
        <v>0</v>
      </c>
      <c r="R46" s="826">
        <f t="shared" si="50"/>
        <v>0</v>
      </c>
      <c r="S46" s="826">
        <f t="shared" si="50"/>
        <v>0</v>
      </c>
      <c r="T46" s="826">
        <f t="shared" si="50"/>
        <v>0</v>
      </c>
      <c r="U46" s="826">
        <f t="shared" si="50"/>
        <v>0</v>
      </c>
      <c r="V46" s="826">
        <f t="shared" si="50"/>
        <v>0</v>
      </c>
      <c r="W46" s="826">
        <f t="shared" si="50"/>
        <v>0</v>
      </c>
      <c r="X46" s="826">
        <f t="shared" si="50"/>
        <v>0</v>
      </c>
      <c r="Y46" s="826">
        <f t="shared" si="50"/>
        <v>0</v>
      </c>
      <c r="Z46" s="826">
        <f t="shared" si="50"/>
        <v>0</v>
      </c>
      <c r="AA46" s="826">
        <f t="shared" si="50"/>
        <v>0</v>
      </c>
      <c r="AB46" s="826">
        <f t="shared" si="50"/>
        <v>0</v>
      </c>
      <c r="AC46" s="826">
        <f t="shared" si="50"/>
        <v>0</v>
      </c>
      <c r="AD46" s="826">
        <f t="shared" si="50"/>
        <v>0</v>
      </c>
      <c r="AE46" s="826">
        <f t="shared" si="50"/>
        <v>0</v>
      </c>
      <c r="AF46" s="826">
        <f t="shared" si="50"/>
        <v>0</v>
      </c>
      <c r="AG46" s="826">
        <f t="shared" si="50"/>
        <v>0</v>
      </c>
      <c r="AH46" s="826">
        <f t="shared" si="50"/>
        <v>0</v>
      </c>
      <c r="AI46" s="826">
        <f t="shared" si="50"/>
        <v>0</v>
      </c>
      <c r="AJ46" s="826">
        <f t="shared" si="50"/>
        <v>0</v>
      </c>
      <c r="AK46" s="826">
        <f t="shared" ref="AK46:BP46" si="51">IF(ISNUMBER(AK$22), IF(AK$22 &gt; 0, AJ46 * (1 + AK$22), AJ46), AJ46)</f>
        <v>0</v>
      </c>
      <c r="AL46" s="826">
        <f t="shared" si="51"/>
        <v>0</v>
      </c>
      <c r="AM46" s="826">
        <f t="shared" si="51"/>
        <v>0</v>
      </c>
      <c r="AN46" s="826">
        <f t="shared" si="51"/>
        <v>0</v>
      </c>
      <c r="AO46" s="826">
        <f t="shared" si="51"/>
        <v>0</v>
      </c>
      <c r="AP46" s="826">
        <f t="shared" si="51"/>
        <v>0</v>
      </c>
      <c r="AQ46" s="826">
        <f t="shared" si="51"/>
        <v>0</v>
      </c>
      <c r="AR46" s="826">
        <f t="shared" si="51"/>
        <v>0</v>
      </c>
      <c r="AS46" s="826">
        <f t="shared" si="51"/>
        <v>0</v>
      </c>
      <c r="AT46" s="826">
        <f t="shared" si="51"/>
        <v>0</v>
      </c>
      <c r="AU46" s="826">
        <f t="shared" si="51"/>
        <v>0</v>
      </c>
      <c r="AV46" s="826">
        <f t="shared" si="51"/>
        <v>0</v>
      </c>
      <c r="AW46" s="826">
        <f t="shared" si="51"/>
        <v>0</v>
      </c>
      <c r="AX46" s="826">
        <f t="shared" si="51"/>
        <v>0</v>
      </c>
      <c r="AY46" s="826">
        <f t="shared" si="51"/>
        <v>0</v>
      </c>
      <c r="AZ46" s="826">
        <f t="shared" si="51"/>
        <v>0</v>
      </c>
      <c r="BA46" s="826">
        <f t="shared" si="51"/>
        <v>0</v>
      </c>
      <c r="BB46" s="826">
        <f t="shared" si="51"/>
        <v>0</v>
      </c>
      <c r="BC46" s="826">
        <f t="shared" si="51"/>
        <v>0</v>
      </c>
      <c r="BD46" s="826">
        <f t="shared" si="51"/>
        <v>0</v>
      </c>
      <c r="BE46" s="826">
        <f t="shared" si="51"/>
        <v>0</v>
      </c>
      <c r="BF46" s="826">
        <f t="shared" si="51"/>
        <v>0</v>
      </c>
      <c r="BG46" s="826">
        <f t="shared" si="51"/>
        <v>0</v>
      </c>
      <c r="BH46" s="826">
        <f t="shared" si="51"/>
        <v>0</v>
      </c>
      <c r="BI46" s="826">
        <f t="shared" si="51"/>
        <v>0</v>
      </c>
      <c r="BJ46" s="826">
        <f t="shared" si="51"/>
        <v>0</v>
      </c>
      <c r="BK46" s="826">
        <f t="shared" si="51"/>
        <v>0</v>
      </c>
      <c r="BL46" s="826">
        <f t="shared" si="51"/>
        <v>0</v>
      </c>
      <c r="BM46" s="826">
        <f t="shared" si="51"/>
        <v>0</v>
      </c>
      <c r="BN46" s="826">
        <f t="shared" si="51"/>
        <v>0</v>
      </c>
      <c r="BO46" s="826">
        <f t="shared" si="51"/>
        <v>0</v>
      </c>
      <c r="BP46" s="826">
        <f t="shared" si="51"/>
        <v>0</v>
      </c>
      <c r="BQ46" s="826">
        <f t="shared" ref="BQ46:BX46" si="52">IF(ISNUMBER(BQ$22), IF(BQ$22 &gt; 0, BP46 * (1 + BQ$22), BP46), BP46)</f>
        <v>0</v>
      </c>
      <c r="BR46" s="826">
        <f t="shared" si="52"/>
        <v>0</v>
      </c>
      <c r="BS46" s="826">
        <f t="shared" si="52"/>
        <v>0</v>
      </c>
      <c r="BT46" s="826">
        <f t="shared" si="52"/>
        <v>0</v>
      </c>
      <c r="BU46" s="826">
        <f t="shared" si="52"/>
        <v>0</v>
      </c>
      <c r="BV46" s="826">
        <f t="shared" si="52"/>
        <v>0</v>
      </c>
      <c r="BW46" s="826">
        <f t="shared" si="52"/>
        <v>0</v>
      </c>
      <c r="BX46" s="826">
        <f t="shared" si="52"/>
        <v>0</v>
      </c>
      <c r="BY46" s="827">
        <f t="shared" si="34"/>
        <v>0</v>
      </c>
    </row>
    <row r="47" spans="1:77" customFormat="1" ht="21.6" customHeight="1">
      <c r="A47" s="483"/>
      <c r="B47" s="828"/>
      <c r="C47" s="829"/>
      <c r="D47" s="830">
        <v>0</v>
      </c>
      <c r="E47" s="830">
        <f t="shared" ref="E47:AJ47" si="53">IF(ISNUMBER(E$22), IF(E$22 &gt; 0, D47 * (1 + E$22), D47), D47)</f>
        <v>0</v>
      </c>
      <c r="F47" s="830">
        <f t="shared" si="53"/>
        <v>0</v>
      </c>
      <c r="G47" s="830">
        <f t="shared" si="53"/>
        <v>0</v>
      </c>
      <c r="H47" s="830">
        <f t="shared" si="53"/>
        <v>0</v>
      </c>
      <c r="I47" s="830">
        <f t="shared" si="53"/>
        <v>0</v>
      </c>
      <c r="J47" s="830">
        <f t="shared" si="53"/>
        <v>0</v>
      </c>
      <c r="K47" s="830">
        <f t="shared" si="53"/>
        <v>0</v>
      </c>
      <c r="L47" s="830">
        <f t="shared" si="53"/>
        <v>0</v>
      </c>
      <c r="M47" s="830">
        <f t="shared" si="53"/>
        <v>0</v>
      </c>
      <c r="N47" s="830">
        <f t="shared" si="53"/>
        <v>0</v>
      </c>
      <c r="O47" s="830">
        <f t="shared" si="53"/>
        <v>0</v>
      </c>
      <c r="P47" s="830">
        <f t="shared" si="53"/>
        <v>0</v>
      </c>
      <c r="Q47" s="830">
        <f t="shared" si="53"/>
        <v>0</v>
      </c>
      <c r="R47" s="830">
        <f t="shared" si="53"/>
        <v>0</v>
      </c>
      <c r="S47" s="830">
        <f t="shared" si="53"/>
        <v>0</v>
      </c>
      <c r="T47" s="830">
        <f t="shared" si="53"/>
        <v>0</v>
      </c>
      <c r="U47" s="830">
        <f t="shared" si="53"/>
        <v>0</v>
      </c>
      <c r="V47" s="830">
        <f t="shared" si="53"/>
        <v>0</v>
      </c>
      <c r="W47" s="830">
        <f t="shared" si="53"/>
        <v>0</v>
      </c>
      <c r="X47" s="830">
        <f t="shared" si="53"/>
        <v>0</v>
      </c>
      <c r="Y47" s="830">
        <f t="shared" si="53"/>
        <v>0</v>
      </c>
      <c r="Z47" s="830">
        <f t="shared" si="53"/>
        <v>0</v>
      </c>
      <c r="AA47" s="830">
        <f t="shared" si="53"/>
        <v>0</v>
      </c>
      <c r="AB47" s="830">
        <f t="shared" si="53"/>
        <v>0</v>
      </c>
      <c r="AC47" s="830">
        <f t="shared" si="53"/>
        <v>0</v>
      </c>
      <c r="AD47" s="830">
        <f t="shared" si="53"/>
        <v>0</v>
      </c>
      <c r="AE47" s="830">
        <f t="shared" si="53"/>
        <v>0</v>
      </c>
      <c r="AF47" s="830">
        <f t="shared" si="53"/>
        <v>0</v>
      </c>
      <c r="AG47" s="830">
        <f t="shared" si="53"/>
        <v>0</v>
      </c>
      <c r="AH47" s="830">
        <f t="shared" si="53"/>
        <v>0</v>
      </c>
      <c r="AI47" s="830">
        <f t="shared" si="53"/>
        <v>0</v>
      </c>
      <c r="AJ47" s="831">
        <f t="shared" si="53"/>
        <v>0</v>
      </c>
      <c r="AK47" s="831">
        <f t="shared" ref="AK47:BP47" si="54">IF(ISNUMBER(AK$22), IF(AK$22 &gt; 0, AJ47 * (1 + AK$22), AJ47), AJ47)</f>
        <v>0</v>
      </c>
      <c r="AL47" s="831">
        <f t="shared" si="54"/>
        <v>0</v>
      </c>
      <c r="AM47" s="831">
        <f t="shared" si="54"/>
        <v>0</v>
      </c>
      <c r="AN47" s="831">
        <f t="shared" si="54"/>
        <v>0</v>
      </c>
      <c r="AO47" s="831">
        <f t="shared" si="54"/>
        <v>0</v>
      </c>
      <c r="AP47" s="831">
        <f t="shared" si="54"/>
        <v>0</v>
      </c>
      <c r="AQ47" s="831">
        <f t="shared" si="54"/>
        <v>0</v>
      </c>
      <c r="AR47" s="831">
        <f t="shared" si="54"/>
        <v>0</v>
      </c>
      <c r="AS47" s="831">
        <f t="shared" si="54"/>
        <v>0</v>
      </c>
      <c r="AT47" s="831">
        <f t="shared" si="54"/>
        <v>0</v>
      </c>
      <c r="AU47" s="831">
        <f t="shared" si="54"/>
        <v>0</v>
      </c>
      <c r="AV47" s="831">
        <f t="shared" si="54"/>
        <v>0</v>
      </c>
      <c r="AW47" s="831">
        <f t="shared" si="54"/>
        <v>0</v>
      </c>
      <c r="AX47" s="831">
        <f t="shared" si="54"/>
        <v>0</v>
      </c>
      <c r="AY47" s="831">
        <f t="shared" si="54"/>
        <v>0</v>
      </c>
      <c r="AZ47" s="831">
        <f t="shared" si="54"/>
        <v>0</v>
      </c>
      <c r="BA47" s="831">
        <f t="shared" si="54"/>
        <v>0</v>
      </c>
      <c r="BB47" s="831">
        <f t="shared" si="54"/>
        <v>0</v>
      </c>
      <c r="BC47" s="831">
        <f t="shared" si="54"/>
        <v>0</v>
      </c>
      <c r="BD47" s="831">
        <f t="shared" si="54"/>
        <v>0</v>
      </c>
      <c r="BE47" s="831">
        <f t="shared" si="54"/>
        <v>0</v>
      </c>
      <c r="BF47" s="831">
        <f t="shared" si="54"/>
        <v>0</v>
      </c>
      <c r="BG47" s="831">
        <f t="shared" si="54"/>
        <v>0</v>
      </c>
      <c r="BH47" s="831">
        <f t="shared" si="54"/>
        <v>0</v>
      </c>
      <c r="BI47" s="831">
        <f t="shared" si="54"/>
        <v>0</v>
      </c>
      <c r="BJ47" s="831">
        <f t="shared" si="54"/>
        <v>0</v>
      </c>
      <c r="BK47" s="831">
        <f t="shared" si="54"/>
        <v>0</v>
      </c>
      <c r="BL47" s="831">
        <f t="shared" si="54"/>
        <v>0</v>
      </c>
      <c r="BM47" s="831">
        <f t="shared" si="54"/>
        <v>0</v>
      </c>
      <c r="BN47" s="831">
        <f t="shared" si="54"/>
        <v>0</v>
      </c>
      <c r="BO47" s="831">
        <f t="shared" si="54"/>
        <v>0</v>
      </c>
      <c r="BP47" s="831">
        <f t="shared" si="54"/>
        <v>0</v>
      </c>
      <c r="BQ47" s="831">
        <f t="shared" ref="BQ47:BX47" si="55">IF(ISNUMBER(BQ$22), IF(BQ$22 &gt; 0, BP47 * (1 + BQ$22), BP47), BP47)</f>
        <v>0</v>
      </c>
      <c r="BR47" s="831">
        <f t="shared" si="55"/>
        <v>0</v>
      </c>
      <c r="BS47" s="831">
        <f t="shared" si="55"/>
        <v>0</v>
      </c>
      <c r="BT47" s="831">
        <f t="shared" si="55"/>
        <v>0</v>
      </c>
      <c r="BU47" s="831">
        <f t="shared" si="55"/>
        <v>0</v>
      </c>
      <c r="BV47" s="831">
        <f t="shared" si="55"/>
        <v>0</v>
      </c>
      <c r="BW47" s="831">
        <f t="shared" si="55"/>
        <v>0</v>
      </c>
      <c r="BX47" s="831">
        <f t="shared" si="55"/>
        <v>0</v>
      </c>
      <c r="BY47" s="827">
        <f t="shared" si="34"/>
        <v>0</v>
      </c>
    </row>
    <row r="48" spans="1:77" customFormat="1" ht="21.6" customHeight="1">
      <c r="A48" s="483"/>
      <c r="B48" s="825"/>
      <c r="C48" s="825"/>
      <c r="D48" s="826">
        <v>0</v>
      </c>
      <c r="E48" s="826">
        <f t="shared" ref="E48:AJ48" si="56">IF(ISNUMBER(E$22), IF(E$22 &gt; 0, D48 * (1 + E$22), D48), D48)</f>
        <v>0</v>
      </c>
      <c r="F48" s="826">
        <f t="shared" si="56"/>
        <v>0</v>
      </c>
      <c r="G48" s="826">
        <f t="shared" si="56"/>
        <v>0</v>
      </c>
      <c r="H48" s="826">
        <f t="shared" si="56"/>
        <v>0</v>
      </c>
      <c r="I48" s="826">
        <f t="shared" si="56"/>
        <v>0</v>
      </c>
      <c r="J48" s="826">
        <f t="shared" si="56"/>
        <v>0</v>
      </c>
      <c r="K48" s="826">
        <f t="shared" si="56"/>
        <v>0</v>
      </c>
      <c r="L48" s="826">
        <f t="shared" si="56"/>
        <v>0</v>
      </c>
      <c r="M48" s="826">
        <f t="shared" si="56"/>
        <v>0</v>
      </c>
      <c r="N48" s="826">
        <f t="shared" si="56"/>
        <v>0</v>
      </c>
      <c r="O48" s="826">
        <f t="shared" si="56"/>
        <v>0</v>
      </c>
      <c r="P48" s="826">
        <f t="shared" si="56"/>
        <v>0</v>
      </c>
      <c r="Q48" s="826">
        <f t="shared" si="56"/>
        <v>0</v>
      </c>
      <c r="R48" s="826">
        <f t="shared" si="56"/>
        <v>0</v>
      </c>
      <c r="S48" s="826">
        <f t="shared" si="56"/>
        <v>0</v>
      </c>
      <c r="T48" s="826">
        <f t="shared" si="56"/>
        <v>0</v>
      </c>
      <c r="U48" s="826">
        <f t="shared" si="56"/>
        <v>0</v>
      </c>
      <c r="V48" s="826">
        <f t="shared" si="56"/>
        <v>0</v>
      </c>
      <c r="W48" s="826">
        <f t="shared" si="56"/>
        <v>0</v>
      </c>
      <c r="X48" s="826">
        <f t="shared" si="56"/>
        <v>0</v>
      </c>
      <c r="Y48" s="826">
        <f t="shared" si="56"/>
        <v>0</v>
      </c>
      <c r="Z48" s="826">
        <f t="shared" si="56"/>
        <v>0</v>
      </c>
      <c r="AA48" s="826">
        <f t="shared" si="56"/>
        <v>0</v>
      </c>
      <c r="AB48" s="826">
        <f t="shared" si="56"/>
        <v>0</v>
      </c>
      <c r="AC48" s="826">
        <f t="shared" si="56"/>
        <v>0</v>
      </c>
      <c r="AD48" s="826">
        <f t="shared" si="56"/>
        <v>0</v>
      </c>
      <c r="AE48" s="826">
        <f t="shared" si="56"/>
        <v>0</v>
      </c>
      <c r="AF48" s="826">
        <f t="shared" si="56"/>
        <v>0</v>
      </c>
      <c r="AG48" s="826">
        <f t="shared" si="56"/>
        <v>0</v>
      </c>
      <c r="AH48" s="826">
        <f t="shared" si="56"/>
        <v>0</v>
      </c>
      <c r="AI48" s="826">
        <f t="shared" si="56"/>
        <v>0</v>
      </c>
      <c r="AJ48" s="826">
        <f t="shared" si="56"/>
        <v>0</v>
      </c>
      <c r="AK48" s="826">
        <f t="shared" ref="AK48:BP48" si="57">IF(ISNUMBER(AK$22), IF(AK$22 &gt; 0, AJ48 * (1 + AK$22), AJ48), AJ48)</f>
        <v>0</v>
      </c>
      <c r="AL48" s="826">
        <f t="shared" si="57"/>
        <v>0</v>
      </c>
      <c r="AM48" s="826">
        <f t="shared" si="57"/>
        <v>0</v>
      </c>
      <c r="AN48" s="826">
        <f t="shared" si="57"/>
        <v>0</v>
      </c>
      <c r="AO48" s="826">
        <f t="shared" si="57"/>
        <v>0</v>
      </c>
      <c r="AP48" s="826">
        <f t="shared" si="57"/>
        <v>0</v>
      </c>
      <c r="AQ48" s="826">
        <f t="shared" si="57"/>
        <v>0</v>
      </c>
      <c r="AR48" s="826">
        <f t="shared" si="57"/>
        <v>0</v>
      </c>
      <c r="AS48" s="826">
        <f t="shared" si="57"/>
        <v>0</v>
      </c>
      <c r="AT48" s="826">
        <f t="shared" si="57"/>
        <v>0</v>
      </c>
      <c r="AU48" s="826">
        <f t="shared" si="57"/>
        <v>0</v>
      </c>
      <c r="AV48" s="826">
        <f t="shared" si="57"/>
        <v>0</v>
      </c>
      <c r="AW48" s="826">
        <f t="shared" si="57"/>
        <v>0</v>
      </c>
      <c r="AX48" s="826">
        <f t="shared" si="57"/>
        <v>0</v>
      </c>
      <c r="AY48" s="826">
        <f t="shared" si="57"/>
        <v>0</v>
      </c>
      <c r="AZ48" s="826">
        <f t="shared" si="57"/>
        <v>0</v>
      </c>
      <c r="BA48" s="826">
        <f t="shared" si="57"/>
        <v>0</v>
      </c>
      <c r="BB48" s="826">
        <f t="shared" si="57"/>
        <v>0</v>
      </c>
      <c r="BC48" s="826">
        <f t="shared" si="57"/>
        <v>0</v>
      </c>
      <c r="BD48" s="826">
        <f t="shared" si="57"/>
        <v>0</v>
      </c>
      <c r="BE48" s="826">
        <f t="shared" si="57"/>
        <v>0</v>
      </c>
      <c r="BF48" s="826">
        <f t="shared" si="57"/>
        <v>0</v>
      </c>
      <c r="BG48" s="826">
        <f t="shared" si="57"/>
        <v>0</v>
      </c>
      <c r="BH48" s="826">
        <f t="shared" si="57"/>
        <v>0</v>
      </c>
      <c r="BI48" s="826">
        <f t="shared" si="57"/>
        <v>0</v>
      </c>
      <c r="BJ48" s="826">
        <f t="shared" si="57"/>
        <v>0</v>
      </c>
      <c r="BK48" s="826">
        <f t="shared" si="57"/>
        <v>0</v>
      </c>
      <c r="BL48" s="826">
        <f t="shared" si="57"/>
        <v>0</v>
      </c>
      <c r="BM48" s="826">
        <f t="shared" si="57"/>
        <v>0</v>
      </c>
      <c r="BN48" s="826">
        <f t="shared" si="57"/>
        <v>0</v>
      </c>
      <c r="BO48" s="826">
        <f t="shared" si="57"/>
        <v>0</v>
      </c>
      <c r="BP48" s="826">
        <f t="shared" si="57"/>
        <v>0</v>
      </c>
      <c r="BQ48" s="826">
        <f t="shared" ref="BQ48:BX48" si="58">IF(ISNUMBER(BQ$22), IF(BQ$22 &gt; 0, BP48 * (1 + BQ$22), BP48), BP48)</f>
        <v>0</v>
      </c>
      <c r="BR48" s="826">
        <f t="shared" si="58"/>
        <v>0</v>
      </c>
      <c r="BS48" s="826">
        <f t="shared" si="58"/>
        <v>0</v>
      </c>
      <c r="BT48" s="826">
        <f t="shared" si="58"/>
        <v>0</v>
      </c>
      <c r="BU48" s="826">
        <f t="shared" si="58"/>
        <v>0</v>
      </c>
      <c r="BV48" s="826">
        <f t="shared" si="58"/>
        <v>0</v>
      </c>
      <c r="BW48" s="826">
        <f t="shared" si="58"/>
        <v>0</v>
      </c>
      <c r="BX48" s="826">
        <f t="shared" si="58"/>
        <v>0</v>
      </c>
      <c r="BY48" s="827">
        <f t="shared" si="34"/>
        <v>0</v>
      </c>
    </row>
    <row r="49" spans="1:78" customFormat="1" ht="21.6" customHeight="1">
      <c r="A49" s="483"/>
      <c r="B49" s="817" t="s">
        <v>1250</v>
      </c>
      <c r="C49" s="762"/>
      <c r="D49" s="845">
        <f t="shared" ref="D49:AI49" si="59">SUM(D39:D48)</f>
        <v>0</v>
      </c>
      <c r="E49" s="845">
        <f t="shared" si="59"/>
        <v>0</v>
      </c>
      <c r="F49" s="845">
        <f t="shared" si="59"/>
        <v>0</v>
      </c>
      <c r="G49" s="845">
        <f t="shared" si="59"/>
        <v>0</v>
      </c>
      <c r="H49" s="845">
        <f t="shared" si="59"/>
        <v>0</v>
      </c>
      <c r="I49" s="845">
        <f t="shared" si="59"/>
        <v>0</v>
      </c>
      <c r="J49" s="845">
        <f t="shared" si="59"/>
        <v>0</v>
      </c>
      <c r="K49" s="845">
        <f t="shared" si="59"/>
        <v>0</v>
      </c>
      <c r="L49" s="845">
        <f t="shared" si="59"/>
        <v>0</v>
      </c>
      <c r="M49" s="845">
        <f t="shared" si="59"/>
        <v>0</v>
      </c>
      <c r="N49" s="845">
        <f t="shared" si="59"/>
        <v>0</v>
      </c>
      <c r="O49" s="845">
        <f t="shared" si="59"/>
        <v>0</v>
      </c>
      <c r="P49" s="845">
        <f t="shared" si="59"/>
        <v>0</v>
      </c>
      <c r="Q49" s="845">
        <f t="shared" si="59"/>
        <v>0</v>
      </c>
      <c r="R49" s="845">
        <f t="shared" si="59"/>
        <v>0</v>
      </c>
      <c r="S49" s="845">
        <f t="shared" si="59"/>
        <v>0</v>
      </c>
      <c r="T49" s="845">
        <f t="shared" si="59"/>
        <v>0</v>
      </c>
      <c r="U49" s="845">
        <f t="shared" si="59"/>
        <v>0</v>
      </c>
      <c r="V49" s="845">
        <f t="shared" si="59"/>
        <v>0</v>
      </c>
      <c r="W49" s="845">
        <f t="shared" si="59"/>
        <v>0</v>
      </c>
      <c r="X49" s="845">
        <f t="shared" si="59"/>
        <v>0</v>
      </c>
      <c r="Y49" s="845">
        <f t="shared" si="59"/>
        <v>0</v>
      </c>
      <c r="Z49" s="845">
        <f t="shared" si="59"/>
        <v>0</v>
      </c>
      <c r="AA49" s="845">
        <f t="shared" si="59"/>
        <v>0</v>
      </c>
      <c r="AB49" s="845">
        <f t="shared" si="59"/>
        <v>0</v>
      </c>
      <c r="AC49" s="845">
        <f t="shared" si="59"/>
        <v>0</v>
      </c>
      <c r="AD49" s="845">
        <f t="shared" si="59"/>
        <v>0</v>
      </c>
      <c r="AE49" s="845">
        <f t="shared" si="59"/>
        <v>0</v>
      </c>
      <c r="AF49" s="845">
        <f t="shared" si="59"/>
        <v>0</v>
      </c>
      <c r="AG49" s="845">
        <f t="shared" si="59"/>
        <v>0</v>
      </c>
      <c r="AH49" s="845">
        <f t="shared" si="59"/>
        <v>0</v>
      </c>
      <c r="AI49" s="845">
        <f t="shared" si="59"/>
        <v>0</v>
      </c>
      <c r="AJ49" s="845">
        <f t="shared" ref="AJ49:BO49" si="60">SUM(AJ39:AJ48)</f>
        <v>0</v>
      </c>
      <c r="AK49" s="845">
        <f t="shared" si="60"/>
        <v>0</v>
      </c>
      <c r="AL49" s="845">
        <f t="shared" si="60"/>
        <v>0</v>
      </c>
      <c r="AM49" s="845">
        <f t="shared" si="60"/>
        <v>0</v>
      </c>
      <c r="AN49" s="845">
        <f t="shared" si="60"/>
        <v>0</v>
      </c>
      <c r="AO49" s="845">
        <f t="shared" si="60"/>
        <v>0</v>
      </c>
      <c r="AP49" s="845">
        <f t="shared" si="60"/>
        <v>0</v>
      </c>
      <c r="AQ49" s="845">
        <f t="shared" si="60"/>
        <v>0</v>
      </c>
      <c r="AR49" s="845">
        <f t="shared" si="60"/>
        <v>0</v>
      </c>
      <c r="AS49" s="845">
        <f t="shared" si="60"/>
        <v>0</v>
      </c>
      <c r="AT49" s="845">
        <f t="shared" si="60"/>
        <v>0</v>
      </c>
      <c r="AU49" s="845">
        <f t="shared" si="60"/>
        <v>0</v>
      </c>
      <c r="AV49" s="845">
        <f t="shared" si="60"/>
        <v>0</v>
      </c>
      <c r="AW49" s="845">
        <f t="shared" si="60"/>
        <v>0</v>
      </c>
      <c r="AX49" s="845">
        <f t="shared" si="60"/>
        <v>0</v>
      </c>
      <c r="AY49" s="845">
        <f t="shared" si="60"/>
        <v>0</v>
      </c>
      <c r="AZ49" s="845">
        <f t="shared" si="60"/>
        <v>0</v>
      </c>
      <c r="BA49" s="845">
        <f t="shared" si="60"/>
        <v>0</v>
      </c>
      <c r="BB49" s="845">
        <f t="shared" si="60"/>
        <v>0</v>
      </c>
      <c r="BC49" s="845">
        <f t="shared" si="60"/>
        <v>0</v>
      </c>
      <c r="BD49" s="845">
        <f t="shared" si="60"/>
        <v>0</v>
      </c>
      <c r="BE49" s="845">
        <f t="shared" si="60"/>
        <v>0</v>
      </c>
      <c r="BF49" s="845">
        <f t="shared" si="60"/>
        <v>0</v>
      </c>
      <c r="BG49" s="845">
        <f t="shared" si="60"/>
        <v>0</v>
      </c>
      <c r="BH49" s="845">
        <f t="shared" si="60"/>
        <v>0</v>
      </c>
      <c r="BI49" s="845">
        <f t="shared" si="60"/>
        <v>0</v>
      </c>
      <c r="BJ49" s="845">
        <f t="shared" si="60"/>
        <v>0</v>
      </c>
      <c r="BK49" s="845">
        <f t="shared" si="60"/>
        <v>0</v>
      </c>
      <c r="BL49" s="845">
        <f t="shared" si="60"/>
        <v>0</v>
      </c>
      <c r="BM49" s="845">
        <f t="shared" si="60"/>
        <v>0</v>
      </c>
      <c r="BN49" s="845">
        <f t="shared" si="60"/>
        <v>0</v>
      </c>
      <c r="BO49" s="845">
        <f t="shared" si="60"/>
        <v>0</v>
      </c>
      <c r="BP49" s="845">
        <f t="shared" ref="BP49:BY49" si="61">SUM(BP39:BP48)</f>
        <v>0</v>
      </c>
      <c r="BQ49" s="845">
        <f t="shared" si="61"/>
        <v>0</v>
      </c>
      <c r="BR49" s="845">
        <f t="shared" si="61"/>
        <v>0</v>
      </c>
      <c r="BS49" s="845">
        <f t="shared" si="61"/>
        <v>0</v>
      </c>
      <c r="BT49" s="845">
        <f t="shared" si="61"/>
        <v>0</v>
      </c>
      <c r="BU49" s="845">
        <f t="shared" si="61"/>
        <v>0</v>
      </c>
      <c r="BV49" s="845">
        <f t="shared" si="61"/>
        <v>0</v>
      </c>
      <c r="BW49" s="845">
        <f t="shared" si="61"/>
        <v>0</v>
      </c>
      <c r="BX49" s="845">
        <f t="shared" si="61"/>
        <v>0</v>
      </c>
      <c r="BY49" s="845">
        <f t="shared" si="61"/>
        <v>0</v>
      </c>
    </row>
    <row r="50" spans="1:78" ht="22.15" customHeight="1">
      <c r="A50" s="483"/>
      <c r="B50" s="817" t="s">
        <v>1165</v>
      </c>
    </row>
    <row r="51" spans="1:78" customFormat="1" ht="7.9" customHeight="1">
      <c r="A51" s="483"/>
      <c r="B51" s="789"/>
      <c r="C51" s="790"/>
      <c r="D51" s="791"/>
      <c r="E51" s="792"/>
      <c r="F51" s="792"/>
      <c r="G51" s="793"/>
      <c r="H51" s="794"/>
      <c r="I51" s="795"/>
      <c r="J51" s="791"/>
      <c r="K51" s="791"/>
      <c r="L51" s="794"/>
      <c r="M51" s="794"/>
      <c r="N51" s="794"/>
      <c r="O51" s="794"/>
      <c r="P51" s="794"/>
      <c r="Q51" s="794"/>
      <c r="R51" s="794"/>
      <c r="S51" s="794"/>
      <c r="T51" s="794"/>
      <c r="U51" s="794"/>
      <c r="V51" s="794"/>
      <c r="W51" s="794"/>
      <c r="X51" s="794"/>
      <c r="Y51" s="794"/>
      <c r="Z51" s="794"/>
      <c r="AA51" s="794"/>
      <c r="AB51" s="794"/>
      <c r="AC51" s="794"/>
      <c r="AD51" s="794"/>
      <c r="AE51" s="794"/>
      <c r="AF51" s="794"/>
      <c r="AG51" s="794"/>
      <c r="AH51" s="794"/>
      <c r="AI51" s="794"/>
      <c r="AJ51" s="794"/>
      <c r="AK51" s="794"/>
      <c r="AL51" s="794"/>
      <c r="AM51" s="794"/>
      <c r="AN51" s="794"/>
      <c r="AO51" s="794"/>
      <c r="AP51" s="794"/>
      <c r="AQ51" s="794"/>
      <c r="AR51" s="794"/>
      <c r="AS51" s="794"/>
      <c r="AT51" s="794"/>
      <c r="AU51" s="794"/>
      <c r="AV51" s="794"/>
      <c r="AW51" s="794"/>
      <c r="AX51" s="794"/>
      <c r="AY51" s="794"/>
      <c r="AZ51" s="794"/>
      <c r="BA51" s="794"/>
      <c r="BB51" s="794"/>
      <c r="BC51" s="794"/>
      <c r="BD51" s="794"/>
      <c r="BE51" s="794"/>
      <c r="BF51" s="794"/>
      <c r="BG51" s="794"/>
      <c r="BH51" s="794"/>
      <c r="BI51" s="794"/>
      <c r="BJ51" s="794"/>
      <c r="BK51" s="794"/>
      <c r="BL51" s="794"/>
      <c r="BM51" s="794"/>
      <c r="BN51" s="794"/>
      <c r="BO51" s="794"/>
      <c r="BP51" s="794"/>
      <c r="BQ51" s="794"/>
      <c r="BR51" s="794"/>
      <c r="BS51" s="794"/>
      <c r="BT51" s="794"/>
      <c r="BU51" s="794"/>
      <c r="BV51" s="794"/>
      <c r="BW51" s="794"/>
      <c r="BX51" s="794"/>
      <c r="BY51" s="794"/>
    </row>
    <row r="52" spans="1:78" customFormat="1" ht="20.25" thickBot="1">
      <c r="A52" s="483"/>
      <c r="B52" s="766" t="s">
        <v>1251</v>
      </c>
      <c r="C52" s="846"/>
      <c r="D52" s="763"/>
      <c r="E52" s="763"/>
      <c r="F52" s="763"/>
      <c r="G52" s="763"/>
      <c r="H52" s="763"/>
      <c r="I52" s="763"/>
      <c r="J52" s="763"/>
      <c r="K52" s="763"/>
      <c r="L52" s="763"/>
      <c r="M52" s="763"/>
      <c r="N52" s="763"/>
      <c r="O52" s="763"/>
      <c r="P52" s="763"/>
      <c r="Q52" s="763"/>
      <c r="R52" s="763"/>
      <c r="S52" s="763"/>
      <c r="T52" s="763"/>
      <c r="U52" s="763"/>
      <c r="V52" s="763"/>
      <c r="W52" s="763"/>
      <c r="X52" s="763"/>
      <c r="Y52" s="763"/>
      <c r="Z52" s="763"/>
      <c r="AA52" s="763"/>
      <c r="AB52" s="763"/>
      <c r="AC52" s="763"/>
      <c r="AD52" s="763"/>
      <c r="AE52" s="763"/>
      <c r="AF52" s="763"/>
      <c r="AG52" s="763"/>
      <c r="AH52" s="763"/>
      <c r="AI52" s="763"/>
      <c r="AJ52" s="763"/>
      <c r="AK52" s="763"/>
      <c r="AL52" s="763"/>
      <c r="AM52" s="763"/>
      <c r="AN52" s="763"/>
      <c r="AO52" s="763"/>
      <c r="AP52" s="763"/>
      <c r="AQ52" s="763"/>
      <c r="AR52" s="763"/>
      <c r="AS52" s="763"/>
      <c r="AT52" s="763"/>
      <c r="AU52" s="763"/>
      <c r="AV52" s="763"/>
      <c r="AW52" s="763"/>
      <c r="AX52" s="763"/>
      <c r="AY52" s="763"/>
      <c r="AZ52" s="763"/>
      <c r="BA52" s="763"/>
      <c r="BB52" s="763"/>
      <c r="BC52" s="763"/>
      <c r="BD52" s="763"/>
      <c r="BE52" s="763"/>
      <c r="BF52" s="763"/>
      <c r="BG52" s="763"/>
      <c r="BH52" s="763"/>
      <c r="BI52" s="763"/>
      <c r="BJ52" s="763"/>
      <c r="BK52" s="763"/>
      <c r="BL52" s="763"/>
      <c r="BM52" s="763"/>
      <c r="BN52" s="763"/>
      <c r="BO52" s="763"/>
      <c r="BP52" s="763"/>
      <c r="BQ52" s="763"/>
      <c r="BR52" s="763"/>
      <c r="BS52" s="763"/>
      <c r="BT52" s="763"/>
      <c r="BU52" s="763"/>
      <c r="BV52" s="763"/>
      <c r="BW52" s="763"/>
      <c r="BX52" s="763"/>
      <c r="BY52" s="763"/>
      <c r="BZ52" s="763"/>
    </row>
    <row r="53" spans="1:78" customFormat="1" ht="21.6" customHeight="1" thickBot="1">
      <c r="A53" s="483"/>
      <c r="B53" s="843"/>
      <c r="C53" s="844" t="s">
        <v>1279</v>
      </c>
      <c r="D53" s="826"/>
      <c r="E53" s="826">
        <f t="shared" ref="E53:BQ53" si="62">IF(ISNUMBER(E$22), IF(E$22 &gt; 0, D53 * (1 + E$22), D53), D53)</f>
        <v>0</v>
      </c>
      <c r="F53" s="826">
        <f t="shared" si="62"/>
        <v>0</v>
      </c>
      <c r="G53" s="826">
        <f t="shared" si="62"/>
        <v>0</v>
      </c>
      <c r="H53" s="826">
        <f t="shared" si="62"/>
        <v>0</v>
      </c>
      <c r="I53" s="826">
        <f t="shared" si="62"/>
        <v>0</v>
      </c>
      <c r="J53" s="826">
        <f t="shared" si="62"/>
        <v>0</v>
      </c>
      <c r="K53" s="826">
        <f t="shared" si="62"/>
        <v>0</v>
      </c>
      <c r="L53" s="826">
        <f t="shared" si="62"/>
        <v>0</v>
      </c>
      <c r="M53" s="826">
        <f t="shared" si="62"/>
        <v>0</v>
      </c>
      <c r="N53" s="826">
        <f t="shared" si="62"/>
        <v>0</v>
      </c>
      <c r="O53" s="826">
        <f t="shared" si="62"/>
        <v>0</v>
      </c>
      <c r="P53" s="826">
        <f t="shared" si="62"/>
        <v>0</v>
      </c>
      <c r="Q53" s="826">
        <f t="shared" si="62"/>
        <v>0</v>
      </c>
      <c r="R53" s="826">
        <f t="shared" si="62"/>
        <v>0</v>
      </c>
      <c r="S53" s="826">
        <f t="shared" si="62"/>
        <v>0</v>
      </c>
      <c r="T53" s="826">
        <f t="shared" si="62"/>
        <v>0</v>
      </c>
      <c r="U53" s="826">
        <f t="shared" si="62"/>
        <v>0</v>
      </c>
      <c r="V53" s="826">
        <f t="shared" si="62"/>
        <v>0</v>
      </c>
      <c r="W53" s="826">
        <f t="shared" si="62"/>
        <v>0</v>
      </c>
      <c r="X53" s="826">
        <f t="shared" si="62"/>
        <v>0</v>
      </c>
      <c r="Y53" s="826">
        <f t="shared" si="62"/>
        <v>0</v>
      </c>
      <c r="Z53" s="826">
        <f t="shared" si="62"/>
        <v>0</v>
      </c>
      <c r="AA53" s="826">
        <f t="shared" si="62"/>
        <v>0</v>
      </c>
      <c r="AB53" s="826">
        <f t="shared" si="62"/>
        <v>0</v>
      </c>
      <c r="AC53" s="826">
        <f t="shared" si="62"/>
        <v>0</v>
      </c>
      <c r="AD53" s="826">
        <f t="shared" si="62"/>
        <v>0</v>
      </c>
      <c r="AE53" s="826">
        <f t="shared" si="62"/>
        <v>0</v>
      </c>
      <c r="AF53" s="826">
        <f t="shared" si="62"/>
        <v>0</v>
      </c>
      <c r="AG53" s="826">
        <f t="shared" si="62"/>
        <v>0</v>
      </c>
      <c r="AH53" s="826">
        <f t="shared" si="62"/>
        <v>0</v>
      </c>
      <c r="AI53" s="826">
        <f t="shared" si="62"/>
        <v>0</v>
      </c>
      <c r="AJ53" s="826">
        <f t="shared" si="62"/>
        <v>0</v>
      </c>
      <c r="AK53" s="826">
        <f t="shared" si="62"/>
        <v>0</v>
      </c>
      <c r="AL53" s="826">
        <f t="shared" si="62"/>
        <v>0</v>
      </c>
      <c r="AM53" s="826">
        <f t="shared" si="62"/>
        <v>0</v>
      </c>
      <c r="AN53" s="826">
        <f t="shared" si="62"/>
        <v>0</v>
      </c>
      <c r="AO53" s="826">
        <f t="shared" si="62"/>
        <v>0</v>
      </c>
      <c r="AP53" s="826">
        <f t="shared" si="62"/>
        <v>0</v>
      </c>
      <c r="AQ53" s="826">
        <f t="shared" si="62"/>
        <v>0</v>
      </c>
      <c r="AR53" s="826">
        <f t="shared" si="62"/>
        <v>0</v>
      </c>
      <c r="AS53" s="826">
        <f t="shared" si="62"/>
        <v>0</v>
      </c>
      <c r="AT53" s="826">
        <f t="shared" si="62"/>
        <v>0</v>
      </c>
      <c r="AU53" s="826">
        <f t="shared" si="62"/>
        <v>0</v>
      </c>
      <c r="AV53" s="826">
        <f t="shared" si="62"/>
        <v>0</v>
      </c>
      <c r="AW53" s="826">
        <f t="shared" si="62"/>
        <v>0</v>
      </c>
      <c r="AX53" s="826">
        <f t="shared" si="62"/>
        <v>0</v>
      </c>
      <c r="AY53" s="826">
        <f t="shared" si="62"/>
        <v>0</v>
      </c>
      <c r="AZ53" s="826">
        <f t="shared" si="62"/>
        <v>0</v>
      </c>
      <c r="BA53" s="826">
        <f t="shared" si="62"/>
        <v>0</v>
      </c>
      <c r="BB53" s="826">
        <f t="shared" si="62"/>
        <v>0</v>
      </c>
      <c r="BC53" s="826">
        <f t="shared" si="62"/>
        <v>0</v>
      </c>
      <c r="BD53" s="826">
        <f t="shared" si="62"/>
        <v>0</v>
      </c>
      <c r="BE53" s="826">
        <f t="shared" si="62"/>
        <v>0</v>
      </c>
      <c r="BF53" s="826">
        <f t="shared" si="62"/>
        <v>0</v>
      </c>
      <c r="BG53" s="826">
        <f t="shared" si="62"/>
        <v>0</v>
      </c>
      <c r="BH53" s="826">
        <f t="shared" si="62"/>
        <v>0</v>
      </c>
      <c r="BI53" s="826">
        <f t="shared" si="62"/>
        <v>0</v>
      </c>
      <c r="BJ53" s="826">
        <f t="shared" si="62"/>
        <v>0</v>
      </c>
      <c r="BK53" s="826">
        <f t="shared" si="62"/>
        <v>0</v>
      </c>
      <c r="BL53" s="826">
        <f t="shared" si="62"/>
        <v>0</v>
      </c>
      <c r="BM53" s="826">
        <f t="shared" si="62"/>
        <v>0</v>
      </c>
      <c r="BN53" s="826">
        <f t="shared" si="62"/>
        <v>0</v>
      </c>
      <c r="BO53" s="826">
        <f t="shared" si="62"/>
        <v>0</v>
      </c>
      <c r="BP53" s="826">
        <f t="shared" si="62"/>
        <v>0</v>
      </c>
      <c r="BQ53" s="826">
        <f t="shared" si="62"/>
        <v>0</v>
      </c>
      <c r="BR53" s="826">
        <f t="shared" ref="BR53:BX53" si="63">IF(ISNUMBER(BR$22), IF(BR$22 &gt; 0, BQ53 * (1 + BR$22), BQ53), BQ53)</f>
        <v>0</v>
      </c>
      <c r="BS53" s="826">
        <f t="shared" si="63"/>
        <v>0</v>
      </c>
      <c r="BT53" s="826">
        <f t="shared" si="63"/>
        <v>0</v>
      </c>
      <c r="BU53" s="826">
        <f t="shared" si="63"/>
        <v>0</v>
      </c>
      <c r="BV53" s="826">
        <f t="shared" si="63"/>
        <v>0</v>
      </c>
      <c r="BW53" s="826">
        <f t="shared" si="63"/>
        <v>0</v>
      </c>
      <c r="BX53" s="826">
        <f t="shared" si="63"/>
        <v>0</v>
      </c>
      <c r="BY53" s="827">
        <f t="shared" ref="BY53:BY58" si="64">SUM(D53:BX53)</f>
        <v>0</v>
      </c>
      <c r="BZ53" s="519"/>
    </row>
    <row r="54" spans="1:78" customFormat="1" ht="21.6" customHeight="1">
      <c r="A54" s="483"/>
      <c r="B54" s="841"/>
      <c r="C54" s="842" t="s">
        <v>1280</v>
      </c>
      <c r="D54" s="830"/>
      <c r="E54" s="830">
        <f t="shared" ref="E54:E62" si="65">IF(ISNUMBER(E$22), IF(E$22 &gt; 0, D54 * (1 + E$22), D54), D54)</f>
        <v>0</v>
      </c>
      <c r="F54" s="830">
        <f t="shared" ref="F54:F62" si="66">IF(ISNUMBER(F$22), IF(F$22 &gt; 0, E54 * (1 + F$22), E54), E54)</f>
        <v>0</v>
      </c>
      <c r="G54" s="830">
        <f t="shared" ref="G54:G62" si="67">IF(ISNUMBER(G$22), IF(G$22 &gt; 0, F54 * (1 + G$22), F54), F54)</f>
        <v>0</v>
      </c>
      <c r="H54" s="830">
        <f t="shared" ref="H54:H62" si="68">IF(ISNUMBER(H$22), IF(H$22 &gt; 0, G54 * (1 + H$22), G54), G54)</f>
        <v>0</v>
      </c>
      <c r="I54" s="830">
        <f t="shared" ref="I54:I62" si="69">IF(ISNUMBER(I$22), IF(I$22 &gt; 0, H54 * (1 + I$22), H54), H54)</f>
        <v>0</v>
      </c>
      <c r="J54" s="830">
        <f t="shared" ref="J54:J62" si="70">IF(ISNUMBER(J$22), IF(J$22 &gt; 0, I54 * (1 + J$22), I54), I54)</f>
        <v>0</v>
      </c>
      <c r="K54" s="830">
        <f t="shared" ref="K54:K62" si="71">IF(ISNUMBER(K$22), IF(K$22 &gt; 0, J54 * (1 + K$22), J54), J54)</f>
        <v>0</v>
      </c>
      <c r="L54" s="830">
        <f t="shared" ref="L54:L62" si="72">IF(ISNUMBER(L$22), IF(L$22 &gt; 0, K54 * (1 + L$22), K54), K54)</f>
        <v>0</v>
      </c>
      <c r="M54" s="830">
        <f t="shared" ref="M54:M62" si="73">IF(ISNUMBER(M$22), IF(M$22 &gt; 0, L54 * (1 + M$22), L54), L54)</f>
        <v>0</v>
      </c>
      <c r="N54" s="830">
        <f t="shared" ref="N54:N62" si="74">IF(ISNUMBER(N$22), IF(N$22 &gt; 0, M54 * (1 + N$22), M54), M54)</f>
        <v>0</v>
      </c>
      <c r="O54" s="830">
        <f t="shared" ref="O54:O62" si="75">IF(ISNUMBER(O$22), IF(O$22 &gt; 0, N54 * (1 + O$22), N54), N54)</f>
        <v>0</v>
      </c>
      <c r="P54" s="830">
        <f t="shared" ref="P54:P62" si="76">IF(ISNUMBER(P$22), IF(P$22 &gt; 0, O54 * (1 + P$22), O54), O54)</f>
        <v>0</v>
      </c>
      <c r="Q54" s="830">
        <f t="shared" ref="Q54:Q62" si="77">IF(ISNUMBER(Q$22), IF(Q$22 &gt; 0, P54 * (1 + Q$22), P54), P54)</f>
        <v>0</v>
      </c>
      <c r="R54" s="830">
        <f t="shared" ref="R54:R62" si="78">IF(ISNUMBER(R$22), IF(R$22 &gt; 0, Q54 * (1 + R$22), Q54), Q54)</f>
        <v>0</v>
      </c>
      <c r="S54" s="830">
        <f t="shared" ref="S54:S62" si="79">IF(ISNUMBER(S$22), IF(S$22 &gt; 0, R54 * (1 + S$22), R54), R54)</f>
        <v>0</v>
      </c>
      <c r="T54" s="830">
        <f t="shared" ref="T54:T62" si="80">IF(ISNUMBER(T$22), IF(T$22 &gt; 0, S54 * (1 + T$22), S54), S54)</f>
        <v>0</v>
      </c>
      <c r="U54" s="830">
        <f t="shared" ref="U54:U62" si="81">IF(ISNUMBER(U$22), IF(U$22 &gt; 0, T54 * (1 + U$22), T54), T54)</f>
        <v>0</v>
      </c>
      <c r="V54" s="830">
        <f t="shared" ref="V54:V62" si="82">IF(ISNUMBER(V$22), IF(V$22 &gt; 0, U54 * (1 + V$22), U54), U54)</f>
        <v>0</v>
      </c>
      <c r="W54" s="830">
        <f t="shared" ref="W54:W62" si="83">IF(ISNUMBER(W$22), IF(W$22 &gt; 0, V54 * (1 + W$22), V54), V54)</f>
        <v>0</v>
      </c>
      <c r="X54" s="830">
        <f t="shared" ref="X54:X62" si="84">IF(ISNUMBER(X$22), IF(X$22 &gt; 0, W54 * (1 + X$22), W54), W54)</f>
        <v>0</v>
      </c>
      <c r="Y54" s="830">
        <f t="shared" ref="Y54:Y62" si="85">IF(ISNUMBER(Y$22), IF(Y$22 &gt; 0, X54 * (1 + Y$22), X54), X54)</f>
        <v>0</v>
      </c>
      <c r="Z54" s="830">
        <f t="shared" ref="Z54:Z62" si="86">IF(ISNUMBER(Z$22), IF(Z$22 &gt; 0, Y54 * (1 + Z$22), Y54), Y54)</f>
        <v>0</v>
      </c>
      <c r="AA54" s="830">
        <f t="shared" ref="AA54:AA62" si="87">IF(ISNUMBER(AA$22), IF(AA$22 &gt; 0, Z54 * (1 + AA$22), Z54), Z54)</f>
        <v>0</v>
      </c>
      <c r="AB54" s="830">
        <f t="shared" ref="AB54:AB62" si="88">IF(ISNUMBER(AB$22), IF(AB$22 &gt; 0, AA54 * (1 + AB$22), AA54), AA54)</f>
        <v>0</v>
      </c>
      <c r="AC54" s="830">
        <f t="shared" ref="AC54:AC62" si="89">IF(ISNUMBER(AC$22), IF(AC$22 &gt; 0, AB54 * (1 + AC$22), AB54), AB54)</f>
        <v>0</v>
      </c>
      <c r="AD54" s="830">
        <f t="shared" ref="AD54:AD62" si="90">IF(ISNUMBER(AD$22), IF(AD$22 &gt; 0, AC54 * (1 + AD$22), AC54), AC54)</f>
        <v>0</v>
      </c>
      <c r="AE54" s="830">
        <f t="shared" ref="AE54:AE62" si="91">IF(ISNUMBER(AE$22), IF(AE$22 &gt; 0, AD54 * (1 + AE$22), AD54), AD54)</f>
        <v>0</v>
      </c>
      <c r="AF54" s="830">
        <f t="shared" ref="AF54:AF62" si="92">IF(ISNUMBER(AF$22), IF(AF$22 &gt; 0, AE54 * (1 + AF$22), AE54), AE54)</f>
        <v>0</v>
      </c>
      <c r="AG54" s="830">
        <f t="shared" ref="AG54:AG62" si="93">IF(ISNUMBER(AG$22), IF(AG$22 &gt; 0, AF54 * (1 + AG$22), AF54), AF54)</f>
        <v>0</v>
      </c>
      <c r="AH54" s="830">
        <f t="shared" ref="AH54:AH62" si="94">IF(ISNUMBER(AH$22), IF(AH$22 &gt; 0, AG54 * (1 + AH$22), AG54), AG54)</f>
        <v>0</v>
      </c>
      <c r="AI54" s="830">
        <f t="shared" ref="AI54:AI62" si="95">IF(ISNUMBER(AI$22), IF(AI$22 &gt; 0, AH54 * (1 + AI$22), AH54), AH54)</f>
        <v>0</v>
      </c>
      <c r="AJ54" s="830">
        <f t="shared" ref="AJ54:AJ62" si="96">IF(ISNUMBER(AJ$22), IF(AJ$22 &gt; 0, AI54 * (1 + AJ$22), AI54), AI54)</f>
        <v>0</v>
      </c>
      <c r="AK54" s="830">
        <f t="shared" ref="AK54:AK62" si="97">IF(ISNUMBER(AK$22), IF(AK$22 &gt; 0, AJ54 * (1 + AK$22), AJ54), AJ54)</f>
        <v>0</v>
      </c>
      <c r="AL54" s="830">
        <f t="shared" ref="AL54:AL62" si="98">IF(ISNUMBER(AL$22), IF(AL$22 &gt; 0, AK54 * (1 + AL$22), AK54), AK54)</f>
        <v>0</v>
      </c>
      <c r="AM54" s="830">
        <f t="shared" ref="AM54:AM62" si="99">IF(ISNUMBER(AM$22), IF(AM$22 &gt; 0, AL54 * (1 + AM$22), AL54), AL54)</f>
        <v>0</v>
      </c>
      <c r="AN54" s="830">
        <f t="shared" ref="AN54:AN62" si="100">IF(ISNUMBER(AN$22), IF(AN$22 &gt; 0, AM54 * (1 + AN$22), AM54), AM54)</f>
        <v>0</v>
      </c>
      <c r="AO54" s="830">
        <f t="shared" ref="AO54:AO62" si="101">IF(ISNUMBER(AO$22), IF(AO$22 &gt; 0, AN54 * (1 + AO$22), AN54), AN54)</f>
        <v>0</v>
      </c>
      <c r="AP54" s="830">
        <f t="shared" ref="AP54:AP62" si="102">IF(ISNUMBER(AP$22), IF(AP$22 &gt; 0, AO54 * (1 + AP$22), AO54), AO54)</f>
        <v>0</v>
      </c>
      <c r="AQ54" s="830">
        <f t="shared" ref="AQ54:AQ62" si="103">IF(ISNUMBER(AQ$22), IF(AQ$22 &gt; 0, AP54 * (1 + AQ$22), AP54), AP54)</f>
        <v>0</v>
      </c>
      <c r="AR54" s="830">
        <f t="shared" ref="AR54:AR62" si="104">IF(ISNUMBER(AR$22), IF(AR$22 &gt; 0, AQ54 * (1 + AR$22), AQ54), AQ54)</f>
        <v>0</v>
      </c>
      <c r="AS54" s="830">
        <f t="shared" ref="AS54:AS62" si="105">IF(ISNUMBER(AS$22), IF(AS$22 &gt; 0, AR54 * (1 + AS$22), AR54), AR54)</f>
        <v>0</v>
      </c>
      <c r="AT54" s="830">
        <f t="shared" ref="AT54:AT62" si="106">IF(ISNUMBER(AT$22), IF(AT$22 &gt; 0, AS54 * (1 + AT$22), AS54), AS54)</f>
        <v>0</v>
      </c>
      <c r="AU54" s="830">
        <f t="shared" ref="AU54:AU62" si="107">IF(ISNUMBER(AU$22), IF(AU$22 &gt; 0, AT54 * (1 + AU$22), AT54), AT54)</f>
        <v>0</v>
      </c>
      <c r="AV54" s="830">
        <f t="shared" ref="AV54:AV62" si="108">IF(ISNUMBER(AV$22), IF(AV$22 &gt; 0, AU54 * (1 + AV$22), AU54), AU54)</f>
        <v>0</v>
      </c>
      <c r="AW54" s="830">
        <f t="shared" ref="AW54:AW62" si="109">IF(ISNUMBER(AW$22), IF(AW$22 &gt; 0, AV54 * (1 + AW$22), AV54), AV54)</f>
        <v>0</v>
      </c>
      <c r="AX54" s="830">
        <f t="shared" ref="AX54:AX62" si="110">IF(ISNUMBER(AX$22), IF(AX$22 &gt; 0, AW54 * (1 + AX$22), AW54), AW54)</f>
        <v>0</v>
      </c>
      <c r="AY54" s="830">
        <f t="shared" ref="AY54:AY62" si="111">IF(ISNUMBER(AY$22), IF(AY$22 &gt; 0, AX54 * (1 + AY$22), AX54), AX54)</f>
        <v>0</v>
      </c>
      <c r="AZ54" s="830">
        <f t="shared" ref="AZ54:AZ62" si="112">IF(ISNUMBER(AZ$22), IF(AZ$22 &gt; 0, AY54 * (1 + AZ$22), AY54), AY54)</f>
        <v>0</v>
      </c>
      <c r="BA54" s="830">
        <f t="shared" ref="BA54:BA62" si="113">IF(ISNUMBER(BA$22), IF(BA$22 &gt; 0, AZ54 * (1 + BA$22), AZ54), AZ54)</f>
        <v>0</v>
      </c>
      <c r="BB54" s="830">
        <f t="shared" ref="BB54:BB62" si="114">IF(ISNUMBER(BB$22), IF(BB$22 &gt; 0, BA54 * (1 + BB$22), BA54), BA54)</f>
        <v>0</v>
      </c>
      <c r="BC54" s="830">
        <f t="shared" ref="BC54:BC62" si="115">IF(ISNUMBER(BC$22), IF(BC$22 &gt; 0, BB54 * (1 + BC$22), BB54), BB54)</f>
        <v>0</v>
      </c>
      <c r="BD54" s="830">
        <f t="shared" ref="BD54:BD62" si="116">IF(ISNUMBER(BD$22), IF(BD$22 &gt; 0, BC54 * (1 + BD$22), BC54), BC54)</f>
        <v>0</v>
      </c>
      <c r="BE54" s="830">
        <f t="shared" ref="BE54:BE62" si="117">IF(ISNUMBER(BE$22), IF(BE$22 &gt; 0, BD54 * (1 + BE$22), BD54), BD54)</f>
        <v>0</v>
      </c>
      <c r="BF54" s="830">
        <f t="shared" ref="BF54:BF62" si="118">IF(ISNUMBER(BF$22), IF(BF$22 &gt; 0, BE54 * (1 + BF$22), BE54), BE54)</f>
        <v>0</v>
      </c>
      <c r="BG54" s="830">
        <f t="shared" ref="BG54:BG62" si="119">IF(ISNUMBER(BG$22), IF(BG$22 &gt; 0, BF54 * (1 + BG$22), BF54), BF54)</f>
        <v>0</v>
      </c>
      <c r="BH54" s="830">
        <f t="shared" ref="BH54:BH62" si="120">IF(ISNUMBER(BH$22), IF(BH$22 &gt; 0, BG54 * (1 + BH$22), BG54), BG54)</f>
        <v>0</v>
      </c>
      <c r="BI54" s="830">
        <f t="shared" ref="BI54:BI62" si="121">IF(ISNUMBER(BI$22), IF(BI$22 &gt; 0, BH54 * (1 + BI$22), BH54), BH54)</f>
        <v>0</v>
      </c>
      <c r="BJ54" s="830">
        <f t="shared" ref="BJ54:BJ62" si="122">IF(ISNUMBER(BJ$22), IF(BJ$22 &gt; 0, BI54 * (1 + BJ$22), BI54), BI54)</f>
        <v>0</v>
      </c>
      <c r="BK54" s="830">
        <f t="shared" ref="BK54:BK62" si="123">IF(ISNUMBER(BK$22), IF(BK$22 &gt; 0, BJ54 * (1 + BK$22), BJ54), BJ54)</f>
        <v>0</v>
      </c>
      <c r="BL54" s="830">
        <f t="shared" ref="BL54:BL62" si="124">IF(ISNUMBER(BL$22), IF(BL$22 &gt; 0, BK54 * (1 + BL$22), BK54), BK54)</f>
        <v>0</v>
      </c>
      <c r="BM54" s="830">
        <f t="shared" ref="BM54:BM62" si="125">IF(ISNUMBER(BM$22), IF(BM$22 &gt; 0, BL54 * (1 + BM$22), BL54), BL54)</f>
        <v>0</v>
      </c>
      <c r="BN54" s="830">
        <f t="shared" ref="BN54:BN62" si="126">IF(ISNUMBER(BN$22), IF(BN$22 &gt; 0, BM54 * (1 + BN$22), BM54), BM54)</f>
        <v>0</v>
      </c>
      <c r="BO54" s="830">
        <f t="shared" ref="BO54:BO62" si="127">IF(ISNUMBER(BO$22), IF(BO$22 &gt; 0, BN54 * (1 + BO$22), BN54), BN54)</f>
        <v>0</v>
      </c>
      <c r="BP54" s="830">
        <f t="shared" ref="BP54:BP62" si="128">IF(ISNUMBER(BP$22), IF(BP$22 &gt; 0, BO54 * (1 + BP$22), BO54), BO54)</f>
        <v>0</v>
      </c>
      <c r="BQ54" s="830">
        <f t="shared" ref="BQ54:BQ62" si="129">IF(ISNUMBER(BQ$22), IF(BQ$22 &gt; 0, BP54 * (1 + BQ$22), BP54), BP54)</f>
        <v>0</v>
      </c>
      <c r="BR54" s="830">
        <f t="shared" ref="BR54:BR62" si="130">IF(ISNUMBER(BR$22), IF(BR$22 &gt; 0, BQ54 * (1 + BR$22), BQ54), BQ54)</f>
        <v>0</v>
      </c>
      <c r="BS54" s="830">
        <f t="shared" ref="BS54:BS62" si="131">IF(ISNUMBER(BS$22), IF(BS$22 &gt; 0, BR54 * (1 + BS$22), BR54), BR54)</f>
        <v>0</v>
      </c>
      <c r="BT54" s="830">
        <f t="shared" ref="BT54:BT62" si="132">IF(ISNUMBER(BT$22), IF(BT$22 &gt; 0, BS54 * (1 + BT$22), BS54), BS54)</f>
        <v>0</v>
      </c>
      <c r="BU54" s="830">
        <f t="shared" ref="BU54:BU62" si="133">IF(ISNUMBER(BU$22), IF(BU$22 &gt; 0, BT54 * (1 + BU$22), BT54), BT54)</f>
        <v>0</v>
      </c>
      <c r="BV54" s="830">
        <f t="shared" ref="BV54:BV62" si="134">IF(ISNUMBER(BV$22), IF(BV$22 &gt; 0, BU54 * (1 + BV$22), BU54), BU54)</f>
        <v>0</v>
      </c>
      <c r="BW54" s="830">
        <f t="shared" ref="BW54:BW62" si="135">IF(ISNUMBER(BW$22), IF(BW$22 &gt; 0, BV54 * (1 + BW$22), BV54), BV54)</f>
        <v>0</v>
      </c>
      <c r="BX54" s="830">
        <f t="shared" ref="BX54:BX62" si="136">IF(ISNUMBER(BX$22), IF(BX$22 &gt; 0, BW54 * (1 + BX$22), BW54), BW54)</f>
        <v>0</v>
      </c>
      <c r="BY54" s="827">
        <f t="shared" ref="BY54" si="137">SUM(D54:BX54)</f>
        <v>0</v>
      </c>
      <c r="BZ54" s="519"/>
    </row>
    <row r="55" spans="1:78" customFormat="1" ht="21.6" customHeight="1" thickBot="1">
      <c r="A55" s="483"/>
      <c r="B55" s="843"/>
      <c r="C55" s="844" t="s">
        <v>1281</v>
      </c>
      <c r="D55" s="826"/>
      <c r="E55" s="826">
        <f t="shared" si="65"/>
        <v>0</v>
      </c>
      <c r="F55" s="826">
        <f t="shared" si="66"/>
        <v>0</v>
      </c>
      <c r="G55" s="826">
        <f t="shared" si="67"/>
        <v>0</v>
      </c>
      <c r="H55" s="826">
        <f t="shared" si="68"/>
        <v>0</v>
      </c>
      <c r="I55" s="826">
        <f t="shared" si="69"/>
        <v>0</v>
      </c>
      <c r="J55" s="826">
        <f t="shared" si="70"/>
        <v>0</v>
      </c>
      <c r="K55" s="826">
        <f t="shared" si="71"/>
        <v>0</v>
      </c>
      <c r="L55" s="826">
        <f t="shared" si="72"/>
        <v>0</v>
      </c>
      <c r="M55" s="826">
        <f t="shared" si="73"/>
        <v>0</v>
      </c>
      <c r="N55" s="826">
        <f t="shared" si="74"/>
        <v>0</v>
      </c>
      <c r="O55" s="826">
        <f t="shared" si="75"/>
        <v>0</v>
      </c>
      <c r="P55" s="826">
        <f t="shared" si="76"/>
        <v>0</v>
      </c>
      <c r="Q55" s="826">
        <f t="shared" si="77"/>
        <v>0</v>
      </c>
      <c r="R55" s="826">
        <f t="shared" si="78"/>
        <v>0</v>
      </c>
      <c r="S55" s="826">
        <f t="shared" si="79"/>
        <v>0</v>
      </c>
      <c r="T55" s="826">
        <f t="shared" si="80"/>
        <v>0</v>
      </c>
      <c r="U55" s="826">
        <f t="shared" si="81"/>
        <v>0</v>
      </c>
      <c r="V55" s="826">
        <f t="shared" si="82"/>
        <v>0</v>
      </c>
      <c r="W55" s="826">
        <f t="shared" si="83"/>
        <v>0</v>
      </c>
      <c r="X55" s="826">
        <f t="shared" si="84"/>
        <v>0</v>
      </c>
      <c r="Y55" s="826">
        <f t="shared" si="85"/>
        <v>0</v>
      </c>
      <c r="Z55" s="826">
        <f t="shared" si="86"/>
        <v>0</v>
      </c>
      <c r="AA55" s="826">
        <f t="shared" si="87"/>
        <v>0</v>
      </c>
      <c r="AB55" s="826">
        <f t="shared" si="88"/>
        <v>0</v>
      </c>
      <c r="AC55" s="826">
        <f t="shared" si="89"/>
        <v>0</v>
      </c>
      <c r="AD55" s="826">
        <f t="shared" si="90"/>
        <v>0</v>
      </c>
      <c r="AE55" s="826">
        <f t="shared" si="91"/>
        <v>0</v>
      </c>
      <c r="AF55" s="826">
        <f t="shared" si="92"/>
        <v>0</v>
      </c>
      <c r="AG55" s="826">
        <f t="shared" si="93"/>
        <v>0</v>
      </c>
      <c r="AH55" s="826">
        <f t="shared" si="94"/>
        <v>0</v>
      </c>
      <c r="AI55" s="826">
        <f t="shared" si="95"/>
        <v>0</v>
      </c>
      <c r="AJ55" s="826">
        <f t="shared" si="96"/>
        <v>0</v>
      </c>
      <c r="AK55" s="826">
        <f t="shared" si="97"/>
        <v>0</v>
      </c>
      <c r="AL55" s="826">
        <f t="shared" si="98"/>
        <v>0</v>
      </c>
      <c r="AM55" s="826">
        <f t="shared" si="99"/>
        <v>0</v>
      </c>
      <c r="AN55" s="826">
        <f t="shared" si="100"/>
        <v>0</v>
      </c>
      <c r="AO55" s="826">
        <f t="shared" si="101"/>
        <v>0</v>
      </c>
      <c r="AP55" s="826">
        <f t="shared" si="102"/>
        <v>0</v>
      </c>
      <c r="AQ55" s="826">
        <f t="shared" si="103"/>
        <v>0</v>
      </c>
      <c r="AR55" s="826">
        <f t="shared" si="104"/>
        <v>0</v>
      </c>
      <c r="AS55" s="826">
        <f t="shared" si="105"/>
        <v>0</v>
      </c>
      <c r="AT55" s="826">
        <f t="shared" si="106"/>
        <v>0</v>
      </c>
      <c r="AU55" s="826">
        <f t="shared" si="107"/>
        <v>0</v>
      </c>
      <c r="AV55" s="826">
        <f t="shared" si="108"/>
        <v>0</v>
      </c>
      <c r="AW55" s="826">
        <f t="shared" si="109"/>
        <v>0</v>
      </c>
      <c r="AX55" s="826">
        <f t="shared" si="110"/>
        <v>0</v>
      </c>
      <c r="AY55" s="826">
        <f t="shared" si="111"/>
        <v>0</v>
      </c>
      <c r="AZ55" s="826">
        <f t="shared" si="112"/>
        <v>0</v>
      </c>
      <c r="BA55" s="826">
        <f t="shared" si="113"/>
        <v>0</v>
      </c>
      <c r="BB55" s="826">
        <f t="shared" si="114"/>
        <v>0</v>
      </c>
      <c r="BC55" s="826">
        <f t="shared" si="115"/>
        <v>0</v>
      </c>
      <c r="BD55" s="826">
        <f t="shared" si="116"/>
        <v>0</v>
      </c>
      <c r="BE55" s="826">
        <f t="shared" si="117"/>
        <v>0</v>
      </c>
      <c r="BF55" s="826">
        <f t="shared" si="118"/>
        <v>0</v>
      </c>
      <c r="BG55" s="826">
        <f t="shared" si="119"/>
        <v>0</v>
      </c>
      <c r="BH55" s="826">
        <f t="shared" si="120"/>
        <v>0</v>
      </c>
      <c r="BI55" s="826">
        <f t="shared" si="121"/>
        <v>0</v>
      </c>
      <c r="BJ55" s="826">
        <f t="shared" si="122"/>
        <v>0</v>
      </c>
      <c r="BK55" s="826">
        <f t="shared" si="123"/>
        <v>0</v>
      </c>
      <c r="BL55" s="826">
        <f t="shared" si="124"/>
        <v>0</v>
      </c>
      <c r="BM55" s="826">
        <f t="shared" si="125"/>
        <v>0</v>
      </c>
      <c r="BN55" s="826">
        <f t="shared" si="126"/>
        <v>0</v>
      </c>
      <c r="BO55" s="826">
        <f t="shared" si="127"/>
        <v>0</v>
      </c>
      <c r="BP55" s="826">
        <f t="shared" si="128"/>
        <v>0</v>
      </c>
      <c r="BQ55" s="826">
        <f t="shared" si="129"/>
        <v>0</v>
      </c>
      <c r="BR55" s="826">
        <f t="shared" si="130"/>
        <v>0</v>
      </c>
      <c r="BS55" s="826">
        <f t="shared" si="131"/>
        <v>0</v>
      </c>
      <c r="BT55" s="826">
        <f t="shared" si="132"/>
        <v>0</v>
      </c>
      <c r="BU55" s="826">
        <f t="shared" si="133"/>
        <v>0</v>
      </c>
      <c r="BV55" s="826">
        <f t="shared" si="134"/>
        <v>0</v>
      </c>
      <c r="BW55" s="826">
        <f t="shared" si="135"/>
        <v>0</v>
      </c>
      <c r="BX55" s="826">
        <f t="shared" si="136"/>
        <v>0</v>
      </c>
      <c r="BY55" s="827">
        <f t="shared" si="64"/>
        <v>0</v>
      </c>
      <c r="BZ55" s="519"/>
    </row>
    <row r="56" spans="1:78" customFormat="1" ht="21.6" customHeight="1">
      <c r="A56" s="483"/>
      <c r="B56" s="841"/>
      <c r="C56" s="853" t="s">
        <v>1285</v>
      </c>
      <c r="D56" s="830"/>
      <c r="E56" s="830">
        <f t="shared" si="65"/>
        <v>0</v>
      </c>
      <c r="F56" s="830">
        <f t="shared" si="66"/>
        <v>0</v>
      </c>
      <c r="G56" s="830">
        <f t="shared" si="67"/>
        <v>0</v>
      </c>
      <c r="H56" s="830">
        <f t="shared" si="68"/>
        <v>0</v>
      </c>
      <c r="I56" s="830">
        <f t="shared" si="69"/>
        <v>0</v>
      </c>
      <c r="J56" s="830">
        <f t="shared" si="70"/>
        <v>0</v>
      </c>
      <c r="K56" s="830">
        <f t="shared" si="71"/>
        <v>0</v>
      </c>
      <c r="L56" s="830">
        <f t="shared" si="72"/>
        <v>0</v>
      </c>
      <c r="M56" s="830">
        <f t="shared" si="73"/>
        <v>0</v>
      </c>
      <c r="N56" s="830">
        <f t="shared" si="74"/>
        <v>0</v>
      </c>
      <c r="O56" s="830">
        <f t="shared" si="75"/>
        <v>0</v>
      </c>
      <c r="P56" s="830">
        <f t="shared" si="76"/>
        <v>0</v>
      </c>
      <c r="Q56" s="830">
        <f t="shared" si="77"/>
        <v>0</v>
      </c>
      <c r="R56" s="830">
        <f t="shared" si="78"/>
        <v>0</v>
      </c>
      <c r="S56" s="830">
        <f t="shared" si="79"/>
        <v>0</v>
      </c>
      <c r="T56" s="830">
        <f t="shared" si="80"/>
        <v>0</v>
      </c>
      <c r="U56" s="830">
        <f t="shared" si="81"/>
        <v>0</v>
      </c>
      <c r="V56" s="830">
        <f t="shared" si="82"/>
        <v>0</v>
      </c>
      <c r="W56" s="830">
        <f t="shared" si="83"/>
        <v>0</v>
      </c>
      <c r="X56" s="830">
        <f t="shared" si="84"/>
        <v>0</v>
      </c>
      <c r="Y56" s="830">
        <f t="shared" si="85"/>
        <v>0</v>
      </c>
      <c r="Z56" s="830">
        <f t="shared" si="86"/>
        <v>0</v>
      </c>
      <c r="AA56" s="830">
        <f t="shared" si="87"/>
        <v>0</v>
      </c>
      <c r="AB56" s="830">
        <f t="shared" si="88"/>
        <v>0</v>
      </c>
      <c r="AC56" s="830">
        <f t="shared" si="89"/>
        <v>0</v>
      </c>
      <c r="AD56" s="830">
        <f t="shared" si="90"/>
        <v>0</v>
      </c>
      <c r="AE56" s="830">
        <f t="shared" si="91"/>
        <v>0</v>
      </c>
      <c r="AF56" s="830">
        <f t="shared" si="92"/>
        <v>0</v>
      </c>
      <c r="AG56" s="830">
        <f t="shared" si="93"/>
        <v>0</v>
      </c>
      <c r="AH56" s="830">
        <f t="shared" si="94"/>
        <v>0</v>
      </c>
      <c r="AI56" s="830">
        <f t="shared" si="95"/>
        <v>0</v>
      </c>
      <c r="AJ56" s="830">
        <f t="shared" si="96"/>
        <v>0</v>
      </c>
      <c r="AK56" s="830">
        <f t="shared" si="97"/>
        <v>0</v>
      </c>
      <c r="AL56" s="830">
        <f t="shared" si="98"/>
        <v>0</v>
      </c>
      <c r="AM56" s="830">
        <f t="shared" si="99"/>
        <v>0</v>
      </c>
      <c r="AN56" s="830">
        <f t="shared" si="100"/>
        <v>0</v>
      </c>
      <c r="AO56" s="830">
        <f t="shared" si="101"/>
        <v>0</v>
      </c>
      <c r="AP56" s="830">
        <f t="shared" si="102"/>
        <v>0</v>
      </c>
      <c r="AQ56" s="830">
        <f t="shared" si="103"/>
        <v>0</v>
      </c>
      <c r="AR56" s="830">
        <f t="shared" si="104"/>
        <v>0</v>
      </c>
      <c r="AS56" s="830">
        <f t="shared" si="105"/>
        <v>0</v>
      </c>
      <c r="AT56" s="830">
        <f t="shared" si="106"/>
        <v>0</v>
      </c>
      <c r="AU56" s="830">
        <f t="shared" si="107"/>
        <v>0</v>
      </c>
      <c r="AV56" s="830">
        <f t="shared" si="108"/>
        <v>0</v>
      </c>
      <c r="AW56" s="830">
        <f t="shared" si="109"/>
        <v>0</v>
      </c>
      <c r="AX56" s="830">
        <f t="shared" si="110"/>
        <v>0</v>
      </c>
      <c r="AY56" s="830">
        <f t="shared" si="111"/>
        <v>0</v>
      </c>
      <c r="AZ56" s="830">
        <f t="shared" si="112"/>
        <v>0</v>
      </c>
      <c r="BA56" s="830">
        <f t="shared" si="113"/>
        <v>0</v>
      </c>
      <c r="BB56" s="830">
        <f t="shared" si="114"/>
        <v>0</v>
      </c>
      <c r="BC56" s="830">
        <f t="shared" si="115"/>
        <v>0</v>
      </c>
      <c r="BD56" s="830">
        <f t="shared" si="116"/>
        <v>0</v>
      </c>
      <c r="BE56" s="830">
        <f t="shared" si="117"/>
        <v>0</v>
      </c>
      <c r="BF56" s="830">
        <f t="shared" si="118"/>
        <v>0</v>
      </c>
      <c r="BG56" s="830">
        <f t="shared" si="119"/>
        <v>0</v>
      </c>
      <c r="BH56" s="830">
        <f t="shared" si="120"/>
        <v>0</v>
      </c>
      <c r="BI56" s="830">
        <f t="shared" si="121"/>
        <v>0</v>
      </c>
      <c r="BJ56" s="830">
        <f t="shared" si="122"/>
        <v>0</v>
      </c>
      <c r="BK56" s="830">
        <f t="shared" si="123"/>
        <v>0</v>
      </c>
      <c r="BL56" s="830">
        <f t="shared" si="124"/>
        <v>0</v>
      </c>
      <c r="BM56" s="830">
        <f t="shared" si="125"/>
        <v>0</v>
      </c>
      <c r="BN56" s="830">
        <f t="shared" si="126"/>
        <v>0</v>
      </c>
      <c r="BO56" s="830">
        <f t="shared" si="127"/>
        <v>0</v>
      </c>
      <c r="BP56" s="830">
        <f t="shared" si="128"/>
        <v>0</v>
      </c>
      <c r="BQ56" s="830">
        <f t="shared" si="129"/>
        <v>0</v>
      </c>
      <c r="BR56" s="830">
        <f t="shared" si="130"/>
        <v>0</v>
      </c>
      <c r="BS56" s="830">
        <f t="shared" si="131"/>
        <v>0</v>
      </c>
      <c r="BT56" s="830">
        <f t="shared" si="132"/>
        <v>0</v>
      </c>
      <c r="BU56" s="830">
        <f t="shared" si="133"/>
        <v>0</v>
      </c>
      <c r="BV56" s="830">
        <f t="shared" si="134"/>
        <v>0</v>
      </c>
      <c r="BW56" s="830">
        <f t="shared" si="135"/>
        <v>0</v>
      </c>
      <c r="BX56" s="830">
        <f t="shared" si="136"/>
        <v>0</v>
      </c>
      <c r="BY56" s="827">
        <f t="shared" si="64"/>
        <v>0</v>
      </c>
      <c r="BZ56" s="519"/>
    </row>
    <row r="57" spans="1:78" customFormat="1" ht="21.6" customHeight="1" thickBot="1">
      <c r="A57" s="483"/>
      <c r="B57" s="843"/>
      <c r="C57" s="852" t="s">
        <v>1283</v>
      </c>
      <c r="D57" s="826"/>
      <c r="E57" s="826">
        <f t="shared" si="65"/>
        <v>0</v>
      </c>
      <c r="F57" s="826">
        <f t="shared" si="66"/>
        <v>0</v>
      </c>
      <c r="G57" s="826">
        <f t="shared" si="67"/>
        <v>0</v>
      </c>
      <c r="H57" s="826">
        <f t="shared" si="68"/>
        <v>0</v>
      </c>
      <c r="I57" s="826">
        <f t="shared" si="69"/>
        <v>0</v>
      </c>
      <c r="J57" s="826">
        <f t="shared" si="70"/>
        <v>0</v>
      </c>
      <c r="K57" s="826">
        <f t="shared" si="71"/>
        <v>0</v>
      </c>
      <c r="L57" s="826">
        <f t="shared" si="72"/>
        <v>0</v>
      </c>
      <c r="M57" s="826">
        <f t="shared" si="73"/>
        <v>0</v>
      </c>
      <c r="N57" s="826">
        <f t="shared" si="74"/>
        <v>0</v>
      </c>
      <c r="O57" s="826">
        <f t="shared" si="75"/>
        <v>0</v>
      </c>
      <c r="P57" s="826">
        <f t="shared" si="76"/>
        <v>0</v>
      </c>
      <c r="Q57" s="826">
        <f t="shared" si="77"/>
        <v>0</v>
      </c>
      <c r="R57" s="826">
        <f t="shared" si="78"/>
        <v>0</v>
      </c>
      <c r="S57" s="826">
        <f t="shared" si="79"/>
        <v>0</v>
      </c>
      <c r="T57" s="826">
        <f t="shared" si="80"/>
        <v>0</v>
      </c>
      <c r="U57" s="826">
        <f t="shared" si="81"/>
        <v>0</v>
      </c>
      <c r="V57" s="826">
        <f t="shared" si="82"/>
        <v>0</v>
      </c>
      <c r="W57" s="826">
        <f t="shared" si="83"/>
        <v>0</v>
      </c>
      <c r="X57" s="826">
        <f t="shared" si="84"/>
        <v>0</v>
      </c>
      <c r="Y57" s="826">
        <f t="shared" si="85"/>
        <v>0</v>
      </c>
      <c r="Z57" s="826">
        <f t="shared" si="86"/>
        <v>0</v>
      </c>
      <c r="AA57" s="826">
        <f t="shared" si="87"/>
        <v>0</v>
      </c>
      <c r="AB57" s="826">
        <f t="shared" si="88"/>
        <v>0</v>
      </c>
      <c r="AC57" s="826">
        <f t="shared" si="89"/>
        <v>0</v>
      </c>
      <c r="AD57" s="826">
        <f t="shared" si="90"/>
        <v>0</v>
      </c>
      <c r="AE57" s="826">
        <f t="shared" si="91"/>
        <v>0</v>
      </c>
      <c r="AF57" s="826">
        <f t="shared" si="92"/>
        <v>0</v>
      </c>
      <c r="AG57" s="826">
        <f t="shared" si="93"/>
        <v>0</v>
      </c>
      <c r="AH57" s="826">
        <f t="shared" si="94"/>
        <v>0</v>
      </c>
      <c r="AI57" s="826">
        <f t="shared" si="95"/>
        <v>0</v>
      </c>
      <c r="AJ57" s="826">
        <f t="shared" si="96"/>
        <v>0</v>
      </c>
      <c r="AK57" s="826">
        <f t="shared" si="97"/>
        <v>0</v>
      </c>
      <c r="AL57" s="826">
        <f t="shared" si="98"/>
        <v>0</v>
      </c>
      <c r="AM57" s="826">
        <f t="shared" si="99"/>
        <v>0</v>
      </c>
      <c r="AN57" s="826">
        <f t="shared" si="100"/>
        <v>0</v>
      </c>
      <c r="AO57" s="826">
        <f t="shared" si="101"/>
        <v>0</v>
      </c>
      <c r="AP57" s="826">
        <f t="shared" si="102"/>
        <v>0</v>
      </c>
      <c r="AQ57" s="826">
        <f t="shared" si="103"/>
        <v>0</v>
      </c>
      <c r="AR57" s="826">
        <f t="shared" si="104"/>
        <v>0</v>
      </c>
      <c r="AS57" s="826">
        <f t="shared" si="105"/>
        <v>0</v>
      </c>
      <c r="AT57" s="826">
        <f t="shared" si="106"/>
        <v>0</v>
      </c>
      <c r="AU57" s="826">
        <f t="shared" si="107"/>
        <v>0</v>
      </c>
      <c r="AV57" s="826">
        <f t="shared" si="108"/>
        <v>0</v>
      </c>
      <c r="AW57" s="826">
        <f t="shared" si="109"/>
        <v>0</v>
      </c>
      <c r="AX57" s="826">
        <f t="shared" si="110"/>
        <v>0</v>
      </c>
      <c r="AY57" s="826">
        <f t="shared" si="111"/>
        <v>0</v>
      </c>
      <c r="AZ57" s="826">
        <f t="shared" si="112"/>
        <v>0</v>
      </c>
      <c r="BA57" s="826">
        <f t="shared" si="113"/>
        <v>0</v>
      </c>
      <c r="BB57" s="826">
        <f t="shared" si="114"/>
        <v>0</v>
      </c>
      <c r="BC57" s="826">
        <f t="shared" si="115"/>
        <v>0</v>
      </c>
      <c r="BD57" s="826">
        <f t="shared" si="116"/>
        <v>0</v>
      </c>
      <c r="BE57" s="826">
        <f t="shared" si="117"/>
        <v>0</v>
      </c>
      <c r="BF57" s="826">
        <f t="shared" si="118"/>
        <v>0</v>
      </c>
      <c r="BG57" s="826">
        <f t="shared" si="119"/>
        <v>0</v>
      </c>
      <c r="BH57" s="826">
        <f t="shared" si="120"/>
        <v>0</v>
      </c>
      <c r="BI57" s="826">
        <f t="shared" si="121"/>
        <v>0</v>
      </c>
      <c r="BJ57" s="826">
        <f t="shared" si="122"/>
        <v>0</v>
      </c>
      <c r="BK57" s="826">
        <f t="shared" si="123"/>
        <v>0</v>
      </c>
      <c r="BL57" s="826">
        <f t="shared" si="124"/>
        <v>0</v>
      </c>
      <c r="BM57" s="826">
        <f t="shared" si="125"/>
        <v>0</v>
      </c>
      <c r="BN57" s="826">
        <f t="shared" si="126"/>
        <v>0</v>
      </c>
      <c r="BO57" s="826">
        <f t="shared" si="127"/>
        <v>0</v>
      </c>
      <c r="BP57" s="826">
        <f t="shared" si="128"/>
        <v>0</v>
      </c>
      <c r="BQ57" s="826">
        <f t="shared" si="129"/>
        <v>0</v>
      </c>
      <c r="BR57" s="826">
        <f t="shared" si="130"/>
        <v>0</v>
      </c>
      <c r="BS57" s="826">
        <f t="shared" si="131"/>
        <v>0</v>
      </c>
      <c r="BT57" s="826">
        <f t="shared" si="132"/>
        <v>0</v>
      </c>
      <c r="BU57" s="826">
        <f t="shared" si="133"/>
        <v>0</v>
      </c>
      <c r="BV57" s="826">
        <f t="shared" si="134"/>
        <v>0</v>
      </c>
      <c r="BW57" s="826">
        <f t="shared" si="135"/>
        <v>0</v>
      </c>
      <c r="BX57" s="826">
        <f t="shared" si="136"/>
        <v>0</v>
      </c>
      <c r="BY57" s="827">
        <f t="shared" si="64"/>
        <v>0</v>
      </c>
      <c r="BZ57" s="519"/>
    </row>
    <row r="58" spans="1:78" customFormat="1" ht="21.6" customHeight="1">
      <c r="A58" s="483"/>
      <c r="B58" s="841"/>
      <c r="C58" s="842" t="s">
        <v>1284</v>
      </c>
      <c r="D58" s="830"/>
      <c r="E58" s="830">
        <f t="shared" si="65"/>
        <v>0</v>
      </c>
      <c r="F58" s="830">
        <f t="shared" si="66"/>
        <v>0</v>
      </c>
      <c r="G58" s="830">
        <f t="shared" si="67"/>
        <v>0</v>
      </c>
      <c r="H58" s="830">
        <f t="shared" si="68"/>
        <v>0</v>
      </c>
      <c r="I58" s="830">
        <f t="shared" si="69"/>
        <v>0</v>
      </c>
      <c r="J58" s="830">
        <f t="shared" si="70"/>
        <v>0</v>
      </c>
      <c r="K58" s="830">
        <f t="shared" si="71"/>
        <v>0</v>
      </c>
      <c r="L58" s="830">
        <f t="shared" si="72"/>
        <v>0</v>
      </c>
      <c r="M58" s="830">
        <f t="shared" si="73"/>
        <v>0</v>
      </c>
      <c r="N58" s="830">
        <f t="shared" si="74"/>
        <v>0</v>
      </c>
      <c r="O58" s="830">
        <f t="shared" si="75"/>
        <v>0</v>
      </c>
      <c r="P58" s="830">
        <f t="shared" si="76"/>
        <v>0</v>
      </c>
      <c r="Q58" s="830">
        <f t="shared" si="77"/>
        <v>0</v>
      </c>
      <c r="R58" s="830">
        <f t="shared" si="78"/>
        <v>0</v>
      </c>
      <c r="S58" s="830">
        <f t="shared" si="79"/>
        <v>0</v>
      </c>
      <c r="T58" s="830">
        <f t="shared" si="80"/>
        <v>0</v>
      </c>
      <c r="U58" s="830">
        <f t="shared" si="81"/>
        <v>0</v>
      </c>
      <c r="V58" s="830">
        <f t="shared" si="82"/>
        <v>0</v>
      </c>
      <c r="W58" s="830">
        <f t="shared" si="83"/>
        <v>0</v>
      </c>
      <c r="X58" s="830">
        <f t="shared" si="84"/>
        <v>0</v>
      </c>
      <c r="Y58" s="830">
        <f t="shared" si="85"/>
        <v>0</v>
      </c>
      <c r="Z58" s="830">
        <f t="shared" si="86"/>
        <v>0</v>
      </c>
      <c r="AA58" s="830">
        <f t="shared" si="87"/>
        <v>0</v>
      </c>
      <c r="AB58" s="830">
        <f t="shared" si="88"/>
        <v>0</v>
      </c>
      <c r="AC58" s="830">
        <f t="shared" si="89"/>
        <v>0</v>
      </c>
      <c r="AD58" s="830">
        <f t="shared" si="90"/>
        <v>0</v>
      </c>
      <c r="AE58" s="830">
        <f t="shared" si="91"/>
        <v>0</v>
      </c>
      <c r="AF58" s="830">
        <f t="shared" si="92"/>
        <v>0</v>
      </c>
      <c r="AG58" s="830">
        <f t="shared" si="93"/>
        <v>0</v>
      </c>
      <c r="AH58" s="830">
        <f t="shared" si="94"/>
        <v>0</v>
      </c>
      <c r="AI58" s="830">
        <f t="shared" si="95"/>
        <v>0</v>
      </c>
      <c r="AJ58" s="830">
        <f t="shared" si="96"/>
        <v>0</v>
      </c>
      <c r="AK58" s="830">
        <f t="shared" si="97"/>
        <v>0</v>
      </c>
      <c r="AL58" s="830">
        <f t="shared" si="98"/>
        <v>0</v>
      </c>
      <c r="AM58" s="830">
        <f t="shared" si="99"/>
        <v>0</v>
      </c>
      <c r="AN58" s="830">
        <f t="shared" si="100"/>
        <v>0</v>
      </c>
      <c r="AO58" s="830">
        <f t="shared" si="101"/>
        <v>0</v>
      </c>
      <c r="AP58" s="830">
        <f t="shared" si="102"/>
        <v>0</v>
      </c>
      <c r="AQ58" s="830">
        <f t="shared" si="103"/>
        <v>0</v>
      </c>
      <c r="AR58" s="830">
        <f t="shared" si="104"/>
        <v>0</v>
      </c>
      <c r="AS58" s="830">
        <f t="shared" si="105"/>
        <v>0</v>
      </c>
      <c r="AT58" s="830">
        <f t="shared" si="106"/>
        <v>0</v>
      </c>
      <c r="AU58" s="830">
        <f t="shared" si="107"/>
        <v>0</v>
      </c>
      <c r="AV58" s="830">
        <f t="shared" si="108"/>
        <v>0</v>
      </c>
      <c r="AW58" s="830">
        <f t="shared" si="109"/>
        <v>0</v>
      </c>
      <c r="AX58" s="830">
        <f t="shared" si="110"/>
        <v>0</v>
      </c>
      <c r="AY58" s="830">
        <f t="shared" si="111"/>
        <v>0</v>
      </c>
      <c r="AZ58" s="830">
        <f t="shared" si="112"/>
        <v>0</v>
      </c>
      <c r="BA58" s="830">
        <f t="shared" si="113"/>
        <v>0</v>
      </c>
      <c r="BB58" s="830">
        <f t="shared" si="114"/>
        <v>0</v>
      </c>
      <c r="BC58" s="830">
        <f t="shared" si="115"/>
        <v>0</v>
      </c>
      <c r="BD58" s="830">
        <f t="shared" si="116"/>
        <v>0</v>
      </c>
      <c r="BE58" s="830">
        <f t="shared" si="117"/>
        <v>0</v>
      </c>
      <c r="BF58" s="830">
        <f t="shared" si="118"/>
        <v>0</v>
      </c>
      <c r="BG58" s="830">
        <f t="shared" si="119"/>
        <v>0</v>
      </c>
      <c r="BH58" s="830">
        <f t="shared" si="120"/>
        <v>0</v>
      </c>
      <c r="BI58" s="830">
        <f t="shared" si="121"/>
        <v>0</v>
      </c>
      <c r="BJ58" s="830">
        <f t="shared" si="122"/>
        <v>0</v>
      </c>
      <c r="BK58" s="830">
        <f t="shared" si="123"/>
        <v>0</v>
      </c>
      <c r="BL58" s="830">
        <f t="shared" si="124"/>
        <v>0</v>
      </c>
      <c r="BM58" s="830">
        <f t="shared" si="125"/>
        <v>0</v>
      </c>
      <c r="BN58" s="830">
        <f t="shared" si="126"/>
        <v>0</v>
      </c>
      <c r="BO58" s="830">
        <f t="shared" si="127"/>
        <v>0</v>
      </c>
      <c r="BP58" s="830">
        <f t="shared" si="128"/>
        <v>0</v>
      </c>
      <c r="BQ58" s="830">
        <f t="shared" si="129"/>
        <v>0</v>
      </c>
      <c r="BR58" s="830">
        <f t="shared" si="130"/>
        <v>0</v>
      </c>
      <c r="BS58" s="830">
        <f t="shared" si="131"/>
        <v>0</v>
      </c>
      <c r="BT58" s="830">
        <f t="shared" si="132"/>
        <v>0</v>
      </c>
      <c r="BU58" s="830">
        <f t="shared" si="133"/>
        <v>0</v>
      </c>
      <c r="BV58" s="830">
        <f t="shared" si="134"/>
        <v>0</v>
      </c>
      <c r="BW58" s="830">
        <f t="shared" si="135"/>
        <v>0</v>
      </c>
      <c r="BX58" s="830">
        <f t="shared" si="136"/>
        <v>0</v>
      </c>
      <c r="BY58" s="827">
        <f t="shared" si="64"/>
        <v>0</v>
      </c>
      <c r="BZ58" s="519"/>
    </row>
    <row r="59" spans="1:78" customFormat="1" ht="21.6" customHeight="1" thickBot="1">
      <c r="A59" s="483"/>
      <c r="B59" s="843"/>
      <c r="C59" s="844" t="s">
        <v>1281</v>
      </c>
      <c r="D59" s="826"/>
      <c r="E59" s="826">
        <f t="shared" si="65"/>
        <v>0</v>
      </c>
      <c r="F59" s="826">
        <f t="shared" si="66"/>
        <v>0</v>
      </c>
      <c r="G59" s="826">
        <f t="shared" si="67"/>
        <v>0</v>
      </c>
      <c r="H59" s="826">
        <f t="shared" si="68"/>
        <v>0</v>
      </c>
      <c r="I59" s="826">
        <f t="shared" si="69"/>
        <v>0</v>
      </c>
      <c r="J59" s="826">
        <f t="shared" si="70"/>
        <v>0</v>
      </c>
      <c r="K59" s="826">
        <f t="shared" si="71"/>
        <v>0</v>
      </c>
      <c r="L59" s="826">
        <f t="shared" si="72"/>
        <v>0</v>
      </c>
      <c r="M59" s="826">
        <f t="shared" si="73"/>
        <v>0</v>
      </c>
      <c r="N59" s="826">
        <f t="shared" si="74"/>
        <v>0</v>
      </c>
      <c r="O59" s="826">
        <f t="shared" si="75"/>
        <v>0</v>
      </c>
      <c r="P59" s="826">
        <f t="shared" si="76"/>
        <v>0</v>
      </c>
      <c r="Q59" s="826">
        <f t="shared" si="77"/>
        <v>0</v>
      </c>
      <c r="R59" s="826">
        <f t="shared" si="78"/>
        <v>0</v>
      </c>
      <c r="S59" s="826">
        <f t="shared" si="79"/>
        <v>0</v>
      </c>
      <c r="T59" s="826">
        <f t="shared" si="80"/>
        <v>0</v>
      </c>
      <c r="U59" s="826">
        <f t="shared" si="81"/>
        <v>0</v>
      </c>
      <c r="V59" s="826">
        <f t="shared" si="82"/>
        <v>0</v>
      </c>
      <c r="W59" s="826">
        <f t="shared" si="83"/>
        <v>0</v>
      </c>
      <c r="X59" s="826">
        <f t="shared" si="84"/>
        <v>0</v>
      </c>
      <c r="Y59" s="826">
        <f t="shared" si="85"/>
        <v>0</v>
      </c>
      <c r="Z59" s="826">
        <f t="shared" si="86"/>
        <v>0</v>
      </c>
      <c r="AA59" s="826">
        <f t="shared" si="87"/>
        <v>0</v>
      </c>
      <c r="AB59" s="826">
        <f t="shared" si="88"/>
        <v>0</v>
      </c>
      <c r="AC59" s="826">
        <f t="shared" si="89"/>
        <v>0</v>
      </c>
      <c r="AD59" s="826">
        <f t="shared" si="90"/>
        <v>0</v>
      </c>
      <c r="AE59" s="826">
        <f t="shared" si="91"/>
        <v>0</v>
      </c>
      <c r="AF59" s="826">
        <f t="shared" si="92"/>
        <v>0</v>
      </c>
      <c r="AG59" s="826">
        <f t="shared" si="93"/>
        <v>0</v>
      </c>
      <c r="AH59" s="826">
        <f t="shared" si="94"/>
        <v>0</v>
      </c>
      <c r="AI59" s="826">
        <f t="shared" si="95"/>
        <v>0</v>
      </c>
      <c r="AJ59" s="826">
        <f t="shared" si="96"/>
        <v>0</v>
      </c>
      <c r="AK59" s="826">
        <f t="shared" si="97"/>
        <v>0</v>
      </c>
      <c r="AL59" s="826">
        <f t="shared" si="98"/>
        <v>0</v>
      </c>
      <c r="AM59" s="826">
        <f t="shared" si="99"/>
        <v>0</v>
      </c>
      <c r="AN59" s="826">
        <f t="shared" si="100"/>
        <v>0</v>
      </c>
      <c r="AO59" s="826">
        <f t="shared" si="101"/>
        <v>0</v>
      </c>
      <c r="AP59" s="826">
        <f t="shared" si="102"/>
        <v>0</v>
      </c>
      <c r="AQ59" s="826">
        <f t="shared" si="103"/>
        <v>0</v>
      </c>
      <c r="AR59" s="826">
        <f t="shared" si="104"/>
        <v>0</v>
      </c>
      <c r="AS59" s="826">
        <f t="shared" si="105"/>
        <v>0</v>
      </c>
      <c r="AT59" s="826">
        <f t="shared" si="106"/>
        <v>0</v>
      </c>
      <c r="AU59" s="826">
        <f t="shared" si="107"/>
        <v>0</v>
      </c>
      <c r="AV59" s="826">
        <f t="shared" si="108"/>
        <v>0</v>
      </c>
      <c r="AW59" s="826">
        <f t="shared" si="109"/>
        <v>0</v>
      </c>
      <c r="AX59" s="826">
        <f t="shared" si="110"/>
        <v>0</v>
      </c>
      <c r="AY59" s="826">
        <f t="shared" si="111"/>
        <v>0</v>
      </c>
      <c r="AZ59" s="826">
        <f t="shared" si="112"/>
        <v>0</v>
      </c>
      <c r="BA59" s="826">
        <f t="shared" si="113"/>
        <v>0</v>
      </c>
      <c r="BB59" s="826">
        <f t="shared" si="114"/>
        <v>0</v>
      </c>
      <c r="BC59" s="826">
        <f t="shared" si="115"/>
        <v>0</v>
      </c>
      <c r="BD59" s="826">
        <f t="shared" si="116"/>
        <v>0</v>
      </c>
      <c r="BE59" s="826">
        <f t="shared" si="117"/>
        <v>0</v>
      </c>
      <c r="BF59" s="826">
        <f t="shared" si="118"/>
        <v>0</v>
      </c>
      <c r="BG59" s="826">
        <f t="shared" si="119"/>
        <v>0</v>
      </c>
      <c r="BH59" s="826">
        <f t="shared" si="120"/>
        <v>0</v>
      </c>
      <c r="BI59" s="826">
        <f t="shared" si="121"/>
        <v>0</v>
      </c>
      <c r="BJ59" s="826">
        <f t="shared" si="122"/>
        <v>0</v>
      </c>
      <c r="BK59" s="826">
        <f t="shared" si="123"/>
        <v>0</v>
      </c>
      <c r="BL59" s="826">
        <f t="shared" si="124"/>
        <v>0</v>
      </c>
      <c r="BM59" s="826">
        <f t="shared" si="125"/>
        <v>0</v>
      </c>
      <c r="BN59" s="826">
        <f t="shared" si="126"/>
        <v>0</v>
      </c>
      <c r="BO59" s="826">
        <f t="shared" si="127"/>
        <v>0</v>
      </c>
      <c r="BP59" s="826">
        <f t="shared" si="128"/>
        <v>0</v>
      </c>
      <c r="BQ59" s="826">
        <f t="shared" si="129"/>
        <v>0</v>
      </c>
      <c r="BR59" s="826">
        <f t="shared" si="130"/>
        <v>0</v>
      </c>
      <c r="BS59" s="826">
        <f t="shared" si="131"/>
        <v>0</v>
      </c>
      <c r="BT59" s="826">
        <f t="shared" si="132"/>
        <v>0</v>
      </c>
      <c r="BU59" s="826">
        <f t="shared" si="133"/>
        <v>0</v>
      </c>
      <c r="BV59" s="826">
        <f t="shared" si="134"/>
        <v>0</v>
      </c>
      <c r="BW59" s="826">
        <f t="shared" si="135"/>
        <v>0</v>
      </c>
      <c r="BX59" s="826">
        <f t="shared" si="136"/>
        <v>0</v>
      </c>
      <c r="BY59" s="827">
        <f t="shared" ref="BY59" si="138">SUM(D59:BK59)</f>
        <v>0</v>
      </c>
      <c r="BZ59" s="519"/>
    </row>
    <row r="60" spans="1:78" customFormat="1" ht="21.6" customHeight="1">
      <c r="A60" s="483"/>
      <c r="B60" s="841"/>
      <c r="C60" s="842" t="s">
        <v>1282</v>
      </c>
      <c r="D60" s="830"/>
      <c r="E60" s="830">
        <f t="shared" si="65"/>
        <v>0</v>
      </c>
      <c r="F60" s="830">
        <f t="shared" si="66"/>
        <v>0</v>
      </c>
      <c r="G60" s="830">
        <f t="shared" si="67"/>
        <v>0</v>
      </c>
      <c r="H60" s="830">
        <f t="shared" si="68"/>
        <v>0</v>
      </c>
      <c r="I60" s="830">
        <f t="shared" si="69"/>
        <v>0</v>
      </c>
      <c r="J60" s="830">
        <f t="shared" si="70"/>
        <v>0</v>
      </c>
      <c r="K60" s="830">
        <f t="shared" si="71"/>
        <v>0</v>
      </c>
      <c r="L60" s="830">
        <f t="shared" si="72"/>
        <v>0</v>
      </c>
      <c r="M60" s="830">
        <f t="shared" si="73"/>
        <v>0</v>
      </c>
      <c r="N60" s="830">
        <f t="shared" si="74"/>
        <v>0</v>
      </c>
      <c r="O60" s="830">
        <f t="shared" si="75"/>
        <v>0</v>
      </c>
      <c r="P60" s="830">
        <f t="shared" si="76"/>
        <v>0</v>
      </c>
      <c r="Q60" s="830">
        <f t="shared" si="77"/>
        <v>0</v>
      </c>
      <c r="R60" s="830">
        <f t="shared" si="78"/>
        <v>0</v>
      </c>
      <c r="S60" s="830">
        <f t="shared" si="79"/>
        <v>0</v>
      </c>
      <c r="T60" s="830">
        <f t="shared" si="80"/>
        <v>0</v>
      </c>
      <c r="U60" s="830">
        <f t="shared" si="81"/>
        <v>0</v>
      </c>
      <c r="V60" s="830">
        <f t="shared" si="82"/>
        <v>0</v>
      </c>
      <c r="W60" s="830">
        <f t="shared" si="83"/>
        <v>0</v>
      </c>
      <c r="X60" s="830">
        <f t="shared" si="84"/>
        <v>0</v>
      </c>
      <c r="Y60" s="830">
        <f t="shared" si="85"/>
        <v>0</v>
      </c>
      <c r="Z60" s="830">
        <f t="shared" si="86"/>
        <v>0</v>
      </c>
      <c r="AA60" s="830">
        <f t="shared" si="87"/>
        <v>0</v>
      </c>
      <c r="AB60" s="830">
        <f t="shared" si="88"/>
        <v>0</v>
      </c>
      <c r="AC60" s="830">
        <f t="shared" si="89"/>
        <v>0</v>
      </c>
      <c r="AD60" s="830">
        <f t="shared" si="90"/>
        <v>0</v>
      </c>
      <c r="AE60" s="830">
        <f t="shared" si="91"/>
        <v>0</v>
      </c>
      <c r="AF60" s="830">
        <f t="shared" si="92"/>
        <v>0</v>
      </c>
      <c r="AG60" s="830">
        <f t="shared" si="93"/>
        <v>0</v>
      </c>
      <c r="AH60" s="830">
        <f t="shared" si="94"/>
        <v>0</v>
      </c>
      <c r="AI60" s="830">
        <f t="shared" si="95"/>
        <v>0</v>
      </c>
      <c r="AJ60" s="830">
        <f t="shared" si="96"/>
        <v>0</v>
      </c>
      <c r="AK60" s="830">
        <f t="shared" si="97"/>
        <v>0</v>
      </c>
      <c r="AL60" s="830">
        <f t="shared" si="98"/>
        <v>0</v>
      </c>
      <c r="AM60" s="830">
        <f t="shared" si="99"/>
        <v>0</v>
      </c>
      <c r="AN60" s="830">
        <f t="shared" si="100"/>
        <v>0</v>
      </c>
      <c r="AO60" s="830">
        <f t="shared" si="101"/>
        <v>0</v>
      </c>
      <c r="AP60" s="830">
        <f t="shared" si="102"/>
        <v>0</v>
      </c>
      <c r="AQ60" s="830">
        <f t="shared" si="103"/>
        <v>0</v>
      </c>
      <c r="AR60" s="830">
        <f t="shared" si="104"/>
        <v>0</v>
      </c>
      <c r="AS60" s="830">
        <f t="shared" si="105"/>
        <v>0</v>
      </c>
      <c r="AT60" s="830">
        <f t="shared" si="106"/>
        <v>0</v>
      </c>
      <c r="AU60" s="830">
        <f t="shared" si="107"/>
        <v>0</v>
      </c>
      <c r="AV60" s="830">
        <f t="shared" si="108"/>
        <v>0</v>
      </c>
      <c r="AW60" s="830">
        <f t="shared" si="109"/>
        <v>0</v>
      </c>
      <c r="AX60" s="830">
        <f t="shared" si="110"/>
        <v>0</v>
      </c>
      <c r="AY60" s="830">
        <f t="shared" si="111"/>
        <v>0</v>
      </c>
      <c r="AZ60" s="830">
        <f t="shared" si="112"/>
        <v>0</v>
      </c>
      <c r="BA60" s="830">
        <f t="shared" si="113"/>
        <v>0</v>
      </c>
      <c r="BB60" s="830">
        <f t="shared" si="114"/>
        <v>0</v>
      </c>
      <c r="BC60" s="830">
        <f t="shared" si="115"/>
        <v>0</v>
      </c>
      <c r="BD60" s="830">
        <f t="shared" si="116"/>
        <v>0</v>
      </c>
      <c r="BE60" s="830">
        <f t="shared" si="117"/>
        <v>0</v>
      </c>
      <c r="BF60" s="830">
        <f t="shared" si="118"/>
        <v>0</v>
      </c>
      <c r="BG60" s="830">
        <f t="shared" si="119"/>
        <v>0</v>
      </c>
      <c r="BH60" s="830">
        <f t="shared" si="120"/>
        <v>0</v>
      </c>
      <c r="BI60" s="830">
        <f t="shared" si="121"/>
        <v>0</v>
      </c>
      <c r="BJ60" s="830">
        <f t="shared" si="122"/>
        <v>0</v>
      </c>
      <c r="BK60" s="830">
        <f t="shared" si="123"/>
        <v>0</v>
      </c>
      <c r="BL60" s="830">
        <f t="shared" si="124"/>
        <v>0</v>
      </c>
      <c r="BM60" s="830">
        <f t="shared" si="125"/>
        <v>0</v>
      </c>
      <c r="BN60" s="830">
        <f t="shared" si="126"/>
        <v>0</v>
      </c>
      <c r="BO60" s="830">
        <f t="shared" si="127"/>
        <v>0</v>
      </c>
      <c r="BP60" s="830">
        <f t="shared" si="128"/>
        <v>0</v>
      </c>
      <c r="BQ60" s="830">
        <f t="shared" si="129"/>
        <v>0</v>
      </c>
      <c r="BR60" s="830">
        <f t="shared" si="130"/>
        <v>0</v>
      </c>
      <c r="BS60" s="830">
        <f t="shared" si="131"/>
        <v>0</v>
      </c>
      <c r="BT60" s="830">
        <f t="shared" si="132"/>
        <v>0</v>
      </c>
      <c r="BU60" s="830">
        <f t="shared" si="133"/>
        <v>0</v>
      </c>
      <c r="BV60" s="830">
        <f t="shared" si="134"/>
        <v>0</v>
      </c>
      <c r="BW60" s="830">
        <f t="shared" si="135"/>
        <v>0</v>
      </c>
      <c r="BX60" s="830">
        <f t="shared" si="136"/>
        <v>0</v>
      </c>
      <c r="BY60" s="827"/>
      <c r="BZ60" s="519"/>
    </row>
    <row r="61" spans="1:78" customFormat="1" ht="21.6" customHeight="1" thickBot="1">
      <c r="A61" s="483"/>
      <c r="B61" s="843"/>
      <c r="C61" s="844"/>
      <c r="D61" s="826"/>
      <c r="E61" s="826">
        <f t="shared" si="65"/>
        <v>0</v>
      </c>
      <c r="F61" s="826">
        <f t="shared" si="66"/>
        <v>0</v>
      </c>
      <c r="G61" s="826">
        <f t="shared" si="67"/>
        <v>0</v>
      </c>
      <c r="H61" s="826">
        <f t="shared" si="68"/>
        <v>0</v>
      </c>
      <c r="I61" s="826">
        <f t="shared" si="69"/>
        <v>0</v>
      </c>
      <c r="J61" s="826">
        <f t="shared" si="70"/>
        <v>0</v>
      </c>
      <c r="K61" s="826">
        <f t="shared" si="71"/>
        <v>0</v>
      </c>
      <c r="L61" s="826">
        <f t="shared" si="72"/>
        <v>0</v>
      </c>
      <c r="M61" s="826">
        <f t="shared" si="73"/>
        <v>0</v>
      </c>
      <c r="N61" s="826">
        <f t="shared" si="74"/>
        <v>0</v>
      </c>
      <c r="O61" s="826">
        <f t="shared" si="75"/>
        <v>0</v>
      </c>
      <c r="P61" s="826">
        <f t="shared" si="76"/>
        <v>0</v>
      </c>
      <c r="Q61" s="826">
        <f t="shared" si="77"/>
        <v>0</v>
      </c>
      <c r="R61" s="826">
        <f t="shared" si="78"/>
        <v>0</v>
      </c>
      <c r="S61" s="826">
        <f t="shared" si="79"/>
        <v>0</v>
      </c>
      <c r="T61" s="826">
        <f t="shared" si="80"/>
        <v>0</v>
      </c>
      <c r="U61" s="826">
        <f t="shared" si="81"/>
        <v>0</v>
      </c>
      <c r="V61" s="826">
        <f t="shared" si="82"/>
        <v>0</v>
      </c>
      <c r="W61" s="826">
        <f t="shared" si="83"/>
        <v>0</v>
      </c>
      <c r="X61" s="826">
        <f t="shared" si="84"/>
        <v>0</v>
      </c>
      <c r="Y61" s="826">
        <f t="shared" si="85"/>
        <v>0</v>
      </c>
      <c r="Z61" s="826">
        <f t="shared" si="86"/>
        <v>0</v>
      </c>
      <c r="AA61" s="826">
        <f t="shared" si="87"/>
        <v>0</v>
      </c>
      <c r="AB61" s="826">
        <f t="shared" si="88"/>
        <v>0</v>
      </c>
      <c r="AC61" s="826">
        <f t="shared" si="89"/>
        <v>0</v>
      </c>
      <c r="AD61" s="826">
        <f t="shared" si="90"/>
        <v>0</v>
      </c>
      <c r="AE61" s="826">
        <f t="shared" si="91"/>
        <v>0</v>
      </c>
      <c r="AF61" s="826">
        <f t="shared" si="92"/>
        <v>0</v>
      </c>
      <c r="AG61" s="826">
        <f t="shared" si="93"/>
        <v>0</v>
      </c>
      <c r="AH61" s="826">
        <f t="shared" si="94"/>
        <v>0</v>
      </c>
      <c r="AI61" s="826">
        <f t="shared" si="95"/>
        <v>0</v>
      </c>
      <c r="AJ61" s="826">
        <f t="shared" si="96"/>
        <v>0</v>
      </c>
      <c r="AK61" s="826">
        <f t="shared" si="97"/>
        <v>0</v>
      </c>
      <c r="AL61" s="826">
        <f t="shared" si="98"/>
        <v>0</v>
      </c>
      <c r="AM61" s="826">
        <f t="shared" si="99"/>
        <v>0</v>
      </c>
      <c r="AN61" s="826">
        <f t="shared" si="100"/>
        <v>0</v>
      </c>
      <c r="AO61" s="826">
        <f t="shared" si="101"/>
        <v>0</v>
      </c>
      <c r="AP61" s="826">
        <f t="shared" si="102"/>
        <v>0</v>
      </c>
      <c r="AQ61" s="826">
        <f t="shared" si="103"/>
        <v>0</v>
      </c>
      <c r="AR61" s="826">
        <f t="shared" si="104"/>
        <v>0</v>
      </c>
      <c r="AS61" s="826">
        <f t="shared" si="105"/>
        <v>0</v>
      </c>
      <c r="AT61" s="826">
        <f t="shared" si="106"/>
        <v>0</v>
      </c>
      <c r="AU61" s="826">
        <f t="shared" si="107"/>
        <v>0</v>
      </c>
      <c r="AV61" s="826">
        <f t="shared" si="108"/>
        <v>0</v>
      </c>
      <c r="AW61" s="826">
        <f t="shared" si="109"/>
        <v>0</v>
      </c>
      <c r="AX61" s="826">
        <f t="shared" si="110"/>
        <v>0</v>
      </c>
      <c r="AY61" s="826">
        <f t="shared" si="111"/>
        <v>0</v>
      </c>
      <c r="AZ61" s="826">
        <f t="shared" si="112"/>
        <v>0</v>
      </c>
      <c r="BA61" s="826">
        <f t="shared" si="113"/>
        <v>0</v>
      </c>
      <c r="BB61" s="826">
        <f t="shared" si="114"/>
        <v>0</v>
      </c>
      <c r="BC61" s="826">
        <f t="shared" si="115"/>
        <v>0</v>
      </c>
      <c r="BD61" s="826">
        <f t="shared" si="116"/>
        <v>0</v>
      </c>
      <c r="BE61" s="826">
        <f t="shared" si="117"/>
        <v>0</v>
      </c>
      <c r="BF61" s="826">
        <f t="shared" si="118"/>
        <v>0</v>
      </c>
      <c r="BG61" s="826">
        <f t="shared" si="119"/>
        <v>0</v>
      </c>
      <c r="BH61" s="826">
        <f t="shared" si="120"/>
        <v>0</v>
      </c>
      <c r="BI61" s="826">
        <f t="shared" si="121"/>
        <v>0</v>
      </c>
      <c r="BJ61" s="826">
        <f t="shared" si="122"/>
        <v>0</v>
      </c>
      <c r="BK61" s="826">
        <f t="shared" si="123"/>
        <v>0</v>
      </c>
      <c r="BL61" s="826">
        <f t="shared" si="124"/>
        <v>0</v>
      </c>
      <c r="BM61" s="826">
        <f t="shared" si="125"/>
        <v>0</v>
      </c>
      <c r="BN61" s="826">
        <f t="shared" si="126"/>
        <v>0</v>
      </c>
      <c r="BO61" s="826">
        <f t="shared" si="127"/>
        <v>0</v>
      </c>
      <c r="BP61" s="826">
        <f t="shared" si="128"/>
        <v>0</v>
      </c>
      <c r="BQ61" s="826">
        <f t="shared" si="129"/>
        <v>0</v>
      </c>
      <c r="BR61" s="826">
        <f t="shared" si="130"/>
        <v>0</v>
      </c>
      <c r="BS61" s="826">
        <f t="shared" si="131"/>
        <v>0</v>
      </c>
      <c r="BT61" s="826">
        <f t="shared" si="132"/>
        <v>0</v>
      </c>
      <c r="BU61" s="826">
        <f t="shared" si="133"/>
        <v>0</v>
      </c>
      <c r="BV61" s="826">
        <f t="shared" si="134"/>
        <v>0</v>
      </c>
      <c r="BW61" s="826">
        <f t="shared" si="135"/>
        <v>0</v>
      </c>
      <c r="BX61" s="826">
        <f t="shared" si="136"/>
        <v>0</v>
      </c>
      <c r="BY61" s="827"/>
      <c r="BZ61" s="519"/>
    </row>
    <row r="62" spans="1:78" customFormat="1" ht="21.6" customHeight="1" thickBot="1">
      <c r="A62" s="483"/>
      <c r="B62" s="841"/>
      <c r="C62" s="842"/>
      <c r="D62" s="830"/>
      <c r="E62" s="830">
        <f t="shared" si="65"/>
        <v>0</v>
      </c>
      <c r="F62" s="830">
        <f t="shared" si="66"/>
        <v>0</v>
      </c>
      <c r="G62" s="830">
        <f t="shared" si="67"/>
        <v>0</v>
      </c>
      <c r="H62" s="830">
        <f t="shared" si="68"/>
        <v>0</v>
      </c>
      <c r="I62" s="830">
        <f t="shared" si="69"/>
        <v>0</v>
      </c>
      <c r="J62" s="830">
        <f t="shared" si="70"/>
        <v>0</v>
      </c>
      <c r="K62" s="830">
        <f t="shared" si="71"/>
        <v>0</v>
      </c>
      <c r="L62" s="830">
        <f t="shared" si="72"/>
        <v>0</v>
      </c>
      <c r="M62" s="830">
        <f t="shared" si="73"/>
        <v>0</v>
      </c>
      <c r="N62" s="830">
        <f t="shared" si="74"/>
        <v>0</v>
      </c>
      <c r="O62" s="830">
        <f t="shared" si="75"/>
        <v>0</v>
      </c>
      <c r="P62" s="830">
        <f t="shared" si="76"/>
        <v>0</v>
      </c>
      <c r="Q62" s="830">
        <f t="shared" si="77"/>
        <v>0</v>
      </c>
      <c r="R62" s="830">
        <f t="shared" si="78"/>
        <v>0</v>
      </c>
      <c r="S62" s="830">
        <f t="shared" si="79"/>
        <v>0</v>
      </c>
      <c r="T62" s="830">
        <f t="shared" si="80"/>
        <v>0</v>
      </c>
      <c r="U62" s="830">
        <f t="shared" si="81"/>
        <v>0</v>
      </c>
      <c r="V62" s="830">
        <f t="shared" si="82"/>
        <v>0</v>
      </c>
      <c r="W62" s="830">
        <f t="shared" si="83"/>
        <v>0</v>
      </c>
      <c r="X62" s="830">
        <f t="shared" si="84"/>
        <v>0</v>
      </c>
      <c r="Y62" s="830">
        <f t="shared" si="85"/>
        <v>0</v>
      </c>
      <c r="Z62" s="830">
        <f t="shared" si="86"/>
        <v>0</v>
      </c>
      <c r="AA62" s="830">
        <f t="shared" si="87"/>
        <v>0</v>
      </c>
      <c r="AB62" s="830">
        <f t="shared" si="88"/>
        <v>0</v>
      </c>
      <c r="AC62" s="830">
        <f t="shared" si="89"/>
        <v>0</v>
      </c>
      <c r="AD62" s="830">
        <f t="shared" si="90"/>
        <v>0</v>
      </c>
      <c r="AE62" s="830">
        <f t="shared" si="91"/>
        <v>0</v>
      </c>
      <c r="AF62" s="830">
        <f t="shared" si="92"/>
        <v>0</v>
      </c>
      <c r="AG62" s="830">
        <f t="shared" si="93"/>
        <v>0</v>
      </c>
      <c r="AH62" s="830">
        <f t="shared" si="94"/>
        <v>0</v>
      </c>
      <c r="AI62" s="830">
        <f t="shared" si="95"/>
        <v>0</v>
      </c>
      <c r="AJ62" s="830">
        <f t="shared" si="96"/>
        <v>0</v>
      </c>
      <c r="AK62" s="830">
        <f t="shared" si="97"/>
        <v>0</v>
      </c>
      <c r="AL62" s="830">
        <f t="shared" si="98"/>
        <v>0</v>
      </c>
      <c r="AM62" s="830">
        <f t="shared" si="99"/>
        <v>0</v>
      </c>
      <c r="AN62" s="830">
        <f t="shared" si="100"/>
        <v>0</v>
      </c>
      <c r="AO62" s="830">
        <f t="shared" si="101"/>
        <v>0</v>
      </c>
      <c r="AP62" s="830">
        <f t="shared" si="102"/>
        <v>0</v>
      </c>
      <c r="AQ62" s="830">
        <f t="shared" si="103"/>
        <v>0</v>
      </c>
      <c r="AR62" s="830">
        <f t="shared" si="104"/>
        <v>0</v>
      </c>
      <c r="AS62" s="830">
        <f t="shared" si="105"/>
        <v>0</v>
      </c>
      <c r="AT62" s="830">
        <f t="shared" si="106"/>
        <v>0</v>
      </c>
      <c r="AU62" s="830">
        <f t="shared" si="107"/>
        <v>0</v>
      </c>
      <c r="AV62" s="830">
        <f t="shared" si="108"/>
        <v>0</v>
      </c>
      <c r="AW62" s="830">
        <f t="shared" si="109"/>
        <v>0</v>
      </c>
      <c r="AX62" s="830">
        <f t="shared" si="110"/>
        <v>0</v>
      </c>
      <c r="AY62" s="830">
        <f t="shared" si="111"/>
        <v>0</v>
      </c>
      <c r="AZ62" s="830">
        <f t="shared" si="112"/>
        <v>0</v>
      </c>
      <c r="BA62" s="830">
        <f t="shared" si="113"/>
        <v>0</v>
      </c>
      <c r="BB62" s="830">
        <f t="shared" si="114"/>
        <v>0</v>
      </c>
      <c r="BC62" s="830">
        <f t="shared" si="115"/>
        <v>0</v>
      </c>
      <c r="BD62" s="830">
        <f t="shared" si="116"/>
        <v>0</v>
      </c>
      <c r="BE62" s="830">
        <f t="shared" si="117"/>
        <v>0</v>
      </c>
      <c r="BF62" s="830">
        <f t="shared" si="118"/>
        <v>0</v>
      </c>
      <c r="BG62" s="830">
        <f t="shared" si="119"/>
        <v>0</v>
      </c>
      <c r="BH62" s="830">
        <f t="shared" si="120"/>
        <v>0</v>
      </c>
      <c r="BI62" s="830">
        <f t="shared" si="121"/>
        <v>0</v>
      </c>
      <c r="BJ62" s="830">
        <f t="shared" si="122"/>
        <v>0</v>
      </c>
      <c r="BK62" s="830">
        <f t="shared" si="123"/>
        <v>0</v>
      </c>
      <c r="BL62" s="830">
        <f t="shared" si="124"/>
        <v>0</v>
      </c>
      <c r="BM62" s="830">
        <f t="shared" si="125"/>
        <v>0</v>
      </c>
      <c r="BN62" s="830">
        <f t="shared" si="126"/>
        <v>0</v>
      </c>
      <c r="BO62" s="830">
        <f t="shared" si="127"/>
        <v>0</v>
      </c>
      <c r="BP62" s="830">
        <f t="shared" si="128"/>
        <v>0</v>
      </c>
      <c r="BQ62" s="830">
        <f t="shared" si="129"/>
        <v>0</v>
      </c>
      <c r="BR62" s="830">
        <f t="shared" si="130"/>
        <v>0</v>
      </c>
      <c r="BS62" s="830">
        <f t="shared" si="131"/>
        <v>0</v>
      </c>
      <c r="BT62" s="830">
        <f t="shared" si="132"/>
        <v>0</v>
      </c>
      <c r="BU62" s="830">
        <f t="shared" si="133"/>
        <v>0</v>
      </c>
      <c r="BV62" s="830">
        <f t="shared" si="134"/>
        <v>0</v>
      </c>
      <c r="BW62" s="830">
        <f t="shared" si="135"/>
        <v>0</v>
      </c>
      <c r="BX62" s="830">
        <f t="shared" si="136"/>
        <v>0</v>
      </c>
      <c r="BY62" s="847"/>
      <c r="BZ62" s="519"/>
    </row>
    <row r="63" spans="1:78" customFormat="1" ht="21.6" customHeight="1">
      <c r="A63" s="483"/>
      <c r="B63" s="777" t="s">
        <v>1252</v>
      </c>
      <c r="C63" s="848"/>
      <c r="D63" s="845">
        <f t="shared" ref="D63:BO63" si="139">SUM(D53:D62)</f>
        <v>0</v>
      </c>
      <c r="E63" s="845">
        <f t="shared" si="139"/>
        <v>0</v>
      </c>
      <c r="F63" s="845">
        <f t="shared" si="139"/>
        <v>0</v>
      </c>
      <c r="G63" s="845">
        <f t="shared" si="139"/>
        <v>0</v>
      </c>
      <c r="H63" s="845">
        <f t="shared" si="139"/>
        <v>0</v>
      </c>
      <c r="I63" s="845">
        <f t="shared" si="139"/>
        <v>0</v>
      </c>
      <c r="J63" s="845">
        <f t="shared" si="139"/>
        <v>0</v>
      </c>
      <c r="K63" s="845">
        <f t="shared" si="139"/>
        <v>0</v>
      </c>
      <c r="L63" s="845">
        <f t="shared" si="139"/>
        <v>0</v>
      </c>
      <c r="M63" s="845">
        <f t="shared" si="139"/>
        <v>0</v>
      </c>
      <c r="N63" s="845">
        <f t="shared" si="139"/>
        <v>0</v>
      </c>
      <c r="O63" s="845">
        <f t="shared" si="139"/>
        <v>0</v>
      </c>
      <c r="P63" s="845">
        <f t="shared" si="139"/>
        <v>0</v>
      </c>
      <c r="Q63" s="845">
        <f t="shared" si="139"/>
        <v>0</v>
      </c>
      <c r="R63" s="845">
        <f t="shared" si="139"/>
        <v>0</v>
      </c>
      <c r="S63" s="845">
        <f t="shared" si="139"/>
        <v>0</v>
      </c>
      <c r="T63" s="845">
        <f t="shared" si="139"/>
        <v>0</v>
      </c>
      <c r="U63" s="845">
        <f t="shared" si="139"/>
        <v>0</v>
      </c>
      <c r="V63" s="845">
        <f t="shared" si="139"/>
        <v>0</v>
      </c>
      <c r="W63" s="845">
        <f t="shared" si="139"/>
        <v>0</v>
      </c>
      <c r="X63" s="845">
        <f t="shared" si="139"/>
        <v>0</v>
      </c>
      <c r="Y63" s="845">
        <f t="shared" si="139"/>
        <v>0</v>
      </c>
      <c r="Z63" s="845">
        <f t="shared" si="139"/>
        <v>0</v>
      </c>
      <c r="AA63" s="845">
        <f t="shared" si="139"/>
        <v>0</v>
      </c>
      <c r="AB63" s="845">
        <f t="shared" si="139"/>
        <v>0</v>
      </c>
      <c r="AC63" s="845">
        <f t="shared" si="139"/>
        <v>0</v>
      </c>
      <c r="AD63" s="845">
        <f t="shared" si="139"/>
        <v>0</v>
      </c>
      <c r="AE63" s="845">
        <f t="shared" si="139"/>
        <v>0</v>
      </c>
      <c r="AF63" s="845">
        <f t="shared" si="139"/>
        <v>0</v>
      </c>
      <c r="AG63" s="845">
        <f t="shared" si="139"/>
        <v>0</v>
      </c>
      <c r="AH63" s="845">
        <f t="shared" si="139"/>
        <v>0</v>
      </c>
      <c r="AI63" s="845">
        <f t="shared" si="139"/>
        <v>0</v>
      </c>
      <c r="AJ63" s="845">
        <f t="shared" si="139"/>
        <v>0</v>
      </c>
      <c r="AK63" s="845">
        <f t="shared" si="139"/>
        <v>0</v>
      </c>
      <c r="AL63" s="845">
        <f t="shared" si="139"/>
        <v>0</v>
      </c>
      <c r="AM63" s="845">
        <f t="shared" si="139"/>
        <v>0</v>
      </c>
      <c r="AN63" s="845">
        <f t="shared" si="139"/>
        <v>0</v>
      </c>
      <c r="AO63" s="845">
        <f t="shared" si="139"/>
        <v>0</v>
      </c>
      <c r="AP63" s="845">
        <f t="shared" si="139"/>
        <v>0</v>
      </c>
      <c r="AQ63" s="845">
        <f t="shared" si="139"/>
        <v>0</v>
      </c>
      <c r="AR63" s="845">
        <f t="shared" si="139"/>
        <v>0</v>
      </c>
      <c r="AS63" s="845">
        <f t="shared" si="139"/>
        <v>0</v>
      </c>
      <c r="AT63" s="845">
        <f t="shared" si="139"/>
        <v>0</v>
      </c>
      <c r="AU63" s="845">
        <f t="shared" si="139"/>
        <v>0</v>
      </c>
      <c r="AV63" s="845">
        <f t="shared" si="139"/>
        <v>0</v>
      </c>
      <c r="AW63" s="845">
        <f t="shared" si="139"/>
        <v>0</v>
      </c>
      <c r="AX63" s="845">
        <f t="shared" si="139"/>
        <v>0</v>
      </c>
      <c r="AY63" s="845">
        <f t="shared" si="139"/>
        <v>0</v>
      </c>
      <c r="AZ63" s="845">
        <f t="shared" si="139"/>
        <v>0</v>
      </c>
      <c r="BA63" s="845">
        <f t="shared" si="139"/>
        <v>0</v>
      </c>
      <c r="BB63" s="845">
        <f t="shared" si="139"/>
        <v>0</v>
      </c>
      <c r="BC63" s="845">
        <f t="shared" si="139"/>
        <v>0</v>
      </c>
      <c r="BD63" s="845">
        <f t="shared" si="139"/>
        <v>0</v>
      </c>
      <c r="BE63" s="845">
        <f t="shared" si="139"/>
        <v>0</v>
      </c>
      <c r="BF63" s="845">
        <f t="shared" si="139"/>
        <v>0</v>
      </c>
      <c r="BG63" s="845">
        <f t="shared" si="139"/>
        <v>0</v>
      </c>
      <c r="BH63" s="845">
        <f t="shared" si="139"/>
        <v>0</v>
      </c>
      <c r="BI63" s="845">
        <f t="shared" si="139"/>
        <v>0</v>
      </c>
      <c r="BJ63" s="845">
        <f t="shared" si="139"/>
        <v>0</v>
      </c>
      <c r="BK63" s="845">
        <f t="shared" si="139"/>
        <v>0</v>
      </c>
      <c r="BL63" s="845">
        <f t="shared" si="139"/>
        <v>0</v>
      </c>
      <c r="BM63" s="845">
        <f t="shared" si="139"/>
        <v>0</v>
      </c>
      <c r="BN63" s="845">
        <f t="shared" si="139"/>
        <v>0</v>
      </c>
      <c r="BO63" s="845">
        <f t="shared" si="139"/>
        <v>0</v>
      </c>
      <c r="BP63" s="845">
        <f t="shared" ref="BP63:BX63" si="140">SUM(BP53:BP62)</f>
        <v>0</v>
      </c>
      <c r="BQ63" s="845">
        <f t="shared" si="140"/>
        <v>0</v>
      </c>
      <c r="BR63" s="845">
        <f t="shared" si="140"/>
        <v>0</v>
      </c>
      <c r="BS63" s="845">
        <f t="shared" si="140"/>
        <v>0</v>
      </c>
      <c r="BT63" s="845">
        <f t="shared" si="140"/>
        <v>0</v>
      </c>
      <c r="BU63" s="845">
        <f t="shared" si="140"/>
        <v>0</v>
      </c>
      <c r="BV63" s="845">
        <f t="shared" si="140"/>
        <v>0</v>
      </c>
      <c r="BW63" s="845">
        <f t="shared" si="140"/>
        <v>0</v>
      </c>
      <c r="BX63" s="845">
        <f t="shared" si="140"/>
        <v>0</v>
      </c>
      <c r="BY63" s="827">
        <f>SUM(D63:BX63)</f>
        <v>0</v>
      </c>
      <c r="BZ63" s="519"/>
    </row>
    <row r="64" spans="1:78" customFormat="1" ht="7.9" customHeight="1">
      <c r="A64" s="483"/>
    </row>
    <row r="65" spans="1:78" customFormat="1" ht="7.9" customHeight="1">
      <c r="A65" s="483"/>
      <c r="B65" s="789"/>
      <c r="C65" s="790"/>
      <c r="D65" s="791"/>
      <c r="E65" s="792"/>
      <c r="F65" s="792"/>
      <c r="G65" s="793"/>
      <c r="H65" s="794"/>
      <c r="I65" s="795"/>
      <c r="J65" s="791"/>
      <c r="K65" s="791"/>
      <c r="L65" s="794"/>
      <c r="M65" s="794"/>
      <c r="N65" s="794"/>
      <c r="O65" s="794"/>
      <c r="P65" s="794"/>
      <c r="Q65" s="794"/>
      <c r="R65" s="794"/>
      <c r="S65" s="794"/>
      <c r="T65" s="794"/>
      <c r="U65" s="794"/>
      <c r="V65" s="794"/>
      <c r="W65" s="794"/>
      <c r="X65" s="794"/>
      <c r="Y65" s="794"/>
      <c r="Z65" s="794"/>
      <c r="AA65" s="794"/>
      <c r="AB65" s="794"/>
      <c r="AC65" s="794"/>
      <c r="AD65" s="794"/>
      <c r="AE65" s="794"/>
      <c r="AF65" s="794"/>
      <c r="AG65" s="794"/>
      <c r="AH65" s="794"/>
      <c r="AI65" s="794"/>
      <c r="AJ65" s="794"/>
      <c r="AK65" s="794"/>
      <c r="AL65" s="794"/>
      <c r="AM65" s="794"/>
      <c r="AN65" s="794"/>
      <c r="AO65" s="794"/>
      <c r="AP65" s="794"/>
      <c r="AQ65" s="794"/>
      <c r="AR65" s="794"/>
      <c r="AS65" s="794"/>
      <c r="AT65" s="794"/>
      <c r="AU65" s="794"/>
      <c r="AV65" s="794"/>
      <c r="AW65" s="794"/>
      <c r="AX65" s="794"/>
      <c r="AY65" s="794"/>
      <c r="AZ65" s="794"/>
      <c r="BA65" s="794"/>
      <c r="BB65" s="794"/>
      <c r="BC65" s="794"/>
      <c r="BD65" s="794"/>
      <c r="BE65" s="794"/>
      <c r="BF65" s="794"/>
      <c r="BG65" s="794"/>
      <c r="BH65" s="794"/>
      <c r="BI65" s="794"/>
      <c r="BJ65" s="794"/>
      <c r="BK65" s="794"/>
      <c r="BL65" s="794"/>
      <c r="BM65" s="794"/>
      <c r="BN65" s="794"/>
      <c r="BO65" s="794"/>
      <c r="BP65" s="794"/>
      <c r="BQ65" s="794"/>
      <c r="BR65" s="794"/>
      <c r="BS65" s="794"/>
      <c r="BT65" s="794"/>
      <c r="BU65" s="794"/>
      <c r="BV65" s="794"/>
      <c r="BW65" s="794"/>
      <c r="BX65" s="794"/>
      <c r="BY65" s="794"/>
    </row>
    <row r="66" spans="1:78" customFormat="1" ht="20.25" thickBot="1">
      <c r="A66" s="483"/>
      <c r="B66" s="766" t="s">
        <v>1253</v>
      </c>
      <c r="C66" s="846"/>
      <c r="D66" s="763"/>
      <c r="E66" s="763"/>
      <c r="F66" s="763"/>
      <c r="G66" s="763"/>
      <c r="H66" s="763"/>
      <c r="I66" s="763"/>
      <c r="J66" s="763"/>
      <c r="K66" s="763"/>
      <c r="L66" s="763"/>
      <c r="M66" s="763"/>
      <c r="N66" s="763"/>
      <c r="O66" s="763"/>
      <c r="P66" s="763"/>
      <c r="Q66" s="763"/>
      <c r="R66" s="763"/>
      <c r="S66" s="763"/>
      <c r="T66" s="763"/>
      <c r="U66" s="763"/>
      <c r="V66" s="763"/>
      <c r="W66" s="763"/>
      <c r="X66" s="763"/>
      <c r="Y66" s="763"/>
      <c r="Z66" s="763"/>
      <c r="AA66" s="763"/>
      <c r="AB66" s="763"/>
      <c r="AC66" s="763"/>
      <c r="AD66" s="763"/>
      <c r="AE66" s="763"/>
      <c r="AF66" s="763"/>
      <c r="AG66" s="763"/>
      <c r="AH66" s="763"/>
      <c r="AI66" s="763"/>
      <c r="AJ66" s="763"/>
      <c r="AK66" s="763"/>
      <c r="AL66" s="763"/>
      <c r="AM66" s="763"/>
      <c r="AN66" s="763"/>
      <c r="AO66" s="763"/>
      <c r="AP66" s="763"/>
      <c r="AQ66" s="763"/>
      <c r="AR66" s="763"/>
      <c r="AS66" s="763"/>
      <c r="AT66" s="763"/>
      <c r="AU66" s="763"/>
      <c r="AV66" s="763"/>
      <c r="AW66" s="763"/>
      <c r="AX66" s="763"/>
      <c r="AY66" s="763"/>
      <c r="AZ66" s="763"/>
      <c r="BA66" s="763"/>
      <c r="BB66" s="763"/>
      <c r="BC66" s="763"/>
      <c r="BD66" s="763"/>
      <c r="BE66" s="763"/>
      <c r="BF66" s="763"/>
      <c r="BG66" s="763"/>
      <c r="BH66" s="763"/>
      <c r="BI66" s="763"/>
      <c r="BJ66" s="763"/>
      <c r="BK66" s="763"/>
      <c r="BL66" s="763"/>
      <c r="BM66" s="763"/>
      <c r="BN66" s="763"/>
      <c r="BO66" s="763"/>
      <c r="BP66" s="763"/>
      <c r="BQ66" s="763"/>
      <c r="BR66" s="763"/>
      <c r="BS66" s="763"/>
      <c r="BT66" s="763"/>
      <c r="BU66" s="763"/>
      <c r="BV66" s="763"/>
      <c r="BW66" s="763"/>
      <c r="BX66" s="763"/>
      <c r="BY66" s="763"/>
    </row>
    <row r="67" spans="1:78" customFormat="1" ht="21.6" customHeight="1">
      <c r="A67" s="483"/>
      <c r="B67" s="849" t="s">
        <v>1254</v>
      </c>
      <c r="C67" s="849"/>
      <c r="D67" s="763"/>
      <c r="E67" s="763"/>
      <c r="F67" s="763"/>
      <c r="G67" s="763"/>
      <c r="H67" s="763"/>
      <c r="I67" s="763"/>
      <c r="J67" s="763"/>
      <c r="K67" s="763"/>
      <c r="L67" s="763"/>
      <c r="M67" s="763"/>
      <c r="N67" s="763"/>
      <c r="O67" s="763"/>
      <c r="P67" s="763"/>
      <c r="Q67" s="763"/>
      <c r="R67" s="763"/>
      <c r="S67" s="763"/>
      <c r="T67" s="763"/>
      <c r="U67" s="763"/>
      <c r="V67" s="763"/>
      <c r="W67" s="763"/>
      <c r="X67" s="763"/>
      <c r="Y67" s="763"/>
      <c r="Z67" s="763"/>
      <c r="AA67" s="763"/>
      <c r="AB67" s="763"/>
      <c r="AC67" s="763"/>
      <c r="AD67" s="763"/>
      <c r="AE67" s="763"/>
      <c r="AF67" s="763"/>
      <c r="AG67" s="763"/>
      <c r="AH67" s="763"/>
      <c r="AI67" s="763"/>
      <c r="AJ67" s="763"/>
      <c r="AK67" s="763"/>
      <c r="AL67" s="763"/>
      <c r="AM67" s="763"/>
      <c r="AN67" s="763"/>
      <c r="AO67" s="763"/>
      <c r="AP67" s="763"/>
      <c r="AQ67" s="763"/>
      <c r="AR67" s="763"/>
      <c r="AS67" s="763"/>
      <c r="AT67" s="763"/>
      <c r="AU67" s="763"/>
      <c r="AV67" s="763"/>
      <c r="AW67" s="763"/>
      <c r="AX67" s="763"/>
      <c r="AY67" s="763"/>
      <c r="AZ67" s="763"/>
      <c r="BA67" s="763"/>
      <c r="BB67" s="763"/>
      <c r="BC67" s="763"/>
      <c r="BD67" s="763"/>
      <c r="BE67" s="763"/>
      <c r="BF67" s="763"/>
      <c r="BG67" s="763"/>
      <c r="BH67" s="763"/>
      <c r="BI67" s="763"/>
      <c r="BJ67" s="763"/>
      <c r="BK67" s="763"/>
      <c r="BL67" s="763"/>
      <c r="BM67" s="763"/>
      <c r="BN67" s="763"/>
      <c r="BO67" s="763"/>
      <c r="BP67" s="763"/>
      <c r="BQ67" s="763"/>
      <c r="BR67" s="763"/>
      <c r="BS67" s="763"/>
      <c r="BT67" s="763"/>
      <c r="BU67" s="763"/>
      <c r="BV67" s="763"/>
      <c r="BW67" s="763"/>
      <c r="BX67" s="763"/>
      <c r="BY67" s="763"/>
      <c r="BZ67" s="519"/>
    </row>
    <row r="68" spans="1:78" customFormat="1" ht="21.6" customHeight="1" thickBot="1">
      <c r="A68" s="483"/>
      <c r="B68" s="843">
        <v>45989</v>
      </c>
      <c r="C68" s="844" t="s">
        <v>1255</v>
      </c>
      <c r="D68" s="826"/>
      <c r="E68" s="826">
        <f t="shared" ref="E68:E79" si="141">IF(ISNUMBER(E$22), IF(E$22 &gt; 0, D68 * (1 + E$22), D68), D68)</f>
        <v>0</v>
      </c>
      <c r="F68" s="826">
        <f t="shared" ref="F68:F79" si="142">IF(ISNUMBER(F$22), IF(F$22 &gt; 0, E68 * (1 + F$22), E68), E68)</f>
        <v>0</v>
      </c>
      <c r="G68" s="826">
        <f t="shared" ref="G68:G79" si="143">IF(ISNUMBER(G$22), IF(G$22 &gt; 0, F68 * (1 + G$22), F68), F68)</f>
        <v>0</v>
      </c>
      <c r="H68" s="826">
        <f t="shared" ref="H68:H79" si="144">IF(ISNUMBER(H$22), IF(H$22 &gt; 0, G68 * (1 + H$22), G68), G68)</f>
        <v>0</v>
      </c>
      <c r="I68" s="826">
        <f t="shared" ref="I68:I79" si="145">IF(ISNUMBER(I$22), IF(I$22 &gt; 0, H68 * (1 + I$22), H68), H68)</f>
        <v>0</v>
      </c>
      <c r="J68" s="826">
        <f t="shared" ref="J68:J79" si="146">IF(ISNUMBER(J$22), IF(J$22 &gt; 0, I68 * (1 + J$22), I68), I68)</f>
        <v>0</v>
      </c>
      <c r="K68" s="826">
        <f t="shared" ref="K68:K79" si="147">IF(ISNUMBER(K$22), IF(K$22 &gt; 0, J68 * (1 + K$22), J68), J68)</f>
        <v>0</v>
      </c>
      <c r="L68" s="826">
        <f t="shared" ref="L68:L79" si="148">IF(ISNUMBER(L$22), IF(L$22 &gt; 0, K68 * (1 + L$22), K68), K68)</f>
        <v>0</v>
      </c>
      <c r="M68" s="826">
        <f t="shared" ref="M68:M79" si="149">IF(ISNUMBER(M$22), IF(M$22 &gt; 0, L68 * (1 + M$22), L68), L68)</f>
        <v>0</v>
      </c>
      <c r="N68" s="826">
        <f t="shared" ref="N68:N79" si="150">IF(ISNUMBER(N$22), IF(N$22 &gt; 0, M68 * (1 + N$22), M68), M68)</f>
        <v>0</v>
      </c>
      <c r="O68" s="826">
        <f t="shared" ref="O68:O79" si="151">IF(ISNUMBER(O$22), IF(O$22 &gt; 0, N68 * (1 + O$22), N68), N68)</f>
        <v>0</v>
      </c>
      <c r="P68" s="826">
        <f t="shared" ref="P68:P79" si="152">IF(ISNUMBER(P$22), IF(P$22 &gt; 0, O68 * (1 + P$22), O68), O68)</f>
        <v>0</v>
      </c>
      <c r="Q68" s="826">
        <f t="shared" ref="Q68:Q79" si="153">IF(ISNUMBER(Q$22), IF(Q$22 &gt; 0, P68 * (1 + Q$22), P68), P68)</f>
        <v>0</v>
      </c>
      <c r="R68" s="826">
        <f t="shared" ref="R68:R79" si="154">IF(ISNUMBER(R$22), IF(R$22 &gt; 0, Q68 * (1 + R$22), Q68), Q68)</f>
        <v>0</v>
      </c>
      <c r="S68" s="826">
        <f t="shared" ref="S68:S79" si="155">IF(ISNUMBER(S$22), IF(S$22 &gt; 0, R68 * (1 + S$22), R68), R68)</f>
        <v>0</v>
      </c>
      <c r="T68" s="826">
        <f t="shared" ref="T68:T79" si="156">IF(ISNUMBER(T$22), IF(T$22 &gt; 0, S68 * (1 + T$22), S68), S68)</f>
        <v>0</v>
      </c>
      <c r="U68" s="826">
        <f t="shared" ref="U68:U79" si="157">IF(ISNUMBER(U$22), IF(U$22 &gt; 0, T68 * (1 + U$22), T68), T68)</f>
        <v>0</v>
      </c>
      <c r="V68" s="826">
        <f t="shared" ref="V68:V79" si="158">IF(ISNUMBER(V$22), IF(V$22 &gt; 0, U68 * (1 + V$22), U68), U68)</f>
        <v>0</v>
      </c>
      <c r="W68" s="826">
        <f t="shared" ref="W68:W79" si="159">IF(ISNUMBER(W$22), IF(W$22 &gt; 0, V68 * (1 + W$22), V68), V68)</f>
        <v>0</v>
      </c>
      <c r="X68" s="826">
        <f t="shared" ref="X68:X79" si="160">IF(ISNUMBER(X$22), IF(X$22 &gt; 0, W68 * (1 + X$22), W68), W68)</f>
        <v>0</v>
      </c>
      <c r="Y68" s="826">
        <f t="shared" ref="Y68:Y79" si="161">IF(ISNUMBER(Y$22), IF(Y$22 &gt; 0, X68 * (1 + Y$22), X68), X68)</f>
        <v>0</v>
      </c>
      <c r="Z68" s="826">
        <f t="shared" ref="Z68:Z79" si="162">IF(ISNUMBER(Z$22), IF(Z$22 &gt; 0, Y68 * (1 + Z$22), Y68), Y68)</f>
        <v>0</v>
      </c>
      <c r="AA68" s="826">
        <f t="shared" ref="AA68:AA79" si="163">IF(ISNUMBER(AA$22), IF(AA$22 &gt; 0, Z68 * (1 + AA$22), Z68), Z68)</f>
        <v>0</v>
      </c>
      <c r="AB68" s="826">
        <f t="shared" ref="AB68:AB79" si="164">IF(ISNUMBER(AB$22), IF(AB$22 &gt; 0, AA68 * (1 + AB$22), AA68), AA68)</f>
        <v>0</v>
      </c>
      <c r="AC68" s="826">
        <f t="shared" ref="AC68:AC79" si="165">IF(ISNUMBER(AC$22), IF(AC$22 &gt; 0, AB68 * (1 + AC$22), AB68), AB68)</f>
        <v>0</v>
      </c>
      <c r="AD68" s="826">
        <f t="shared" ref="AD68:AD79" si="166">IF(ISNUMBER(AD$22), IF(AD$22 &gt; 0, AC68 * (1 + AD$22), AC68), AC68)</f>
        <v>0</v>
      </c>
      <c r="AE68" s="826">
        <f t="shared" ref="AE68:AE79" si="167">IF(ISNUMBER(AE$22), IF(AE$22 &gt; 0, AD68 * (1 + AE$22), AD68), AD68)</f>
        <v>0</v>
      </c>
      <c r="AF68" s="826">
        <f t="shared" ref="AF68:AF79" si="168">IF(ISNUMBER(AF$22), IF(AF$22 &gt; 0, AE68 * (1 + AF$22), AE68), AE68)</f>
        <v>0</v>
      </c>
      <c r="AG68" s="826">
        <f t="shared" ref="AG68:AG79" si="169">IF(ISNUMBER(AG$22), IF(AG$22 &gt; 0, AF68 * (1 + AG$22), AF68), AF68)</f>
        <v>0</v>
      </c>
      <c r="AH68" s="826">
        <f t="shared" ref="AH68:AH79" si="170">IF(ISNUMBER(AH$22), IF(AH$22 &gt; 0, AG68 * (1 + AH$22), AG68), AG68)</f>
        <v>0</v>
      </c>
      <c r="AI68" s="826">
        <f t="shared" ref="AI68:AI79" si="171">IF(ISNUMBER(AI$22), IF(AI$22 &gt; 0, AH68 * (1 + AI$22), AH68), AH68)</f>
        <v>0</v>
      </c>
      <c r="AJ68" s="826">
        <f t="shared" ref="AJ68:AJ79" si="172">IF(ISNUMBER(AJ$22), IF(AJ$22 &gt; 0, AI68 * (1 + AJ$22), AI68), AI68)</f>
        <v>0</v>
      </c>
      <c r="AK68" s="826">
        <f t="shared" ref="AK68:AK79" si="173">IF(ISNUMBER(AK$22), IF(AK$22 &gt; 0, AJ68 * (1 + AK$22), AJ68), AJ68)</f>
        <v>0</v>
      </c>
      <c r="AL68" s="826">
        <f t="shared" ref="AL68:AL79" si="174">IF(ISNUMBER(AL$22), IF(AL$22 &gt; 0, AK68 * (1 + AL$22), AK68), AK68)</f>
        <v>0</v>
      </c>
      <c r="AM68" s="826">
        <f t="shared" ref="AM68:AM79" si="175">IF(ISNUMBER(AM$22), IF(AM$22 &gt; 0, AL68 * (1 + AM$22), AL68), AL68)</f>
        <v>0</v>
      </c>
      <c r="AN68" s="826">
        <f t="shared" ref="AN68:AN79" si="176">IF(ISNUMBER(AN$22), IF(AN$22 &gt; 0, AM68 * (1 + AN$22), AM68), AM68)</f>
        <v>0</v>
      </c>
      <c r="AO68" s="826">
        <f t="shared" ref="AO68:AO79" si="177">IF(ISNUMBER(AO$22), IF(AO$22 &gt; 0, AN68 * (1 + AO$22), AN68), AN68)</f>
        <v>0</v>
      </c>
      <c r="AP68" s="826">
        <f t="shared" ref="AP68:AP79" si="178">IF(ISNUMBER(AP$22), IF(AP$22 &gt; 0, AO68 * (1 + AP$22), AO68), AO68)</f>
        <v>0</v>
      </c>
      <c r="AQ68" s="826">
        <f t="shared" ref="AQ68:AQ79" si="179">IF(ISNUMBER(AQ$22), IF(AQ$22 &gt; 0, AP68 * (1 + AQ$22), AP68), AP68)</f>
        <v>0</v>
      </c>
      <c r="AR68" s="826">
        <f t="shared" ref="AR68:AR79" si="180">IF(ISNUMBER(AR$22), IF(AR$22 &gt; 0, AQ68 * (1 + AR$22), AQ68), AQ68)</f>
        <v>0</v>
      </c>
      <c r="AS68" s="826">
        <f t="shared" ref="AS68:AS79" si="181">IF(ISNUMBER(AS$22), IF(AS$22 &gt; 0, AR68 * (1 + AS$22), AR68), AR68)</f>
        <v>0</v>
      </c>
      <c r="AT68" s="826">
        <f t="shared" ref="AT68:AT79" si="182">IF(ISNUMBER(AT$22), IF(AT$22 &gt; 0, AS68 * (1 + AT$22), AS68), AS68)</f>
        <v>0</v>
      </c>
      <c r="AU68" s="826">
        <f t="shared" ref="AU68:AU79" si="183">IF(ISNUMBER(AU$22), IF(AU$22 &gt; 0, AT68 * (1 + AU$22), AT68), AT68)</f>
        <v>0</v>
      </c>
      <c r="AV68" s="826">
        <f t="shared" ref="AV68:AV79" si="184">IF(ISNUMBER(AV$22), IF(AV$22 &gt; 0, AU68 * (1 + AV$22), AU68), AU68)</f>
        <v>0</v>
      </c>
      <c r="AW68" s="826">
        <f t="shared" ref="AW68:AW79" si="185">IF(ISNUMBER(AW$22), IF(AW$22 &gt; 0, AV68 * (1 + AW$22), AV68), AV68)</f>
        <v>0</v>
      </c>
      <c r="AX68" s="826">
        <f t="shared" ref="AX68:AX79" si="186">IF(ISNUMBER(AX$22), IF(AX$22 &gt; 0, AW68 * (1 + AX$22), AW68), AW68)</f>
        <v>0</v>
      </c>
      <c r="AY68" s="826">
        <f t="shared" ref="AY68:AY79" si="187">IF(ISNUMBER(AY$22), IF(AY$22 &gt; 0, AX68 * (1 + AY$22), AX68), AX68)</f>
        <v>0</v>
      </c>
      <c r="AZ68" s="826">
        <f t="shared" ref="AZ68:AZ79" si="188">IF(ISNUMBER(AZ$22), IF(AZ$22 &gt; 0, AY68 * (1 + AZ$22), AY68), AY68)</f>
        <v>0</v>
      </c>
      <c r="BA68" s="826">
        <f t="shared" ref="BA68:BA79" si="189">IF(ISNUMBER(BA$22), IF(BA$22 &gt; 0, AZ68 * (1 + BA$22), AZ68), AZ68)</f>
        <v>0</v>
      </c>
      <c r="BB68" s="826">
        <f t="shared" ref="BB68:BB79" si="190">IF(ISNUMBER(BB$22), IF(BB$22 &gt; 0, BA68 * (1 + BB$22), BA68), BA68)</f>
        <v>0</v>
      </c>
      <c r="BC68" s="826">
        <f t="shared" ref="BC68:BC79" si="191">IF(ISNUMBER(BC$22), IF(BC$22 &gt; 0, BB68 * (1 + BC$22), BB68), BB68)</f>
        <v>0</v>
      </c>
      <c r="BD68" s="826">
        <f t="shared" ref="BD68:BD79" si="192">IF(ISNUMBER(BD$22), IF(BD$22 &gt; 0, BC68 * (1 + BD$22), BC68), BC68)</f>
        <v>0</v>
      </c>
      <c r="BE68" s="826">
        <f t="shared" ref="BE68:BE79" si="193">IF(ISNUMBER(BE$22), IF(BE$22 &gt; 0, BD68 * (1 + BE$22), BD68), BD68)</f>
        <v>0</v>
      </c>
      <c r="BF68" s="826">
        <f t="shared" ref="BF68:BF79" si="194">IF(ISNUMBER(BF$22), IF(BF$22 &gt; 0, BE68 * (1 + BF$22), BE68), BE68)</f>
        <v>0</v>
      </c>
      <c r="BG68" s="826">
        <f t="shared" ref="BG68:BG79" si="195">IF(ISNUMBER(BG$22), IF(BG$22 &gt; 0, BF68 * (1 + BG$22), BF68), BF68)</f>
        <v>0</v>
      </c>
      <c r="BH68" s="826">
        <f t="shared" ref="BH68:BH79" si="196">IF(ISNUMBER(BH$22), IF(BH$22 &gt; 0, BG68 * (1 + BH$22), BG68), BG68)</f>
        <v>0</v>
      </c>
      <c r="BI68" s="826">
        <f t="shared" ref="BI68:BI79" si="197">IF(ISNUMBER(BI$22), IF(BI$22 &gt; 0, BH68 * (1 + BI$22), BH68), BH68)</f>
        <v>0</v>
      </c>
      <c r="BJ68" s="826">
        <f t="shared" ref="BJ68:BJ79" si="198">IF(ISNUMBER(BJ$22), IF(BJ$22 &gt; 0, BI68 * (1 + BJ$22), BI68), BI68)</f>
        <v>0</v>
      </c>
      <c r="BK68" s="826">
        <f t="shared" ref="BK68:BK79" si="199">IF(ISNUMBER(BK$22), IF(BK$22 &gt; 0, BJ68 * (1 + BK$22), BJ68), BJ68)</f>
        <v>0</v>
      </c>
      <c r="BL68" s="826">
        <f t="shared" ref="BL68:BL79" si="200">IF(ISNUMBER(BL$22), IF(BL$22 &gt; 0, BK68 * (1 + BL$22), BK68), BK68)</f>
        <v>0</v>
      </c>
      <c r="BM68" s="826">
        <f t="shared" ref="BM68:BM79" si="201">IF(ISNUMBER(BM$22), IF(BM$22 &gt; 0, BL68 * (1 + BM$22), BL68), BL68)</f>
        <v>0</v>
      </c>
      <c r="BN68" s="826">
        <f t="shared" ref="BN68:BN79" si="202">IF(ISNUMBER(BN$22), IF(BN$22 &gt; 0, BM68 * (1 + BN$22), BM68), BM68)</f>
        <v>0</v>
      </c>
      <c r="BO68" s="826">
        <f t="shared" ref="BO68:BO79" si="203">IF(ISNUMBER(BO$22), IF(BO$22 &gt; 0, BN68 * (1 + BO$22), BN68), BN68)</f>
        <v>0</v>
      </c>
      <c r="BP68" s="826">
        <f t="shared" ref="BP68:BP79" si="204">IF(ISNUMBER(BP$22), IF(BP$22 &gt; 0, BO68 * (1 + BP$22), BO68), BO68)</f>
        <v>0</v>
      </c>
      <c r="BQ68" s="826">
        <f t="shared" ref="BQ68:BQ79" si="205">IF(ISNUMBER(BQ$22), IF(BQ$22 &gt; 0, BP68 * (1 + BQ$22), BP68), BP68)</f>
        <v>0</v>
      </c>
      <c r="BR68" s="826">
        <f t="shared" ref="BR68:BR79" si="206">IF(ISNUMBER(BR$22), IF(BR$22 &gt; 0, BQ68 * (1 + BR$22), BQ68), BQ68)</f>
        <v>0</v>
      </c>
      <c r="BS68" s="826">
        <f t="shared" ref="BS68:BS79" si="207">IF(ISNUMBER(BS$22), IF(BS$22 &gt; 0, BR68 * (1 + BS$22), BR68), BR68)</f>
        <v>0</v>
      </c>
      <c r="BT68" s="826">
        <f t="shared" ref="BT68:BT79" si="208">IF(ISNUMBER(BT$22), IF(BT$22 &gt; 0, BS68 * (1 + BT$22), BS68), BS68)</f>
        <v>0</v>
      </c>
      <c r="BU68" s="826">
        <f t="shared" ref="BU68:BU79" si="209">IF(ISNUMBER(BU$22), IF(BU$22 &gt; 0, BT68 * (1 + BU$22), BT68), BT68)</f>
        <v>0</v>
      </c>
      <c r="BV68" s="826">
        <f t="shared" ref="BV68:BV79" si="210">IF(ISNUMBER(BV$22), IF(BV$22 &gt; 0, BU68 * (1 + BV$22), BU68), BU68)</f>
        <v>0</v>
      </c>
      <c r="BW68" s="826">
        <f t="shared" ref="BW68:BW79" si="211">IF(ISNUMBER(BW$22), IF(BW$22 &gt; 0, BV68 * (1 + BW$22), BV68), BV68)</f>
        <v>0</v>
      </c>
      <c r="BX68" s="826">
        <f t="shared" ref="BX68:BX79" si="212">IF(ISNUMBER(BX$22), IF(BX$22 &gt; 0, BW68 * (1 + BX$22), BW68), BW68)</f>
        <v>0</v>
      </c>
      <c r="BY68" s="827">
        <f t="shared" ref="BY68:BY79" si="213">SUM(D68:BX68)</f>
        <v>0</v>
      </c>
      <c r="BZ68" s="519"/>
    </row>
    <row r="69" spans="1:78" customFormat="1" ht="21.6" customHeight="1">
      <c r="A69" s="483"/>
      <c r="B69" s="841">
        <v>45990</v>
      </c>
      <c r="C69" s="842" t="s">
        <v>1256</v>
      </c>
      <c r="D69" s="830"/>
      <c r="E69" s="830">
        <f t="shared" si="141"/>
        <v>0</v>
      </c>
      <c r="F69" s="830">
        <f t="shared" si="142"/>
        <v>0</v>
      </c>
      <c r="G69" s="830">
        <f t="shared" si="143"/>
        <v>0</v>
      </c>
      <c r="H69" s="830">
        <f t="shared" si="144"/>
        <v>0</v>
      </c>
      <c r="I69" s="830">
        <f t="shared" si="145"/>
        <v>0</v>
      </c>
      <c r="J69" s="830">
        <f t="shared" si="146"/>
        <v>0</v>
      </c>
      <c r="K69" s="830">
        <f t="shared" si="147"/>
        <v>0</v>
      </c>
      <c r="L69" s="830">
        <f t="shared" si="148"/>
        <v>0</v>
      </c>
      <c r="M69" s="830">
        <f t="shared" si="149"/>
        <v>0</v>
      </c>
      <c r="N69" s="830">
        <f t="shared" si="150"/>
        <v>0</v>
      </c>
      <c r="O69" s="830">
        <f t="shared" si="151"/>
        <v>0</v>
      </c>
      <c r="P69" s="830">
        <f t="shared" si="152"/>
        <v>0</v>
      </c>
      <c r="Q69" s="830">
        <f t="shared" si="153"/>
        <v>0</v>
      </c>
      <c r="R69" s="830">
        <f t="shared" si="154"/>
        <v>0</v>
      </c>
      <c r="S69" s="830">
        <f t="shared" si="155"/>
        <v>0</v>
      </c>
      <c r="T69" s="830">
        <f t="shared" si="156"/>
        <v>0</v>
      </c>
      <c r="U69" s="830">
        <f t="shared" si="157"/>
        <v>0</v>
      </c>
      <c r="V69" s="830">
        <f t="shared" si="158"/>
        <v>0</v>
      </c>
      <c r="W69" s="830">
        <f t="shared" si="159"/>
        <v>0</v>
      </c>
      <c r="X69" s="830">
        <f t="shared" si="160"/>
        <v>0</v>
      </c>
      <c r="Y69" s="830">
        <f t="shared" si="161"/>
        <v>0</v>
      </c>
      <c r="Z69" s="830">
        <f t="shared" si="162"/>
        <v>0</v>
      </c>
      <c r="AA69" s="830">
        <f t="shared" si="163"/>
        <v>0</v>
      </c>
      <c r="AB69" s="830">
        <f t="shared" si="164"/>
        <v>0</v>
      </c>
      <c r="AC69" s="830">
        <f t="shared" si="165"/>
        <v>0</v>
      </c>
      <c r="AD69" s="830">
        <f t="shared" si="166"/>
        <v>0</v>
      </c>
      <c r="AE69" s="830">
        <f t="shared" si="167"/>
        <v>0</v>
      </c>
      <c r="AF69" s="830">
        <f t="shared" si="168"/>
        <v>0</v>
      </c>
      <c r="AG69" s="830">
        <f t="shared" si="169"/>
        <v>0</v>
      </c>
      <c r="AH69" s="830">
        <f t="shared" si="170"/>
        <v>0</v>
      </c>
      <c r="AI69" s="830">
        <f t="shared" si="171"/>
        <v>0</v>
      </c>
      <c r="AJ69" s="830">
        <f t="shared" si="172"/>
        <v>0</v>
      </c>
      <c r="AK69" s="830">
        <f t="shared" si="173"/>
        <v>0</v>
      </c>
      <c r="AL69" s="830">
        <f t="shared" si="174"/>
        <v>0</v>
      </c>
      <c r="AM69" s="830">
        <f t="shared" si="175"/>
        <v>0</v>
      </c>
      <c r="AN69" s="830">
        <f t="shared" si="176"/>
        <v>0</v>
      </c>
      <c r="AO69" s="830">
        <f t="shared" si="177"/>
        <v>0</v>
      </c>
      <c r="AP69" s="830">
        <f t="shared" si="178"/>
        <v>0</v>
      </c>
      <c r="AQ69" s="830">
        <f t="shared" si="179"/>
        <v>0</v>
      </c>
      <c r="AR69" s="830">
        <f t="shared" si="180"/>
        <v>0</v>
      </c>
      <c r="AS69" s="830">
        <f t="shared" si="181"/>
        <v>0</v>
      </c>
      <c r="AT69" s="830">
        <f t="shared" si="182"/>
        <v>0</v>
      </c>
      <c r="AU69" s="830">
        <f t="shared" si="183"/>
        <v>0</v>
      </c>
      <c r="AV69" s="830">
        <f t="shared" si="184"/>
        <v>0</v>
      </c>
      <c r="AW69" s="830">
        <f t="shared" si="185"/>
        <v>0</v>
      </c>
      <c r="AX69" s="830">
        <f t="shared" si="186"/>
        <v>0</v>
      </c>
      <c r="AY69" s="830">
        <f t="shared" si="187"/>
        <v>0</v>
      </c>
      <c r="AZ69" s="830">
        <f t="shared" si="188"/>
        <v>0</v>
      </c>
      <c r="BA69" s="830">
        <f t="shared" si="189"/>
        <v>0</v>
      </c>
      <c r="BB69" s="830">
        <f t="shared" si="190"/>
        <v>0</v>
      </c>
      <c r="BC69" s="830">
        <f t="shared" si="191"/>
        <v>0</v>
      </c>
      <c r="BD69" s="830">
        <f t="shared" si="192"/>
        <v>0</v>
      </c>
      <c r="BE69" s="830">
        <f t="shared" si="193"/>
        <v>0</v>
      </c>
      <c r="BF69" s="830">
        <f t="shared" si="194"/>
        <v>0</v>
      </c>
      <c r="BG69" s="830">
        <f t="shared" si="195"/>
        <v>0</v>
      </c>
      <c r="BH69" s="830">
        <f t="shared" si="196"/>
        <v>0</v>
      </c>
      <c r="BI69" s="830">
        <f t="shared" si="197"/>
        <v>0</v>
      </c>
      <c r="BJ69" s="830">
        <f t="shared" si="198"/>
        <v>0</v>
      </c>
      <c r="BK69" s="830">
        <f t="shared" si="199"/>
        <v>0</v>
      </c>
      <c r="BL69" s="830">
        <f t="shared" si="200"/>
        <v>0</v>
      </c>
      <c r="BM69" s="830">
        <f t="shared" si="201"/>
        <v>0</v>
      </c>
      <c r="BN69" s="830">
        <f t="shared" si="202"/>
        <v>0</v>
      </c>
      <c r="BO69" s="830">
        <f t="shared" si="203"/>
        <v>0</v>
      </c>
      <c r="BP69" s="830">
        <f t="shared" si="204"/>
        <v>0</v>
      </c>
      <c r="BQ69" s="830">
        <f t="shared" si="205"/>
        <v>0</v>
      </c>
      <c r="BR69" s="830">
        <f t="shared" si="206"/>
        <v>0</v>
      </c>
      <c r="BS69" s="830">
        <f t="shared" si="207"/>
        <v>0</v>
      </c>
      <c r="BT69" s="830">
        <f t="shared" si="208"/>
        <v>0</v>
      </c>
      <c r="BU69" s="830">
        <f t="shared" si="209"/>
        <v>0</v>
      </c>
      <c r="BV69" s="830">
        <f t="shared" si="210"/>
        <v>0</v>
      </c>
      <c r="BW69" s="830">
        <f t="shared" si="211"/>
        <v>0</v>
      </c>
      <c r="BX69" s="830">
        <f t="shared" si="212"/>
        <v>0</v>
      </c>
      <c r="BY69" s="827">
        <f t="shared" si="213"/>
        <v>0</v>
      </c>
      <c r="BZ69" s="519"/>
    </row>
    <row r="70" spans="1:78" customFormat="1" ht="21.6" customHeight="1" thickBot="1">
      <c r="A70" s="483"/>
      <c r="B70" s="843">
        <v>45925</v>
      </c>
      <c r="C70" s="844" t="s">
        <v>1257</v>
      </c>
      <c r="D70" s="826"/>
      <c r="E70" s="826">
        <f t="shared" si="141"/>
        <v>0</v>
      </c>
      <c r="F70" s="826">
        <f t="shared" si="142"/>
        <v>0</v>
      </c>
      <c r="G70" s="826">
        <f t="shared" si="143"/>
        <v>0</v>
      </c>
      <c r="H70" s="826">
        <f t="shared" si="144"/>
        <v>0</v>
      </c>
      <c r="I70" s="826">
        <f t="shared" si="145"/>
        <v>0</v>
      </c>
      <c r="J70" s="826">
        <f t="shared" si="146"/>
        <v>0</v>
      </c>
      <c r="K70" s="826">
        <f t="shared" si="147"/>
        <v>0</v>
      </c>
      <c r="L70" s="826">
        <f t="shared" si="148"/>
        <v>0</v>
      </c>
      <c r="M70" s="826">
        <f t="shared" si="149"/>
        <v>0</v>
      </c>
      <c r="N70" s="826">
        <f t="shared" si="150"/>
        <v>0</v>
      </c>
      <c r="O70" s="826">
        <f t="shared" si="151"/>
        <v>0</v>
      </c>
      <c r="P70" s="826">
        <f t="shared" si="152"/>
        <v>0</v>
      </c>
      <c r="Q70" s="826">
        <f t="shared" si="153"/>
        <v>0</v>
      </c>
      <c r="R70" s="826">
        <f t="shared" si="154"/>
        <v>0</v>
      </c>
      <c r="S70" s="826">
        <f t="shared" si="155"/>
        <v>0</v>
      </c>
      <c r="T70" s="826">
        <f t="shared" si="156"/>
        <v>0</v>
      </c>
      <c r="U70" s="826">
        <f t="shared" si="157"/>
        <v>0</v>
      </c>
      <c r="V70" s="826">
        <f t="shared" si="158"/>
        <v>0</v>
      </c>
      <c r="W70" s="826">
        <f t="shared" si="159"/>
        <v>0</v>
      </c>
      <c r="X70" s="826">
        <f t="shared" si="160"/>
        <v>0</v>
      </c>
      <c r="Y70" s="826">
        <f t="shared" si="161"/>
        <v>0</v>
      </c>
      <c r="Z70" s="826">
        <f t="shared" si="162"/>
        <v>0</v>
      </c>
      <c r="AA70" s="826">
        <f t="shared" si="163"/>
        <v>0</v>
      </c>
      <c r="AB70" s="826">
        <f t="shared" si="164"/>
        <v>0</v>
      </c>
      <c r="AC70" s="826">
        <f t="shared" si="165"/>
        <v>0</v>
      </c>
      <c r="AD70" s="826">
        <f t="shared" si="166"/>
        <v>0</v>
      </c>
      <c r="AE70" s="826">
        <f t="shared" si="167"/>
        <v>0</v>
      </c>
      <c r="AF70" s="826">
        <f t="shared" si="168"/>
        <v>0</v>
      </c>
      <c r="AG70" s="826">
        <f t="shared" si="169"/>
        <v>0</v>
      </c>
      <c r="AH70" s="826">
        <f t="shared" si="170"/>
        <v>0</v>
      </c>
      <c r="AI70" s="826">
        <f t="shared" si="171"/>
        <v>0</v>
      </c>
      <c r="AJ70" s="826">
        <f t="shared" si="172"/>
        <v>0</v>
      </c>
      <c r="AK70" s="826">
        <f t="shared" si="173"/>
        <v>0</v>
      </c>
      <c r="AL70" s="826">
        <f t="shared" si="174"/>
        <v>0</v>
      </c>
      <c r="AM70" s="826">
        <f t="shared" si="175"/>
        <v>0</v>
      </c>
      <c r="AN70" s="826">
        <f t="shared" si="176"/>
        <v>0</v>
      </c>
      <c r="AO70" s="826">
        <f t="shared" si="177"/>
        <v>0</v>
      </c>
      <c r="AP70" s="826">
        <f t="shared" si="178"/>
        <v>0</v>
      </c>
      <c r="AQ70" s="826">
        <f t="shared" si="179"/>
        <v>0</v>
      </c>
      <c r="AR70" s="826">
        <f t="shared" si="180"/>
        <v>0</v>
      </c>
      <c r="AS70" s="826">
        <f t="shared" si="181"/>
        <v>0</v>
      </c>
      <c r="AT70" s="826">
        <f t="shared" si="182"/>
        <v>0</v>
      </c>
      <c r="AU70" s="826">
        <f t="shared" si="183"/>
        <v>0</v>
      </c>
      <c r="AV70" s="826">
        <f t="shared" si="184"/>
        <v>0</v>
      </c>
      <c r="AW70" s="826">
        <f t="shared" si="185"/>
        <v>0</v>
      </c>
      <c r="AX70" s="826">
        <f t="shared" si="186"/>
        <v>0</v>
      </c>
      <c r="AY70" s="826">
        <f t="shared" si="187"/>
        <v>0</v>
      </c>
      <c r="AZ70" s="826">
        <f t="shared" si="188"/>
        <v>0</v>
      </c>
      <c r="BA70" s="826">
        <f t="shared" si="189"/>
        <v>0</v>
      </c>
      <c r="BB70" s="826">
        <f t="shared" si="190"/>
        <v>0</v>
      </c>
      <c r="BC70" s="826">
        <f t="shared" si="191"/>
        <v>0</v>
      </c>
      <c r="BD70" s="826">
        <f t="shared" si="192"/>
        <v>0</v>
      </c>
      <c r="BE70" s="826">
        <f t="shared" si="193"/>
        <v>0</v>
      </c>
      <c r="BF70" s="826">
        <f t="shared" si="194"/>
        <v>0</v>
      </c>
      <c r="BG70" s="826">
        <f t="shared" si="195"/>
        <v>0</v>
      </c>
      <c r="BH70" s="826">
        <f t="shared" si="196"/>
        <v>0</v>
      </c>
      <c r="BI70" s="826">
        <f t="shared" si="197"/>
        <v>0</v>
      </c>
      <c r="BJ70" s="826">
        <f t="shared" si="198"/>
        <v>0</v>
      </c>
      <c r="BK70" s="826">
        <f t="shared" si="199"/>
        <v>0</v>
      </c>
      <c r="BL70" s="826">
        <f t="shared" si="200"/>
        <v>0</v>
      </c>
      <c r="BM70" s="826">
        <f t="shared" si="201"/>
        <v>0</v>
      </c>
      <c r="BN70" s="826">
        <f t="shared" si="202"/>
        <v>0</v>
      </c>
      <c r="BO70" s="826">
        <f t="shared" si="203"/>
        <v>0</v>
      </c>
      <c r="BP70" s="826">
        <f t="shared" si="204"/>
        <v>0</v>
      </c>
      <c r="BQ70" s="826">
        <f t="shared" si="205"/>
        <v>0</v>
      </c>
      <c r="BR70" s="826">
        <f t="shared" si="206"/>
        <v>0</v>
      </c>
      <c r="BS70" s="826">
        <f t="shared" si="207"/>
        <v>0</v>
      </c>
      <c r="BT70" s="826">
        <f t="shared" si="208"/>
        <v>0</v>
      </c>
      <c r="BU70" s="826">
        <f t="shared" si="209"/>
        <v>0</v>
      </c>
      <c r="BV70" s="826">
        <f t="shared" si="210"/>
        <v>0</v>
      </c>
      <c r="BW70" s="826">
        <f t="shared" si="211"/>
        <v>0</v>
      </c>
      <c r="BX70" s="826">
        <f t="shared" si="212"/>
        <v>0</v>
      </c>
      <c r="BY70" s="827">
        <f t="shared" si="213"/>
        <v>0</v>
      </c>
      <c r="BZ70" s="519"/>
    </row>
    <row r="71" spans="1:78" customFormat="1" ht="21.6" customHeight="1">
      <c r="A71" s="483"/>
      <c r="B71" s="841">
        <v>45925</v>
      </c>
      <c r="C71" s="842" t="s">
        <v>1257</v>
      </c>
      <c r="D71" s="830"/>
      <c r="E71" s="830">
        <f t="shared" si="141"/>
        <v>0</v>
      </c>
      <c r="F71" s="830">
        <f t="shared" si="142"/>
        <v>0</v>
      </c>
      <c r="G71" s="830">
        <f t="shared" si="143"/>
        <v>0</v>
      </c>
      <c r="H71" s="830">
        <f t="shared" si="144"/>
        <v>0</v>
      </c>
      <c r="I71" s="830">
        <f t="shared" si="145"/>
        <v>0</v>
      </c>
      <c r="J71" s="830">
        <f t="shared" si="146"/>
        <v>0</v>
      </c>
      <c r="K71" s="830">
        <f t="shared" si="147"/>
        <v>0</v>
      </c>
      <c r="L71" s="830">
        <f t="shared" si="148"/>
        <v>0</v>
      </c>
      <c r="M71" s="830">
        <f t="shared" si="149"/>
        <v>0</v>
      </c>
      <c r="N71" s="830">
        <f t="shared" si="150"/>
        <v>0</v>
      </c>
      <c r="O71" s="830">
        <f t="shared" si="151"/>
        <v>0</v>
      </c>
      <c r="P71" s="830">
        <f t="shared" si="152"/>
        <v>0</v>
      </c>
      <c r="Q71" s="830">
        <f t="shared" si="153"/>
        <v>0</v>
      </c>
      <c r="R71" s="830">
        <f t="shared" si="154"/>
        <v>0</v>
      </c>
      <c r="S71" s="830">
        <f t="shared" si="155"/>
        <v>0</v>
      </c>
      <c r="T71" s="830">
        <f t="shared" si="156"/>
        <v>0</v>
      </c>
      <c r="U71" s="830">
        <f t="shared" si="157"/>
        <v>0</v>
      </c>
      <c r="V71" s="830">
        <f t="shared" si="158"/>
        <v>0</v>
      </c>
      <c r="W71" s="830">
        <f t="shared" si="159"/>
        <v>0</v>
      </c>
      <c r="X71" s="830">
        <f t="shared" si="160"/>
        <v>0</v>
      </c>
      <c r="Y71" s="830">
        <f t="shared" si="161"/>
        <v>0</v>
      </c>
      <c r="Z71" s="830">
        <f t="shared" si="162"/>
        <v>0</v>
      </c>
      <c r="AA71" s="830">
        <f t="shared" si="163"/>
        <v>0</v>
      </c>
      <c r="AB71" s="830">
        <f t="shared" si="164"/>
        <v>0</v>
      </c>
      <c r="AC71" s="830">
        <f t="shared" si="165"/>
        <v>0</v>
      </c>
      <c r="AD71" s="830">
        <f t="shared" si="166"/>
        <v>0</v>
      </c>
      <c r="AE71" s="830">
        <f t="shared" si="167"/>
        <v>0</v>
      </c>
      <c r="AF71" s="830">
        <f t="shared" si="168"/>
        <v>0</v>
      </c>
      <c r="AG71" s="830">
        <f t="shared" si="169"/>
        <v>0</v>
      </c>
      <c r="AH71" s="830">
        <f t="shared" si="170"/>
        <v>0</v>
      </c>
      <c r="AI71" s="830">
        <f t="shared" si="171"/>
        <v>0</v>
      </c>
      <c r="AJ71" s="830">
        <f t="shared" si="172"/>
        <v>0</v>
      </c>
      <c r="AK71" s="830">
        <f t="shared" si="173"/>
        <v>0</v>
      </c>
      <c r="AL71" s="830">
        <f t="shared" si="174"/>
        <v>0</v>
      </c>
      <c r="AM71" s="830">
        <f t="shared" si="175"/>
        <v>0</v>
      </c>
      <c r="AN71" s="830">
        <f t="shared" si="176"/>
        <v>0</v>
      </c>
      <c r="AO71" s="830">
        <f t="shared" si="177"/>
        <v>0</v>
      </c>
      <c r="AP71" s="830">
        <f t="shared" si="178"/>
        <v>0</v>
      </c>
      <c r="AQ71" s="830">
        <f t="shared" si="179"/>
        <v>0</v>
      </c>
      <c r="AR71" s="830">
        <f t="shared" si="180"/>
        <v>0</v>
      </c>
      <c r="AS71" s="830">
        <f t="shared" si="181"/>
        <v>0</v>
      </c>
      <c r="AT71" s="830">
        <f t="shared" si="182"/>
        <v>0</v>
      </c>
      <c r="AU71" s="830">
        <f t="shared" si="183"/>
        <v>0</v>
      </c>
      <c r="AV71" s="830">
        <f t="shared" si="184"/>
        <v>0</v>
      </c>
      <c r="AW71" s="830">
        <f t="shared" si="185"/>
        <v>0</v>
      </c>
      <c r="AX71" s="830">
        <f t="shared" si="186"/>
        <v>0</v>
      </c>
      <c r="AY71" s="830">
        <f t="shared" si="187"/>
        <v>0</v>
      </c>
      <c r="AZ71" s="830">
        <f t="shared" si="188"/>
        <v>0</v>
      </c>
      <c r="BA71" s="830">
        <f t="shared" si="189"/>
        <v>0</v>
      </c>
      <c r="BB71" s="830">
        <f t="shared" si="190"/>
        <v>0</v>
      </c>
      <c r="BC71" s="830">
        <f t="shared" si="191"/>
        <v>0</v>
      </c>
      <c r="BD71" s="830">
        <f t="shared" si="192"/>
        <v>0</v>
      </c>
      <c r="BE71" s="830">
        <f t="shared" si="193"/>
        <v>0</v>
      </c>
      <c r="BF71" s="830">
        <f t="shared" si="194"/>
        <v>0</v>
      </c>
      <c r="BG71" s="830">
        <f t="shared" si="195"/>
        <v>0</v>
      </c>
      <c r="BH71" s="830">
        <f t="shared" si="196"/>
        <v>0</v>
      </c>
      <c r="BI71" s="830">
        <f t="shared" si="197"/>
        <v>0</v>
      </c>
      <c r="BJ71" s="830">
        <f t="shared" si="198"/>
        <v>0</v>
      </c>
      <c r="BK71" s="830">
        <f t="shared" si="199"/>
        <v>0</v>
      </c>
      <c r="BL71" s="830">
        <f t="shared" si="200"/>
        <v>0</v>
      </c>
      <c r="BM71" s="830">
        <f t="shared" si="201"/>
        <v>0</v>
      </c>
      <c r="BN71" s="830">
        <f t="shared" si="202"/>
        <v>0</v>
      </c>
      <c r="BO71" s="830">
        <f t="shared" si="203"/>
        <v>0</v>
      </c>
      <c r="BP71" s="830">
        <f t="shared" si="204"/>
        <v>0</v>
      </c>
      <c r="BQ71" s="830">
        <f t="shared" si="205"/>
        <v>0</v>
      </c>
      <c r="BR71" s="830">
        <f t="shared" si="206"/>
        <v>0</v>
      </c>
      <c r="BS71" s="830">
        <f t="shared" si="207"/>
        <v>0</v>
      </c>
      <c r="BT71" s="830">
        <f t="shared" si="208"/>
        <v>0</v>
      </c>
      <c r="BU71" s="830">
        <f t="shared" si="209"/>
        <v>0</v>
      </c>
      <c r="BV71" s="830">
        <f t="shared" si="210"/>
        <v>0</v>
      </c>
      <c r="BW71" s="830">
        <f t="shared" si="211"/>
        <v>0</v>
      </c>
      <c r="BX71" s="830">
        <f t="shared" si="212"/>
        <v>0</v>
      </c>
      <c r="BY71" s="827">
        <f t="shared" si="213"/>
        <v>0</v>
      </c>
      <c r="BZ71" s="519"/>
    </row>
    <row r="72" spans="1:78" customFormat="1" ht="21.6" customHeight="1" thickBot="1">
      <c r="A72" s="483"/>
      <c r="B72" s="843">
        <v>46015</v>
      </c>
      <c r="C72" s="844" t="s">
        <v>1258</v>
      </c>
      <c r="D72" s="826"/>
      <c r="E72" s="826">
        <f t="shared" si="141"/>
        <v>0</v>
      </c>
      <c r="F72" s="826">
        <f t="shared" si="142"/>
        <v>0</v>
      </c>
      <c r="G72" s="826">
        <f t="shared" si="143"/>
        <v>0</v>
      </c>
      <c r="H72" s="826">
        <f t="shared" si="144"/>
        <v>0</v>
      </c>
      <c r="I72" s="826">
        <f t="shared" si="145"/>
        <v>0</v>
      </c>
      <c r="J72" s="826">
        <f t="shared" si="146"/>
        <v>0</v>
      </c>
      <c r="K72" s="826">
        <f t="shared" si="147"/>
        <v>0</v>
      </c>
      <c r="L72" s="826">
        <f t="shared" si="148"/>
        <v>0</v>
      </c>
      <c r="M72" s="826">
        <f t="shared" si="149"/>
        <v>0</v>
      </c>
      <c r="N72" s="826">
        <f t="shared" si="150"/>
        <v>0</v>
      </c>
      <c r="O72" s="826">
        <f t="shared" si="151"/>
        <v>0</v>
      </c>
      <c r="P72" s="826">
        <f t="shared" si="152"/>
        <v>0</v>
      </c>
      <c r="Q72" s="826">
        <f t="shared" si="153"/>
        <v>0</v>
      </c>
      <c r="R72" s="826">
        <f t="shared" si="154"/>
        <v>0</v>
      </c>
      <c r="S72" s="826">
        <f t="shared" si="155"/>
        <v>0</v>
      </c>
      <c r="T72" s="826">
        <f t="shared" si="156"/>
        <v>0</v>
      </c>
      <c r="U72" s="826">
        <f t="shared" si="157"/>
        <v>0</v>
      </c>
      <c r="V72" s="826">
        <f t="shared" si="158"/>
        <v>0</v>
      </c>
      <c r="W72" s="826">
        <f t="shared" si="159"/>
        <v>0</v>
      </c>
      <c r="X72" s="826">
        <f t="shared" si="160"/>
        <v>0</v>
      </c>
      <c r="Y72" s="826">
        <f t="shared" si="161"/>
        <v>0</v>
      </c>
      <c r="Z72" s="826">
        <f t="shared" si="162"/>
        <v>0</v>
      </c>
      <c r="AA72" s="826">
        <f t="shared" si="163"/>
        <v>0</v>
      </c>
      <c r="AB72" s="826">
        <f t="shared" si="164"/>
        <v>0</v>
      </c>
      <c r="AC72" s="826">
        <f t="shared" si="165"/>
        <v>0</v>
      </c>
      <c r="AD72" s="826">
        <f t="shared" si="166"/>
        <v>0</v>
      </c>
      <c r="AE72" s="826">
        <f t="shared" si="167"/>
        <v>0</v>
      </c>
      <c r="AF72" s="826">
        <f t="shared" si="168"/>
        <v>0</v>
      </c>
      <c r="AG72" s="826">
        <f t="shared" si="169"/>
        <v>0</v>
      </c>
      <c r="AH72" s="826">
        <f t="shared" si="170"/>
        <v>0</v>
      </c>
      <c r="AI72" s="826">
        <f t="shared" si="171"/>
        <v>0</v>
      </c>
      <c r="AJ72" s="826">
        <f t="shared" si="172"/>
        <v>0</v>
      </c>
      <c r="AK72" s="826">
        <f t="shared" si="173"/>
        <v>0</v>
      </c>
      <c r="AL72" s="826">
        <f t="shared" si="174"/>
        <v>0</v>
      </c>
      <c r="AM72" s="826">
        <f t="shared" si="175"/>
        <v>0</v>
      </c>
      <c r="AN72" s="826">
        <f t="shared" si="176"/>
        <v>0</v>
      </c>
      <c r="AO72" s="826">
        <f t="shared" si="177"/>
        <v>0</v>
      </c>
      <c r="AP72" s="826">
        <f t="shared" si="178"/>
        <v>0</v>
      </c>
      <c r="AQ72" s="826">
        <f t="shared" si="179"/>
        <v>0</v>
      </c>
      <c r="AR72" s="826">
        <f t="shared" si="180"/>
        <v>0</v>
      </c>
      <c r="AS72" s="826">
        <f t="shared" si="181"/>
        <v>0</v>
      </c>
      <c r="AT72" s="826">
        <f t="shared" si="182"/>
        <v>0</v>
      </c>
      <c r="AU72" s="826">
        <f t="shared" si="183"/>
        <v>0</v>
      </c>
      <c r="AV72" s="826">
        <f t="shared" si="184"/>
        <v>0</v>
      </c>
      <c r="AW72" s="826">
        <f t="shared" si="185"/>
        <v>0</v>
      </c>
      <c r="AX72" s="826">
        <f t="shared" si="186"/>
        <v>0</v>
      </c>
      <c r="AY72" s="826">
        <f t="shared" si="187"/>
        <v>0</v>
      </c>
      <c r="AZ72" s="826">
        <f t="shared" si="188"/>
        <v>0</v>
      </c>
      <c r="BA72" s="826">
        <f t="shared" si="189"/>
        <v>0</v>
      </c>
      <c r="BB72" s="826">
        <f t="shared" si="190"/>
        <v>0</v>
      </c>
      <c r="BC72" s="826">
        <f t="shared" si="191"/>
        <v>0</v>
      </c>
      <c r="BD72" s="826">
        <f t="shared" si="192"/>
        <v>0</v>
      </c>
      <c r="BE72" s="826">
        <f t="shared" si="193"/>
        <v>0</v>
      </c>
      <c r="BF72" s="826">
        <f t="shared" si="194"/>
        <v>0</v>
      </c>
      <c r="BG72" s="826">
        <f t="shared" si="195"/>
        <v>0</v>
      </c>
      <c r="BH72" s="826">
        <f t="shared" si="196"/>
        <v>0</v>
      </c>
      <c r="BI72" s="826">
        <f t="shared" si="197"/>
        <v>0</v>
      </c>
      <c r="BJ72" s="826">
        <f t="shared" si="198"/>
        <v>0</v>
      </c>
      <c r="BK72" s="826">
        <f t="shared" si="199"/>
        <v>0</v>
      </c>
      <c r="BL72" s="826">
        <f t="shared" si="200"/>
        <v>0</v>
      </c>
      <c r="BM72" s="826">
        <f t="shared" si="201"/>
        <v>0</v>
      </c>
      <c r="BN72" s="826">
        <f t="shared" si="202"/>
        <v>0</v>
      </c>
      <c r="BO72" s="826">
        <f t="shared" si="203"/>
        <v>0</v>
      </c>
      <c r="BP72" s="826">
        <f t="shared" si="204"/>
        <v>0</v>
      </c>
      <c r="BQ72" s="826">
        <f t="shared" si="205"/>
        <v>0</v>
      </c>
      <c r="BR72" s="826">
        <f t="shared" si="206"/>
        <v>0</v>
      </c>
      <c r="BS72" s="826">
        <f t="shared" si="207"/>
        <v>0</v>
      </c>
      <c r="BT72" s="826">
        <f t="shared" si="208"/>
        <v>0</v>
      </c>
      <c r="BU72" s="826">
        <f t="shared" si="209"/>
        <v>0</v>
      </c>
      <c r="BV72" s="826">
        <f t="shared" si="210"/>
        <v>0</v>
      </c>
      <c r="BW72" s="826">
        <f t="shared" si="211"/>
        <v>0</v>
      </c>
      <c r="BX72" s="826">
        <f t="shared" si="212"/>
        <v>0</v>
      </c>
      <c r="BY72" s="827">
        <f t="shared" si="213"/>
        <v>0</v>
      </c>
      <c r="BZ72" s="519"/>
    </row>
    <row r="73" spans="1:78" customFormat="1" ht="21.6" customHeight="1">
      <c r="A73" s="483"/>
      <c r="B73" s="841">
        <v>45996</v>
      </c>
      <c r="C73" s="842" t="s">
        <v>1259</v>
      </c>
      <c r="D73" s="830"/>
      <c r="E73" s="830">
        <f t="shared" si="141"/>
        <v>0</v>
      </c>
      <c r="F73" s="830">
        <f t="shared" si="142"/>
        <v>0</v>
      </c>
      <c r="G73" s="830">
        <f t="shared" si="143"/>
        <v>0</v>
      </c>
      <c r="H73" s="830">
        <f t="shared" si="144"/>
        <v>0</v>
      </c>
      <c r="I73" s="830">
        <f t="shared" si="145"/>
        <v>0</v>
      </c>
      <c r="J73" s="830">
        <f t="shared" si="146"/>
        <v>0</v>
      </c>
      <c r="K73" s="830">
        <f t="shared" si="147"/>
        <v>0</v>
      </c>
      <c r="L73" s="830">
        <f t="shared" si="148"/>
        <v>0</v>
      </c>
      <c r="M73" s="830">
        <f t="shared" si="149"/>
        <v>0</v>
      </c>
      <c r="N73" s="830">
        <f t="shared" si="150"/>
        <v>0</v>
      </c>
      <c r="O73" s="830">
        <f t="shared" si="151"/>
        <v>0</v>
      </c>
      <c r="P73" s="830">
        <f t="shared" si="152"/>
        <v>0</v>
      </c>
      <c r="Q73" s="830">
        <f t="shared" si="153"/>
        <v>0</v>
      </c>
      <c r="R73" s="830">
        <f t="shared" si="154"/>
        <v>0</v>
      </c>
      <c r="S73" s="830">
        <f t="shared" si="155"/>
        <v>0</v>
      </c>
      <c r="T73" s="830">
        <f t="shared" si="156"/>
        <v>0</v>
      </c>
      <c r="U73" s="830">
        <f t="shared" si="157"/>
        <v>0</v>
      </c>
      <c r="V73" s="830">
        <f t="shared" si="158"/>
        <v>0</v>
      </c>
      <c r="W73" s="830">
        <f t="shared" si="159"/>
        <v>0</v>
      </c>
      <c r="X73" s="830">
        <f t="shared" si="160"/>
        <v>0</v>
      </c>
      <c r="Y73" s="830">
        <f t="shared" si="161"/>
        <v>0</v>
      </c>
      <c r="Z73" s="830">
        <f t="shared" si="162"/>
        <v>0</v>
      </c>
      <c r="AA73" s="830">
        <f t="shared" si="163"/>
        <v>0</v>
      </c>
      <c r="AB73" s="830">
        <f t="shared" si="164"/>
        <v>0</v>
      </c>
      <c r="AC73" s="830">
        <f t="shared" si="165"/>
        <v>0</v>
      </c>
      <c r="AD73" s="830">
        <f t="shared" si="166"/>
        <v>0</v>
      </c>
      <c r="AE73" s="830">
        <f t="shared" si="167"/>
        <v>0</v>
      </c>
      <c r="AF73" s="830">
        <f t="shared" si="168"/>
        <v>0</v>
      </c>
      <c r="AG73" s="830">
        <f t="shared" si="169"/>
        <v>0</v>
      </c>
      <c r="AH73" s="830">
        <f t="shared" si="170"/>
        <v>0</v>
      </c>
      <c r="AI73" s="830">
        <f t="shared" si="171"/>
        <v>0</v>
      </c>
      <c r="AJ73" s="830">
        <f t="shared" si="172"/>
        <v>0</v>
      </c>
      <c r="AK73" s="830">
        <f t="shared" si="173"/>
        <v>0</v>
      </c>
      <c r="AL73" s="830">
        <f t="shared" si="174"/>
        <v>0</v>
      </c>
      <c r="AM73" s="830">
        <f t="shared" si="175"/>
        <v>0</v>
      </c>
      <c r="AN73" s="830">
        <f t="shared" si="176"/>
        <v>0</v>
      </c>
      <c r="AO73" s="830">
        <f t="shared" si="177"/>
        <v>0</v>
      </c>
      <c r="AP73" s="830">
        <f t="shared" si="178"/>
        <v>0</v>
      </c>
      <c r="AQ73" s="830">
        <f t="shared" si="179"/>
        <v>0</v>
      </c>
      <c r="AR73" s="830">
        <f t="shared" si="180"/>
        <v>0</v>
      </c>
      <c r="AS73" s="830">
        <f t="shared" si="181"/>
        <v>0</v>
      </c>
      <c r="AT73" s="830">
        <f t="shared" si="182"/>
        <v>0</v>
      </c>
      <c r="AU73" s="830">
        <f t="shared" si="183"/>
        <v>0</v>
      </c>
      <c r="AV73" s="830">
        <f t="shared" si="184"/>
        <v>0</v>
      </c>
      <c r="AW73" s="830">
        <f t="shared" si="185"/>
        <v>0</v>
      </c>
      <c r="AX73" s="830">
        <f t="shared" si="186"/>
        <v>0</v>
      </c>
      <c r="AY73" s="830">
        <f t="shared" si="187"/>
        <v>0</v>
      </c>
      <c r="AZ73" s="830">
        <f t="shared" si="188"/>
        <v>0</v>
      </c>
      <c r="BA73" s="830">
        <f t="shared" si="189"/>
        <v>0</v>
      </c>
      <c r="BB73" s="830">
        <f t="shared" si="190"/>
        <v>0</v>
      </c>
      <c r="BC73" s="830">
        <f t="shared" si="191"/>
        <v>0</v>
      </c>
      <c r="BD73" s="830">
        <f t="shared" si="192"/>
        <v>0</v>
      </c>
      <c r="BE73" s="830">
        <f t="shared" si="193"/>
        <v>0</v>
      </c>
      <c r="BF73" s="830">
        <f t="shared" si="194"/>
        <v>0</v>
      </c>
      <c r="BG73" s="830">
        <f t="shared" si="195"/>
        <v>0</v>
      </c>
      <c r="BH73" s="830">
        <f t="shared" si="196"/>
        <v>0</v>
      </c>
      <c r="BI73" s="830">
        <f t="shared" si="197"/>
        <v>0</v>
      </c>
      <c r="BJ73" s="830">
        <f t="shared" si="198"/>
        <v>0</v>
      </c>
      <c r="BK73" s="830">
        <f t="shared" si="199"/>
        <v>0</v>
      </c>
      <c r="BL73" s="830">
        <f t="shared" si="200"/>
        <v>0</v>
      </c>
      <c r="BM73" s="830">
        <f t="shared" si="201"/>
        <v>0</v>
      </c>
      <c r="BN73" s="830">
        <f t="shared" si="202"/>
        <v>0</v>
      </c>
      <c r="BO73" s="830">
        <f t="shared" si="203"/>
        <v>0</v>
      </c>
      <c r="BP73" s="830">
        <f t="shared" si="204"/>
        <v>0</v>
      </c>
      <c r="BQ73" s="830">
        <f t="shared" si="205"/>
        <v>0</v>
      </c>
      <c r="BR73" s="830">
        <f t="shared" si="206"/>
        <v>0</v>
      </c>
      <c r="BS73" s="830">
        <f t="shared" si="207"/>
        <v>0</v>
      </c>
      <c r="BT73" s="830">
        <f t="shared" si="208"/>
        <v>0</v>
      </c>
      <c r="BU73" s="830">
        <f t="shared" si="209"/>
        <v>0</v>
      </c>
      <c r="BV73" s="830">
        <f t="shared" si="210"/>
        <v>0</v>
      </c>
      <c r="BW73" s="830">
        <f t="shared" si="211"/>
        <v>0</v>
      </c>
      <c r="BX73" s="830">
        <f t="shared" si="212"/>
        <v>0</v>
      </c>
      <c r="BY73" s="827">
        <f t="shared" si="213"/>
        <v>0</v>
      </c>
      <c r="BZ73" s="519"/>
    </row>
    <row r="74" spans="1:78" customFormat="1" ht="21.6" customHeight="1" thickBot="1">
      <c r="A74" s="483"/>
      <c r="B74" s="843">
        <v>46017</v>
      </c>
      <c r="C74" s="844" t="s">
        <v>1260</v>
      </c>
      <c r="D74" s="826"/>
      <c r="E74" s="826">
        <f t="shared" si="141"/>
        <v>0</v>
      </c>
      <c r="F74" s="826">
        <f t="shared" si="142"/>
        <v>0</v>
      </c>
      <c r="G74" s="826">
        <f t="shared" si="143"/>
        <v>0</v>
      </c>
      <c r="H74" s="826">
        <f t="shared" si="144"/>
        <v>0</v>
      </c>
      <c r="I74" s="826">
        <f t="shared" si="145"/>
        <v>0</v>
      </c>
      <c r="J74" s="826">
        <f t="shared" si="146"/>
        <v>0</v>
      </c>
      <c r="K74" s="826">
        <f t="shared" si="147"/>
        <v>0</v>
      </c>
      <c r="L74" s="826">
        <f t="shared" si="148"/>
        <v>0</v>
      </c>
      <c r="M74" s="826">
        <f t="shared" si="149"/>
        <v>0</v>
      </c>
      <c r="N74" s="826">
        <f t="shared" si="150"/>
        <v>0</v>
      </c>
      <c r="O74" s="826">
        <f t="shared" si="151"/>
        <v>0</v>
      </c>
      <c r="P74" s="826">
        <f t="shared" si="152"/>
        <v>0</v>
      </c>
      <c r="Q74" s="826">
        <f t="shared" si="153"/>
        <v>0</v>
      </c>
      <c r="R74" s="826">
        <f t="shared" si="154"/>
        <v>0</v>
      </c>
      <c r="S74" s="826">
        <f t="shared" si="155"/>
        <v>0</v>
      </c>
      <c r="T74" s="826">
        <f t="shared" si="156"/>
        <v>0</v>
      </c>
      <c r="U74" s="826">
        <f t="shared" si="157"/>
        <v>0</v>
      </c>
      <c r="V74" s="826">
        <f t="shared" si="158"/>
        <v>0</v>
      </c>
      <c r="W74" s="826">
        <f t="shared" si="159"/>
        <v>0</v>
      </c>
      <c r="X74" s="826">
        <f t="shared" si="160"/>
        <v>0</v>
      </c>
      <c r="Y74" s="826">
        <f t="shared" si="161"/>
        <v>0</v>
      </c>
      <c r="Z74" s="826">
        <f t="shared" si="162"/>
        <v>0</v>
      </c>
      <c r="AA74" s="826">
        <f t="shared" si="163"/>
        <v>0</v>
      </c>
      <c r="AB74" s="826">
        <f t="shared" si="164"/>
        <v>0</v>
      </c>
      <c r="AC74" s="826">
        <f t="shared" si="165"/>
        <v>0</v>
      </c>
      <c r="AD74" s="826">
        <f t="shared" si="166"/>
        <v>0</v>
      </c>
      <c r="AE74" s="826">
        <f t="shared" si="167"/>
        <v>0</v>
      </c>
      <c r="AF74" s="826">
        <f t="shared" si="168"/>
        <v>0</v>
      </c>
      <c r="AG74" s="826">
        <f t="shared" si="169"/>
        <v>0</v>
      </c>
      <c r="AH74" s="826">
        <f t="shared" si="170"/>
        <v>0</v>
      </c>
      <c r="AI74" s="826">
        <f t="shared" si="171"/>
        <v>0</v>
      </c>
      <c r="AJ74" s="826">
        <f t="shared" si="172"/>
        <v>0</v>
      </c>
      <c r="AK74" s="826">
        <f t="shared" si="173"/>
        <v>0</v>
      </c>
      <c r="AL74" s="826">
        <f t="shared" si="174"/>
        <v>0</v>
      </c>
      <c r="AM74" s="826">
        <f t="shared" si="175"/>
        <v>0</v>
      </c>
      <c r="AN74" s="826">
        <f t="shared" si="176"/>
        <v>0</v>
      </c>
      <c r="AO74" s="826">
        <f t="shared" si="177"/>
        <v>0</v>
      </c>
      <c r="AP74" s="826">
        <f t="shared" si="178"/>
        <v>0</v>
      </c>
      <c r="AQ74" s="826">
        <f t="shared" si="179"/>
        <v>0</v>
      </c>
      <c r="AR74" s="826">
        <f t="shared" si="180"/>
        <v>0</v>
      </c>
      <c r="AS74" s="826">
        <f t="shared" si="181"/>
        <v>0</v>
      </c>
      <c r="AT74" s="826">
        <f t="shared" si="182"/>
        <v>0</v>
      </c>
      <c r="AU74" s="826">
        <f t="shared" si="183"/>
        <v>0</v>
      </c>
      <c r="AV74" s="826">
        <f t="shared" si="184"/>
        <v>0</v>
      </c>
      <c r="AW74" s="826">
        <f t="shared" si="185"/>
        <v>0</v>
      </c>
      <c r="AX74" s="826">
        <f t="shared" si="186"/>
        <v>0</v>
      </c>
      <c r="AY74" s="826">
        <f t="shared" si="187"/>
        <v>0</v>
      </c>
      <c r="AZ74" s="826">
        <f t="shared" si="188"/>
        <v>0</v>
      </c>
      <c r="BA74" s="826">
        <f t="shared" si="189"/>
        <v>0</v>
      </c>
      <c r="BB74" s="826">
        <f t="shared" si="190"/>
        <v>0</v>
      </c>
      <c r="BC74" s="826">
        <f t="shared" si="191"/>
        <v>0</v>
      </c>
      <c r="BD74" s="826">
        <f t="shared" si="192"/>
        <v>0</v>
      </c>
      <c r="BE74" s="826">
        <f t="shared" si="193"/>
        <v>0</v>
      </c>
      <c r="BF74" s="826">
        <f t="shared" si="194"/>
        <v>0</v>
      </c>
      <c r="BG74" s="826">
        <f t="shared" si="195"/>
        <v>0</v>
      </c>
      <c r="BH74" s="826">
        <f t="shared" si="196"/>
        <v>0</v>
      </c>
      <c r="BI74" s="826">
        <f t="shared" si="197"/>
        <v>0</v>
      </c>
      <c r="BJ74" s="826">
        <f t="shared" si="198"/>
        <v>0</v>
      </c>
      <c r="BK74" s="826">
        <f t="shared" si="199"/>
        <v>0</v>
      </c>
      <c r="BL74" s="826">
        <f t="shared" si="200"/>
        <v>0</v>
      </c>
      <c r="BM74" s="826">
        <f t="shared" si="201"/>
        <v>0</v>
      </c>
      <c r="BN74" s="826">
        <f t="shared" si="202"/>
        <v>0</v>
      </c>
      <c r="BO74" s="826">
        <f t="shared" si="203"/>
        <v>0</v>
      </c>
      <c r="BP74" s="826">
        <f t="shared" si="204"/>
        <v>0</v>
      </c>
      <c r="BQ74" s="826">
        <f t="shared" si="205"/>
        <v>0</v>
      </c>
      <c r="BR74" s="826">
        <f t="shared" si="206"/>
        <v>0</v>
      </c>
      <c r="BS74" s="826">
        <f t="shared" si="207"/>
        <v>0</v>
      </c>
      <c r="BT74" s="826">
        <f t="shared" si="208"/>
        <v>0</v>
      </c>
      <c r="BU74" s="826">
        <f t="shared" si="209"/>
        <v>0</v>
      </c>
      <c r="BV74" s="826">
        <f t="shared" si="210"/>
        <v>0</v>
      </c>
      <c r="BW74" s="826">
        <f t="shared" si="211"/>
        <v>0</v>
      </c>
      <c r="BX74" s="826">
        <f t="shared" si="212"/>
        <v>0</v>
      </c>
      <c r="BY74" s="827">
        <f t="shared" si="213"/>
        <v>0</v>
      </c>
      <c r="BZ74" s="519"/>
    </row>
    <row r="75" spans="1:78" customFormat="1" ht="21.6" customHeight="1">
      <c r="A75" s="483"/>
      <c r="B75" s="841"/>
      <c r="C75" s="842"/>
      <c r="D75" s="830"/>
      <c r="E75" s="830">
        <f t="shared" si="141"/>
        <v>0</v>
      </c>
      <c r="F75" s="830">
        <f t="shared" si="142"/>
        <v>0</v>
      </c>
      <c r="G75" s="830">
        <f t="shared" si="143"/>
        <v>0</v>
      </c>
      <c r="H75" s="830">
        <f t="shared" si="144"/>
        <v>0</v>
      </c>
      <c r="I75" s="830">
        <f t="shared" si="145"/>
        <v>0</v>
      </c>
      <c r="J75" s="830">
        <f t="shared" si="146"/>
        <v>0</v>
      </c>
      <c r="K75" s="830">
        <f t="shared" si="147"/>
        <v>0</v>
      </c>
      <c r="L75" s="830">
        <f t="shared" si="148"/>
        <v>0</v>
      </c>
      <c r="M75" s="830">
        <f t="shared" si="149"/>
        <v>0</v>
      </c>
      <c r="N75" s="830">
        <f t="shared" si="150"/>
        <v>0</v>
      </c>
      <c r="O75" s="830">
        <f t="shared" si="151"/>
        <v>0</v>
      </c>
      <c r="P75" s="830">
        <f t="shared" si="152"/>
        <v>0</v>
      </c>
      <c r="Q75" s="830">
        <f t="shared" si="153"/>
        <v>0</v>
      </c>
      <c r="R75" s="830">
        <f t="shared" si="154"/>
        <v>0</v>
      </c>
      <c r="S75" s="830">
        <f t="shared" si="155"/>
        <v>0</v>
      </c>
      <c r="T75" s="830">
        <f t="shared" si="156"/>
        <v>0</v>
      </c>
      <c r="U75" s="830">
        <f t="shared" si="157"/>
        <v>0</v>
      </c>
      <c r="V75" s="830">
        <f t="shared" si="158"/>
        <v>0</v>
      </c>
      <c r="W75" s="830">
        <f t="shared" si="159"/>
        <v>0</v>
      </c>
      <c r="X75" s="830">
        <f t="shared" si="160"/>
        <v>0</v>
      </c>
      <c r="Y75" s="830">
        <f t="shared" si="161"/>
        <v>0</v>
      </c>
      <c r="Z75" s="830">
        <f t="shared" si="162"/>
        <v>0</v>
      </c>
      <c r="AA75" s="830">
        <f t="shared" si="163"/>
        <v>0</v>
      </c>
      <c r="AB75" s="830">
        <f t="shared" si="164"/>
        <v>0</v>
      </c>
      <c r="AC75" s="830">
        <f t="shared" si="165"/>
        <v>0</v>
      </c>
      <c r="AD75" s="830">
        <f t="shared" si="166"/>
        <v>0</v>
      </c>
      <c r="AE75" s="830">
        <f t="shared" si="167"/>
        <v>0</v>
      </c>
      <c r="AF75" s="830">
        <f t="shared" si="168"/>
        <v>0</v>
      </c>
      <c r="AG75" s="830">
        <f t="shared" si="169"/>
        <v>0</v>
      </c>
      <c r="AH75" s="830">
        <f t="shared" si="170"/>
        <v>0</v>
      </c>
      <c r="AI75" s="830">
        <f t="shared" si="171"/>
        <v>0</v>
      </c>
      <c r="AJ75" s="830">
        <f t="shared" si="172"/>
        <v>0</v>
      </c>
      <c r="AK75" s="830">
        <f t="shared" si="173"/>
        <v>0</v>
      </c>
      <c r="AL75" s="830">
        <f t="shared" si="174"/>
        <v>0</v>
      </c>
      <c r="AM75" s="830">
        <f t="shared" si="175"/>
        <v>0</v>
      </c>
      <c r="AN75" s="830">
        <f t="shared" si="176"/>
        <v>0</v>
      </c>
      <c r="AO75" s="830">
        <f t="shared" si="177"/>
        <v>0</v>
      </c>
      <c r="AP75" s="830">
        <f t="shared" si="178"/>
        <v>0</v>
      </c>
      <c r="AQ75" s="830">
        <f t="shared" si="179"/>
        <v>0</v>
      </c>
      <c r="AR75" s="830">
        <f t="shared" si="180"/>
        <v>0</v>
      </c>
      <c r="AS75" s="830">
        <f t="shared" si="181"/>
        <v>0</v>
      </c>
      <c r="AT75" s="830">
        <f t="shared" si="182"/>
        <v>0</v>
      </c>
      <c r="AU75" s="830">
        <f t="shared" si="183"/>
        <v>0</v>
      </c>
      <c r="AV75" s="830">
        <f t="shared" si="184"/>
        <v>0</v>
      </c>
      <c r="AW75" s="830">
        <f t="shared" si="185"/>
        <v>0</v>
      </c>
      <c r="AX75" s="830">
        <f t="shared" si="186"/>
        <v>0</v>
      </c>
      <c r="AY75" s="830">
        <f t="shared" si="187"/>
        <v>0</v>
      </c>
      <c r="AZ75" s="830">
        <f t="shared" si="188"/>
        <v>0</v>
      </c>
      <c r="BA75" s="830">
        <f t="shared" si="189"/>
        <v>0</v>
      </c>
      <c r="BB75" s="830">
        <f t="shared" si="190"/>
        <v>0</v>
      </c>
      <c r="BC75" s="830">
        <f t="shared" si="191"/>
        <v>0</v>
      </c>
      <c r="BD75" s="830">
        <f t="shared" si="192"/>
        <v>0</v>
      </c>
      <c r="BE75" s="830">
        <f t="shared" si="193"/>
        <v>0</v>
      </c>
      <c r="BF75" s="830">
        <f t="shared" si="194"/>
        <v>0</v>
      </c>
      <c r="BG75" s="830">
        <f t="shared" si="195"/>
        <v>0</v>
      </c>
      <c r="BH75" s="830">
        <f t="shared" si="196"/>
        <v>0</v>
      </c>
      <c r="BI75" s="830">
        <f t="shared" si="197"/>
        <v>0</v>
      </c>
      <c r="BJ75" s="830">
        <f t="shared" si="198"/>
        <v>0</v>
      </c>
      <c r="BK75" s="830">
        <f t="shared" si="199"/>
        <v>0</v>
      </c>
      <c r="BL75" s="830">
        <f t="shared" si="200"/>
        <v>0</v>
      </c>
      <c r="BM75" s="830">
        <f t="shared" si="201"/>
        <v>0</v>
      </c>
      <c r="BN75" s="830">
        <f t="shared" si="202"/>
        <v>0</v>
      </c>
      <c r="BO75" s="830">
        <f t="shared" si="203"/>
        <v>0</v>
      </c>
      <c r="BP75" s="830">
        <f t="shared" si="204"/>
        <v>0</v>
      </c>
      <c r="BQ75" s="830">
        <f t="shared" si="205"/>
        <v>0</v>
      </c>
      <c r="BR75" s="830">
        <f t="shared" si="206"/>
        <v>0</v>
      </c>
      <c r="BS75" s="830">
        <f t="shared" si="207"/>
        <v>0</v>
      </c>
      <c r="BT75" s="830">
        <f t="shared" si="208"/>
        <v>0</v>
      </c>
      <c r="BU75" s="830">
        <f t="shared" si="209"/>
        <v>0</v>
      </c>
      <c r="BV75" s="830">
        <f t="shared" si="210"/>
        <v>0</v>
      </c>
      <c r="BW75" s="830">
        <f t="shared" si="211"/>
        <v>0</v>
      </c>
      <c r="BX75" s="830">
        <f t="shared" si="212"/>
        <v>0</v>
      </c>
      <c r="BY75" s="827"/>
      <c r="BZ75" s="519"/>
    </row>
    <row r="76" spans="1:78" customFormat="1" ht="21.6" customHeight="1" thickBot="1">
      <c r="A76" s="483"/>
      <c r="B76" s="843"/>
      <c r="C76" s="844"/>
      <c r="D76" s="826"/>
      <c r="E76" s="826">
        <f t="shared" si="141"/>
        <v>0</v>
      </c>
      <c r="F76" s="826">
        <f t="shared" si="142"/>
        <v>0</v>
      </c>
      <c r="G76" s="826">
        <f t="shared" si="143"/>
        <v>0</v>
      </c>
      <c r="H76" s="826">
        <f t="shared" si="144"/>
        <v>0</v>
      </c>
      <c r="I76" s="826">
        <f t="shared" si="145"/>
        <v>0</v>
      </c>
      <c r="J76" s="826">
        <f t="shared" si="146"/>
        <v>0</v>
      </c>
      <c r="K76" s="826">
        <f t="shared" si="147"/>
        <v>0</v>
      </c>
      <c r="L76" s="826">
        <f t="shared" si="148"/>
        <v>0</v>
      </c>
      <c r="M76" s="826">
        <f t="shared" si="149"/>
        <v>0</v>
      </c>
      <c r="N76" s="826">
        <f t="shared" si="150"/>
        <v>0</v>
      </c>
      <c r="O76" s="826">
        <f t="shared" si="151"/>
        <v>0</v>
      </c>
      <c r="P76" s="826">
        <f t="shared" si="152"/>
        <v>0</v>
      </c>
      <c r="Q76" s="826">
        <f t="shared" si="153"/>
        <v>0</v>
      </c>
      <c r="R76" s="826">
        <f t="shared" si="154"/>
        <v>0</v>
      </c>
      <c r="S76" s="826">
        <f t="shared" si="155"/>
        <v>0</v>
      </c>
      <c r="T76" s="826">
        <f t="shared" si="156"/>
        <v>0</v>
      </c>
      <c r="U76" s="826">
        <f t="shared" si="157"/>
        <v>0</v>
      </c>
      <c r="V76" s="826">
        <f t="shared" si="158"/>
        <v>0</v>
      </c>
      <c r="W76" s="826">
        <f t="shared" si="159"/>
        <v>0</v>
      </c>
      <c r="X76" s="826">
        <f t="shared" si="160"/>
        <v>0</v>
      </c>
      <c r="Y76" s="826">
        <f t="shared" si="161"/>
        <v>0</v>
      </c>
      <c r="Z76" s="826">
        <f t="shared" si="162"/>
        <v>0</v>
      </c>
      <c r="AA76" s="826">
        <f t="shared" si="163"/>
        <v>0</v>
      </c>
      <c r="AB76" s="826">
        <f t="shared" si="164"/>
        <v>0</v>
      </c>
      <c r="AC76" s="826">
        <f t="shared" si="165"/>
        <v>0</v>
      </c>
      <c r="AD76" s="826">
        <f t="shared" si="166"/>
        <v>0</v>
      </c>
      <c r="AE76" s="826">
        <f t="shared" si="167"/>
        <v>0</v>
      </c>
      <c r="AF76" s="826">
        <f t="shared" si="168"/>
        <v>0</v>
      </c>
      <c r="AG76" s="826">
        <f t="shared" si="169"/>
        <v>0</v>
      </c>
      <c r="AH76" s="826">
        <f t="shared" si="170"/>
        <v>0</v>
      </c>
      <c r="AI76" s="826">
        <f t="shared" si="171"/>
        <v>0</v>
      </c>
      <c r="AJ76" s="826">
        <f t="shared" si="172"/>
        <v>0</v>
      </c>
      <c r="AK76" s="826">
        <f t="shared" si="173"/>
        <v>0</v>
      </c>
      <c r="AL76" s="826">
        <f t="shared" si="174"/>
        <v>0</v>
      </c>
      <c r="AM76" s="826">
        <f t="shared" si="175"/>
        <v>0</v>
      </c>
      <c r="AN76" s="826">
        <f t="shared" si="176"/>
        <v>0</v>
      </c>
      <c r="AO76" s="826">
        <f t="shared" si="177"/>
        <v>0</v>
      </c>
      <c r="AP76" s="826">
        <f t="shared" si="178"/>
        <v>0</v>
      </c>
      <c r="AQ76" s="826">
        <f t="shared" si="179"/>
        <v>0</v>
      </c>
      <c r="AR76" s="826">
        <f t="shared" si="180"/>
        <v>0</v>
      </c>
      <c r="AS76" s="826">
        <f t="shared" si="181"/>
        <v>0</v>
      </c>
      <c r="AT76" s="826">
        <f t="shared" si="182"/>
        <v>0</v>
      </c>
      <c r="AU76" s="826">
        <f t="shared" si="183"/>
        <v>0</v>
      </c>
      <c r="AV76" s="826">
        <f t="shared" si="184"/>
        <v>0</v>
      </c>
      <c r="AW76" s="826">
        <f t="shared" si="185"/>
        <v>0</v>
      </c>
      <c r="AX76" s="826">
        <f t="shared" si="186"/>
        <v>0</v>
      </c>
      <c r="AY76" s="826">
        <f t="shared" si="187"/>
        <v>0</v>
      </c>
      <c r="AZ76" s="826">
        <f t="shared" si="188"/>
        <v>0</v>
      </c>
      <c r="BA76" s="826">
        <f t="shared" si="189"/>
        <v>0</v>
      </c>
      <c r="BB76" s="826">
        <f t="shared" si="190"/>
        <v>0</v>
      </c>
      <c r="BC76" s="826">
        <f t="shared" si="191"/>
        <v>0</v>
      </c>
      <c r="BD76" s="826">
        <f t="shared" si="192"/>
        <v>0</v>
      </c>
      <c r="BE76" s="826">
        <f t="shared" si="193"/>
        <v>0</v>
      </c>
      <c r="BF76" s="826">
        <f t="shared" si="194"/>
        <v>0</v>
      </c>
      <c r="BG76" s="826">
        <f t="shared" si="195"/>
        <v>0</v>
      </c>
      <c r="BH76" s="826">
        <f t="shared" si="196"/>
        <v>0</v>
      </c>
      <c r="BI76" s="826">
        <f t="shared" si="197"/>
        <v>0</v>
      </c>
      <c r="BJ76" s="826">
        <f t="shared" si="198"/>
        <v>0</v>
      </c>
      <c r="BK76" s="826">
        <f t="shared" si="199"/>
        <v>0</v>
      </c>
      <c r="BL76" s="826">
        <f t="shared" si="200"/>
        <v>0</v>
      </c>
      <c r="BM76" s="826">
        <f t="shared" si="201"/>
        <v>0</v>
      </c>
      <c r="BN76" s="826">
        <f t="shared" si="202"/>
        <v>0</v>
      </c>
      <c r="BO76" s="826">
        <f t="shared" si="203"/>
        <v>0</v>
      </c>
      <c r="BP76" s="826">
        <f t="shared" si="204"/>
        <v>0</v>
      </c>
      <c r="BQ76" s="826">
        <f t="shared" si="205"/>
        <v>0</v>
      </c>
      <c r="BR76" s="826">
        <f t="shared" si="206"/>
        <v>0</v>
      </c>
      <c r="BS76" s="826">
        <f t="shared" si="207"/>
        <v>0</v>
      </c>
      <c r="BT76" s="826">
        <f t="shared" si="208"/>
        <v>0</v>
      </c>
      <c r="BU76" s="826">
        <f t="shared" si="209"/>
        <v>0</v>
      </c>
      <c r="BV76" s="826">
        <f t="shared" si="210"/>
        <v>0</v>
      </c>
      <c r="BW76" s="826">
        <f t="shared" si="211"/>
        <v>0</v>
      </c>
      <c r="BX76" s="826">
        <f t="shared" si="212"/>
        <v>0</v>
      </c>
      <c r="BY76" s="827"/>
      <c r="BZ76" s="519"/>
    </row>
    <row r="77" spans="1:78" customFormat="1" ht="21.6" customHeight="1">
      <c r="A77" s="483"/>
      <c r="B77" s="841"/>
      <c r="C77" s="842"/>
      <c r="D77" s="830"/>
      <c r="E77" s="830">
        <f t="shared" si="141"/>
        <v>0</v>
      </c>
      <c r="F77" s="830">
        <f t="shared" si="142"/>
        <v>0</v>
      </c>
      <c r="G77" s="830">
        <f t="shared" si="143"/>
        <v>0</v>
      </c>
      <c r="H77" s="830">
        <f t="shared" si="144"/>
        <v>0</v>
      </c>
      <c r="I77" s="830">
        <f t="shared" si="145"/>
        <v>0</v>
      </c>
      <c r="J77" s="830">
        <f t="shared" si="146"/>
        <v>0</v>
      </c>
      <c r="K77" s="830">
        <f t="shared" si="147"/>
        <v>0</v>
      </c>
      <c r="L77" s="830">
        <f t="shared" si="148"/>
        <v>0</v>
      </c>
      <c r="M77" s="830">
        <f t="shared" si="149"/>
        <v>0</v>
      </c>
      <c r="N77" s="830">
        <f t="shared" si="150"/>
        <v>0</v>
      </c>
      <c r="O77" s="830">
        <f t="shared" si="151"/>
        <v>0</v>
      </c>
      <c r="P77" s="830">
        <f t="shared" si="152"/>
        <v>0</v>
      </c>
      <c r="Q77" s="830">
        <f t="shared" si="153"/>
        <v>0</v>
      </c>
      <c r="R77" s="830">
        <f t="shared" si="154"/>
        <v>0</v>
      </c>
      <c r="S77" s="830">
        <f t="shared" si="155"/>
        <v>0</v>
      </c>
      <c r="T77" s="830">
        <f t="shared" si="156"/>
        <v>0</v>
      </c>
      <c r="U77" s="830">
        <f t="shared" si="157"/>
        <v>0</v>
      </c>
      <c r="V77" s="830">
        <f t="shared" si="158"/>
        <v>0</v>
      </c>
      <c r="W77" s="830">
        <f t="shared" si="159"/>
        <v>0</v>
      </c>
      <c r="X77" s="830">
        <f t="shared" si="160"/>
        <v>0</v>
      </c>
      <c r="Y77" s="830">
        <f t="shared" si="161"/>
        <v>0</v>
      </c>
      <c r="Z77" s="830">
        <f t="shared" si="162"/>
        <v>0</v>
      </c>
      <c r="AA77" s="830">
        <f t="shared" si="163"/>
        <v>0</v>
      </c>
      <c r="AB77" s="830">
        <f t="shared" si="164"/>
        <v>0</v>
      </c>
      <c r="AC77" s="830">
        <f t="shared" si="165"/>
        <v>0</v>
      </c>
      <c r="AD77" s="830">
        <f t="shared" si="166"/>
        <v>0</v>
      </c>
      <c r="AE77" s="830">
        <f t="shared" si="167"/>
        <v>0</v>
      </c>
      <c r="AF77" s="830">
        <f t="shared" si="168"/>
        <v>0</v>
      </c>
      <c r="AG77" s="830">
        <f t="shared" si="169"/>
        <v>0</v>
      </c>
      <c r="AH77" s="830">
        <f t="shared" si="170"/>
        <v>0</v>
      </c>
      <c r="AI77" s="830">
        <f t="shared" si="171"/>
        <v>0</v>
      </c>
      <c r="AJ77" s="830">
        <f t="shared" si="172"/>
        <v>0</v>
      </c>
      <c r="AK77" s="830">
        <f t="shared" si="173"/>
        <v>0</v>
      </c>
      <c r="AL77" s="830">
        <f t="shared" si="174"/>
        <v>0</v>
      </c>
      <c r="AM77" s="830">
        <f t="shared" si="175"/>
        <v>0</v>
      </c>
      <c r="AN77" s="830">
        <f t="shared" si="176"/>
        <v>0</v>
      </c>
      <c r="AO77" s="830">
        <f t="shared" si="177"/>
        <v>0</v>
      </c>
      <c r="AP77" s="830">
        <f t="shared" si="178"/>
        <v>0</v>
      </c>
      <c r="AQ77" s="830">
        <f t="shared" si="179"/>
        <v>0</v>
      </c>
      <c r="AR77" s="830">
        <f t="shared" si="180"/>
        <v>0</v>
      </c>
      <c r="AS77" s="830">
        <f t="shared" si="181"/>
        <v>0</v>
      </c>
      <c r="AT77" s="830">
        <f t="shared" si="182"/>
        <v>0</v>
      </c>
      <c r="AU77" s="830">
        <f t="shared" si="183"/>
        <v>0</v>
      </c>
      <c r="AV77" s="830">
        <f t="shared" si="184"/>
        <v>0</v>
      </c>
      <c r="AW77" s="830">
        <f t="shared" si="185"/>
        <v>0</v>
      </c>
      <c r="AX77" s="830">
        <f t="shared" si="186"/>
        <v>0</v>
      </c>
      <c r="AY77" s="830">
        <f t="shared" si="187"/>
        <v>0</v>
      </c>
      <c r="AZ77" s="830">
        <f t="shared" si="188"/>
        <v>0</v>
      </c>
      <c r="BA77" s="830">
        <f t="shared" si="189"/>
        <v>0</v>
      </c>
      <c r="BB77" s="830">
        <f t="shared" si="190"/>
        <v>0</v>
      </c>
      <c r="BC77" s="830">
        <f t="shared" si="191"/>
        <v>0</v>
      </c>
      <c r="BD77" s="830">
        <f t="shared" si="192"/>
        <v>0</v>
      </c>
      <c r="BE77" s="830">
        <f t="shared" si="193"/>
        <v>0</v>
      </c>
      <c r="BF77" s="830">
        <f t="shared" si="194"/>
        <v>0</v>
      </c>
      <c r="BG77" s="830">
        <f t="shared" si="195"/>
        <v>0</v>
      </c>
      <c r="BH77" s="830">
        <f t="shared" si="196"/>
        <v>0</v>
      </c>
      <c r="BI77" s="830">
        <f t="shared" si="197"/>
        <v>0</v>
      </c>
      <c r="BJ77" s="830">
        <f t="shared" si="198"/>
        <v>0</v>
      </c>
      <c r="BK77" s="830">
        <f t="shared" si="199"/>
        <v>0</v>
      </c>
      <c r="BL77" s="830">
        <f t="shared" si="200"/>
        <v>0</v>
      </c>
      <c r="BM77" s="830">
        <f t="shared" si="201"/>
        <v>0</v>
      </c>
      <c r="BN77" s="830">
        <f t="shared" si="202"/>
        <v>0</v>
      </c>
      <c r="BO77" s="830">
        <f t="shared" si="203"/>
        <v>0</v>
      </c>
      <c r="BP77" s="830">
        <f t="shared" si="204"/>
        <v>0</v>
      </c>
      <c r="BQ77" s="830">
        <f t="shared" si="205"/>
        <v>0</v>
      </c>
      <c r="BR77" s="830">
        <f t="shared" si="206"/>
        <v>0</v>
      </c>
      <c r="BS77" s="830">
        <f t="shared" si="207"/>
        <v>0</v>
      </c>
      <c r="BT77" s="830">
        <f t="shared" si="208"/>
        <v>0</v>
      </c>
      <c r="BU77" s="830">
        <f t="shared" si="209"/>
        <v>0</v>
      </c>
      <c r="BV77" s="830">
        <f t="shared" si="210"/>
        <v>0</v>
      </c>
      <c r="BW77" s="830">
        <f t="shared" si="211"/>
        <v>0</v>
      </c>
      <c r="BX77" s="830">
        <f t="shared" si="212"/>
        <v>0</v>
      </c>
      <c r="BY77" s="827">
        <f t="shared" si="213"/>
        <v>0</v>
      </c>
      <c r="BZ77" s="519"/>
    </row>
    <row r="78" spans="1:78" customFormat="1" ht="21.6" customHeight="1" thickBot="1">
      <c r="A78" s="483"/>
      <c r="B78" s="843"/>
      <c r="C78" s="844"/>
      <c r="D78" s="826"/>
      <c r="E78" s="826">
        <f t="shared" si="141"/>
        <v>0</v>
      </c>
      <c r="F78" s="826">
        <f t="shared" si="142"/>
        <v>0</v>
      </c>
      <c r="G78" s="826">
        <f t="shared" si="143"/>
        <v>0</v>
      </c>
      <c r="H78" s="826">
        <f t="shared" si="144"/>
        <v>0</v>
      </c>
      <c r="I78" s="826">
        <f t="shared" si="145"/>
        <v>0</v>
      </c>
      <c r="J78" s="826">
        <f t="shared" si="146"/>
        <v>0</v>
      </c>
      <c r="K78" s="826">
        <f t="shared" si="147"/>
        <v>0</v>
      </c>
      <c r="L78" s="826">
        <f t="shared" si="148"/>
        <v>0</v>
      </c>
      <c r="M78" s="826">
        <f t="shared" si="149"/>
        <v>0</v>
      </c>
      <c r="N78" s="826">
        <f t="shared" si="150"/>
        <v>0</v>
      </c>
      <c r="O78" s="826">
        <f t="shared" si="151"/>
        <v>0</v>
      </c>
      <c r="P78" s="826">
        <f t="shared" si="152"/>
        <v>0</v>
      </c>
      <c r="Q78" s="826">
        <f t="shared" si="153"/>
        <v>0</v>
      </c>
      <c r="R78" s="826">
        <f t="shared" si="154"/>
        <v>0</v>
      </c>
      <c r="S78" s="826">
        <f t="shared" si="155"/>
        <v>0</v>
      </c>
      <c r="T78" s="826">
        <f t="shared" si="156"/>
        <v>0</v>
      </c>
      <c r="U78" s="826">
        <f t="shared" si="157"/>
        <v>0</v>
      </c>
      <c r="V78" s="826">
        <f t="shared" si="158"/>
        <v>0</v>
      </c>
      <c r="W78" s="826">
        <f t="shared" si="159"/>
        <v>0</v>
      </c>
      <c r="X78" s="826">
        <f t="shared" si="160"/>
        <v>0</v>
      </c>
      <c r="Y78" s="826">
        <f t="shared" si="161"/>
        <v>0</v>
      </c>
      <c r="Z78" s="826">
        <f t="shared" si="162"/>
        <v>0</v>
      </c>
      <c r="AA78" s="826">
        <f t="shared" si="163"/>
        <v>0</v>
      </c>
      <c r="AB78" s="826">
        <f t="shared" si="164"/>
        <v>0</v>
      </c>
      <c r="AC78" s="826">
        <f t="shared" si="165"/>
        <v>0</v>
      </c>
      <c r="AD78" s="826">
        <f t="shared" si="166"/>
        <v>0</v>
      </c>
      <c r="AE78" s="826">
        <f t="shared" si="167"/>
        <v>0</v>
      </c>
      <c r="AF78" s="826">
        <f t="shared" si="168"/>
        <v>0</v>
      </c>
      <c r="AG78" s="826">
        <f t="shared" si="169"/>
        <v>0</v>
      </c>
      <c r="AH78" s="826">
        <f t="shared" si="170"/>
        <v>0</v>
      </c>
      <c r="AI78" s="826">
        <f t="shared" si="171"/>
        <v>0</v>
      </c>
      <c r="AJ78" s="826">
        <f t="shared" si="172"/>
        <v>0</v>
      </c>
      <c r="AK78" s="826">
        <f t="shared" si="173"/>
        <v>0</v>
      </c>
      <c r="AL78" s="826">
        <f t="shared" si="174"/>
        <v>0</v>
      </c>
      <c r="AM78" s="826">
        <f t="shared" si="175"/>
        <v>0</v>
      </c>
      <c r="AN78" s="826">
        <f t="shared" si="176"/>
        <v>0</v>
      </c>
      <c r="AO78" s="826">
        <f t="shared" si="177"/>
        <v>0</v>
      </c>
      <c r="AP78" s="826">
        <f t="shared" si="178"/>
        <v>0</v>
      </c>
      <c r="AQ78" s="826">
        <f t="shared" si="179"/>
        <v>0</v>
      </c>
      <c r="AR78" s="826">
        <f t="shared" si="180"/>
        <v>0</v>
      </c>
      <c r="AS78" s="826">
        <f t="shared" si="181"/>
        <v>0</v>
      </c>
      <c r="AT78" s="826">
        <f t="shared" si="182"/>
        <v>0</v>
      </c>
      <c r="AU78" s="826">
        <f t="shared" si="183"/>
        <v>0</v>
      </c>
      <c r="AV78" s="826">
        <f t="shared" si="184"/>
        <v>0</v>
      </c>
      <c r="AW78" s="826">
        <f t="shared" si="185"/>
        <v>0</v>
      </c>
      <c r="AX78" s="826">
        <f t="shared" si="186"/>
        <v>0</v>
      </c>
      <c r="AY78" s="826">
        <f t="shared" si="187"/>
        <v>0</v>
      </c>
      <c r="AZ78" s="826">
        <f t="shared" si="188"/>
        <v>0</v>
      </c>
      <c r="BA78" s="826">
        <f t="shared" si="189"/>
        <v>0</v>
      </c>
      <c r="BB78" s="826">
        <f t="shared" si="190"/>
        <v>0</v>
      </c>
      <c r="BC78" s="826">
        <f t="shared" si="191"/>
        <v>0</v>
      </c>
      <c r="BD78" s="826">
        <f t="shared" si="192"/>
        <v>0</v>
      </c>
      <c r="BE78" s="826">
        <f t="shared" si="193"/>
        <v>0</v>
      </c>
      <c r="BF78" s="826">
        <f t="shared" si="194"/>
        <v>0</v>
      </c>
      <c r="BG78" s="826">
        <f t="shared" si="195"/>
        <v>0</v>
      </c>
      <c r="BH78" s="826">
        <f t="shared" si="196"/>
        <v>0</v>
      </c>
      <c r="BI78" s="826">
        <f t="shared" si="197"/>
        <v>0</v>
      </c>
      <c r="BJ78" s="826">
        <f t="shared" si="198"/>
        <v>0</v>
      </c>
      <c r="BK78" s="826">
        <f t="shared" si="199"/>
        <v>0</v>
      </c>
      <c r="BL78" s="826">
        <f t="shared" si="200"/>
        <v>0</v>
      </c>
      <c r="BM78" s="826">
        <f t="shared" si="201"/>
        <v>0</v>
      </c>
      <c r="BN78" s="826">
        <f t="shared" si="202"/>
        <v>0</v>
      </c>
      <c r="BO78" s="826">
        <f t="shared" si="203"/>
        <v>0</v>
      </c>
      <c r="BP78" s="826">
        <f t="shared" si="204"/>
        <v>0</v>
      </c>
      <c r="BQ78" s="826">
        <f t="shared" si="205"/>
        <v>0</v>
      </c>
      <c r="BR78" s="826">
        <f t="shared" si="206"/>
        <v>0</v>
      </c>
      <c r="BS78" s="826">
        <f t="shared" si="207"/>
        <v>0</v>
      </c>
      <c r="BT78" s="826">
        <f t="shared" si="208"/>
        <v>0</v>
      </c>
      <c r="BU78" s="826">
        <f t="shared" si="209"/>
        <v>0</v>
      </c>
      <c r="BV78" s="826">
        <f t="shared" si="210"/>
        <v>0</v>
      </c>
      <c r="BW78" s="826">
        <f t="shared" si="211"/>
        <v>0</v>
      </c>
      <c r="BX78" s="826">
        <f t="shared" si="212"/>
        <v>0</v>
      </c>
      <c r="BY78" s="827">
        <f t="shared" si="213"/>
        <v>0</v>
      </c>
      <c r="BZ78" s="519"/>
    </row>
    <row r="79" spans="1:78" customFormat="1" ht="21.6" customHeight="1">
      <c r="A79" s="483"/>
      <c r="B79" s="841"/>
      <c r="C79" s="842"/>
      <c r="D79" s="830"/>
      <c r="E79" s="830">
        <f t="shared" si="141"/>
        <v>0</v>
      </c>
      <c r="F79" s="830">
        <f t="shared" si="142"/>
        <v>0</v>
      </c>
      <c r="G79" s="830">
        <f t="shared" si="143"/>
        <v>0</v>
      </c>
      <c r="H79" s="830">
        <f t="shared" si="144"/>
        <v>0</v>
      </c>
      <c r="I79" s="830">
        <f t="shared" si="145"/>
        <v>0</v>
      </c>
      <c r="J79" s="830">
        <f t="shared" si="146"/>
        <v>0</v>
      </c>
      <c r="K79" s="830">
        <f t="shared" si="147"/>
        <v>0</v>
      </c>
      <c r="L79" s="830">
        <f t="shared" si="148"/>
        <v>0</v>
      </c>
      <c r="M79" s="830">
        <f t="shared" si="149"/>
        <v>0</v>
      </c>
      <c r="N79" s="830">
        <f t="shared" si="150"/>
        <v>0</v>
      </c>
      <c r="O79" s="830">
        <f t="shared" si="151"/>
        <v>0</v>
      </c>
      <c r="P79" s="830">
        <f t="shared" si="152"/>
        <v>0</v>
      </c>
      <c r="Q79" s="830">
        <f t="shared" si="153"/>
        <v>0</v>
      </c>
      <c r="R79" s="830">
        <f t="shared" si="154"/>
        <v>0</v>
      </c>
      <c r="S79" s="830">
        <f t="shared" si="155"/>
        <v>0</v>
      </c>
      <c r="T79" s="830">
        <f t="shared" si="156"/>
        <v>0</v>
      </c>
      <c r="U79" s="830">
        <f t="shared" si="157"/>
        <v>0</v>
      </c>
      <c r="V79" s="830">
        <f t="shared" si="158"/>
        <v>0</v>
      </c>
      <c r="W79" s="830">
        <f t="shared" si="159"/>
        <v>0</v>
      </c>
      <c r="X79" s="830">
        <f t="shared" si="160"/>
        <v>0</v>
      </c>
      <c r="Y79" s="830">
        <f t="shared" si="161"/>
        <v>0</v>
      </c>
      <c r="Z79" s="830">
        <f t="shared" si="162"/>
        <v>0</v>
      </c>
      <c r="AA79" s="830">
        <f t="shared" si="163"/>
        <v>0</v>
      </c>
      <c r="AB79" s="830">
        <f t="shared" si="164"/>
        <v>0</v>
      </c>
      <c r="AC79" s="830">
        <f t="shared" si="165"/>
        <v>0</v>
      </c>
      <c r="AD79" s="830">
        <f t="shared" si="166"/>
        <v>0</v>
      </c>
      <c r="AE79" s="830">
        <f t="shared" si="167"/>
        <v>0</v>
      </c>
      <c r="AF79" s="830">
        <f t="shared" si="168"/>
        <v>0</v>
      </c>
      <c r="AG79" s="830">
        <f t="shared" si="169"/>
        <v>0</v>
      </c>
      <c r="AH79" s="830">
        <f t="shared" si="170"/>
        <v>0</v>
      </c>
      <c r="AI79" s="830">
        <f t="shared" si="171"/>
        <v>0</v>
      </c>
      <c r="AJ79" s="830">
        <f t="shared" si="172"/>
        <v>0</v>
      </c>
      <c r="AK79" s="830">
        <f t="shared" si="173"/>
        <v>0</v>
      </c>
      <c r="AL79" s="830">
        <f t="shared" si="174"/>
        <v>0</v>
      </c>
      <c r="AM79" s="830">
        <f t="shared" si="175"/>
        <v>0</v>
      </c>
      <c r="AN79" s="830">
        <f t="shared" si="176"/>
        <v>0</v>
      </c>
      <c r="AO79" s="830">
        <f t="shared" si="177"/>
        <v>0</v>
      </c>
      <c r="AP79" s="830">
        <f t="shared" si="178"/>
        <v>0</v>
      </c>
      <c r="AQ79" s="830">
        <f t="shared" si="179"/>
        <v>0</v>
      </c>
      <c r="AR79" s="830">
        <f t="shared" si="180"/>
        <v>0</v>
      </c>
      <c r="AS79" s="830">
        <f t="shared" si="181"/>
        <v>0</v>
      </c>
      <c r="AT79" s="830">
        <f t="shared" si="182"/>
        <v>0</v>
      </c>
      <c r="AU79" s="830">
        <f t="shared" si="183"/>
        <v>0</v>
      </c>
      <c r="AV79" s="830">
        <f t="shared" si="184"/>
        <v>0</v>
      </c>
      <c r="AW79" s="830">
        <f t="shared" si="185"/>
        <v>0</v>
      </c>
      <c r="AX79" s="830">
        <f t="shared" si="186"/>
        <v>0</v>
      </c>
      <c r="AY79" s="830">
        <f t="shared" si="187"/>
        <v>0</v>
      </c>
      <c r="AZ79" s="830">
        <f t="shared" si="188"/>
        <v>0</v>
      </c>
      <c r="BA79" s="830">
        <f t="shared" si="189"/>
        <v>0</v>
      </c>
      <c r="BB79" s="830">
        <f t="shared" si="190"/>
        <v>0</v>
      </c>
      <c r="BC79" s="830">
        <f t="shared" si="191"/>
        <v>0</v>
      </c>
      <c r="BD79" s="830">
        <f t="shared" si="192"/>
        <v>0</v>
      </c>
      <c r="BE79" s="830">
        <f t="shared" si="193"/>
        <v>0</v>
      </c>
      <c r="BF79" s="830">
        <f t="shared" si="194"/>
        <v>0</v>
      </c>
      <c r="BG79" s="830">
        <f t="shared" si="195"/>
        <v>0</v>
      </c>
      <c r="BH79" s="830">
        <f t="shared" si="196"/>
        <v>0</v>
      </c>
      <c r="BI79" s="830">
        <f t="shared" si="197"/>
        <v>0</v>
      </c>
      <c r="BJ79" s="830">
        <f t="shared" si="198"/>
        <v>0</v>
      </c>
      <c r="BK79" s="830">
        <f t="shared" si="199"/>
        <v>0</v>
      </c>
      <c r="BL79" s="830">
        <f t="shared" si="200"/>
        <v>0</v>
      </c>
      <c r="BM79" s="830">
        <f t="shared" si="201"/>
        <v>0</v>
      </c>
      <c r="BN79" s="830">
        <f t="shared" si="202"/>
        <v>0</v>
      </c>
      <c r="BO79" s="830">
        <f t="shared" si="203"/>
        <v>0</v>
      </c>
      <c r="BP79" s="830">
        <f t="shared" si="204"/>
        <v>0</v>
      </c>
      <c r="BQ79" s="830">
        <f t="shared" si="205"/>
        <v>0</v>
      </c>
      <c r="BR79" s="830">
        <f t="shared" si="206"/>
        <v>0</v>
      </c>
      <c r="BS79" s="830">
        <f t="shared" si="207"/>
        <v>0</v>
      </c>
      <c r="BT79" s="830">
        <f t="shared" si="208"/>
        <v>0</v>
      </c>
      <c r="BU79" s="830">
        <f t="shared" si="209"/>
        <v>0</v>
      </c>
      <c r="BV79" s="830">
        <f t="shared" si="210"/>
        <v>0</v>
      </c>
      <c r="BW79" s="830">
        <f t="shared" si="211"/>
        <v>0</v>
      </c>
      <c r="BX79" s="830">
        <f t="shared" si="212"/>
        <v>0</v>
      </c>
      <c r="BY79" s="827">
        <f t="shared" si="213"/>
        <v>0</v>
      </c>
      <c r="BZ79" s="519"/>
    </row>
    <row r="80" spans="1:78" customFormat="1" ht="21.6" customHeight="1">
      <c r="A80" s="483"/>
      <c r="B80" s="850" t="s">
        <v>1261</v>
      </c>
      <c r="C80" s="850"/>
      <c r="D80" s="845">
        <f>SUM(D68:D79)</f>
        <v>0</v>
      </c>
      <c r="E80" s="845">
        <f t="shared" ref="E80:BP80" si="214">SUM(E68:E79)</f>
        <v>0</v>
      </c>
      <c r="F80" s="845">
        <f t="shared" si="214"/>
        <v>0</v>
      </c>
      <c r="G80" s="845">
        <f t="shared" si="214"/>
        <v>0</v>
      </c>
      <c r="H80" s="845">
        <f t="shared" si="214"/>
        <v>0</v>
      </c>
      <c r="I80" s="845">
        <f t="shared" si="214"/>
        <v>0</v>
      </c>
      <c r="J80" s="845">
        <f t="shared" si="214"/>
        <v>0</v>
      </c>
      <c r="K80" s="845">
        <f t="shared" si="214"/>
        <v>0</v>
      </c>
      <c r="L80" s="845">
        <f t="shared" si="214"/>
        <v>0</v>
      </c>
      <c r="M80" s="845">
        <f t="shared" si="214"/>
        <v>0</v>
      </c>
      <c r="N80" s="845">
        <f t="shared" si="214"/>
        <v>0</v>
      </c>
      <c r="O80" s="845">
        <f t="shared" si="214"/>
        <v>0</v>
      </c>
      <c r="P80" s="845">
        <f t="shared" si="214"/>
        <v>0</v>
      </c>
      <c r="Q80" s="845">
        <f t="shared" si="214"/>
        <v>0</v>
      </c>
      <c r="R80" s="845">
        <f t="shared" si="214"/>
        <v>0</v>
      </c>
      <c r="S80" s="845">
        <f t="shared" si="214"/>
        <v>0</v>
      </c>
      <c r="T80" s="845">
        <f t="shared" si="214"/>
        <v>0</v>
      </c>
      <c r="U80" s="845">
        <f t="shared" si="214"/>
        <v>0</v>
      </c>
      <c r="V80" s="845">
        <f t="shared" si="214"/>
        <v>0</v>
      </c>
      <c r="W80" s="845">
        <f t="shared" si="214"/>
        <v>0</v>
      </c>
      <c r="X80" s="845">
        <f t="shared" si="214"/>
        <v>0</v>
      </c>
      <c r="Y80" s="845">
        <f t="shared" si="214"/>
        <v>0</v>
      </c>
      <c r="Z80" s="845">
        <f t="shared" si="214"/>
        <v>0</v>
      </c>
      <c r="AA80" s="845">
        <f t="shared" si="214"/>
        <v>0</v>
      </c>
      <c r="AB80" s="845">
        <f t="shared" si="214"/>
        <v>0</v>
      </c>
      <c r="AC80" s="845">
        <f t="shared" si="214"/>
        <v>0</v>
      </c>
      <c r="AD80" s="845">
        <f t="shared" si="214"/>
        <v>0</v>
      </c>
      <c r="AE80" s="845">
        <f t="shared" si="214"/>
        <v>0</v>
      </c>
      <c r="AF80" s="845">
        <f t="shared" si="214"/>
        <v>0</v>
      </c>
      <c r="AG80" s="845">
        <f t="shared" si="214"/>
        <v>0</v>
      </c>
      <c r="AH80" s="845">
        <f t="shared" si="214"/>
        <v>0</v>
      </c>
      <c r="AI80" s="845">
        <f t="shared" si="214"/>
        <v>0</v>
      </c>
      <c r="AJ80" s="845">
        <f t="shared" si="214"/>
        <v>0</v>
      </c>
      <c r="AK80" s="845">
        <f t="shared" si="214"/>
        <v>0</v>
      </c>
      <c r="AL80" s="845">
        <f t="shared" si="214"/>
        <v>0</v>
      </c>
      <c r="AM80" s="845">
        <f t="shared" si="214"/>
        <v>0</v>
      </c>
      <c r="AN80" s="845">
        <f t="shared" si="214"/>
        <v>0</v>
      </c>
      <c r="AO80" s="845">
        <f t="shared" si="214"/>
        <v>0</v>
      </c>
      <c r="AP80" s="845">
        <f t="shared" si="214"/>
        <v>0</v>
      </c>
      <c r="AQ80" s="845">
        <f t="shared" si="214"/>
        <v>0</v>
      </c>
      <c r="AR80" s="845">
        <f t="shared" si="214"/>
        <v>0</v>
      </c>
      <c r="AS80" s="845">
        <f t="shared" si="214"/>
        <v>0</v>
      </c>
      <c r="AT80" s="845">
        <f t="shared" si="214"/>
        <v>0</v>
      </c>
      <c r="AU80" s="845">
        <f t="shared" si="214"/>
        <v>0</v>
      </c>
      <c r="AV80" s="845">
        <f t="shared" si="214"/>
        <v>0</v>
      </c>
      <c r="AW80" s="845">
        <f t="shared" si="214"/>
        <v>0</v>
      </c>
      <c r="AX80" s="845">
        <f t="shared" si="214"/>
        <v>0</v>
      </c>
      <c r="AY80" s="845">
        <f t="shared" si="214"/>
        <v>0</v>
      </c>
      <c r="AZ80" s="845">
        <f t="shared" si="214"/>
        <v>0</v>
      </c>
      <c r="BA80" s="845">
        <f t="shared" si="214"/>
        <v>0</v>
      </c>
      <c r="BB80" s="845">
        <f t="shared" si="214"/>
        <v>0</v>
      </c>
      <c r="BC80" s="845">
        <f t="shared" si="214"/>
        <v>0</v>
      </c>
      <c r="BD80" s="845">
        <f t="shared" si="214"/>
        <v>0</v>
      </c>
      <c r="BE80" s="845">
        <f t="shared" si="214"/>
        <v>0</v>
      </c>
      <c r="BF80" s="845">
        <f t="shared" si="214"/>
        <v>0</v>
      </c>
      <c r="BG80" s="845">
        <f t="shared" si="214"/>
        <v>0</v>
      </c>
      <c r="BH80" s="845">
        <f t="shared" si="214"/>
        <v>0</v>
      </c>
      <c r="BI80" s="845">
        <f t="shared" si="214"/>
        <v>0</v>
      </c>
      <c r="BJ80" s="845">
        <f t="shared" si="214"/>
        <v>0</v>
      </c>
      <c r="BK80" s="845">
        <f t="shared" si="214"/>
        <v>0</v>
      </c>
      <c r="BL80" s="845">
        <f t="shared" si="214"/>
        <v>0</v>
      </c>
      <c r="BM80" s="845">
        <f t="shared" si="214"/>
        <v>0</v>
      </c>
      <c r="BN80" s="845">
        <f t="shared" si="214"/>
        <v>0</v>
      </c>
      <c r="BO80" s="845">
        <f t="shared" si="214"/>
        <v>0</v>
      </c>
      <c r="BP80" s="845">
        <f t="shared" si="214"/>
        <v>0</v>
      </c>
      <c r="BQ80" s="845">
        <f t="shared" ref="BQ80:BX80" si="215">SUM(BQ68:BQ79)</f>
        <v>0</v>
      </c>
      <c r="BR80" s="845">
        <f t="shared" si="215"/>
        <v>0</v>
      </c>
      <c r="BS80" s="845">
        <f t="shared" si="215"/>
        <v>0</v>
      </c>
      <c r="BT80" s="845">
        <f t="shared" si="215"/>
        <v>0</v>
      </c>
      <c r="BU80" s="845">
        <f t="shared" si="215"/>
        <v>0</v>
      </c>
      <c r="BV80" s="845">
        <f t="shared" si="215"/>
        <v>0</v>
      </c>
      <c r="BW80" s="845">
        <f t="shared" si="215"/>
        <v>0</v>
      </c>
      <c r="BX80" s="845">
        <f t="shared" si="215"/>
        <v>0</v>
      </c>
      <c r="BY80" s="827">
        <f>SUM(D80:BX80)</f>
        <v>0</v>
      </c>
      <c r="BZ80" s="519"/>
    </row>
    <row r="81" spans="1:78" customFormat="1" ht="7.9" customHeight="1">
      <c r="A81" s="483"/>
    </row>
    <row r="82" spans="1:78" customFormat="1" ht="7.9" customHeight="1">
      <c r="A82" s="483"/>
      <c r="B82" s="789"/>
      <c r="C82" s="790"/>
      <c r="D82" s="791"/>
      <c r="E82" s="792"/>
      <c r="F82" s="792"/>
      <c r="G82" s="793"/>
      <c r="H82" s="794"/>
      <c r="I82" s="795"/>
      <c r="J82" s="791"/>
      <c r="K82" s="791"/>
      <c r="L82" s="794"/>
      <c r="M82" s="794"/>
      <c r="N82" s="794"/>
      <c r="O82" s="794"/>
      <c r="P82" s="794"/>
      <c r="Q82" s="794"/>
      <c r="R82" s="794"/>
      <c r="S82" s="794"/>
      <c r="T82" s="794"/>
      <c r="U82" s="794"/>
      <c r="V82" s="794"/>
      <c r="W82" s="794"/>
      <c r="X82" s="794"/>
      <c r="Y82" s="794"/>
      <c r="Z82" s="794"/>
      <c r="AA82" s="794"/>
      <c r="AB82" s="794"/>
      <c r="AC82" s="794"/>
      <c r="AD82" s="794"/>
      <c r="AE82" s="794"/>
      <c r="AF82" s="794"/>
      <c r="AG82" s="794"/>
      <c r="AH82" s="794"/>
      <c r="AI82" s="794"/>
      <c r="AJ82" s="794"/>
      <c r="AK82" s="794"/>
      <c r="AL82" s="794"/>
      <c r="AM82" s="794"/>
      <c r="AN82" s="794"/>
      <c r="AO82" s="794"/>
      <c r="AP82" s="794"/>
      <c r="AQ82" s="794"/>
      <c r="AR82" s="794"/>
      <c r="AS82" s="794"/>
      <c r="AT82" s="794"/>
      <c r="AU82" s="794"/>
      <c r="AV82" s="794"/>
      <c r="AW82" s="794"/>
      <c r="AX82" s="794"/>
      <c r="AY82" s="794"/>
      <c r="AZ82" s="794"/>
      <c r="BA82" s="794"/>
      <c r="BB82" s="794"/>
      <c r="BC82" s="794"/>
      <c r="BD82" s="794"/>
      <c r="BE82" s="794"/>
      <c r="BF82" s="794"/>
      <c r="BG82" s="794"/>
      <c r="BH82" s="794"/>
      <c r="BI82" s="794"/>
      <c r="BJ82" s="794"/>
      <c r="BK82" s="794"/>
      <c r="BL82" s="794"/>
      <c r="BM82" s="794"/>
      <c r="BN82" s="794"/>
      <c r="BO82" s="794"/>
      <c r="BP82" s="794"/>
      <c r="BQ82" s="794"/>
      <c r="BR82" s="794"/>
      <c r="BS82" s="794"/>
      <c r="BT82" s="794"/>
      <c r="BU82" s="794"/>
      <c r="BV82" s="794"/>
      <c r="BW82" s="794"/>
      <c r="BX82" s="794"/>
      <c r="BY82" s="794"/>
    </row>
    <row r="83" spans="1:78" customFormat="1" ht="7.9" customHeight="1">
      <c r="A83" s="483"/>
    </row>
    <row r="84" spans="1:78" customFormat="1" ht="21.6" customHeight="1">
      <c r="A84" s="483"/>
      <c r="B84" s="849" t="s">
        <v>1262</v>
      </c>
      <c r="C84" s="849"/>
      <c r="D84" s="809">
        <f t="shared" ref="D84:AI84" si="216">D96+D111</f>
        <v>0</v>
      </c>
      <c r="E84" s="809">
        <f t="shared" si="216"/>
        <v>0</v>
      </c>
      <c r="F84" s="809">
        <f t="shared" si="216"/>
        <v>0</v>
      </c>
      <c r="G84" s="809">
        <f t="shared" si="216"/>
        <v>0</v>
      </c>
      <c r="H84" s="809">
        <f t="shared" si="216"/>
        <v>0</v>
      </c>
      <c r="I84" s="809">
        <f t="shared" si="216"/>
        <v>0</v>
      </c>
      <c r="J84" s="809">
        <f t="shared" si="216"/>
        <v>0</v>
      </c>
      <c r="K84" s="809">
        <f t="shared" si="216"/>
        <v>0</v>
      </c>
      <c r="L84" s="809">
        <f t="shared" si="216"/>
        <v>0</v>
      </c>
      <c r="M84" s="809">
        <f t="shared" si="216"/>
        <v>0</v>
      </c>
      <c r="N84" s="809">
        <f t="shared" si="216"/>
        <v>0</v>
      </c>
      <c r="O84" s="809">
        <f t="shared" si="216"/>
        <v>0</v>
      </c>
      <c r="P84" s="809">
        <f t="shared" si="216"/>
        <v>0</v>
      </c>
      <c r="Q84" s="809">
        <f t="shared" si="216"/>
        <v>0</v>
      </c>
      <c r="R84" s="809">
        <f t="shared" si="216"/>
        <v>0</v>
      </c>
      <c r="S84" s="809">
        <f t="shared" si="216"/>
        <v>0</v>
      </c>
      <c r="T84" s="809">
        <f t="shared" si="216"/>
        <v>0</v>
      </c>
      <c r="U84" s="809">
        <f t="shared" si="216"/>
        <v>0</v>
      </c>
      <c r="V84" s="809">
        <f t="shared" si="216"/>
        <v>0</v>
      </c>
      <c r="W84" s="809">
        <f t="shared" si="216"/>
        <v>0</v>
      </c>
      <c r="X84" s="809">
        <f t="shared" si="216"/>
        <v>0</v>
      </c>
      <c r="Y84" s="809">
        <f t="shared" si="216"/>
        <v>0</v>
      </c>
      <c r="Z84" s="809">
        <f t="shared" si="216"/>
        <v>0</v>
      </c>
      <c r="AA84" s="809">
        <f t="shared" si="216"/>
        <v>0</v>
      </c>
      <c r="AB84" s="809">
        <f t="shared" si="216"/>
        <v>0</v>
      </c>
      <c r="AC84" s="809">
        <f t="shared" si="216"/>
        <v>0</v>
      </c>
      <c r="AD84" s="809">
        <f t="shared" si="216"/>
        <v>0</v>
      </c>
      <c r="AE84" s="809">
        <f t="shared" si="216"/>
        <v>0</v>
      </c>
      <c r="AF84" s="809">
        <f t="shared" si="216"/>
        <v>0</v>
      </c>
      <c r="AG84" s="809">
        <f t="shared" si="216"/>
        <v>0</v>
      </c>
      <c r="AH84" s="809">
        <f t="shared" si="216"/>
        <v>0</v>
      </c>
      <c r="AI84" s="809">
        <f t="shared" si="216"/>
        <v>0</v>
      </c>
      <c r="AJ84" s="809">
        <f t="shared" ref="AJ84:BO84" si="217">AJ96+AJ111</f>
        <v>0</v>
      </c>
      <c r="AK84" s="809">
        <f t="shared" si="217"/>
        <v>0</v>
      </c>
      <c r="AL84" s="809">
        <f t="shared" si="217"/>
        <v>0</v>
      </c>
      <c r="AM84" s="809">
        <f t="shared" si="217"/>
        <v>0</v>
      </c>
      <c r="AN84" s="809">
        <f t="shared" si="217"/>
        <v>0</v>
      </c>
      <c r="AO84" s="809">
        <f t="shared" si="217"/>
        <v>0</v>
      </c>
      <c r="AP84" s="809">
        <f t="shared" si="217"/>
        <v>0</v>
      </c>
      <c r="AQ84" s="809">
        <f t="shared" si="217"/>
        <v>0</v>
      </c>
      <c r="AR84" s="809">
        <f t="shared" si="217"/>
        <v>0</v>
      </c>
      <c r="AS84" s="809">
        <f t="shared" si="217"/>
        <v>0</v>
      </c>
      <c r="AT84" s="809">
        <f t="shared" si="217"/>
        <v>0</v>
      </c>
      <c r="AU84" s="809">
        <f t="shared" si="217"/>
        <v>0</v>
      </c>
      <c r="AV84" s="809">
        <f t="shared" si="217"/>
        <v>0</v>
      </c>
      <c r="AW84" s="809">
        <f t="shared" si="217"/>
        <v>0</v>
      </c>
      <c r="AX84" s="809">
        <f t="shared" si="217"/>
        <v>0</v>
      </c>
      <c r="AY84" s="809">
        <f t="shared" si="217"/>
        <v>0</v>
      </c>
      <c r="AZ84" s="809">
        <f t="shared" si="217"/>
        <v>0</v>
      </c>
      <c r="BA84" s="809">
        <f t="shared" si="217"/>
        <v>0</v>
      </c>
      <c r="BB84" s="809">
        <f t="shared" si="217"/>
        <v>0</v>
      </c>
      <c r="BC84" s="809">
        <f t="shared" si="217"/>
        <v>0</v>
      </c>
      <c r="BD84" s="809">
        <f t="shared" si="217"/>
        <v>0</v>
      </c>
      <c r="BE84" s="809">
        <f t="shared" si="217"/>
        <v>0</v>
      </c>
      <c r="BF84" s="809">
        <f t="shared" si="217"/>
        <v>0</v>
      </c>
      <c r="BG84" s="809">
        <f t="shared" si="217"/>
        <v>0</v>
      </c>
      <c r="BH84" s="809">
        <f t="shared" si="217"/>
        <v>0</v>
      </c>
      <c r="BI84" s="809">
        <f t="shared" si="217"/>
        <v>0</v>
      </c>
      <c r="BJ84" s="809">
        <f t="shared" si="217"/>
        <v>0</v>
      </c>
      <c r="BK84" s="809">
        <f t="shared" si="217"/>
        <v>0</v>
      </c>
      <c r="BL84" s="809">
        <f t="shared" si="217"/>
        <v>0</v>
      </c>
      <c r="BM84" s="809">
        <f t="shared" si="217"/>
        <v>0</v>
      </c>
      <c r="BN84" s="809">
        <f t="shared" si="217"/>
        <v>0</v>
      </c>
      <c r="BO84" s="809">
        <f t="shared" si="217"/>
        <v>0</v>
      </c>
      <c r="BP84" s="809">
        <f t="shared" ref="BP84:BX84" si="218">BP96+BP111</f>
        <v>0</v>
      </c>
      <c r="BQ84" s="809">
        <f t="shared" si="218"/>
        <v>0</v>
      </c>
      <c r="BR84" s="809">
        <f t="shared" si="218"/>
        <v>0</v>
      </c>
      <c r="BS84" s="809">
        <f t="shared" si="218"/>
        <v>0</v>
      </c>
      <c r="BT84" s="809">
        <f t="shared" si="218"/>
        <v>0</v>
      </c>
      <c r="BU84" s="809">
        <f t="shared" si="218"/>
        <v>0</v>
      </c>
      <c r="BV84" s="809">
        <f t="shared" si="218"/>
        <v>0</v>
      </c>
      <c r="BW84" s="809">
        <f t="shared" si="218"/>
        <v>0</v>
      </c>
      <c r="BX84" s="809">
        <f t="shared" si="218"/>
        <v>0</v>
      </c>
      <c r="BY84" s="763"/>
      <c r="BZ84" s="519"/>
    </row>
    <row r="85" spans="1:78" customFormat="1" ht="21.6" customHeight="1" thickBot="1">
      <c r="A85" s="483"/>
      <c r="B85" s="843">
        <v>45989</v>
      </c>
      <c r="C85" s="844" t="s">
        <v>1255</v>
      </c>
      <c r="D85" s="826"/>
      <c r="E85" s="826">
        <f t="shared" ref="E85:E95" si="219">IF(ISNUMBER(E$22), IF(E$22 &gt; 0, D85 * (1 + E$22), D85), D85)</f>
        <v>0</v>
      </c>
      <c r="F85" s="826">
        <f t="shared" ref="F85:F95" si="220">IF(ISNUMBER(F$22), IF(F$22 &gt; 0, E85 * (1 + F$22), E85), E85)</f>
        <v>0</v>
      </c>
      <c r="G85" s="826">
        <f t="shared" ref="G85:G95" si="221">IF(ISNUMBER(G$22), IF(G$22 &gt; 0, F85 * (1 + G$22), F85), F85)</f>
        <v>0</v>
      </c>
      <c r="H85" s="826">
        <f t="shared" ref="H85:H95" si="222">IF(ISNUMBER(H$22), IF(H$22 &gt; 0, G85 * (1 + H$22), G85), G85)</f>
        <v>0</v>
      </c>
      <c r="I85" s="826">
        <f t="shared" ref="I85:I95" si="223">IF(ISNUMBER(I$22), IF(I$22 &gt; 0, H85 * (1 + I$22), H85), H85)</f>
        <v>0</v>
      </c>
      <c r="J85" s="826">
        <f t="shared" ref="J85:J95" si="224">IF(ISNUMBER(J$22), IF(J$22 &gt; 0, I85 * (1 + J$22), I85), I85)</f>
        <v>0</v>
      </c>
      <c r="K85" s="826">
        <f t="shared" ref="K85:K95" si="225">IF(ISNUMBER(K$22), IF(K$22 &gt; 0, J85 * (1 + K$22), J85), J85)</f>
        <v>0</v>
      </c>
      <c r="L85" s="826">
        <f t="shared" ref="L85:L95" si="226">IF(ISNUMBER(L$22), IF(L$22 &gt; 0, K85 * (1 + L$22), K85), K85)</f>
        <v>0</v>
      </c>
      <c r="M85" s="826">
        <f t="shared" ref="M85:M95" si="227">IF(ISNUMBER(M$22), IF(M$22 &gt; 0, L85 * (1 + M$22), L85), L85)</f>
        <v>0</v>
      </c>
      <c r="N85" s="826">
        <f t="shared" ref="N85:N95" si="228">IF(ISNUMBER(N$22), IF(N$22 &gt; 0, M85 * (1 + N$22), M85), M85)</f>
        <v>0</v>
      </c>
      <c r="O85" s="826">
        <f t="shared" ref="O85:O95" si="229">IF(ISNUMBER(O$22), IF(O$22 &gt; 0, N85 * (1 + O$22), N85), N85)</f>
        <v>0</v>
      </c>
      <c r="P85" s="826">
        <f t="shared" ref="P85:P95" si="230">IF(ISNUMBER(P$22), IF(P$22 &gt; 0, O85 * (1 + P$22), O85), O85)</f>
        <v>0</v>
      </c>
      <c r="Q85" s="826">
        <f t="shared" ref="Q85:Q95" si="231">IF(ISNUMBER(Q$22), IF(Q$22 &gt; 0, P85 * (1 + Q$22), P85), P85)</f>
        <v>0</v>
      </c>
      <c r="R85" s="826">
        <f t="shared" ref="R85:R95" si="232">IF(ISNUMBER(R$22), IF(R$22 &gt; 0, Q85 * (1 + R$22), Q85), Q85)</f>
        <v>0</v>
      </c>
      <c r="S85" s="826">
        <f t="shared" ref="S85:S95" si="233">IF(ISNUMBER(S$22), IF(S$22 &gt; 0, R85 * (1 + S$22), R85), R85)</f>
        <v>0</v>
      </c>
      <c r="T85" s="826">
        <f t="shared" ref="T85:T95" si="234">IF(ISNUMBER(T$22), IF(T$22 &gt; 0, S85 * (1 + T$22), S85), S85)</f>
        <v>0</v>
      </c>
      <c r="U85" s="826">
        <f t="shared" ref="U85:U95" si="235">IF(ISNUMBER(U$22), IF(U$22 &gt; 0, T85 * (1 + U$22), T85), T85)</f>
        <v>0</v>
      </c>
      <c r="V85" s="826">
        <f t="shared" ref="V85:V95" si="236">IF(ISNUMBER(V$22), IF(V$22 &gt; 0, U85 * (1 + V$22), U85), U85)</f>
        <v>0</v>
      </c>
      <c r="W85" s="826">
        <f t="shared" ref="W85:W95" si="237">IF(ISNUMBER(W$22), IF(W$22 &gt; 0, V85 * (1 + W$22), V85), V85)</f>
        <v>0</v>
      </c>
      <c r="X85" s="826">
        <f t="shared" ref="X85:X95" si="238">IF(ISNUMBER(X$22), IF(X$22 &gt; 0, W85 * (1 + X$22), W85), W85)</f>
        <v>0</v>
      </c>
      <c r="Y85" s="826">
        <f t="shared" ref="Y85:Y95" si="239">IF(ISNUMBER(Y$22), IF(Y$22 &gt; 0, X85 * (1 + Y$22), X85), X85)</f>
        <v>0</v>
      </c>
      <c r="Z85" s="826">
        <f t="shared" ref="Z85:Z95" si="240">IF(ISNUMBER(Z$22), IF(Z$22 &gt; 0, Y85 * (1 + Z$22), Y85), Y85)</f>
        <v>0</v>
      </c>
      <c r="AA85" s="826">
        <f t="shared" ref="AA85:AA95" si="241">IF(ISNUMBER(AA$22), IF(AA$22 &gt; 0, Z85 * (1 + AA$22), Z85), Z85)</f>
        <v>0</v>
      </c>
      <c r="AB85" s="826">
        <f t="shared" ref="AB85:AB95" si="242">IF(ISNUMBER(AB$22), IF(AB$22 &gt; 0, AA85 * (1 + AB$22), AA85), AA85)</f>
        <v>0</v>
      </c>
      <c r="AC85" s="826">
        <f t="shared" ref="AC85:AC95" si="243">IF(ISNUMBER(AC$22), IF(AC$22 &gt; 0, AB85 * (1 + AC$22), AB85), AB85)</f>
        <v>0</v>
      </c>
      <c r="AD85" s="826">
        <f t="shared" ref="AD85:AD95" si="244">IF(ISNUMBER(AD$22), IF(AD$22 &gt; 0, AC85 * (1 + AD$22), AC85), AC85)</f>
        <v>0</v>
      </c>
      <c r="AE85" s="826">
        <f t="shared" ref="AE85:AE95" si="245">IF(ISNUMBER(AE$22), IF(AE$22 &gt; 0, AD85 * (1 + AE$22), AD85), AD85)</f>
        <v>0</v>
      </c>
      <c r="AF85" s="826">
        <f t="shared" ref="AF85:AF95" si="246">IF(ISNUMBER(AF$22), IF(AF$22 &gt; 0, AE85 * (1 + AF$22), AE85), AE85)</f>
        <v>0</v>
      </c>
      <c r="AG85" s="826">
        <f t="shared" ref="AG85:AG95" si="247">IF(ISNUMBER(AG$22), IF(AG$22 &gt; 0, AF85 * (1 + AG$22), AF85), AF85)</f>
        <v>0</v>
      </c>
      <c r="AH85" s="826">
        <f t="shared" ref="AH85:AH95" si="248">IF(ISNUMBER(AH$22), IF(AH$22 &gt; 0, AG85 * (1 + AH$22), AG85), AG85)</f>
        <v>0</v>
      </c>
      <c r="AI85" s="826">
        <f t="shared" ref="AI85:AI95" si="249">IF(ISNUMBER(AI$22), IF(AI$22 &gt; 0, AH85 * (1 + AI$22), AH85), AH85)</f>
        <v>0</v>
      </c>
      <c r="AJ85" s="826">
        <f t="shared" ref="AJ85:AJ95" si="250">IF(ISNUMBER(AJ$22), IF(AJ$22 &gt; 0, AI85 * (1 + AJ$22), AI85), AI85)</f>
        <v>0</v>
      </c>
      <c r="AK85" s="826">
        <f t="shared" ref="AK85:AK95" si="251">IF(ISNUMBER(AK$22), IF(AK$22 &gt; 0, AJ85 * (1 + AK$22), AJ85), AJ85)</f>
        <v>0</v>
      </c>
      <c r="AL85" s="826">
        <f t="shared" ref="AL85:AL95" si="252">IF(ISNUMBER(AL$22), IF(AL$22 &gt; 0, AK85 * (1 + AL$22), AK85), AK85)</f>
        <v>0</v>
      </c>
      <c r="AM85" s="826">
        <f t="shared" ref="AM85:AM95" si="253">IF(ISNUMBER(AM$22), IF(AM$22 &gt; 0, AL85 * (1 + AM$22), AL85), AL85)</f>
        <v>0</v>
      </c>
      <c r="AN85" s="826">
        <f t="shared" ref="AN85:AN95" si="254">IF(ISNUMBER(AN$22), IF(AN$22 &gt; 0, AM85 * (1 + AN$22), AM85), AM85)</f>
        <v>0</v>
      </c>
      <c r="AO85" s="826">
        <f t="shared" ref="AO85:AO95" si="255">IF(ISNUMBER(AO$22), IF(AO$22 &gt; 0, AN85 * (1 + AO$22), AN85), AN85)</f>
        <v>0</v>
      </c>
      <c r="AP85" s="826">
        <f t="shared" ref="AP85:AP95" si="256">IF(ISNUMBER(AP$22), IF(AP$22 &gt; 0, AO85 * (1 + AP$22), AO85), AO85)</f>
        <v>0</v>
      </c>
      <c r="AQ85" s="826">
        <f t="shared" ref="AQ85:AQ95" si="257">IF(ISNUMBER(AQ$22), IF(AQ$22 &gt; 0, AP85 * (1 + AQ$22), AP85), AP85)</f>
        <v>0</v>
      </c>
      <c r="AR85" s="826">
        <f t="shared" ref="AR85:AR95" si="258">IF(ISNUMBER(AR$22), IF(AR$22 &gt; 0, AQ85 * (1 + AR$22), AQ85), AQ85)</f>
        <v>0</v>
      </c>
      <c r="AS85" s="826">
        <f t="shared" ref="AS85:AS95" si="259">IF(ISNUMBER(AS$22), IF(AS$22 &gt; 0, AR85 * (1 + AS$22), AR85), AR85)</f>
        <v>0</v>
      </c>
      <c r="AT85" s="826">
        <f t="shared" ref="AT85:AT95" si="260">IF(ISNUMBER(AT$22), IF(AT$22 &gt; 0, AS85 * (1 + AT$22), AS85), AS85)</f>
        <v>0</v>
      </c>
      <c r="AU85" s="826">
        <f t="shared" ref="AU85:AU95" si="261">IF(ISNUMBER(AU$22), IF(AU$22 &gt; 0, AT85 * (1 + AU$22), AT85), AT85)</f>
        <v>0</v>
      </c>
      <c r="AV85" s="826">
        <f t="shared" ref="AV85:AV95" si="262">IF(ISNUMBER(AV$22), IF(AV$22 &gt; 0, AU85 * (1 + AV$22), AU85), AU85)</f>
        <v>0</v>
      </c>
      <c r="AW85" s="826">
        <f t="shared" ref="AW85:AW95" si="263">IF(ISNUMBER(AW$22), IF(AW$22 &gt; 0, AV85 * (1 + AW$22), AV85), AV85)</f>
        <v>0</v>
      </c>
      <c r="AX85" s="826">
        <f t="shared" ref="AX85:AX95" si="264">IF(ISNUMBER(AX$22), IF(AX$22 &gt; 0, AW85 * (1 + AX$22), AW85), AW85)</f>
        <v>0</v>
      </c>
      <c r="AY85" s="826">
        <f t="shared" ref="AY85:AY95" si="265">IF(ISNUMBER(AY$22), IF(AY$22 &gt; 0, AX85 * (1 + AY$22), AX85), AX85)</f>
        <v>0</v>
      </c>
      <c r="AZ85" s="826">
        <f t="shared" ref="AZ85:AZ95" si="266">IF(ISNUMBER(AZ$22), IF(AZ$22 &gt; 0, AY85 * (1 + AZ$22), AY85), AY85)</f>
        <v>0</v>
      </c>
      <c r="BA85" s="826">
        <f t="shared" ref="BA85:BA95" si="267">IF(ISNUMBER(BA$22), IF(BA$22 &gt; 0, AZ85 * (1 + BA$22), AZ85), AZ85)</f>
        <v>0</v>
      </c>
      <c r="BB85" s="826">
        <f t="shared" ref="BB85:BB95" si="268">IF(ISNUMBER(BB$22), IF(BB$22 &gt; 0, BA85 * (1 + BB$22), BA85), BA85)</f>
        <v>0</v>
      </c>
      <c r="BC85" s="826">
        <f t="shared" ref="BC85:BC95" si="269">IF(ISNUMBER(BC$22), IF(BC$22 &gt; 0, BB85 * (1 + BC$22), BB85), BB85)</f>
        <v>0</v>
      </c>
      <c r="BD85" s="826">
        <f t="shared" ref="BD85:BD95" si="270">IF(ISNUMBER(BD$22), IF(BD$22 &gt; 0, BC85 * (1 + BD$22), BC85), BC85)</f>
        <v>0</v>
      </c>
      <c r="BE85" s="826">
        <f t="shared" ref="BE85:BE95" si="271">IF(ISNUMBER(BE$22), IF(BE$22 &gt; 0, BD85 * (1 + BE$22), BD85), BD85)</f>
        <v>0</v>
      </c>
      <c r="BF85" s="826">
        <f t="shared" ref="BF85:BF95" si="272">IF(ISNUMBER(BF$22), IF(BF$22 &gt; 0, BE85 * (1 + BF$22), BE85), BE85)</f>
        <v>0</v>
      </c>
      <c r="BG85" s="826">
        <f t="shared" ref="BG85:BG95" si="273">IF(ISNUMBER(BG$22), IF(BG$22 &gt; 0, BF85 * (1 + BG$22), BF85), BF85)</f>
        <v>0</v>
      </c>
      <c r="BH85" s="826">
        <f t="shared" ref="BH85:BH95" si="274">IF(ISNUMBER(BH$22), IF(BH$22 &gt; 0, BG85 * (1 + BH$22), BG85), BG85)</f>
        <v>0</v>
      </c>
      <c r="BI85" s="826">
        <f t="shared" ref="BI85:BI95" si="275">IF(ISNUMBER(BI$22), IF(BI$22 &gt; 0, BH85 * (1 + BI$22), BH85), BH85)</f>
        <v>0</v>
      </c>
      <c r="BJ85" s="826">
        <f t="shared" ref="BJ85:BJ95" si="276">IF(ISNUMBER(BJ$22), IF(BJ$22 &gt; 0, BI85 * (1 + BJ$22), BI85), BI85)</f>
        <v>0</v>
      </c>
      <c r="BK85" s="826">
        <f t="shared" ref="BK85:BK95" si="277">IF(ISNUMBER(BK$22), IF(BK$22 &gt; 0, BJ85 * (1 + BK$22), BJ85), BJ85)</f>
        <v>0</v>
      </c>
      <c r="BL85" s="826">
        <f t="shared" ref="BL85:BL95" si="278">IF(ISNUMBER(BL$22), IF(BL$22 &gt; 0, BK85 * (1 + BL$22), BK85), BK85)</f>
        <v>0</v>
      </c>
      <c r="BM85" s="826">
        <f t="shared" ref="BM85:BM95" si="279">IF(ISNUMBER(BM$22), IF(BM$22 &gt; 0, BL85 * (1 + BM$22), BL85), BL85)</f>
        <v>0</v>
      </c>
      <c r="BN85" s="826">
        <f t="shared" ref="BN85:BN95" si="280">IF(ISNUMBER(BN$22), IF(BN$22 &gt; 0, BM85 * (1 + BN$22), BM85), BM85)</f>
        <v>0</v>
      </c>
      <c r="BO85" s="826">
        <f t="shared" ref="BO85:BO95" si="281">IF(ISNUMBER(BO$22), IF(BO$22 &gt; 0, BN85 * (1 + BO$22), BN85), BN85)</f>
        <v>0</v>
      </c>
      <c r="BP85" s="826">
        <f t="shared" ref="BP85:BP95" si="282">IF(ISNUMBER(BP$22), IF(BP$22 &gt; 0, BO85 * (1 + BP$22), BO85), BO85)</f>
        <v>0</v>
      </c>
      <c r="BQ85" s="826">
        <f t="shared" ref="BQ85:BQ95" si="283">IF(ISNUMBER(BQ$22), IF(BQ$22 &gt; 0, BP85 * (1 + BQ$22), BP85), BP85)</f>
        <v>0</v>
      </c>
      <c r="BR85" s="826">
        <f t="shared" ref="BR85:BR95" si="284">IF(ISNUMBER(BR$22), IF(BR$22 &gt; 0, BQ85 * (1 + BR$22), BQ85), BQ85)</f>
        <v>0</v>
      </c>
      <c r="BS85" s="826">
        <f t="shared" ref="BS85:BS95" si="285">IF(ISNUMBER(BS$22), IF(BS$22 &gt; 0, BR85 * (1 + BS$22), BR85), BR85)</f>
        <v>0</v>
      </c>
      <c r="BT85" s="826">
        <f t="shared" ref="BT85:BT95" si="286">IF(ISNUMBER(BT$22), IF(BT$22 &gt; 0, BS85 * (1 + BT$22), BS85), BS85)</f>
        <v>0</v>
      </c>
      <c r="BU85" s="826">
        <f t="shared" ref="BU85:BU95" si="287">IF(ISNUMBER(BU$22), IF(BU$22 &gt; 0, BT85 * (1 + BU$22), BT85), BT85)</f>
        <v>0</v>
      </c>
      <c r="BV85" s="826">
        <f t="shared" ref="BV85:BV95" si="288">IF(ISNUMBER(BV$22), IF(BV$22 &gt; 0, BU85 * (1 + BV$22), BU85), BU85)</f>
        <v>0</v>
      </c>
      <c r="BW85" s="826">
        <f t="shared" ref="BW85:BW95" si="289">IF(ISNUMBER(BW$22), IF(BW$22 &gt; 0, BV85 * (1 + BW$22), BV85), BV85)</f>
        <v>0</v>
      </c>
      <c r="BX85" s="826">
        <f t="shared" ref="BX85:BX95" si="290">IF(ISNUMBER(BX$22), IF(BX$22 &gt; 0, BW85 * (1 + BX$22), BW85), BW85)</f>
        <v>0</v>
      </c>
      <c r="BY85" s="827">
        <f t="shared" ref="BY85:BY95" si="291">SUM(D85:BX85)</f>
        <v>0</v>
      </c>
      <c r="BZ85" s="519"/>
    </row>
    <row r="86" spans="1:78" customFormat="1" ht="21.6" customHeight="1">
      <c r="A86" s="483"/>
      <c r="B86" s="841"/>
      <c r="C86" s="842"/>
      <c r="D86" s="830"/>
      <c r="E86" s="830"/>
      <c r="F86" s="830"/>
      <c r="G86" s="830"/>
      <c r="H86" s="830"/>
      <c r="I86" s="830"/>
      <c r="J86" s="830"/>
      <c r="K86" s="830"/>
      <c r="L86" s="830"/>
      <c r="M86" s="830"/>
      <c r="N86" s="830"/>
      <c r="O86" s="830"/>
      <c r="P86" s="830"/>
      <c r="Q86" s="830"/>
      <c r="R86" s="830"/>
      <c r="S86" s="830"/>
      <c r="T86" s="830"/>
      <c r="U86" s="830"/>
      <c r="V86" s="830"/>
      <c r="W86" s="830"/>
      <c r="X86" s="830"/>
      <c r="Y86" s="830"/>
      <c r="Z86" s="830"/>
      <c r="AA86" s="830"/>
      <c r="AB86" s="830"/>
      <c r="AC86" s="830"/>
      <c r="AD86" s="830"/>
      <c r="AE86" s="830"/>
      <c r="AF86" s="830"/>
      <c r="AG86" s="830"/>
      <c r="AH86" s="830"/>
      <c r="AI86" s="830"/>
      <c r="AJ86" s="830"/>
      <c r="AK86" s="830"/>
      <c r="AL86" s="830"/>
      <c r="AM86" s="830"/>
      <c r="AN86" s="830"/>
      <c r="AO86" s="830"/>
      <c r="AP86" s="830"/>
      <c r="AQ86" s="830"/>
      <c r="AR86" s="830"/>
      <c r="AS86" s="830"/>
      <c r="AT86" s="830"/>
      <c r="AU86" s="830"/>
      <c r="AV86" s="830"/>
      <c r="AW86" s="830"/>
      <c r="AX86" s="830"/>
      <c r="AY86" s="830"/>
      <c r="AZ86" s="830"/>
      <c r="BA86" s="830"/>
      <c r="BB86" s="830"/>
      <c r="BC86" s="830"/>
      <c r="BD86" s="830"/>
      <c r="BE86" s="830"/>
      <c r="BF86" s="830"/>
      <c r="BG86" s="830"/>
      <c r="BH86" s="830"/>
      <c r="BI86" s="830"/>
      <c r="BJ86" s="830"/>
      <c r="BK86" s="830"/>
      <c r="BL86" s="830"/>
      <c r="BM86" s="830"/>
      <c r="BN86" s="830"/>
      <c r="BO86" s="830"/>
      <c r="BP86" s="830"/>
      <c r="BQ86" s="830"/>
      <c r="BR86" s="830"/>
      <c r="BS86" s="830"/>
      <c r="BT86" s="830"/>
      <c r="BU86" s="830"/>
      <c r="BV86" s="830"/>
      <c r="BW86" s="830"/>
      <c r="BX86" s="830"/>
      <c r="BY86" s="827"/>
      <c r="BZ86" s="519"/>
    </row>
    <row r="87" spans="1:78" customFormat="1" ht="21.6" customHeight="1" thickBot="1">
      <c r="A87" s="483"/>
      <c r="B87" s="843"/>
      <c r="C87" s="844"/>
      <c r="D87" s="826"/>
      <c r="E87" s="826"/>
      <c r="F87" s="826"/>
      <c r="G87" s="826"/>
      <c r="H87" s="826"/>
      <c r="I87" s="826"/>
      <c r="J87" s="826"/>
      <c r="K87" s="826"/>
      <c r="L87" s="826"/>
      <c r="M87" s="826"/>
      <c r="N87" s="826"/>
      <c r="O87" s="826"/>
      <c r="P87" s="826"/>
      <c r="Q87" s="826"/>
      <c r="R87" s="826"/>
      <c r="S87" s="826"/>
      <c r="T87" s="826"/>
      <c r="U87" s="826"/>
      <c r="V87" s="826"/>
      <c r="W87" s="826"/>
      <c r="X87" s="826"/>
      <c r="Y87" s="826"/>
      <c r="Z87" s="826"/>
      <c r="AA87" s="826"/>
      <c r="AB87" s="826"/>
      <c r="AC87" s="826"/>
      <c r="AD87" s="826"/>
      <c r="AE87" s="826"/>
      <c r="AF87" s="826"/>
      <c r="AG87" s="826"/>
      <c r="AH87" s="826"/>
      <c r="AI87" s="826"/>
      <c r="AJ87" s="826"/>
      <c r="AK87" s="826"/>
      <c r="AL87" s="826"/>
      <c r="AM87" s="826"/>
      <c r="AN87" s="826"/>
      <c r="AO87" s="826"/>
      <c r="AP87" s="826"/>
      <c r="AQ87" s="826"/>
      <c r="AR87" s="826"/>
      <c r="AS87" s="826"/>
      <c r="AT87" s="826"/>
      <c r="AU87" s="826"/>
      <c r="AV87" s="826"/>
      <c r="AW87" s="826"/>
      <c r="AX87" s="826"/>
      <c r="AY87" s="826"/>
      <c r="AZ87" s="826"/>
      <c r="BA87" s="826"/>
      <c r="BB87" s="826"/>
      <c r="BC87" s="826"/>
      <c r="BD87" s="826"/>
      <c r="BE87" s="826"/>
      <c r="BF87" s="826"/>
      <c r="BG87" s="826"/>
      <c r="BH87" s="826"/>
      <c r="BI87" s="826"/>
      <c r="BJ87" s="826"/>
      <c r="BK87" s="826"/>
      <c r="BL87" s="826"/>
      <c r="BM87" s="826"/>
      <c r="BN87" s="826"/>
      <c r="BO87" s="826"/>
      <c r="BP87" s="826"/>
      <c r="BQ87" s="826"/>
      <c r="BR87" s="826"/>
      <c r="BS87" s="826"/>
      <c r="BT87" s="826"/>
      <c r="BU87" s="826"/>
      <c r="BV87" s="826"/>
      <c r="BW87" s="826"/>
      <c r="BX87" s="826"/>
      <c r="BY87" s="827"/>
      <c r="BZ87" s="519"/>
    </row>
    <row r="88" spans="1:78" customFormat="1" ht="21.6" customHeight="1">
      <c r="A88" s="483"/>
      <c r="B88" s="841"/>
      <c r="C88" s="842"/>
      <c r="D88" s="830"/>
      <c r="E88" s="830"/>
      <c r="F88" s="830"/>
      <c r="G88" s="830"/>
      <c r="H88" s="830"/>
      <c r="I88" s="830"/>
      <c r="J88" s="830"/>
      <c r="K88" s="830"/>
      <c r="L88" s="830"/>
      <c r="M88" s="830"/>
      <c r="N88" s="830"/>
      <c r="O88" s="830"/>
      <c r="P88" s="830"/>
      <c r="Q88" s="830"/>
      <c r="R88" s="830"/>
      <c r="S88" s="830"/>
      <c r="T88" s="830"/>
      <c r="U88" s="830"/>
      <c r="V88" s="830"/>
      <c r="W88" s="830"/>
      <c r="X88" s="830"/>
      <c r="Y88" s="830"/>
      <c r="Z88" s="830"/>
      <c r="AA88" s="830"/>
      <c r="AB88" s="830"/>
      <c r="AC88" s="830"/>
      <c r="AD88" s="830"/>
      <c r="AE88" s="830"/>
      <c r="AF88" s="830"/>
      <c r="AG88" s="830"/>
      <c r="AH88" s="830"/>
      <c r="AI88" s="830"/>
      <c r="AJ88" s="830"/>
      <c r="AK88" s="830"/>
      <c r="AL88" s="830"/>
      <c r="AM88" s="830"/>
      <c r="AN88" s="830"/>
      <c r="AO88" s="830"/>
      <c r="AP88" s="830"/>
      <c r="AQ88" s="830"/>
      <c r="AR88" s="830"/>
      <c r="AS88" s="830"/>
      <c r="AT88" s="830"/>
      <c r="AU88" s="830"/>
      <c r="AV88" s="830"/>
      <c r="AW88" s="830"/>
      <c r="AX88" s="830"/>
      <c r="AY88" s="830"/>
      <c r="AZ88" s="830"/>
      <c r="BA88" s="830"/>
      <c r="BB88" s="830"/>
      <c r="BC88" s="830"/>
      <c r="BD88" s="830"/>
      <c r="BE88" s="830"/>
      <c r="BF88" s="830"/>
      <c r="BG88" s="830"/>
      <c r="BH88" s="830"/>
      <c r="BI88" s="830"/>
      <c r="BJ88" s="830"/>
      <c r="BK88" s="830"/>
      <c r="BL88" s="830"/>
      <c r="BM88" s="830"/>
      <c r="BN88" s="830"/>
      <c r="BO88" s="830"/>
      <c r="BP88" s="830"/>
      <c r="BQ88" s="830"/>
      <c r="BR88" s="830"/>
      <c r="BS88" s="830"/>
      <c r="BT88" s="830"/>
      <c r="BU88" s="830"/>
      <c r="BV88" s="830"/>
      <c r="BW88" s="830"/>
      <c r="BX88" s="830"/>
      <c r="BY88" s="827"/>
      <c r="BZ88" s="519"/>
    </row>
    <row r="89" spans="1:78" customFormat="1" ht="21.6" customHeight="1" thickBot="1">
      <c r="A89" s="483"/>
      <c r="B89" s="843"/>
      <c r="C89" s="844"/>
      <c r="D89" s="826"/>
      <c r="E89" s="826"/>
      <c r="F89" s="826"/>
      <c r="G89" s="826"/>
      <c r="H89" s="826"/>
      <c r="I89" s="826"/>
      <c r="J89" s="826"/>
      <c r="K89" s="826"/>
      <c r="L89" s="826"/>
      <c r="M89" s="826"/>
      <c r="N89" s="826"/>
      <c r="O89" s="826"/>
      <c r="P89" s="826"/>
      <c r="Q89" s="826"/>
      <c r="R89" s="826"/>
      <c r="S89" s="826"/>
      <c r="T89" s="826"/>
      <c r="U89" s="826"/>
      <c r="V89" s="826"/>
      <c r="W89" s="826"/>
      <c r="X89" s="826"/>
      <c r="Y89" s="826"/>
      <c r="Z89" s="826"/>
      <c r="AA89" s="826"/>
      <c r="AB89" s="826"/>
      <c r="AC89" s="826"/>
      <c r="AD89" s="826"/>
      <c r="AE89" s="826"/>
      <c r="AF89" s="826"/>
      <c r="AG89" s="826"/>
      <c r="AH89" s="826"/>
      <c r="AI89" s="826"/>
      <c r="AJ89" s="826"/>
      <c r="AK89" s="826"/>
      <c r="AL89" s="826"/>
      <c r="AM89" s="826"/>
      <c r="AN89" s="826"/>
      <c r="AO89" s="826"/>
      <c r="AP89" s="826"/>
      <c r="AQ89" s="826"/>
      <c r="AR89" s="826"/>
      <c r="AS89" s="826"/>
      <c r="AT89" s="826"/>
      <c r="AU89" s="826"/>
      <c r="AV89" s="826"/>
      <c r="AW89" s="826"/>
      <c r="AX89" s="826"/>
      <c r="AY89" s="826"/>
      <c r="AZ89" s="826"/>
      <c r="BA89" s="826"/>
      <c r="BB89" s="826"/>
      <c r="BC89" s="826"/>
      <c r="BD89" s="826"/>
      <c r="BE89" s="826"/>
      <c r="BF89" s="826"/>
      <c r="BG89" s="826"/>
      <c r="BH89" s="826"/>
      <c r="BI89" s="826"/>
      <c r="BJ89" s="826"/>
      <c r="BK89" s="826"/>
      <c r="BL89" s="826"/>
      <c r="BM89" s="826"/>
      <c r="BN89" s="826"/>
      <c r="BO89" s="826"/>
      <c r="BP89" s="826"/>
      <c r="BQ89" s="826"/>
      <c r="BR89" s="826"/>
      <c r="BS89" s="826"/>
      <c r="BT89" s="826"/>
      <c r="BU89" s="826"/>
      <c r="BV89" s="826"/>
      <c r="BW89" s="826"/>
      <c r="BX89" s="826"/>
      <c r="BY89" s="827"/>
      <c r="BZ89" s="519"/>
    </row>
    <row r="90" spans="1:78" customFormat="1" ht="21.6" customHeight="1">
      <c r="A90" s="483"/>
      <c r="B90" s="841">
        <v>45990</v>
      </c>
      <c r="C90" s="842" t="s">
        <v>1256</v>
      </c>
      <c r="D90" s="830"/>
      <c r="E90" s="830">
        <f t="shared" si="219"/>
        <v>0</v>
      </c>
      <c r="F90" s="830">
        <f t="shared" si="220"/>
        <v>0</v>
      </c>
      <c r="G90" s="830">
        <f t="shared" si="221"/>
        <v>0</v>
      </c>
      <c r="H90" s="830">
        <f t="shared" si="222"/>
        <v>0</v>
      </c>
      <c r="I90" s="830">
        <f t="shared" si="223"/>
        <v>0</v>
      </c>
      <c r="J90" s="830">
        <f t="shared" si="224"/>
        <v>0</v>
      </c>
      <c r="K90" s="830">
        <f t="shared" si="225"/>
        <v>0</v>
      </c>
      <c r="L90" s="830">
        <f t="shared" si="226"/>
        <v>0</v>
      </c>
      <c r="M90" s="830">
        <f t="shared" si="227"/>
        <v>0</v>
      </c>
      <c r="N90" s="830">
        <f t="shared" si="228"/>
        <v>0</v>
      </c>
      <c r="O90" s="830">
        <f t="shared" si="229"/>
        <v>0</v>
      </c>
      <c r="P90" s="830">
        <f t="shared" si="230"/>
        <v>0</v>
      </c>
      <c r="Q90" s="830">
        <f t="shared" si="231"/>
        <v>0</v>
      </c>
      <c r="R90" s="830">
        <f t="shared" si="232"/>
        <v>0</v>
      </c>
      <c r="S90" s="830">
        <f t="shared" si="233"/>
        <v>0</v>
      </c>
      <c r="T90" s="830">
        <f t="shared" si="234"/>
        <v>0</v>
      </c>
      <c r="U90" s="830">
        <f t="shared" si="235"/>
        <v>0</v>
      </c>
      <c r="V90" s="830">
        <f t="shared" si="236"/>
        <v>0</v>
      </c>
      <c r="W90" s="830">
        <f t="shared" si="237"/>
        <v>0</v>
      </c>
      <c r="X90" s="830">
        <f t="shared" si="238"/>
        <v>0</v>
      </c>
      <c r="Y90" s="830">
        <f t="shared" si="239"/>
        <v>0</v>
      </c>
      <c r="Z90" s="830">
        <f t="shared" si="240"/>
        <v>0</v>
      </c>
      <c r="AA90" s="830">
        <f t="shared" si="241"/>
        <v>0</v>
      </c>
      <c r="AB90" s="830">
        <f t="shared" si="242"/>
        <v>0</v>
      </c>
      <c r="AC90" s="830">
        <f t="shared" si="243"/>
        <v>0</v>
      </c>
      <c r="AD90" s="830">
        <f t="shared" si="244"/>
        <v>0</v>
      </c>
      <c r="AE90" s="830">
        <f t="shared" si="245"/>
        <v>0</v>
      </c>
      <c r="AF90" s="830">
        <f t="shared" si="246"/>
        <v>0</v>
      </c>
      <c r="AG90" s="830">
        <f t="shared" si="247"/>
        <v>0</v>
      </c>
      <c r="AH90" s="830">
        <f t="shared" si="248"/>
        <v>0</v>
      </c>
      <c r="AI90" s="830">
        <f t="shared" si="249"/>
        <v>0</v>
      </c>
      <c r="AJ90" s="830">
        <f t="shared" si="250"/>
        <v>0</v>
      </c>
      <c r="AK90" s="830">
        <f t="shared" si="251"/>
        <v>0</v>
      </c>
      <c r="AL90" s="830">
        <f t="shared" si="252"/>
        <v>0</v>
      </c>
      <c r="AM90" s="830">
        <f t="shared" si="253"/>
        <v>0</v>
      </c>
      <c r="AN90" s="830">
        <f t="shared" si="254"/>
        <v>0</v>
      </c>
      <c r="AO90" s="830">
        <f t="shared" si="255"/>
        <v>0</v>
      </c>
      <c r="AP90" s="830">
        <f t="shared" si="256"/>
        <v>0</v>
      </c>
      <c r="AQ90" s="830">
        <f t="shared" si="257"/>
        <v>0</v>
      </c>
      <c r="AR90" s="830">
        <f t="shared" si="258"/>
        <v>0</v>
      </c>
      <c r="AS90" s="830">
        <f t="shared" si="259"/>
        <v>0</v>
      </c>
      <c r="AT90" s="830">
        <f t="shared" si="260"/>
        <v>0</v>
      </c>
      <c r="AU90" s="830">
        <f t="shared" si="261"/>
        <v>0</v>
      </c>
      <c r="AV90" s="830">
        <f t="shared" si="262"/>
        <v>0</v>
      </c>
      <c r="AW90" s="830">
        <f t="shared" si="263"/>
        <v>0</v>
      </c>
      <c r="AX90" s="830">
        <f t="shared" si="264"/>
        <v>0</v>
      </c>
      <c r="AY90" s="830">
        <f t="shared" si="265"/>
        <v>0</v>
      </c>
      <c r="AZ90" s="830">
        <f t="shared" si="266"/>
        <v>0</v>
      </c>
      <c r="BA90" s="830">
        <f t="shared" si="267"/>
        <v>0</v>
      </c>
      <c r="BB90" s="830">
        <f t="shared" si="268"/>
        <v>0</v>
      </c>
      <c r="BC90" s="830">
        <f t="shared" si="269"/>
        <v>0</v>
      </c>
      <c r="BD90" s="830">
        <f t="shared" si="270"/>
        <v>0</v>
      </c>
      <c r="BE90" s="830">
        <f t="shared" si="271"/>
        <v>0</v>
      </c>
      <c r="BF90" s="830">
        <f t="shared" si="272"/>
        <v>0</v>
      </c>
      <c r="BG90" s="830">
        <f t="shared" si="273"/>
        <v>0</v>
      </c>
      <c r="BH90" s="830">
        <f t="shared" si="274"/>
        <v>0</v>
      </c>
      <c r="BI90" s="830">
        <f t="shared" si="275"/>
        <v>0</v>
      </c>
      <c r="BJ90" s="830">
        <f t="shared" si="276"/>
        <v>0</v>
      </c>
      <c r="BK90" s="830">
        <f t="shared" si="277"/>
        <v>0</v>
      </c>
      <c r="BL90" s="830">
        <f t="shared" si="278"/>
        <v>0</v>
      </c>
      <c r="BM90" s="830">
        <f t="shared" si="279"/>
        <v>0</v>
      </c>
      <c r="BN90" s="830">
        <f t="shared" si="280"/>
        <v>0</v>
      </c>
      <c r="BO90" s="830">
        <f t="shared" si="281"/>
        <v>0</v>
      </c>
      <c r="BP90" s="830">
        <f t="shared" si="282"/>
        <v>0</v>
      </c>
      <c r="BQ90" s="830">
        <f t="shared" si="283"/>
        <v>0</v>
      </c>
      <c r="BR90" s="830">
        <f t="shared" si="284"/>
        <v>0</v>
      </c>
      <c r="BS90" s="830">
        <f t="shared" si="285"/>
        <v>0</v>
      </c>
      <c r="BT90" s="830">
        <f t="shared" si="286"/>
        <v>0</v>
      </c>
      <c r="BU90" s="830">
        <f t="shared" si="287"/>
        <v>0</v>
      </c>
      <c r="BV90" s="830">
        <f t="shared" si="288"/>
        <v>0</v>
      </c>
      <c r="BW90" s="830">
        <f t="shared" si="289"/>
        <v>0</v>
      </c>
      <c r="BX90" s="830">
        <f t="shared" si="290"/>
        <v>0</v>
      </c>
      <c r="BY90" s="827">
        <f t="shared" si="291"/>
        <v>0</v>
      </c>
      <c r="BZ90" s="519"/>
    </row>
    <row r="91" spans="1:78" customFormat="1" ht="21.6" customHeight="1" thickBot="1">
      <c r="A91" s="483"/>
      <c r="B91" s="843">
        <v>45925</v>
      </c>
      <c r="C91" s="844" t="s">
        <v>1257</v>
      </c>
      <c r="D91" s="826"/>
      <c r="E91" s="826">
        <f t="shared" si="219"/>
        <v>0</v>
      </c>
      <c r="F91" s="826">
        <f t="shared" si="220"/>
        <v>0</v>
      </c>
      <c r="G91" s="826">
        <f t="shared" si="221"/>
        <v>0</v>
      </c>
      <c r="H91" s="826">
        <f t="shared" si="222"/>
        <v>0</v>
      </c>
      <c r="I91" s="826">
        <f t="shared" si="223"/>
        <v>0</v>
      </c>
      <c r="J91" s="826">
        <f t="shared" si="224"/>
        <v>0</v>
      </c>
      <c r="K91" s="826">
        <f t="shared" si="225"/>
        <v>0</v>
      </c>
      <c r="L91" s="826">
        <f t="shared" si="226"/>
        <v>0</v>
      </c>
      <c r="M91" s="826">
        <f t="shared" si="227"/>
        <v>0</v>
      </c>
      <c r="N91" s="826">
        <f t="shared" si="228"/>
        <v>0</v>
      </c>
      <c r="O91" s="826">
        <f t="shared" si="229"/>
        <v>0</v>
      </c>
      <c r="P91" s="826">
        <f t="shared" si="230"/>
        <v>0</v>
      </c>
      <c r="Q91" s="826">
        <f t="shared" si="231"/>
        <v>0</v>
      </c>
      <c r="R91" s="826">
        <f t="shared" si="232"/>
        <v>0</v>
      </c>
      <c r="S91" s="826">
        <f t="shared" si="233"/>
        <v>0</v>
      </c>
      <c r="T91" s="826">
        <f t="shared" si="234"/>
        <v>0</v>
      </c>
      <c r="U91" s="826">
        <f t="shared" si="235"/>
        <v>0</v>
      </c>
      <c r="V91" s="826">
        <f t="shared" si="236"/>
        <v>0</v>
      </c>
      <c r="W91" s="826">
        <f t="shared" si="237"/>
        <v>0</v>
      </c>
      <c r="X91" s="826">
        <f t="shared" si="238"/>
        <v>0</v>
      </c>
      <c r="Y91" s="826">
        <f t="shared" si="239"/>
        <v>0</v>
      </c>
      <c r="Z91" s="826">
        <f t="shared" si="240"/>
        <v>0</v>
      </c>
      <c r="AA91" s="826">
        <f t="shared" si="241"/>
        <v>0</v>
      </c>
      <c r="AB91" s="826">
        <f t="shared" si="242"/>
        <v>0</v>
      </c>
      <c r="AC91" s="826">
        <f t="shared" si="243"/>
        <v>0</v>
      </c>
      <c r="AD91" s="826">
        <f t="shared" si="244"/>
        <v>0</v>
      </c>
      <c r="AE91" s="826">
        <f t="shared" si="245"/>
        <v>0</v>
      </c>
      <c r="AF91" s="826">
        <f t="shared" si="246"/>
        <v>0</v>
      </c>
      <c r="AG91" s="826">
        <f t="shared" si="247"/>
        <v>0</v>
      </c>
      <c r="AH91" s="826">
        <f t="shared" si="248"/>
        <v>0</v>
      </c>
      <c r="AI91" s="826">
        <f t="shared" si="249"/>
        <v>0</v>
      </c>
      <c r="AJ91" s="826">
        <f t="shared" si="250"/>
        <v>0</v>
      </c>
      <c r="AK91" s="826">
        <f t="shared" si="251"/>
        <v>0</v>
      </c>
      <c r="AL91" s="826">
        <f t="shared" si="252"/>
        <v>0</v>
      </c>
      <c r="AM91" s="826">
        <f t="shared" si="253"/>
        <v>0</v>
      </c>
      <c r="AN91" s="826">
        <f t="shared" si="254"/>
        <v>0</v>
      </c>
      <c r="AO91" s="826">
        <f t="shared" si="255"/>
        <v>0</v>
      </c>
      <c r="AP91" s="826">
        <f t="shared" si="256"/>
        <v>0</v>
      </c>
      <c r="AQ91" s="826">
        <f t="shared" si="257"/>
        <v>0</v>
      </c>
      <c r="AR91" s="826">
        <f t="shared" si="258"/>
        <v>0</v>
      </c>
      <c r="AS91" s="826">
        <f t="shared" si="259"/>
        <v>0</v>
      </c>
      <c r="AT91" s="826">
        <f t="shared" si="260"/>
        <v>0</v>
      </c>
      <c r="AU91" s="826">
        <f t="shared" si="261"/>
        <v>0</v>
      </c>
      <c r="AV91" s="826">
        <f t="shared" si="262"/>
        <v>0</v>
      </c>
      <c r="AW91" s="826">
        <f t="shared" si="263"/>
        <v>0</v>
      </c>
      <c r="AX91" s="826">
        <f t="shared" si="264"/>
        <v>0</v>
      </c>
      <c r="AY91" s="826">
        <f t="shared" si="265"/>
        <v>0</v>
      </c>
      <c r="AZ91" s="826">
        <f t="shared" si="266"/>
        <v>0</v>
      </c>
      <c r="BA91" s="826">
        <f t="shared" si="267"/>
        <v>0</v>
      </c>
      <c r="BB91" s="826">
        <f t="shared" si="268"/>
        <v>0</v>
      </c>
      <c r="BC91" s="826">
        <f t="shared" si="269"/>
        <v>0</v>
      </c>
      <c r="BD91" s="826">
        <f t="shared" si="270"/>
        <v>0</v>
      </c>
      <c r="BE91" s="826">
        <f t="shared" si="271"/>
        <v>0</v>
      </c>
      <c r="BF91" s="826">
        <f t="shared" si="272"/>
        <v>0</v>
      </c>
      <c r="BG91" s="826">
        <f t="shared" si="273"/>
        <v>0</v>
      </c>
      <c r="BH91" s="826">
        <f t="shared" si="274"/>
        <v>0</v>
      </c>
      <c r="BI91" s="826">
        <f t="shared" si="275"/>
        <v>0</v>
      </c>
      <c r="BJ91" s="826">
        <f t="shared" si="276"/>
        <v>0</v>
      </c>
      <c r="BK91" s="826">
        <f t="shared" si="277"/>
        <v>0</v>
      </c>
      <c r="BL91" s="826">
        <f t="shared" si="278"/>
        <v>0</v>
      </c>
      <c r="BM91" s="826">
        <f t="shared" si="279"/>
        <v>0</v>
      </c>
      <c r="BN91" s="826">
        <f t="shared" si="280"/>
        <v>0</v>
      </c>
      <c r="BO91" s="826">
        <f t="shared" si="281"/>
        <v>0</v>
      </c>
      <c r="BP91" s="826">
        <f t="shared" si="282"/>
        <v>0</v>
      </c>
      <c r="BQ91" s="826">
        <f t="shared" si="283"/>
        <v>0</v>
      </c>
      <c r="BR91" s="826">
        <f t="shared" si="284"/>
        <v>0</v>
      </c>
      <c r="BS91" s="826">
        <f t="shared" si="285"/>
        <v>0</v>
      </c>
      <c r="BT91" s="826">
        <f t="shared" si="286"/>
        <v>0</v>
      </c>
      <c r="BU91" s="826">
        <f t="shared" si="287"/>
        <v>0</v>
      </c>
      <c r="BV91" s="826">
        <f t="shared" si="288"/>
        <v>0</v>
      </c>
      <c r="BW91" s="826">
        <f t="shared" si="289"/>
        <v>0</v>
      </c>
      <c r="BX91" s="826">
        <f t="shared" si="290"/>
        <v>0</v>
      </c>
      <c r="BY91" s="827">
        <f t="shared" si="291"/>
        <v>0</v>
      </c>
      <c r="BZ91" s="519"/>
    </row>
    <row r="92" spans="1:78" customFormat="1" ht="21.6" customHeight="1">
      <c r="A92" s="483"/>
      <c r="B92" s="841">
        <v>45925</v>
      </c>
      <c r="C92" s="842" t="s">
        <v>1257</v>
      </c>
      <c r="D92" s="830"/>
      <c r="E92" s="830">
        <f t="shared" si="219"/>
        <v>0</v>
      </c>
      <c r="F92" s="830">
        <f t="shared" si="220"/>
        <v>0</v>
      </c>
      <c r="G92" s="830">
        <f t="shared" si="221"/>
        <v>0</v>
      </c>
      <c r="H92" s="830">
        <f t="shared" si="222"/>
        <v>0</v>
      </c>
      <c r="I92" s="830">
        <f t="shared" si="223"/>
        <v>0</v>
      </c>
      <c r="J92" s="830">
        <f t="shared" si="224"/>
        <v>0</v>
      </c>
      <c r="K92" s="830">
        <f t="shared" si="225"/>
        <v>0</v>
      </c>
      <c r="L92" s="830">
        <f t="shared" si="226"/>
        <v>0</v>
      </c>
      <c r="M92" s="830">
        <f t="shared" si="227"/>
        <v>0</v>
      </c>
      <c r="N92" s="830">
        <f t="shared" si="228"/>
        <v>0</v>
      </c>
      <c r="O92" s="830">
        <f t="shared" si="229"/>
        <v>0</v>
      </c>
      <c r="P92" s="830">
        <f t="shared" si="230"/>
        <v>0</v>
      </c>
      <c r="Q92" s="830">
        <f t="shared" si="231"/>
        <v>0</v>
      </c>
      <c r="R92" s="830">
        <f t="shared" si="232"/>
        <v>0</v>
      </c>
      <c r="S92" s="830">
        <f t="shared" si="233"/>
        <v>0</v>
      </c>
      <c r="T92" s="830">
        <f t="shared" si="234"/>
        <v>0</v>
      </c>
      <c r="U92" s="830">
        <f t="shared" si="235"/>
        <v>0</v>
      </c>
      <c r="V92" s="830">
        <f t="shared" si="236"/>
        <v>0</v>
      </c>
      <c r="W92" s="830">
        <f t="shared" si="237"/>
        <v>0</v>
      </c>
      <c r="X92" s="830">
        <f t="shared" si="238"/>
        <v>0</v>
      </c>
      <c r="Y92" s="830">
        <f t="shared" si="239"/>
        <v>0</v>
      </c>
      <c r="Z92" s="830">
        <f t="shared" si="240"/>
        <v>0</v>
      </c>
      <c r="AA92" s="830">
        <f t="shared" si="241"/>
        <v>0</v>
      </c>
      <c r="AB92" s="830">
        <f t="shared" si="242"/>
        <v>0</v>
      </c>
      <c r="AC92" s="830">
        <f t="shared" si="243"/>
        <v>0</v>
      </c>
      <c r="AD92" s="830">
        <f t="shared" si="244"/>
        <v>0</v>
      </c>
      <c r="AE92" s="830">
        <f t="shared" si="245"/>
        <v>0</v>
      </c>
      <c r="AF92" s="830">
        <f t="shared" si="246"/>
        <v>0</v>
      </c>
      <c r="AG92" s="830">
        <f t="shared" si="247"/>
        <v>0</v>
      </c>
      <c r="AH92" s="830">
        <f t="shared" si="248"/>
        <v>0</v>
      </c>
      <c r="AI92" s="830">
        <f t="shared" si="249"/>
        <v>0</v>
      </c>
      <c r="AJ92" s="830">
        <f t="shared" si="250"/>
        <v>0</v>
      </c>
      <c r="AK92" s="830">
        <f t="shared" si="251"/>
        <v>0</v>
      </c>
      <c r="AL92" s="830">
        <f t="shared" si="252"/>
        <v>0</v>
      </c>
      <c r="AM92" s="830">
        <f t="shared" si="253"/>
        <v>0</v>
      </c>
      <c r="AN92" s="830">
        <f t="shared" si="254"/>
        <v>0</v>
      </c>
      <c r="AO92" s="830">
        <f t="shared" si="255"/>
        <v>0</v>
      </c>
      <c r="AP92" s="830">
        <f t="shared" si="256"/>
        <v>0</v>
      </c>
      <c r="AQ92" s="830">
        <f t="shared" si="257"/>
        <v>0</v>
      </c>
      <c r="AR92" s="830">
        <f t="shared" si="258"/>
        <v>0</v>
      </c>
      <c r="AS92" s="830">
        <f t="shared" si="259"/>
        <v>0</v>
      </c>
      <c r="AT92" s="830">
        <f t="shared" si="260"/>
        <v>0</v>
      </c>
      <c r="AU92" s="830">
        <f t="shared" si="261"/>
        <v>0</v>
      </c>
      <c r="AV92" s="830">
        <f t="shared" si="262"/>
        <v>0</v>
      </c>
      <c r="AW92" s="830">
        <f t="shared" si="263"/>
        <v>0</v>
      </c>
      <c r="AX92" s="830">
        <f t="shared" si="264"/>
        <v>0</v>
      </c>
      <c r="AY92" s="830">
        <f t="shared" si="265"/>
        <v>0</v>
      </c>
      <c r="AZ92" s="830">
        <f t="shared" si="266"/>
        <v>0</v>
      </c>
      <c r="BA92" s="830">
        <f t="shared" si="267"/>
        <v>0</v>
      </c>
      <c r="BB92" s="830">
        <f t="shared" si="268"/>
        <v>0</v>
      </c>
      <c r="BC92" s="830">
        <f t="shared" si="269"/>
        <v>0</v>
      </c>
      <c r="BD92" s="830">
        <f t="shared" si="270"/>
        <v>0</v>
      </c>
      <c r="BE92" s="830">
        <f t="shared" si="271"/>
        <v>0</v>
      </c>
      <c r="BF92" s="830">
        <f t="shared" si="272"/>
        <v>0</v>
      </c>
      <c r="BG92" s="830">
        <f t="shared" si="273"/>
        <v>0</v>
      </c>
      <c r="BH92" s="830">
        <f t="shared" si="274"/>
        <v>0</v>
      </c>
      <c r="BI92" s="830">
        <f t="shared" si="275"/>
        <v>0</v>
      </c>
      <c r="BJ92" s="830">
        <f t="shared" si="276"/>
        <v>0</v>
      </c>
      <c r="BK92" s="830">
        <f t="shared" si="277"/>
        <v>0</v>
      </c>
      <c r="BL92" s="830">
        <f t="shared" si="278"/>
        <v>0</v>
      </c>
      <c r="BM92" s="830">
        <f t="shared" si="279"/>
        <v>0</v>
      </c>
      <c r="BN92" s="830">
        <f t="shared" si="280"/>
        <v>0</v>
      </c>
      <c r="BO92" s="830">
        <f t="shared" si="281"/>
        <v>0</v>
      </c>
      <c r="BP92" s="830">
        <f t="shared" si="282"/>
        <v>0</v>
      </c>
      <c r="BQ92" s="830">
        <f t="shared" si="283"/>
        <v>0</v>
      </c>
      <c r="BR92" s="830">
        <f t="shared" si="284"/>
        <v>0</v>
      </c>
      <c r="BS92" s="830">
        <f t="shared" si="285"/>
        <v>0</v>
      </c>
      <c r="BT92" s="830">
        <f t="shared" si="286"/>
        <v>0</v>
      </c>
      <c r="BU92" s="830">
        <f t="shared" si="287"/>
        <v>0</v>
      </c>
      <c r="BV92" s="830">
        <f t="shared" si="288"/>
        <v>0</v>
      </c>
      <c r="BW92" s="830">
        <f t="shared" si="289"/>
        <v>0</v>
      </c>
      <c r="BX92" s="830">
        <f t="shared" si="290"/>
        <v>0</v>
      </c>
      <c r="BY92" s="827">
        <f t="shared" si="291"/>
        <v>0</v>
      </c>
      <c r="BZ92" s="519"/>
    </row>
    <row r="93" spans="1:78" customFormat="1" ht="21.6" customHeight="1" thickBot="1">
      <c r="A93" s="483"/>
      <c r="B93" s="843">
        <v>46015</v>
      </c>
      <c r="C93" s="844" t="s">
        <v>1258</v>
      </c>
      <c r="D93" s="826"/>
      <c r="E93" s="826">
        <f t="shared" si="219"/>
        <v>0</v>
      </c>
      <c r="F93" s="826">
        <f t="shared" si="220"/>
        <v>0</v>
      </c>
      <c r="G93" s="826">
        <f t="shared" si="221"/>
        <v>0</v>
      </c>
      <c r="H93" s="826">
        <f t="shared" si="222"/>
        <v>0</v>
      </c>
      <c r="I93" s="826">
        <f t="shared" si="223"/>
        <v>0</v>
      </c>
      <c r="J93" s="826">
        <f t="shared" si="224"/>
        <v>0</v>
      </c>
      <c r="K93" s="826">
        <f t="shared" si="225"/>
        <v>0</v>
      </c>
      <c r="L93" s="826">
        <f t="shared" si="226"/>
        <v>0</v>
      </c>
      <c r="M93" s="826">
        <f t="shared" si="227"/>
        <v>0</v>
      </c>
      <c r="N93" s="826">
        <f t="shared" si="228"/>
        <v>0</v>
      </c>
      <c r="O93" s="826">
        <f t="shared" si="229"/>
        <v>0</v>
      </c>
      <c r="P93" s="826">
        <f t="shared" si="230"/>
        <v>0</v>
      </c>
      <c r="Q93" s="826">
        <f t="shared" si="231"/>
        <v>0</v>
      </c>
      <c r="R93" s="826">
        <f t="shared" si="232"/>
        <v>0</v>
      </c>
      <c r="S93" s="826">
        <f t="shared" si="233"/>
        <v>0</v>
      </c>
      <c r="T93" s="826">
        <f t="shared" si="234"/>
        <v>0</v>
      </c>
      <c r="U93" s="826">
        <f t="shared" si="235"/>
        <v>0</v>
      </c>
      <c r="V93" s="826">
        <f t="shared" si="236"/>
        <v>0</v>
      </c>
      <c r="W93" s="826">
        <f t="shared" si="237"/>
        <v>0</v>
      </c>
      <c r="X93" s="826">
        <f t="shared" si="238"/>
        <v>0</v>
      </c>
      <c r="Y93" s="826">
        <f t="shared" si="239"/>
        <v>0</v>
      </c>
      <c r="Z93" s="826">
        <f t="shared" si="240"/>
        <v>0</v>
      </c>
      <c r="AA93" s="826">
        <f t="shared" si="241"/>
        <v>0</v>
      </c>
      <c r="AB93" s="826">
        <f t="shared" si="242"/>
        <v>0</v>
      </c>
      <c r="AC93" s="826">
        <f t="shared" si="243"/>
        <v>0</v>
      </c>
      <c r="AD93" s="826">
        <f t="shared" si="244"/>
        <v>0</v>
      </c>
      <c r="AE93" s="826">
        <f t="shared" si="245"/>
        <v>0</v>
      </c>
      <c r="AF93" s="826">
        <f t="shared" si="246"/>
        <v>0</v>
      </c>
      <c r="AG93" s="826">
        <f t="shared" si="247"/>
        <v>0</v>
      </c>
      <c r="AH93" s="826">
        <f t="shared" si="248"/>
        <v>0</v>
      </c>
      <c r="AI93" s="826">
        <f t="shared" si="249"/>
        <v>0</v>
      </c>
      <c r="AJ93" s="826">
        <f t="shared" si="250"/>
        <v>0</v>
      </c>
      <c r="AK93" s="826">
        <f t="shared" si="251"/>
        <v>0</v>
      </c>
      <c r="AL93" s="826">
        <f t="shared" si="252"/>
        <v>0</v>
      </c>
      <c r="AM93" s="826">
        <f t="shared" si="253"/>
        <v>0</v>
      </c>
      <c r="AN93" s="826">
        <f t="shared" si="254"/>
        <v>0</v>
      </c>
      <c r="AO93" s="826">
        <f t="shared" si="255"/>
        <v>0</v>
      </c>
      <c r="AP93" s="826">
        <f t="shared" si="256"/>
        <v>0</v>
      </c>
      <c r="AQ93" s="826">
        <f t="shared" si="257"/>
        <v>0</v>
      </c>
      <c r="AR93" s="826">
        <f t="shared" si="258"/>
        <v>0</v>
      </c>
      <c r="AS93" s="826">
        <f t="shared" si="259"/>
        <v>0</v>
      </c>
      <c r="AT93" s="826">
        <f t="shared" si="260"/>
        <v>0</v>
      </c>
      <c r="AU93" s="826">
        <f t="shared" si="261"/>
        <v>0</v>
      </c>
      <c r="AV93" s="826">
        <f t="shared" si="262"/>
        <v>0</v>
      </c>
      <c r="AW93" s="826">
        <f t="shared" si="263"/>
        <v>0</v>
      </c>
      <c r="AX93" s="826">
        <f t="shared" si="264"/>
        <v>0</v>
      </c>
      <c r="AY93" s="826">
        <f t="shared" si="265"/>
        <v>0</v>
      </c>
      <c r="AZ93" s="826">
        <f t="shared" si="266"/>
        <v>0</v>
      </c>
      <c r="BA93" s="826">
        <f t="shared" si="267"/>
        <v>0</v>
      </c>
      <c r="BB93" s="826">
        <f t="shared" si="268"/>
        <v>0</v>
      </c>
      <c r="BC93" s="826">
        <f t="shared" si="269"/>
        <v>0</v>
      </c>
      <c r="BD93" s="826">
        <f t="shared" si="270"/>
        <v>0</v>
      </c>
      <c r="BE93" s="826">
        <f t="shared" si="271"/>
        <v>0</v>
      </c>
      <c r="BF93" s="826">
        <f t="shared" si="272"/>
        <v>0</v>
      </c>
      <c r="BG93" s="826">
        <f t="shared" si="273"/>
        <v>0</v>
      </c>
      <c r="BH93" s="826">
        <f t="shared" si="274"/>
        <v>0</v>
      </c>
      <c r="BI93" s="826">
        <f t="shared" si="275"/>
        <v>0</v>
      </c>
      <c r="BJ93" s="826">
        <f t="shared" si="276"/>
        <v>0</v>
      </c>
      <c r="BK93" s="826">
        <f t="shared" si="277"/>
        <v>0</v>
      </c>
      <c r="BL93" s="826">
        <f t="shared" si="278"/>
        <v>0</v>
      </c>
      <c r="BM93" s="826">
        <f t="shared" si="279"/>
        <v>0</v>
      </c>
      <c r="BN93" s="826">
        <f t="shared" si="280"/>
        <v>0</v>
      </c>
      <c r="BO93" s="826">
        <f t="shared" si="281"/>
        <v>0</v>
      </c>
      <c r="BP93" s="826">
        <f t="shared" si="282"/>
        <v>0</v>
      </c>
      <c r="BQ93" s="826">
        <f t="shared" si="283"/>
        <v>0</v>
      </c>
      <c r="BR93" s="826">
        <f t="shared" si="284"/>
        <v>0</v>
      </c>
      <c r="BS93" s="826">
        <f t="shared" si="285"/>
        <v>0</v>
      </c>
      <c r="BT93" s="826">
        <f t="shared" si="286"/>
        <v>0</v>
      </c>
      <c r="BU93" s="826">
        <f t="shared" si="287"/>
        <v>0</v>
      </c>
      <c r="BV93" s="826">
        <f t="shared" si="288"/>
        <v>0</v>
      </c>
      <c r="BW93" s="826">
        <f t="shared" si="289"/>
        <v>0</v>
      </c>
      <c r="BX93" s="826">
        <f t="shared" si="290"/>
        <v>0</v>
      </c>
      <c r="BY93" s="827">
        <f t="shared" si="291"/>
        <v>0</v>
      </c>
      <c r="BZ93" s="519"/>
    </row>
    <row r="94" spans="1:78" customFormat="1" ht="21.6" customHeight="1">
      <c r="A94" s="483"/>
      <c r="B94" s="841">
        <v>45996</v>
      </c>
      <c r="C94" s="842" t="s">
        <v>1259</v>
      </c>
      <c r="D94" s="830"/>
      <c r="E94" s="830">
        <f t="shared" si="219"/>
        <v>0</v>
      </c>
      <c r="F94" s="830">
        <f t="shared" si="220"/>
        <v>0</v>
      </c>
      <c r="G94" s="830">
        <f t="shared" si="221"/>
        <v>0</v>
      </c>
      <c r="H94" s="830">
        <f t="shared" si="222"/>
        <v>0</v>
      </c>
      <c r="I94" s="830">
        <f t="shared" si="223"/>
        <v>0</v>
      </c>
      <c r="J94" s="830">
        <f t="shared" si="224"/>
        <v>0</v>
      </c>
      <c r="K94" s="830">
        <f t="shared" si="225"/>
        <v>0</v>
      </c>
      <c r="L94" s="830">
        <f t="shared" si="226"/>
        <v>0</v>
      </c>
      <c r="M94" s="830">
        <f t="shared" si="227"/>
        <v>0</v>
      </c>
      <c r="N94" s="830">
        <f t="shared" si="228"/>
        <v>0</v>
      </c>
      <c r="O94" s="830">
        <f t="shared" si="229"/>
        <v>0</v>
      </c>
      <c r="P94" s="830">
        <f t="shared" si="230"/>
        <v>0</v>
      </c>
      <c r="Q94" s="830">
        <f t="shared" si="231"/>
        <v>0</v>
      </c>
      <c r="R94" s="830">
        <f t="shared" si="232"/>
        <v>0</v>
      </c>
      <c r="S94" s="830">
        <f t="shared" si="233"/>
        <v>0</v>
      </c>
      <c r="T94" s="830">
        <f t="shared" si="234"/>
        <v>0</v>
      </c>
      <c r="U94" s="830">
        <f t="shared" si="235"/>
        <v>0</v>
      </c>
      <c r="V94" s="830">
        <f t="shared" si="236"/>
        <v>0</v>
      </c>
      <c r="W94" s="830">
        <f t="shared" si="237"/>
        <v>0</v>
      </c>
      <c r="X94" s="830">
        <f t="shared" si="238"/>
        <v>0</v>
      </c>
      <c r="Y94" s="830">
        <f t="shared" si="239"/>
        <v>0</v>
      </c>
      <c r="Z94" s="830">
        <f t="shared" si="240"/>
        <v>0</v>
      </c>
      <c r="AA94" s="830">
        <f t="shared" si="241"/>
        <v>0</v>
      </c>
      <c r="AB94" s="830">
        <f t="shared" si="242"/>
        <v>0</v>
      </c>
      <c r="AC94" s="830">
        <f t="shared" si="243"/>
        <v>0</v>
      </c>
      <c r="AD94" s="830">
        <f t="shared" si="244"/>
        <v>0</v>
      </c>
      <c r="AE94" s="830">
        <f t="shared" si="245"/>
        <v>0</v>
      </c>
      <c r="AF94" s="830">
        <f t="shared" si="246"/>
        <v>0</v>
      </c>
      <c r="AG94" s="830">
        <f t="shared" si="247"/>
        <v>0</v>
      </c>
      <c r="AH94" s="830">
        <f t="shared" si="248"/>
        <v>0</v>
      </c>
      <c r="AI94" s="830">
        <f t="shared" si="249"/>
        <v>0</v>
      </c>
      <c r="AJ94" s="830">
        <f t="shared" si="250"/>
        <v>0</v>
      </c>
      <c r="AK94" s="830">
        <f t="shared" si="251"/>
        <v>0</v>
      </c>
      <c r="AL94" s="830">
        <f t="shared" si="252"/>
        <v>0</v>
      </c>
      <c r="AM94" s="830">
        <f t="shared" si="253"/>
        <v>0</v>
      </c>
      <c r="AN94" s="830">
        <f t="shared" si="254"/>
        <v>0</v>
      </c>
      <c r="AO94" s="830">
        <f t="shared" si="255"/>
        <v>0</v>
      </c>
      <c r="AP94" s="830">
        <f t="shared" si="256"/>
        <v>0</v>
      </c>
      <c r="AQ94" s="830">
        <f t="shared" si="257"/>
        <v>0</v>
      </c>
      <c r="AR94" s="830">
        <f t="shared" si="258"/>
        <v>0</v>
      </c>
      <c r="AS94" s="830">
        <f t="shared" si="259"/>
        <v>0</v>
      </c>
      <c r="AT94" s="830">
        <f t="shared" si="260"/>
        <v>0</v>
      </c>
      <c r="AU94" s="830">
        <f t="shared" si="261"/>
        <v>0</v>
      </c>
      <c r="AV94" s="830">
        <f t="shared" si="262"/>
        <v>0</v>
      </c>
      <c r="AW94" s="830">
        <f t="shared" si="263"/>
        <v>0</v>
      </c>
      <c r="AX94" s="830">
        <f t="shared" si="264"/>
        <v>0</v>
      </c>
      <c r="AY94" s="830">
        <f t="shared" si="265"/>
        <v>0</v>
      </c>
      <c r="AZ94" s="830">
        <f t="shared" si="266"/>
        <v>0</v>
      </c>
      <c r="BA94" s="830">
        <f t="shared" si="267"/>
        <v>0</v>
      </c>
      <c r="BB94" s="830">
        <f t="shared" si="268"/>
        <v>0</v>
      </c>
      <c r="BC94" s="830">
        <f t="shared" si="269"/>
        <v>0</v>
      </c>
      <c r="BD94" s="830">
        <f t="shared" si="270"/>
        <v>0</v>
      </c>
      <c r="BE94" s="830">
        <f t="shared" si="271"/>
        <v>0</v>
      </c>
      <c r="BF94" s="830">
        <f t="shared" si="272"/>
        <v>0</v>
      </c>
      <c r="BG94" s="830">
        <f t="shared" si="273"/>
        <v>0</v>
      </c>
      <c r="BH94" s="830">
        <f t="shared" si="274"/>
        <v>0</v>
      </c>
      <c r="BI94" s="830">
        <f t="shared" si="275"/>
        <v>0</v>
      </c>
      <c r="BJ94" s="830">
        <f t="shared" si="276"/>
        <v>0</v>
      </c>
      <c r="BK94" s="830">
        <f t="shared" si="277"/>
        <v>0</v>
      </c>
      <c r="BL94" s="830">
        <f t="shared" si="278"/>
        <v>0</v>
      </c>
      <c r="BM94" s="830">
        <f t="shared" si="279"/>
        <v>0</v>
      </c>
      <c r="BN94" s="830">
        <f t="shared" si="280"/>
        <v>0</v>
      </c>
      <c r="BO94" s="830">
        <f t="shared" si="281"/>
        <v>0</v>
      </c>
      <c r="BP94" s="830">
        <f t="shared" si="282"/>
        <v>0</v>
      </c>
      <c r="BQ94" s="830">
        <f t="shared" si="283"/>
        <v>0</v>
      </c>
      <c r="BR94" s="830">
        <f t="shared" si="284"/>
        <v>0</v>
      </c>
      <c r="BS94" s="830">
        <f t="shared" si="285"/>
        <v>0</v>
      </c>
      <c r="BT94" s="830">
        <f t="shared" si="286"/>
        <v>0</v>
      </c>
      <c r="BU94" s="830">
        <f t="shared" si="287"/>
        <v>0</v>
      </c>
      <c r="BV94" s="830">
        <f t="shared" si="288"/>
        <v>0</v>
      </c>
      <c r="BW94" s="830">
        <f t="shared" si="289"/>
        <v>0</v>
      </c>
      <c r="BX94" s="830">
        <f t="shared" si="290"/>
        <v>0</v>
      </c>
      <c r="BY94" s="827">
        <f t="shared" si="291"/>
        <v>0</v>
      </c>
      <c r="BZ94" s="519"/>
    </row>
    <row r="95" spans="1:78" customFormat="1" ht="21.6" customHeight="1">
      <c r="A95" s="483"/>
      <c r="B95" s="843">
        <v>46017</v>
      </c>
      <c r="C95" s="844" t="s">
        <v>1260</v>
      </c>
      <c r="D95" s="826"/>
      <c r="E95" s="826">
        <f t="shared" si="219"/>
        <v>0</v>
      </c>
      <c r="F95" s="826">
        <f t="shared" si="220"/>
        <v>0</v>
      </c>
      <c r="G95" s="826">
        <f t="shared" si="221"/>
        <v>0</v>
      </c>
      <c r="H95" s="826">
        <f t="shared" si="222"/>
        <v>0</v>
      </c>
      <c r="I95" s="826">
        <f t="shared" si="223"/>
        <v>0</v>
      </c>
      <c r="J95" s="826">
        <f t="shared" si="224"/>
        <v>0</v>
      </c>
      <c r="K95" s="826">
        <f t="shared" si="225"/>
        <v>0</v>
      </c>
      <c r="L95" s="826">
        <f t="shared" si="226"/>
        <v>0</v>
      </c>
      <c r="M95" s="826">
        <f t="shared" si="227"/>
        <v>0</v>
      </c>
      <c r="N95" s="826">
        <f t="shared" si="228"/>
        <v>0</v>
      </c>
      <c r="O95" s="826">
        <f t="shared" si="229"/>
        <v>0</v>
      </c>
      <c r="P95" s="826">
        <f t="shared" si="230"/>
        <v>0</v>
      </c>
      <c r="Q95" s="826">
        <f t="shared" si="231"/>
        <v>0</v>
      </c>
      <c r="R95" s="826">
        <f t="shared" si="232"/>
        <v>0</v>
      </c>
      <c r="S95" s="826">
        <f t="shared" si="233"/>
        <v>0</v>
      </c>
      <c r="T95" s="826">
        <f t="shared" si="234"/>
        <v>0</v>
      </c>
      <c r="U95" s="826">
        <f t="shared" si="235"/>
        <v>0</v>
      </c>
      <c r="V95" s="826">
        <f t="shared" si="236"/>
        <v>0</v>
      </c>
      <c r="W95" s="826">
        <f t="shared" si="237"/>
        <v>0</v>
      </c>
      <c r="X95" s="826">
        <f t="shared" si="238"/>
        <v>0</v>
      </c>
      <c r="Y95" s="826">
        <f t="shared" si="239"/>
        <v>0</v>
      </c>
      <c r="Z95" s="826">
        <f t="shared" si="240"/>
        <v>0</v>
      </c>
      <c r="AA95" s="826">
        <f t="shared" si="241"/>
        <v>0</v>
      </c>
      <c r="AB95" s="826">
        <f t="shared" si="242"/>
        <v>0</v>
      </c>
      <c r="AC95" s="826">
        <f t="shared" si="243"/>
        <v>0</v>
      </c>
      <c r="AD95" s="826">
        <f t="shared" si="244"/>
        <v>0</v>
      </c>
      <c r="AE95" s="826">
        <f t="shared" si="245"/>
        <v>0</v>
      </c>
      <c r="AF95" s="826">
        <f t="shared" si="246"/>
        <v>0</v>
      </c>
      <c r="AG95" s="826">
        <f t="shared" si="247"/>
        <v>0</v>
      </c>
      <c r="AH95" s="826">
        <f t="shared" si="248"/>
        <v>0</v>
      </c>
      <c r="AI95" s="826">
        <f t="shared" si="249"/>
        <v>0</v>
      </c>
      <c r="AJ95" s="826">
        <f t="shared" si="250"/>
        <v>0</v>
      </c>
      <c r="AK95" s="826">
        <f t="shared" si="251"/>
        <v>0</v>
      </c>
      <c r="AL95" s="826">
        <f t="shared" si="252"/>
        <v>0</v>
      </c>
      <c r="AM95" s="826">
        <f t="shared" si="253"/>
        <v>0</v>
      </c>
      <c r="AN95" s="826">
        <f t="shared" si="254"/>
        <v>0</v>
      </c>
      <c r="AO95" s="826">
        <f t="shared" si="255"/>
        <v>0</v>
      </c>
      <c r="AP95" s="826">
        <f t="shared" si="256"/>
        <v>0</v>
      </c>
      <c r="AQ95" s="826">
        <f t="shared" si="257"/>
        <v>0</v>
      </c>
      <c r="AR95" s="826">
        <f t="shared" si="258"/>
        <v>0</v>
      </c>
      <c r="AS95" s="826">
        <f t="shared" si="259"/>
        <v>0</v>
      </c>
      <c r="AT95" s="826">
        <f t="shared" si="260"/>
        <v>0</v>
      </c>
      <c r="AU95" s="826">
        <f t="shared" si="261"/>
        <v>0</v>
      </c>
      <c r="AV95" s="826">
        <f t="shared" si="262"/>
        <v>0</v>
      </c>
      <c r="AW95" s="826">
        <f t="shared" si="263"/>
        <v>0</v>
      </c>
      <c r="AX95" s="826">
        <f t="shared" si="264"/>
        <v>0</v>
      </c>
      <c r="AY95" s="826">
        <f t="shared" si="265"/>
        <v>0</v>
      </c>
      <c r="AZ95" s="826">
        <f t="shared" si="266"/>
        <v>0</v>
      </c>
      <c r="BA95" s="826">
        <f t="shared" si="267"/>
        <v>0</v>
      </c>
      <c r="BB95" s="826">
        <f t="shared" si="268"/>
        <v>0</v>
      </c>
      <c r="BC95" s="826">
        <f t="shared" si="269"/>
        <v>0</v>
      </c>
      <c r="BD95" s="826">
        <f t="shared" si="270"/>
        <v>0</v>
      </c>
      <c r="BE95" s="826">
        <f t="shared" si="271"/>
        <v>0</v>
      </c>
      <c r="BF95" s="826">
        <f t="shared" si="272"/>
        <v>0</v>
      </c>
      <c r="BG95" s="826">
        <f t="shared" si="273"/>
        <v>0</v>
      </c>
      <c r="BH95" s="826">
        <f t="shared" si="274"/>
        <v>0</v>
      </c>
      <c r="BI95" s="826">
        <f t="shared" si="275"/>
        <v>0</v>
      </c>
      <c r="BJ95" s="826">
        <f t="shared" si="276"/>
        <v>0</v>
      </c>
      <c r="BK95" s="826">
        <f t="shared" si="277"/>
        <v>0</v>
      </c>
      <c r="BL95" s="826">
        <f t="shared" si="278"/>
        <v>0</v>
      </c>
      <c r="BM95" s="826">
        <f t="shared" si="279"/>
        <v>0</v>
      </c>
      <c r="BN95" s="826">
        <f t="shared" si="280"/>
        <v>0</v>
      </c>
      <c r="BO95" s="826">
        <f t="shared" si="281"/>
        <v>0</v>
      </c>
      <c r="BP95" s="826">
        <f t="shared" si="282"/>
        <v>0</v>
      </c>
      <c r="BQ95" s="826">
        <f t="shared" si="283"/>
        <v>0</v>
      </c>
      <c r="BR95" s="826">
        <f t="shared" si="284"/>
        <v>0</v>
      </c>
      <c r="BS95" s="826">
        <f t="shared" si="285"/>
        <v>0</v>
      </c>
      <c r="BT95" s="826">
        <f t="shared" si="286"/>
        <v>0</v>
      </c>
      <c r="BU95" s="826">
        <f t="shared" si="287"/>
        <v>0</v>
      </c>
      <c r="BV95" s="826">
        <f t="shared" si="288"/>
        <v>0</v>
      </c>
      <c r="BW95" s="826">
        <f t="shared" si="289"/>
        <v>0</v>
      </c>
      <c r="BX95" s="826">
        <f t="shared" si="290"/>
        <v>0</v>
      </c>
      <c r="BY95" s="827">
        <f t="shared" si="291"/>
        <v>0</v>
      </c>
      <c r="BZ95" s="519"/>
    </row>
    <row r="96" spans="1:78" customFormat="1" ht="21.6" customHeight="1">
      <c r="A96" s="483"/>
      <c r="B96" s="850" t="s">
        <v>1264</v>
      </c>
      <c r="C96" s="850"/>
      <c r="D96" s="845">
        <f t="shared" ref="D96:AI96" si="292">SUM(D85:D95)</f>
        <v>0</v>
      </c>
      <c r="E96" s="845">
        <f t="shared" si="292"/>
        <v>0</v>
      </c>
      <c r="F96" s="845">
        <f t="shared" si="292"/>
        <v>0</v>
      </c>
      <c r="G96" s="845">
        <f t="shared" si="292"/>
        <v>0</v>
      </c>
      <c r="H96" s="845">
        <f t="shared" si="292"/>
        <v>0</v>
      </c>
      <c r="I96" s="845">
        <f t="shared" si="292"/>
        <v>0</v>
      </c>
      <c r="J96" s="845">
        <f t="shared" si="292"/>
        <v>0</v>
      </c>
      <c r="K96" s="845">
        <f t="shared" si="292"/>
        <v>0</v>
      </c>
      <c r="L96" s="845">
        <f t="shared" si="292"/>
        <v>0</v>
      </c>
      <c r="M96" s="845">
        <f t="shared" si="292"/>
        <v>0</v>
      </c>
      <c r="N96" s="845">
        <f t="shared" si="292"/>
        <v>0</v>
      </c>
      <c r="O96" s="845">
        <f t="shared" si="292"/>
        <v>0</v>
      </c>
      <c r="P96" s="845">
        <f t="shared" si="292"/>
        <v>0</v>
      </c>
      <c r="Q96" s="845">
        <f t="shared" si="292"/>
        <v>0</v>
      </c>
      <c r="R96" s="845">
        <f t="shared" si="292"/>
        <v>0</v>
      </c>
      <c r="S96" s="845">
        <f t="shared" si="292"/>
        <v>0</v>
      </c>
      <c r="T96" s="845">
        <f t="shared" si="292"/>
        <v>0</v>
      </c>
      <c r="U96" s="845">
        <f t="shared" si="292"/>
        <v>0</v>
      </c>
      <c r="V96" s="845">
        <f t="shared" si="292"/>
        <v>0</v>
      </c>
      <c r="W96" s="845">
        <f t="shared" si="292"/>
        <v>0</v>
      </c>
      <c r="X96" s="845">
        <f t="shared" si="292"/>
        <v>0</v>
      </c>
      <c r="Y96" s="845">
        <f t="shared" si="292"/>
        <v>0</v>
      </c>
      <c r="Z96" s="845">
        <f t="shared" si="292"/>
        <v>0</v>
      </c>
      <c r="AA96" s="845">
        <f t="shared" si="292"/>
        <v>0</v>
      </c>
      <c r="AB96" s="845">
        <f t="shared" si="292"/>
        <v>0</v>
      </c>
      <c r="AC96" s="845">
        <f t="shared" si="292"/>
        <v>0</v>
      </c>
      <c r="AD96" s="845">
        <f t="shared" si="292"/>
        <v>0</v>
      </c>
      <c r="AE96" s="845">
        <f t="shared" si="292"/>
        <v>0</v>
      </c>
      <c r="AF96" s="845">
        <f t="shared" si="292"/>
        <v>0</v>
      </c>
      <c r="AG96" s="845">
        <f t="shared" si="292"/>
        <v>0</v>
      </c>
      <c r="AH96" s="845">
        <f t="shared" si="292"/>
        <v>0</v>
      </c>
      <c r="AI96" s="845">
        <f t="shared" si="292"/>
        <v>0</v>
      </c>
      <c r="AJ96" s="845">
        <f t="shared" ref="AJ96:BO96" si="293">SUM(AJ85:AJ95)</f>
        <v>0</v>
      </c>
      <c r="AK96" s="845">
        <f t="shared" si="293"/>
        <v>0</v>
      </c>
      <c r="AL96" s="845">
        <f t="shared" si="293"/>
        <v>0</v>
      </c>
      <c r="AM96" s="845">
        <f t="shared" si="293"/>
        <v>0</v>
      </c>
      <c r="AN96" s="845">
        <f t="shared" si="293"/>
        <v>0</v>
      </c>
      <c r="AO96" s="845">
        <f t="shared" si="293"/>
        <v>0</v>
      </c>
      <c r="AP96" s="845">
        <f t="shared" si="293"/>
        <v>0</v>
      </c>
      <c r="AQ96" s="845">
        <f t="shared" si="293"/>
        <v>0</v>
      </c>
      <c r="AR96" s="845">
        <f t="shared" si="293"/>
        <v>0</v>
      </c>
      <c r="AS96" s="845">
        <f t="shared" si="293"/>
        <v>0</v>
      </c>
      <c r="AT96" s="845">
        <f t="shared" si="293"/>
        <v>0</v>
      </c>
      <c r="AU96" s="845">
        <f t="shared" si="293"/>
        <v>0</v>
      </c>
      <c r="AV96" s="845">
        <f t="shared" si="293"/>
        <v>0</v>
      </c>
      <c r="AW96" s="845">
        <f t="shared" si="293"/>
        <v>0</v>
      </c>
      <c r="AX96" s="845">
        <f t="shared" si="293"/>
        <v>0</v>
      </c>
      <c r="AY96" s="845">
        <f t="shared" si="293"/>
        <v>0</v>
      </c>
      <c r="AZ96" s="845">
        <f t="shared" si="293"/>
        <v>0</v>
      </c>
      <c r="BA96" s="845">
        <f t="shared" si="293"/>
        <v>0</v>
      </c>
      <c r="BB96" s="845">
        <f t="shared" si="293"/>
        <v>0</v>
      </c>
      <c r="BC96" s="845">
        <f t="shared" si="293"/>
        <v>0</v>
      </c>
      <c r="BD96" s="845">
        <f t="shared" si="293"/>
        <v>0</v>
      </c>
      <c r="BE96" s="845">
        <f t="shared" si="293"/>
        <v>0</v>
      </c>
      <c r="BF96" s="845">
        <f t="shared" si="293"/>
        <v>0</v>
      </c>
      <c r="BG96" s="845">
        <f t="shared" si="293"/>
        <v>0</v>
      </c>
      <c r="BH96" s="845">
        <f t="shared" si="293"/>
        <v>0</v>
      </c>
      <c r="BI96" s="845">
        <f t="shared" si="293"/>
        <v>0</v>
      </c>
      <c r="BJ96" s="845">
        <f t="shared" si="293"/>
        <v>0</v>
      </c>
      <c r="BK96" s="845">
        <f t="shared" si="293"/>
        <v>0</v>
      </c>
      <c r="BL96" s="845">
        <f t="shared" si="293"/>
        <v>0</v>
      </c>
      <c r="BM96" s="845">
        <f t="shared" si="293"/>
        <v>0</v>
      </c>
      <c r="BN96" s="845">
        <f t="shared" si="293"/>
        <v>0</v>
      </c>
      <c r="BO96" s="845">
        <f t="shared" si="293"/>
        <v>0</v>
      </c>
      <c r="BP96" s="845">
        <f t="shared" ref="BP96:BX96" si="294">SUM(BP85:BP95)</f>
        <v>0</v>
      </c>
      <c r="BQ96" s="845">
        <f t="shared" si="294"/>
        <v>0</v>
      </c>
      <c r="BR96" s="845">
        <f t="shared" si="294"/>
        <v>0</v>
      </c>
      <c r="BS96" s="845">
        <f t="shared" si="294"/>
        <v>0</v>
      </c>
      <c r="BT96" s="845">
        <f t="shared" si="294"/>
        <v>0</v>
      </c>
      <c r="BU96" s="845">
        <f t="shared" si="294"/>
        <v>0</v>
      </c>
      <c r="BV96" s="845">
        <f t="shared" si="294"/>
        <v>0</v>
      </c>
      <c r="BW96" s="845">
        <f t="shared" si="294"/>
        <v>0</v>
      </c>
      <c r="BX96" s="845">
        <f t="shared" si="294"/>
        <v>0</v>
      </c>
      <c r="BY96" s="827">
        <f>SUM(D96:BX96)</f>
        <v>0</v>
      </c>
      <c r="BZ96" s="519"/>
    </row>
    <row r="97" spans="1:78" customFormat="1" ht="7.9" customHeight="1">
      <c r="A97" s="483"/>
    </row>
    <row r="98" spans="1:78" customFormat="1" ht="7.9" customHeight="1">
      <c r="A98" s="483"/>
      <c r="B98" s="789"/>
      <c r="C98" s="790"/>
      <c r="D98" s="791"/>
      <c r="E98" s="791"/>
      <c r="F98" s="791"/>
      <c r="G98" s="791"/>
      <c r="H98" s="791"/>
      <c r="I98" s="791"/>
      <c r="J98" s="791"/>
      <c r="K98" s="791"/>
      <c r="L98" s="791"/>
      <c r="M98" s="791"/>
      <c r="N98" s="791"/>
      <c r="O98" s="791"/>
      <c r="P98" s="791"/>
      <c r="Q98" s="791"/>
      <c r="R98" s="791"/>
      <c r="S98" s="791"/>
      <c r="T98" s="791"/>
      <c r="U98" s="791"/>
      <c r="V98" s="791"/>
      <c r="W98" s="791"/>
      <c r="X98" s="791"/>
      <c r="Y98" s="791"/>
      <c r="Z98" s="791"/>
      <c r="AA98" s="791"/>
      <c r="AB98" s="791"/>
      <c r="AC98" s="791"/>
      <c r="AD98" s="791"/>
      <c r="AE98" s="791"/>
      <c r="AF98" s="791"/>
      <c r="AG98" s="791"/>
      <c r="AH98" s="791"/>
      <c r="AI98" s="791"/>
      <c r="AJ98" s="791"/>
      <c r="AK98" s="791"/>
      <c r="AL98" s="791"/>
      <c r="AM98" s="791"/>
      <c r="AN98" s="791"/>
      <c r="AO98" s="791"/>
      <c r="AP98" s="791"/>
      <c r="AQ98" s="791"/>
      <c r="AR98" s="791"/>
      <c r="AS98" s="791"/>
      <c r="AT98" s="791"/>
      <c r="AU98" s="791"/>
      <c r="AV98" s="791"/>
      <c r="AW98" s="791"/>
      <c r="AX98" s="791"/>
      <c r="AY98" s="791"/>
      <c r="AZ98" s="791"/>
      <c r="BA98" s="791"/>
      <c r="BB98" s="791"/>
      <c r="BC98" s="791"/>
      <c r="BD98" s="791"/>
      <c r="BE98" s="791"/>
      <c r="BF98" s="791"/>
      <c r="BG98" s="791"/>
      <c r="BH98" s="791"/>
      <c r="BI98" s="791"/>
      <c r="BJ98" s="791"/>
      <c r="BK98" s="791"/>
      <c r="BL98" s="791"/>
      <c r="BM98" s="791"/>
      <c r="BN98" s="791"/>
      <c r="BO98" s="791"/>
      <c r="BP98" s="791"/>
      <c r="BQ98" s="791"/>
      <c r="BR98" s="791"/>
      <c r="BS98" s="791"/>
      <c r="BT98" s="791"/>
      <c r="BU98" s="791"/>
      <c r="BV98" s="791"/>
      <c r="BW98" s="791"/>
      <c r="BX98" s="791"/>
      <c r="BY98" s="794"/>
    </row>
    <row r="99" spans="1:78" customFormat="1" ht="7.9" customHeight="1">
      <c r="A99" s="483"/>
    </row>
    <row r="100" spans="1:78" customFormat="1" ht="21.6" customHeight="1">
      <c r="A100" s="483"/>
      <c r="B100" s="849" t="s">
        <v>1265</v>
      </c>
      <c r="C100" s="849"/>
      <c r="D100" s="851">
        <f t="shared" ref="D100:AI100" si="295">SUM(D101:D110)</f>
        <v>0</v>
      </c>
      <c r="E100" s="851">
        <f t="shared" si="295"/>
        <v>0</v>
      </c>
      <c r="F100" s="851">
        <f t="shared" si="295"/>
        <v>0</v>
      </c>
      <c r="G100" s="851">
        <f t="shared" si="295"/>
        <v>0</v>
      </c>
      <c r="H100" s="851">
        <f t="shared" si="295"/>
        <v>0</v>
      </c>
      <c r="I100" s="851">
        <f t="shared" si="295"/>
        <v>0</v>
      </c>
      <c r="J100" s="851">
        <f t="shared" si="295"/>
        <v>0</v>
      </c>
      <c r="K100" s="851">
        <f t="shared" si="295"/>
        <v>0</v>
      </c>
      <c r="L100" s="851">
        <f t="shared" si="295"/>
        <v>0</v>
      </c>
      <c r="M100" s="851">
        <f t="shared" si="295"/>
        <v>0</v>
      </c>
      <c r="N100" s="851">
        <f t="shared" si="295"/>
        <v>0</v>
      </c>
      <c r="O100" s="851">
        <f t="shared" si="295"/>
        <v>0</v>
      </c>
      <c r="P100" s="851">
        <f t="shared" si="295"/>
        <v>0</v>
      </c>
      <c r="Q100" s="851">
        <f t="shared" si="295"/>
        <v>0</v>
      </c>
      <c r="R100" s="851">
        <f t="shared" si="295"/>
        <v>0</v>
      </c>
      <c r="S100" s="851">
        <f t="shared" si="295"/>
        <v>0</v>
      </c>
      <c r="T100" s="851">
        <f t="shared" si="295"/>
        <v>0</v>
      </c>
      <c r="U100" s="851">
        <f t="shared" si="295"/>
        <v>0</v>
      </c>
      <c r="V100" s="851">
        <f t="shared" si="295"/>
        <v>0</v>
      </c>
      <c r="W100" s="851">
        <f t="shared" si="295"/>
        <v>0</v>
      </c>
      <c r="X100" s="851">
        <f t="shared" si="295"/>
        <v>0</v>
      </c>
      <c r="Y100" s="851">
        <f t="shared" si="295"/>
        <v>0</v>
      </c>
      <c r="Z100" s="851">
        <f t="shared" si="295"/>
        <v>0</v>
      </c>
      <c r="AA100" s="851">
        <f t="shared" si="295"/>
        <v>0</v>
      </c>
      <c r="AB100" s="851">
        <f t="shared" si="295"/>
        <v>0</v>
      </c>
      <c r="AC100" s="851">
        <f t="shared" si="295"/>
        <v>0</v>
      </c>
      <c r="AD100" s="851">
        <f t="shared" si="295"/>
        <v>0</v>
      </c>
      <c r="AE100" s="851">
        <f t="shared" si="295"/>
        <v>0</v>
      </c>
      <c r="AF100" s="851">
        <f t="shared" si="295"/>
        <v>0</v>
      </c>
      <c r="AG100" s="851">
        <f t="shared" si="295"/>
        <v>0</v>
      </c>
      <c r="AH100" s="851">
        <f t="shared" si="295"/>
        <v>0</v>
      </c>
      <c r="AI100" s="851">
        <f t="shared" si="295"/>
        <v>0</v>
      </c>
      <c r="AJ100" s="851">
        <f t="shared" ref="AJ100:BO100" si="296">SUM(AJ101:AJ110)</f>
        <v>0</v>
      </c>
      <c r="AK100" s="851">
        <f t="shared" si="296"/>
        <v>0</v>
      </c>
      <c r="AL100" s="851">
        <f t="shared" si="296"/>
        <v>0</v>
      </c>
      <c r="AM100" s="851">
        <f t="shared" si="296"/>
        <v>0</v>
      </c>
      <c r="AN100" s="851">
        <f t="shared" si="296"/>
        <v>0</v>
      </c>
      <c r="AO100" s="851">
        <f t="shared" si="296"/>
        <v>0</v>
      </c>
      <c r="AP100" s="851">
        <f t="shared" si="296"/>
        <v>0</v>
      </c>
      <c r="AQ100" s="851">
        <f t="shared" si="296"/>
        <v>0</v>
      </c>
      <c r="AR100" s="851">
        <f t="shared" si="296"/>
        <v>0</v>
      </c>
      <c r="AS100" s="851">
        <f t="shared" si="296"/>
        <v>0</v>
      </c>
      <c r="AT100" s="851">
        <f t="shared" si="296"/>
        <v>0</v>
      </c>
      <c r="AU100" s="851">
        <f t="shared" si="296"/>
        <v>0</v>
      </c>
      <c r="AV100" s="851">
        <f t="shared" si="296"/>
        <v>0</v>
      </c>
      <c r="AW100" s="851">
        <f t="shared" si="296"/>
        <v>0</v>
      </c>
      <c r="AX100" s="851">
        <f t="shared" si="296"/>
        <v>0</v>
      </c>
      <c r="AY100" s="851">
        <f t="shared" si="296"/>
        <v>0</v>
      </c>
      <c r="AZ100" s="851">
        <f t="shared" si="296"/>
        <v>0</v>
      </c>
      <c r="BA100" s="851">
        <f t="shared" si="296"/>
        <v>0</v>
      </c>
      <c r="BB100" s="851">
        <f t="shared" si="296"/>
        <v>0</v>
      </c>
      <c r="BC100" s="851">
        <f t="shared" si="296"/>
        <v>0</v>
      </c>
      <c r="BD100" s="851">
        <f t="shared" si="296"/>
        <v>0</v>
      </c>
      <c r="BE100" s="851">
        <f t="shared" si="296"/>
        <v>0</v>
      </c>
      <c r="BF100" s="851">
        <f t="shared" si="296"/>
        <v>0</v>
      </c>
      <c r="BG100" s="851">
        <f t="shared" si="296"/>
        <v>0</v>
      </c>
      <c r="BH100" s="851">
        <f t="shared" si="296"/>
        <v>0</v>
      </c>
      <c r="BI100" s="851">
        <f t="shared" si="296"/>
        <v>0</v>
      </c>
      <c r="BJ100" s="851">
        <f t="shared" si="296"/>
        <v>0</v>
      </c>
      <c r="BK100" s="851">
        <f t="shared" si="296"/>
        <v>0</v>
      </c>
      <c r="BL100" s="851">
        <f t="shared" si="296"/>
        <v>0</v>
      </c>
      <c r="BM100" s="851">
        <f t="shared" si="296"/>
        <v>0</v>
      </c>
      <c r="BN100" s="851">
        <f t="shared" si="296"/>
        <v>0</v>
      </c>
      <c r="BO100" s="851">
        <f t="shared" si="296"/>
        <v>0</v>
      </c>
      <c r="BP100" s="851">
        <f t="shared" ref="BP100:BX100" si="297">SUM(BP101:BP110)</f>
        <v>0</v>
      </c>
      <c r="BQ100" s="851">
        <f t="shared" si="297"/>
        <v>0</v>
      </c>
      <c r="BR100" s="851">
        <f t="shared" si="297"/>
        <v>0</v>
      </c>
      <c r="BS100" s="851">
        <f t="shared" si="297"/>
        <v>0</v>
      </c>
      <c r="BT100" s="851">
        <f t="shared" si="297"/>
        <v>0</v>
      </c>
      <c r="BU100" s="851">
        <f t="shared" si="297"/>
        <v>0</v>
      </c>
      <c r="BV100" s="851">
        <f t="shared" si="297"/>
        <v>0</v>
      </c>
      <c r="BW100" s="851">
        <f t="shared" si="297"/>
        <v>0</v>
      </c>
      <c r="BX100" s="851">
        <f t="shared" si="297"/>
        <v>0</v>
      </c>
      <c r="BY100" s="763"/>
      <c r="BZ100" s="519"/>
    </row>
    <row r="101" spans="1:78" customFormat="1" ht="21.6" customHeight="1" thickBot="1">
      <c r="A101" s="483"/>
      <c r="B101" s="843">
        <v>45701</v>
      </c>
      <c r="C101" s="844" t="s">
        <v>1266</v>
      </c>
      <c r="D101" s="826"/>
      <c r="E101" s="826">
        <f t="shared" ref="E101:E109" si="298">IF(ISNUMBER(E$22), IF(E$22 &gt; 0, D101 * (1 + E$22), D101), D101)</f>
        <v>0</v>
      </c>
      <c r="F101" s="826">
        <f t="shared" ref="F101:F109" si="299">IF(ISNUMBER(F$22), IF(F$22 &gt; 0, E101 * (1 + F$22), E101), E101)</f>
        <v>0</v>
      </c>
      <c r="G101" s="826">
        <f t="shared" ref="G101:G109" si="300">IF(ISNUMBER(G$22), IF(G$22 &gt; 0, F101 * (1 + G$22), F101), F101)</f>
        <v>0</v>
      </c>
      <c r="H101" s="826">
        <f t="shared" ref="H101:H109" si="301">IF(ISNUMBER(H$22), IF(H$22 &gt; 0, G101 * (1 + H$22), G101), G101)</f>
        <v>0</v>
      </c>
      <c r="I101" s="826">
        <f t="shared" ref="I101:I109" si="302">IF(ISNUMBER(I$22), IF(I$22 &gt; 0, H101 * (1 + I$22), H101), H101)</f>
        <v>0</v>
      </c>
      <c r="J101" s="826">
        <f t="shared" ref="J101:J109" si="303">IF(ISNUMBER(J$22), IF(J$22 &gt; 0, I101 * (1 + J$22), I101), I101)</f>
        <v>0</v>
      </c>
      <c r="K101" s="826">
        <f t="shared" ref="K101:K109" si="304">IF(ISNUMBER(K$22), IF(K$22 &gt; 0, J101 * (1 + K$22), J101), J101)</f>
        <v>0</v>
      </c>
      <c r="L101" s="826">
        <f t="shared" ref="L101:L109" si="305">IF(ISNUMBER(L$22), IF(L$22 &gt; 0, K101 * (1 + L$22), K101), K101)</f>
        <v>0</v>
      </c>
      <c r="M101" s="826">
        <f t="shared" ref="M101:M109" si="306">IF(ISNUMBER(M$22), IF(M$22 &gt; 0, L101 * (1 + M$22), L101), L101)</f>
        <v>0</v>
      </c>
      <c r="N101" s="826">
        <f t="shared" ref="N101:N109" si="307">IF(ISNUMBER(N$22), IF(N$22 &gt; 0, M101 * (1 + N$22), M101), M101)</f>
        <v>0</v>
      </c>
      <c r="O101" s="826">
        <f t="shared" ref="O101:O109" si="308">IF(ISNUMBER(O$22), IF(O$22 &gt; 0, N101 * (1 + O$22), N101), N101)</f>
        <v>0</v>
      </c>
      <c r="P101" s="826">
        <f t="shared" ref="P101:P109" si="309">IF(ISNUMBER(P$22), IF(P$22 &gt; 0, O101 * (1 + P$22), O101), O101)</f>
        <v>0</v>
      </c>
      <c r="Q101" s="826">
        <f t="shared" ref="Q101:Q109" si="310">IF(ISNUMBER(Q$22), IF(Q$22 &gt; 0, P101 * (1 + Q$22), P101), P101)</f>
        <v>0</v>
      </c>
      <c r="R101" s="826">
        <f t="shared" ref="R101:R109" si="311">IF(ISNUMBER(R$22), IF(R$22 &gt; 0, Q101 * (1 + R$22), Q101), Q101)</f>
        <v>0</v>
      </c>
      <c r="S101" s="826">
        <f t="shared" ref="S101:S109" si="312">IF(ISNUMBER(S$22), IF(S$22 &gt; 0, R101 * (1 + S$22), R101), R101)</f>
        <v>0</v>
      </c>
      <c r="T101" s="826">
        <f t="shared" ref="T101:T109" si="313">IF(ISNUMBER(T$22), IF(T$22 &gt; 0, S101 * (1 + T$22), S101), S101)</f>
        <v>0</v>
      </c>
      <c r="U101" s="826">
        <f t="shared" ref="U101:U109" si="314">IF(ISNUMBER(U$22), IF(U$22 &gt; 0, T101 * (1 + U$22), T101), T101)</f>
        <v>0</v>
      </c>
      <c r="V101" s="826">
        <f t="shared" ref="V101:V109" si="315">IF(ISNUMBER(V$22), IF(V$22 &gt; 0, U101 * (1 + V$22), U101), U101)</f>
        <v>0</v>
      </c>
      <c r="W101" s="826">
        <f t="shared" ref="W101:W109" si="316">IF(ISNUMBER(W$22), IF(W$22 &gt; 0, V101 * (1 + W$22), V101), V101)</f>
        <v>0</v>
      </c>
      <c r="X101" s="826">
        <f t="shared" ref="X101:X109" si="317">IF(ISNUMBER(X$22), IF(X$22 &gt; 0, W101 * (1 + X$22), W101), W101)</f>
        <v>0</v>
      </c>
      <c r="Y101" s="826">
        <f t="shared" ref="Y101:Y109" si="318">IF(ISNUMBER(Y$22), IF(Y$22 &gt; 0, X101 * (1 + Y$22), X101), X101)</f>
        <v>0</v>
      </c>
      <c r="Z101" s="826">
        <f t="shared" ref="Z101:Z109" si="319">IF(ISNUMBER(Z$22), IF(Z$22 &gt; 0, Y101 * (1 + Z$22), Y101), Y101)</f>
        <v>0</v>
      </c>
      <c r="AA101" s="826">
        <f t="shared" ref="AA101:AA109" si="320">IF(ISNUMBER(AA$22), IF(AA$22 &gt; 0, Z101 * (1 + AA$22), Z101), Z101)</f>
        <v>0</v>
      </c>
      <c r="AB101" s="826">
        <f t="shared" ref="AB101:AB109" si="321">IF(ISNUMBER(AB$22), IF(AB$22 &gt; 0, AA101 * (1 + AB$22), AA101), AA101)</f>
        <v>0</v>
      </c>
      <c r="AC101" s="826">
        <f t="shared" ref="AC101:AC109" si="322">IF(ISNUMBER(AC$22), IF(AC$22 &gt; 0, AB101 * (1 + AC$22), AB101), AB101)</f>
        <v>0</v>
      </c>
      <c r="AD101" s="826">
        <f t="shared" ref="AD101:AD109" si="323">IF(ISNUMBER(AD$22), IF(AD$22 &gt; 0, AC101 * (1 + AD$22), AC101), AC101)</f>
        <v>0</v>
      </c>
      <c r="AE101" s="826">
        <f t="shared" ref="AE101:AE109" si="324">IF(ISNUMBER(AE$22), IF(AE$22 &gt; 0, AD101 * (1 + AE$22), AD101), AD101)</f>
        <v>0</v>
      </c>
      <c r="AF101" s="826">
        <f t="shared" ref="AF101:AF109" si="325">IF(ISNUMBER(AF$22), IF(AF$22 &gt; 0, AE101 * (1 + AF$22), AE101), AE101)</f>
        <v>0</v>
      </c>
      <c r="AG101" s="826">
        <f t="shared" ref="AG101:AG109" si="326">IF(ISNUMBER(AG$22), IF(AG$22 &gt; 0, AF101 * (1 + AG$22), AF101), AF101)</f>
        <v>0</v>
      </c>
      <c r="AH101" s="826">
        <f t="shared" ref="AH101:AH109" si="327">IF(ISNUMBER(AH$22), IF(AH$22 &gt; 0, AG101 * (1 + AH$22), AG101), AG101)</f>
        <v>0</v>
      </c>
      <c r="AI101" s="826">
        <f t="shared" ref="AI101:AI109" si="328">IF(ISNUMBER(AI$22), IF(AI$22 &gt; 0, AH101 * (1 + AI$22), AH101), AH101)</f>
        <v>0</v>
      </c>
      <c r="AJ101" s="826">
        <f t="shared" ref="AJ101:AJ109" si="329">IF(ISNUMBER(AJ$22), IF(AJ$22 &gt; 0, AI101 * (1 + AJ$22), AI101), AI101)</f>
        <v>0</v>
      </c>
      <c r="AK101" s="826">
        <f t="shared" ref="AK101:AK109" si="330">IF(ISNUMBER(AK$22), IF(AK$22 &gt; 0, AJ101 * (1 + AK$22), AJ101), AJ101)</f>
        <v>0</v>
      </c>
      <c r="AL101" s="826">
        <f t="shared" ref="AL101:AL109" si="331">IF(ISNUMBER(AL$22), IF(AL$22 &gt; 0, AK101 * (1 + AL$22), AK101), AK101)</f>
        <v>0</v>
      </c>
      <c r="AM101" s="826">
        <f t="shared" ref="AM101:AM109" si="332">IF(ISNUMBER(AM$22), IF(AM$22 &gt; 0, AL101 * (1 + AM$22), AL101), AL101)</f>
        <v>0</v>
      </c>
      <c r="AN101" s="826">
        <f t="shared" ref="AN101:AN109" si="333">IF(ISNUMBER(AN$22), IF(AN$22 &gt; 0, AM101 * (1 + AN$22), AM101), AM101)</f>
        <v>0</v>
      </c>
      <c r="AO101" s="826">
        <f t="shared" ref="AO101:AO109" si="334">IF(ISNUMBER(AO$22), IF(AO$22 &gt; 0, AN101 * (1 + AO$22), AN101), AN101)</f>
        <v>0</v>
      </c>
      <c r="AP101" s="826">
        <f t="shared" ref="AP101:AP109" si="335">IF(ISNUMBER(AP$22), IF(AP$22 &gt; 0, AO101 * (1 + AP$22), AO101), AO101)</f>
        <v>0</v>
      </c>
      <c r="AQ101" s="826">
        <f t="shared" ref="AQ101:AQ109" si="336">IF(ISNUMBER(AQ$22), IF(AQ$22 &gt; 0, AP101 * (1 + AQ$22), AP101), AP101)</f>
        <v>0</v>
      </c>
      <c r="AR101" s="826">
        <f t="shared" ref="AR101:AR109" si="337">IF(ISNUMBER(AR$22), IF(AR$22 &gt; 0, AQ101 * (1 + AR$22), AQ101), AQ101)</f>
        <v>0</v>
      </c>
      <c r="AS101" s="826">
        <f t="shared" ref="AS101:AS109" si="338">IF(ISNUMBER(AS$22), IF(AS$22 &gt; 0, AR101 * (1 + AS$22), AR101), AR101)</f>
        <v>0</v>
      </c>
      <c r="AT101" s="826">
        <f t="shared" ref="AT101:AT109" si="339">IF(ISNUMBER(AT$22), IF(AT$22 &gt; 0, AS101 * (1 + AT$22), AS101), AS101)</f>
        <v>0</v>
      </c>
      <c r="AU101" s="826">
        <f t="shared" ref="AU101:AU109" si="340">IF(ISNUMBER(AU$22), IF(AU$22 &gt; 0, AT101 * (1 + AU$22), AT101), AT101)</f>
        <v>0</v>
      </c>
      <c r="AV101" s="826">
        <f t="shared" ref="AV101:AV109" si="341">IF(ISNUMBER(AV$22), IF(AV$22 &gt; 0, AU101 * (1 + AV$22), AU101), AU101)</f>
        <v>0</v>
      </c>
      <c r="AW101" s="826">
        <f t="shared" ref="AW101:AW109" si="342">IF(ISNUMBER(AW$22), IF(AW$22 &gt; 0, AV101 * (1 + AW$22), AV101), AV101)</f>
        <v>0</v>
      </c>
      <c r="AX101" s="826">
        <f t="shared" ref="AX101:AX109" si="343">IF(ISNUMBER(AX$22), IF(AX$22 &gt; 0, AW101 * (1 + AX$22), AW101), AW101)</f>
        <v>0</v>
      </c>
      <c r="AY101" s="826">
        <f t="shared" ref="AY101:AY109" si="344">IF(ISNUMBER(AY$22), IF(AY$22 &gt; 0, AX101 * (1 + AY$22), AX101), AX101)</f>
        <v>0</v>
      </c>
      <c r="AZ101" s="826">
        <f t="shared" ref="AZ101:AZ109" si="345">IF(ISNUMBER(AZ$22), IF(AZ$22 &gt; 0, AY101 * (1 + AZ$22), AY101), AY101)</f>
        <v>0</v>
      </c>
      <c r="BA101" s="826">
        <f t="shared" ref="BA101:BA109" si="346">IF(ISNUMBER(BA$22), IF(BA$22 &gt; 0, AZ101 * (1 + BA$22), AZ101), AZ101)</f>
        <v>0</v>
      </c>
      <c r="BB101" s="826">
        <f t="shared" ref="BB101:BB109" si="347">IF(ISNUMBER(BB$22), IF(BB$22 &gt; 0, BA101 * (1 + BB$22), BA101), BA101)</f>
        <v>0</v>
      </c>
      <c r="BC101" s="826">
        <f t="shared" ref="BC101:BC109" si="348">IF(ISNUMBER(BC$22), IF(BC$22 &gt; 0, BB101 * (1 + BC$22), BB101), BB101)</f>
        <v>0</v>
      </c>
      <c r="BD101" s="826">
        <f t="shared" ref="BD101:BD109" si="349">IF(ISNUMBER(BD$22), IF(BD$22 &gt; 0, BC101 * (1 + BD$22), BC101), BC101)</f>
        <v>0</v>
      </c>
      <c r="BE101" s="826">
        <f t="shared" ref="BE101:BE109" si="350">IF(ISNUMBER(BE$22), IF(BE$22 &gt; 0, BD101 * (1 + BE$22), BD101), BD101)</f>
        <v>0</v>
      </c>
      <c r="BF101" s="826">
        <f t="shared" ref="BF101:BF109" si="351">IF(ISNUMBER(BF$22), IF(BF$22 &gt; 0, BE101 * (1 + BF$22), BE101), BE101)</f>
        <v>0</v>
      </c>
      <c r="BG101" s="826">
        <f t="shared" ref="BG101:BG109" si="352">IF(ISNUMBER(BG$22), IF(BG$22 &gt; 0, BF101 * (1 + BG$22), BF101), BF101)</f>
        <v>0</v>
      </c>
      <c r="BH101" s="826">
        <f t="shared" ref="BH101:BH109" si="353">IF(ISNUMBER(BH$22), IF(BH$22 &gt; 0, BG101 * (1 + BH$22), BG101), BG101)</f>
        <v>0</v>
      </c>
      <c r="BI101" s="826">
        <f t="shared" ref="BI101:BI109" si="354">IF(ISNUMBER(BI$22), IF(BI$22 &gt; 0, BH101 * (1 + BI$22), BH101), BH101)</f>
        <v>0</v>
      </c>
      <c r="BJ101" s="826">
        <f t="shared" ref="BJ101:BJ109" si="355">IF(ISNUMBER(BJ$22), IF(BJ$22 &gt; 0, BI101 * (1 + BJ$22), BI101), BI101)</f>
        <v>0</v>
      </c>
      <c r="BK101" s="826">
        <f t="shared" ref="BK101:BK109" si="356">IF(ISNUMBER(BK$22), IF(BK$22 &gt; 0, BJ101 * (1 + BK$22), BJ101), BJ101)</f>
        <v>0</v>
      </c>
      <c r="BL101" s="826">
        <f t="shared" ref="BL101:BL109" si="357">IF(ISNUMBER(BL$22), IF(BL$22 &gt; 0, BK101 * (1 + BL$22), BK101), BK101)</f>
        <v>0</v>
      </c>
      <c r="BM101" s="826">
        <f t="shared" ref="BM101:BM109" si="358">IF(ISNUMBER(BM$22), IF(BM$22 &gt; 0, BL101 * (1 + BM$22), BL101), BL101)</f>
        <v>0</v>
      </c>
      <c r="BN101" s="826">
        <f t="shared" ref="BN101:BN109" si="359">IF(ISNUMBER(BN$22), IF(BN$22 &gt; 0, BM101 * (1 + BN$22), BM101), BM101)</f>
        <v>0</v>
      </c>
      <c r="BO101" s="826">
        <f t="shared" ref="BO101:BO109" si="360">IF(ISNUMBER(BO$22), IF(BO$22 &gt; 0, BN101 * (1 + BO$22), BN101), BN101)</f>
        <v>0</v>
      </c>
      <c r="BP101" s="826">
        <f t="shared" ref="BP101:BP109" si="361">IF(ISNUMBER(BP$22), IF(BP$22 &gt; 0, BO101 * (1 + BP$22), BO101), BO101)</f>
        <v>0</v>
      </c>
      <c r="BQ101" s="826">
        <f t="shared" ref="BQ101:BQ109" si="362">IF(ISNUMBER(BQ$22), IF(BQ$22 &gt; 0, BP101 * (1 + BQ$22), BP101), BP101)</f>
        <v>0</v>
      </c>
      <c r="BR101" s="826">
        <f t="shared" ref="BR101:BR109" si="363">IF(ISNUMBER(BR$22), IF(BR$22 &gt; 0, BQ101 * (1 + BR$22), BQ101), BQ101)</f>
        <v>0</v>
      </c>
      <c r="BS101" s="826">
        <f t="shared" ref="BS101:BS109" si="364">IF(ISNUMBER(BS$22), IF(BS$22 &gt; 0, BR101 * (1 + BS$22), BR101), BR101)</f>
        <v>0</v>
      </c>
      <c r="BT101" s="826">
        <f t="shared" ref="BT101:BT109" si="365">IF(ISNUMBER(BT$22), IF(BT$22 &gt; 0, BS101 * (1 + BT$22), BS101), BS101)</f>
        <v>0</v>
      </c>
      <c r="BU101" s="826">
        <f t="shared" ref="BU101:BU109" si="366">IF(ISNUMBER(BU$22), IF(BU$22 &gt; 0, BT101 * (1 + BU$22), BT101), BT101)</f>
        <v>0</v>
      </c>
      <c r="BV101" s="826">
        <f t="shared" ref="BV101:BV109" si="367">IF(ISNUMBER(BV$22), IF(BV$22 &gt; 0, BU101 * (1 + BV$22), BU101), BU101)</f>
        <v>0</v>
      </c>
      <c r="BW101" s="826">
        <f t="shared" ref="BW101:BW109" si="368">IF(ISNUMBER(BW$22), IF(BW$22 &gt; 0, BV101 * (1 + BW$22), BV101), BV101)</f>
        <v>0</v>
      </c>
      <c r="BX101" s="826">
        <f t="shared" ref="BX101:BX109" si="369">IF(ISNUMBER(BX$22), IF(BX$22 &gt; 0, BW101 * (1 + BX$22), BW101), BW101)</f>
        <v>0</v>
      </c>
      <c r="BY101" s="827">
        <f t="shared" ref="BY101:BY109" si="370">SUM(D101:BX101)</f>
        <v>0</v>
      </c>
      <c r="BZ101" s="519"/>
    </row>
    <row r="102" spans="1:78" customFormat="1" ht="21.6" customHeight="1">
      <c r="A102" s="483"/>
      <c r="B102" s="841">
        <v>45701</v>
      </c>
      <c r="C102" s="842" t="s">
        <v>1267</v>
      </c>
      <c r="D102" s="830"/>
      <c r="E102" s="830">
        <f t="shared" si="298"/>
        <v>0</v>
      </c>
      <c r="F102" s="830">
        <f t="shared" si="299"/>
        <v>0</v>
      </c>
      <c r="G102" s="830">
        <f t="shared" si="300"/>
        <v>0</v>
      </c>
      <c r="H102" s="830">
        <f t="shared" si="301"/>
        <v>0</v>
      </c>
      <c r="I102" s="830">
        <f t="shared" si="302"/>
        <v>0</v>
      </c>
      <c r="J102" s="830">
        <f t="shared" si="303"/>
        <v>0</v>
      </c>
      <c r="K102" s="830">
        <f t="shared" si="304"/>
        <v>0</v>
      </c>
      <c r="L102" s="830">
        <f t="shared" si="305"/>
        <v>0</v>
      </c>
      <c r="M102" s="830">
        <f t="shared" si="306"/>
        <v>0</v>
      </c>
      <c r="N102" s="830">
        <f t="shared" si="307"/>
        <v>0</v>
      </c>
      <c r="O102" s="830">
        <f t="shared" si="308"/>
        <v>0</v>
      </c>
      <c r="P102" s="830">
        <f t="shared" si="309"/>
        <v>0</v>
      </c>
      <c r="Q102" s="830">
        <f t="shared" si="310"/>
        <v>0</v>
      </c>
      <c r="R102" s="830">
        <f t="shared" si="311"/>
        <v>0</v>
      </c>
      <c r="S102" s="830">
        <f t="shared" si="312"/>
        <v>0</v>
      </c>
      <c r="T102" s="830">
        <f t="shared" si="313"/>
        <v>0</v>
      </c>
      <c r="U102" s="830">
        <f t="shared" si="314"/>
        <v>0</v>
      </c>
      <c r="V102" s="830">
        <f t="shared" si="315"/>
        <v>0</v>
      </c>
      <c r="W102" s="830">
        <f t="shared" si="316"/>
        <v>0</v>
      </c>
      <c r="X102" s="830">
        <f t="shared" si="317"/>
        <v>0</v>
      </c>
      <c r="Y102" s="830">
        <f t="shared" si="318"/>
        <v>0</v>
      </c>
      <c r="Z102" s="830">
        <f t="shared" si="319"/>
        <v>0</v>
      </c>
      <c r="AA102" s="830">
        <f t="shared" si="320"/>
        <v>0</v>
      </c>
      <c r="AB102" s="830">
        <f t="shared" si="321"/>
        <v>0</v>
      </c>
      <c r="AC102" s="830">
        <f t="shared" si="322"/>
        <v>0</v>
      </c>
      <c r="AD102" s="830">
        <f t="shared" si="323"/>
        <v>0</v>
      </c>
      <c r="AE102" s="830">
        <f t="shared" si="324"/>
        <v>0</v>
      </c>
      <c r="AF102" s="830">
        <f t="shared" si="325"/>
        <v>0</v>
      </c>
      <c r="AG102" s="830">
        <f t="shared" si="326"/>
        <v>0</v>
      </c>
      <c r="AH102" s="830">
        <f t="shared" si="327"/>
        <v>0</v>
      </c>
      <c r="AI102" s="830">
        <f t="shared" si="328"/>
        <v>0</v>
      </c>
      <c r="AJ102" s="830">
        <f t="shared" si="329"/>
        <v>0</v>
      </c>
      <c r="AK102" s="830">
        <f t="shared" si="330"/>
        <v>0</v>
      </c>
      <c r="AL102" s="830">
        <f t="shared" si="331"/>
        <v>0</v>
      </c>
      <c r="AM102" s="830">
        <f t="shared" si="332"/>
        <v>0</v>
      </c>
      <c r="AN102" s="830">
        <f t="shared" si="333"/>
        <v>0</v>
      </c>
      <c r="AO102" s="830">
        <f t="shared" si="334"/>
        <v>0</v>
      </c>
      <c r="AP102" s="830">
        <f t="shared" si="335"/>
        <v>0</v>
      </c>
      <c r="AQ102" s="830">
        <f t="shared" si="336"/>
        <v>0</v>
      </c>
      <c r="AR102" s="830">
        <f t="shared" si="337"/>
        <v>0</v>
      </c>
      <c r="AS102" s="830">
        <f t="shared" si="338"/>
        <v>0</v>
      </c>
      <c r="AT102" s="830">
        <f t="shared" si="339"/>
        <v>0</v>
      </c>
      <c r="AU102" s="830">
        <f t="shared" si="340"/>
        <v>0</v>
      </c>
      <c r="AV102" s="830">
        <f t="shared" si="341"/>
        <v>0</v>
      </c>
      <c r="AW102" s="830">
        <f t="shared" si="342"/>
        <v>0</v>
      </c>
      <c r="AX102" s="830">
        <f t="shared" si="343"/>
        <v>0</v>
      </c>
      <c r="AY102" s="830">
        <f t="shared" si="344"/>
        <v>0</v>
      </c>
      <c r="AZ102" s="830">
        <f t="shared" si="345"/>
        <v>0</v>
      </c>
      <c r="BA102" s="830">
        <f t="shared" si="346"/>
        <v>0</v>
      </c>
      <c r="BB102" s="830">
        <f t="shared" si="347"/>
        <v>0</v>
      </c>
      <c r="BC102" s="830">
        <f t="shared" si="348"/>
        <v>0</v>
      </c>
      <c r="BD102" s="830">
        <f t="shared" si="349"/>
        <v>0</v>
      </c>
      <c r="BE102" s="830">
        <f t="shared" si="350"/>
        <v>0</v>
      </c>
      <c r="BF102" s="830">
        <f t="shared" si="351"/>
        <v>0</v>
      </c>
      <c r="BG102" s="830">
        <f t="shared" si="352"/>
        <v>0</v>
      </c>
      <c r="BH102" s="830">
        <f t="shared" si="353"/>
        <v>0</v>
      </c>
      <c r="BI102" s="830">
        <f t="shared" si="354"/>
        <v>0</v>
      </c>
      <c r="BJ102" s="830">
        <f t="shared" si="355"/>
        <v>0</v>
      </c>
      <c r="BK102" s="830">
        <f t="shared" si="356"/>
        <v>0</v>
      </c>
      <c r="BL102" s="830">
        <f t="shared" si="357"/>
        <v>0</v>
      </c>
      <c r="BM102" s="830">
        <f t="shared" si="358"/>
        <v>0</v>
      </c>
      <c r="BN102" s="830">
        <f t="shared" si="359"/>
        <v>0</v>
      </c>
      <c r="BO102" s="830">
        <f t="shared" si="360"/>
        <v>0</v>
      </c>
      <c r="BP102" s="830">
        <f t="shared" si="361"/>
        <v>0</v>
      </c>
      <c r="BQ102" s="830">
        <f t="shared" si="362"/>
        <v>0</v>
      </c>
      <c r="BR102" s="830">
        <f t="shared" si="363"/>
        <v>0</v>
      </c>
      <c r="BS102" s="830">
        <f t="shared" si="364"/>
        <v>0</v>
      </c>
      <c r="BT102" s="830">
        <f t="shared" si="365"/>
        <v>0</v>
      </c>
      <c r="BU102" s="830">
        <f t="shared" si="366"/>
        <v>0</v>
      </c>
      <c r="BV102" s="830">
        <f t="shared" si="367"/>
        <v>0</v>
      </c>
      <c r="BW102" s="830">
        <f t="shared" si="368"/>
        <v>0</v>
      </c>
      <c r="BX102" s="830">
        <f t="shared" si="369"/>
        <v>0</v>
      </c>
      <c r="BY102" s="827">
        <f t="shared" si="370"/>
        <v>0</v>
      </c>
      <c r="BZ102" s="519"/>
    </row>
    <row r="103" spans="1:78" customFormat="1" ht="21.6" customHeight="1" thickBot="1">
      <c r="A103" s="483"/>
      <c r="B103" s="843"/>
      <c r="C103" s="844"/>
      <c r="D103" s="826"/>
      <c r="E103" s="826"/>
      <c r="F103" s="826"/>
      <c r="G103" s="826"/>
      <c r="H103" s="826"/>
      <c r="I103" s="826"/>
      <c r="J103" s="826"/>
      <c r="K103" s="826"/>
      <c r="L103" s="826"/>
      <c r="M103" s="826"/>
      <c r="N103" s="826"/>
      <c r="O103" s="826"/>
      <c r="P103" s="826"/>
      <c r="Q103" s="826"/>
      <c r="R103" s="826"/>
      <c r="S103" s="826"/>
      <c r="T103" s="826"/>
      <c r="U103" s="826"/>
      <c r="V103" s="826"/>
      <c r="W103" s="826"/>
      <c r="X103" s="826"/>
      <c r="Y103" s="826"/>
      <c r="Z103" s="826"/>
      <c r="AA103" s="826"/>
      <c r="AB103" s="826"/>
      <c r="AC103" s="826"/>
      <c r="AD103" s="826"/>
      <c r="AE103" s="826"/>
      <c r="AF103" s="826"/>
      <c r="AG103" s="826"/>
      <c r="AH103" s="826"/>
      <c r="AI103" s="826"/>
      <c r="AJ103" s="826"/>
      <c r="AK103" s="826"/>
      <c r="AL103" s="826"/>
      <c r="AM103" s="826"/>
      <c r="AN103" s="826"/>
      <c r="AO103" s="826"/>
      <c r="AP103" s="826"/>
      <c r="AQ103" s="826"/>
      <c r="AR103" s="826"/>
      <c r="AS103" s="826"/>
      <c r="AT103" s="826"/>
      <c r="AU103" s="826"/>
      <c r="AV103" s="826"/>
      <c r="AW103" s="826"/>
      <c r="AX103" s="826"/>
      <c r="AY103" s="826"/>
      <c r="AZ103" s="826"/>
      <c r="BA103" s="826"/>
      <c r="BB103" s="826"/>
      <c r="BC103" s="826"/>
      <c r="BD103" s="826"/>
      <c r="BE103" s="826"/>
      <c r="BF103" s="826"/>
      <c r="BG103" s="826"/>
      <c r="BH103" s="826"/>
      <c r="BI103" s="826"/>
      <c r="BJ103" s="826"/>
      <c r="BK103" s="826"/>
      <c r="BL103" s="826"/>
      <c r="BM103" s="826"/>
      <c r="BN103" s="826"/>
      <c r="BO103" s="826"/>
      <c r="BP103" s="826"/>
      <c r="BQ103" s="826"/>
      <c r="BR103" s="826"/>
      <c r="BS103" s="826"/>
      <c r="BT103" s="826"/>
      <c r="BU103" s="826"/>
      <c r="BV103" s="826"/>
      <c r="BW103" s="826"/>
      <c r="BX103" s="826"/>
      <c r="BY103" s="827"/>
      <c r="BZ103" s="519"/>
    </row>
    <row r="104" spans="1:78" customFormat="1" ht="21.6" customHeight="1">
      <c r="A104" s="483"/>
      <c r="B104" s="841"/>
      <c r="C104" s="842"/>
      <c r="D104" s="830"/>
      <c r="E104" s="830"/>
      <c r="F104" s="830"/>
      <c r="G104" s="830"/>
      <c r="H104" s="830"/>
      <c r="I104" s="830"/>
      <c r="J104" s="830"/>
      <c r="K104" s="830"/>
      <c r="L104" s="830"/>
      <c r="M104" s="830"/>
      <c r="N104" s="830"/>
      <c r="O104" s="830"/>
      <c r="P104" s="830"/>
      <c r="Q104" s="830"/>
      <c r="R104" s="830"/>
      <c r="S104" s="830"/>
      <c r="T104" s="830"/>
      <c r="U104" s="830"/>
      <c r="V104" s="830"/>
      <c r="W104" s="830"/>
      <c r="X104" s="830"/>
      <c r="Y104" s="830"/>
      <c r="Z104" s="830"/>
      <c r="AA104" s="830"/>
      <c r="AB104" s="830"/>
      <c r="AC104" s="830"/>
      <c r="AD104" s="830"/>
      <c r="AE104" s="830"/>
      <c r="AF104" s="830"/>
      <c r="AG104" s="830"/>
      <c r="AH104" s="830"/>
      <c r="AI104" s="830"/>
      <c r="AJ104" s="830"/>
      <c r="AK104" s="830"/>
      <c r="AL104" s="830"/>
      <c r="AM104" s="830"/>
      <c r="AN104" s="830"/>
      <c r="AO104" s="830"/>
      <c r="AP104" s="830"/>
      <c r="AQ104" s="830"/>
      <c r="AR104" s="830"/>
      <c r="AS104" s="830"/>
      <c r="AT104" s="830"/>
      <c r="AU104" s="830"/>
      <c r="AV104" s="830"/>
      <c r="AW104" s="830"/>
      <c r="AX104" s="830"/>
      <c r="AY104" s="830"/>
      <c r="AZ104" s="830"/>
      <c r="BA104" s="830"/>
      <c r="BB104" s="830"/>
      <c r="BC104" s="830"/>
      <c r="BD104" s="830"/>
      <c r="BE104" s="830"/>
      <c r="BF104" s="830"/>
      <c r="BG104" s="830"/>
      <c r="BH104" s="830"/>
      <c r="BI104" s="830"/>
      <c r="BJ104" s="830"/>
      <c r="BK104" s="830"/>
      <c r="BL104" s="830"/>
      <c r="BM104" s="830"/>
      <c r="BN104" s="830"/>
      <c r="BO104" s="830"/>
      <c r="BP104" s="830"/>
      <c r="BQ104" s="830"/>
      <c r="BR104" s="830"/>
      <c r="BS104" s="830"/>
      <c r="BT104" s="830"/>
      <c r="BU104" s="830"/>
      <c r="BV104" s="830"/>
      <c r="BW104" s="830"/>
      <c r="BX104" s="830"/>
      <c r="BY104" s="827"/>
      <c r="BZ104" s="519"/>
    </row>
    <row r="105" spans="1:78" customFormat="1" ht="21.6" customHeight="1" thickBot="1">
      <c r="A105" s="483"/>
      <c r="B105" s="843"/>
      <c r="C105" s="844"/>
      <c r="D105" s="826"/>
      <c r="E105" s="826"/>
      <c r="F105" s="826"/>
      <c r="G105" s="826"/>
      <c r="H105" s="826"/>
      <c r="I105" s="826"/>
      <c r="J105" s="826"/>
      <c r="K105" s="826"/>
      <c r="L105" s="826"/>
      <c r="M105" s="826"/>
      <c r="N105" s="826"/>
      <c r="O105" s="826"/>
      <c r="P105" s="826"/>
      <c r="Q105" s="826"/>
      <c r="R105" s="826"/>
      <c r="S105" s="826"/>
      <c r="T105" s="826"/>
      <c r="U105" s="826"/>
      <c r="V105" s="826"/>
      <c r="W105" s="826"/>
      <c r="X105" s="826"/>
      <c r="Y105" s="826"/>
      <c r="Z105" s="826"/>
      <c r="AA105" s="826"/>
      <c r="AB105" s="826"/>
      <c r="AC105" s="826"/>
      <c r="AD105" s="826"/>
      <c r="AE105" s="826"/>
      <c r="AF105" s="826"/>
      <c r="AG105" s="826"/>
      <c r="AH105" s="826"/>
      <c r="AI105" s="826"/>
      <c r="AJ105" s="826"/>
      <c r="AK105" s="826"/>
      <c r="AL105" s="826"/>
      <c r="AM105" s="826"/>
      <c r="AN105" s="826"/>
      <c r="AO105" s="826"/>
      <c r="AP105" s="826"/>
      <c r="AQ105" s="826"/>
      <c r="AR105" s="826"/>
      <c r="AS105" s="826"/>
      <c r="AT105" s="826"/>
      <c r="AU105" s="826"/>
      <c r="AV105" s="826"/>
      <c r="AW105" s="826"/>
      <c r="AX105" s="826"/>
      <c r="AY105" s="826"/>
      <c r="AZ105" s="826"/>
      <c r="BA105" s="826"/>
      <c r="BB105" s="826"/>
      <c r="BC105" s="826"/>
      <c r="BD105" s="826"/>
      <c r="BE105" s="826"/>
      <c r="BF105" s="826"/>
      <c r="BG105" s="826"/>
      <c r="BH105" s="826"/>
      <c r="BI105" s="826"/>
      <c r="BJ105" s="826"/>
      <c r="BK105" s="826"/>
      <c r="BL105" s="826"/>
      <c r="BM105" s="826"/>
      <c r="BN105" s="826"/>
      <c r="BO105" s="826"/>
      <c r="BP105" s="826"/>
      <c r="BQ105" s="826"/>
      <c r="BR105" s="826"/>
      <c r="BS105" s="826"/>
      <c r="BT105" s="826"/>
      <c r="BU105" s="826"/>
      <c r="BV105" s="826"/>
      <c r="BW105" s="826"/>
      <c r="BX105" s="826"/>
      <c r="BY105" s="827"/>
      <c r="BZ105" s="519"/>
    </row>
    <row r="106" spans="1:78" customFormat="1" ht="21.6" customHeight="1">
      <c r="A106" s="483"/>
      <c r="B106" s="841">
        <v>45702</v>
      </c>
      <c r="C106" s="842" t="s">
        <v>1268</v>
      </c>
      <c r="D106" s="830"/>
      <c r="E106" s="830">
        <f t="shared" si="298"/>
        <v>0</v>
      </c>
      <c r="F106" s="830">
        <f t="shared" si="299"/>
        <v>0</v>
      </c>
      <c r="G106" s="830">
        <f t="shared" si="300"/>
        <v>0</v>
      </c>
      <c r="H106" s="830">
        <f t="shared" si="301"/>
        <v>0</v>
      </c>
      <c r="I106" s="830">
        <f t="shared" si="302"/>
        <v>0</v>
      </c>
      <c r="J106" s="830">
        <f t="shared" si="303"/>
        <v>0</v>
      </c>
      <c r="K106" s="830">
        <f t="shared" si="304"/>
        <v>0</v>
      </c>
      <c r="L106" s="830">
        <f t="shared" si="305"/>
        <v>0</v>
      </c>
      <c r="M106" s="830">
        <f t="shared" si="306"/>
        <v>0</v>
      </c>
      <c r="N106" s="830">
        <f t="shared" si="307"/>
        <v>0</v>
      </c>
      <c r="O106" s="830">
        <f t="shared" si="308"/>
        <v>0</v>
      </c>
      <c r="P106" s="830">
        <f t="shared" si="309"/>
        <v>0</v>
      </c>
      <c r="Q106" s="830">
        <f t="shared" si="310"/>
        <v>0</v>
      </c>
      <c r="R106" s="830">
        <f t="shared" si="311"/>
        <v>0</v>
      </c>
      <c r="S106" s="830">
        <f t="shared" si="312"/>
        <v>0</v>
      </c>
      <c r="T106" s="830">
        <f t="shared" si="313"/>
        <v>0</v>
      </c>
      <c r="U106" s="830">
        <f t="shared" si="314"/>
        <v>0</v>
      </c>
      <c r="V106" s="830">
        <f t="shared" si="315"/>
        <v>0</v>
      </c>
      <c r="W106" s="830">
        <f t="shared" si="316"/>
        <v>0</v>
      </c>
      <c r="X106" s="830">
        <f t="shared" si="317"/>
        <v>0</v>
      </c>
      <c r="Y106" s="830">
        <f t="shared" si="318"/>
        <v>0</v>
      </c>
      <c r="Z106" s="830">
        <f t="shared" si="319"/>
        <v>0</v>
      </c>
      <c r="AA106" s="830">
        <f t="shared" si="320"/>
        <v>0</v>
      </c>
      <c r="AB106" s="830">
        <f t="shared" si="321"/>
        <v>0</v>
      </c>
      <c r="AC106" s="830">
        <f t="shared" si="322"/>
        <v>0</v>
      </c>
      <c r="AD106" s="830">
        <f t="shared" si="323"/>
        <v>0</v>
      </c>
      <c r="AE106" s="830">
        <f t="shared" si="324"/>
        <v>0</v>
      </c>
      <c r="AF106" s="830">
        <f t="shared" si="325"/>
        <v>0</v>
      </c>
      <c r="AG106" s="830">
        <f t="shared" si="326"/>
        <v>0</v>
      </c>
      <c r="AH106" s="830">
        <f t="shared" si="327"/>
        <v>0</v>
      </c>
      <c r="AI106" s="830">
        <f t="shared" si="328"/>
        <v>0</v>
      </c>
      <c r="AJ106" s="830">
        <f t="shared" si="329"/>
        <v>0</v>
      </c>
      <c r="AK106" s="830">
        <f t="shared" si="330"/>
        <v>0</v>
      </c>
      <c r="AL106" s="830">
        <f t="shared" si="331"/>
        <v>0</v>
      </c>
      <c r="AM106" s="830">
        <f t="shared" si="332"/>
        <v>0</v>
      </c>
      <c r="AN106" s="830">
        <f t="shared" si="333"/>
        <v>0</v>
      </c>
      <c r="AO106" s="830">
        <f t="shared" si="334"/>
        <v>0</v>
      </c>
      <c r="AP106" s="830">
        <f t="shared" si="335"/>
        <v>0</v>
      </c>
      <c r="AQ106" s="830">
        <f t="shared" si="336"/>
        <v>0</v>
      </c>
      <c r="AR106" s="830">
        <f t="shared" si="337"/>
        <v>0</v>
      </c>
      <c r="AS106" s="830">
        <f t="shared" si="338"/>
        <v>0</v>
      </c>
      <c r="AT106" s="830">
        <f t="shared" si="339"/>
        <v>0</v>
      </c>
      <c r="AU106" s="830">
        <f t="shared" si="340"/>
        <v>0</v>
      </c>
      <c r="AV106" s="830">
        <f t="shared" si="341"/>
        <v>0</v>
      </c>
      <c r="AW106" s="830">
        <f t="shared" si="342"/>
        <v>0</v>
      </c>
      <c r="AX106" s="830">
        <f t="shared" si="343"/>
        <v>0</v>
      </c>
      <c r="AY106" s="830">
        <f t="shared" si="344"/>
        <v>0</v>
      </c>
      <c r="AZ106" s="830">
        <f t="shared" si="345"/>
        <v>0</v>
      </c>
      <c r="BA106" s="830">
        <f t="shared" si="346"/>
        <v>0</v>
      </c>
      <c r="BB106" s="830">
        <f t="shared" si="347"/>
        <v>0</v>
      </c>
      <c r="BC106" s="830">
        <f t="shared" si="348"/>
        <v>0</v>
      </c>
      <c r="BD106" s="830">
        <f t="shared" si="349"/>
        <v>0</v>
      </c>
      <c r="BE106" s="830">
        <f t="shared" si="350"/>
        <v>0</v>
      </c>
      <c r="BF106" s="830">
        <f t="shared" si="351"/>
        <v>0</v>
      </c>
      <c r="BG106" s="830">
        <f t="shared" si="352"/>
        <v>0</v>
      </c>
      <c r="BH106" s="830">
        <f t="shared" si="353"/>
        <v>0</v>
      </c>
      <c r="BI106" s="830">
        <f t="shared" si="354"/>
        <v>0</v>
      </c>
      <c r="BJ106" s="830">
        <f t="shared" si="355"/>
        <v>0</v>
      </c>
      <c r="BK106" s="830">
        <f t="shared" si="356"/>
        <v>0</v>
      </c>
      <c r="BL106" s="830">
        <f t="shared" si="357"/>
        <v>0</v>
      </c>
      <c r="BM106" s="830">
        <f t="shared" si="358"/>
        <v>0</v>
      </c>
      <c r="BN106" s="830">
        <f t="shared" si="359"/>
        <v>0</v>
      </c>
      <c r="BO106" s="830">
        <f t="shared" si="360"/>
        <v>0</v>
      </c>
      <c r="BP106" s="830">
        <f t="shared" si="361"/>
        <v>0</v>
      </c>
      <c r="BQ106" s="830">
        <f t="shared" si="362"/>
        <v>0</v>
      </c>
      <c r="BR106" s="830">
        <f t="shared" si="363"/>
        <v>0</v>
      </c>
      <c r="BS106" s="830">
        <f t="shared" si="364"/>
        <v>0</v>
      </c>
      <c r="BT106" s="830">
        <f t="shared" si="365"/>
        <v>0</v>
      </c>
      <c r="BU106" s="830">
        <f t="shared" si="366"/>
        <v>0</v>
      </c>
      <c r="BV106" s="830">
        <f t="shared" si="367"/>
        <v>0</v>
      </c>
      <c r="BW106" s="830">
        <f t="shared" si="368"/>
        <v>0</v>
      </c>
      <c r="BX106" s="830">
        <f t="shared" si="369"/>
        <v>0</v>
      </c>
      <c r="BY106" s="827">
        <f t="shared" si="370"/>
        <v>0</v>
      </c>
      <c r="BZ106" s="519"/>
    </row>
    <row r="107" spans="1:78" customFormat="1" ht="21.6" customHeight="1" thickBot="1">
      <c r="A107" s="483"/>
      <c r="B107" s="843">
        <v>45702</v>
      </c>
      <c r="C107" s="844" t="s">
        <v>1263</v>
      </c>
      <c r="D107" s="826"/>
      <c r="E107" s="826">
        <f t="shared" si="298"/>
        <v>0</v>
      </c>
      <c r="F107" s="826">
        <f t="shared" si="299"/>
        <v>0</v>
      </c>
      <c r="G107" s="826">
        <f t="shared" si="300"/>
        <v>0</v>
      </c>
      <c r="H107" s="826">
        <f t="shared" si="301"/>
        <v>0</v>
      </c>
      <c r="I107" s="826">
        <f t="shared" si="302"/>
        <v>0</v>
      </c>
      <c r="J107" s="826">
        <f t="shared" si="303"/>
        <v>0</v>
      </c>
      <c r="K107" s="826">
        <f t="shared" si="304"/>
        <v>0</v>
      </c>
      <c r="L107" s="826">
        <f t="shared" si="305"/>
        <v>0</v>
      </c>
      <c r="M107" s="826">
        <f t="shared" si="306"/>
        <v>0</v>
      </c>
      <c r="N107" s="826">
        <f t="shared" si="307"/>
        <v>0</v>
      </c>
      <c r="O107" s="826">
        <f t="shared" si="308"/>
        <v>0</v>
      </c>
      <c r="P107" s="826">
        <f t="shared" si="309"/>
        <v>0</v>
      </c>
      <c r="Q107" s="826">
        <f t="shared" si="310"/>
        <v>0</v>
      </c>
      <c r="R107" s="826">
        <f t="shared" si="311"/>
        <v>0</v>
      </c>
      <c r="S107" s="826">
        <f t="shared" si="312"/>
        <v>0</v>
      </c>
      <c r="T107" s="826">
        <f t="shared" si="313"/>
        <v>0</v>
      </c>
      <c r="U107" s="826">
        <f t="shared" si="314"/>
        <v>0</v>
      </c>
      <c r="V107" s="826">
        <f t="shared" si="315"/>
        <v>0</v>
      </c>
      <c r="W107" s="826">
        <f t="shared" si="316"/>
        <v>0</v>
      </c>
      <c r="X107" s="826">
        <f t="shared" si="317"/>
        <v>0</v>
      </c>
      <c r="Y107" s="826">
        <f t="shared" si="318"/>
        <v>0</v>
      </c>
      <c r="Z107" s="826">
        <f t="shared" si="319"/>
        <v>0</v>
      </c>
      <c r="AA107" s="826">
        <f t="shared" si="320"/>
        <v>0</v>
      </c>
      <c r="AB107" s="826">
        <f t="shared" si="321"/>
        <v>0</v>
      </c>
      <c r="AC107" s="826">
        <f t="shared" si="322"/>
        <v>0</v>
      </c>
      <c r="AD107" s="826">
        <f t="shared" si="323"/>
        <v>0</v>
      </c>
      <c r="AE107" s="826">
        <f t="shared" si="324"/>
        <v>0</v>
      </c>
      <c r="AF107" s="826">
        <f t="shared" si="325"/>
        <v>0</v>
      </c>
      <c r="AG107" s="826">
        <f t="shared" si="326"/>
        <v>0</v>
      </c>
      <c r="AH107" s="826">
        <f t="shared" si="327"/>
        <v>0</v>
      </c>
      <c r="AI107" s="826">
        <f t="shared" si="328"/>
        <v>0</v>
      </c>
      <c r="AJ107" s="826">
        <f t="shared" si="329"/>
        <v>0</v>
      </c>
      <c r="AK107" s="826">
        <f t="shared" si="330"/>
        <v>0</v>
      </c>
      <c r="AL107" s="826">
        <f t="shared" si="331"/>
        <v>0</v>
      </c>
      <c r="AM107" s="826">
        <f t="shared" si="332"/>
        <v>0</v>
      </c>
      <c r="AN107" s="826">
        <f t="shared" si="333"/>
        <v>0</v>
      </c>
      <c r="AO107" s="826">
        <f t="shared" si="334"/>
        <v>0</v>
      </c>
      <c r="AP107" s="826">
        <f t="shared" si="335"/>
        <v>0</v>
      </c>
      <c r="AQ107" s="826">
        <f t="shared" si="336"/>
        <v>0</v>
      </c>
      <c r="AR107" s="826">
        <f t="shared" si="337"/>
        <v>0</v>
      </c>
      <c r="AS107" s="826">
        <f t="shared" si="338"/>
        <v>0</v>
      </c>
      <c r="AT107" s="826">
        <f t="shared" si="339"/>
        <v>0</v>
      </c>
      <c r="AU107" s="826">
        <f t="shared" si="340"/>
        <v>0</v>
      </c>
      <c r="AV107" s="826">
        <f t="shared" si="341"/>
        <v>0</v>
      </c>
      <c r="AW107" s="826">
        <f t="shared" si="342"/>
        <v>0</v>
      </c>
      <c r="AX107" s="826">
        <f t="shared" si="343"/>
        <v>0</v>
      </c>
      <c r="AY107" s="826">
        <f t="shared" si="344"/>
        <v>0</v>
      </c>
      <c r="AZ107" s="826">
        <f t="shared" si="345"/>
        <v>0</v>
      </c>
      <c r="BA107" s="826">
        <f t="shared" si="346"/>
        <v>0</v>
      </c>
      <c r="BB107" s="826">
        <f t="shared" si="347"/>
        <v>0</v>
      </c>
      <c r="BC107" s="826">
        <f t="shared" si="348"/>
        <v>0</v>
      </c>
      <c r="BD107" s="826">
        <f t="shared" si="349"/>
        <v>0</v>
      </c>
      <c r="BE107" s="826">
        <f t="shared" si="350"/>
        <v>0</v>
      </c>
      <c r="BF107" s="826">
        <f t="shared" si="351"/>
        <v>0</v>
      </c>
      <c r="BG107" s="826">
        <f t="shared" si="352"/>
        <v>0</v>
      </c>
      <c r="BH107" s="826">
        <f t="shared" si="353"/>
        <v>0</v>
      </c>
      <c r="BI107" s="826">
        <f t="shared" si="354"/>
        <v>0</v>
      </c>
      <c r="BJ107" s="826">
        <f t="shared" si="355"/>
        <v>0</v>
      </c>
      <c r="BK107" s="826">
        <f t="shared" si="356"/>
        <v>0</v>
      </c>
      <c r="BL107" s="826">
        <f t="shared" si="357"/>
        <v>0</v>
      </c>
      <c r="BM107" s="826">
        <f t="shared" si="358"/>
        <v>0</v>
      </c>
      <c r="BN107" s="826">
        <f t="shared" si="359"/>
        <v>0</v>
      </c>
      <c r="BO107" s="826">
        <f t="shared" si="360"/>
        <v>0</v>
      </c>
      <c r="BP107" s="826">
        <f t="shared" si="361"/>
        <v>0</v>
      </c>
      <c r="BQ107" s="826">
        <f t="shared" si="362"/>
        <v>0</v>
      </c>
      <c r="BR107" s="826">
        <f t="shared" si="363"/>
        <v>0</v>
      </c>
      <c r="BS107" s="826">
        <f t="shared" si="364"/>
        <v>0</v>
      </c>
      <c r="BT107" s="826">
        <f t="shared" si="365"/>
        <v>0</v>
      </c>
      <c r="BU107" s="826">
        <f t="shared" si="366"/>
        <v>0</v>
      </c>
      <c r="BV107" s="826">
        <f t="shared" si="367"/>
        <v>0</v>
      </c>
      <c r="BW107" s="826">
        <f t="shared" si="368"/>
        <v>0</v>
      </c>
      <c r="BX107" s="826">
        <f t="shared" si="369"/>
        <v>0</v>
      </c>
      <c r="BY107" s="827">
        <f t="shared" si="370"/>
        <v>0</v>
      </c>
      <c r="BZ107" s="519"/>
    </row>
    <row r="108" spans="1:78" customFormat="1" ht="21.6" customHeight="1">
      <c r="A108" s="483"/>
      <c r="B108" s="841">
        <v>45702</v>
      </c>
      <c r="C108" s="842" t="s">
        <v>1269</v>
      </c>
      <c r="D108" s="830"/>
      <c r="E108" s="830">
        <f t="shared" si="298"/>
        <v>0</v>
      </c>
      <c r="F108" s="830">
        <f t="shared" si="299"/>
        <v>0</v>
      </c>
      <c r="G108" s="830">
        <f t="shared" si="300"/>
        <v>0</v>
      </c>
      <c r="H108" s="830">
        <f t="shared" si="301"/>
        <v>0</v>
      </c>
      <c r="I108" s="830">
        <f t="shared" si="302"/>
        <v>0</v>
      </c>
      <c r="J108" s="830">
        <f t="shared" si="303"/>
        <v>0</v>
      </c>
      <c r="K108" s="830">
        <f t="shared" si="304"/>
        <v>0</v>
      </c>
      <c r="L108" s="830">
        <f t="shared" si="305"/>
        <v>0</v>
      </c>
      <c r="M108" s="830">
        <f t="shared" si="306"/>
        <v>0</v>
      </c>
      <c r="N108" s="830">
        <f t="shared" si="307"/>
        <v>0</v>
      </c>
      <c r="O108" s="830">
        <f t="shared" si="308"/>
        <v>0</v>
      </c>
      <c r="P108" s="830">
        <f t="shared" si="309"/>
        <v>0</v>
      </c>
      <c r="Q108" s="830">
        <f t="shared" si="310"/>
        <v>0</v>
      </c>
      <c r="R108" s="830">
        <f t="shared" si="311"/>
        <v>0</v>
      </c>
      <c r="S108" s="830">
        <f t="shared" si="312"/>
        <v>0</v>
      </c>
      <c r="T108" s="830">
        <f t="shared" si="313"/>
        <v>0</v>
      </c>
      <c r="U108" s="830">
        <f t="shared" si="314"/>
        <v>0</v>
      </c>
      <c r="V108" s="830">
        <f t="shared" si="315"/>
        <v>0</v>
      </c>
      <c r="W108" s="830">
        <f t="shared" si="316"/>
        <v>0</v>
      </c>
      <c r="X108" s="830">
        <f t="shared" si="317"/>
        <v>0</v>
      </c>
      <c r="Y108" s="830">
        <f t="shared" si="318"/>
        <v>0</v>
      </c>
      <c r="Z108" s="830">
        <f t="shared" si="319"/>
        <v>0</v>
      </c>
      <c r="AA108" s="830">
        <f t="shared" si="320"/>
        <v>0</v>
      </c>
      <c r="AB108" s="830">
        <f t="shared" si="321"/>
        <v>0</v>
      </c>
      <c r="AC108" s="830">
        <f t="shared" si="322"/>
        <v>0</v>
      </c>
      <c r="AD108" s="830">
        <f t="shared" si="323"/>
        <v>0</v>
      </c>
      <c r="AE108" s="830">
        <f t="shared" si="324"/>
        <v>0</v>
      </c>
      <c r="AF108" s="830">
        <f t="shared" si="325"/>
        <v>0</v>
      </c>
      <c r="AG108" s="830">
        <f t="shared" si="326"/>
        <v>0</v>
      </c>
      <c r="AH108" s="830">
        <f t="shared" si="327"/>
        <v>0</v>
      </c>
      <c r="AI108" s="830">
        <f t="shared" si="328"/>
        <v>0</v>
      </c>
      <c r="AJ108" s="830">
        <f t="shared" si="329"/>
        <v>0</v>
      </c>
      <c r="AK108" s="830">
        <f t="shared" si="330"/>
        <v>0</v>
      </c>
      <c r="AL108" s="830">
        <f t="shared" si="331"/>
        <v>0</v>
      </c>
      <c r="AM108" s="830">
        <f t="shared" si="332"/>
        <v>0</v>
      </c>
      <c r="AN108" s="830">
        <f t="shared" si="333"/>
        <v>0</v>
      </c>
      <c r="AO108" s="830">
        <f t="shared" si="334"/>
        <v>0</v>
      </c>
      <c r="AP108" s="830">
        <f t="shared" si="335"/>
        <v>0</v>
      </c>
      <c r="AQ108" s="830">
        <f t="shared" si="336"/>
        <v>0</v>
      </c>
      <c r="AR108" s="830">
        <f t="shared" si="337"/>
        <v>0</v>
      </c>
      <c r="AS108" s="830">
        <f t="shared" si="338"/>
        <v>0</v>
      </c>
      <c r="AT108" s="830">
        <f t="shared" si="339"/>
        <v>0</v>
      </c>
      <c r="AU108" s="830">
        <f t="shared" si="340"/>
        <v>0</v>
      </c>
      <c r="AV108" s="830">
        <f t="shared" si="341"/>
        <v>0</v>
      </c>
      <c r="AW108" s="830">
        <f t="shared" si="342"/>
        <v>0</v>
      </c>
      <c r="AX108" s="830">
        <f t="shared" si="343"/>
        <v>0</v>
      </c>
      <c r="AY108" s="830">
        <f t="shared" si="344"/>
        <v>0</v>
      </c>
      <c r="AZ108" s="830">
        <f t="shared" si="345"/>
        <v>0</v>
      </c>
      <c r="BA108" s="830">
        <f t="shared" si="346"/>
        <v>0</v>
      </c>
      <c r="BB108" s="830">
        <f t="shared" si="347"/>
        <v>0</v>
      </c>
      <c r="BC108" s="830">
        <f t="shared" si="348"/>
        <v>0</v>
      </c>
      <c r="BD108" s="830">
        <f t="shared" si="349"/>
        <v>0</v>
      </c>
      <c r="BE108" s="830">
        <f t="shared" si="350"/>
        <v>0</v>
      </c>
      <c r="BF108" s="830">
        <f t="shared" si="351"/>
        <v>0</v>
      </c>
      <c r="BG108" s="830">
        <f t="shared" si="352"/>
        <v>0</v>
      </c>
      <c r="BH108" s="830">
        <f t="shared" si="353"/>
        <v>0</v>
      </c>
      <c r="BI108" s="830">
        <f t="shared" si="354"/>
        <v>0</v>
      </c>
      <c r="BJ108" s="830">
        <f t="shared" si="355"/>
        <v>0</v>
      </c>
      <c r="BK108" s="830">
        <f t="shared" si="356"/>
        <v>0</v>
      </c>
      <c r="BL108" s="830">
        <f t="shared" si="357"/>
        <v>0</v>
      </c>
      <c r="BM108" s="830">
        <f t="shared" si="358"/>
        <v>0</v>
      </c>
      <c r="BN108" s="830">
        <f t="shared" si="359"/>
        <v>0</v>
      </c>
      <c r="BO108" s="830">
        <f t="shared" si="360"/>
        <v>0</v>
      </c>
      <c r="BP108" s="830">
        <f t="shared" si="361"/>
        <v>0</v>
      </c>
      <c r="BQ108" s="830">
        <f t="shared" si="362"/>
        <v>0</v>
      </c>
      <c r="BR108" s="830">
        <f t="shared" si="363"/>
        <v>0</v>
      </c>
      <c r="BS108" s="830">
        <f t="shared" si="364"/>
        <v>0</v>
      </c>
      <c r="BT108" s="830">
        <f t="shared" si="365"/>
        <v>0</v>
      </c>
      <c r="BU108" s="830">
        <f t="shared" si="366"/>
        <v>0</v>
      </c>
      <c r="BV108" s="830">
        <f t="shared" si="367"/>
        <v>0</v>
      </c>
      <c r="BW108" s="830">
        <f t="shared" si="368"/>
        <v>0</v>
      </c>
      <c r="BX108" s="830">
        <f t="shared" si="369"/>
        <v>0</v>
      </c>
      <c r="BY108" s="827">
        <f t="shared" si="370"/>
        <v>0</v>
      </c>
      <c r="BZ108" s="519"/>
    </row>
    <row r="109" spans="1:78" customFormat="1" ht="21.6" customHeight="1" thickBot="1">
      <c r="A109" s="483"/>
      <c r="B109" s="843">
        <v>45703</v>
      </c>
      <c r="C109" s="844" t="s">
        <v>1270</v>
      </c>
      <c r="D109" s="826"/>
      <c r="E109" s="826">
        <f t="shared" si="298"/>
        <v>0</v>
      </c>
      <c r="F109" s="826">
        <f t="shared" si="299"/>
        <v>0</v>
      </c>
      <c r="G109" s="826">
        <f t="shared" si="300"/>
        <v>0</v>
      </c>
      <c r="H109" s="826">
        <f t="shared" si="301"/>
        <v>0</v>
      </c>
      <c r="I109" s="826">
        <f t="shared" si="302"/>
        <v>0</v>
      </c>
      <c r="J109" s="826">
        <f t="shared" si="303"/>
        <v>0</v>
      </c>
      <c r="K109" s="826">
        <f t="shared" si="304"/>
        <v>0</v>
      </c>
      <c r="L109" s="826">
        <f t="shared" si="305"/>
        <v>0</v>
      </c>
      <c r="M109" s="826">
        <f t="shared" si="306"/>
        <v>0</v>
      </c>
      <c r="N109" s="826">
        <f t="shared" si="307"/>
        <v>0</v>
      </c>
      <c r="O109" s="826">
        <f t="shared" si="308"/>
        <v>0</v>
      </c>
      <c r="P109" s="826">
        <f t="shared" si="309"/>
        <v>0</v>
      </c>
      <c r="Q109" s="826">
        <f t="shared" si="310"/>
        <v>0</v>
      </c>
      <c r="R109" s="826">
        <f t="shared" si="311"/>
        <v>0</v>
      </c>
      <c r="S109" s="826">
        <f t="shared" si="312"/>
        <v>0</v>
      </c>
      <c r="T109" s="826">
        <f t="shared" si="313"/>
        <v>0</v>
      </c>
      <c r="U109" s="826">
        <f t="shared" si="314"/>
        <v>0</v>
      </c>
      <c r="V109" s="826">
        <f t="shared" si="315"/>
        <v>0</v>
      </c>
      <c r="W109" s="826">
        <f t="shared" si="316"/>
        <v>0</v>
      </c>
      <c r="X109" s="826">
        <f t="shared" si="317"/>
        <v>0</v>
      </c>
      <c r="Y109" s="826">
        <f t="shared" si="318"/>
        <v>0</v>
      </c>
      <c r="Z109" s="826">
        <f t="shared" si="319"/>
        <v>0</v>
      </c>
      <c r="AA109" s="826">
        <f t="shared" si="320"/>
        <v>0</v>
      </c>
      <c r="AB109" s="826">
        <f t="shared" si="321"/>
        <v>0</v>
      </c>
      <c r="AC109" s="826">
        <f t="shared" si="322"/>
        <v>0</v>
      </c>
      <c r="AD109" s="826">
        <f t="shared" si="323"/>
        <v>0</v>
      </c>
      <c r="AE109" s="826">
        <f t="shared" si="324"/>
        <v>0</v>
      </c>
      <c r="AF109" s="826">
        <f t="shared" si="325"/>
        <v>0</v>
      </c>
      <c r="AG109" s="826">
        <f t="shared" si="326"/>
        <v>0</v>
      </c>
      <c r="AH109" s="826">
        <f t="shared" si="327"/>
        <v>0</v>
      </c>
      <c r="AI109" s="826">
        <f t="shared" si="328"/>
        <v>0</v>
      </c>
      <c r="AJ109" s="826">
        <f t="shared" si="329"/>
        <v>0</v>
      </c>
      <c r="AK109" s="826">
        <f t="shared" si="330"/>
        <v>0</v>
      </c>
      <c r="AL109" s="826">
        <f t="shared" si="331"/>
        <v>0</v>
      </c>
      <c r="AM109" s="826">
        <f t="shared" si="332"/>
        <v>0</v>
      </c>
      <c r="AN109" s="826">
        <f t="shared" si="333"/>
        <v>0</v>
      </c>
      <c r="AO109" s="826">
        <f t="shared" si="334"/>
        <v>0</v>
      </c>
      <c r="AP109" s="826">
        <f t="shared" si="335"/>
        <v>0</v>
      </c>
      <c r="AQ109" s="826">
        <f t="shared" si="336"/>
        <v>0</v>
      </c>
      <c r="AR109" s="826">
        <f t="shared" si="337"/>
        <v>0</v>
      </c>
      <c r="AS109" s="826">
        <f t="shared" si="338"/>
        <v>0</v>
      </c>
      <c r="AT109" s="826">
        <f t="shared" si="339"/>
        <v>0</v>
      </c>
      <c r="AU109" s="826">
        <f t="shared" si="340"/>
        <v>0</v>
      </c>
      <c r="AV109" s="826">
        <f t="shared" si="341"/>
        <v>0</v>
      </c>
      <c r="AW109" s="826">
        <f t="shared" si="342"/>
        <v>0</v>
      </c>
      <c r="AX109" s="826">
        <f t="shared" si="343"/>
        <v>0</v>
      </c>
      <c r="AY109" s="826">
        <f t="shared" si="344"/>
        <v>0</v>
      </c>
      <c r="AZ109" s="826">
        <f t="shared" si="345"/>
        <v>0</v>
      </c>
      <c r="BA109" s="826">
        <f t="shared" si="346"/>
        <v>0</v>
      </c>
      <c r="BB109" s="826">
        <f t="shared" si="347"/>
        <v>0</v>
      </c>
      <c r="BC109" s="826">
        <f t="shared" si="348"/>
        <v>0</v>
      </c>
      <c r="BD109" s="826">
        <f t="shared" si="349"/>
        <v>0</v>
      </c>
      <c r="BE109" s="826">
        <f t="shared" si="350"/>
        <v>0</v>
      </c>
      <c r="BF109" s="826">
        <f t="shared" si="351"/>
        <v>0</v>
      </c>
      <c r="BG109" s="826">
        <f t="shared" si="352"/>
        <v>0</v>
      </c>
      <c r="BH109" s="826">
        <f t="shared" si="353"/>
        <v>0</v>
      </c>
      <c r="BI109" s="826">
        <f t="shared" si="354"/>
        <v>0</v>
      </c>
      <c r="BJ109" s="826">
        <f t="shared" si="355"/>
        <v>0</v>
      </c>
      <c r="BK109" s="826">
        <f t="shared" si="356"/>
        <v>0</v>
      </c>
      <c r="BL109" s="826">
        <f t="shared" si="357"/>
        <v>0</v>
      </c>
      <c r="BM109" s="826">
        <f t="shared" si="358"/>
        <v>0</v>
      </c>
      <c r="BN109" s="826">
        <f t="shared" si="359"/>
        <v>0</v>
      </c>
      <c r="BO109" s="826">
        <f t="shared" si="360"/>
        <v>0</v>
      </c>
      <c r="BP109" s="826">
        <f t="shared" si="361"/>
        <v>0</v>
      </c>
      <c r="BQ109" s="826">
        <f t="shared" si="362"/>
        <v>0</v>
      </c>
      <c r="BR109" s="826">
        <f t="shared" si="363"/>
        <v>0</v>
      </c>
      <c r="BS109" s="826">
        <f t="shared" si="364"/>
        <v>0</v>
      </c>
      <c r="BT109" s="826">
        <f t="shared" si="365"/>
        <v>0</v>
      </c>
      <c r="BU109" s="826">
        <f t="shared" si="366"/>
        <v>0</v>
      </c>
      <c r="BV109" s="826">
        <f t="shared" si="367"/>
        <v>0</v>
      </c>
      <c r="BW109" s="826">
        <f t="shared" si="368"/>
        <v>0</v>
      </c>
      <c r="BX109" s="826">
        <f t="shared" si="369"/>
        <v>0</v>
      </c>
      <c r="BY109" s="827">
        <f t="shared" si="370"/>
        <v>0</v>
      </c>
      <c r="BZ109" s="519"/>
    </row>
    <row r="110" spans="1:78" customFormat="1" ht="21.6" customHeight="1">
      <c r="A110" s="483"/>
      <c r="B110" s="841">
        <v>45703</v>
      </c>
      <c r="C110" s="842" t="s">
        <v>1270</v>
      </c>
      <c r="D110" s="830"/>
      <c r="E110" s="830">
        <f t="shared" ref="E110" si="371">IF(ISNUMBER(E$22), IF(E$22 &gt; 0, D110 * (1 + E$22), D110), D110)</f>
        <v>0</v>
      </c>
      <c r="F110" s="830">
        <f t="shared" ref="F110" si="372">IF(ISNUMBER(F$22), IF(F$22 &gt; 0, E110 * (1 + F$22), E110), E110)</f>
        <v>0</v>
      </c>
      <c r="G110" s="830">
        <f t="shared" ref="G110" si="373">IF(ISNUMBER(G$22), IF(G$22 &gt; 0, F110 * (1 + G$22), F110), F110)</f>
        <v>0</v>
      </c>
      <c r="H110" s="830">
        <f t="shared" ref="H110" si="374">IF(ISNUMBER(H$22), IF(H$22 &gt; 0, G110 * (1 + H$22), G110), G110)</f>
        <v>0</v>
      </c>
      <c r="I110" s="830">
        <f t="shared" ref="I110" si="375">IF(ISNUMBER(I$22), IF(I$22 &gt; 0, H110 * (1 + I$22), H110), H110)</f>
        <v>0</v>
      </c>
      <c r="J110" s="830">
        <f t="shared" ref="J110" si="376">IF(ISNUMBER(J$22), IF(J$22 &gt; 0, I110 * (1 + J$22), I110), I110)</f>
        <v>0</v>
      </c>
      <c r="K110" s="830">
        <f t="shared" ref="K110" si="377">IF(ISNUMBER(K$22), IF(K$22 &gt; 0, J110 * (1 + K$22), J110), J110)</f>
        <v>0</v>
      </c>
      <c r="L110" s="830">
        <f t="shared" ref="L110" si="378">IF(ISNUMBER(L$22), IF(L$22 &gt; 0, K110 * (1 + L$22), K110), K110)</f>
        <v>0</v>
      </c>
      <c r="M110" s="830">
        <f t="shared" ref="M110" si="379">IF(ISNUMBER(M$22), IF(M$22 &gt; 0, L110 * (1 + M$22), L110), L110)</f>
        <v>0</v>
      </c>
      <c r="N110" s="830">
        <f t="shared" ref="N110" si="380">IF(ISNUMBER(N$22), IF(N$22 &gt; 0, M110 * (1 + N$22), M110), M110)</f>
        <v>0</v>
      </c>
      <c r="O110" s="830">
        <f t="shared" ref="O110" si="381">IF(ISNUMBER(O$22), IF(O$22 &gt; 0, N110 * (1 + O$22), N110), N110)</f>
        <v>0</v>
      </c>
      <c r="P110" s="830">
        <f t="shared" ref="P110" si="382">IF(ISNUMBER(P$22), IF(P$22 &gt; 0, O110 * (1 + P$22), O110), O110)</f>
        <v>0</v>
      </c>
      <c r="Q110" s="830">
        <f t="shared" ref="Q110" si="383">IF(ISNUMBER(Q$22), IF(Q$22 &gt; 0, P110 * (1 + Q$22), P110), P110)</f>
        <v>0</v>
      </c>
      <c r="R110" s="830">
        <f t="shared" ref="R110" si="384">IF(ISNUMBER(R$22), IF(R$22 &gt; 0, Q110 * (1 + R$22), Q110), Q110)</f>
        <v>0</v>
      </c>
      <c r="S110" s="830">
        <f t="shared" ref="S110" si="385">IF(ISNUMBER(S$22), IF(S$22 &gt; 0, R110 * (1 + S$22), R110), R110)</f>
        <v>0</v>
      </c>
      <c r="T110" s="830">
        <f t="shared" ref="T110" si="386">IF(ISNUMBER(T$22), IF(T$22 &gt; 0, S110 * (1 + T$22), S110), S110)</f>
        <v>0</v>
      </c>
      <c r="U110" s="830">
        <f t="shared" ref="U110" si="387">IF(ISNUMBER(U$22), IF(U$22 &gt; 0, T110 * (1 + U$22), T110), T110)</f>
        <v>0</v>
      </c>
      <c r="V110" s="830">
        <f t="shared" ref="V110" si="388">IF(ISNUMBER(V$22), IF(V$22 &gt; 0, U110 * (1 + V$22), U110), U110)</f>
        <v>0</v>
      </c>
      <c r="W110" s="830">
        <f t="shared" ref="W110" si="389">IF(ISNUMBER(W$22), IF(W$22 &gt; 0, V110 * (1 + W$22), V110), V110)</f>
        <v>0</v>
      </c>
      <c r="X110" s="830">
        <f t="shared" ref="X110" si="390">IF(ISNUMBER(X$22), IF(X$22 &gt; 0, W110 * (1 + X$22), W110), W110)</f>
        <v>0</v>
      </c>
      <c r="Y110" s="830">
        <f t="shared" ref="Y110" si="391">IF(ISNUMBER(Y$22), IF(Y$22 &gt; 0, X110 * (1 + Y$22), X110), X110)</f>
        <v>0</v>
      </c>
      <c r="Z110" s="830">
        <f t="shared" ref="Z110" si="392">IF(ISNUMBER(Z$22), IF(Z$22 &gt; 0, Y110 * (1 + Z$22), Y110), Y110)</f>
        <v>0</v>
      </c>
      <c r="AA110" s="830">
        <f t="shared" ref="AA110" si="393">IF(ISNUMBER(AA$22), IF(AA$22 &gt; 0, Z110 * (1 + AA$22), Z110), Z110)</f>
        <v>0</v>
      </c>
      <c r="AB110" s="830">
        <f t="shared" ref="AB110" si="394">IF(ISNUMBER(AB$22), IF(AB$22 &gt; 0, AA110 * (1 + AB$22), AA110), AA110)</f>
        <v>0</v>
      </c>
      <c r="AC110" s="830">
        <f t="shared" ref="AC110" si="395">IF(ISNUMBER(AC$22), IF(AC$22 &gt; 0, AB110 * (1 + AC$22), AB110), AB110)</f>
        <v>0</v>
      </c>
      <c r="AD110" s="830">
        <f t="shared" ref="AD110" si="396">IF(ISNUMBER(AD$22), IF(AD$22 &gt; 0, AC110 * (1 + AD$22), AC110), AC110)</f>
        <v>0</v>
      </c>
      <c r="AE110" s="830">
        <f t="shared" ref="AE110" si="397">IF(ISNUMBER(AE$22), IF(AE$22 &gt; 0, AD110 * (1 + AE$22), AD110), AD110)</f>
        <v>0</v>
      </c>
      <c r="AF110" s="830">
        <f t="shared" ref="AF110" si="398">IF(ISNUMBER(AF$22), IF(AF$22 &gt; 0, AE110 * (1 + AF$22), AE110), AE110)</f>
        <v>0</v>
      </c>
      <c r="AG110" s="830">
        <f t="shared" ref="AG110" si="399">IF(ISNUMBER(AG$22), IF(AG$22 &gt; 0, AF110 * (1 + AG$22), AF110), AF110)</f>
        <v>0</v>
      </c>
      <c r="AH110" s="830">
        <f t="shared" ref="AH110" si="400">IF(ISNUMBER(AH$22), IF(AH$22 &gt; 0, AG110 * (1 + AH$22), AG110), AG110)</f>
        <v>0</v>
      </c>
      <c r="AI110" s="830">
        <f t="shared" ref="AI110" si="401">IF(ISNUMBER(AI$22), IF(AI$22 &gt; 0, AH110 * (1 + AI$22), AH110), AH110)</f>
        <v>0</v>
      </c>
      <c r="AJ110" s="830">
        <f t="shared" ref="AJ110" si="402">IF(ISNUMBER(AJ$22), IF(AJ$22 &gt; 0, AI110 * (1 + AJ$22), AI110), AI110)</f>
        <v>0</v>
      </c>
      <c r="AK110" s="830">
        <f t="shared" ref="AK110" si="403">IF(ISNUMBER(AK$22), IF(AK$22 &gt; 0, AJ110 * (1 + AK$22), AJ110), AJ110)</f>
        <v>0</v>
      </c>
      <c r="AL110" s="830">
        <f t="shared" ref="AL110" si="404">IF(ISNUMBER(AL$22), IF(AL$22 &gt; 0, AK110 * (1 + AL$22), AK110), AK110)</f>
        <v>0</v>
      </c>
      <c r="AM110" s="830">
        <f t="shared" ref="AM110" si="405">IF(ISNUMBER(AM$22), IF(AM$22 &gt; 0, AL110 * (1 + AM$22), AL110), AL110)</f>
        <v>0</v>
      </c>
      <c r="AN110" s="830">
        <f t="shared" ref="AN110" si="406">IF(ISNUMBER(AN$22), IF(AN$22 &gt; 0, AM110 * (1 + AN$22), AM110), AM110)</f>
        <v>0</v>
      </c>
      <c r="AO110" s="830">
        <f t="shared" ref="AO110" si="407">IF(ISNUMBER(AO$22), IF(AO$22 &gt; 0, AN110 * (1 + AO$22), AN110), AN110)</f>
        <v>0</v>
      </c>
      <c r="AP110" s="830">
        <f t="shared" ref="AP110" si="408">IF(ISNUMBER(AP$22), IF(AP$22 &gt; 0, AO110 * (1 + AP$22), AO110), AO110)</f>
        <v>0</v>
      </c>
      <c r="AQ110" s="830">
        <f t="shared" ref="AQ110" si="409">IF(ISNUMBER(AQ$22), IF(AQ$22 &gt; 0, AP110 * (1 + AQ$22), AP110), AP110)</f>
        <v>0</v>
      </c>
      <c r="AR110" s="830">
        <f t="shared" ref="AR110" si="410">IF(ISNUMBER(AR$22), IF(AR$22 &gt; 0, AQ110 * (1 + AR$22), AQ110), AQ110)</f>
        <v>0</v>
      </c>
      <c r="AS110" s="830">
        <f t="shared" ref="AS110" si="411">IF(ISNUMBER(AS$22), IF(AS$22 &gt; 0, AR110 * (1 + AS$22), AR110), AR110)</f>
        <v>0</v>
      </c>
      <c r="AT110" s="830">
        <f t="shared" ref="AT110" si="412">IF(ISNUMBER(AT$22), IF(AT$22 &gt; 0, AS110 * (1 + AT$22), AS110), AS110)</f>
        <v>0</v>
      </c>
      <c r="AU110" s="830">
        <f t="shared" ref="AU110" si="413">IF(ISNUMBER(AU$22), IF(AU$22 &gt; 0, AT110 * (1 + AU$22), AT110), AT110)</f>
        <v>0</v>
      </c>
      <c r="AV110" s="830">
        <f t="shared" ref="AV110" si="414">IF(ISNUMBER(AV$22), IF(AV$22 &gt; 0, AU110 * (1 + AV$22), AU110), AU110)</f>
        <v>0</v>
      </c>
      <c r="AW110" s="830">
        <f t="shared" ref="AW110" si="415">IF(ISNUMBER(AW$22), IF(AW$22 &gt; 0, AV110 * (1 + AW$22), AV110), AV110)</f>
        <v>0</v>
      </c>
      <c r="AX110" s="830">
        <f t="shared" ref="AX110" si="416">IF(ISNUMBER(AX$22), IF(AX$22 &gt; 0, AW110 * (1 + AX$22), AW110), AW110)</f>
        <v>0</v>
      </c>
      <c r="AY110" s="830">
        <f t="shared" ref="AY110" si="417">IF(ISNUMBER(AY$22), IF(AY$22 &gt; 0, AX110 * (1 + AY$22), AX110), AX110)</f>
        <v>0</v>
      </c>
      <c r="AZ110" s="830">
        <f t="shared" ref="AZ110" si="418">IF(ISNUMBER(AZ$22), IF(AZ$22 &gt; 0, AY110 * (1 + AZ$22), AY110), AY110)</f>
        <v>0</v>
      </c>
      <c r="BA110" s="830">
        <f t="shared" ref="BA110" si="419">IF(ISNUMBER(BA$22), IF(BA$22 &gt; 0, AZ110 * (1 + BA$22), AZ110), AZ110)</f>
        <v>0</v>
      </c>
      <c r="BB110" s="830">
        <f t="shared" ref="BB110" si="420">IF(ISNUMBER(BB$22), IF(BB$22 &gt; 0, BA110 * (1 + BB$22), BA110), BA110)</f>
        <v>0</v>
      </c>
      <c r="BC110" s="830">
        <f t="shared" ref="BC110" si="421">IF(ISNUMBER(BC$22), IF(BC$22 &gt; 0, BB110 * (1 + BC$22), BB110), BB110)</f>
        <v>0</v>
      </c>
      <c r="BD110" s="830">
        <f t="shared" ref="BD110" si="422">IF(ISNUMBER(BD$22), IF(BD$22 &gt; 0, BC110 * (1 + BD$22), BC110), BC110)</f>
        <v>0</v>
      </c>
      <c r="BE110" s="830">
        <f t="shared" ref="BE110" si="423">IF(ISNUMBER(BE$22), IF(BE$22 &gt; 0, BD110 * (1 + BE$22), BD110), BD110)</f>
        <v>0</v>
      </c>
      <c r="BF110" s="830">
        <f t="shared" ref="BF110" si="424">IF(ISNUMBER(BF$22), IF(BF$22 &gt; 0, BE110 * (1 + BF$22), BE110), BE110)</f>
        <v>0</v>
      </c>
      <c r="BG110" s="830">
        <f t="shared" ref="BG110" si="425">IF(ISNUMBER(BG$22), IF(BG$22 &gt; 0, BF110 * (1 + BG$22), BF110), BF110)</f>
        <v>0</v>
      </c>
      <c r="BH110" s="830">
        <f t="shared" ref="BH110" si="426">IF(ISNUMBER(BH$22), IF(BH$22 &gt; 0, BG110 * (1 + BH$22), BG110), BG110)</f>
        <v>0</v>
      </c>
      <c r="BI110" s="830">
        <f t="shared" ref="BI110" si="427">IF(ISNUMBER(BI$22), IF(BI$22 &gt; 0, BH110 * (1 + BI$22), BH110), BH110)</f>
        <v>0</v>
      </c>
      <c r="BJ110" s="830">
        <f t="shared" ref="BJ110" si="428">IF(ISNUMBER(BJ$22), IF(BJ$22 &gt; 0, BI110 * (1 + BJ$22), BI110), BI110)</f>
        <v>0</v>
      </c>
      <c r="BK110" s="830">
        <f t="shared" ref="BK110" si="429">IF(ISNUMBER(BK$22), IF(BK$22 &gt; 0, BJ110 * (1 + BK$22), BJ110), BJ110)</f>
        <v>0</v>
      </c>
      <c r="BL110" s="830">
        <f t="shared" ref="BL110" si="430">IF(ISNUMBER(BL$22), IF(BL$22 &gt; 0, BK110 * (1 + BL$22), BK110), BK110)</f>
        <v>0</v>
      </c>
      <c r="BM110" s="830">
        <f t="shared" ref="BM110" si="431">IF(ISNUMBER(BM$22), IF(BM$22 &gt; 0, BL110 * (1 + BM$22), BL110), BL110)</f>
        <v>0</v>
      </c>
      <c r="BN110" s="830">
        <f t="shared" ref="BN110" si="432">IF(ISNUMBER(BN$22), IF(BN$22 &gt; 0, BM110 * (1 + BN$22), BM110), BM110)</f>
        <v>0</v>
      </c>
      <c r="BO110" s="830">
        <f t="shared" ref="BO110" si="433">IF(ISNUMBER(BO$22), IF(BO$22 &gt; 0, BN110 * (1 + BO$22), BN110), BN110)</f>
        <v>0</v>
      </c>
      <c r="BP110" s="830">
        <f t="shared" ref="BP110" si="434">IF(ISNUMBER(BP$22), IF(BP$22 &gt; 0, BO110 * (1 + BP$22), BO110), BO110)</f>
        <v>0</v>
      </c>
      <c r="BQ110" s="830">
        <f t="shared" ref="BQ110" si="435">IF(ISNUMBER(BQ$22), IF(BQ$22 &gt; 0, BP110 * (1 + BQ$22), BP110), BP110)</f>
        <v>0</v>
      </c>
      <c r="BR110" s="830">
        <f t="shared" ref="BR110" si="436">IF(ISNUMBER(BR$22), IF(BR$22 &gt; 0, BQ110 * (1 + BR$22), BQ110), BQ110)</f>
        <v>0</v>
      </c>
      <c r="BS110" s="830">
        <f t="shared" ref="BS110" si="437">IF(ISNUMBER(BS$22), IF(BS$22 &gt; 0, BR110 * (1 + BS$22), BR110), BR110)</f>
        <v>0</v>
      </c>
      <c r="BT110" s="830">
        <f t="shared" ref="BT110" si="438">IF(ISNUMBER(BT$22), IF(BT$22 &gt; 0, BS110 * (1 + BT$22), BS110), BS110)</f>
        <v>0</v>
      </c>
      <c r="BU110" s="830">
        <f t="shared" ref="BU110" si="439">IF(ISNUMBER(BU$22), IF(BU$22 &gt; 0, BT110 * (1 + BU$22), BT110), BT110)</f>
        <v>0</v>
      </c>
      <c r="BV110" s="830">
        <f t="shared" ref="BV110" si="440">IF(ISNUMBER(BV$22), IF(BV$22 &gt; 0, BU110 * (1 + BV$22), BU110), BU110)</f>
        <v>0</v>
      </c>
      <c r="BW110" s="830">
        <f t="shared" ref="BW110" si="441">IF(ISNUMBER(BW$22), IF(BW$22 &gt; 0, BV110 * (1 + BW$22), BV110), BV110)</f>
        <v>0</v>
      </c>
      <c r="BX110" s="830">
        <f t="shared" ref="BX110" si="442">IF(ISNUMBER(BX$22), IF(BX$22 &gt; 0, BW110 * (1 + BX$22), BW110), BW110)</f>
        <v>0</v>
      </c>
      <c r="BY110" s="827">
        <f t="shared" ref="BY110" si="443">SUM(D110:BX110)</f>
        <v>0</v>
      </c>
      <c r="BZ110" s="519"/>
    </row>
    <row r="111" spans="1:78" customFormat="1" ht="21.6" customHeight="1">
      <c r="A111" s="483"/>
      <c r="B111" s="850" t="s">
        <v>1264</v>
      </c>
      <c r="C111" s="850"/>
      <c r="D111" s="845">
        <f t="shared" ref="D111:AI111" si="444">SUM(D101:D110)</f>
        <v>0</v>
      </c>
      <c r="E111" s="845">
        <f t="shared" si="444"/>
        <v>0</v>
      </c>
      <c r="F111" s="845">
        <f t="shared" si="444"/>
        <v>0</v>
      </c>
      <c r="G111" s="845">
        <f t="shared" si="444"/>
        <v>0</v>
      </c>
      <c r="H111" s="845">
        <f t="shared" si="444"/>
        <v>0</v>
      </c>
      <c r="I111" s="845">
        <f t="shared" si="444"/>
        <v>0</v>
      </c>
      <c r="J111" s="845">
        <f t="shared" si="444"/>
        <v>0</v>
      </c>
      <c r="K111" s="845">
        <f t="shared" si="444"/>
        <v>0</v>
      </c>
      <c r="L111" s="845">
        <f t="shared" si="444"/>
        <v>0</v>
      </c>
      <c r="M111" s="845">
        <f t="shared" si="444"/>
        <v>0</v>
      </c>
      <c r="N111" s="845">
        <f t="shared" si="444"/>
        <v>0</v>
      </c>
      <c r="O111" s="845">
        <f t="shared" si="444"/>
        <v>0</v>
      </c>
      <c r="P111" s="845">
        <f t="shared" si="444"/>
        <v>0</v>
      </c>
      <c r="Q111" s="845">
        <f t="shared" si="444"/>
        <v>0</v>
      </c>
      <c r="R111" s="845">
        <f t="shared" si="444"/>
        <v>0</v>
      </c>
      <c r="S111" s="845">
        <f t="shared" si="444"/>
        <v>0</v>
      </c>
      <c r="T111" s="845">
        <f t="shared" si="444"/>
        <v>0</v>
      </c>
      <c r="U111" s="845">
        <f t="shared" si="444"/>
        <v>0</v>
      </c>
      <c r="V111" s="845">
        <f t="shared" si="444"/>
        <v>0</v>
      </c>
      <c r="W111" s="845">
        <f t="shared" si="444"/>
        <v>0</v>
      </c>
      <c r="X111" s="845">
        <f t="shared" si="444"/>
        <v>0</v>
      </c>
      <c r="Y111" s="845">
        <f t="shared" si="444"/>
        <v>0</v>
      </c>
      <c r="Z111" s="845">
        <f t="shared" si="444"/>
        <v>0</v>
      </c>
      <c r="AA111" s="845">
        <f t="shared" si="444"/>
        <v>0</v>
      </c>
      <c r="AB111" s="845">
        <f t="shared" si="444"/>
        <v>0</v>
      </c>
      <c r="AC111" s="845">
        <f t="shared" si="444"/>
        <v>0</v>
      </c>
      <c r="AD111" s="845">
        <f t="shared" si="444"/>
        <v>0</v>
      </c>
      <c r="AE111" s="845">
        <f t="shared" si="444"/>
        <v>0</v>
      </c>
      <c r="AF111" s="845">
        <f t="shared" si="444"/>
        <v>0</v>
      </c>
      <c r="AG111" s="845">
        <f t="shared" si="444"/>
        <v>0</v>
      </c>
      <c r="AH111" s="845">
        <f t="shared" si="444"/>
        <v>0</v>
      </c>
      <c r="AI111" s="845">
        <f t="shared" si="444"/>
        <v>0</v>
      </c>
      <c r="AJ111" s="845">
        <f t="shared" ref="AJ111:BO111" si="445">SUM(AJ101:AJ110)</f>
        <v>0</v>
      </c>
      <c r="AK111" s="845">
        <f t="shared" si="445"/>
        <v>0</v>
      </c>
      <c r="AL111" s="845">
        <f t="shared" si="445"/>
        <v>0</v>
      </c>
      <c r="AM111" s="845">
        <f t="shared" si="445"/>
        <v>0</v>
      </c>
      <c r="AN111" s="845">
        <f t="shared" si="445"/>
        <v>0</v>
      </c>
      <c r="AO111" s="845">
        <f t="shared" si="445"/>
        <v>0</v>
      </c>
      <c r="AP111" s="845">
        <f t="shared" si="445"/>
        <v>0</v>
      </c>
      <c r="AQ111" s="845">
        <f t="shared" si="445"/>
        <v>0</v>
      </c>
      <c r="AR111" s="845">
        <f t="shared" si="445"/>
        <v>0</v>
      </c>
      <c r="AS111" s="845">
        <f t="shared" si="445"/>
        <v>0</v>
      </c>
      <c r="AT111" s="845">
        <f t="shared" si="445"/>
        <v>0</v>
      </c>
      <c r="AU111" s="845">
        <f t="shared" si="445"/>
        <v>0</v>
      </c>
      <c r="AV111" s="845">
        <f t="shared" si="445"/>
        <v>0</v>
      </c>
      <c r="AW111" s="845">
        <f t="shared" si="445"/>
        <v>0</v>
      </c>
      <c r="AX111" s="845">
        <f t="shared" si="445"/>
        <v>0</v>
      </c>
      <c r="AY111" s="845">
        <f t="shared" si="445"/>
        <v>0</v>
      </c>
      <c r="AZ111" s="845">
        <f t="shared" si="445"/>
        <v>0</v>
      </c>
      <c r="BA111" s="845">
        <f t="shared" si="445"/>
        <v>0</v>
      </c>
      <c r="BB111" s="845">
        <f t="shared" si="445"/>
        <v>0</v>
      </c>
      <c r="BC111" s="845">
        <f t="shared" si="445"/>
        <v>0</v>
      </c>
      <c r="BD111" s="845">
        <f t="shared" si="445"/>
        <v>0</v>
      </c>
      <c r="BE111" s="845">
        <f t="shared" si="445"/>
        <v>0</v>
      </c>
      <c r="BF111" s="845">
        <f t="shared" si="445"/>
        <v>0</v>
      </c>
      <c r="BG111" s="845">
        <f t="shared" si="445"/>
        <v>0</v>
      </c>
      <c r="BH111" s="845">
        <f t="shared" si="445"/>
        <v>0</v>
      </c>
      <c r="BI111" s="845">
        <f t="shared" si="445"/>
        <v>0</v>
      </c>
      <c r="BJ111" s="845">
        <f t="shared" si="445"/>
        <v>0</v>
      </c>
      <c r="BK111" s="845">
        <f t="shared" si="445"/>
        <v>0</v>
      </c>
      <c r="BL111" s="845">
        <f t="shared" si="445"/>
        <v>0</v>
      </c>
      <c r="BM111" s="845">
        <f t="shared" si="445"/>
        <v>0</v>
      </c>
      <c r="BN111" s="845">
        <f t="shared" si="445"/>
        <v>0</v>
      </c>
      <c r="BO111" s="845">
        <f t="shared" si="445"/>
        <v>0</v>
      </c>
      <c r="BP111" s="845">
        <f t="shared" ref="BP111:BY111" si="446">SUM(BP101:BP110)</f>
        <v>0</v>
      </c>
      <c r="BQ111" s="845">
        <f t="shared" si="446"/>
        <v>0</v>
      </c>
      <c r="BR111" s="845">
        <f t="shared" si="446"/>
        <v>0</v>
      </c>
      <c r="BS111" s="845">
        <f t="shared" si="446"/>
        <v>0</v>
      </c>
      <c r="BT111" s="845">
        <f t="shared" si="446"/>
        <v>0</v>
      </c>
      <c r="BU111" s="845">
        <f t="shared" si="446"/>
        <v>0</v>
      </c>
      <c r="BV111" s="845">
        <f t="shared" si="446"/>
        <v>0</v>
      </c>
      <c r="BW111" s="845">
        <f t="shared" si="446"/>
        <v>0</v>
      </c>
      <c r="BX111" s="845">
        <f t="shared" si="446"/>
        <v>0</v>
      </c>
      <c r="BY111" s="845">
        <f t="shared" si="446"/>
        <v>0</v>
      </c>
      <c r="BZ111" s="519"/>
    </row>
    <row r="112" spans="1:78" customFormat="1" ht="7.9" customHeight="1">
      <c r="A112" s="483"/>
    </row>
    <row r="113" spans="1:78" customFormat="1" ht="7.9" customHeight="1">
      <c r="A113" s="483"/>
      <c r="B113" s="789"/>
      <c r="C113" s="790"/>
      <c r="D113" s="791"/>
      <c r="E113" s="791"/>
      <c r="F113" s="791"/>
      <c r="G113" s="791"/>
      <c r="H113" s="791"/>
      <c r="I113" s="791"/>
      <c r="J113" s="791"/>
      <c r="K113" s="791"/>
      <c r="L113" s="791"/>
      <c r="M113" s="791"/>
      <c r="N113" s="791"/>
      <c r="O113" s="791"/>
      <c r="P113" s="791"/>
      <c r="Q113" s="791"/>
      <c r="R113" s="791"/>
      <c r="S113" s="791"/>
      <c r="T113" s="791"/>
      <c r="U113" s="791"/>
      <c r="V113" s="791"/>
      <c r="W113" s="791"/>
      <c r="X113" s="791"/>
      <c r="Y113" s="791"/>
      <c r="Z113" s="791"/>
      <c r="AA113" s="791"/>
      <c r="AB113" s="791"/>
      <c r="AC113" s="791"/>
      <c r="AD113" s="791"/>
      <c r="AE113" s="791"/>
      <c r="AF113" s="791"/>
      <c r="AG113" s="791"/>
      <c r="AH113" s="791"/>
      <c r="AI113" s="791"/>
      <c r="AJ113" s="791"/>
      <c r="AK113" s="791"/>
      <c r="AL113" s="791"/>
      <c r="AM113" s="791"/>
      <c r="AN113" s="791"/>
      <c r="AO113" s="791"/>
      <c r="AP113" s="791"/>
      <c r="AQ113" s="791"/>
      <c r="AR113" s="791"/>
      <c r="AS113" s="791"/>
      <c r="AT113" s="791"/>
      <c r="AU113" s="791"/>
      <c r="AV113" s="791"/>
      <c r="AW113" s="791"/>
      <c r="AX113" s="791"/>
      <c r="AY113" s="791"/>
      <c r="AZ113" s="791"/>
      <c r="BA113" s="791"/>
      <c r="BB113" s="791"/>
      <c r="BC113" s="791"/>
      <c r="BD113" s="791"/>
      <c r="BE113" s="791"/>
      <c r="BF113" s="791"/>
      <c r="BG113" s="791"/>
      <c r="BH113" s="791"/>
      <c r="BI113" s="791"/>
      <c r="BJ113" s="791"/>
      <c r="BK113" s="791"/>
      <c r="BL113" s="791"/>
      <c r="BM113" s="791"/>
      <c r="BN113" s="791"/>
      <c r="BO113" s="791"/>
      <c r="BP113" s="791"/>
      <c r="BQ113" s="791"/>
      <c r="BR113" s="791"/>
      <c r="BS113" s="791"/>
      <c r="BT113" s="791"/>
      <c r="BU113" s="791"/>
      <c r="BV113" s="791"/>
      <c r="BW113" s="791"/>
      <c r="BX113" s="791"/>
      <c r="BY113" s="794"/>
    </row>
    <row r="114" spans="1:78" customFormat="1" ht="7.9" customHeight="1">
      <c r="A114" s="483"/>
    </row>
    <row r="115" spans="1:78" customFormat="1" ht="21.6" customHeight="1">
      <c r="A115" s="483"/>
      <c r="B115" s="849" t="s">
        <v>1271</v>
      </c>
      <c r="C115" s="849"/>
      <c r="D115" s="763"/>
      <c r="E115" s="830"/>
      <c r="F115" s="830"/>
      <c r="G115" s="830"/>
      <c r="H115" s="830"/>
      <c r="I115" s="830"/>
      <c r="J115" s="830"/>
      <c r="K115" s="830"/>
      <c r="L115" s="830"/>
      <c r="M115" s="830"/>
      <c r="N115" s="830"/>
      <c r="O115" s="830"/>
      <c r="P115" s="830"/>
      <c r="Q115" s="830"/>
      <c r="R115" s="830"/>
      <c r="S115" s="830"/>
      <c r="T115" s="830"/>
      <c r="U115" s="830"/>
      <c r="V115" s="830"/>
      <c r="W115" s="830"/>
      <c r="X115" s="830"/>
      <c r="Y115" s="830"/>
      <c r="Z115" s="830"/>
      <c r="AA115" s="830"/>
      <c r="AB115" s="830"/>
      <c r="AC115" s="830"/>
      <c r="AD115" s="830"/>
      <c r="AE115" s="830"/>
      <c r="AF115" s="830"/>
      <c r="AG115" s="830"/>
      <c r="AH115" s="830"/>
      <c r="AI115" s="830"/>
      <c r="AJ115" s="830"/>
      <c r="AK115" s="830"/>
      <c r="AL115" s="830"/>
      <c r="AM115" s="830"/>
      <c r="AN115" s="830"/>
      <c r="AO115" s="830"/>
      <c r="AP115" s="830"/>
      <c r="AQ115" s="830"/>
      <c r="AR115" s="830"/>
      <c r="AS115" s="830"/>
      <c r="AT115" s="830"/>
      <c r="AU115" s="830"/>
      <c r="AV115" s="830"/>
      <c r="AW115" s="830"/>
      <c r="AX115" s="830"/>
      <c r="AY115" s="830"/>
      <c r="AZ115" s="830"/>
      <c r="BA115" s="830"/>
      <c r="BB115" s="830"/>
      <c r="BC115" s="830"/>
      <c r="BD115" s="830"/>
      <c r="BE115" s="830"/>
      <c r="BF115" s="830"/>
      <c r="BG115" s="830"/>
      <c r="BH115" s="830"/>
      <c r="BI115" s="830"/>
      <c r="BJ115" s="830"/>
      <c r="BK115" s="830"/>
      <c r="BL115" s="830"/>
      <c r="BM115" s="830"/>
      <c r="BN115" s="830"/>
      <c r="BO115" s="830"/>
      <c r="BP115" s="830"/>
      <c r="BQ115" s="830"/>
      <c r="BR115" s="830"/>
      <c r="BS115" s="830"/>
      <c r="BT115" s="830"/>
      <c r="BU115" s="830"/>
      <c r="BV115" s="830"/>
      <c r="BW115" s="830"/>
      <c r="BX115" s="830"/>
      <c r="BY115" s="763"/>
      <c r="BZ115" s="519"/>
    </row>
    <row r="116" spans="1:78" customFormat="1" ht="21.6" customHeight="1" thickBot="1">
      <c r="A116" s="483"/>
      <c r="B116" s="843"/>
      <c r="C116" s="844"/>
      <c r="D116" s="826"/>
      <c r="E116" s="826"/>
      <c r="F116" s="826"/>
      <c r="G116" s="826"/>
      <c r="H116" s="826"/>
      <c r="I116" s="826"/>
      <c r="J116" s="826"/>
      <c r="K116" s="826"/>
      <c r="L116" s="826"/>
      <c r="M116" s="826"/>
      <c r="N116" s="826"/>
      <c r="O116" s="826"/>
      <c r="P116" s="826"/>
      <c r="Q116" s="826"/>
      <c r="R116" s="826"/>
      <c r="S116" s="826"/>
      <c r="T116" s="826"/>
      <c r="U116" s="826"/>
      <c r="V116" s="826"/>
      <c r="W116" s="826"/>
      <c r="X116" s="826"/>
      <c r="Y116" s="826"/>
      <c r="Z116" s="826"/>
      <c r="AA116" s="826"/>
      <c r="AB116" s="826"/>
      <c r="AC116" s="826"/>
      <c r="AD116" s="826"/>
      <c r="AE116" s="826"/>
      <c r="AF116" s="826"/>
      <c r="AG116" s="826"/>
      <c r="AH116" s="826"/>
      <c r="AI116" s="826"/>
      <c r="AJ116" s="826"/>
      <c r="AK116" s="826"/>
      <c r="AL116" s="826"/>
      <c r="AM116" s="826"/>
      <c r="AN116" s="826"/>
      <c r="AO116" s="826"/>
      <c r="AP116" s="826"/>
      <c r="AQ116" s="826"/>
      <c r="AR116" s="826"/>
      <c r="AS116" s="826"/>
      <c r="AT116" s="826"/>
      <c r="AU116" s="826"/>
      <c r="AV116" s="826"/>
      <c r="AW116" s="826"/>
      <c r="AX116" s="826"/>
      <c r="AY116" s="826"/>
      <c r="AZ116" s="826"/>
      <c r="BA116" s="826"/>
      <c r="BB116" s="826"/>
      <c r="BC116" s="826"/>
      <c r="BD116" s="826"/>
      <c r="BE116" s="826"/>
      <c r="BF116" s="826"/>
      <c r="BG116" s="826"/>
      <c r="BH116" s="826"/>
      <c r="BI116" s="826"/>
      <c r="BJ116" s="826"/>
      <c r="BK116" s="826"/>
      <c r="BL116" s="826"/>
      <c r="BM116" s="826"/>
      <c r="BN116" s="826"/>
      <c r="BO116" s="826"/>
      <c r="BP116" s="826"/>
      <c r="BQ116" s="826"/>
      <c r="BR116" s="826"/>
      <c r="BS116" s="826"/>
      <c r="BT116" s="826"/>
      <c r="BU116" s="826"/>
      <c r="BV116" s="826"/>
      <c r="BW116" s="826"/>
      <c r="BX116" s="826"/>
      <c r="BY116" s="827"/>
      <c r="BZ116" s="519"/>
    </row>
    <row r="117" spans="1:78" customFormat="1" ht="21.6" customHeight="1">
      <c r="A117" s="483"/>
      <c r="B117" s="841"/>
      <c r="C117" s="842"/>
      <c r="D117" s="830"/>
      <c r="E117" s="830"/>
      <c r="F117" s="830"/>
      <c r="G117" s="830"/>
      <c r="H117" s="830"/>
      <c r="I117" s="830"/>
      <c r="J117" s="830"/>
      <c r="K117" s="830"/>
      <c r="L117" s="830"/>
      <c r="M117" s="830"/>
      <c r="N117" s="830"/>
      <c r="O117" s="830"/>
      <c r="P117" s="830"/>
      <c r="Q117" s="830"/>
      <c r="R117" s="830"/>
      <c r="S117" s="830"/>
      <c r="T117" s="830"/>
      <c r="U117" s="830"/>
      <c r="V117" s="830"/>
      <c r="W117" s="830"/>
      <c r="X117" s="830"/>
      <c r="Y117" s="830"/>
      <c r="Z117" s="830"/>
      <c r="AA117" s="830"/>
      <c r="AB117" s="830"/>
      <c r="AC117" s="830"/>
      <c r="AD117" s="830"/>
      <c r="AE117" s="830"/>
      <c r="AF117" s="830"/>
      <c r="AG117" s="830"/>
      <c r="AH117" s="830"/>
      <c r="AI117" s="830"/>
      <c r="AJ117" s="830"/>
      <c r="AK117" s="830"/>
      <c r="AL117" s="830"/>
      <c r="AM117" s="830"/>
      <c r="AN117" s="830"/>
      <c r="AO117" s="830"/>
      <c r="AP117" s="830"/>
      <c r="AQ117" s="830"/>
      <c r="AR117" s="830"/>
      <c r="AS117" s="830"/>
      <c r="AT117" s="830"/>
      <c r="AU117" s="830"/>
      <c r="AV117" s="830"/>
      <c r="AW117" s="830"/>
      <c r="AX117" s="830"/>
      <c r="AY117" s="830"/>
      <c r="AZ117" s="830"/>
      <c r="BA117" s="830"/>
      <c r="BB117" s="830"/>
      <c r="BC117" s="830"/>
      <c r="BD117" s="830"/>
      <c r="BE117" s="830"/>
      <c r="BF117" s="830"/>
      <c r="BG117" s="830"/>
      <c r="BH117" s="830"/>
      <c r="BI117" s="830"/>
      <c r="BJ117" s="830"/>
      <c r="BK117" s="830"/>
      <c r="BL117" s="830"/>
      <c r="BM117" s="830"/>
      <c r="BN117" s="830"/>
      <c r="BO117" s="830"/>
      <c r="BP117" s="830"/>
      <c r="BQ117" s="830"/>
      <c r="BR117" s="830"/>
      <c r="BS117" s="830"/>
      <c r="BT117" s="830"/>
      <c r="BU117" s="830"/>
      <c r="BV117" s="830"/>
      <c r="BW117" s="830"/>
      <c r="BX117" s="830"/>
      <c r="BY117" s="827"/>
      <c r="BZ117" s="519"/>
    </row>
    <row r="118" spans="1:78" customFormat="1" ht="21.6" customHeight="1" thickBot="1">
      <c r="A118" s="483"/>
      <c r="B118" s="843"/>
      <c r="C118" s="844"/>
      <c r="D118" s="826"/>
      <c r="E118" s="826"/>
      <c r="F118" s="826"/>
      <c r="G118" s="826"/>
      <c r="H118" s="826"/>
      <c r="I118" s="826"/>
      <c r="J118" s="826"/>
      <c r="K118" s="826"/>
      <c r="L118" s="826"/>
      <c r="M118" s="826"/>
      <c r="N118" s="826"/>
      <c r="O118" s="826"/>
      <c r="P118" s="826"/>
      <c r="Q118" s="826"/>
      <c r="R118" s="826"/>
      <c r="S118" s="826"/>
      <c r="T118" s="826"/>
      <c r="U118" s="826"/>
      <c r="V118" s="826"/>
      <c r="W118" s="826"/>
      <c r="X118" s="826"/>
      <c r="Y118" s="826"/>
      <c r="Z118" s="826"/>
      <c r="AA118" s="826"/>
      <c r="AB118" s="826"/>
      <c r="AC118" s="826"/>
      <c r="AD118" s="826"/>
      <c r="AE118" s="826"/>
      <c r="AF118" s="826"/>
      <c r="AG118" s="826"/>
      <c r="AH118" s="826"/>
      <c r="AI118" s="826"/>
      <c r="AJ118" s="826"/>
      <c r="AK118" s="826"/>
      <c r="AL118" s="826"/>
      <c r="AM118" s="826"/>
      <c r="AN118" s="826"/>
      <c r="AO118" s="826"/>
      <c r="AP118" s="826"/>
      <c r="AQ118" s="826"/>
      <c r="AR118" s="826"/>
      <c r="AS118" s="826"/>
      <c r="AT118" s="826"/>
      <c r="AU118" s="826"/>
      <c r="AV118" s="826"/>
      <c r="AW118" s="826"/>
      <c r="AX118" s="826"/>
      <c r="AY118" s="826"/>
      <c r="AZ118" s="826"/>
      <c r="BA118" s="826"/>
      <c r="BB118" s="826"/>
      <c r="BC118" s="826"/>
      <c r="BD118" s="826"/>
      <c r="BE118" s="826"/>
      <c r="BF118" s="826"/>
      <c r="BG118" s="826"/>
      <c r="BH118" s="826"/>
      <c r="BI118" s="826"/>
      <c r="BJ118" s="826"/>
      <c r="BK118" s="826"/>
      <c r="BL118" s="826"/>
      <c r="BM118" s="826"/>
      <c r="BN118" s="826"/>
      <c r="BO118" s="826"/>
      <c r="BP118" s="826"/>
      <c r="BQ118" s="826"/>
      <c r="BR118" s="826"/>
      <c r="BS118" s="826"/>
      <c r="BT118" s="826"/>
      <c r="BU118" s="826"/>
      <c r="BV118" s="826"/>
      <c r="BW118" s="826"/>
      <c r="BX118" s="826"/>
      <c r="BY118" s="827"/>
      <c r="BZ118" s="519"/>
    </row>
    <row r="119" spans="1:78" customFormat="1" ht="21.6" customHeight="1">
      <c r="A119" s="483"/>
      <c r="B119" s="841"/>
      <c r="C119" s="842"/>
      <c r="D119" s="830"/>
      <c r="E119" s="830"/>
      <c r="F119" s="830"/>
      <c r="G119" s="830"/>
      <c r="H119" s="830"/>
      <c r="I119" s="830"/>
      <c r="J119" s="830"/>
      <c r="K119" s="830"/>
      <c r="L119" s="830"/>
      <c r="M119" s="830"/>
      <c r="N119" s="830"/>
      <c r="O119" s="830"/>
      <c r="P119" s="830"/>
      <c r="Q119" s="830"/>
      <c r="R119" s="830"/>
      <c r="S119" s="830"/>
      <c r="T119" s="830"/>
      <c r="U119" s="830"/>
      <c r="V119" s="830"/>
      <c r="W119" s="830"/>
      <c r="X119" s="830"/>
      <c r="Y119" s="830"/>
      <c r="Z119" s="830"/>
      <c r="AA119" s="830"/>
      <c r="AB119" s="830"/>
      <c r="AC119" s="830"/>
      <c r="AD119" s="830"/>
      <c r="AE119" s="830"/>
      <c r="AF119" s="830"/>
      <c r="AG119" s="830"/>
      <c r="AH119" s="830"/>
      <c r="AI119" s="830"/>
      <c r="AJ119" s="830"/>
      <c r="AK119" s="830"/>
      <c r="AL119" s="830"/>
      <c r="AM119" s="830"/>
      <c r="AN119" s="830"/>
      <c r="AO119" s="830"/>
      <c r="AP119" s="830"/>
      <c r="AQ119" s="830"/>
      <c r="AR119" s="830"/>
      <c r="AS119" s="830"/>
      <c r="AT119" s="830"/>
      <c r="AU119" s="830"/>
      <c r="AV119" s="830"/>
      <c r="AW119" s="830"/>
      <c r="AX119" s="830"/>
      <c r="AY119" s="830"/>
      <c r="AZ119" s="830"/>
      <c r="BA119" s="830"/>
      <c r="BB119" s="830"/>
      <c r="BC119" s="830"/>
      <c r="BD119" s="830"/>
      <c r="BE119" s="830"/>
      <c r="BF119" s="830"/>
      <c r="BG119" s="830"/>
      <c r="BH119" s="830"/>
      <c r="BI119" s="830"/>
      <c r="BJ119" s="830"/>
      <c r="BK119" s="830"/>
      <c r="BL119" s="830"/>
      <c r="BM119" s="830"/>
      <c r="BN119" s="830"/>
      <c r="BO119" s="830"/>
      <c r="BP119" s="830"/>
      <c r="BQ119" s="830"/>
      <c r="BR119" s="830"/>
      <c r="BS119" s="830"/>
      <c r="BT119" s="830"/>
      <c r="BU119" s="830"/>
      <c r="BV119" s="830"/>
      <c r="BW119" s="830"/>
      <c r="BX119" s="830"/>
      <c r="BY119" s="827"/>
      <c r="BZ119" s="519"/>
    </row>
    <row r="120" spans="1:78" customFormat="1" ht="21.6" customHeight="1" thickBot="1">
      <c r="A120" s="483"/>
      <c r="B120" s="843">
        <v>45702</v>
      </c>
      <c r="C120" s="844" t="s">
        <v>1269</v>
      </c>
      <c r="D120" s="826"/>
      <c r="E120" s="826">
        <f t="shared" ref="E120:E122" si="447">IF(ISNUMBER(E$22), IF(E$22 &gt; 0, D120 * (1 + E$22), D120), D120)</f>
        <v>0</v>
      </c>
      <c r="F120" s="826">
        <f t="shared" ref="F120:F122" si="448">IF(ISNUMBER(F$22), IF(F$22 &gt; 0, E120 * (1 + F$22), E120), E120)</f>
        <v>0</v>
      </c>
      <c r="G120" s="826">
        <f t="shared" ref="G120:G122" si="449">IF(ISNUMBER(G$22), IF(G$22 &gt; 0, F120 * (1 + G$22), F120), F120)</f>
        <v>0</v>
      </c>
      <c r="H120" s="826">
        <f t="shared" ref="H120:H122" si="450">IF(ISNUMBER(H$22), IF(H$22 &gt; 0, G120 * (1 + H$22), G120), G120)</f>
        <v>0</v>
      </c>
      <c r="I120" s="826">
        <f t="shared" ref="I120:I122" si="451">IF(ISNUMBER(I$22), IF(I$22 &gt; 0, H120 * (1 + I$22), H120), H120)</f>
        <v>0</v>
      </c>
      <c r="J120" s="826">
        <f t="shared" ref="J120:J122" si="452">IF(ISNUMBER(J$22), IF(J$22 &gt; 0, I120 * (1 + J$22), I120), I120)</f>
        <v>0</v>
      </c>
      <c r="K120" s="826">
        <f t="shared" ref="K120:K122" si="453">IF(ISNUMBER(K$22), IF(K$22 &gt; 0, J120 * (1 + K$22), J120), J120)</f>
        <v>0</v>
      </c>
      <c r="L120" s="826">
        <f t="shared" ref="L120:L122" si="454">IF(ISNUMBER(L$22), IF(L$22 &gt; 0, K120 * (1 + L$22), K120), K120)</f>
        <v>0</v>
      </c>
      <c r="M120" s="826">
        <f t="shared" ref="M120:M122" si="455">IF(ISNUMBER(M$22), IF(M$22 &gt; 0, L120 * (1 + M$22), L120), L120)</f>
        <v>0</v>
      </c>
      <c r="N120" s="826">
        <f t="shared" ref="N120:N122" si="456">IF(ISNUMBER(N$22), IF(N$22 &gt; 0, M120 * (1 + N$22), M120), M120)</f>
        <v>0</v>
      </c>
      <c r="O120" s="826">
        <f t="shared" ref="O120:O122" si="457">IF(ISNUMBER(O$22), IF(O$22 &gt; 0, N120 * (1 + O$22), N120), N120)</f>
        <v>0</v>
      </c>
      <c r="P120" s="826">
        <f t="shared" ref="P120:P122" si="458">IF(ISNUMBER(P$22), IF(P$22 &gt; 0, O120 * (1 + P$22), O120), O120)</f>
        <v>0</v>
      </c>
      <c r="Q120" s="826">
        <f t="shared" ref="Q120:Q122" si="459">IF(ISNUMBER(Q$22), IF(Q$22 &gt; 0, P120 * (1 + Q$22), P120), P120)</f>
        <v>0</v>
      </c>
      <c r="R120" s="826">
        <f t="shared" ref="R120:R122" si="460">IF(ISNUMBER(R$22), IF(R$22 &gt; 0, Q120 * (1 + R$22), Q120), Q120)</f>
        <v>0</v>
      </c>
      <c r="S120" s="826">
        <f t="shared" ref="S120:S122" si="461">IF(ISNUMBER(S$22), IF(S$22 &gt; 0, R120 * (1 + S$22), R120), R120)</f>
        <v>0</v>
      </c>
      <c r="T120" s="826">
        <f t="shared" ref="T120:T122" si="462">IF(ISNUMBER(T$22), IF(T$22 &gt; 0, S120 * (1 + T$22), S120), S120)</f>
        <v>0</v>
      </c>
      <c r="U120" s="826">
        <f t="shared" ref="U120:U122" si="463">IF(ISNUMBER(U$22), IF(U$22 &gt; 0, T120 * (1 + U$22), T120), T120)</f>
        <v>0</v>
      </c>
      <c r="V120" s="826">
        <f t="shared" ref="V120:V122" si="464">IF(ISNUMBER(V$22), IF(V$22 &gt; 0, U120 * (1 + V$22), U120), U120)</f>
        <v>0</v>
      </c>
      <c r="W120" s="826">
        <f t="shared" ref="W120:W122" si="465">IF(ISNUMBER(W$22), IF(W$22 &gt; 0, V120 * (1 + W$22), V120), V120)</f>
        <v>0</v>
      </c>
      <c r="X120" s="826">
        <f t="shared" ref="X120:X122" si="466">IF(ISNUMBER(X$22), IF(X$22 &gt; 0, W120 * (1 + X$22), W120), W120)</f>
        <v>0</v>
      </c>
      <c r="Y120" s="826">
        <f t="shared" ref="Y120:Y122" si="467">IF(ISNUMBER(Y$22), IF(Y$22 &gt; 0, X120 * (1 + Y$22), X120), X120)</f>
        <v>0</v>
      </c>
      <c r="Z120" s="826">
        <f t="shared" ref="Z120:Z122" si="468">IF(ISNUMBER(Z$22), IF(Z$22 &gt; 0, Y120 * (1 + Z$22), Y120), Y120)</f>
        <v>0</v>
      </c>
      <c r="AA120" s="826">
        <f t="shared" ref="AA120:AA122" si="469">IF(ISNUMBER(AA$22), IF(AA$22 &gt; 0, Z120 * (1 + AA$22), Z120), Z120)</f>
        <v>0</v>
      </c>
      <c r="AB120" s="826">
        <f t="shared" ref="AB120:AB122" si="470">IF(ISNUMBER(AB$22), IF(AB$22 &gt; 0, AA120 * (1 + AB$22), AA120), AA120)</f>
        <v>0</v>
      </c>
      <c r="AC120" s="826">
        <f t="shared" ref="AC120:AC122" si="471">IF(ISNUMBER(AC$22), IF(AC$22 &gt; 0, AB120 * (1 + AC$22), AB120), AB120)</f>
        <v>0</v>
      </c>
      <c r="AD120" s="826">
        <f t="shared" ref="AD120:AD122" si="472">IF(ISNUMBER(AD$22), IF(AD$22 &gt; 0, AC120 * (1 + AD$22), AC120), AC120)</f>
        <v>0</v>
      </c>
      <c r="AE120" s="826">
        <f t="shared" ref="AE120:AE122" si="473">IF(ISNUMBER(AE$22), IF(AE$22 &gt; 0, AD120 * (1 + AE$22), AD120), AD120)</f>
        <v>0</v>
      </c>
      <c r="AF120" s="826">
        <f t="shared" ref="AF120:AF122" si="474">IF(ISNUMBER(AF$22), IF(AF$22 &gt; 0, AE120 * (1 + AF$22), AE120), AE120)</f>
        <v>0</v>
      </c>
      <c r="AG120" s="826">
        <f t="shared" ref="AG120:AG122" si="475">IF(ISNUMBER(AG$22), IF(AG$22 &gt; 0, AF120 * (1 + AG$22), AF120), AF120)</f>
        <v>0</v>
      </c>
      <c r="AH120" s="826">
        <f t="shared" ref="AH120:AH122" si="476">IF(ISNUMBER(AH$22), IF(AH$22 &gt; 0, AG120 * (1 + AH$22), AG120), AG120)</f>
        <v>0</v>
      </c>
      <c r="AI120" s="826">
        <f t="shared" ref="AI120:AI122" si="477">IF(ISNUMBER(AI$22), IF(AI$22 &gt; 0, AH120 * (1 + AI$22), AH120), AH120)</f>
        <v>0</v>
      </c>
      <c r="AJ120" s="826">
        <f t="shared" ref="AJ120:AJ122" si="478">IF(ISNUMBER(AJ$22), IF(AJ$22 &gt; 0, AI120 * (1 + AJ$22), AI120), AI120)</f>
        <v>0</v>
      </c>
      <c r="AK120" s="826">
        <f t="shared" ref="AK120:AK122" si="479">IF(ISNUMBER(AK$22), IF(AK$22 &gt; 0, AJ120 * (1 + AK$22), AJ120), AJ120)</f>
        <v>0</v>
      </c>
      <c r="AL120" s="826">
        <f t="shared" ref="AL120:AL122" si="480">IF(ISNUMBER(AL$22), IF(AL$22 &gt; 0, AK120 * (1 + AL$22), AK120), AK120)</f>
        <v>0</v>
      </c>
      <c r="AM120" s="826">
        <f t="shared" ref="AM120:AM122" si="481">IF(ISNUMBER(AM$22), IF(AM$22 &gt; 0, AL120 * (1 + AM$22), AL120), AL120)</f>
        <v>0</v>
      </c>
      <c r="AN120" s="826">
        <f t="shared" ref="AN120:AN122" si="482">IF(ISNUMBER(AN$22), IF(AN$22 &gt; 0, AM120 * (1 + AN$22), AM120), AM120)</f>
        <v>0</v>
      </c>
      <c r="AO120" s="826">
        <f t="shared" ref="AO120:AO122" si="483">IF(ISNUMBER(AO$22), IF(AO$22 &gt; 0, AN120 * (1 + AO$22), AN120), AN120)</f>
        <v>0</v>
      </c>
      <c r="AP120" s="826">
        <f t="shared" ref="AP120:AP122" si="484">IF(ISNUMBER(AP$22), IF(AP$22 &gt; 0, AO120 * (1 + AP$22), AO120), AO120)</f>
        <v>0</v>
      </c>
      <c r="AQ120" s="826">
        <f t="shared" ref="AQ120:AQ122" si="485">IF(ISNUMBER(AQ$22), IF(AQ$22 &gt; 0, AP120 * (1 + AQ$22), AP120), AP120)</f>
        <v>0</v>
      </c>
      <c r="AR120" s="826">
        <f t="shared" ref="AR120:AR122" si="486">IF(ISNUMBER(AR$22), IF(AR$22 &gt; 0, AQ120 * (1 + AR$22), AQ120), AQ120)</f>
        <v>0</v>
      </c>
      <c r="AS120" s="826">
        <f t="shared" ref="AS120:AS122" si="487">IF(ISNUMBER(AS$22), IF(AS$22 &gt; 0, AR120 * (1 + AS$22), AR120), AR120)</f>
        <v>0</v>
      </c>
      <c r="AT120" s="826">
        <f t="shared" ref="AT120:AT122" si="488">IF(ISNUMBER(AT$22), IF(AT$22 &gt; 0, AS120 * (1 + AT$22), AS120), AS120)</f>
        <v>0</v>
      </c>
      <c r="AU120" s="826">
        <f t="shared" ref="AU120:AU122" si="489">IF(ISNUMBER(AU$22), IF(AU$22 &gt; 0, AT120 * (1 + AU$22), AT120), AT120)</f>
        <v>0</v>
      </c>
      <c r="AV120" s="826">
        <f t="shared" ref="AV120:AV122" si="490">IF(ISNUMBER(AV$22), IF(AV$22 &gt; 0, AU120 * (1 + AV$22), AU120), AU120)</f>
        <v>0</v>
      </c>
      <c r="AW120" s="826">
        <f t="shared" ref="AW120:AW122" si="491">IF(ISNUMBER(AW$22), IF(AW$22 &gt; 0, AV120 * (1 + AW$22), AV120), AV120)</f>
        <v>0</v>
      </c>
      <c r="AX120" s="826">
        <f t="shared" ref="AX120:AX122" si="492">IF(ISNUMBER(AX$22), IF(AX$22 &gt; 0, AW120 * (1 + AX$22), AW120), AW120)</f>
        <v>0</v>
      </c>
      <c r="AY120" s="826">
        <f t="shared" ref="AY120:AY122" si="493">IF(ISNUMBER(AY$22), IF(AY$22 &gt; 0, AX120 * (1 + AY$22), AX120), AX120)</f>
        <v>0</v>
      </c>
      <c r="AZ120" s="826">
        <f t="shared" ref="AZ120:AZ122" si="494">IF(ISNUMBER(AZ$22), IF(AZ$22 &gt; 0, AY120 * (1 + AZ$22), AY120), AY120)</f>
        <v>0</v>
      </c>
      <c r="BA120" s="826">
        <f t="shared" ref="BA120:BA122" si="495">IF(ISNUMBER(BA$22), IF(BA$22 &gt; 0, AZ120 * (1 + BA$22), AZ120), AZ120)</f>
        <v>0</v>
      </c>
      <c r="BB120" s="826">
        <f t="shared" ref="BB120:BB122" si="496">IF(ISNUMBER(BB$22), IF(BB$22 &gt; 0, BA120 * (1 + BB$22), BA120), BA120)</f>
        <v>0</v>
      </c>
      <c r="BC120" s="826">
        <f t="shared" ref="BC120:BC122" si="497">IF(ISNUMBER(BC$22), IF(BC$22 &gt; 0, BB120 * (1 + BC$22), BB120), BB120)</f>
        <v>0</v>
      </c>
      <c r="BD120" s="826">
        <f t="shared" ref="BD120:BD122" si="498">IF(ISNUMBER(BD$22), IF(BD$22 &gt; 0, BC120 * (1 + BD$22), BC120), BC120)</f>
        <v>0</v>
      </c>
      <c r="BE120" s="826">
        <f t="shared" ref="BE120:BE122" si="499">IF(ISNUMBER(BE$22), IF(BE$22 &gt; 0, BD120 * (1 + BE$22), BD120), BD120)</f>
        <v>0</v>
      </c>
      <c r="BF120" s="826">
        <f t="shared" ref="BF120:BF122" si="500">IF(ISNUMBER(BF$22), IF(BF$22 &gt; 0, BE120 * (1 + BF$22), BE120), BE120)</f>
        <v>0</v>
      </c>
      <c r="BG120" s="826">
        <f t="shared" ref="BG120:BG122" si="501">IF(ISNUMBER(BG$22), IF(BG$22 &gt; 0, BF120 * (1 + BG$22), BF120), BF120)</f>
        <v>0</v>
      </c>
      <c r="BH120" s="826">
        <f t="shared" ref="BH120:BH122" si="502">IF(ISNUMBER(BH$22), IF(BH$22 &gt; 0, BG120 * (1 + BH$22), BG120), BG120)</f>
        <v>0</v>
      </c>
      <c r="BI120" s="826">
        <f t="shared" ref="BI120:BI122" si="503">IF(ISNUMBER(BI$22), IF(BI$22 &gt; 0, BH120 * (1 + BI$22), BH120), BH120)</f>
        <v>0</v>
      </c>
      <c r="BJ120" s="826">
        <f t="shared" ref="BJ120:BJ122" si="504">IF(ISNUMBER(BJ$22), IF(BJ$22 &gt; 0, BI120 * (1 + BJ$22), BI120), BI120)</f>
        <v>0</v>
      </c>
      <c r="BK120" s="826">
        <f t="shared" ref="BK120:BK122" si="505">IF(ISNUMBER(BK$22), IF(BK$22 &gt; 0, BJ120 * (1 + BK$22), BJ120), BJ120)</f>
        <v>0</v>
      </c>
      <c r="BL120" s="826">
        <f t="shared" ref="BL120:BL122" si="506">IF(ISNUMBER(BL$22), IF(BL$22 &gt; 0, BK120 * (1 + BL$22), BK120), BK120)</f>
        <v>0</v>
      </c>
      <c r="BM120" s="826">
        <f t="shared" ref="BM120:BM122" si="507">IF(ISNUMBER(BM$22), IF(BM$22 &gt; 0, BL120 * (1 + BM$22), BL120), BL120)</f>
        <v>0</v>
      </c>
      <c r="BN120" s="826">
        <f t="shared" ref="BN120:BN122" si="508">IF(ISNUMBER(BN$22), IF(BN$22 &gt; 0, BM120 * (1 + BN$22), BM120), BM120)</f>
        <v>0</v>
      </c>
      <c r="BO120" s="826">
        <f t="shared" ref="BO120:BO122" si="509">IF(ISNUMBER(BO$22), IF(BO$22 &gt; 0, BN120 * (1 + BO$22), BN120), BN120)</f>
        <v>0</v>
      </c>
      <c r="BP120" s="826">
        <f t="shared" ref="BP120:BP122" si="510">IF(ISNUMBER(BP$22), IF(BP$22 &gt; 0, BO120 * (1 + BP$22), BO120), BO120)</f>
        <v>0</v>
      </c>
      <c r="BQ120" s="826">
        <f t="shared" ref="BQ120:BQ122" si="511">IF(ISNUMBER(BQ$22), IF(BQ$22 &gt; 0, BP120 * (1 + BQ$22), BP120), BP120)</f>
        <v>0</v>
      </c>
      <c r="BR120" s="826">
        <f t="shared" ref="BR120:BR122" si="512">IF(ISNUMBER(BR$22), IF(BR$22 &gt; 0, BQ120 * (1 + BR$22), BQ120), BQ120)</f>
        <v>0</v>
      </c>
      <c r="BS120" s="826">
        <f t="shared" ref="BS120:BS122" si="513">IF(ISNUMBER(BS$22), IF(BS$22 &gt; 0, BR120 * (1 + BS$22), BR120), BR120)</f>
        <v>0</v>
      </c>
      <c r="BT120" s="826">
        <f t="shared" ref="BT120:BT122" si="514">IF(ISNUMBER(BT$22), IF(BT$22 &gt; 0, BS120 * (1 + BT$22), BS120), BS120)</f>
        <v>0</v>
      </c>
      <c r="BU120" s="826">
        <f t="shared" ref="BU120:BU122" si="515">IF(ISNUMBER(BU$22), IF(BU$22 &gt; 0, BT120 * (1 + BU$22), BT120), BT120)</f>
        <v>0</v>
      </c>
      <c r="BV120" s="826">
        <f t="shared" ref="BV120:BV122" si="516">IF(ISNUMBER(BV$22), IF(BV$22 &gt; 0, BU120 * (1 + BV$22), BU120), BU120)</f>
        <v>0</v>
      </c>
      <c r="BW120" s="826">
        <f t="shared" ref="BW120:BW122" si="517">IF(ISNUMBER(BW$22), IF(BW$22 &gt; 0, BV120 * (1 + BW$22), BV120), BV120)</f>
        <v>0</v>
      </c>
      <c r="BX120" s="826">
        <f t="shared" ref="BX120:BX122" si="518">IF(ISNUMBER(BX$22), IF(BX$22 &gt; 0, BW120 * (1 + BX$22), BW120), BW120)</f>
        <v>0</v>
      </c>
      <c r="BY120" s="827">
        <f t="shared" ref="BY120:BY122" si="519">SUM(D120:BX120)</f>
        <v>0</v>
      </c>
      <c r="BZ120" s="519"/>
    </row>
    <row r="121" spans="1:78" customFormat="1" ht="21.6" customHeight="1">
      <c r="A121" s="483"/>
      <c r="B121" s="841">
        <v>45703</v>
      </c>
      <c r="C121" s="842" t="s">
        <v>1270</v>
      </c>
      <c r="D121" s="830"/>
      <c r="E121" s="830">
        <f t="shared" si="447"/>
        <v>0</v>
      </c>
      <c r="F121" s="830">
        <f t="shared" si="448"/>
        <v>0</v>
      </c>
      <c r="G121" s="830">
        <f t="shared" si="449"/>
        <v>0</v>
      </c>
      <c r="H121" s="830">
        <f t="shared" si="450"/>
        <v>0</v>
      </c>
      <c r="I121" s="830">
        <f t="shared" si="451"/>
        <v>0</v>
      </c>
      <c r="J121" s="830">
        <f t="shared" si="452"/>
        <v>0</v>
      </c>
      <c r="K121" s="830">
        <f t="shared" si="453"/>
        <v>0</v>
      </c>
      <c r="L121" s="830">
        <f t="shared" si="454"/>
        <v>0</v>
      </c>
      <c r="M121" s="830">
        <f t="shared" si="455"/>
        <v>0</v>
      </c>
      <c r="N121" s="830">
        <f t="shared" si="456"/>
        <v>0</v>
      </c>
      <c r="O121" s="830">
        <f t="shared" si="457"/>
        <v>0</v>
      </c>
      <c r="P121" s="830">
        <f t="shared" si="458"/>
        <v>0</v>
      </c>
      <c r="Q121" s="830">
        <f t="shared" si="459"/>
        <v>0</v>
      </c>
      <c r="R121" s="830">
        <f t="shared" si="460"/>
        <v>0</v>
      </c>
      <c r="S121" s="830">
        <f t="shared" si="461"/>
        <v>0</v>
      </c>
      <c r="T121" s="830">
        <f t="shared" si="462"/>
        <v>0</v>
      </c>
      <c r="U121" s="830">
        <f t="shared" si="463"/>
        <v>0</v>
      </c>
      <c r="V121" s="830">
        <f t="shared" si="464"/>
        <v>0</v>
      </c>
      <c r="W121" s="830">
        <f t="shared" si="465"/>
        <v>0</v>
      </c>
      <c r="X121" s="830">
        <f t="shared" si="466"/>
        <v>0</v>
      </c>
      <c r="Y121" s="830">
        <f t="shared" si="467"/>
        <v>0</v>
      </c>
      <c r="Z121" s="830">
        <f t="shared" si="468"/>
        <v>0</v>
      </c>
      <c r="AA121" s="830">
        <f t="shared" si="469"/>
        <v>0</v>
      </c>
      <c r="AB121" s="830">
        <f t="shared" si="470"/>
        <v>0</v>
      </c>
      <c r="AC121" s="830">
        <f t="shared" si="471"/>
        <v>0</v>
      </c>
      <c r="AD121" s="830">
        <f t="shared" si="472"/>
        <v>0</v>
      </c>
      <c r="AE121" s="830">
        <f t="shared" si="473"/>
        <v>0</v>
      </c>
      <c r="AF121" s="830">
        <f t="shared" si="474"/>
        <v>0</v>
      </c>
      <c r="AG121" s="830">
        <f t="shared" si="475"/>
        <v>0</v>
      </c>
      <c r="AH121" s="830">
        <f t="shared" si="476"/>
        <v>0</v>
      </c>
      <c r="AI121" s="830">
        <f t="shared" si="477"/>
        <v>0</v>
      </c>
      <c r="AJ121" s="830">
        <f t="shared" si="478"/>
        <v>0</v>
      </c>
      <c r="AK121" s="830">
        <f t="shared" si="479"/>
        <v>0</v>
      </c>
      <c r="AL121" s="830">
        <f t="shared" si="480"/>
        <v>0</v>
      </c>
      <c r="AM121" s="830">
        <f t="shared" si="481"/>
        <v>0</v>
      </c>
      <c r="AN121" s="830">
        <f t="shared" si="482"/>
        <v>0</v>
      </c>
      <c r="AO121" s="830">
        <f t="shared" si="483"/>
        <v>0</v>
      </c>
      <c r="AP121" s="830">
        <f t="shared" si="484"/>
        <v>0</v>
      </c>
      <c r="AQ121" s="830">
        <f t="shared" si="485"/>
        <v>0</v>
      </c>
      <c r="AR121" s="830">
        <f t="shared" si="486"/>
        <v>0</v>
      </c>
      <c r="AS121" s="830">
        <f t="shared" si="487"/>
        <v>0</v>
      </c>
      <c r="AT121" s="830">
        <f t="shared" si="488"/>
        <v>0</v>
      </c>
      <c r="AU121" s="830">
        <f t="shared" si="489"/>
        <v>0</v>
      </c>
      <c r="AV121" s="830">
        <f t="shared" si="490"/>
        <v>0</v>
      </c>
      <c r="AW121" s="830">
        <f t="shared" si="491"/>
        <v>0</v>
      </c>
      <c r="AX121" s="830">
        <f t="shared" si="492"/>
        <v>0</v>
      </c>
      <c r="AY121" s="830">
        <f t="shared" si="493"/>
        <v>0</v>
      </c>
      <c r="AZ121" s="830">
        <f t="shared" si="494"/>
        <v>0</v>
      </c>
      <c r="BA121" s="830">
        <f t="shared" si="495"/>
        <v>0</v>
      </c>
      <c r="BB121" s="830">
        <f t="shared" si="496"/>
        <v>0</v>
      </c>
      <c r="BC121" s="830">
        <f t="shared" si="497"/>
        <v>0</v>
      </c>
      <c r="BD121" s="830">
        <f t="shared" si="498"/>
        <v>0</v>
      </c>
      <c r="BE121" s="830">
        <f t="shared" si="499"/>
        <v>0</v>
      </c>
      <c r="BF121" s="830">
        <f t="shared" si="500"/>
        <v>0</v>
      </c>
      <c r="BG121" s="830">
        <f t="shared" si="501"/>
        <v>0</v>
      </c>
      <c r="BH121" s="830">
        <f t="shared" si="502"/>
        <v>0</v>
      </c>
      <c r="BI121" s="830">
        <f t="shared" si="503"/>
        <v>0</v>
      </c>
      <c r="BJ121" s="830">
        <f t="shared" si="504"/>
        <v>0</v>
      </c>
      <c r="BK121" s="830">
        <f t="shared" si="505"/>
        <v>0</v>
      </c>
      <c r="BL121" s="830">
        <f t="shared" si="506"/>
        <v>0</v>
      </c>
      <c r="BM121" s="830">
        <f t="shared" si="507"/>
        <v>0</v>
      </c>
      <c r="BN121" s="830">
        <f t="shared" si="508"/>
        <v>0</v>
      </c>
      <c r="BO121" s="830">
        <f t="shared" si="509"/>
        <v>0</v>
      </c>
      <c r="BP121" s="830">
        <f t="shared" si="510"/>
        <v>0</v>
      </c>
      <c r="BQ121" s="830">
        <f t="shared" si="511"/>
        <v>0</v>
      </c>
      <c r="BR121" s="830">
        <f t="shared" si="512"/>
        <v>0</v>
      </c>
      <c r="BS121" s="830">
        <f t="shared" si="513"/>
        <v>0</v>
      </c>
      <c r="BT121" s="830">
        <f t="shared" si="514"/>
        <v>0</v>
      </c>
      <c r="BU121" s="830">
        <f t="shared" si="515"/>
        <v>0</v>
      </c>
      <c r="BV121" s="830">
        <f t="shared" si="516"/>
        <v>0</v>
      </c>
      <c r="BW121" s="830">
        <f t="shared" si="517"/>
        <v>0</v>
      </c>
      <c r="BX121" s="830">
        <f t="shared" si="518"/>
        <v>0</v>
      </c>
      <c r="BY121" s="827">
        <f t="shared" si="519"/>
        <v>0</v>
      </c>
      <c r="BZ121" s="519"/>
    </row>
    <row r="122" spans="1:78" customFormat="1" ht="21.6" customHeight="1" thickBot="1">
      <c r="A122" s="483"/>
      <c r="B122" s="843">
        <v>45703</v>
      </c>
      <c r="C122" s="844" t="s">
        <v>1269</v>
      </c>
      <c r="D122" s="826"/>
      <c r="E122" s="826">
        <f t="shared" si="447"/>
        <v>0</v>
      </c>
      <c r="F122" s="826">
        <f t="shared" si="448"/>
        <v>0</v>
      </c>
      <c r="G122" s="826">
        <f t="shared" si="449"/>
        <v>0</v>
      </c>
      <c r="H122" s="826">
        <f t="shared" si="450"/>
        <v>0</v>
      </c>
      <c r="I122" s="826">
        <f t="shared" si="451"/>
        <v>0</v>
      </c>
      <c r="J122" s="826">
        <f t="shared" si="452"/>
        <v>0</v>
      </c>
      <c r="K122" s="826">
        <f t="shared" si="453"/>
        <v>0</v>
      </c>
      <c r="L122" s="826">
        <f t="shared" si="454"/>
        <v>0</v>
      </c>
      <c r="M122" s="826">
        <f t="shared" si="455"/>
        <v>0</v>
      </c>
      <c r="N122" s="826">
        <f t="shared" si="456"/>
        <v>0</v>
      </c>
      <c r="O122" s="826">
        <f t="shared" si="457"/>
        <v>0</v>
      </c>
      <c r="P122" s="826">
        <f t="shared" si="458"/>
        <v>0</v>
      </c>
      <c r="Q122" s="826">
        <f t="shared" si="459"/>
        <v>0</v>
      </c>
      <c r="R122" s="826">
        <f t="shared" si="460"/>
        <v>0</v>
      </c>
      <c r="S122" s="826">
        <f t="shared" si="461"/>
        <v>0</v>
      </c>
      <c r="T122" s="826">
        <f t="shared" si="462"/>
        <v>0</v>
      </c>
      <c r="U122" s="826">
        <f t="shared" si="463"/>
        <v>0</v>
      </c>
      <c r="V122" s="826">
        <f t="shared" si="464"/>
        <v>0</v>
      </c>
      <c r="W122" s="826">
        <f t="shared" si="465"/>
        <v>0</v>
      </c>
      <c r="X122" s="826">
        <f t="shared" si="466"/>
        <v>0</v>
      </c>
      <c r="Y122" s="826">
        <f t="shared" si="467"/>
        <v>0</v>
      </c>
      <c r="Z122" s="826">
        <f t="shared" si="468"/>
        <v>0</v>
      </c>
      <c r="AA122" s="826">
        <f t="shared" si="469"/>
        <v>0</v>
      </c>
      <c r="AB122" s="826">
        <f t="shared" si="470"/>
        <v>0</v>
      </c>
      <c r="AC122" s="826">
        <f t="shared" si="471"/>
        <v>0</v>
      </c>
      <c r="AD122" s="826">
        <f t="shared" si="472"/>
        <v>0</v>
      </c>
      <c r="AE122" s="826">
        <f t="shared" si="473"/>
        <v>0</v>
      </c>
      <c r="AF122" s="826">
        <f t="shared" si="474"/>
        <v>0</v>
      </c>
      <c r="AG122" s="826">
        <f t="shared" si="475"/>
        <v>0</v>
      </c>
      <c r="AH122" s="826">
        <f t="shared" si="476"/>
        <v>0</v>
      </c>
      <c r="AI122" s="826">
        <f t="shared" si="477"/>
        <v>0</v>
      </c>
      <c r="AJ122" s="826">
        <f t="shared" si="478"/>
        <v>0</v>
      </c>
      <c r="AK122" s="826">
        <f t="shared" si="479"/>
        <v>0</v>
      </c>
      <c r="AL122" s="826">
        <f t="shared" si="480"/>
        <v>0</v>
      </c>
      <c r="AM122" s="826">
        <f t="shared" si="481"/>
        <v>0</v>
      </c>
      <c r="AN122" s="826">
        <f t="shared" si="482"/>
        <v>0</v>
      </c>
      <c r="AO122" s="826">
        <f t="shared" si="483"/>
        <v>0</v>
      </c>
      <c r="AP122" s="826">
        <f t="shared" si="484"/>
        <v>0</v>
      </c>
      <c r="AQ122" s="826">
        <f t="shared" si="485"/>
        <v>0</v>
      </c>
      <c r="AR122" s="826">
        <f t="shared" si="486"/>
        <v>0</v>
      </c>
      <c r="AS122" s="826">
        <f t="shared" si="487"/>
        <v>0</v>
      </c>
      <c r="AT122" s="826">
        <f t="shared" si="488"/>
        <v>0</v>
      </c>
      <c r="AU122" s="826">
        <f t="shared" si="489"/>
        <v>0</v>
      </c>
      <c r="AV122" s="826">
        <f t="shared" si="490"/>
        <v>0</v>
      </c>
      <c r="AW122" s="826">
        <f t="shared" si="491"/>
        <v>0</v>
      </c>
      <c r="AX122" s="826">
        <f t="shared" si="492"/>
        <v>0</v>
      </c>
      <c r="AY122" s="826">
        <f t="shared" si="493"/>
        <v>0</v>
      </c>
      <c r="AZ122" s="826">
        <f t="shared" si="494"/>
        <v>0</v>
      </c>
      <c r="BA122" s="826">
        <f t="shared" si="495"/>
        <v>0</v>
      </c>
      <c r="BB122" s="826">
        <f t="shared" si="496"/>
        <v>0</v>
      </c>
      <c r="BC122" s="826">
        <f t="shared" si="497"/>
        <v>0</v>
      </c>
      <c r="BD122" s="826">
        <f t="shared" si="498"/>
        <v>0</v>
      </c>
      <c r="BE122" s="826">
        <f t="shared" si="499"/>
        <v>0</v>
      </c>
      <c r="BF122" s="826">
        <f t="shared" si="500"/>
        <v>0</v>
      </c>
      <c r="BG122" s="826">
        <f t="shared" si="501"/>
        <v>0</v>
      </c>
      <c r="BH122" s="826">
        <f t="shared" si="502"/>
        <v>0</v>
      </c>
      <c r="BI122" s="826">
        <f t="shared" si="503"/>
        <v>0</v>
      </c>
      <c r="BJ122" s="826">
        <f t="shared" si="504"/>
        <v>0</v>
      </c>
      <c r="BK122" s="826">
        <f t="shared" si="505"/>
        <v>0</v>
      </c>
      <c r="BL122" s="826">
        <f t="shared" si="506"/>
        <v>0</v>
      </c>
      <c r="BM122" s="826">
        <f t="shared" si="507"/>
        <v>0</v>
      </c>
      <c r="BN122" s="826">
        <f t="shared" si="508"/>
        <v>0</v>
      </c>
      <c r="BO122" s="826">
        <f t="shared" si="509"/>
        <v>0</v>
      </c>
      <c r="BP122" s="826">
        <f t="shared" si="510"/>
        <v>0</v>
      </c>
      <c r="BQ122" s="826">
        <f t="shared" si="511"/>
        <v>0</v>
      </c>
      <c r="BR122" s="826">
        <f t="shared" si="512"/>
        <v>0</v>
      </c>
      <c r="BS122" s="826">
        <f t="shared" si="513"/>
        <v>0</v>
      </c>
      <c r="BT122" s="826">
        <f t="shared" si="514"/>
        <v>0</v>
      </c>
      <c r="BU122" s="826">
        <f t="shared" si="515"/>
        <v>0</v>
      </c>
      <c r="BV122" s="826">
        <f t="shared" si="516"/>
        <v>0</v>
      </c>
      <c r="BW122" s="826">
        <f t="shared" si="517"/>
        <v>0</v>
      </c>
      <c r="BX122" s="826">
        <f t="shared" si="518"/>
        <v>0</v>
      </c>
      <c r="BY122" s="827">
        <f t="shared" si="519"/>
        <v>0</v>
      </c>
      <c r="BZ122" s="519"/>
    </row>
    <row r="123" spans="1:78" customFormat="1" ht="21.6" customHeight="1">
      <c r="A123" s="483"/>
      <c r="B123" s="841">
        <v>45396</v>
      </c>
      <c r="C123" s="842" t="s">
        <v>1272</v>
      </c>
      <c r="D123" s="830"/>
      <c r="E123" s="830">
        <v>0</v>
      </c>
      <c r="F123" s="830">
        <v>0</v>
      </c>
      <c r="G123" s="830">
        <v>0</v>
      </c>
      <c r="H123" s="830">
        <v>0</v>
      </c>
      <c r="I123" s="830">
        <v>0</v>
      </c>
      <c r="J123" s="830">
        <v>0</v>
      </c>
      <c r="K123" s="830">
        <v>0</v>
      </c>
      <c r="L123" s="830">
        <v>0</v>
      </c>
      <c r="M123" s="830">
        <v>0</v>
      </c>
      <c r="N123" s="830">
        <v>0</v>
      </c>
      <c r="O123" s="830">
        <v>0</v>
      </c>
      <c r="P123" s="830">
        <v>0</v>
      </c>
      <c r="Q123" s="830">
        <v>0</v>
      </c>
      <c r="R123" s="830">
        <v>0</v>
      </c>
      <c r="S123" s="830">
        <v>0</v>
      </c>
      <c r="T123" s="830">
        <v>0</v>
      </c>
      <c r="U123" s="830">
        <v>0</v>
      </c>
      <c r="V123" s="830">
        <v>0</v>
      </c>
      <c r="W123" s="830">
        <v>0</v>
      </c>
      <c r="X123" s="830">
        <v>0</v>
      </c>
      <c r="Y123" s="830">
        <v>0</v>
      </c>
      <c r="Z123" s="830">
        <v>0</v>
      </c>
      <c r="AA123" s="830">
        <v>0</v>
      </c>
      <c r="AB123" s="830">
        <v>0</v>
      </c>
      <c r="AC123" s="830">
        <v>0</v>
      </c>
      <c r="AD123" s="830">
        <v>0</v>
      </c>
      <c r="AE123" s="830">
        <v>0</v>
      </c>
      <c r="AF123" s="830">
        <v>0</v>
      </c>
      <c r="AG123" s="830">
        <v>0</v>
      </c>
      <c r="AH123" s="830">
        <v>0</v>
      </c>
      <c r="AI123" s="830">
        <v>0</v>
      </c>
      <c r="AJ123" s="830">
        <v>0</v>
      </c>
      <c r="AK123" s="830">
        <v>0</v>
      </c>
      <c r="AL123" s="830">
        <v>0</v>
      </c>
      <c r="AM123" s="830">
        <v>0</v>
      </c>
      <c r="AN123" s="830">
        <v>0</v>
      </c>
      <c r="AO123" s="830">
        <v>0</v>
      </c>
      <c r="AP123" s="830">
        <v>0</v>
      </c>
      <c r="AQ123" s="830">
        <v>0</v>
      </c>
      <c r="AR123" s="830">
        <v>0</v>
      </c>
      <c r="AS123" s="830">
        <v>0</v>
      </c>
      <c r="AT123" s="830">
        <v>0</v>
      </c>
      <c r="AU123" s="830">
        <v>0</v>
      </c>
      <c r="AV123" s="830">
        <v>0</v>
      </c>
      <c r="AW123" s="830">
        <v>0</v>
      </c>
      <c r="AX123" s="830">
        <v>0</v>
      </c>
      <c r="AY123" s="830">
        <v>0</v>
      </c>
      <c r="AZ123" s="830">
        <v>0</v>
      </c>
      <c r="BA123" s="830">
        <v>0</v>
      </c>
      <c r="BB123" s="830">
        <v>0</v>
      </c>
      <c r="BC123" s="830">
        <v>0</v>
      </c>
      <c r="BD123" s="830">
        <v>0</v>
      </c>
      <c r="BE123" s="830">
        <v>0</v>
      </c>
      <c r="BF123" s="830">
        <v>0</v>
      </c>
      <c r="BG123" s="830">
        <v>0</v>
      </c>
      <c r="BH123" s="830">
        <v>0</v>
      </c>
      <c r="BI123" s="830">
        <v>0</v>
      </c>
      <c r="BJ123" s="830">
        <v>0</v>
      </c>
      <c r="BK123" s="830">
        <v>0</v>
      </c>
      <c r="BL123" s="830">
        <v>0</v>
      </c>
      <c r="BM123" s="830">
        <v>0</v>
      </c>
      <c r="BN123" s="830">
        <v>0</v>
      </c>
      <c r="BO123" s="830">
        <v>0</v>
      </c>
      <c r="BP123" s="830">
        <v>0</v>
      </c>
      <c r="BQ123" s="830">
        <v>0</v>
      </c>
      <c r="BR123" s="830">
        <v>0</v>
      </c>
      <c r="BS123" s="830">
        <v>0</v>
      </c>
      <c r="BT123" s="830">
        <v>0</v>
      </c>
      <c r="BU123" s="830">
        <v>0</v>
      </c>
      <c r="BV123" s="830">
        <v>0</v>
      </c>
      <c r="BW123" s="830">
        <v>0</v>
      </c>
      <c r="BX123" s="830">
        <v>0</v>
      </c>
      <c r="BY123" s="827">
        <v>0</v>
      </c>
      <c r="BZ123" s="519"/>
    </row>
    <row r="124" spans="1:78" customFormat="1" ht="21.6" customHeight="1">
      <c r="A124" s="483"/>
      <c r="B124" s="850" t="s">
        <v>1273</v>
      </c>
      <c r="C124" s="850"/>
      <c r="D124" s="845">
        <f>SUM(D120:D123)</f>
        <v>0</v>
      </c>
      <c r="E124" s="845">
        <f t="shared" ref="E124:I124" si="520">SUM(E120:E123)</f>
        <v>0</v>
      </c>
      <c r="F124" s="845">
        <f t="shared" si="520"/>
        <v>0</v>
      </c>
      <c r="G124" s="845">
        <f t="shared" si="520"/>
        <v>0</v>
      </c>
      <c r="H124" s="845">
        <f t="shared" si="520"/>
        <v>0</v>
      </c>
      <c r="I124" s="845">
        <f t="shared" si="520"/>
        <v>0</v>
      </c>
      <c r="J124" s="845">
        <f t="shared" ref="J124:BU124" si="521">SUM(J120:J122)</f>
        <v>0</v>
      </c>
      <c r="K124" s="845">
        <f t="shared" si="521"/>
        <v>0</v>
      </c>
      <c r="L124" s="845">
        <f t="shared" si="521"/>
        <v>0</v>
      </c>
      <c r="M124" s="845">
        <f t="shared" si="521"/>
        <v>0</v>
      </c>
      <c r="N124" s="845">
        <f t="shared" si="521"/>
        <v>0</v>
      </c>
      <c r="O124" s="845">
        <f t="shared" si="521"/>
        <v>0</v>
      </c>
      <c r="P124" s="845">
        <f t="shared" si="521"/>
        <v>0</v>
      </c>
      <c r="Q124" s="845">
        <f t="shared" si="521"/>
        <v>0</v>
      </c>
      <c r="R124" s="845">
        <f t="shared" si="521"/>
        <v>0</v>
      </c>
      <c r="S124" s="845">
        <f t="shared" si="521"/>
        <v>0</v>
      </c>
      <c r="T124" s="845">
        <f t="shared" si="521"/>
        <v>0</v>
      </c>
      <c r="U124" s="845">
        <f t="shared" si="521"/>
        <v>0</v>
      </c>
      <c r="V124" s="845">
        <f t="shared" si="521"/>
        <v>0</v>
      </c>
      <c r="W124" s="845">
        <f t="shared" si="521"/>
        <v>0</v>
      </c>
      <c r="X124" s="845">
        <f t="shared" si="521"/>
        <v>0</v>
      </c>
      <c r="Y124" s="845">
        <f t="shared" si="521"/>
        <v>0</v>
      </c>
      <c r="Z124" s="845">
        <f t="shared" si="521"/>
        <v>0</v>
      </c>
      <c r="AA124" s="845">
        <f t="shared" si="521"/>
        <v>0</v>
      </c>
      <c r="AB124" s="845">
        <f t="shared" si="521"/>
        <v>0</v>
      </c>
      <c r="AC124" s="845">
        <f t="shared" si="521"/>
        <v>0</v>
      </c>
      <c r="AD124" s="845">
        <f t="shared" si="521"/>
        <v>0</v>
      </c>
      <c r="AE124" s="845">
        <f t="shared" si="521"/>
        <v>0</v>
      </c>
      <c r="AF124" s="845">
        <f t="shared" si="521"/>
        <v>0</v>
      </c>
      <c r="AG124" s="845">
        <f t="shared" si="521"/>
        <v>0</v>
      </c>
      <c r="AH124" s="845">
        <f t="shared" si="521"/>
        <v>0</v>
      </c>
      <c r="AI124" s="845">
        <f t="shared" si="521"/>
        <v>0</v>
      </c>
      <c r="AJ124" s="845">
        <f t="shared" si="521"/>
        <v>0</v>
      </c>
      <c r="AK124" s="845">
        <f t="shared" si="521"/>
        <v>0</v>
      </c>
      <c r="AL124" s="845">
        <f t="shared" si="521"/>
        <v>0</v>
      </c>
      <c r="AM124" s="845">
        <f t="shared" si="521"/>
        <v>0</v>
      </c>
      <c r="AN124" s="845">
        <f t="shared" si="521"/>
        <v>0</v>
      </c>
      <c r="AO124" s="845">
        <f t="shared" si="521"/>
        <v>0</v>
      </c>
      <c r="AP124" s="845">
        <f t="shared" si="521"/>
        <v>0</v>
      </c>
      <c r="AQ124" s="845">
        <f t="shared" si="521"/>
        <v>0</v>
      </c>
      <c r="AR124" s="845">
        <f t="shared" si="521"/>
        <v>0</v>
      </c>
      <c r="AS124" s="845">
        <f t="shared" si="521"/>
        <v>0</v>
      </c>
      <c r="AT124" s="845">
        <f t="shared" si="521"/>
        <v>0</v>
      </c>
      <c r="AU124" s="845">
        <f t="shared" si="521"/>
        <v>0</v>
      </c>
      <c r="AV124" s="845">
        <f t="shared" si="521"/>
        <v>0</v>
      </c>
      <c r="AW124" s="845">
        <f t="shared" si="521"/>
        <v>0</v>
      </c>
      <c r="AX124" s="845">
        <f t="shared" si="521"/>
        <v>0</v>
      </c>
      <c r="AY124" s="845">
        <f t="shared" si="521"/>
        <v>0</v>
      </c>
      <c r="AZ124" s="845">
        <f t="shared" si="521"/>
        <v>0</v>
      </c>
      <c r="BA124" s="845">
        <f t="shared" si="521"/>
        <v>0</v>
      </c>
      <c r="BB124" s="845">
        <f t="shared" si="521"/>
        <v>0</v>
      </c>
      <c r="BC124" s="845">
        <f t="shared" si="521"/>
        <v>0</v>
      </c>
      <c r="BD124" s="845">
        <f t="shared" si="521"/>
        <v>0</v>
      </c>
      <c r="BE124" s="845">
        <f t="shared" si="521"/>
        <v>0</v>
      </c>
      <c r="BF124" s="845">
        <f t="shared" si="521"/>
        <v>0</v>
      </c>
      <c r="BG124" s="845">
        <f t="shared" si="521"/>
        <v>0</v>
      </c>
      <c r="BH124" s="845">
        <f t="shared" si="521"/>
        <v>0</v>
      </c>
      <c r="BI124" s="845">
        <f t="shared" si="521"/>
        <v>0</v>
      </c>
      <c r="BJ124" s="845">
        <f t="shared" si="521"/>
        <v>0</v>
      </c>
      <c r="BK124" s="845">
        <f t="shared" si="521"/>
        <v>0</v>
      </c>
      <c r="BL124" s="845">
        <f t="shared" si="521"/>
        <v>0</v>
      </c>
      <c r="BM124" s="845">
        <f t="shared" si="521"/>
        <v>0</v>
      </c>
      <c r="BN124" s="845">
        <f t="shared" si="521"/>
        <v>0</v>
      </c>
      <c r="BO124" s="845">
        <f t="shared" si="521"/>
        <v>0</v>
      </c>
      <c r="BP124" s="845">
        <f t="shared" si="521"/>
        <v>0</v>
      </c>
      <c r="BQ124" s="845">
        <f t="shared" si="521"/>
        <v>0</v>
      </c>
      <c r="BR124" s="845">
        <f t="shared" si="521"/>
        <v>0</v>
      </c>
      <c r="BS124" s="845">
        <f t="shared" si="521"/>
        <v>0</v>
      </c>
      <c r="BT124" s="845">
        <f t="shared" si="521"/>
        <v>0</v>
      </c>
      <c r="BU124" s="845">
        <f t="shared" si="521"/>
        <v>0</v>
      </c>
      <c r="BV124" s="845">
        <f t="shared" ref="BV124:BX124" si="522">SUM(BV120:BV122)</f>
        <v>0</v>
      </c>
      <c r="BW124" s="845">
        <f t="shared" si="522"/>
        <v>0</v>
      </c>
      <c r="BX124" s="845">
        <f t="shared" si="522"/>
        <v>0</v>
      </c>
      <c r="BY124" s="827">
        <f t="shared" ref="BY124" si="523">SUM(D124:BX124)</f>
        <v>0</v>
      </c>
      <c r="BZ124" s="519"/>
    </row>
  </sheetData>
  <mergeCells count="1">
    <mergeCell ref="B5:F5"/>
  </mergeCells>
  <conditionalFormatting sqref="B3:D3">
    <cfRule type="cellIs" dxfId="30" priority="9" operator="greaterThan">
      <formula>0.001</formula>
    </cfRule>
  </conditionalFormatting>
  <conditionalFormatting sqref="D25:BT25 BV25:BX25">
    <cfRule type="expression" dxfId="29" priority="33">
      <formula>"&lt;1"</formula>
    </cfRule>
    <cfRule type="cellIs" dxfId="28" priority="34" operator="lessThan">
      <formula>0</formula>
    </cfRule>
  </conditionalFormatting>
  <conditionalFormatting sqref="D9:BX9">
    <cfRule type="expression" dxfId="27" priority="30">
      <formula>"&lt;1"</formula>
    </cfRule>
    <cfRule type="cellIs" dxfId="26" priority="31" operator="lessThan">
      <formula>0</formula>
    </cfRule>
  </conditionalFormatting>
  <conditionalFormatting sqref="D15:BX15">
    <cfRule type="expression" dxfId="25" priority="45">
      <formula>D15&lt;Cash_Minimum</formula>
    </cfRule>
  </conditionalFormatting>
  <conditionalFormatting sqref="D34:BX35">
    <cfRule type="cellIs" dxfId="24" priority="44" operator="lessThan">
      <formula>0</formula>
    </cfRule>
  </conditionalFormatting>
  <conditionalFormatting sqref="D80:BX80">
    <cfRule type="cellIs" dxfId="23" priority="41" operator="lessThan">
      <formula>0</formula>
    </cfRule>
  </conditionalFormatting>
  <conditionalFormatting sqref="D96:BX96">
    <cfRule type="cellIs" dxfId="22" priority="32" operator="lessThan">
      <formula>0</formula>
    </cfRule>
  </conditionalFormatting>
  <conditionalFormatting sqref="D124:BX124">
    <cfRule type="cellIs" dxfId="21" priority="28" operator="lessThan">
      <formula>0</formula>
    </cfRule>
  </conditionalFormatting>
  <conditionalFormatting sqref="D18:BY18">
    <cfRule type="cellIs" dxfId="20" priority="46" operator="lessThan">
      <formula>0</formula>
    </cfRule>
  </conditionalFormatting>
  <conditionalFormatting sqref="D49:BY49">
    <cfRule type="cellIs" dxfId="19" priority="43" operator="lessThan">
      <formula>0</formula>
    </cfRule>
  </conditionalFormatting>
  <conditionalFormatting sqref="D111:BY111">
    <cfRule type="cellIs" dxfId="18" priority="35" operator="lessThan">
      <formula>0</formula>
    </cfRule>
  </conditionalFormatting>
  <conditionalFormatting sqref="BX56">
    <cfRule type="cellIs" dxfId="17" priority="25" operator="lessThan">
      <formula>0</formula>
    </cfRule>
  </conditionalFormatting>
  <conditionalFormatting sqref="BX58">
    <cfRule type="cellIs" dxfId="16" priority="16" operator="lessThan">
      <formula>0</formula>
    </cfRule>
  </conditionalFormatting>
  <conditionalFormatting sqref="BX71 BX75 BX79">
    <cfRule type="cellIs" dxfId="15" priority="8" operator="lessThan">
      <formula>0</formula>
    </cfRule>
  </conditionalFormatting>
  <conditionalFormatting sqref="BX88 BX92">
    <cfRule type="cellIs" dxfId="14" priority="6" operator="lessThan">
      <formula>0</formula>
    </cfRule>
  </conditionalFormatting>
  <conditionalFormatting sqref="BX104 BX108">
    <cfRule type="cellIs" dxfId="13" priority="4" operator="lessThan">
      <formula>0</formula>
    </cfRule>
  </conditionalFormatting>
  <conditionalFormatting sqref="BX119 BX123">
    <cfRule type="cellIs" dxfId="12" priority="2" operator="lessThan">
      <formula>0</formula>
    </cfRule>
  </conditionalFormatting>
  <conditionalFormatting sqref="BY9 E19:BY19">
    <cfRule type="expression" dxfId="11" priority="37">
      <formula>E9&lt;Cash_Minimum</formula>
    </cfRule>
  </conditionalFormatting>
  <conditionalFormatting sqref="BY17">
    <cfRule type="expression" dxfId="10" priority="36">
      <formula>BY17&lt;Cash_Minimum</formula>
    </cfRule>
  </conditionalFormatting>
  <conditionalFormatting sqref="BY27:BY35 BY39:BY48 D63:BX63">
    <cfRule type="cellIs" dxfId="9" priority="42" operator="lessThan">
      <formula>0</formula>
    </cfRule>
  </conditionalFormatting>
  <conditionalFormatting sqref="BY53:BY63">
    <cfRule type="cellIs" dxfId="8" priority="24" operator="lessThan">
      <formula>0</formula>
    </cfRule>
  </conditionalFormatting>
  <conditionalFormatting sqref="BY68:BY80">
    <cfRule type="cellIs" dxfId="7" priority="7" operator="lessThan">
      <formula>0</formula>
    </cfRule>
  </conditionalFormatting>
  <conditionalFormatting sqref="BY85:BY96">
    <cfRule type="cellIs" dxfId="6" priority="5" operator="lessThan">
      <formula>0</formula>
    </cfRule>
  </conditionalFormatting>
  <conditionalFormatting sqref="BY101:BY111">
    <cfRule type="cellIs" dxfId="5" priority="3" operator="lessThan">
      <formula>0</formula>
    </cfRule>
  </conditionalFormatting>
  <conditionalFormatting sqref="BY116:BY124">
    <cfRule type="cellIs" dxfId="4" priority="1" operator="lessThan">
      <formula>0</formula>
    </cfRule>
  </conditionalFormatting>
  <dataValidations count="5">
    <dataValidation allowBlank="1" showInputMessage="1" showErrorMessage="1" prompt="Enter the cash receipts items for each month._x000a__x000a_For Returns and allowances, enter the values as positive numbers._x000a_" sqref="B12:B13 B25 C9" xr:uid="{5BE90AE2-7DCD-4F4C-8657-C8A1ACBF0CD7}"/>
    <dataValidation allowBlank="1" showInputMessage="1" showErrorMessage="1" prompt="Enter a minimum balance alert. The template will highlight if the cash balance is below the alert minimum value." sqref="J7:J8 H7:H8 O6" xr:uid="{ACCA30CC-1244-4A3C-B7C9-8DE5953CE268}"/>
    <dataValidation allowBlank="1" showInputMessage="1" showErrorMessage="1" prompt="Enter a starting date from when a one-year forecast schedule will begin" sqref="F7:F8" xr:uid="{AD34BE7F-974B-4191-AAA3-E1CB6081E414}"/>
    <dataValidation allowBlank="1" showInputMessage="1" showErrorMessage="1" prompt="Enter the starting cash amount during the starting date" sqref="D7:D9" xr:uid="{ED5BE561-D677-4689-A479-B3A64FB32F11}"/>
    <dataValidation allowBlank="1" showInputMessage="1" showErrorMessage="1" prompt="Enter the cash paid out items for each month_x000a_" sqref="B38 B52 B66" xr:uid="{20D0F16D-A829-4822-A5BA-F0F67A950C2D}"/>
  </dataValidations>
  <printOptions horizontalCentered="1"/>
  <pageMargins left="0.3" right="0.3" top="0.5" bottom="0.5" header="0.3" footer="0.3"/>
  <pageSetup scale="1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5BB69-0C40-4850-A423-DCCAB1AAFC1D}">
  <sheetPr codeName="Sheet18">
    <pageSetUpPr autoPageBreaks="0"/>
  </sheetPr>
  <dimension ref="A1:AW215"/>
  <sheetViews>
    <sheetView showGridLines="0" zoomScaleNormal="100" workbookViewId="0">
      <selection activeCell="K16" sqref="K16"/>
    </sheetView>
  </sheetViews>
  <sheetFormatPr defaultRowHeight="15" outlineLevelRow="2"/>
  <cols>
    <col min="1" max="1" width="2.140625" style="519" customWidth="1"/>
    <col min="2" max="2" width="20.140625" style="854" customWidth="1"/>
    <col min="3" max="4" width="16.85546875" style="854" customWidth="1"/>
    <col min="5" max="5" width="4" style="854" customWidth="1"/>
    <col min="6" max="8" width="18" style="854" customWidth="1"/>
    <col min="9" max="27" width="17.28515625" style="854" customWidth="1"/>
    <col min="28" max="28" width="17.28515625" style="253" customWidth="1"/>
    <col min="29" max="42" width="17.85546875" style="253" customWidth="1"/>
    <col min="43" max="16384" width="9.140625" style="253"/>
  </cols>
  <sheetData>
    <row r="1" spans="1:45" s="41" customFormat="1" ht="15.75" thickBot="1">
      <c r="A1" s="483"/>
      <c r="B1" s="483"/>
      <c r="C1" s="483"/>
      <c r="D1" s="483"/>
      <c r="E1" s="483"/>
      <c r="F1" s="483"/>
      <c r="G1" s="483"/>
      <c r="H1" s="483"/>
      <c r="I1" s="483"/>
      <c r="J1" s="483"/>
      <c r="K1" s="483"/>
      <c r="L1" s="483"/>
      <c r="M1" s="483"/>
      <c r="N1" s="483"/>
      <c r="O1" s="483"/>
      <c r="P1" s="483"/>
      <c r="Q1" s="483"/>
      <c r="R1" s="483"/>
      <c r="S1" s="483"/>
      <c r="T1" s="483"/>
      <c r="U1" s="483"/>
      <c r="V1" s="483"/>
      <c r="W1" s="483"/>
      <c r="X1" s="483"/>
      <c r="Y1" s="483"/>
      <c r="Z1" s="40"/>
    </row>
    <row r="2" spans="1:45" s="41" customFormat="1" ht="33.75" customHeight="1" thickTop="1" thickBot="1">
      <c r="A2" s="1216"/>
      <c r="B2" s="648"/>
      <c r="C2" s="648"/>
      <c r="D2" s="648"/>
      <c r="E2" s="648"/>
      <c r="F2" s="648"/>
      <c r="G2" s="648"/>
      <c r="H2" s="648"/>
      <c r="I2" s="648"/>
      <c r="J2" s="648"/>
      <c r="K2" s="648"/>
      <c r="L2" s="648"/>
      <c r="M2" s="648"/>
      <c r="N2" s="648"/>
      <c r="O2" s="648"/>
      <c r="P2" s="648"/>
      <c r="Q2" s="648"/>
      <c r="R2" s="648"/>
      <c r="S2" s="648"/>
      <c r="T2" s="648"/>
      <c r="U2" s="649"/>
      <c r="V2" s="238"/>
      <c r="W2" s="40"/>
      <c r="X2" s="40"/>
      <c r="Y2" s="40"/>
      <c r="Z2" s="40"/>
    </row>
    <row r="3" spans="1:45" customFormat="1" ht="25.5" customHeight="1" thickTop="1" thickBot="1">
      <c r="A3" s="1216"/>
      <c r="B3" s="460"/>
      <c r="C3" s="460"/>
      <c r="D3" s="460"/>
      <c r="E3" s="460"/>
      <c r="F3" s="460"/>
      <c r="G3" s="460"/>
      <c r="H3" s="460"/>
      <c r="I3" s="460"/>
      <c r="J3" s="460"/>
      <c r="K3" s="460"/>
      <c r="L3" s="460"/>
      <c r="M3" s="460"/>
      <c r="N3" s="460"/>
      <c r="O3" s="460"/>
      <c r="P3" s="460"/>
      <c r="Q3" s="460"/>
      <c r="R3" s="460"/>
      <c r="S3" s="460"/>
      <c r="T3" s="460"/>
      <c r="U3" s="460"/>
      <c r="V3" s="238"/>
    </row>
    <row r="4" spans="1:45" customFormat="1" ht="9" customHeight="1" thickTop="1" thickBot="1">
      <c r="A4" s="1216"/>
      <c r="B4" s="493"/>
      <c r="C4" s="493"/>
      <c r="D4" s="493"/>
      <c r="E4" s="493"/>
      <c r="F4" s="493"/>
      <c r="G4" s="493"/>
      <c r="H4" s="493"/>
      <c r="I4" s="493"/>
      <c r="J4" s="493"/>
      <c r="K4" s="493"/>
      <c r="L4" s="493"/>
      <c r="M4" s="493"/>
      <c r="N4" s="493"/>
      <c r="O4" s="493"/>
      <c r="P4" s="493"/>
      <c r="Q4" s="493"/>
      <c r="R4" s="493"/>
      <c r="S4" s="493"/>
      <c r="T4" s="493"/>
      <c r="U4" s="493"/>
      <c r="V4" s="238"/>
    </row>
    <row r="5" spans="1:45" customFormat="1" ht="9" customHeight="1" thickTop="1" thickBot="1">
      <c r="A5" s="1216"/>
      <c r="C5" s="1183"/>
      <c r="D5" s="1183"/>
      <c r="V5" s="40"/>
    </row>
    <row r="6" spans="1:45" ht="20.25" customHeight="1" thickTop="1" thickBot="1">
      <c r="A6" s="1216"/>
      <c r="B6" s="1561" t="s">
        <v>1432</v>
      </c>
      <c r="C6" s="1561"/>
      <c r="D6" s="1562"/>
      <c r="E6" s="1184"/>
      <c r="F6" s="1184"/>
      <c r="G6" s="1184"/>
      <c r="H6" s="1184"/>
    </row>
    <row r="7" spans="1:45" ht="9" customHeight="1" outlineLevel="1" thickTop="1" thickBot="1">
      <c r="A7" s="1216"/>
      <c r="B7" s="1185"/>
      <c r="C7" s="1185"/>
      <c r="D7" s="1185"/>
      <c r="E7" s="1184"/>
      <c r="F7" s="1184"/>
      <c r="G7" s="1184"/>
      <c r="H7" s="1184"/>
    </row>
    <row r="8" spans="1:45" ht="16.5" outlineLevel="1" thickTop="1" thickBot="1">
      <c r="A8" s="1216"/>
      <c r="B8" s="1208" t="s">
        <v>1365</v>
      </c>
      <c r="C8" s="1563" t="str">
        <f>IFERROR('ESTUDO _ VIABILIDADE'!G5,"")</f>
        <v>Value not found</v>
      </c>
      <c r="D8" s="1563"/>
      <c r="E8" s="1563"/>
      <c r="F8" s="1563"/>
      <c r="G8" s="1563"/>
      <c r="H8" s="1564"/>
    </row>
    <row r="9" spans="1:45" ht="6.75" customHeight="1" outlineLevel="1" thickTop="1" thickBot="1">
      <c r="A9" s="1216"/>
      <c r="B9" s="1184"/>
      <c r="C9" s="1184"/>
      <c r="D9" s="1184"/>
      <c r="E9" s="1184"/>
      <c r="F9" s="1184"/>
      <c r="G9" s="1184"/>
      <c r="H9" s="1184"/>
    </row>
    <row r="10" spans="1:45" s="178" customFormat="1" ht="30.75" outlineLevel="1" thickTop="1">
      <c r="A10" s="1216"/>
      <c r="B10" s="1209" t="s">
        <v>1289</v>
      </c>
      <c r="C10" s="1186">
        <f ca="1">TODAY()</f>
        <v>45823</v>
      </c>
      <c r="D10" s="1187" t="s">
        <v>1290</v>
      </c>
      <c r="E10" s="1188"/>
      <c r="F10" s="1189" t="str">
        <f t="shared" ref="F10:AS10" si="0">IF(ISNUMBER(F11), TEXT(COLUMN(F10)-COLUMN($F$10)+1, "0") &amp; "ª parcela", "")</f>
        <v>1ª parcela</v>
      </c>
      <c r="G10" s="1190" t="str">
        <f t="shared" si="0"/>
        <v>2ª parcela</v>
      </c>
      <c r="H10" s="1190" t="str">
        <f t="shared" si="0"/>
        <v>3ª parcela</v>
      </c>
      <c r="I10" s="1105" t="str">
        <f t="shared" si="0"/>
        <v>4ª parcela</v>
      </c>
      <c r="J10" s="1105" t="str">
        <f t="shared" si="0"/>
        <v/>
      </c>
      <c r="K10" s="1105" t="str">
        <f t="shared" si="0"/>
        <v/>
      </c>
      <c r="L10" s="1105" t="str">
        <f t="shared" si="0"/>
        <v/>
      </c>
      <c r="M10" s="1105" t="str">
        <f t="shared" si="0"/>
        <v/>
      </c>
      <c r="N10" s="1105" t="str">
        <f t="shared" si="0"/>
        <v/>
      </c>
      <c r="O10" s="1105" t="str">
        <f t="shared" si="0"/>
        <v/>
      </c>
      <c r="P10" s="1105" t="str">
        <f t="shared" si="0"/>
        <v/>
      </c>
      <c r="Q10" s="1105" t="str">
        <f t="shared" si="0"/>
        <v/>
      </c>
      <c r="R10" s="1105" t="str">
        <f t="shared" si="0"/>
        <v/>
      </c>
      <c r="S10" s="1105" t="str">
        <f t="shared" si="0"/>
        <v/>
      </c>
      <c r="T10" s="1105" t="str">
        <f t="shared" si="0"/>
        <v/>
      </c>
      <c r="U10" s="1105" t="str">
        <f t="shared" si="0"/>
        <v/>
      </c>
      <c r="V10" s="1105" t="str">
        <f t="shared" si="0"/>
        <v/>
      </c>
      <c r="W10" s="1105" t="str">
        <f t="shared" si="0"/>
        <v/>
      </c>
      <c r="X10" s="1105" t="str">
        <f t="shared" si="0"/>
        <v/>
      </c>
      <c r="Y10" s="1105" t="str">
        <f t="shared" si="0"/>
        <v/>
      </c>
      <c r="Z10" s="1105" t="str">
        <f t="shared" si="0"/>
        <v/>
      </c>
      <c r="AA10" s="1105" t="str">
        <f t="shared" si="0"/>
        <v/>
      </c>
      <c r="AB10" s="1105" t="str">
        <f t="shared" si="0"/>
        <v/>
      </c>
      <c r="AC10" s="1105" t="str">
        <f t="shared" si="0"/>
        <v/>
      </c>
      <c r="AD10" s="1105" t="str">
        <f t="shared" si="0"/>
        <v/>
      </c>
      <c r="AE10" s="1105" t="str">
        <f t="shared" si="0"/>
        <v/>
      </c>
      <c r="AF10" s="1105" t="str">
        <f t="shared" si="0"/>
        <v/>
      </c>
      <c r="AG10" s="1105" t="str">
        <f t="shared" si="0"/>
        <v/>
      </c>
      <c r="AH10" s="1105" t="str">
        <f t="shared" si="0"/>
        <v/>
      </c>
      <c r="AI10" s="1105" t="str">
        <f t="shared" si="0"/>
        <v/>
      </c>
      <c r="AJ10" s="1105" t="str">
        <f t="shared" si="0"/>
        <v/>
      </c>
      <c r="AK10" s="1105" t="str">
        <f t="shared" si="0"/>
        <v/>
      </c>
      <c r="AL10" s="1105" t="str">
        <f t="shared" si="0"/>
        <v/>
      </c>
      <c r="AM10" s="1105" t="str">
        <f t="shared" si="0"/>
        <v/>
      </c>
      <c r="AN10" s="1105" t="str">
        <f t="shared" si="0"/>
        <v/>
      </c>
      <c r="AO10" s="1105" t="str">
        <f t="shared" si="0"/>
        <v/>
      </c>
      <c r="AP10" s="1105" t="str">
        <f t="shared" si="0"/>
        <v/>
      </c>
      <c r="AQ10" s="1105" t="str">
        <f t="shared" si="0"/>
        <v/>
      </c>
      <c r="AR10" s="1105" t="str">
        <f t="shared" si="0"/>
        <v/>
      </c>
      <c r="AS10" s="1106" t="str">
        <f t="shared" si="0"/>
        <v/>
      </c>
    </row>
    <row r="11" spans="1:45" outlineLevel="1">
      <c r="A11" s="1216"/>
      <c r="B11" s="1210" t="s">
        <v>1299</v>
      </c>
      <c r="C11" s="1191">
        <v>45814</v>
      </c>
      <c r="D11" s="1100" t="b">
        <v>0</v>
      </c>
      <c r="E11" s="1184"/>
      <c r="F11" s="1193">
        <f t="shared" ref="F11:AO11" si="1">IF(COLUMN(F11)-COLUMN($F$11)+1 &lt;= $C$12,
   DATE(YEAR($C$11), MONTH($C$11) + COLUMN(F11)-COLUMN($F$11), DAY($C$11) + IF($D$11, 0, $D$13)),
   "")</f>
        <v>45859</v>
      </c>
      <c r="G11" s="1194">
        <f t="shared" si="1"/>
        <v>45889</v>
      </c>
      <c r="H11" s="1194">
        <f t="shared" si="1"/>
        <v>45920</v>
      </c>
      <c r="I11" s="855">
        <f t="shared" si="1"/>
        <v>45951</v>
      </c>
      <c r="J11" s="855" t="str">
        <f t="shared" si="1"/>
        <v/>
      </c>
      <c r="K11" s="855" t="str">
        <f t="shared" si="1"/>
        <v/>
      </c>
      <c r="L11" s="855" t="str">
        <f t="shared" si="1"/>
        <v/>
      </c>
      <c r="M11" s="855" t="str">
        <f t="shared" si="1"/>
        <v/>
      </c>
      <c r="N11" s="855" t="str">
        <f t="shared" si="1"/>
        <v/>
      </c>
      <c r="O11" s="855" t="str">
        <f t="shared" si="1"/>
        <v/>
      </c>
      <c r="P11" s="855" t="str">
        <f t="shared" si="1"/>
        <v/>
      </c>
      <c r="Q11" s="855" t="str">
        <f t="shared" si="1"/>
        <v/>
      </c>
      <c r="R11" s="855" t="str">
        <f t="shared" si="1"/>
        <v/>
      </c>
      <c r="S11" s="855" t="str">
        <f t="shared" si="1"/>
        <v/>
      </c>
      <c r="T11" s="855" t="str">
        <f t="shared" si="1"/>
        <v/>
      </c>
      <c r="U11" s="855" t="str">
        <f t="shared" si="1"/>
        <v/>
      </c>
      <c r="V11" s="855" t="str">
        <f t="shared" si="1"/>
        <v/>
      </c>
      <c r="W11" s="855" t="str">
        <f t="shared" si="1"/>
        <v/>
      </c>
      <c r="X11" s="855" t="str">
        <f t="shared" si="1"/>
        <v/>
      </c>
      <c r="Y11" s="855" t="str">
        <f t="shared" si="1"/>
        <v/>
      </c>
      <c r="Z11" s="855" t="str">
        <f t="shared" si="1"/>
        <v/>
      </c>
      <c r="AA11" s="855" t="str">
        <f t="shared" si="1"/>
        <v/>
      </c>
      <c r="AB11" s="855" t="str">
        <f t="shared" si="1"/>
        <v/>
      </c>
      <c r="AC11" s="855" t="str">
        <f t="shared" si="1"/>
        <v/>
      </c>
      <c r="AD11" s="855" t="str">
        <f t="shared" si="1"/>
        <v/>
      </c>
      <c r="AE11" s="855" t="str">
        <f t="shared" si="1"/>
        <v/>
      </c>
      <c r="AF11" s="855" t="str">
        <f t="shared" si="1"/>
        <v/>
      </c>
      <c r="AG11" s="855" t="str">
        <f t="shared" si="1"/>
        <v/>
      </c>
      <c r="AH11" s="855" t="str">
        <f t="shared" si="1"/>
        <v/>
      </c>
      <c r="AI11" s="855" t="str">
        <f t="shared" si="1"/>
        <v/>
      </c>
      <c r="AJ11" s="855" t="str">
        <f t="shared" si="1"/>
        <v/>
      </c>
      <c r="AK11" s="855" t="str">
        <f t="shared" si="1"/>
        <v/>
      </c>
      <c r="AL11" s="855" t="str">
        <f t="shared" si="1"/>
        <v/>
      </c>
      <c r="AM11" s="855" t="str">
        <f t="shared" si="1"/>
        <v/>
      </c>
      <c r="AN11" s="855" t="str">
        <f t="shared" si="1"/>
        <v/>
      </c>
      <c r="AO11" s="855" t="str">
        <f t="shared" si="1"/>
        <v/>
      </c>
      <c r="AS11" s="1108"/>
    </row>
    <row r="12" spans="1:45" outlineLevel="1">
      <c r="A12" s="1216"/>
      <c r="B12" s="1210" t="s">
        <v>1314</v>
      </c>
      <c r="C12" s="1195">
        <v>4</v>
      </c>
      <c r="D12" s="1196" t="s">
        <v>1301</v>
      </c>
      <c r="E12" s="1197"/>
      <c r="F12" s="1198">
        <f>IF(COLUMN(F11)-COLUMN($F$11)+1 &lt;= $C$12, $C$13 / $C$12, "")</f>
        <v>9691.48</v>
      </c>
      <c r="G12" s="1199">
        <f>IF(COLUMN(G11)-COLUMN($F$11)+1 &lt;= $C$12, $C$13 / $C$12, "")</f>
        <v>9691.48</v>
      </c>
      <c r="H12" s="1199">
        <f t="shared" ref="H12:AO12" si="2">IF(COLUMN(H11)-COLUMN($F$11)+1 &lt;= $C$12, $C$13 / $C$12, "")</f>
        <v>9691.48</v>
      </c>
      <c r="I12" s="1110">
        <f t="shared" si="2"/>
        <v>9691.48</v>
      </c>
      <c r="J12" s="1110" t="str">
        <f t="shared" si="2"/>
        <v/>
      </c>
      <c r="K12" s="1110" t="str">
        <f t="shared" si="2"/>
        <v/>
      </c>
      <c r="L12" s="1110" t="str">
        <f t="shared" si="2"/>
        <v/>
      </c>
      <c r="M12" s="1110" t="str">
        <f t="shared" si="2"/>
        <v/>
      </c>
      <c r="N12" s="1110" t="str">
        <f t="shared" si="2"/>
        <v/>
      </c>
      <c r="O12" s="1110" t="str">
        <f t="shared" si="2"/>
        <v/>
      </c>
      <c r="P12" s="1110" t="str">
        <f t="shared" si="2"/>
        <v/>
      </c>
      <c r="Q12" s="1110" t="str">
        <f t="shared" si="2"/>
        <v/>
      </c>
      <c r="R12" s="1110" t="str">
        <f t="shared" si="2"/>
        <v/>
      </c>
      <c r="S12" s="1110" t="str">
        <f t="shared" si="2"/>
        <v/>
      </c>
      <c r="T12" s="1110" t="str">
        <f t="shared" si="2"/>
        <v/>
      </c>
      <c r="U12" s="1110" t="str">
        <f t="shared" si="2"/>
        <v/>
      </c>
      <c r="V12" s="1110" t="str">
        <f t="shared" si="2"/>
        <v/>
      </c>
      <c r="W12" s="1110" t="str">
        <f t="shared" si="2"/>
        <v/>
      </c>
      <c r="X12" s="1110" t="str">
        <f t="shared" si="2"/>
        <v/>
      </c>
      <c r="Y12" s="1110" t="str">
        <f t="shared" si="2"/>
        <v/>
      </c>
      <c r="Z12" s="1110" t="str">
        <f t="shared" si="2"/>
        <v/>
      </c>
      <c r="AA12" s="1110" t="str">
        <f t="shared" si="2"/>
        <v/>
      </c>
      <c r="AB12" s="1110" t="str">
        <f t="shared" si="2"/>
        <v/>
      </c>
      <c r="AC12" s="1110" t="str">
        <f t="shared" si="2"/>
        <v/>
      </c>
      <c r="AD12" s="1110" t="str">
        <f t="shared" si="2"/>
        <v/>
      </c>
      <c r="AE12" s="1110" t="str">
        <f t="shared" si="2"/>
        <v/>
      </c>
      <c r="AF12" s="1110" t="str">
        <f t="shared" si="2"/>
        <v/>
      </c>
      <c r="AG12" s="1110" t="str">
        <f t="shared" si="2"/>
        <v/>
      </c>
      <c r="AH12" s="1110" t="str">
        <f t="shared" si="2"/>
        <v/>
      </c>
      <c r="AI12" s="1110" t="str">
        <f t="shared" si="2"/>
        <v/>
      </c>
      <c r="AJ12" s="1110" t="str">
        <f t="shared" si="2"/>
        <v/>
      </c>
      <c r="AK12" s="1110" t="str">
        <f t="shared" si="2"/>
        <v/>
      </c>
      <c r="AL12" s="1110" t="str">
        <f t="shared" si="2"/>
        <v/>
      </c>
      <c r="AM12" s="1110" t="str">
        <f t="shared" si="2"/>
        <v/>
      </c>
      <c r="AN12" s="1110" t="str">
        <f t="shared" si="2"/>
        <v/>
      </c>
      <c r="AO12" s="1110" t="str">
        <f t="shared" si="2"/>
        <v/>
      </c>
      <c r="AS12" s="1108"/>
    </row>
    <row r="13" spans="1:45" ht="15.75" outlineLevel="1" thickBot="1">
      <c r="A13" s="1216"/>
      <c r="B13" s="1211" t="s">
        <v>1302</v>
      </c>
      <c r="C13" s="1200">
        <f>'ESTUDO _ VIABILIDADE'!M24</f>
        <v>38765.919999999998</v>
      </c>
      <c r="D13" s="1201">
        <v>45</v>
      </c>
      <c r="E13" s="1184"/>
      <c r="F13" s="1202"/>
      <c r="G13" s="1203"/>
      <c r="H13" s="1203"/>
      <c r="I13" s="1112"/>
      <c r="J13" s="1112"/>
      <c r="K13" s="1112"/>
      <c r="L13" s="1112"/>
      <c r="M13" s="1112"/>
      <c r="N13" s="1112"/>
      <c r="O13" s="1112"/>
      <c r="P13" s="1112"/>
      <c r="Q13" s="1112"/>
      <c r="R13" s="1112"/>
      <c r="S13" s="1112"/>
      <c r="T13" s="1112"/>
      <c r="U13" s="1112"/>
      <c r="V13" s="1112"/>
      <c r="W13" s="1112"/>
      <c r="X13" s="1112"/>
      <c r="Y13" s="1112"/>
      <c r="Z13" s="1112"/>
      <c r="AA13" s="1112"/>
      <c r="AB13" s="1113"/>
      <c r="AC13" s="1113"/>
      <c r="AD13" s="1113"/>
      <c r="AE13" s="1113"/>
      <c r="AF13" s="1113"/>
      <c r="AG13" s="1113"/>
      <c r="AH13" s="1113"/>
      <c r="AI13" s="1113"/>
      <c r="AJ13" s="1113"/>
      <c r="AK13" s="1113"/>
      <c r="AL13" s="1113"/>
      <c r="AM13" s="1113"/>
      <c r="AN13" s="1113"/>
      <c r="AO13" s="1113"/>
      <c r="AP13" s="1113"/>
      <c r="AQ13" s="1113"/>
      <c r="AR13" s="1113"/>
      <c r="AS13" s="1114"/>
    </row>
    <row r="14" spans="1:45" ht="15.75" outlineLevel="1" thickTop="1">
      <c r="A14" s="1216"/>
      <c r="B14" s="1204" t="s">
        <v>1308</v>
      </c>
      <c r="C14" s="1184"/>
      <c r="D14" s="1184"/>
      <c r="E14" s="1184"/>
      <c r="F14" s="1184"/>
      <c r="G14" s="1184"/>
      <c r="H14" s="1184"/>
    </row>
    <row r="15" spans="1:45" ht="15.75" thickBot="1">
      <c r="A15" s="1216"/>
      <c r="B15" s="1204"/>
      <c r="C15" s="1184"/>
      <c r="D15" s="1184"/>
      <c r="E15" s="1184"/>
      <c r="F15" s="1184"/>
      <c r="G15" s="1184"/>
      <c r="H15" s="1184"/>
    </row>
    <row r="16" spans="1:45" ht="20.25" thickTop="1" thickBot="1">
      <c r="A16" s="1216"/>
      <c r="B16" s="1561" t="s">
        <v>1437</v>
      </c>
      <c r="C16" s="1561"/>
      <c r="D16" s="1562"/>
      <c r="E16" s="1184"/>
      <c r="F16" s="1184"/>
      <c r="G16" s="1184"/>
      <c r="H16" s="1184"/>
    </row>
    <row r="17" spans="1:49" ht="16.5" outlineLevel="1" thickTop="1" thickBot="1">
      <c r="A17" s="1216"/>
      <c r="B17" s="1204"/>
      <c r="C17" s="1184"/>
      <c r="D17" s="1184"/>
      <c r="E17" s="1184"/>
      <c r="F17" s="1184"/>
      <c r="G17" s="1184"/>
      <c r="H17" s="1184"/>
    </row>
    <row r="18" spans="1:49" ht="20.25" customHeight="1" outlineLevel="1" thickTop="1" thickBot="1">
      <c r="A18" s="1216"/>
      <c r="B18" s="1561" t="s">
        <v>1306</v>
      </c>
      <c r="C18" s="1561"/>
      <c r="D18" s="1562"/>
      <c r="E18" s="1184"/>
      <c r="F18" s="1184"/>
      <c r="G18" s="1184"/>
      <c r="H18" s="1184"/>
    </row>
    <row r="19" spans="1:49" ht="16.5" outlineLevel="2" thickTop="1" thickBot="1">
      <c r="A19" s="1216"/>
      <c r="B19" s="1205"/>
      <c r="C19" s="1205"/>
      <c r="D19" s="1205"/>
    </row>
    <row r="20" spans="1:49" ht="16.5" outlineLevel="2" thickTop="1" thickBot="1">
      <c r="A20" s="1216"/>
      <c r="B20" s="1212" t="s">
        <v>1293</v>
      </c>
      <c r="C20" s="1184"/>
      <c r="D20" s="1184"/>
    </row>
    <row r="21" spans="1:49" ht="16.5" outlineLevel="2" thickTop="1" thickBot="1">
      <c r="A21" s="1216"/>
      <c r="B21" s="1184"/>
      <c r="C21" s="1184"/>
      <c r="D21" s="1184"/>
    </row>
    <row r="22" spans="1:49" s="178" customFormat="1" ht="30.75" outlineLevel="2" thickTop="1">
      <c r="A22" s="1216"/>
      <c r="B22" s="1209" t="s">
        <v>1289</v>
      </c>
      <c r="C22" s="1186">
        <f ca="1">TODAY()</f>
        <v>45823</v>
      </c>
      <c r="D22" s="1187" t="s">
        <v>1290</v>
      </c>
      <c r="E22" s="363"/>
      <c r="F22" s="1104" t="str">
        <f t="shared" ref="F22:AO22" si="3">IF(ISNUMBER(F23), TEXT(COLUMN(F22)-COLUMN($F$22)+1, "0") &amp; "ª parcela", "")</f>
        <v>1ª parcela</v>
      </c>
      <c r="G22" s="1105" t="str">
        <f t="shared" si="3"/>
        <v>2ª parcela</v>
      </c>
      <c r="H22" s="1105" t="str">
        <f t="shared" si="3"/>
        <v>3ª parcela</v>
      </c>
      <c r="I22" s="1105" t="str">
        <f t="shared" si="3"/>
        <v>4ª parcela</v>
      </c>
      <c r="J22" s="1105" t="str">
        <f t="shared" si="3"/>
        <v>5ª parcela</v>
      </c>
      <c r="K22" s="1105" t="str">
        <f t="shared" si="3"/>
        <v>6ª parcela</v>
      </c>
      <c r="L22" s="1105" t="str">
        <f t="shared" si="3"/>
        <v/>
      </c>
      <c r="M22" s="1105" t="str">
        <f t="shared" si="3"/>
        <v/>
      </c>
      <c r="N22" s="1105" t="str">
        <f t="shared" si="3"/>
        <v/>
      </c>
      <c r="O22" s="1105" t="str">
        <f t="shared" si="3"/>
        <v/>
      </c>
      <c r="P22" s="1105" t="str">
        <f t="shared" si="3"/>
        <v/>
      </c>
      <c r="Q22" s="1105" t="str">
        <f t="shared" si="3"/>
        <v/>
      </c>
      <c r="R22" s="1105" t="str">
        <f t="shared" si="3"/>
        <v/>
      </c>
      <c r="S22" s="1105" t="str">
        <f t="shared" si="3"/>
        <v/>
      </c>
      <c r="T22" s="1105" t="str">
        <f t="shared" si="3"/>
        <v/>
      </c>
      <c r="U22" s="1105" t="str">
        <f t="shared" si="3"/>
        <v/>
      </c>
      <c r="V22" s="1105" t="str">
        <f t="shared" si="3"/>
        <v/>
      </c>
      <c r="W22" s="1105" t="str">
        <f t="shared" si="3"/>
        <v/>
      </c>
      <c r="X22" s="1105" t="str">
        <f t="shared" si="3"/>
        <v/>
      </c>
      <c r="Y22" s="1105" t="str">
        <f t="shared" si="3"/>
        <v/>
      </c>
      <c r="Z22" s="1105" t="str">
        <f t="shared" si="3"/>
        <v/>
      </c>
      <c r="AA22" s="1105" t="str">
        <f t="shared" si="3"/>
        <v/>
      </c>
      <c r="AB22" s="1105" t="str">
        <f t="shared" si="3"/>
        <v/>
      </c>
      <c r="AC22" s="1105" t="str">
        <f t="shared" si="3"/>
        <v/>
      </c>
      <c r="AD22" s="1105" t="str">
        <f t="shared" si="3"/>
        <v/>
      </c>
      <c r="AE22" s="1105" t="str">
        <f t="shared" si="3"/>
        <v/>
      </c>
      <c r="AF22" s="1105" t="str">
        <f t="shared" si="3"/>
        <v/>
      </c>
      <c r="AG22" s="1105" t="str">
        <f t="shared" si="3"/>
        <v/>
      </c>
      <c r="AH22" s="1105" t="str">
        <f t="shared" si="3"/>
        <v/>
      </c>
      <c r="AI22" s="1105" t="str">
        <f t="shared" si="3"/>
        <v/>
      </c>
      <c r="AJ22" s="1105" t="str">
        <f t="shared" si="3"/>
        <v/>
      </c>
      <c r="AK22" s="1105" t="str">
        <f t="shared" si="3"/>
        <v/>
      </c>
      <c r="AL22" s="1105" t="str">
        <f t="shared" si="3"/>
        <v/>
      </c>
      <c r="AM22" s="1105" t="str">
        <f t="shared" si="3"/>
        <v/>
      </c>
      <c r="AN22" s="1105" t="str">
        <f t="shared" si="3"/>
        <v/>
      </c>
      <c r="AO22" s="1105" t="str">
        <f t="shared" si="3"/>
        <v/>
      </c>
      <c r="AP22" s="1105"/>
      <c r="AQ22" s="1105"/>
      <c r="AR22" s="1105"/>
      <c r="AS22" s="1106"/>
    </row>
    <row r="23" spans="1:49" outlineLevel="2">
      <c r="A23" s="1216"/>
      <c r="B23" s="1210" t="s">
        <v>1288</v>
      </c>
      <c r="C23" s="1191">
        <v>45731</v>
      </c>
      <c r="D23" s="1192" t="b">
        <v>0</v>
      </c>
      <c r="F23" s="1107">
        <f t="shared" ref="F23:AO23" si="4">IF(COLUMN(F23)-COLUMN($F$23)+1 &lt;= $C$24,
   DATE(YEAR($C$23), MONTH($C$23) + COLUMN(F23)-COLUMN($F$23), DAY($C$23) + IF($D$23, 0, $D$25)),
   "")</f>
        <v>45761</v>
      </c>
      <c r="G23" s="855">
        <f t="shared" si="4"/>
        <v>45792</v>
      </c>
      <c r="H23" s="855">
        <f t="shared" si="4"/>
        <v>45822</v>
      </c>
      <c r="I23" s="855">
        <f t="shared" si="4"/>
        <v>45853</v>
      </c>
      <c r="J23" s="855">
        <f t="shared" si="4"/>
        <v>45883</v>
      </c>
      <c r="K23" s="855">
        <f t="shared" si="4"/>
        <v>45914</v>
      </c>
      <c r="L23" s="855" t="str">
        <f t="shared" si="4"/>
        <v/>
      </c>
      <c r="M23" s="855" t="str">
        <f t="shared" si="4"/>
        <v/>
      </c>
      <c r="N23" s="855" t="str">
        <f t="shared" si="4"/>
        <v/>
      </c>
      <c r="O23" s="855" t="str">
        <f t="shared" si="4"/>
        <v/>
      </c>
      <c r="P23" s="855" t="str">
        <f t="shared" si="4"/>
        <v/>
      </c>
      <c r="Q23" s="855" t="str">
        <f t="shared" si="4"/>
        <v/>
      </c>
      <c r="R23" s="855" t="str">
        <f t="shared" si="4"/>
        <v/>
      </c>
      <c r="S23" s="855" t="str">
        <f t="shared" si="4"/>
        <v/>
      </c>
      <c r="T23" s="855" t="str">
        <f t="shared" si="4"/>
        <v/>
      </c>
      <c r="U23" s="855" t="str">
        <f t="shared" si="4"/>
        <v/>
      </c>
      <c r="V23" s="855" t="str">
        <f t="shared" si="4"/>
        <v/>
      </c>
      <c r="W23" s="855" t="str">
        <f t="shared" si="4"/>
        <v/>
      </c>
      <c r="X23" s="855" t="str">
        <f t="shared" si="4"/>
        <v/>
      </c>
      <c r="Y23" s="855" t="str">
        <f t="shared" si="4"/>
        <v/>
      </c>
      <c r="Z23" s="855" t="str">
        <f t="shared" si="4"/>
        <v/>
      </c>
      <c r="AA23" s="855" t="str">
        <f t="shared" si="4"/>
        <v/>
      </c>
      <c r="AB23" s="855" t="str">
        <f t="shared" si="4"/>
        <v/>
      </c>
      <c r="AC23" s="855" t="str">
        <f t="shared" si="4"/>
        <v/>
      </c>
      <c r="AD23" s="855" t="str">
        <f t="shared" si="4"/>
        <v/>
      </c>
      <c r="AE23" s="855" t="str">
        <f t="shared" si="4"/>
        <v/>
      </c>
      <c r="AF23" s="855" t="str">
        <f t="shared" si="4"/>
        <v/>
      </c>
      <c r="AG23" s="855" t="str">
        <f t="shared" si="4"/>
        <v/>
      </c>
      <c r="AH23" s="855" t="str">
        <f t="shared" si="4"/>
        <v/>
      </c>
      <c r="AI23" s="855" t="str">
        <f t="shared" si="4"/>
        <v/>
      </c>
      <c r="AJ23" s="855" t="str">
        <f t="shared" si="4"/>
        <v/>
      </c>
      <c r="AK23" s="855" t="str">
        <f t="shared" si="4"/>
        <v/>
      </c>
      <c r="AL23" s="855" t="str">
        <f t="shared" si="4"/>
        <v/>
      </c>
      <c r="AM23" s="855" t="str">
        <f t="shared" si="4"/>
        <v/>
      </c>
      <c r="AN23" s="855" t="str">
        <f t="shared" si="4"/>
        <v/>
      </c>
      <c r="AO23" s="855" t="str">
        <f t="shared" si="4"/>
        <v/>
      </c>
      <c r="AS23" s="1108"/>
    </row>
    <row r="24" spans="1:49" outlineLevel="2">
      <c r="A24" s="1216"/>
      <c r="B24" s="1210" t="s">
        <v>1314</v>
      </c>
      <c r="C24" s="1195">
        <v>6</v>
      </c>
      <c r="D24" s="1196" t="s">
        <v>1291</v>
      </c>
      <c r="E24" s="253"/>
      <c r="F24" s="1109">
        <f t="shared" ref="F24:AO24" si="5">IF(COLUMN(F23)-COLUMN($F$23)+1 &lt;= $C$24, $C$25 / $C$24, "")</f>
        <v>3434.0266666666666</v>
      </c>
      <c r="G24" s="1110">
        <f t="shared" si="5"/>
        <v>3434.0266666666666</v>
      </c>
      <c r="H24" s="1110">
        <f t="shared" si="5"/>
        <v>3434.0266666666666</v>
      </c>
      <c r="I24" s="1110">
        <f t="shared" si="5"/>
        <v>3434.0266666666666</v>
      </c>
      <c r="J24" s="1110">
        <f t="shared" si="5"/>
        <v>3434.0266666666666</v>
      </c>
      <c r="K24" s="1110">
        <f t="shared" si="5"/>
        <v>3434.0266666666666</v>
      </c>
      <c r="L24" s="1110" t="str">
        <f t="shared" si="5"/>
        <v/>
      </c>
      <c r="M24" s="1110" t="str">
        <f t="shared" si="5"/>
        <v/>
      </c>
      <c r="N24" s="1110" t="str">
        <f t="shared" si="5"/>
        <v/>
      </c>
      <c r="O24" s="1110" t="str">
        <f t="shared" si="5"/>
        <v/>
      </c>
      <c r="P24" s="1110" t="str">
        <f t="shared" si="5"/>
        <v/>
      </c>
      <c r="Q24" s="1110" t="str">
        <f t="shared" si="5"/>
        <v/>
      </c>
      <c r="R24" s="1110" t="str">
        <f t="shared" si="5"/>
        <v/>
      </c>
      <c r="S24" s="1110" t="str">
        <f t="shared" si="5"/>
        <v/>
      </c>
      <c r="T24" s="1110" t="str">
        <f t="shared" si="5"/>
        <v/>
      </c>
      <c r="U24" s="1110" t="str">
        <f t="shared" si="5"/>
        <v/>
      </c>
      <c r="V24" s="1110" t="str">
        <f t="shared" si="5"/>
        <v/>
      </c>
      <c r="W24" s="1110" t="str">
        <f t="shared" si="5"/>
        <v/>
      </c>
      <c r="X24" s="1110" t="str">
        <f t="shared" si="5"/>
        <v/>
      </c>
      <c r="Y24" s="1110" t="str">
        <f t="shared" si="5"/>
        <v/>
      </c>
      <c r="Z24" s="1110" t="str">
        <f t="shared" si="5"/>
        <v/>
      </c>
      <c r="AA24" s="1110" t="str">
        <f t="shared" si="5"/>
        <v/>
      </c>
      <c r="AB24" s="1110" t="str">
        <f t="shared" si="5"/>
        <v/>
      </c>
      <c r="AC24" s="1110" t="str">
        <f t="shared" si="5"/>
        <v/>
      </c>
      <c r="AD24" s="1110" t="str">
        <f t="shared" si="5"/>
        <v/>
      </c>
      <c r="AE24" s="1110" t="str">
        <f t="shared" si="5"/>
        <v/>
      </c>
      <c r="AF24" s="1110" t="str">
        <f t="shared" si="5"/>
        <v/>
      </c>
      <c r="AG24" s="1110" t="str">
        <f t="shared" si="5"/>
        <v/>
      </c>
      <c r="AH24" s="1110" t="str">
        <f t="shared" si="5"/>
        <v/>
      </c>
      <c r="AI24" s="1110" t="str">
        <f t="shared" si="5"/>
        <v/>
      </c>
      <c r="AJ24" s="1110" t="str">
        <f t="shared" si="5"/>
        <v/>
      </c>
      <c r="AK24" s="1110" t="str">
        <f t="shared" si="5"/>
        <v/>
      </c>
      <c r="AL24" s="1110" t="str">
        <f t="shared" si="5"/>
        <v/>
      </c>
      <c r="AM24" s="1110" t="str">
        <f t="shared" si="5"/>
        <v/>
      </c>
      <c r="AN24" s="1110" t="str">
        <f t="shared" si="5"/>
        <v/>
      </c>
      <c r="AO24" s="1110" t="str">
        <f t="shared" si="5"/>
        <v/>
      </c>
      <c r="AS24" s="1108"/>
    </row>
    <row r="25" spans="1:49" ht="15.75" outlineLevel="2" thickBot="1">
      <c r="A25" s="1216"/>
      <c r="B25" s="1211" t="s">
        <v>1287</v>
      </c>
      <c r="C25" s="1200">
        <f>'ESTUDO _ VIABILIDADE'!M19</f>
        <v>20604.16</v>
      </c>
      <c r="D25" s="1201">
        <v>30</v>
      </c>
      <c r="F25" s="1111"/>
      <c r="G25" s="1112"/>
      <c r="H25" s="1112"/>
      <c r="I25" s="1112"/>
      <c r="J25" s="1112"/>
      <c r="K25" s="1112"/>
      <c r="L25" s="1112"/>
      <c r="M25" s="1112"/>
      <c r="N25" s="1112"/>
      <c r="O25" s="1112"/>
      <c r="P25" s="1112"/>
      <c r="Q25" s="1112"/>
      <c r="R25" s="1112"/>
      <c r="S25" s="1112"/>
      <c r="T25" s="1112"/>
      <c r="U25" s="1112"/>
      <c r="V25" s="1112"/>
      <c r="W25" s="1112"/>
      <c r="X25" s="1112"/>
      <c r="Y25" s="1112"/>
      <c r="Z25" s="1112"/>
      <c r="AA25" s="1112"/>
      <c r="AB25" s="1113"/>
      <c r="AC25" s="1113"/>
      <c r="AD25" s="1113"/>
      <c r="AE25" s="1113"/>
      <c r="AF25" s="1113"/>
      <c r="AG25" s="1113"/>
      <c r="AH25" s="1113"/>
      <c r="AI25" s="1113"/>
      <c r="AJ25" s="1113"/>
      <c r="AK25" s="1113"/>
      <c r="AL25" s="1113"/>
      <c r="AM25" s="1113"/>
      <c r="AN25" s="1113"/>
      <c r="AO25" s="1113"/>
      <c r="AP25" s="1113"/>
      <c r="AQ25" s="1113"/>
      <c r="AR25" s="1113"/>
      <c r="AS25" s="1114"/>
    </row>
    <row r="26" spans="1:49" ht="16.5" outlineLevel="2" thickTop="1" thickBot="1">
      <c r="A26" s="1216"/>
      <c r="B26" s="1204"/>
      <c r="C26" s="1184"/>
      <c r="D26" s="1205"/>
    </row>
    <row r="27" spans="1:49" ht="16.5" outlineLevel="2" thickTop="1" thickBot="1">
      <c r="A27" s="1216"/>
      <c r="B27" s="1212" t="s">
        <v>1294</v>
      </c>
      <c r="C27" s="1184"/>
      <c r="D27" s="1184"/>
    </row>
    <row r="28" spans="1:49" ht="16.5" outlineLevel="2" thickTop="1" thickBot="1">
      <c r="A28" s="1216"/>
      <c r="B28" s="1184"/>
      <c r="C28" s="1184"/>
      <c r="D28" s="1184"/>
    </row>
    <row r="29" spans="1:49" s="178" customFormat="1" ht="30.75" outlineLevel="2" thickTop="1">
      <c r="A29" s="1216"/>
      <c r="B29" s="1209" t="s">
        <v>1289</v>
      </c>
      <c r="C29" s="1186">
        <f ca="1">TODAY()</f>
        <v>45823</v>
      </c>
      <c r="D29" s="1187" t="s">
        <v>1290</v>
      </c>
      <c r="E29" s="363"/>
      <c r="F29" s="1104" t="str">
        <f t="shared" ref="F29:AW29" si="6">IF(ISNUMBER(F30), TEXT(COLUMN(F29)-COLUMN($F$29)+1, "0") &amp; "ª parcela", "")</f>
        <v>1ª parcela</v>
      </c>
      <c r="G29" s="1105" t="str">
        <f t="shared" si="6"/>
        <v>2ª parcela</v>
      </c>
      <c r="H29" s="1105" t="str">
        <f t="shared" si="6"/>
        <v>3ª parcela</v>
      </c>
      <c r="I29" s="1105" t="str">
        <f t="shared" si="6"/>
        <v>4ª parcela</v>
      </c>
      <c r="J29" s="1105" t="str">
        <f t="shared" si="6"/>
        <v>5ª parcela</v>
      </c>
      <c r="K29" s="1105" t="str">
        <f t="shared" si="6"/>
        <v>6ª parcela</v>
      </c>
      <c r="L29" s="1105" t="str">
        <f t="shared" si="6"/>
        <v/>
      </c>
      <c r="M29" s="1105" t="str">
        <f t="shared" si="6"/>
        <v/>
      </c>
      <c r="N29" s="1105" t="str">
        <f t="shared" si="6"/>
        <v/>
      </c>
      <c r="O29" s="1105" t="str">
        <f t="shared" si="6"/>
        <v/>
      </c>
      <c r="P29" s="1105" t="str">
        <f t="shared" si="6"/>
        <v/>
      </c>
      <c r="Q29" s="1105" t="str">
        <f t="shared" si="6"/>
        <v/>
      </c>
      <c r="R29" s="1105" t="str">
        <f t="shared" si="6"/>
        <v/>
      </c>
      <c r="S29" s="1105" t="str">
        <f t="shared" si="6"/>
        <v/>
      </c>
      <c r="T29" s="1105" t="str">
        <f t="shared" si="6"/>
        <v/>
      </c>
      <c r="U29" s="1105" t="str">
        <f t="shared" si="6"/>
        <v/>
      </c>
      <c r="V29" s="1105" t="str">
        <f t="shared" si="6"/>
        <v/>
      </c>
      <c r="W29" s="1105" t="str">
        <f t="shared" si="6"/>
        <v/>
      </c>
      <c r="X29" s="1105" t="str">
        <f t="shared" si="6"/>
        <v/>
      </c>
      <c r="Y29" s="1105" t="str">
        <f t="shared" si="6"/>
        <v/>
      </c>
      <c r="Z29" s="1105" t="str">
        <f t="shared" si="6"/>
        <v/>
      </c>
      <c r="AA29" s="1105" t="str">
        <f t="shared" si="6"/>
        <v/>
      </c>
      <c r="AB29" s="1105" t="str">
        <f t="shared" si="6"/>
        <v/>
      </c>
      <c r="AC29" s="1105" t="str">
        <f t="shared" si="6"/>
        <v/>
      </c>
      <c r="AD29" s="1105" t="str">
        <f t="shared" si="6"/>
        <v/>
      </c>
      <c r="AE29" s="1105" t="str">
        <f t="shared" si="6"/>
        <v/>
      </c>
      <c r="AF29" s="1105" t="str">
        <f t="shared" si="6"/>
        <v/>
      </c>
      <c r="AG29" s="1105" t="str">
        <f t="shared" si="6"/>
        <v/>
      </c>
      <c r="AH29" s="1105" t="str">
        <f t="shared" si="6"/>
        <v/>
      </c>
      <c r="AI29" s="1105" t="str">
        <f t="shared" si="6"/>
        <v/>
      </c>
      <c r="AJ29" s="1105" t="str">
        <f t="shared" si="6"/>
        <v/>
      </c>
      <c r="AK29" s="1105" t="str">
        <f t="shared" si="6"/>
        <v/>
      </c>
      <c r="AL29" s="1105" t="str">
        <f t="shared" si="6"/>
        <v/>
      </c>
      <c r="AM29" s="1105" t="str">
        <f t="shared" si="6"/>
        <v/>
      </c>
      <c r="AN29" s="1105" t="str">
        <f t="shared" si="6"/>
        <v/>
      </c>
      <c r="AO29" s="1105" t="str">
        <f t="shared" si="6"/>
        <v/>
      </c>
      <c r="AP29" s="1105" t="str">
        <f t="shared" si="6"/>
        <v/>
      </c>
      <c r="AQ29" s="1105" t="str">
        <f t="shared" si="6"/>
        <v/>
      </c>
      <c r="AR29" s="1105" t="str">
        <f t="shared" si="6"/>
        <v/>
      </c>
      <c r="AS29" s="1106" t="str">
        <f t="shared" si="6"/>
        <v/>
      </c>
      <c r="AT29" s="178" t="str">
        <f t="shared" si="6"/>
        <v/>
      </c>
      <c r="AU29" s="178" t="str">
        <f t="shared" si="6"/>
        <v/>
      </c>
      <c r="AV29" s="178" t="str">
        <f t="shared" si="6"/>
        <v/>
      </c>
      <c r="AW29" s="178" t="str">
        <f t="shared" si="6"/>
        <v/>
      </c>
    </row>
    <row r="30" spans="1:49" outlineLevel="2">
      <c r="A30" s="1216"/>
      <c r="B30" s="1210" t="s">
        <v>1288</v>
      </c>
      <c r="C30" s="1191">
        <v>45703</v>
      </c>
      <c r="D30" s="1192" t="b">
        <v>0</v>
      </c>
      <c r="F30" s="1107">
        <f t="shared" ref="F30:AW30" si="7">IF(COLUMN(F30)-COLUMN($F$23)+1 &lt;= $C$31,
   DATE(YEAR($C$30), MONTH($C$30) + COLUMN(F30)-COLUMN($F$23), DAY($C$30) + IF($D$30, 0, $D$32)),
   "")</f>
        <v>45718</v>
      </c>
      <c r="G30" s="855">
        <f t="shared" si="7"/>
        <v>45746</v>
      </c>
      <c r="H30" s="855">
        <f t="shared" si="7"/>
        <v>45777</v>
      </c>
      <c r="I30" s="855">
        <f t="shared" si="7"/>
        <v>45807</v>
      </c>
      <c r="J30" s="855">
        <f t="shared" si="7"/>
        <v>45838</v>
      </c>
      <c r="K30" s="855">
        <f t="shared" si="7"/>
        <v>45868</v>
      </c>
      <c r="L30" s="855" t="str">
        <f t="shared" si="7"/>
        <v/>
      </c>
      <c r="M30" s="855" t="str">
        <f t="shared" si="7"/>
        <v/>
      </c>
      <c r="N30" s="855" t="str">
        <f t="shared" si="7"/>
        <v/>
      </c>
      <c r="O30" s="855" t="str">
        <f t="shared" si="7"/>
        <v/>
      </c>
      <c r="P30" s="855" t="str">
        <f t="shared" si="7"/>
        <v/>
      </c>
      <c r="Q30" s="855" t="str">
        <f t="shared" si="7"/>
        <v/>
      </c>
      <c r="R30" s="855" t="str">
        <f t="shared" si="7"/>
        <v/>
      </c>
      <c r="S30" s="855" t="str">
        <f t="shared" si="7"/>
        <v/>
      </c>
      <c r="T30" s="855" t="str">
        <f t="shared" si="7"/>
        <v/>
      </c>
      <c r="U30" s="855" t="str">
        <f t="shared" si="7"/>
        <v/>
      </c>
      <c r="V30" s="855" t="str">
        <f t="shared" si="7"/>
        <v/>
      </c>
      <c r="W30" s="855" t="str">
        <f t="shared" si="7"/>
        <v/>
      </c>
      <c r="X30" s="855" t="str">
        <f t="shared" si="7"/>
        <v/>
      </c>
      <c r="Y30" s="855" t="str">
        <f t="shared" si="7"/>
        <v/>
      </c>
      <c r="Z30" s="855" t="str">
        <f t="shared" si="7"/>
        <v/>
      </c>
      <c r="AA30" s="855" t="str">
        <f t="shared" si="7"/>
        <v/>
      </c>
      <c r="AB30" s="855" t="str">
        <f t="shared" si="7"/>
        <v/>
      </c>
      <c r="AC30" s="855" t="str">
        <f t="shared" si="7"/>
        <v/>
      </c>
      <c r="AD30" s="855" t="str">
        <f t="shared" si="7"/>
        <v/>
      </c>
      <c r="AE30" s="855" t="str">
        <f t="shared" si="7"/>
        <v/>
      </c>
      <c r="AF30" s="855" t="str">
        <f t="shared" si="7"/>
        <v/>
      </c>
      <c r="AG30" s="855" t="str">
        <f t="shared" si="7"/>
        <v/>
      </c>
      <c r="AH30" s="855" t="str">
        <f t="shared" si="7"/>
        <v/>
      </c>
      <c r="AI30" s="855" t="str">
        <f t="shared" si="7"/>
        <v/>
      </c>
      <c r="AJ30" s="855" t="str">
        <f t="shared" si="7"/>
        <v/>
      </c>
      <c r="AK30" s="855" t="str">
        <f t="shared" si="7"/>
        <v/>
      </c>
      <c r="AL30" s="855" t="str">
        <f t="shared" si="7"/>
        <v/>
      </c>
      <c r="AM30" s="855" t="str">
        <f t="shared" si="7"/>
        <v/>
      </c>
      <c r="AN30" s="855" t="str">
        <f t="shared" si="7"/>
        <v/>
      </c>
      <c r="AO30" s="855" t="str">
        <f t="shared" si="7"/>
        <v/>
      </c>
      <c r="AP30" s="253" t="str">
        <f t="shared" si="7"/>
        <v/>
      </c>
      <c r="AQ30" s="253" t="str">
        <f t="shared" si="7"/>
        <v/>
      </c>
      <c r="AR30" s="253" t="str">
        <f t="shared" si="7"/>
        <v/>
      </c>
      <c r="AS30" s="1108" t="str">
        <f t="shared" si="7"/>
        <v/>
      </c>
      <c r="AT30" s="855" t="str">
        <f t="shared" si="7"/>
        <v/>
      </c>
      <c r="AU30" s="855" t="str">
        <f t="shared" si="7"/>
        <v/>
      </c>
      <c r="AV30" s="855" t="str">
        <f t="shared" si="7"/>
        <v/>
      </c>
      <c r="AW30" s="855" t="str">
        <f t="shared" si="7"/>
        <v/>
      </c>
    </row>
    <row r="31" spans="1:49" outlineLevel="2">
      <c r="A31" s="1216"/>
      <c r="B31" s="1210" t="s">
        <v>1314</v>
      </c>
      <c r="C31" s="1195">
        <v>6</v>
      </c>
      <c r="D31" s="1196" t="s">
        <v>1291</v>
      </c>
      <c r="E31" s="253"/>
      <c r="F31" s="1109">
        <f t="shared" ref="F31:AW31" si="8">IF(COLUMN(F30)-COLUMN($F$30)+1 &lt;= $C$31, $C$32 / $C$31, "")</f>
        <v>2000</v>
      </c>
      <c r="G31" s="1110">
        <f t="shared" si="8"/>
        <v>2000</v>
      </c>
      <c r="H31" s="1110">
        <f t="shared" si="8"/>
        <v>2000</v>
      </c>
      <c r="I31" s="1110">
        <f t="shared" si="8"/>
        <v>2000</v>
      </c>
      <c r="J31" s="1110">
        <f t="shared" si="8"/>
        <v>2000</v>
      </c>
      <c r="K31" s="1110">
        <f t="shared" si="8"/>
        <v>2000</v>
      </c>
      <c r="L31" s="1110" t="str">
        <f t="shared" si="8"/>
        <v/>
      </c>
      <c r="M31" s="1110" t="str">
        <f t="shared" si="8"/>
        <v/>
      </c>
      <c r="N31" s="1110" t="str">
        <f t="shared" si="8"/>
        <v/>
      </c>
      <c r="O31" s="1110" t="str">
        <f t="shared" si="8"/>
        <v/>
      </c>
      <c r="P31" s="1110" t="str">
        <f t="shared" si="8"/>
        <v/>
      </c>
      <c r="Q31" s="1110" t="str">
        <f t="shared" si="8"/>
        <v/>
      </c>
      <c r="R31" s="1110" t="str">
        <f t="shared" si="8"/>
        <v/>
      </c>
      <c r="S31" s="1110" t="str">
        <f t="shared" si="8"/>
        <v/>
      </c>
      <c r="T31" s="1110" t="str">
        <f t="shared" si="8"/>
        <v/>
      </c>
      <c r="U31" s="1110" t="str">
        <f t="shared" si="8"/>
        <v/>
      </c>
      <c r="V31" s="1110" t="str">
        <f t="shared" si="8"/>
        <v/>
      </c>
      <c r="W31" s="1110" t="str">
        <f t="shared" si="8"/>
        <v/>
      </c>
      <c r="X31" s="1110" t="str">
        <f t="shared" si="8"/>
        <v/>
      </c>
      <c r="Y31" s="1110" t="str">
        <f t="shared" si="8"/>
        <v/>
      </c>
      <c r="Z31" s="1110" t="str">
        <f t="shared" si="8"/>
        <v/>
      </c>
      <c r="AA31" s="1110" t="str">
        <f t="shared" si="8"/>
        <v/>
      </c>
      <c r="AB31" s="1110" t="str">
        <f t="shared" si="8"/>
        <v/>
      </c>
      <c r="AC31" s="1110" t="str">
        <f t="shared" si="8"/>
        <v/>
      </c>
      <c r="AD31" s="1110" t="str">
        <f t="shared" si="8"/>
        <v/>
      </c>
      <c r="AE31" s="1110" t="str">
        <f t="shared" si="8"/>
        <v/>
      </c>
      <c r="AF31" s="1110" t="str">
        <f t="shared" si="8"/>
        <v/>
      </c>
      <c r="AG31" s="1110" t="str">
        <f t="shared" si="8"/>
        <v/>
      </c>
      <c r="AH31" s="1110" t="str">
        <f t="shared" si="8"/>
        <v/>
      </c>
      <c r="AI31" s="1110" t="str">
        <f t="shared" si="8"/>
        <v/>
      </c>
      <c r="AJ31" s="1110" t="str">
        <f t="shared" si="8"/>
        <v/>
      </c>
      <c r="AK31" s="1110" t="str">
        <f t="shared" si="8"/>
        <v/>
      </c>
      <c r="AL31" s="1110" t="str">
        <f t="shared" si="8"/>
        <v/>
      </c>
      <c r="AM31" s="1110" t="str">
        <f t="shared" si="8"/>
        <v/>
      </c>
      <c r="AN31" s="1110" t="str">
        <f t="shared" si="8"/>
        <v/>
      </c>
      <c r="AO31" s="1110" t="str">
        <f t="shared" si="8"/>
        <v/>
      </c>
      <c r="AP31" s="253" t="str">
        <f t="shared" si="8"/>
        <v/>
      </c>
      <c r="AQ31" s="253" t="str">
        <f t="shared" si="8"/>
        <v/>
      </c>
      <c r="AR31" s="253" t="str">
        <f t="shared" si="8"/>
        <v/>
      </c>
      <c r="AS31" s="1108" t="str">
        <f t="shared" si="8"/>
        <v/>
      </c>
      <c r="AT31" s="856" t="str">
        <f t="shared" si="8"/>
        <v/>
      </c>
      <c r="AU31" s="856" t="str">
        <f t="shared" si="8"/>
        <v/>
      </c>
      <c r="AV31" s="856" t="str">
        <f t="shared" si="8"/>
        <v/>
      </c>
      <c r="AW31" s="856" t="str">
        <f t="shared" si="8"/>
        <v/>
      </c>
    </row>
    <row r="32" spans="1:49" ht="15.75" outlineLevel="2" thickBot="1">
      <c r="A32" s="1216"/>
      <c r="B32" s="1211" t="s">
        <v>1287</v>
      </c>
      <c r="C32" s="1200">
        <v>12000</v>
      </c>
      <c r="D32" s="1201">
        <v>15</v>
      </c>
      <c r="F32" s="1111"/>
      <c r="G32" s="1112"/>
      <c r="H32" s="1112"/>
      <c r="I32" s="1112"/>
      <c r="J32" s="1112"/>
      <c r="K32" s="1112"/>
      <c r="L32" s="1112"/>
      <c r="M32" s="1112"/>
      <c r="N32" s="1112"/>
      <c r="O32" s="1112"/>
      <c r="P32" s="1112"/>
      <c r="Q32" s="1112"/>
      <c r="R32" s="1112"/>
      <c r="S32" s="1112"/>
      <c r="T32" s="1112"/>
      <c r="U32" s="1112"/>
      <c r="V32" s="1112"/>
      <c r="W32" s="1112"/>
      <c r="X32" s="1112"/>
      <c r="Y32" s="1112"/>
      <c r="Z32" s="1112"/>
      <c r="AA32" s="1112"/>
      <c r="AB32" s="1113"/>
      <c r="AC32" s="1113"/>
      <c r="AD32" s="1113"/>
      <c r="AE32" s="1113"/>
      <c r="AF32" s="1113"/>
      <c r="AG32" s="1113"/>
      <c r="AH32" s="1113"/>
      <c r="AI32" s="1113"/>
      <c r="AJ32" s="1113"/>
      <c r="AK32" s="1113"/>
      <c r="AL32" s="1113"/>
      <c r="AM32" s="1113"/>
      <c r="AN32" s="1113"/>
      <c r="AO32" s="1113"/>
      <c r="AP32" s="1113"/>
      <c r="AQ32" s="1113"/>
      <c r="AR32" s="1113"/>
      <c r="AS32" s="1114"/>
    </row>
    <row r="33" spans="1:48" ht="16.5" outlineLevel="2" thickTop="1" thickBot="1">
      <c r="A33" s="1216"/>
      <c r="B33" s="1204"/>
      <c r="C33" s="1184"/>
      <c r="D33" s="1205"/>
    </row>
    <row r="34" spans="1:48" ht="16.5" outlineLevel="2" thickTop="1" thickBot="1">
      <c r="A34" s="1216"/>
      <c r="B34" s="1212" t="s">
        <v>1295</v>
      </c>
      <c r="C34" s="1184"/>
      <c r="D34" s="1184"/>
    </row>
    <row r="35" spans="1:48" ht="16.5" outlineLevel="2" thickTop="1" thickBot="1">
      <c r="A35" s="1216"/>
      <c r="B35" s="1184"/>
      <c r="C35" s="1184"/>
      <c r="D35" s="1184"/>
    </row>
    <row r="36" spans="1:48" s="178" customFormat="1" ht="30.75" outlineLevel="2" thickTop="1">
      <c r="A36" s="1216"/>
      <c r="B36" s="1209" t="s">
        <v>1289</v>
      </c>
      <c r="C36" s="1186">
        <f ca="1">TODAY()</f>
        <v>45823</v>
      </c>
      <c r="D36" s="1187" t="s">
        <v>1290</v>
      </c>
      <c r="E36" s="363"/>
      <c r="F36" s="1104" t="str">
        <f t="shared" ref="F36:AV36" si="9">IF(ISNUMBER(F37), TEXT(COLUMN(F36)-COLUMN($F$36)+1, "0") &amp; "ª parcela", "")</f>
        <v>1ª parcela</v>
      </c>
      <c r="G36" s="1105" t="str">
        <f t="shared" si="9"/>
        <v>2ª parcela</v>
      </c>
      <c r="H36" s="1105" t="str">
        <f t="shared" si="9"/>
        <v>3ª parcela</v>
      </c>
      <c r="I36" s="1105" t="str">
        <f t="shared" si="9"/>
        <v>4ª parcela</v>
      </c>
      <c r="J36" s="1105" t="str">
        <f t="shared" si="9"/>
        <v>5ª parcela</v>
      </c>
      <c r="K36" s="1105" t="str">
        <f t="shared" si="9"/>
        <v>6ª parcela</v>
      </c>
      <c r="L36" s="1105" t="str">
        <f t="shared" si="9"/>
        <v/>
      </c>
      <c r="M36" s="1105" t="str">
        <f t="shared" si="9"/>
        <v/>
      </c>
      <c r="N36" s="1105" t="str">
        <f t="shared" si="9"/>
        <v/>
      </c>
      <c r="O36" s="1105" t="str">
        <f t="shared" si="9"/>
        <v/>
      </c>
      <c r="P36" s="1105" t="str">
        <f t="shared" si="9"/>
        <v/>
      </c>
      <c r="Q36" s="1105" t="str">
        <f t="shared" si="9"/>
        <v/>
      </c>
      <c r="R36" s="1105" t="str">
        <f t="shared" si="9"/>
        <v/>
      </c>
      <c r="S36" s="1105" t="str">
        <f t="shared" si="9"/>
        <v/>
      </c>
      <c r="T36" s="1105" t="str">
        <f t="shared" si="9"/>
        <v/>
      </c>
      <c r="U36" s="1105" t="str">
        <f t="shared" si="9"/>
        <v/>
      </c>
      <c r="V36" s="1105" t="str">
        <f t="shared" si="9"/>
        <v/>
      </c>
      <c r="W36" s="1105" t="str">
        <f t="shared" si="9"/>
        <v/>
      </c>
      <c r="X36" s="1105" t="str">
        <f t="shared" si="9"/>
        <v/>
      </c>
      <c r="Y36" s="1105" t="str">
        <f t="shared" si="9"/>
        <v/>
      </c>
      <c r="Z36" s="1105" t="str">
        <f t="shared" si="9"/>
        <v/>
      </c>
      <c r="AA36" s="1105" t="str">
        <f t="shared" si="9"/>
        <v/>
      </c>
      <c r="AB36" s="1105" t="str">
        <f t="shared" si="9"/>
        <v/>
      </c>
      <c r="AC36" s="1105" t="str">
        <f t="shared" si="9"/>
        <v/>
      </c>
      <c r="AD36" s="1105" t="str">
        <f t="shared" si="9"/>
        <v/>
      </c>
      <c r="AE36" s="1105" t="str">
        <f t="shared" si="9"/>
        <v/>
      </c>
      <c r="AF36" s="1105" t="str">
        <f t="shared" si="9"/>
        <v/>
      </c>
      <c r="AG36" s="1105" t="str">
        <f t="shared" si="9"/>
        <v/>
      </c>
      <c r="AH36" s="1105" t="str">
        <f t="shared" si="9"/>
        <v/>
      </c>
      <c r="AI36" s="1105" t="str">
        <f t="shared" si="9"/>
        <v/>
      </c>
      <c r="AJ36" s="1105" t="str">
        <f t="shared" si="9"/>
        <v/>
      </c>
      <c r="AK36" s="1105" t="str">
        <f t="shared" si="9"/>
        <v/>
      </c>
      <c r="AL36" s="1105" t="str">
        <f t="shared" si="9"/>
        <v/>
      </c>
      <c r="AM36" s="1105" t="str">
        <f t="shared" si="9"/>
        <v/>
      </c>
      <c r="AN36" s="1105" t="str">
        <f t="shared" si="9"/>
        <v/>
      </c>
      <c r="AO36" s="1105" t="str">
        <f t="shared" si="9"/>
        <v/>
      </c>
      <c r="AP36" s="1105" t="str">
        <f t="shared" si="9"/>
        <v/>
      </c>
      <c r="AQ36" s="1105" t="str">
        <f t="shared" si="9"/>
        <v/>
      </c>
      <c r="AR36" s="1105" t="str">
        <f t="shared" si="9"/>
        <v/>
      </c>
      <c r="AS36" s="1106" t="str">
        <f t="shared" si="9"/>
        <v/>
      </c>
      <c r="AT36" s="178" t="str">
        <f t="shared" si="9"/>
        <v/>
      </c>
      <c r="AU36" s="178" t="str">
        <f t="shared" si="9"/>
        <v/>
      </c>
      <c r="AV36" s="178" t="str">
        <f t="shared" si="9"/>
        <v/>
      </c>
    </row>
    <row r="37" spans="1:48" outlineLevel="2">
      <c r="A37" s="1216"/>
      <c r="B37" s="1210" t="s">
        <v>1288</v>
      </c>
      <c r="C37" s="1191">
        <v>45703</v>
      </c>
      <c r="D37" s="1192" t="b">
        <v>0</v>
      </c>
      <c r="F37" s="1107">
        <f t="shared" ref="F37:AV37" si="10">IF(COLUMN(F37)-COLUMN($F$23)+1 &lt;= $C$38,
   DATE(YEAR($C$37), MONTH($C$37) + COLUMN(F37)-COLUMN($F$23), DAY($C$37) + IF($D$37, 0, $D$39)),
   "")</f>
        <v>45718</v>
      </c>
      <c r="G37" s="855">
        <f t="shared" si="10"/>
        <v>45746</v>
      </c>
      <c r="H37" s="855">
        <f t="shared" si="10"/>
        <v>45777</v>
      </c>
      <c r="I37" s="855">
        <f t="shared" si="10"/>
        <v>45807</v>
      </c>
      <c r="J37" s="855">
        <f t="shared" si="10"/>
        <v>45838</v>
      </c>
      <c r="K37" s="855">
        <f t="shared" si="10"/>
        <v>45868</v>
      </c>
      <c r="L37" s="855" t="str">
        <f t="shared" si="10"/>
        <v/>
      </c>
      <c r="M37" s="855" t="str">
        <f t="shared" si="10"/>
        <v/>
      </c>
      <c r="N37" s="855" t="str">
        <f t="shared" si="10"/>
        <v/>
      </c>
      <c r="O37" s="855" t="str">
        <f t="shared" si="10"/>
        <v/>
      </c>
      <c r="P37" s="855" t="str">
        <f t="shared" si="10"/>
        <v/>
      </c>
      <c r="Q37" s="855" t="str">
        <f t="shared" si="10"/>
        <v/>
      </c>
      <c r="R37" s="855" t="str">
        <f t="shared" si="10"/>
        <v/>
      </c>
      <c r="S37" s="855" t="str">
        <f t="shared" si="10"/>
        <v/>
      </c>
      <c r="T37" s="855" t="str">
        <f t="shared" si="10"/>
        <v/>
      </c>
      <c r="U37" s="855" t="str">
        <f t="shared" si="10"/>
        <v/>
      </c>
      <c r="V37" s="855" t="str">
        <f t="shared" si="10"/>
        <v/>
      </c>
      <c r="W37" s="855" t="str">
        <f t="shared" si="10"/>
        <v/>
      </c>
      <c r="X37" s="855" t="str">
        <f t="shared" si="10"/>
        <v/>
      </c>
      <c r="Y37" s="855" t="str">
        <f t="shared" si="10"/>
        <v/>
      </c>
      <c r="Z37" s="855" t="str">
        <f t="shared" si="10"/>
        <v/>
      </c>
      <c r="AA37" s="855" t="str">
        <f t="shared" si="10"/>
        <v/>
      </c>
      <c r="AB37" s="855" t="str">
        <f t="shared" si="10"/>
        <v/>
      </c>
      <c r="AC37" s="855" t="str">
        <f t="shared" si="10"/>
        <v/>
      </c>
      <c r="AD37" s="855" t="str">
        <f t="shared" si="10"/>
        <v/>
      </c>
      <c r="AE37" s="855" t="str">
        <f t="shared" si="10"/>
        <v/>
      </c>
      <c r="AF37" s="855" t="str">
        <f t="shared" si="10"/>
        <v/>
      </c>
      <c r="AG37" s="855" t="str">
        <f t="shared" si="10"/>
        <v/>
      </c>
      <c r="AH37" s="855" t="str">
        <f t="shared" si="10"/>
        <v/>
      </c>
      <c r="AI37" s="855" t="str">
        <f t="shared" si="10"/>
        <v/>
      </c>
      <c r="AJ37" s="855" t="str">
        <f t="shared" si="10"/>
        <v/>
      </c>
      <c r="AK37" s="855" t="str">
        <f t="shared" si="10"/>
        <v/>
      </c>
      <c r="AL37" s="855" t="str">
        <f t="shared" si="10"/>
        <v/>
      </c>
      <c r="AM37" s="855" t="str">
        <f t="shared" si="10"/>
        <v/>
      </c>
      <c r="AN37" s="855" t="str">
        <f t="shared" si="10"/>
        <v/>
      </c>
      <c r="AO37" s="855" t="str">
        <f t="shared" si="10"/>
        <v/>
      </c>
      <c r="AP37" s="253" t="str">
        <f t="shared" si="10"/>
        <v/>
      </c>
      <c r="AQ37" s="253" t="str">
        <f t="shared" si="10"/>
        <v/>
      </c>
      <c r="AR37" s="253" t="str">
        <f t="shared" si="10"/>
        <v/>
      </c>
      <c r="AS37" s="1108" t="str">
        <f t="shared" si="10"/>
        <v/>
      </c>
      <c r="AT37" s="855" t="str">
        <f t="shared" si="10"/>
        <v/>
      </c>
      <c r="AU37" s="855" t="str">
        <f t="shared" si="10"/>
        <v/>
      </c>
      <c r="AV37" s="855" t="str">
        <f t="shared" si="10"/>
        <v/>
      </c>
    </row>
    <row r="38" spans="1:48" outlineLevel="2">
      <c r="A38" s="1216"/>
      <c r="B38" s="1210" t="s">
        <v>1314</v>
      </c>
      <c r="C38" s="1195">
        <v>6</v>
      </c>
      <c r="D38" s="1196" t="s">
        <v>1291</v>
      </c>
      <c r="E38" s="253"/>
      <c r="F38" s="1109">
        <f t="shared" ref="F38:AV38" si="11">IF(COLUMN(F37)-COLUMN($F$37)+1 &lt;= $C$38, $C$39 / $C$38, "")</f>
        <v>58333.333333333336</v>
      </c>
      <c r="G38" s="1110">
        <f t="shared" si="11"/>
        <v>58333.333333333336</v>
      </c>
      <c r="H38" s="1110">
        <f t="shared" si="11"/>
        <v>58333.333333333336</v>
      </c>
      <c r="I38" s="1110">
        <f t="shared" si="11"/>
        <v>58333.333333333336</v>
      </c>
      <c r="J38" s="1110">
        <f t="shared" si="11"/>
        <v>58333.333333333336</v>
      </c>
      <c r="K38" s="1110">
        <f t="shared" si="11"/>
        <v>58333.333333333336</v>
      </c>
      <c r="L38" s="1110" t="str">
        <f t="shared" si="11"/>
        <v/>
      </c>
      <c r="M38" s="1110" t="str">
        <f t="shared" si="11"/>
        <v/>
      </c>
      <c r="N38" s="1110" t="str">
        <f t="shared" si="11"/>
        <v/>
      </c>
      <c r="O38" s="1110" t="str">
        <f t="shared" si="11"/>
        <v/>
      </c>
      <c r="P38" s="1110" t="str">
        <f t="shared" si="11"/>
        <v/>
      </c>
      <c r="Q38" s="1110" t="str">
        <f t="shared" si="11"/>
        <v/>
      </c>
      <c r="R38" s="1110" t="str">
        <f t="shared" si="11"/>
        <v/>
      </c>
      <c r="S38" s="1110" t="str">
        <f t="shared" si="11"/>
        <v/>
      </c>
      <c r="T38" s="1110" t="str">
        <f t="shared" si="11"/>
        <v/>
      </c>
      <c r="U38" s="1110" t="str">
        <f t="shared" si="11"/>
        <v/>
      </c>
      <c r="V38" s="1110" t="str">
        <f t="shared" si="11"/>
        <v/>
      </c>
      <c r="W38" s="1110" t="str">
        <f t="shared" si="11"/>
        <v/>
      </c>
      <c r="X38" s="1110" t="str">
        <f t="shared" si="11"/>
        <v/>
      </c>
      <c r="Y38" s="1110" t="str">
        <f t="shared" si="11"/>
        <v/>
      </c>
      <c r="Z38" s="1110" t="str">
        <f t="shared" si="11"/>
        <v/>
      </c>
      <c r="AA38" s="1110" t="str">
        <f t="shared" si="11"/>
        <v/>
      </c>
      <c r="AB38" s="1110" t="str">
        <f t="shared" si="11"/>
        <v/>
      </c>
      <c r="AC38" s="1110" t="str">
        <f t="shared" si="11"/>
        <v/>
      </c>
      <c r="AD38" s="1110" t="str">
        <f t="shared" si="11"/>
        <v/>
      </c>
      <c r="AE38" s="1110" t="str">
        <f t="shared" si="11"/>
        <v/>
      </c>
      <c r="AF38" s="1110" t="str">
        <f t="shared" si="11"/>
        <v/>
      </c>
      <c r="AG38" s="1110" t="str">
        <f t="shared" si="11"/>
        <v/>
      </c>
      <c r="AH38" s="1110" t="str">
        <f t="shared" si="11"/>
        <v/>
      </c>
      <c r="AI38" s="1110" t="str">
        <f t="shared" si="11"/>
        <v/>
      </c>
      <c r="AJ38" s="1110" t="str">
        <f t="shared" si="11"/>
        <v/>
      </c>
      <c r="AK38" s="1110" t="str">
        <f t="shared" si="11"/>
        <v/>
      </c>
      <c r="AL38" s="1110" t="str">
        <f t="shared" si="11"/>
        <v/>
      </c>
      <c r="AM38" s="1110" t="str">
        <f t="shared" si="11"/>
        <v/>
      </c>
      <c r="AN38" s="1110" t="str">
        <f t="shared" si="11"/>
        <v/>
      </c>
      <c r="AO38" s="1110" t="str">
        <f t="shared" si="11"/>
        <v/>
      </c>
      <c r="AP38" s="253" t="str">
        <f t="shared" si="11"/>
        <v/>
      </c>
      <c r="AQ38" s="253" t="str">
        <f t="shared" si="11"/>
        <v/>
      </c>
      <c r="AR38" s="253" t="str">
        <f t="shared" si="11"/>
        <v/>
      </c>
      <c r="AS38" s="1108" t="str">
        <f t="shared" si="11"/>
        <v/>
      </c>
      <c r="AT38" s="856" t="str">
        <f t="shared" si="11"/>
        <v/>
      </c>
      <c r="AU38" s="856" t="str">
        <f t="shared" si="11"/>
        <v/>
      </c>
      <c r="AV38" s="856" t="str">
        <f t="shared" si="11"/>
        <v/>
      </c>
    </row>
    <row r="39" spans="1:48" ht="15.75" outlineLevel="2" thickBot="1">
      <c r="A39" s="1216"/>
      <c r="B39" s="1211" t="s">
        <v>1287</v>
      </c>
      <c r="C39" s="1200">
        <v>350000</v>
      </c>
      <c r="D39" s="1201">
        <v>15</v>
      </c>
      <c r="F39" s="1111"/>
      <c r="G39" s="1112"/>
      <c r="H39" s="1112"/>
      <c r="I39" s="1112"/>
      <c r="J39" s="1112"/>
      <c r="K39" s="1112"/>
      <c r="L39" s="1112"/>
      <c r="M39" s="1112"/>
      <c r="N39" s="1112"/>
      <c r="O39" s="1112"/>
      <c r="P39" s="1112"/>
      <c r="Q39" s="1112"/>
      <c r="R39" s="1112"/>
      <c r="S39" s="1112"/>
      <c r="T39" s="1112"/>
      <c r="U39" s="1112"/>
      <c r="V39" s="1112"/>
      <c r="W39" s="1112"/>
      <c r="X39" s="1112"/>
      <c r="Y39" s="1112"/>
      <c r="Z39" s="1112"/>
      <c r="AA39" s="1112"/>
      <c r="AB39" s="1113"/>
      <c r="AC39" s="1113"/>
      <c r="AD39" s="1113"/>
      <c r="AE39" s="1113"/>
      <c r="AF39" s="1113"/>
      <c r="AG39" s="1113"/>
      <c r="AH39" s="1113"/>
      <c r="AI39" s="1113"/>
      <c r="AJ39" s="1113"/>
      <c r="AK39" s="1113"/>
      <c r="AL39" s="1113"/>
      <c r="AM39" s="1113"/>
      <c r="AN39" s="1113"/>
      <c r="AO39" s="1113"/>
      <c r="AP39" s="1113"/>
      <c r="AQ39" s="1113"/>
      <c r="AR39" s="1113"/>
      <c r="AS39" s="1114"/>
    </row>
    <row r="40" spans="1:48" ht="16.5" outlineLevel="2" thickTop="1" thickBot="1">
      <c r="A40" s="1216"/>
      <c r="B40" s="1204"/>
      <c r="C40" s="1184"/>
      <c r="D40" s="1184"/>
    </row>
    <row r="41" spans="1:48" ht="16.5" outlineLevel="2" thickTop="1" thickBot="1">
      <c r="A41" s="1216"/>
      <c r="B41" s="1212" t="s">
        <v>1296</v>
      </c>
      <c r="C41" s="1184"/>
      <c r="D41" s="1184"/>
    </row>
    <row r="42" spans="1:48" ht="16.5" outlineLevel="2" thickTop="1" thickBot="1">
      <c r="A42" s="1216"/>
      <c r="B42" s="1184"/>
      <c r="C42" s="1184"/>
      <c r="D42" s="1184"/>
    </row>
    <row r="43" spans="1:48" s="178" customFormat="1" ht="30.75" outlineLevel="2" thickTop="1">
      <c r="A43" s="1216"/>
      <c r="B43" s="1209" t="s">
        <v>1289</v>
      </c>
      <c r="C43" s="1186">
        <f ca="1">TODAY()</f>
        <v>45823</v>
      </c>
      <c r="D43" s="1187" t="s">
        <v>1290</v>
      </c>
      <c r="E43" s="363"/>
      <c r="F43" s="1104" t="str">
        <f t="shared" ref="F43:AO43" si="12">IF(ISNUMBER(F44), TEXT(COLUMN(F43)-COLUMN($F$43)+1, "0") &amp; "ª parcela", "")</f>
        <v>1ª parcela</v>
      </c>
      <c r="G43" s="1105" t="str">
        <f t="shared" si="12"/>
        <v>2ª parcela</v>
      </c>
      <c r="H43" s="1105" t="str">
        <f t="shared" si="12"/>
        <v/>
      </c>
      <c r="I43" s="1105" t="str">
        <f t="shared" si="12"/>
        <v/>
      </c>
      <c r="J43" s="1105" t="str">
        <f t="shared" si="12"/>
        <v/>
      </c>
      <c r="K43" s="1105" t="str">
        <f t="shared" si="12"/>
        <v/>
      </c>
      <c r="L43" s="1105" t="str">
        <f t="shared" si="12"/>
        <v/>
      </c>
      <c r="M43" s="1105" t="str">
        <f t="shared" si="12"/>
        <v/>
      </c>
      <c r="N43" s="1105" t="str">
        <f t="shared" si="12"/>
        <v/>
      </c>
      <c r="O43" s="1105" t="str">
        <f t="shared" si="12"/>
        <v/>
      </c>
      <c r="P43" s="1105" t="str">
        <f t="shared" si="12"/>
        <v/>
      </c>
      <c r="Q43" s="1105" t="str">
        <f t="shared" si="12"/>
        <v/>
      </c>
      <c r="R43" s="1105" t="str">
        <f t="shared" si="12"/>
        <v/>
      </c>
      <c r="S43" s="1105" t="str">
        <f t="shared" si="12"/>
        <v/>
      </c>
      <c r="T43" s="1105" t="str">
        <f t="shared" si="12"/>
        <v/>
      </c>
      <c r="U43" s="1105" t="str">
        <f t="shared" si="12"/>
        <v/>
      </c>
      <c r="V43" s="1105" t="str">
        <f t="shared" si="12"/>
        <v/>
      </c>
      <c r="W43" s="1105" t="str">
        <f t="shared" si="12"/>
        <v/>
      </c>
      <c r="X43" s="1105" t="str">
        <f t="shared" si="12"/>
        <v/>
      </c>
      <c r="Y43" s="1105" t="str">
        <f t="shared" si="12"/>
        <v/>
      </c>
      <c r="Z43" s="1105" t="str">
        <f t="shared" si="12"/>
        <v/>
      </c>
      <c r="AA43" s="1105" t="str">
        <f t="shared" si="12"/>
        <v/>
      </c>
      <c r="AB43" s="1105" t="str">
        <f t="shared" si="12"/>
        <v/>
      </c>
      <c r="AC43" s="1105" t="str">
        <f t="shared" si="12"/>
        <v/>
      </c>
      <c r="AD43" s="1105" t="str">
        <f t="shared" si="12"/>
        <v/>
      </c>
      <c r="AE43" s="1105" t="str">
        <f t="shared" si="12"/>
        <v/>
      </c>
      <c r="AF43" s="1105" t="str">
        <f t="shared" si="12"/>
        <v/>
      </c>
      <c r="AG43" s="1105" t="str">
        <f t="shared" si="12"/>
        <v/>
      </c>
      <c r="AH43" s="1105" t="str">
        <f t="shared" si="12"/>
        <v/>
      </c>
      <c r="AI43" s="1105" t="str">
        <f t="shared" si="12"/>
        <v/>
      </c>
      <c r="AJ43" s="1105" t="str">
        <f t="shared" si="12"/>
        <v/>
      </c>
      <c r="AK43" s="1105" t="str">
        <f t="shared" si="12"/>
        <v/>
      </c>
      <c r="AL43" s="1105" t="str">
        <f t="shared" si="12"/>
        <v/>
      </c>
      <c r="AM43" s="1105" t="str">
        <f t="shared" si="12"/>
        <v/>
      </c>
      <c r="AN43" s="1105" t="str">
        <f t="shared" si="12"/>
        <v/>
      </c>
      <c r="AO43" s="1105" t="str">
        <f t="shared" si="12"/>
        <v/>
      </c>
      <c r="AP43" s="1105"/>
      <c r="AQ43" s="1105"/>
      <c r="AR43" s="1105"/>
      <c r="AS43" s="1106"/>
    </row>
    <row r="44" spans="1:48" outlineLevel="2">
      <c r="A44" s="1216"/>
      <c r="B44" s="1210" t="s">
        <v>1288</v>
      </c>
      <c r="C44" s="1191">
        <v>45703</v>
      </c>
      <c r="D44" s="1192" t="b">
        <v>0</v>
      </c>
      <c r="F44" s="1107">
        <f t="shared" ref="F44:AO44" si="13">IF(COLUMN(F44)-COLUMN($F$44)+1 &lt;= $C$45,
   DATE(YEAR($C$44), MONTH($C$44) + COLUMN(F44)-COLUMN($F$44), DAY($C$44) + IF($D$44, 0, $D$46)),
   "")</f>
        <v>45718</v>
      </c>
      <c r="G44" s="855">
        <f t="shared" si="13"/>
        <v>45746</v>
      </c>
      <c r="H44" s="855" t="str">
        <f t="shared" si="13"/>
        <v/>
      </c>
      <c r="I44" s="855" t="str">
        <f t="shared" si="13"/>
        <v/>
      </c>
      <c r="J44" s="855" t="str">
        <f t="shared" si="13"/>
        <v/>
      </c>
      <c r="K44" s="855" t="str">
        <f t="shared" si="13"/>
        <v/>
      </c>
      <c r="L44" s="855" t="str">
        <f t="shared" si="13"/>
        <v/>
      </c>
      <c r="M44" s="855" t="str">
        <f t="shared" si="13"/>
        <v/>
      </c>
      <c r="N44" s="855" t="str">
        <f t="shared" si="13"/>
        <v/>
      </c>
      <c r="O44" s="855" t="str">
        <f t="shared" si="13"/>
        <v/>
      </c>
      <c r="P44" s="855" t="str">
        <f t="shared" si="13"/>
        <v/>
      </c>
      <c r="Q44" s="855" t="str">
        <f t="shared" si="13"/>
        <v/>
      </c>
      <c r="R44" s="855" t="str">
        <f t="shared" si="13"/>
        <v/>
      </c>
      <c r="S44" s="855" t="str">
        <f t="shared" si="13"/>
        <v/>
      </c>
      <c r="T44" s="855" t="str">
        <f t="shared" si="13"/>
        <v/>
      </c>
      <c r="U44" s="855" t="str">
        <f t="shared" si="13"/>
        <v/>
      </c>
      <c r="V44" s="855" t="str">
        <f t="shared" si="13"/>
        <v/>
      </c>
      <c r="W44" s="855" t="str">
        <f t="shared" si="13"/>
        <v/>
      </c>
      <c r="X44" s="855" t="str">
        <f t="shared" si="13"/>
        <v/>
      </c>
      <c r="Y44" s="855" t="str">
        <f t="shared" si="13"/>
        <v/>
      </c>
      <c r="Z44" s="855" t="str">
        <f t="shared" si="13"/>
        <v/>
      </c>
      <c r="AA44" s="855" t="str">
        <f t="shared" si="13"/>
        <v/>
      </c>
      <c r="AB44" s="855" t="str">
        <f t="shared" si="13"/>
        <v/>
      </c>
      <c r="AC44" s="855" t="str">
        <f t="shared" si="13"/>
        <v/>
      </c>
      <c r="AD44" s="855" t="str">
        <f t="shared" si="13"/>
        <v/>
      </c>
      <c r="AE44" s="855" t="str">
        <f t="shared" si="13"/>
        <v/>
      </c>
      <c r="AF44" s="855" t="str">
        <f t="shared" si="13"/>
        <v/>
      </c>
      <c r="AG44" s="855" t="str">
        <f t="shared" si="13"/>
        <v/>
      </c>
      <c r="AH44" s="855" t="str">
        <f t="shared" si="13"/>
        <v/>
      </c>
      <c r="AI44" s="855" t="str">
        <f t="shared" si="13"/>
        <v/>
      </c>
      <c r="AJ44" s="855" t="str">
        <f t="shared" si="13"/>
        <v/>
      </c>
      <c r="AK44" s="855" t="str">
        <f t="shared" si="13"/>
        <v/>
      </c>
      <c r="AL44" s="855" t="str">
        <f t="shared" si="13"/>
        <v/>
      </c>
      <c r="AM44" s="855" t="str">
        <f t="shared" si="13"/>
        <v/>
      </c>
      <c r="AN44" s="855" t="str">
        <f t="shared" si="13"/>
        <v/>
      </c>
      <c r="AO44" s="855" t="str">
        <f t="shared" si="13"/>
        <v/>
      </c>
      <c r="AS44" s="1108"/>
    </row>
    <row r="45" spans="1:48" outlineLevel="2">
      <c r="A45" s="1216"/>
      <c r="B45" s="1210" t="s">
        <v>1314</v>
      </c>
      <c r="C45" s="1195">
        <v>2</v>
      </c>
      <c r="D45" s="1196" t="s">
        <v>1291</v>
      </c>
      <c r="E45" s="253"/>
      <c r="F45" s="1109">
        <f t="shared" ref="F45:AO45" si="14">IF(COLUMN(F44)-COLUMN($F$44)+1 &lt;= $C$45, $C$46 / $C$45, "")</f>
        <v>2500</v>
      </c>
      <c r="G45" s="1110">
        <f t="shared" si="14"/>
        <v>2500</v>
      </c>
      <c r="H45" s="1110" t="str">
        <f t="shared" si="14"/>
        <v/>
      </c>
      <c r="I45" s="1110" t="str">
        <f t="shared" si="14"/>
        <v/>
      </c>
      <c r="J45" s="1110" t="str">
        <f t="shared" si="14"/>
        <v/>
      </c>
      <c r="K45" s="1110" t="str">
        <f t="shared" si="14"/>
        <v/>
      </c>
      <c r="L45" s="1110" t="str">
        <f t="shared" si="14"/>
        <v/>
      </c>
      <c r="M45" s="1110" t="str">
        <f t="shared" si="14"/>
        <v/>
      </c>
      <c r="N45" s="1110" t="str">
        <f t="shared" si="14"/>
        <v/>
      </c>
      <c r="O45" s="1110" t="str">
        <f t="shared" si="14"/>
        <v/>
      </c>
      <c r="P45" s="1110" t="str">
        <f t="shared" si="14"/>
        <v/>
      </c>
      <c r="Q45" s="1110" t="str">
        <f t="shared" si="14"/>
        <v/>
      </c>
      <c r="R45" s="1110" t="str">
        <f t="shared" si="14"/>
        <v/>
      </c>
      <c r="S45" s="1110" t="str">
        <f t="shared" si="14"/>
        <v/>
      </c>
      <c r="T45" s="1110" t="str">
        <f t="shared" si="14"/>
        <v/>
      </c>
      <c r="U45" s="1110" t="str">
        <f t="shared" si="14"/>
        <v/>
      </c>
      <c r="V45" s="1110" t="str">
        <f t="shared" si="14"/>
        <v/>
      </c>
      <c r="W45" s="1110" t="str">
        <f t="shared" si="14"/>
        <v/>
      </c>
      <c r="X45" s="1110" t="str">
        <f t="shared" si="14"/>
        <v/>
      </c>
      <c r="Y45" s="1110" t="str">
        <f t="shared" si="14"/>
        <v/>
      </c>
      <c r="Z45" s="1110" t="str">
        <f t="shared" si="14"/>
        <v/>
      </c>
      <c r="AA45" s="1110" t="str">
        <f t="shared" si="14"/>
        <v/>
      </c>
      <c r="AB45" s="1110" t="str">
        <f t="shared" si="14"/>
        <v/>
      </c>
      <c r="AC45" s="1110" t="str">
        <f t="shared" si="14"/>
        <v/>
      </c>
      <c r="AD45" s="1110" t="str">
        <f t="shared" si="14"/>
        <v/>
      </c>
      <c r="AE45" s="1110" t="str">
        <f t="shared" si="14"/>
        <v/>
      </c>
      <c r="AF45" s="1110" t="str">
        <f t="shared" si="14"/>
        <v/>
      </c>
      <c r="AG45" s="1110" t="str">
        <f t="shared" si="14"/>
        <v/>
      </c>
      <c r="AH45" s="1110" t="str">
        <f t="shared" si="14"/>
        <v/>
      </c>
      <c r="AI45" s="1110" t="str">
        <f t="shared" si="14"/>
        <v/>
      </c>
      <c r="AJ45" s="1110" t="str">
        <f t="shared" si="14"/>
        <v/>
      </c>
      <c r="AK45" s="1110" t="str">
        <f t="shared" si="14"/>
        <v/>
      </c>
      <c r="AL45" s="1110" t="str">
        <f t="shared" si="14"/>
        <v/>
      </c>
      <c r="AM45" s="1110" t="str">
        <f t="shared" si="14"/>
        <v/>
      </c>
      <c r="AN45" s="1110" t="str">
        <f t="shared" si="14"/>
        <v/>
      </c>
      <c r="AO45" s="1110" t="str">
        <f t="shared" si="14"/>
        <v/>
      </c>
      <c r="AS45" s="1108"/>
    </row>
    <row r="46" spans="1:48" ht="15.75" outlineLevel="2" thickBot="1">
      <c r="A46" s="1216"/>
      <c r="B46" s="1211" t="s">
        <v>1287</v>
      </c>
      <c r="C46" s="1200">
        <v>5000</v>
      </c>
      <c r="D46" s="1201">
        <v>15</v>
      </c>
      <c r="F46" s="1111"/>
      <c r="G46" s="1112"/>
      <c r="H46" s="1112"/>
      <c r="I46" s="1112"/>
      <c r="J46" s="1112"/>
      <c r="K46" s="1112"/>
      <c r="L46" s="1112"/>
      <c r="M46" s="1112"/>
      <c r="N46" s="1112"/>
      <c r="O46" s="1112"/>
      <c r="P46" s="1112"/>
      <c r="Q46" s="1112"/>
      <c r="R46" s="1112"/>
      <c r="S46" s="1112"/>
      <c r="T46" s="1112"/>
      <c r="U46" s="1112"/>
      <c r="V46" s="1112"/>
      <c r="W46" s="1112"/>
      <c r="X46" s="1112"/>
      <c r="Y46" s="1112"/>
      <c r="Z46" s="1112"/>
      <c r="AA46" s="1112"/>
      <c r="AB46" s="1113"/>
      <c r="AC46" s="1113"/>
      <c r="AD46" s="1113"/>
      <c r="AE46" s="1113"/>
      <c r="AF46" s="1113"/>
      <c r="AG46" s="1113"/>
      <c r="AH46" s="1113"/>
      <c r="AI46" s="1113"/>
      <c r="AJ46" s="1113"/>
      <c r="AK46" s="1113"/>
      <c r="AL46" s="1113"/>
      <c r="AM46" s="1113"/>
      <c r="AN46" s="1113"/>
      <c r="AO46" s="1113"/>
      <c r="AP46" s="1113"/>
      <c r="AQ46" s="1113"/>
      <c r="AR46" s="1113"/>
      <c r="AS46" s="1114"/>
    </row>
    <row r="47" spans="1:48" ht="16.5" outlineLevel="2" thickTop="1" thickBot="1">
      <c r="A47" s="1216"/>
      <c r="B47" s="1204"/>
      <c r="C47" s="1184"/>
      <c r="D47" s="1205"/>
    </row>
    <row r="48" spans="1:48" ht="16.5" outlineLevel="2" thickTop="1" thickBot="1">
      <c r="A48" s="1216"/>
      <c r="B48" s="1212" t="s">
        <v>1297</v>
      </c>
      <c r="C48" s="1184"/>
      <c r="D48" s="1184"/>
    </row>
    <row r="49" spans="1:49" ht="16.5" outlineLevel="2" thickTop="1" thickBot="1">
      <c r="A49" s="1216"/>
      <c r="B49" s="1184"/>
      <c r="C49" s="1184"/>
      <c r="D49" s="1184"/>
    </row>
    <row r="50" spans="1:49" s="178" customFormat="1" ht="30.75" outlineLevel="2" thickTop="1">
      <c r="A50" s="1216"/>
      <c r="B50" s="1209" t="s">
        <v>1289</v>
      </c>
      <c r="C50" s="1186">
        <f ca="1">TODAY()</f>
        <v>45823</v>
      </c>
      <c r="D50" s="1187" t="s">
        <v>1290</v>
      </c>
      <c r="E50" s="363"/>
      <c r="F50" s="1104" t="str">
        <f t="shared" ref="F50:AW50" si="15">IF(ISNUMBER(F51), TEXT(COLUMN(F50)-COLUMN($F$50)+1, "0") &amp; "ª parcela", "")</f>
        <v>1ª parcela</v>
      </c>
      <c r="G50" s="1105" t="str">
        <f t="shared" si="15"/>
        <v>2ª parcela</v>
      </c>
      <c r="H50" s="1105" t="str">
        <f t="shared" si="15"/>
        <v>3ª parcela</v>
      </c>
      <c r="I50" s="1105" t="str">
        <f t="shared" si="15"/>
        <v>4ª parcela</v>
      </c>
      <c r="J50" s="1105" t="str">
        <f t="shared" si="15"/>
        <v/>
      </c>
      <c r="K50" s="1105" t="str">
        <f t="shared" si="15"/>
        <v/>
      </c>
      <c r="L50" s="1105" t="str">
        <f t="shared" si="15"/>
        <v/>
      </c>
      <c r="M50" s="1105" t="str">
        <f t="shared" si="15"/>
        <v/>
      </c>
      <c r="N50" s="1105" t="str">
        <f t="shared" si="15"/>
        <v/>
      </c>
      <c r="O50" s="1105" t="str">
        <f t="shared" si="15"/>
        <v/>
      </c>
      <c r="P50" s="1105" t="str">
        <f t="shared" si="15"/>
        <v/>
      </c>
      <c r="Q50" s="1105" t="str">
        <f t="shared" si="15"/>
        <v/>
      </c>
      <c r="R50" s="1105" t="str">
        <f t="shared" si="15"/>
        <v/>
      </c>
      <c r="S50" s="1105" t="str">
        <f t="shared" si="15"/>
        <v/>
      </c>
      <c r="T50" s="1105" t="str">
        <f t="shared" si="15"/>
        <v/>
      </c>
      <c r="U50" s="1105" t="str">
        <f t="shared" si="15"/>
        <v/>
      </c>
      <c r="V50" s="1105" t="str">
        <f t="shared" si="15"/>
        <v/>
      </c>
      <c r="W50" s="1105" t="str">
        <f t="shared" si="15"/>
        <v/>
      </c>
      <c r="X50" s="1105" t="str">
        <f t="shared" si="15"/>
        <v/>
      </c>
      <c r="Y50" s="1105" t="str">
        <f t="shared" si="15"/>
        <v/>
      </c>
      <c r="Z50" s="1105" t="str">
        <f t="shared" si="15"/>
        <v/>
      </c>
      <c r="AA50" s="1105" t="str">
        <f t="shared" si="15"/>
        <v/>
      </c>
      <c r="AB50" s="1105" t="str">
        <f t="shared" si="15"/>
        <v/>
      </c>
      <c r="AC50" s="1105" t="str">
        <f t="shared" si="15"/>
        <v/>
      </c>
      <c r="AD50" s="1105" t="str">
        <f t="shared" si="15"/>
        <v/>
      </c>
      <c r="AE50" s="1105" t="str">
        <f t="shared" si="15"/>
        <v/>
      </c>
      <c r="AF50" s="1105" t="str">
        <f t="shared" si="15"/>
        <v/>
      </c>
      <c r="AG50" s="1105" t="str">
        <f t="shared" si="15"/>
        <v/>
      </c>
      <c r="AH50" s="1105" t="str">
        <f t="shared" si="15"/>
        <v/>
      </c>
      <c r="AI50" s="1105" t="str">
        <f t="shared" si="15"/>
        <v/>
      </c>
      <c r="AJ50" s="1105" t="str">
        <f t="shared" si="15"/>
        <v/>
      </c>
      <c r="AK50" s="1105" t="str">
        <f t="shared" si="15"/>
        <v/>
      </c>
      <c r="AL50" s="1105" t="str">
        <f t="shared" si="15"/>
        <v/>
      </c>
      <c r="AM50" s="1105" t="str">
        <f t="shared" si="15"/>
        <v/>
      </c>
      <c r="AN50" s="1105" t="str">
        <f t="shared" si="15"/>
        <v/>
      </c>
      <c r="AO50" s="1105" t="str">
        <f t="shared" si="15"/>
        <v/>
      </c>
      <c r="AP50" s="1105" t="str">
        <f t="shared" si="15"/>
        <v/>
      </c>
      <c r="AQ50" s="1105" t="str">
        <f t="shared" si="15"/>
        <v/>
      </c>
      <c r="AR50" s="1105" t="str">
        <f t="shared" si="15"/>
        <v/>
      </c>
      <c r="AS50" s="1106" t="str">
        <f t="shared" si="15"/>
        <v/>
      </c>
      <c r="AT50" s="178" t="str">
        <f t="shared" si="15"/>
        <v/>
      </c>
      <c r="AU50" s="178" t="str">
        <f t="shared" si="15"/>
        <v/>
      </c>
      <c r="AV50" s="178" t="str">
        <f t="shared" si="15"/>
        <v/>
      </c>
      <c r="AW50" s="178" t="str">
        <f t="shared" si="15"/>
        <v/>
      </c>
    </row>
    <row r="51" spans="1:49" outlineLevel="2">
      <c r="A51" s="1216"/>
      <c r="B51" s="1210" t="s">
        <v>1288</v>
      </c>
      <c r="C51" s="1191">
        <v>45703</v>
      </c>
      <c r="D51" s="1192" t="b">
        <v>0</v>
      </c>
      <c r="F51" s="1107">
        <f t="shared" ref="F51:AW51" si="16">IF(COLUMN(F51)-COLUMN($F$44)+1 &lt;= $C$52,
   DATE(YEAR($C$51), MONTH($C$51) + COLUMN(F51)-COLUMN($F$44), DAY($C$51) + IF($D$51, 0, $D$53)),
   "")</f>
        <v>45718</v>
      </c>
      <c r="G51" s="855">
        <f t="shared" si="16"/>
        <v>45746</v>
      </c>
      <c r="H51" s="855">
        <f t="shared" si="16"/>
        <v>45777</v>
      </c>
      <c r="I51" s="855">
        <f t="shared" si="16"/>
        <v>45807</v>
      </c>
      <c r="J51" s="855" t="str">
        <f t="shared" si="16"/>
        <v/>
      </c>
      <c r="K51" s="855" t="str">
        <f t="shared" si="16"/>
        <v/>
      </c>
      <c r="L51" s="855" t="str">
        <f t="shared" si="16"/>
        <v/>
      </c>
      <c r="M51" s="855" t="str">
        <f t="shared" si="16"/>
        <v/>
      </c>
      <c r="N51" s="855" t="str">
        <f t="shared" si="16"/>
        <v/>
      </c>
      <c r="O51" s="855" t="str">
        <f t="shared" si="16"/>
        <v/>
      </c>
      <c r="P51" s="855" t="str">
        <f t="shared" si="16"/>
        <v/>
      </c>
      <c r="Q51" s="855" t="str">
        <f t="shared" si="16"/>
        <v/>
      </c>
      <c r="R51" s="855" t="str">
        <f t="shared" si="16"/>
        <v/>
      </c>
      <c r="S51" s="855" t="str">
        <f t="shared" si="16"/>
        <v/>
      </c>
      <c r="T51" s="855" t="str">
        <f t="shared" si="16"/>
        <v/>
      </c>
      <c r="U51" s="855" t="str">
        <f t="shared" si="16"/>
        <v/>
      </c>
      <c r="V51" s="855" t="str">
        <f t="shared" si="16"/>
        <v/>
      </c>
      <c r="W51" s="855" t="str">
        <f t="shared" si="16"/>
        <v/>
      </c>
      <c r="X51" s="855" t="str">
        <f t="shared" si="16"/>
        <v/>
      </c>
      <c r="Y51" s="855" t="str">
        <f t="shared" si="16"/>
        <v/>
      </c>
      <c r="Z51" s="855" t="str">
        <f t="shared" si="16"/>
        <v/>
      </c>
      <c r="AA51" s="855" t="str">
        <f t="shared" si="16"/>
        <v/>
      </c>
      <c r="AB51" s="855" t="str">
        <f t="shared" si="16"/>
        <v/>
      </c>
      <c r="AC51" s="855" t="str">
        <f t="shared" si="16"/>
        <v/>
      </c>
      <c r="AD51" s="855" t="str">
        <f t="shared" si="16"/>
        <v/>
      </c>
      <c r="AE51" s="855" t="str">
        <f t="shared" si="16"/>
        <v/>
      </c>
      <c r="AF51" s="855" t="str">
        <f t="shared" si="16"/>
        <v/>
      </c>
      <c r="AG51" s="855" t="str">
        <f t="shared" si="16"/>
        <v/>
      </c>
      <c r="AH51" s="855" t="str">
        <f t="shared" si="16"/>
        <v/>
      </c>
      <c r="AI51" s="855" t="str">
        <f t="shared" si="16"/>
        <v/>
      </c>
      <c r="AJ51" s="855" t="str">
        <f t="shared" si="16"/>
        <v/>
      </c>
      <c r="AK51" s="855" t="str">
        <f t="shared" si="16"/>
        <v/>
      </c>
      <c r="AL51" s="855" t="str">
        <f t="shared" si="16"/>
        <v/>
      </c>
      <c r="AM51" s="855" t="str">
        <f t="shared" si="16"/>
        <v/>
      </c>
      <c r="AN51" s="855" t="str">
        <f t="shared" si="16"/>
        <v/>
      </c>
      <c r="AO51" s="855" t="str">
        <f t="shared" si="16"/>
        <v/>
      </c>
      <c r="AP51" s="253" t="str">
        <f t="shared" si="16"/>
        <v/>
      </c>
      <c r="AQ51" s="253" t="str">
        <f t="shared" si="16"/>
        <v/>
      </c>
      <c r="AR51" s="253" t="str">
        <f t="shared" si="16"/>
        <v/>
      </c>
      <c r="AS51" s="1108" t="str">
        <f t="shared" si="16"/>
        <v/>
      </c>
      <c r="AT51" s="855" t="str">
        <f t="shared" si="16"/>
        <v/>
      </c>
      <c r="AU51" s="855" t="str">
        <f t="shared" si="16"/>
        <v/>
      </c>
      <c r="AV51" s="855" t="str">
        <f t="shared" si="16"/>
        <v/>
      </c>
      <c r="AW51" s="855" t="str">
        <f t="shared" si="16"/>
        <v/>
      </c>
    </row>
    <row r="52" spans="1:49" outlineLevel="2">
      <c r="A52" s="1216"/>
      <c r="B52" s="1210" t="s">
        <v>1314</v>
      </c>
      <c r="C52" s="1195">
        <v>4</v>
      </c>
      <c r="D52" s="1196" t="s">
        <v>1291</v>
      </c>
      <c r="E52" s="253"/>
      <c r="F52" s="1109">
        <f t="shared" ref="F52:AW52" si="17">IF(COLUMN(F51)-COLUMN($F$51)+1 &lt;= $C$52, $C$53 / $C$52, "")</f>
        <v>1250</v>
      </c>
      <c r="G52" s="1110">
        <f t="shared" si="17"/>
        <v>1250</v>
      </c>
      <c r="H52" s="1110">
        <f t="shared" si="17"/>
        <v>1250</v>
      </c>
      <c r="I52" s="1110">
        <f t="shared" si="17"/>
        <v>1250</v>
      </c>
      <c r="J52" s="1110" t="str">
        <f t="shared" si="17"/>
        <v/>
      </c>
      <c r="K52" s="1110" t="str">
        <f t="shared" si="17"/>
        <v/>
      </c>
      <c r="L52" s="1110" t="str">
        <f t="shared" si="17"/>
        <v/>
      </c>
      <c r="M52" s="1110" t="str">
        <f t="shared" si="17"/>
        <v/>
      </c>
      <c r="N52" s="1110" t="str">
        <f t="shared" si="17"/>
        <v/>
      </c>
      <c r="O52" s="1110" t="str">
        <f t="shared" si="17"/>
        <v/>
      </c>
      <c r="P52" s="1110" t="str">
        <f t="shared" si="17"/>
        <v/>
      </c>
      <c r="Q52" s="1110" t="str">
        <f t="shared" si="17"/>
        <v/>
      </c>
      <c r="R52" s="1110" t="str">
        <f t="shared" si="17"/>
        <v/>
      </c>
      <c r="S52" s="1110" t="str">
        <f t="shared" si="17"/>
        <v/>
      </c>
      <c r="T52" s="1110" t="str">
        <f t="shared" si="17"/>
        <v/>
      </c>
      <c r="U52" s="1110" t="str">
        <f t="shared" si="17"/>
        <v/>
      </c>
      <c r="V52" s="1110" t="str">
        <f t="shared" si="17"/>
        <v/>
      </c>
      <c r="W52" s="1110" t="str">
        <f t="shared" si="17"/>
        <v/>
      </c>
      <c r="X52" s="1110" t="str">
        <f t="shared" si="17"/>
        <v/>
      </c>
      <c r="Y52" s="1110" t="str">
        <f t="shared" si="17"/>
        <v/>
      </c>
      <c r="Z52" s="1110" t="str">
        <f t="shared" si="17"/>
        <v/>
      </c>
      <c r="AA52" s="1110" t="str">
        <f t="shared" si="17"/>
        <v/>
      </c>
      <c r="AB52" s="1110" t="str">
        <f t="shared" si="17"/>
        <v/>
      </c>
      <c r="AC52" s="1110" t="str">
        <f t="shared" si="17"/>
        <v/>
      </c>
      <c r="AD52" s="1110" t="str">
        <f t="shared" si="17"/>
        <v/>
      </c>
      <c r="AE52" s="1110" t="str">
        <f t="shared" si="17"/>
        <v/>
      </c>
      <c r="AF52" s="1110" t="str">
        <f t="shared" si="17"/>
        <v/>
      </c>
      <c r="AG52" s="1110" t="str">
        <f t="shared" si="17"/>
        <v/>
      </c>
      <c r="AH52" s="1110" t="str">
        <f t="shared" si="17"/>
        <v/>
      </c>
      <c r="AI52" s="1110" t="str">
        <f t="shared" si="17"/>
        <v/>
      </c>
      <c r="AJ52" s="1110" t="str">
        <f t="shared" si="17"/>
        <v/>
      </c>
      <c r="AK52" s="1110" t="str">
        <f t="shared" si="17"/>
        <v/>
      </c>
      <c r="AL52" s="1110" t="str">
        <f t="shared" si="17"/>
        <v/>
      </c>
      <c r="AM52" s="1110" t="str">
        <f t="shared" si="17"/>
        <v/>
      </c>
      <c r="AN52" s="1110" t="str">
        <f t="shared" si="17"/>
        <v/>
      </c>
      <c r="AO52" s="1110" t="str">
        <f t="shared" si="17"/>
        <v/>
      </c>
      <c r="AP52" s="253" t="str">
        <f t="shared" si="17"/>
        <v/>
      </c>
      <c r="AQ52" s="253" t="str">
        <f t="shared" si="17"/>
        <v/>
      </c>
      <c r="AR52" s="253" t="str">
        <f t="shared" si="17"/>
        <v/>
      </c>
      <c r="AS52" s="1108" t="str">
        <f t="shared" si="17"/>
        <v/>
      </c>
      <c r="AT52" s="856" t="str">
        <f t="shared" si="17"/>
        <v/>
      </c>
      <c r="AU52" s="856" t="str">
        <f t="shared" si="17"/>
        <v/>
      </c>
      <c r="AV52" s="856" t="str">
        <f t="shared" si="17"/>
        <v/>
      </c>
      <c r="AW52" s="856" t="str">
        <f t="shared" si="17"/>
        <v/>
      </c>
    </row>
    <row r="53" spans="1:49" ht="15.75" outlineLevel="2" thickBot="1">
      <c r="A53" s="1216"/>
      <c r="B53" s="1211" t="s">
        <v>1287</v>
      </c>
      <c r="C53" s="1200">
        <v>5000</v>
      </c>
      <c r="D53" s="1201">
        <v>15</v>
      </c>
      <c r="F53" s="1111"/>
      <c r="G53" s="1112"/>
      <c r="H53" s="1112"/>
      <c r="I53" s="1112"/>
      <c r="J53" s="1112"/>
      <c r="K53" s="1112"/>
      <c r="L53" s="1112"/>
      <c r="M53" s="1112"/>
      <c r="N53" s="1112"/>
      <c r="O53" s="1112"/>
      <c r="P53" s="1112"/>
      <c r="Q53" s="1112"/>
      <c r="R53" s="1112"/>
      <c r="S53" s="1112"/>
      <c r="T53" s="1112"/>
      <c r="U53" s="1112"/>
      <c r="V53" s="1112"/>
      <c r="W53" s="1112"/>
      <c r="X53" s="1112"/>
      <c r="Y53" s="1112"/>
      <c r="Z53" s="1112"/>
      <c r="AA53" s="1112"/>
      <c r="AB53" s="1113"/>
      <c r="AC53" s="1113"/>
      <c r="AD53" s="1113"/>
      <c r="AE53" s="1113"/>
      <c r="AF53" s="1113"/>
      <c r="AG53" s="1113"/>
      <c r="AH53" s="1113"/>
      <c r="AI53" s="1113"/>
      <c r="AJ53" s="1113"/>
      <c r="AK53" s="1113"/>
      <c r="AL53" s="1113"/>
      <c r="AM53" s="1113"/>
      <c r="AN53" s="1113"/>
      <c r="AO53" s="1113"/>
      <c r="AP53" s="1113"/>
      <c r="AQ53" s="1113"/>
      <c r="AR53" s="1113"/>
      <c r="AS53" s="1114"/>
    </row>
    <row r="54" spans="1:49" ht="16.5" outlineLevel="2" thickTop="1" thickBot="1">
      <c r="A54" s="1216"/>
      <c r="B54" s="1204"/>
      <c r="C54" s="1184"/>
      <c r="D54" s="1205"/>
    </row>
    <row r="55" spans="1:49" ht="16.5" outlineLevel="2" thickTop="1" thickBot="1">
      <c r="A55" s="1216"/>
      <c r="B55" s="1212" t="s">
        <v>1298</v>
      </c>
      <c r="C55" s="1184"/>
      <c r="D55" s="1184"/>
    </row>
    <row r="56" spans="1:49" ht="16.5" outlineLevel="2" thickTop="1" thickBot="1">
      <c r="A56" s="1216"/>
      <c r="B56" s="1184"/>
      <c r="C56" s="1184"/>
      <c r="D56" s="1184"/>
    </row>
    <row r="57" spans="1:49" s="178" customFormat="1" ht="30.75" outlineLevel="2" thickTop="1">
      <c r="A57" s="1216"/>
      <c r="B57" s="1209" t="s">
        <v>1289</v>
      </c>
      <c r="C57" s="1186">
        <f ca="1">TODAY()</f>
        <v>45823</v>
      </c>
      <c r="D57" s="1187" t="s">
        <v>1290</v>
      </c>
      <c r="E57" s="363"/>
      <c r="F57" s="1104" t="str">
        <f t="shared" ref="F57:AV57" si="18">IF(ISNUMBER(F58), TEXT(COLUMN(F57)-COLUMN($F$57)+1, "0") &amp; "ª parcela", "")</f>
        <v>1ª parcela</v>
      </c>
      <c r="G57" s="1105" t="str">
        <f t="shared" si="18"/>
        <v>2ª parcela</v>
      </c>
      <c r="H57" s="1105" t="str">
        <f t="shared" si="18"/>
        <v>3ª parcela</v>
      </c>
      <c r="I57" s="1105" t="str">
        <f t="shared" si="18"/>
        <v>4ª parcela</v>
      </c>
      <c r="J57" s="1105" t="str">
        <f t="shared" si="18"/>
        <v>5ª parcela</v>
      </c>
      <c r="K57" s="1105" t="str">
        <f t="shared" si="18"/>
        <v>6ª parcela</v>
      </c>
      <c r="L57" s="1105" t="str">
        <f t="shared" si="18"/>
        <v>7ª parcela</v>
      </c>
      <c r="M57" s="1105" t="str">
        <f t="shared" si="18"/>
        <v>8ª parcela</v>
      </c>
      <c r="N57" s="1105" t="str">
        <f t="shared" si="18"/>
        <v>9ª parcela</v>
      </c>
      <c r="O57" s="1105" t="str">
        <f t="shared" si="18"/>
        <v>10ª parcela</v>
      </c>
      <c r="P57" s="1105" t="str">
        <f t="shared" si="18"/>
        <v/>
      </c>
      <c r="Q57" s="1105" t="str">
        <f t="shared" si="18"/>
        <v/>
      </c>
      <c r="R57" s="1105" t="str">
        <f t="shared" si="18"/>
        <v/>
      </c>
      <c r="S57" s="1105" t="str">
        <f t="shared" si="18"/>
        <v/>
      </c>
      <c r="T57" s="1105" t="str">
        <f t="shared" si="18"/>
        <v/>
      </c>
      <c r="U57" s="1105" t="str">
        <f t="shared" si="18"/>
        <v/>
      </c>
      <c r="V57" s="1105" t="str">
        <f t="shared" si="18"/>
        <v/>
      </c>
      <c r="W57" s="1105" t="str">
        <f t="shared" si="18"/>
        <v/>
      </c>
      <c r="X57" s="1105" t="str">
        <f t="shared" si="18"/>
        <v/>
      </c>
      <c r="Y57" s="1105" t="str">
        <f t="shared" si="18"/>
        <v/>
      </c>
      <c r="Z57" s="1105" t="str">
        <f t="shared" si="18"/>
        <v/>
      </c>
      <c r="AA57" s="1105" t="str">
        <f t="shared" si="18"/>
        <v/>
      </c>
      <c r="AB57" s="1105" t="str">
        <f t="shared" si="18"/>
        <v/>
      </c>
      <c r="AC57" s="1105" t="str">
        <f t="shared" si="18"/>
        <v/>
      </c>
      <c r="AD57" s="1105" t="str">
        <f t="shared" si="18"/>
        <v/>
      </c>
      <c r="AE57" s="1105" t="str">
        <f t="shared" si="18"/>
        <v/>
      </c>
      <c r="AF57" s="1105" t="str">
        <f t="shared" si="18"/>
        <v/>
      </c>
      <c r="AG57" s="1105" t="str">
        <f t="shared" si="18"/>
        <v/>
      </c>
      <c r="AH57" s="1105" t="str">
        <f t="shared" si="18"/>
        <v/>
      </c>
      <c r="AI57" s="1105" t="str">
        <f t="shared" si="18"/>
        <v/>
      </c>
      <c r="AJ57" s="1105" t="str">
        <f t="shared" si="18"/>
        <v/>
      </c>
      <c r="AK57" s="1105" t="str">
        <f t="shared" si="18"/>
        <v/>
      </c>
      <c r="AL57" s="1105" t="str">
        <f t="shared" si="18"/>
        <v/>
      </c>
      <c r="AM57" s="1105" t="str">
        <f t="shared" si="18"/>
        <v/>
      </c>
      <c r="AN57" s="1105" t="str">
        <f t="shared" si="18"/>
        <v/>
      </c>
      <c r="AO57" s="1105" t="str">
        <f t="shared" si="18"/>
        <v/>
      </c>
      <c r="AP57" s="1105" t="str">
        <f t="shared" si="18"/>
        <v/>
      </c>
      <c r="AQ57" s="1105" t="str">
        <f t="shared" si="18"/>
        <v/>
      </c>
      <c r="AR57" s="1105" t="str">
        <f t="shared" si="18"/>
        <v/>
      </c>
      <c r="AS57" s="1106" t="str">
        <f t="shared" si="18"/>
        <v/>
      </c>
      <c r="AT57" s="178" t="str">
        <f t="shared" si="18"/>
        <v/>
      </c>
      <c r="AU57" s="178" t="str">
        <f t="shared" si="18"/>
        <v/>
      </c>
      <c r="AV57" s="178" t="str">
        <f t="shared" si="18"/>
        <v/>
      </c>
    </row>
    <row r="58" spans="1:49" outlineLevel="2">
      <c r="A58" s="1216"/>
      <c r="B58" s="1210" t="s">
        <v>1288</v>
      </c>
      <c r="C58" s="1191">
        <v>45703</v>
      </c>
      <c r="D58" s="1192" t="b">
        <v>0</v>
      </c>
      <c r="F58" s="1107">
        <f t="shared" ref="F58:AV58" si="19">IF(COLUMN(F58)-COLUMN($F$44)+1 &lt;= $C$59,
   DATE(YEAR($C$58), MONTH($C$58) + COLUMN(F58)-COLUMN($F$44), DAY($C$58) + IF($D$58, 0, $D$60)),
   "")</f>
        <v>45718</v>
      </c>
      <c r="G58" s="855">
        <f t="shared" si="19"/>
        <v>45746</v>
      </c>
      <c r="H58" s="855">
        <f t="shared" si="19"/>
        <v>45777</v>
      </c>
      <c r="I58" s="855">
        <f t="shared" si="19"/>
        <v>45807</v>
      </c>
      <c r="J58" s="855">
        <f t="shared" si="19"/>
        <v>45838</v>
      </c>
      <c r="K58" s="855">
        <f t="shared" si="19"/>
        <v>45868</v>
      </c>
      <c r="L58" s="855">
        <f t="shared" si="19"/>
        <v>45899</v>
      </c>
      <c r="M58" s="855">
        <f t="shared" si="19"/>
        <v>45930</v>
      </c>
      <c r="N58" s="855">
        <f t="shared" si="19"/>
        <v>45960</v>
      </c>
      <c r="O58" s="855">
        <f t="shared" si="19"/>
        <v>45991</v>
      </c>
      <c r="P58" s="855" t="str">
        <f t="shared" si="19"/>
        <v/>
      </c>
      <c r="Q58" s="855" t="str">
        <f t="shared" si="19"/>
        <v/>
      </c>
      <c r="R58" s="855" t="str">
        <f t="shared" si="19"/>
        <v/>
      </c>
      <c r="S58" s="855" t="str">
        <f t="shared" si="19"/>
        <v/>
      </c>
      <c r="T58" s="855" t="str">
        <f t="shared" si="19"/>
        <v/>
      </c>
      <c r="U58" s="855" t="str">
        <f t="shared" si="19"/>
        <v/>
      </c>
      <c r="V58" s="855" t="str">
        <f t="shared" si="19"/>
        <v/>
      </c>
      <c r="W58" s="855" t="str">
        <f t="shared" si="19"/>
        <v/>
      </c>
      <c r="X58" s="855" t="str">
        <f t="shared" si="19"/>
        <v/>
      </c>
      <c r="Y58" s="855" t="str">
        <f t="shared" si="19"/>
        <v/>
      </c>
      <c r="Z58" s="855" t="str">
        <f t="shared" si="19"/>
        <v/>
      </c>
      <c r="AA58" s="855" t="str">
        <f t="shared" si="19"/>
        <v/>
      </c>
      <c r="AB58" s="855" t="str">
        <f t="shared" si="19"/>
        <v/>
      </c>
      <c r="AC58" s="855" t="str">
        <f t="shared" si="19"/>
        <v/>
      </c>
      <c r="AD58" s="855" t="str">
        <f t="shared" si="19"/>
        <v/>
      </c>
      <c r="AE58" s="855" t="str">
        <f t="shared" si="19"/>
        <v/>
      </c>
      <c r="AF58" s="855" t="str">
        <f t="shared" si="19"/>
        <v/>
      </c>
      <c r="AG58" s="855" t="str">
        <f t="shared" si="19"/>
        <v/>
      </c>
      <c r="AH58" s="855" t="str">
        <f t="shared" si="19"/>
        <v/>
      </c>
      <c r="AI58" s="855" t="str">
        <f t="shared" si="19"/>
        <v/>
      </c>
      <c r="AJ58" s="855" t="str">
        <f t="shared" si="19"/>
        <v/>
      </c>
      <c r="AK58" s="855" t="str">
        <f t="shared" si="19"/>
        <v/>
      </c>
      <c r="AL58" s="855" t="str">
        <f t="shared" si="19"/>
        <v/>
      </c>
      <c r="AM58" s="855" t="str">
        <f t="shared" si="19"/>
        <v/>
      </c>
      <c r="AN58" s="855" t="str">
        <f t="shared" si="19"/>
        <v/>
      </c>
      <c r="AO58" s="855" t="str">
        <f t="shared" si="19"/>
        <v/>
      </c>
      <c r="AP58" s="253" t="str">
        <f t="shared" si="19"/>
        <v/>
      </c>
      <c r="AQ58" s="253" t="str">
        <f t="shared" si="19"/>
        <v/>
      </c>
      <c r="AR58" s="253" t="str">
        <f t="shared" si="19"/>
        <v/>
      </c>
      <c r="AS58" s="1108" t="str">
        <f t="shared" si="19"/>
        <v/>
      </c>
      <c r="AT58" s="855" t="str">
        <f t="shared" si="19"/>
        <v/>
      </c>
      <c r="AU58" s="855" t="str">
        <f t="shared" si="19"/>
        <v/>
      </c>
      <c r="AV58" s="855" t="str">
        <f t="shared" si="19"/>
        <v/>
      </c>
    </row>
    <row r="59" spans="1:49" outlineLevel="2">
      <c r="A59" s="1216"/>
      <c r="B59" s="1210" t="s">
        <v>1314</v>
      </c>
      <c r="C59" s="1195">
        <v>10</v>
      </c>
      <c r="D59" s="1196" t="s">
        <v>1291</v>
      </c>
      <c r="E59" s="253"/>
      <c r="F59" s="1109">
        <f t="shared" ref="F59:AV59" si="20">IF(COLUMN(F58)-COLUMN($F$58)+1 &lt;= $C$59, $C$60 / $C$59, "")</f>
        <v>500</v>
      </c>
      <c r="G59" s="1110">
        <f t="shared" si="20"/>
        <v>500</v>
      </c>
      <c r="H59" s="1110">
        <f t="shared" si="20"/>
        <v>500</v>
      </c>
      <c r="I59" s="1110">
        <f t="shared" si="20"/>
        <v>500</v>
      </c>
      <c r="J59" s="1110">
        <f t="shared" si="20"/>
        <v>500</v>
      </c>
      <c r="K59" s="1110">
        <f t="shared" si="20"/>
        <v>500</v>
      </c>
      <c r="L59" s="1110">
        <f t="shared" si="20"/>
        <v>500</v>
      </c>
      <c r="M59" s="1110">
        <f t="shared" si="20"/>
        <v>500</v>
      </c>
      <c r="N59" s="1110">
        <f t="shared" si="20"/>
        <v>500</v>
      </c>
      <c r="O59" s="1110">
        <f t="shared" si="20"/>
        <v>500</v>
      </c>
      <c r="P59" s="1110" t="str">
        <f t="shared" si="20"/>
        <v/>
      </c>
      <c r="Q59" s="1110" t="str">
        <f t="shared" si="20"/>
        <v/>
      </c>
      <c r="R59" s="1110" t="str">
        <f t="shared" si="20"/>
        <v/>
      </c>
      <c r="S59" s="1110" t="str">
        <f t="shared" si="20"/>
        <v/>
      </c>
      <c r="T59" s="1110" t="str">
        <f t="shared" si="20"/>
        <v/>
      </c>
      <c r="U59" s="1110" t="str">
        <f t="shared" si="20"/>
        <v/>
      </c>
      <c r="V59" s="1110" t="str">
        <f t="shared" si="20"/>
        <v/>
      </c>
      <c r="W59" s="1110" t="str">
        <f t="shared" si="20"/>
        <v/>
      </c>
      <c r="X59" s="1110" t="str">
        <f t="shared" si="20"/>
        <v/>
      </c>
      <c r="Y59" s="1110" t="str">
        <f t="shared" si="20"/>
        <v/>
      </c>
      <c r="Z59" s="1110" t="str">
        <f t="shared" si="20"/>
        <v/>
      </c>
      <c r="AA59" s="1110" t="str">
        <f t="shared" si="20"/>
        <v/>
      </c>
      <c r="AB59" s="1110" t="str">
        <f t="shared" si="20"/>
        <v/>
      </c>
      <c r="AC59" s="1110" t="str">
        <f t="shared" si="20"/>
        <v/>
      </c>
      <c r="AD59" s="1110" t="str">
        <f t="shared" si="20"/>
        <v/>
      </c>
      <c r="AE59" s="1110" t="str">
        <f t="shared" si="20"/>
        <v/>
      </c>
      <c r="AF59" s="1110" t="str">
        <f t="shared" si="20"/>
        <v/>
      </c>
      <c r="AG59" s="1110" t="str">
        <f t="shared" si="20"/>
        <v/>
      </c>
      <c r="AH59" s="1110" t="str">
        <f t="shared" si="20"/>
        <v/>
      </c>
      <c r="AI59" s="1110" t="str">
        <f t="shared" si="20"/>
        <v/>
      </c>
      <c r="AJ59" s="1110" t="str">
        <f t="shared" si="20"/>
        <v/>
      </c>
      <c r="AK59" s="1110" t="str">
        <f t="shared" si="20"/>
        <v/>
      </c>
      <c r="AL59" s="1110" t="str">
        <f t="shared" si="20"/>
        <v/>
      </c>
      <c r="AM59" s="1110" t="str">
        <f t="shared" si="20"/>
        <v/>
      </c>
      <c r="AN59" s="1110" t="str">
        <f t="shared" si="20"/>
        <v/>
      </c>
      <c r="AO59" s="1110" t="str">
        <f t="shared" si="20"/>
        <v/>
      </c>
      <c r="AP59" s="253" t="str">
        <f t="shared" si="20"/>
        <v/>
      </c>
      <c r="AQ59" s="253" t="str">
        <f t="shared" si="20"/>
        <v/>
      </c>
      <c r="AR59" s="253" t="str">
        <f t="shared" si="20"/>
        <v/>
      </c>
      <c r="AS59" s="1108" t="str">
        <f t="shared" si="20"/>
        <v/>
      </c>
      <c r="AT59" s="856" t="str">
        <f t="shared" si="20"/>
        <v/>
      </c>
      <c r="AU59" s="856" t="str">
        <f t="shared" si="20"/>
        <v/>
      </c>
      <c r="AV59" s="856" t="str">
        <f t="shared" si="20"/>
        <v/>
      </c>
    </row>
    <row r="60" spans="1:49" ht="15.75" outlineLevel="2" thickBot="1">
      <c r="A60" s="1216"/>
      <c r="B60" s="1211" t="s">
        <v>1287</v>
      </c>
      <c r="C60" s="1200">
        <v>5000</v>
      </c>
      <c r="D60" s="1201">
        <v>15</v>
      </c>
      <c r="F60" s="1111"/>
      <c r="G60" s="1112"/>
      <c r="H60" s="1112"/>
      <c r="I60" s="1112"/>
      <c r="J60" s="1112"/>
      <c r="K60" s="1112"/>
      <c r="L60" s="1112"/>
      <c r="M60" s="1112"/>
      <c r="N60" s="1112"/>
      <c r="O60" s="1112"/>
      <c r="P60" s="1112"/>
      <c r="Q60" s="1112"/>
      <c r="R60" s="1112"/>
      <c r="S60" s="1112"/>
      <c r="T60" s="1112"/>
      <c r="U60" s="1112"/>
      <c r="V60" s="1112"/>
      <c r="W60" s="1112"/>
      <c r="X60" s="1112"/>
      <c r="Y60" s="1112"/>
      <c r="Z60" s="1112"/>
      <c r="AA60" s="1112"/>
      <c r="AB60" s="1113"/>
      <c r="AC60" s="1113"/>
      <c r="AD60" s="1113"/>
      <c r="AE60" s="1113"/>
      <c r="AF60" s="1113"/>
      <c r="AG60" s="1113"/>
      <c r="AH60" s="1113"/>
      <c r="AI60" s="1113"/>
      <c r="AJ60" s="1113"/>
      <c r="AK60" s="1113"/>
      <c r="AL60" s="1113"/>
      <c r="AM60" s="1113"/>
      <c r="AN60" s="1113"/>
      <c r="AO60" s="1113"/>
      <c r="AP60" s="1113"/>
      <c r="AQ60" s="1113"/>
      <c r="AR60" s="1113"/>
      <c r="AS60" s="1114"/>
    </row>
    <row r="61" spans="1:49" ht="15.75" outlineLevel="2" thickTop="1">
      <c r="A61" s="1216"/>
      <c r="B61" s="1184"/>
      <c r="C61" s="1184"/>
      <c r="D61" s="1184"/>
    </row>
    <row r="62" spans="1:49" ht="15.75" outlineLevel="2" thickBot="1">
      <c r="A62" s="1216"/>
      <c r="B62" s="1184"/>
      <c r="C62" s="1184"/>
      <c r="D62" s="1184"/>
    </row>
    <row r="63" spans="1:49" ht="20.25" customHeight="1" outlineLevel="1" thickTop="1" thickBot="1">
      <c r="A63" s="1216"/>
      <c r="B63" s="1561" t="s">
        <v>1304</v>
      </c>
      <c r="C63" s="1561"/>
      <c r="D63" s="1562"/>
    </row>
    <row r="64" spans="1:49" ht="16.5" hidden="1" outlineLevel="2" thickTop="1" thickBot="1">
      <c r="A64" s="1216"/>
      <c r="B64" s="1184"/>
      <c r="C64" s="1184"/>
      <c r="D64" s="1184"/>
    </row>
    <row r="65" spans="1:49" ht="16.5" hidden="1" outlineLevel="2" thickTop="1" thickBot="1">
      <c r="A65" s="1216"/>
      <c r="B65" s="1212" t="s">
        <v>436</v>
      </c>
      <c r="C65" s="1184"/>
      <c r="D65" s="1184"/>
    </row>
    <row r="66" spans="1:49" ht="16.5" hidden="1" outlineLevel="2" thickTop="1" thickBot="1">
      <c r="A66" s="1216"/>
      <c r="B66" s="1184"/>
      <c r="C66" s="1184"/>
      <c r="D66" s="1184"/>
    </row>
    <row r="67" spans="1:49" s="178" customFormat="1" ht="31.5" hidden="1" outlineLevel="2" thickTop="1" thickBot="1">
      <c r="A67" s="1216"/>
      <c r="B67" s="1209" t="s">
        <v>1289</v>
      </c>
      <c r="C67" s="1186">
        <f ca="1">TODAY()</f>
        <v>45823</v>
      </c>
      <c r="D67" s="1187" t="s">
        <v>1290</v>
      </c>
      <c r="E67" s="363"/>
      <c r="F67" s="1104" t="str">
        <f t="shared" ref="F67:AW67" si="21">IF(ISNUMBER(F68), TEXT(COLUMN(F67)-COLUMN($F$67)+1, "0") &amp; "ª parcela", "")</f>
        <v>1ª parcela</v>
      </c>
      <c r="G67" s="1105" t="str">
        <f t="shared" si="21"/>
        <v/>
      </c>
      <c r="H67" s="1105" t="str">
        <f t="shared" si="21"/>
        <v/>
      </c>
      <c r="I67" s="1105" t="str">
        <f t="shared" si="21"/>
        <v/>
      </c>
      <c r="J67" s="1105" t="str">
        <f t="shared" si="21"/>
        <v/>
      </c>
      <c r="K67" s="1105" t="str">
        <f t="shared" si="21"/>
        <v/>
      </c>
      <c r="L67" s="1105" t="str">
        <f t="shared" si="21"/>
        <v/>
      </c>
      <c r="M67" s="1105" t="str">
        <f t="shared" si="21"/>
        <v/>
      </c>
      <c r="N67" s="1105" t="str">
        <f t="shared" si="21"/>
        <v/>
      </c>
      <c r="O67" s="1105" t="str">
        <f t="shared" si="21"/>
        <v/>
      </c>
      <c r="P67" s="1105" t="str">
        <f t="shared" si="21"/>
        <v/>
      </c>
      <c r="Q67" s="1105" t="str">
        <f t="shared" si="21"/>
        <v/>
      </c>
      <c r="R67" s="1105" t="str">
        <f t="shared" si="21"/>
        <v/>
      </c>
      <c r="S67" s="1105" t="str">
        <f t="shared" si="21"/>
        <v/>
      </c>
      <c r="T67" s="1105" t="str">
        <f t="shared" si="21"/>
        <v/>
      </c>
      <c r="U67" s="1105" t="str">
        <f t="shared" si="21"/>
        <v/>
      </c>
      <c r="V67" s="1105" t="str">
        <f t="shared" si="21"/>
        <v/>
      </c>
      <c r="W67" s="1105" t="str">
        <f t="shared" si="21"/>
        <v/>
      </c>
      <c r="X67" s="1105" t="str">
        <f t="shared" si="21"/>
        <v/>
      </c>
      <c r="Y67" s="1105" t="str">
        <f t="shared" si="21"/>
        <v/>
      </c>
      <c r="Z67" s="1105" t="str">
        <f t="shared" si="21"/>
        <v/>
      </c>
      <c r="AA67" s="1105" t="str">
        <f t="shared" si="21"/>
        <v/>
      </c>
      <c r="AB67" s="1105" t="str">
        <f t="shared" si="21"/>
        <v/>
      </c>
      <c r="AC67" s="1105" t="str">
        <f t="shared" si="21"/>
        <v/>
      </c>
      <c r="AD67" s="1105" t="str">
        <f t="shared" si="21"/>
        <v/>
      </c>
      <c r="AE67" s="1105" t="str">
        <f t="shared" si="21"/>
        <v/>
      </c>
      <c r="AF67" s="1105" t="str">
        <f t="shared" si="21"/>
        <v/>
      </c>
      <c r="AG67" s="1105" t="str">
        <f t="shared" si="21"/>
        <v/>
      </c>
      <c r="AH67" s="1105" t="str">
        <f t="shared" si="21"/>
        <v/>
      </c>
      <c r="AI67" s="1105" t="str">
        <f t="shared" si="21"/>
        <v/>
      </c>
      <c r="AJ67" s="1105" t="str">
        <f t="shared" si="21"/>
        <v/>
      </c>
      <c r="AK67" s="1105" t="str">
        <f t="shared" si="21"/>
        <v/>
      </c>
      <c r="AL67" s="1105" t="str">
        <f t="shared" si="21"/>
        <v/>
      </c>
      <c r="AM67" s="1105" t="str">
        <f t="shared" si="21"/>
        <v/>
      </c>
      <c r="AN67" s="1105" t="str">
        <f t="shared" si="21"/>
        <v/>
      </c>
      <c r="AO67" s="1105" t="str">
        <f t="shared" si="21"/>
        <v/>
      </c>
      <c r="AP67" s="1105" t="str">
        <f t="shared" si="21"/>
        <v/>
      </c>
      <c r="AQ67" s="1105" t="str">
        <f t="shared" si="21"/>
        <v/>
      </c>
      <c r="AR67" s="1105" t="str">
        <f t="shared" si="21"/>
        <v/>
      </c>
      <c r="AS67" s="1106" t="str">
        <f t="shared" si="21"/>
        <v/>
      </c>
      <c r="AT67" s="178" t="str">
        <f t="shared" si="21"/>
        <v/>
      </c>
      <c r="AU67" s="178" t="str">
        <f t="shared" si="21"/>
        <v/>
      </c>
      <c r="AV67" s="178" t="str">
        <f t="shared" si="21"/>
        <v/>
      </c>
      <c r="AW67" s="178" t="str">
        <f t="shared" si="21"/>
        <v/>
      </c>
    </row>
    <row r="68" spans="1:49" ht="16.5" hidden="1" outlineLevel="2" thickTop="1" thickBot="1">
      <c r="A68" s="1216"/>
      <c r="B68" s="1210" t="s">
        <v>1288</v>
      </c>
      <c r="C68" s="1191">
        <v>45703</v>
      </c>
      <c r="D68" s="1192" t="b">
        <v>0</v>
      </c>
      <c r="F68" s="1107">
        <f t="shared" ref="F68:AW68" si="22">IF(COLUMN(F68)-COLUMN($F$11)+1 &lt;= $C$69,
   DATE(YEAR($C$68), MONTH($C$68) + COLUMN(F68)-COLUMN($F$11), DAY($C$68) + IF($D$68, 0, $D$70)),
   "")</f>
        <v>45733</v>
      </c>
      <c r="G68" s="855" t="str">
        <f t="shared" si="22"/>
        <v/>
      </c>
      <c r="H68" s="855" t="str">
        <f t="shared" si="22"/>
        <v/>
      </c>
      <c r="I68" s="855" t="str">
        <f t="shared" si="22"/>
        <v/>
      </c>
      <c r="J68" s="855" t="str">
        <f t="shared" si="22"/>
        <v/>
      </c>
      <c r="K68" s="855" t="str">
        <f t="shared" si="22"/>
        <v/>
      </c>
      <c r="L68" s="855" t="str">
        <f t="shared" si="22"/>
        <v/>
      </c>
      <c r="M68" s="855" t="str">
        <f t="shared" si="22"/>
        <v/>
      </c>
      <c r="N68" s="855" t="str">
        <f t="shared" si="22"/>
        <v/>
      </c>
      <c r="O68" s="855" t="str">
        <f t="shared" si="22"/>
        <v/>
      </c>
      <c r="P68" s="855" t="str">
        <f t="shared" si="22"/>
        <v/>
      </c>
      <c r="Q68" s="855" t="str">
        <f t="shared" si="22"/>
        <v/>
      </c>
      <c r="R68" s="855" t="str">
        <f t="shared" si="22"/>
        <v/>
      </c>
      <c r="S68" s="855" t="str">
        <f t="shared" si="22"/>
        <v/>
      </c>
      <c r="T68" s="855" t="str">
        <f t="shared" si="22"/>
        <v/>
      </c>
      <c r="U68" s="855" t="str">
        <f t="shared" si="22"/>
        <v/>
      </c>
      <c r="V68" s="855" t="str">
        <f t="shared" si="22"/>
        <v/>
      </c>
      <c r="W68" s="855" t="str">
        <f t="shared" si="22"/>
        <v/>
      </c>
      <c r="X68" s="855" t="str">
        <f t="shared" si="22"/>
        <v/>
      </c>
      <c r="Y68" s="855" t="str">
        <f t="shared" si="22"/>
        <v/>
      </c>
      <c r="Z68" s="855" t="str">
        <f t="shared" si="22"/>
        <v/>
      </c>
      <c r="AA68" s="855" t="str">
        <f t="shared" si="22"/>
        <v/>
      </c>
      <c r="AB68" s="855" t="str">
        <f t="shared" si="22"/>
        <v/>
      </c>
      <c r="AC68" s="855" t="str">
        <f t="shared" si="22"/>
        <v/>
      </c>
      <c r="AD68" s="855" t="str">
        <f t="shared" si="22"/>
        <v/>
      </c>
      <c r="AE68" s="855" t="str">
        <f t="shared" si="22"/>
        <v/>
      </c>
      <c r="AF68" s="855" t="str">
        <f t="shared" si="22"/>
        <v/>
      </c>
      <c r="AG68" s="855" t="str">
        <f t="shared" si="22"/>
        <v/>
      </c>
      <c r="AH68" s="855" t="str">
        <f t="shared" si="22"/>
        <v/>
      </c>
      <c r="AI68" s="855" t="str">
        <f t="shared" si="22"/>
        <v/>
      </c>
      <c r="AJ68" s="855" t="str">
        <f t="shared" si="22"/>
        <v/>
      </c>
      <c r="AK68" s="855" t="str">
        <f t="shared" si="22"/>
        <v/>
      </c>
      <c r="AL68" s="855" t="str">
        <f t="shared" si="22"/>
        <v/>
      </c>
      <c r="AM68" s="855" t="str">
        <f t="shared" si="22"/>
        <v/>
      </c>
      <c r="AN68" s="855" t="str">
        <f t="shared" si="22"/>
        <v/>
      </c>
      <c r="AO68" s="855" t="str">
        <f t="shared" si="22"/>
        <v/>
      </c>
      <c r="AP68" s="253" t="str">
        <f t="shared" si="22"/>
        <v/>
      </c>
      <c r="AQ68" s="253" t="str">
        <f t="shared" si="22"/>
        <v/>
      </c>
      <c r="AR68" s="253" t="str">
        <f t="shared" si="22"/>
        <v/>
      </c>
      <c r="AS68" s="1108" t="str">
        <f t="shared" si="22"/>
        <v/>
      </c>
      <c r="AT68" s="855" t="str">
        <f t="shared" si="22"/>
        <v/>
      </c>
      <c r="AU68" s="855" t="str">
        <f t="shared" si="22"/>
        <v/>
      </c>
      <c r="AV68" s="855" t="str">
        <f t="shared" si="22"/>
        <v/>
      </c>
      <c r="AW68" s="855" t="str">
        <f t="shared" si="22"/>
        <v/>
      </c>
    </row>
    <row r="69" spans="1:49" ht="16.5" hidden="1" outlineLevel="2" thickTop="1" thickBot="1">
      <c r="A69" s="1216"/>
      <c r="B69" s="1210" t="s">
        <v>1314</v>
      </c>
      <c r="C69" s="1195">
        <v>1</v>
      </c>
      <c r="D69" s="1196" t="s">
        <v>1291</v>
      </c>
      <c r="E69" s="253"/>
      <c r="F69" s="1109">
        <f>IF(COLUMN(F68)-COLUMN(F68)+1 &lt;= $C$69, $C$70 / $C$69, "")</f>
        <v>0</v>
      </c>
      <c r="G69" s="1110" t="str">
        <f t="shared" ref="G69:AW69" si="23">IF(COLUMN(G68)-COLUMN($F$68)+1 &lt;= $C$69, $C$70 / $C$69, "")</f>
        <v/>
      </c>
      <c r="H69" s="1110" t="str">
        <f t="shared" si="23"/>
        <v/>
      </c>
      <c r="I69" s="1110" t="str">
        <f t="shared" si="23"/>
        <v/>
      </c>
      <c r="J69" s="1110" t="str">
        <f t="shared" si="23"/>
        <v/>
      </c>
      <c r="K69" s="1110" t="str">
        <f t="shared" si="23"/>
        <v/>
      </c>
      <c r="L69" s="1110" t="str">
        <f t="shared" si="23"/>
        <v/>
      </c>
      <c r="M69" s="1110" t="str">
        <f t="shared" si="23"/>
        <v/>
      </c>
      <c r="N69" s="1110" t="str">
        <f t="shared" si="23"/>
        <v/>
      </c>
      <c r="O69" s="1110" t="str">
        <f t="shared" si="23"/>
        <v/>
      </c>
      <c r="P69" s="1110" t="str">
        <f t="shared" si="23"/>
        <v/>
      </c>
      <c r="Q69" s="1110" t="str">
        <f t="shared" si="23"/>
        <v/>
      </c>
      <c r="R69" s="1110" t="str">
        <f t="shared" si="23"/>
        <v/>
      </c>
      <c r="S69" s="1110" t="str">
        <f t="shared" si="23"/>
        <v/>
      </c>
      <c r="T69" s="1110" t="str">
        <f t="shared" si="23"/>
        <v/>
      </c>
      <c r="U69" s="1110" t="str">
        <f t="shared" si="23"/>
        <v/>
      </c>
      <c r="V69" s="1110" t="str">
        <f t="shared" si="23"/>
        <v/>
      </c>
      <c r="W69" s="1110" t="str">
        <f t="shared" si="23"/>
        <v/>
      </c>
      <c r="X69" s="1110" t="str">
        <f t="shared" si="23"/>
        <v/>
      </c>
      <c r="Y69" s="1110" t="str">
        <f t="shared" si="23"/>
        <v/>
      </c>
      <c r="Z69" s="1110" t="str">
        <f t="shared" si="23"/>
        <v/>
      </c>
      <c r="AA69" s="1110" t="str">
        <f t="shared" si="23"/>
        <v/>
      </c>
      <c r="AB69" s="1110" t="str">
        <f t="shared" si="23"/>
        <v/>
      </c>
      <c r="AC69" s="1110" t="str">
        <f t="shared" si="23"/>
        <v/>
      </c>
      <c r="AD69" s="1110" t="str">
        <f t="shared" si="23"/>
        <v/>
      </c>
      <c r="AE69" s="1110" t="str">
        <f t="shared" si="23"/>
        <v/>
      </c>
      <c r="AF69" s="1110" t="str">
        <f t="shared" si="23"/>
        <v/>
      </c>
      <c r="AG69" s="1110" t="str">
        <f t="shared" si="23"/>
        <v/>
      </c>
      <c r="AH69" s="1110" t="str">
        <f t="shared" si="23"/>
        <v/>
      </c>
      <c r="AI69" s="1110" t="str">
        <f t="shared" si="23"/>
        <v/>
      </c>
      <c r="AJ69" s="1110" t="str">
        <f t="shared" si="23"/>
        <v/>
      </c>
      <c r="AK69" s="1110" t="str">
        <f t="shared" si="23"/>
        <v/>
      </c>
      <c r="AL69" s="1110" t="str">
        <f t="shared" si="23"/>
        <v/>
      </c>
      <c r="AM69" s="1110" t="str">
        <f t="shared" si="23"/>
        <v/>
      </c>
      <c r="AN69" s="1110" t="str">
        <f t="shared" si="23"/>
        <v/>
      </c>
      <c r="AO69" s="1110" t="str">
        <f t="shared" si="23"/>
        <v/>
      </c>
      <c r="AP69" s="253" t="str">
        <f t="shared" si="23"/>
        <v/>
      </c>
      <c r="AQ69" s="253" t="str">
        <f t="shared" si="23"/>
        <v/>
      </c>
      <c r="AR69" s="253" t="str">
        <f t="shared" si="23"/>
        <v/>
      </c>
      <c r="AS69" s="1108" t="str">
        <f t="shared" si="23"/>
        <v/>
      </c>
      <c r="AT69" s="856" t="str">
        <f t="shared" si="23"/>
        <v/>
      </c>
      <c r="AU69" s="856" t="str">
        <f t="shared" si="23"/>
        <v/>
      </c>
      <c r="AV69" s="856" t="str">
        <f t="shared" si="23"/>
        <v/>
      </c>
      <c r="AW69" s="856" t="str">
        <f t="shared" si="23"/>
        <v/>
      </c>
    </row>
    <row r="70" spans="1:49" ht="16.5" hidden="1" outlineLevel="2" thickTop="1" thickBot="1">
      <c r="A70" s="1216"/>
      <c r="B70" s="1211" t="s">
        <v>1287</v>
      </c>
      <c r="C70" s="1200">
        <f>'ESTUDO _ VIABILIDADE'!I150</f>
        <v>0</v>
      </c>
      <c r="D70" s="1201">
        <v>30</v>
      </c>
      <c r="F70" s="1111"/>
      <c r="G70" s="1112"/>
      <c r="H70" s="1112"/>
      <c r="I70" s="1112"/>
      <c r="J70" s="1112"/>
      <c r="K70" s="1112"/>
      <c r="L70" s="1112"/>
      <c r="M70" s="1112"/>
      <c r="N70" s="1112"/>
      <c r="O70" s="1112"/>
      <c r="P70" s="1112"/>
      <c r="Q70" s="1112"/>
      <c r="R70" s="1112"/>
      <c r="S70" s="1112"/>
      <c r="T70" s="1112"/>
      <c r="U70" s="1112"/>
      <c r="V70" s="1112"/>
      <c r="W70" s="1112"/>
      <c r="X70" s="1112"/>
      <c r="Y70" s="1112"/>
      <c r="Z70" s="1112"/>
      <c r="AA70" s="1112"/>
      <c r="AB70" s="1113"/>
      <c r="AC70" s="1113"/>
      <c r="AD70" s="1113"/>
      <c r="AE70" s="1113"/>
      <c r="AF70" s="1113"/>
      <c r="AG70" s="1113"/>
      <c r="AH70" s="1113"/>
      <c r="AI70" s="1113"/>
      <c r="AJ70" s="1113"/>
      <c r="AK70" s="1113"/>
      <c r="AL70" s="1113"/>
      <c r="AM70" s="1113"/>
      <c r="AN70" s="1113"/>
      <c r="AO70" s="1113"/>
      <c r="AP70" s="1113"/>
      <c r="AQ70" s="1113"/>
      <c r="AR70" s="1113"/>
      <c r="AS70" s="1114"/>
    </row>
    <row r="71" spans="1:49" ht="16.5" hidden="1" outlineLevel="2" thickTop="1" thickBot="1">
      <c r="A71" s="1216"/>
      <c r="B71" s="1204"/>
      <c r="C71" s="1184"/>
      <c r="D71" s="1184"/>
    </row>
    <row r="72" spans="1:49" ht="15" hidden="1" customHeight="1" outlineLevel="2" thickTop="1" thickBot="1">
      <c r="A72" s="1216"/>
      <c r="B72" s="1212" t="s">
        <v>437</v>
      </c>
      <c r="C72" s="1206"/>
      <c r="D72" s="1206"/>
    </row>
    <row r="73" spans="1:49" ht="16.5" hidden="1" outlineLevel="2" thickTop="1" thickBot="1">
      <c r="A73" s="1216"/>
      <c r="B73" s="1184"/>
      <c r="C73" s="1184"/>
      <c r="D73" s="1184"/>
    </row>
    <row r="74" spans="1:49" s="178" customFormat="1" ht="31.5" hidden="1" outlineLevel="2" thickTop="1" thickBot="1">
      <c r="A74" s="1216"/>
      <c r="B74" s="1209" t="s">
        <v>1289</v>
      </c>
      <c r="C74" s="1186">
        <f ca="1">TODAY()</f>
        <v>45823</v>
      </c>
      <c r="D74" s="1187" t="s">
        <v>1290</v>
      </c>
      <c r="E74" s="363"/>
      <c r="F74" s="1104" t="str">
        <f t="shared" ref="F74:AV74" si="24">IF(ISNUMBER(F75), TEXT(COLUMN(F74)-COLUMN($F$74)+1, "0") &amp; "ª parcela", "")</f>
        <v/>
      </c>
      <c r="G74" s="1105" t="str">
        <f t="shared" si="24"/>
        <v/>
      </c>
      <c r="H74" s="1105" t="str">
        <f t="shared" si="24"/>
        <v/>
      </c>
      <c r="I74" s="1105" t="str">
        <f t="shared" si="24"/>
        <v/>
      </c>
      <c r="J74" s="1105" t="str">
        <f t="shared" si="24"/>
        <v/>
      </c>
      <c r="K74" s="1105" t="str">
        <f t="shared" si="24"/>
        <v/>
      </c>
      <c r="L74" s="1105" t="str">
        <f t="shared" si="24"/>
        <v/>
      </c>
      <c r="M74" s="1105" t="str">
        <f t="shared" si="24"/>
        <v/>
      </c>
      <c r="N74" s="1105" t="str">
        <f t="shared" si="24"/>
        <v/>
      </c>
      <c r="O74" s="1105" t="str">
        <f t="shared" si="24"/>
        <v/>
      </c>
      <c r="P74" s="1105" t="str">
        <f t="shared" si="24"/>
        <v/>
      </c>
      <c r="Q74" s="1105" t="str">
        <f t="shared" si="24"/>
        <v/>
      </c>
      <c r="R74" s="1105" t="str">
        <f t="shared" si="24"/>
        <v/>
      </c>
      <c r="S74" s="1105" t="str">
        <f t="shared" si="24"/>
        <v/>
      </c>
      <c r="T74" s="1105" t="str">
        <f t="shared" si="24"/>
        <v/>
      </c>
      <c r="U74" s="1105" t="str">
        <f t="shared" si="24"/>
        <v/>
      </c>
      <c r="V74" s="1105" t="str">
        <f t="shared" si="24"/>
        <v/>
      </c>
      <c r="W74" s="1105" t="str">
        <f t="shared" si="24"/>
        <v/>
      </c>
      <c r="X74" s="1105" t="str">
        <f t="shared" si="24"/>
        <v/>
      </c>
      <c r="Y74" s="1105" t="str">
        <f t="shared" si="24"/>
        <v/>
      </c>
      <c r="Z74" s="1105" t="str">
        <f t="shared" si="24"/>
        <v/>
      </c>
      <c r="AA74" s="1105" t="str">
        <f t="shared" si="24"/>
        <v/>
      </c>
      <c r="AB74" s="1105" t="str">
        <f t="shared" si="24"/>
        <v/>
      </c>
      <c r="AC74" s="1105" t="str">
        <f t="shared" si="24"/>
        <v/>
      </c>
      <c r="AD74" s="1105" t="str">
        <f t="shared" si="24"/>
        <v/>
      </c>
      <c r="AE74" s="1105" t="str">
        <f t="shared" si="24"/>
        <v/>
      </c>
      <c r="AF74" s="1105" t="str">
        <f t="shared" si="24"/>
        <v/>
      </c>
      <c r="AG74" s="1105" t="str">
        <f t="shared" si="24"/>
        <v/>
      </c>
      <c r="AH74" s="1105" t="str">
        <f t="shared" si="24"/>
        <v/>
      </c>
      <c r="AI74" s="1105" t="str">
        <f t="shared" si="24"/>
        <v/>
      </c>
      <c r="AJ74" s="1105" t="str">
        <f t="shared" si="24"/>
        <v/>
      </c>
      <c r="AK74" s="1105" t="str">
        <f t="shared" si="24"/>
        <v/>
      </c>
      <c r="AL74" s="1105" t="str">
        <f t="shared" si="24"/>
        <v/>
      </c>
      <c r="AM74" s="1105" t="str">
        <f t="shared" si="24"/>
        <v/>
      </c>
      <c r="AN74" s="1105" t="str">
        <f t="shared" si="24"/>
        <v/>
      </c>
      <c r="AO74" s="1105" t="str">
        <f t="shared" si="24"/>
        <v/>
      </c>
      <c r="AP74" s="1105" t="str">
        <f t="shared" si="24"/>
        <v/>
      </c>
      <c r="AQ74" s="1105" t="str">
        <f t="shared" si="24"/>
        <v/>
      </c>
      <c r="AR74" s="1105" t="str">
        <f t="shared" si="24"/>
        <v/>
      </c>
      <c r="AS74" s="1106" t="str">
        <f t="shared" si="24"/>
        <v/>
      </c>
      <c r="AT74" s="178" t="str">
        <f t="shared" si="24"/>
        <v/>
      </c>
      <c r="AU74" s="178" t="str">
        <f t="shared" si="24"/>
        <v/>
      </c>
      <c r="AV74" s="178" t="str">
        <f t="shared" si="24"/>
        <v/>
      </c>
    </row>
    <row r="75" spans="1:49" ht="16.5" hidden="1" outlineLevel="2" thickTop="1" thickBot="1">
      <c r="A75" s="1216"/>
      <c r="B75" s="1210" t="s">
        <v>1288</v>
      </c>
      <c r="C75" s="1191">
        <v>45703</v>
      </c>
      <c r="D75" s="1192" t="b">
        <v>0</v>
      </c>
      <c r="F75" s="1107" t="str">
        <f t="shared" ref="F75:AV75" si="25">IF(COLUMN(F75)-COLUMN($F$11)+1 &lt;= $C$76,
   DATE(YEAR($C$75), MONTH($C$75) + COLUMN(F75)-COLUMN($F$11), DAY($C$75) + IF($D$75, 0, $D$77)),
   "")</f>
        <v/>
      </c>
      <c r="G75" s="855" t="str">
        <f t="shared" si="25"/>
        <v/>
      </c>
      <c r="H75" s="855" t="str">
        <f t="shared" si="25"/>
        <v/>
      </c>
      <c r="I75" s="855" t="str">
        <f t="shared" si="25"/>
        <v/>
      </c>
      <c r="J75" s="855" t="str">
        <f t="shared" si="25"/>
        <v/>
      </c>
      <c r="K75" s="855" t="str">
        <f t="shared" si="25"/>
        <v/>
      </c>
      <c r="L75" s="855" t="str">
        <f t="shared" si="25"/>
        <v/>
      </c>
      <c r="M75" s="855" t="str">
        <f t="shared" si="25"/>
        <v/>
      </c>
      <c r="N75" s="855" t="str">
        <f t="shared" si="25"/>
        <v/>
      </c>
      <c r="O75" s="855" t="str">
        <f t="shared" si="25"/>
        <v/>
      </c>
      <c r="P75" s="855" t="str">
        <f t="shared" si="25"/>
        <v/>
      </c>
      <c r="Q75" s="855" t="str">
        <f t="shared" si="25"/>
        <v/>
      </c>
      <c r="R75" s="855" t="str">
        <f t="shared" si="25"/>
        <v/>
      </c>
      <c r="S75" s="855" t="str">
        <f t="shared" si="25"/>
        <v/>
      </c>
      <c r="T75" s="855" t="str">
        <f t="shared" si="25"/>
        <v/>
      </c>
      <c r="U75" s="855" t="str">
        <f t="shared" si="25"/>
        <v/>
      </c>
      <c r="V75" s="855" t="str">
        <f t="shared" si="25"/>
        <v/>
      </c>
      <c r="W75" s="855" t="str">
        <f t="shared" si="25"/>
        <v/>
      </c>
      <c r="X75" s="855" t="str">
        <f t="shared" si="25"/>
        <v/>
      </c>
      <c r="Y75" s="855" t="str">
        <f t="shared" si="25"/>
        <v/>
      </c>
      <c r="Z75" s="855" t="str">
        <f t="shared" si="25"/>
        <v/>
      </c>
      <c r="AA75" s="855" t="str">
        <f t="shared" si="25"/>
        <v/>
      </c>
      <c r="AB75" s="855" t="str">
        <f t="shared" si="25"/>
        <v/>
      </c>
      <c r="AC75" s="855" t="str">
        <f t="shared" si="25"/>
        <v/>
      </c>
      <c r="AD75" s="855" t="str">
        <f t="shared" si="25"/>
        <v/>
      </c>
      <c r="AE75" s="855" t="str">
        <f t="shared" si="25"/>
        <v/>
      </c>
      <c r="AF75" s="855" t="str">
        <f t="shared" si="25"/>
        <v/>
      </c>
      <c r="AG75" s="855" t="str">
        <f t="shared" si="25"/>
        <v/>
      </c>
      <c r="AH75" s="855" t="str">
        <f t="shared" si="25"/>
        <v/>
      </c>
      <c r="AI75" s="855" t="str">
        <f t="shared" si="25"/>
        <v/>
      </c>
      <c r="AJ75" s="855" t="str">
        <f t="shared" si="25"/>
        <v/>
      </c>
      <c r="AK75" s="855" t="str">
        <f t="shared" si="25"/>
        <v/>
      </c>
      <c r="AL75" s="855" t="str">
        <f t="shared" si="25"/>
        <v/>
      </c>
      <c r="AM75" s="855" t="str">
        <f t="shared" si="25"/>
        <v/>
      </c>
      <c r="AN75" s="855" t="str">
        <f t="shared" si="25"/>
        <v/>
      </c>
      <c r="AO75" s="855" t="str">
        <f t="shared" si="25"/>
        <v/>
      </c>
      <c r="AP75" s="253" t="str">
        <f t="shared" si="25"/>
        <v/>
      </c>
      <c r="AQ75" s="253" t="str">
        <f t="shared" si="25"/>
        <v/>
      </c>
      <c r="AR75" s="253" t="str">
        <f t="shared" si="25"/>
        <v/>
      </c>
      <c r="AS75" s="1108" t="str">
        <f t="shared" si="25"/>
        <v/>
      </c>
      <c r="AT75" s="855" t="str">
        <f t="shared" si="25"/>
        <v/>
      </c>
      <c r="AU75" s="855" t="str">
        <f t="shared" si="25"/>
        <v/>
      </c>
      <c r="AV75" s="855" t="str">
        <f t="shared" si="25"/>
        <v/>
      </c>
    </row>
    <row r="76" spans="1:49" ht="16.5" hidden="1" outlineLevel="2" thickTop="1" thickBot="1">
      <c r="A76" s="1216"/>
      <c r="B76" s="1210" t="s">
        <v>1314</v>
      </c>
      <c r="C76" s="1195">
        <v>0</v>
      </c>
      <c r="D76" s="1196" t="s">
        <v>1291</v>
      </c>
      <c r="E76" s="253"/>
      <c r="F76" s="1109" t="str">
        <f t="shared" ref="F76:AV76" si="26">IF(COLUMN(F75)-COLUMN($F$75)+1 &lt;= $C$76, $C$77 / $C$76, "")</f>
        <v/>
      </c>
      <c r="G76" s="1110" t="str">
        <f t="shared" si="26"/>
        <v/>
      </c>
      <c r="H76" s="1110" t="str">
        <f t="shared" si="26"/>
        <v/>
      </c>
      <c r="I76" s="1110" t="str">
        <f t="shared" si="26"/>
        <v/>
      </c>
      <c r="J76" s="1110" t="str">
        <f t="shared" si="26"/>
        <v/>
      </c>
      <c r="K76" s="1110" t="str">
        <f t="shared" si="26"/>
        <v/>
      </c>
      <c r="L76" s="1110" t="str">
        <f t="shared" si="26"/>
        <v/>
      </c>
      <c r="M76" s="1110" t="str">
        <f t="shared" si="26"/>
        <v/>
      </c>
      <c r="N76" s="1110" t="str">
        <f t="shared" si="26"/>
        <v/>
      </c>
      <c r="O76" s="1110" t="str">
        <f t="shared" si="26"/>
        <v/>
      </c>
      <c r="P76" s="1110" t="str">
        <f t="shared" si="26"/>
        <v/>
      </c>
      <c r="Q76" s="1110" t="str">
        <f t="shared" si="26"/>
        <v/>
      </c>
      <c r="R76" s="1110" t="str">
        <f t="shared" si="26"/>
        <v/>
      </c>
      <c r="S76" s="1110" t="str">
        <f t="shared" si="26"/>
        <v/>
      </c>
      <c r="T76" s="1110" t="str">
        <f t="shared" si="26"/>
        <v/>
      </c>
      <c r="U76" s="1110" t="str">
        <f t="shared" si="26"/>
        <v/>
      </c>
      <c r="V76" s="1110" t="str">
        <f t="shared" si="26"/>
        <v/>
      </c>
      <c r="W76" s="1110" t="str">
        <f t="shared" si="26"/>
        <v/>
      </c>
      <c r="X76" s="1110" t="str">
        <f t="shared" si="26"/>
        <v/>
      </c>
      <c r="Y76" s="1110" t="str">
        <f t="shared" si="26"/>
        <v/>
      </c>
      <c r="Z76" s="1110" t="str">
        <f t="shared" si="26"/>
        <v/>
      </c>
      <c r="AA76" s="1110" t="str">
        <f t="shared" si="26"/>
        <v/>
      </c>
      <c r="AB76" s="1110" t="str">
        <f t="shared" si="26"/>
        <v/>
      </c>
      <c r="AC76" s="1110" t="str">
        <f t="shared" si="26"/>
        <v/>
      </c>
      <c r="AD76" s="1110" t="str">
        <f t="shared" si="26"/>
        <v/>
      </c>
      <c r="AE76" s="1110" t="str">
        <f t="shared" si="26"/>
        <v/>
      </c>
      <c r="AF76" s="1110" t="str">
        <f t="shared" si="26"/>
        <v/>
      </c>
      <c r="AG76" s="1110" t="str">
        <f t="shared" si="26"/>
        <v/>
      </c>
      <c r="AH76" s="1110" t="str">
        <f t="shared" si="26"/>
        <v/>
      </c>
      <c r="AI76" s="1110" t="str">
        <f t="shared" si="26"/>
        <v/>
      </c>
      <c r="AJ76" s="1110" t="str">
        <f t="shared" si="26"/>
        <v/>
      </c>
      <c r="AK76" s="1110" t="str">
        <f t="shared" si="26"/>
        <v/>
      </c>
      <c r="AL76" s="1110" t="str">
        <f t="shared" si="26"/>
        <v/>
      </c>
      <c r="AM76" s="1110" t="str">
        <f t="shared" si="26"/>
        <v/>
      </c>
      <c r="AN76" s="1110" t="str">
        <f t="shared" si="26"/>
        <v/>
      </c>
      <c r="AO76" s="1110" t="str">
        <f t="shared" si="26"/>
        <v/>
      </c>
      <c r="AP76" s="253" t="str">
        <f t="shared" si="26"/>
        <v/>
      </c>
      <c r="AQ76" s="253" t="str">
        <f t="shared" si="26"/>
        <v/>
      </c>
      <c r="AR76" s="253" t="str">
        <f t="shared" si="26"/>
        <v/>
      </c>
      <c r="AS76" s="1108" t="str">
        <f t="shared" si="26"/>
        <v/>
      </c>
      <c r="AT76" s="856" t="str">
        <f t="shared" si="26"/>
        <v/>
      </c>
      <c r="AU76" s="856" t="str">
        <f t="shared" si="26"/>
        <v/>
      </c>
      <c r="AV76" s="856" t="str">
        <f t="shared" si="26"/>
        <v/>
      </c>
    </row>
    <row r="77" spans="1:49" ht="16.5" hidden="1" outlineLevel="2" thickTop="1" thickBot="1">
      <c r="A77" s="1216"/>
      <c r="B77" s="1211" t="s">
        <v>1287</v>
      </c>
      <c r="C77" s="1200">
        <f>'ESTUDO _ VIABILIDADE'!J150</f>
        <v>0</v>
      </c>
      <c r="D77" s="1201">
        <v>15</v>
      </c>
      <c r="F77" s="1111"/>
      <c r="G77" s="1112"/>
      <c r="H77" s="1112"/>
      <c r="I77" s="1112"/>
      <c r="J77" s="1112"/>
      <c r="K77" s="1112"/>
      <c r="L77" s="1112"/>
      <c r="M77" s="1112"/>
      <c r="N77" s="1112"/>
      <c r="O77" s="1112"/>
      <c r="P77" s="1112"/>
      <c r="Q77" s="1112"/>
      <c r="R77" s="1112"/>
      <c r="S77" s="1112"/>
      <c r="T77" s="1112"/>
      <c r="U77" s="1112"/>
      <c r="V77" s="1112"/>
      <c r="W77" s="1112"/>
      <c r="X77" s="1112"/>
      <c r="Y77" s="1112"/>
      <c r="Z77" s="1112"/>
      <c r="AA77" s="1112"/>
      <c r="AB77" s="1113"/>
      <c r="AC77" s="1113"/>
      <c r="AD77" s="1113"/>
      <c r="AE77" s="1113"/>
      <c r="AF77" s="1113"/>
      <c r="AG77" s="1113"/>
      <c r="AH77" s="1113"/>
      <c r="AI77" s="1113"/>
      <c r="AJ77" s="1113"/>
      <c r="AK77" s="1113"/>
      <c r="AL77" s="1113"/>
      <c r="AM77" s="1113"/>
      <c r="AN77" s="1113"/>
      <c r="AO77" s="1113"/>
      <c r="AP77" s="1113"/>
      <c r="AQ77" s="1113"/>
      <c r="AR77" s="1113"/>
      <c r="AS77" s="1114"/>
    </row>
    <row r="78" spans="1:49" ht="16.5" hidden="1" outlineLevel="2" thickTop="1" thickBot="1">
      <c r="A78" s="1216"/>
      <c r="B78" s="1184"/>
      <c r="C78" s="1184"/>
      <c r="D78" s="1184"/>
      <c r="AB78" s="854"/>
      <c r="AC78" s="854"/>
      <c r="AD78" s="854"/>
      <c r="AE78" s="854"/>
      <c r="AF78" s="854"/>
      <c r="AG78" s="854"/>
      <c r="AH78" s="854"/>
      <c r="AI78" s="854"/>
      <c r="AJ78" s="854"/>
      <c r="AK78" s="854"/>
      <c r="AL78" s="854"/>
      <c r="AM78" s="854"/>
      <c r="AN78" s="854"/>
      <c r="AO78" s="854"/>
      <c r="AP78" s="854"/>
    </row>
    <row r="79" spans="1:49" ht="16.5" hidden="1" outlineLevel="2" thickTop="1" thickBot="1">
      <c r="A79" s="1216"/>
      <c r="B79" s="1212" t="s">
        <v>438</v>
      </c>
      <c r="C79" s="1184"/>
      <c r="D79" s="1184"/>
    </row>
    <row r="80" spans="1:49" ht="16.5" hidden="1" outlineLevel="2" thickTop="1" thickBot="1">
      <c r="A80" s="1216"/>
      <c r="B80" s="1184"/>
      <c r="C80" s="1184"/>
      <c r="D80" s="1184"/>
    </row>
    <row r="81" spans="1:49" s="178" customFormat="1" ht="31.5" hidden="1" outlineLevel="2" thickTop="1" thickBot="1">
      <c r="A81" s="1216"/>
      <c r="B81" s="1209" t="s">
        <v>1289</v>
      </c>
      <c r="C81" s="1186">
        <f ca="1">TODAY()</f>
        <v>45823</v>
      </c>
      <c r="D81" s="1187" t="s">
        <v>1290</v>
      </c>
      <c r="E81" s="363"/>
      <c r="F81" s="1104" t="str">
        <f t="shared" ref="F81:AW81" si="27">IF(ISNUMBER(F82), TEXT(COLUMN(F81)-COLUMN($F$81)+1, "0") &amp; "ª parcela", "")</f>
        <v>1ª parcela</v>
      </c>
      <c r="G81" s="1105" t="str">
        <f t="shared" si="27"/>
        <v>2ª parcela</v>
      </c>
      <c r="H81" s="1105" t="str">
        <f t="shared" si="27"/>
        <v>3ª parcela</v>
      </c>
      <c r="I81" s="1105" t="str">
        <f t="shared" si="27"/>
        <v/>
      </c>
      <c r="J81" s="1105" t="str">
        <f t="shared" si="27"/>
        <v/>
      </c>
      <c r="K81" s="1105" t="str">
        <f t="shared" si="27"/>
        <v/>
      </c>
      <c r="L81" s="1105" t="str">
        <f t="shared" si="27"/>
        <v/>
      </c>
      <c r="M81" s="1105" t="str">
        <f t="shared" si="27"/>
        <v/>
      </c>
      <c r="N81" s="1105" t="str">
        <f t="shared" si="27"/>
        <v/>
      </c>
      <c r="O81" s="1105" t="str">
        <f t="shared" si="27"/>
        <v/>
      </c>
      <c r="P81" s="1105" t="str">
        <f t="shared" si="27"/>
        <v/>
      </c>
      <c r="Q81" s="1105" t="str">
        <f t="shared" si="27"/>
        <v/>
      </c>
      <c r="R81" s="1105" t="str">
        <f t="shared" si="27"/>
        <v/>
      </c>
      <c r="S81" s="1105" t="str">
        <f t="shared" si="27"/>
        <v/>
      </c>
      <c r="T81" s="1105" t="str">
        <f t="shared" si="27"/>
        <v/>
      </c>
      <c r="U81" s="1105" t="str">
        <f t="shared" si="27"/>
        <v/>
      </c>
      <c r="V81" s="1105" t="str">
        <f t="shared" si="27"/>
        <v/>
      </c>
      <c r="W81" s="1105" t="str">
        <f t="shared" si="27"/>
        <v/>
      </c>
      <c r="X81" s="1105" t="str">
        <f t="shared" si="27"/>
        <v/>
      </c>
      <c r="Y81" s="1105" t="str">
        <f t="shared" si="27"/>
        <v/>
      </c>
      <c r="Z81" s="1105" t="str">
        <f t="shared" si="27"/>
        <v/>
      </c>
      <c r="AA81" s="1105" t="str">
        <f t="shared" si="27"/>
        <v/>
      </c>
      <c r="AB81" s="1105" t="str">
        <f t="shared" si="27"/>
        <v/>
      </c>
      <c r="AC81" s="1105" t="str">
        <f t="shared" si="27"/>
        <v/>
      </c>
      <c r="AD81" s="1105" t="str">
        <f t="shared" si="27"/>
        <v/>
      </c>
      <c r="AE81" s="1105" t="str">
        <f t="shared" si="27"/>
        <v/>
      </c>
      <c r="AF81" s="1105" t="str">
        <f t="shared" si="27"/>
        <v/>
      </c>
      <c r="AG81" s="1105" t="str">
        <f t="shared" si="27"/>
        <v/>
      </c>
      <c r="AH81" s="1105" t="str">
        <f t="shared" si="27"/>
        <v/>
      </c>
      <c r="AI81" s="1105" t="str">
        <f t="shared" si="27"/>
        <v/>
      </c>
      <c r="AJ81" s="1105" t="str">
        <f t="shared" si="27"/>
        <v/>
      </c>
      <c r="AK81" s="1105" t="str">
        <f t="shared" si="27"/>
        <v/>
      </c>
      <c r="AL81" s="1105" t="str">
        <f t="shared" si="27"/>
        <v/>
      </c>
      <c r="AM81" s="1105" t="str">
        <f t="shared" si="27"/>
        <v/>
      </c>
      <c r="AN81" s="1105" t="str">
        <f t="shared" si="27"/>
        <v/>
      </c>
      <c r="AO81" s="1105" t="str">
        <f t="shared" si="27"/>
        <v/>
      </c>
      <c r="AP81" s="1105" t="str">
        <f t="shared" si="27"/>
        <v/>
      </c>
      <c r="AQ81" s="1105" t="str">
        <f t="shared" si="27"/>
        <v/>
      </c>
      <c r="AR81" s="1105" t="str">
        <f t="shared" si="27"/>
        <v/>
      </c>
      <c r="AS81" s="1106" t="str">
        <f t="shared" si="27"/>
        <v/>
      </c>
      <c r="AT81" s="178" t="str">
        <f t="shared" si="27"/>
        <v/>
      </c>
      <c r="AU81" s="178" t="str">
        <f t="shared" si="27"/>
        <v/>
      </c>
      <c r="AV81" s="178" t="str">
        <f t="shared" si="27"/>
        <v/>
      </c>
      <c r="AW81" s="178" t="str">
        <f t="shared" si="27"/>
        <v/>
      </c>
    </row>
    <row r="82" spans="1:49" ht="16.5" hidden="1" outlineLevel="2" thickTop="1" thickBot="1">
      <c r="A82" s="1216"/>
      <c r="B82" s="1210" t="s">
        <v>1288</v>
      </c>
      <c r="C82" s="1191">
        <v>45762</v>
      </c>
      <c r="D82" s="1192" t="b">
        <v>1</v>
      </c>
      <c r="F82" s="1107">
        <f>IF(COLUMN(F82)-COLUMN('EXTRATO FINANC PROJETO'!$F$147)+1 &lt;= $C$83,
   DATE(YEAR($C$82), MONTH($C$82) + COLUMN(F82)-COLUMN('EXTRATO FINANC PROJETO'!$F$147), DAY($C$82) + IF($D$82, 0, $D$84)),
   "")</f>
        <v>45762</v>
      </c>
      <c r="G82" s="855">
        <f>IF(COLUMN(G82)-COLUMN('EXTRATO FINANC PROJETO'!$F$147)+1 &lt;= $C$83,
   DATE(YEAR($C$82), MONTH($C$82) + COLUMN(G82)-COLUMN('EXTRATO FINANC PROJETO'!$F$147), DAY($C$82) + IF($D$82, 0, $D$84)),
   "")</f>
        <v>45792</v>
      </c>
      <c r="H82" s="855">
        <f>IF(COLUMN(H82)-COLUMN('EXTRATO FINANC PROJETO'!$F$147)+1 &lt;= $C$83,
   DATE(YEAR($C$82), MONTH($C$82) + COLUMN(H82)-COLUMN('EXTRATO FINANC PROJETO'!$F$147), DAY($C$82) + IF($D$82, 0, $D$84)),
   "")</f>
        <v>45823</v>
      </c>
      <c r="I82" s="855" t="str">
        <f>IF(COLUMN(I82)-COLUMN('EXTRATO FINANC PROJETO'!$F$147)+1 &lt;= $C$83,
   DATE(YEAR($C$82), MONTH($C$82) + COLUMN(I82)-COLUMN('EXTRATO FINANC PROJETO'!$F$147), DAY($C$82) + IF($D$82, 0, $D$84)),
   "")</f>
        <v/>
      </c>
      <c r="J82" s="855" t="str">
        <f>IF(COLUMN(J82)-COLUMN('EXTRATO FINANC PROJETO'!$F$147)+1 &lt;= $C$83,
   DATE(YEAR($C$82), MONTH($C$82) + COLUMN(J82)-COLUMN('EXTRATO FINANC PROJETO'!$F$147), DAY($C$82) + IF($D$82, 0, $D$84)),
   "")</f>
        <v/>
      </c>
      <c r="K82" s="855" t="str">
        <f>IF(COLUMN(K82)-COLUMN('EXTRATO FINANC PROJETO'!$F$147)+1 &lt;= $C$83,
   DATE(YEAR($C$82), MONTH($C$82) + COLUMN(K82)-COLUMN('EXTRATO FINANC PROJETO'!$F$147), DAY($C$82) + IF($D$82, 0, $D$84)),
   "")</f>
        <v/>
      </c>
      <c r="L82" s="855" t="str">
        <f>IF(COLUMN(L82)-COLUMN('EXTRATO FINANC PROJETO'!$F$147)+1 &lt;= $C$83,
   DATE(YEAR($C$82), MONTH($C$82) + COLUMN(L82)-COLUMN('EXTRATO FINANC PROJETO'!$F$147), DAY($C$82) + IF($D$82, 0, $D$84)),
   "")</f>
        <v/>
      </c>
      <c r="M82" s="855" t="str">
        <f>IF(COLUMN(M82)-COLUMN('EXTRATO FINANC PROJETO'!$F$147)+1 &lt;= $C$83,
   DATE(YEAR($C$82), MONTH($C$82) + COLUMN(M82)-COLUMN('EXTRATO FINANC PROJETO'!$F$147), DAY($C$82) + IF($D$82, 0, $D$84)),
   "")</f>
        <v/>
      </c>
      <c r="N82" s="855" t="str">
        <f>IF(COLUMN(N82)-COLUMN('EXTRATO FINANC PROJETO'!$F$147)+1 &lt;= $C$83,
   DATE(YEAR($C$82), MONTH($C$82) + COLUMN(N82)-COLUMN('EXTRATO FINANC PROJETO'!$F$147), DAY($C$82) + IF($D$82, 0, $D$84)),
   "")</f>
        <v/>
      </c>
      <c r="O82" s="855" t="str">
        <f>IF(COLUMN(O82)-COLUMN('EXTRATO FINANC PROJETO'!$F$147)+1 &lt;= $C$83,
   DATE(YEAR($C$82), MONTH($C$82) + COLUMN(O82)-COLUMN('EXTRATO FINANC PROJETO'!$F$147), DAY($C$82) + IF($D$82, 0, $D$84)),
   "")</f>
        <v/>
      </c>
      <c r="P82" s="855" t="str">
        <f>IF(COLUMN(P82)-COLUMN('EXTRATO FINANC PROJETO'!$F$147)+1 &lt;= $C$83,
   DATE(YEAR($C$82), MONTH($C$82) + COLUMN(P82)-COLUMN('EXTRATO FINANC PROJETO'!$F$147), DAY($C$82) + IF($D$82, 0, $D$84)),
   "")</f>
        <v/>
      </c>
      <c r="Q82" s="855" t="str">
        <f>IF(COLUMN(Q82)-COLUMN('EXTRATO FINANC PROJETO'!$F$147)+1 &lt;= $C$83,
   DATE(YEAR($C$82), MONTH($C$82) + COLUMN(Q82)-COLUMN('EXTRATO FINANC PROJETO'!$F$147), DAY($C$82) + IF($D$82, 0, $D$84)),
   "")</f>
        <v/>
      </c>
      <c r="R82" s="855" t="str">
        <f>IF(COLUMN(R82)-COLUMN('EXTRATO FINANC PROJETO'!$F$147)+1 &lt;= $C$83,
   DATE(YEAR($C$82), MONTH($C$82) + COLUMN(R82)-COLUMN('EXTRATO FINANC PROJETO'!$F$147), DAY($C$82) + IF($D$82, 0, $D$84)),
   "")</f>
        <v/>
      </c>
      <c r="S82" s="855" t="str">
        <f>IF(COLUMN(S82)-COLUMN('EXTRATO FINANC PROJETO'!$F$147)+1 &lt;= $C$83,
   DATE(YEAR($C$82), MONTH($C$82) + COLUMN(S82)-COLUMN('EXTRATO FINANC PROJETO'!$F$147), DAY($C$82) + IF($D$82, 0, $D$84)),
   "")</f>
        <v/>
      </c>
      <c r="T82" s="855" t="str">
        <f>IF(COLUMN(T82)-COLUMN('EXTRATO FINANC PROJETO'!$F$147)+1 &lt;= $C$83,
   DATE(YEAR($C$82), MONTH($C$82) + COLUMN(T82)-COLUMN('EXTRATO FINANC PROJETO'!$F$147), DAY($C$82) + IF($D$82, 0, $D$84)),
   "")</f>
        <v/>
      </c>
      <c r="U82" s="855" t="str">
        <f>IF(COLUMN(U82)-COLUMN('EXTRATO FINANC PROJETO'!$F$147)+1 &lt;= $C$83,
   DATE(YEAR($C$82), MONTH($C$82) + COLUMN(U82)-COLUMN('EXTRATO FINANC PROJETO'!$F$147), DAY($C$82) + IF($D$82, 0, $D$84)),
   "")</f>
        <v/>
      </c>
      <c r="V82" s="855" t="str">
        <f>IF(COLUMN(V82)-COLUMN('EXTRATO FINANC PROJETO'!$F$147)+1 &lt;= $C$83,
   DATE(YEAR($C$82), MONTH($C$82) + COLUMN(V82)-COLUMN('EXTRATO FINANC PROJETO'!$F$147), DAY($C$82) + IF($D$82, 0, $D$84)),
   "")</f>
        <v/>
      </c>
      <c r="W82" s="855" t="str">
        <f>IF(COLUMN(W82)-COLUMN('EXTRATO FINANC PROJETO'!$F$147)+1 &lt;= $C$83,
   DATE(YEAR($C$82), MONTH($C$82) + COLUMN(W82)-COLUMN('EXTRATO FINANC PROJETO'!$F$147), DAY($C$82) + IF($D$82, 0, $D$84)),
   "")</f>
        <v/>
      </c>
      <c r="X82" s="855" t="str">
        <f>IF(COLUMN(X82)-COLUMN('EXTRATO FINANC PROJETO'!$F$147)+1 &lt;= $C$83,
   DATE(YEAR($C$82), MONTH($C$82) + COLUMN(X82)-COLUMN('EXTRATO FINANC PROJETO'!$F$147), DAY($C$82) + IF($D$82, 0, $D$84)),
   "")</f>
        <v/>
      </c>
      <c r="Y82" s="855" t="str">
        <f>IF(COLUMN(Y82)-COLUMN('EXTRATO FINANC PROJETO'!$F$147)+1 &lt;= $C$83,
   DATE(YEAR($C$82), MONTH($C$82) + COLUMN(Y82)-COLUMN('EXTRATO FINANC PROJETO'!$F$147), DAY($C$82) + IF($D$82, 0, $D$84)),
   "")</f>
        <v/>
      </c>
      <c r="Z82" s="855" t="str">
        <f>IF(COLUMN(Z82)-COLUMN('EXTRATO FINANC PROJETO'!$F$147)+1 &lt;= $C$83,
   DATE(YEAR($C$82), MONTH($C$82) + COLUMN(Z82)-COLUMN('EXTRATO FINANC PROJETO'!$F$147), DAY($C$82) + IF($D$82, 0, $D$84)),
   "")</f>
        <v/>
      </c>
      <c r="AA82" s="855" t="str">
        <f>IF(COLUMN(AA82)-COLUMN('EXTRATO FINANC PROJETO'!$F$147)+1 &lt;= $C$83,
   DATE(YEAR($C$82), MONTH($C$82) + COLUMN(AA82)-COLUMN('EXTRATO FINANC PROJETO'!$F$147), DAY($C$82) + IF($D$82, 0, $D$84)),
   "")</f>
        <v/>
      </c>
      <c r="AB82" s="855" t="str">
        <f>IF(COLUMN(AB82)-COLUMN('EXTRATO FINANC PROJETO'!$F$147)+1 &lt;= $C$83,
   DATE(YEAR($C$82), MONTH($C$82) + COLUMN(AB82)-COLUMN('EXTRATO FINANC PROJETO'!$F$147), DAY($C$82) + IF($D$82, 0, $D$84)),
   "")</f>
        <v/>
      </c>
      <c r="AC82" s="855" t="str">
        <f>IF(COLUMN(AC82)-COLUMN('EXTRATO FINANC PROJETO'!$F$147)+1 &lt;= $C$83,
   DATE(YEAR($C$82), MONTH($C$82) + COLUMN(AC82)-COLUMN('EXTRATO FINANC PROJETO'!$F$147), DAY($C$82) + IF($D$82, 0, $D$84)),
   "")</f>
        <v/>
      </c>
      <c r="AD82" s="855" t="str">
        <f>IF(COLUMN(AD82)-COLUMN('EXTRATO FINANC PROJETO'!$F$147)+1 &lt;= $C$83,
   DATE(YEAR($C$82), MONTH($C$82) + COLUMN(AD82)-COLUMN('EXTRATO FINANC PROJETO'!$F$147), DAY($C$82) + IF($D$82, 0, $D$84)),
   "")</f>
        <v/>
      </c>
      <c r="AE82" s="855" t="str">
        <f>IF(COLUMN(AE82)-COLUMN('EXTRATO FINANC PROJETO'!$F$147)+1 &lt;= $C$83,
   DATE(YEAR($C$82), MONTH($C$82) + COLUMN(AE82)-COLUMN('EXTRATO FINANC PROJETO'!$F$147), DAY($C$82) + IF($D$82, 0, $D$84)),
   "")</f>
        <v/>
      </c>
      <c r="AF82" s="855" t="str">
        <f>IF(COLUMN(AF82)-COLUMN('EXTRATO FINANC PROJETO'!$F$147)+1 &lt;= $C$83,
   DATE(YEAR($C$82), MONTH($C$82) + COLUMN(AF82)-COLUMN('EXTRATO FINANC PROJETO'!$F$147), DAY($C$82) + IF($D$82, 0, $D$84)),
   "")</f>
        <v/>
      </c>
      <c r="AG82" s="855" t="str">
        <f>IF(COLUMN(AG82)-COLUMN('EXTRATO FINANC PROJETO'!$F$147)+1 &lt;= $C$83,
   DATE(YEAR($C$82), MONTH($C$82) + COLUMN(AG82)-COLUMN('EXTRATO FINANC PROJETO'!$F$147), DAY($C$82) + IF($D$82, 0, $D$84)),
   "")</f>
        <v/>
      </c>
      <c r="AH82" s="855" t="str">
        <f>IF(COLUMN(AH82)-COLUMN('EXTRATO FINANC PROJETO'!$F$147)+1 &lt;= $C$83,
   DATE(YEAR($C$82), MONTH($C$82) + COLUMN(AH82)-COLUMN('EXTRATO FINANC PROJETO'!$F$147), DAY($C$82) + IF($D$82, 0, $D$84)),
   "")</f>
        <v/>
      </c>
      <c r="AI82" s="855" t="str">
        <f>IF(COLUMN(AI82)-COLUMN('EXTRATO FINANC PROJETO'!$F$147)+1 &lt;= $C$83,
   DATE(YEAR($C$82), MONTH($C$82) + COLUMN(AI82)-COLUMN('EXTRATO FINANC PROJETO'!$F$147), DAY($C$82) + IF($D$82, 0, $D$84)),
   "")</f>
        <v/>
      </c>
      <c r="AJ82" s="855" t="str">
        <f>IF(COLUMN(AJ82)-COLUMN('EXTRATO FINANC PROJETO'!$F$147)+1 &lt;= $C$83,
   DATE(YEAR($C$82), MONTH($C$82) + COLUMN(AJ82)-COLUMN('EXTRATO FINANC PROJETO'!$F$147), DAY($C$82) + IF($D$82, 0, $D$84)),
   "")</f>
        <v/>
      </c>
      <c r="AK82" s="855" t="str">
        <f>IF(COLUMN(AK82)-COLUMN('EXTRATO FINANC PROJETO'!$F$147)+1 &lt;= $C$83,
   DATE(YEAR($C$82), MONTH($C$82) + COLUMN(AK82)-COLUMN('EXTRATO FINANC PROJETO'!$F$147), DAY($C$82) + IF($D$82, 0, $D$84)),
   "")</f>
        <v/>
      </c>
      <c r="AL82" s="855" t="str">
        <f>IF(COLUMN(AL82)-COLUMN('EXTRATO FINANC PROJETO'!$F$147)+1 &lt;= $C$83,
   DATE(YEAR($C$82), MONTH($C$82) + COLUMN(AL82)-COLUMN('EXTRATO FINANC PROJETO'!$F$147), DAY($C$82) + IF($D$82, 0, $D$84)),
   "")</f>
        <v/>
      </c>
      <c r="AM82" s="855" t="str">
        <f>IF(COLUMN(AM82)-COLUMN('EXTRATO FINANC PROJETO'!$F$147)+1 &lt;= $C$83,
   DATE(YEAR($C$82), MONTH($C$82) + COLUMN(AM82)-COLUMN('EXTRATO FINANC PROJETO'!$F$147), DAY($C$82) + IF($D$82, 0, $D$84)),
   "")</f>
        <v/>
      </c>
      <c r="AN82" s="855" t="str">
        <f>IF(COLUMN(AN82)-COLUMN('EXTRATO FINANC PROJETO'!$F$147)+1 &lt;= $C$83,
   DATE(YEAR($C$82), MONTH($C$82) + COLUMN(AN82)-COLUMN('EXTRATO FINANC PROJETO'!$F$147), DAY($C$82) + IF($D$82, 0, $D$84)),
   "")</f>
        <v/>
      </c>
      <c r="AO82" s="855" t="str">
        <f>IF(COLUMN(AO82)-COLUMN('EXTRATO FINANC PROJETO'!$F$147)+1 &lt;= $C$83,
   DATE(YEAR($C$82), MONTH($C$82) + COLUMN(AO82)-COLUMN('EXTRATO FINANC PROJETO'!$F$147), DAY($C$82) + IF($D$82, 0, $D$84)),
   "")</f>
        <v/>
      </c>
      <c r="AP82" s="253" t="str">
        <f>IF(COLUMN(AP82)-COLUMN('EXTRATO FINANC PROJETO'!$F$147)+1 &lt;= $C$83,
   DATE(YEAR($C$82), MONTH($C$82) + COLUMN(AP82)-COLUMN('EXTRATO FINANC PROJETO'!$F$147), DAY($C$82) + IF($D$82, 0, $D$84)),
   "")</f>
        <v/>
      </c>
      <c r="AQ82" s="253" t="str">
        <f>IF(COLUMN(AQ82)-COLUMN('EXTRATO FINANC PROJETO'!$F$147)+1 &lt;= $C$83,
   DATE(YEAR($C$82), MONTH($C$82) + COLUMN(AQ82)-COLUMN('EXTRATO FINANC PROJETO'!$F$147), DAY($C$82) + IF($D$82, 0, $D$84)),
   "")</f>
        <v/>
      </c>
      <c r="AR82" s="253" t="str">
        <f>IF(COLUMN(AR82)-COLUMN('EXTRATO FINANC PROJETO'!$F$147)+1 &lt;= $C$83,
   DATE(YEAR($C$82), MONTH($C$82) + COLUMN(AR82)-COLUMN('EXTRATO FINANC PROJETO'!$F$147), DAY($C$82) + IF($D$82, 0, $D$84)),
   "")</f>
        <v/>
      </c>
      <c r="AS82" s="1108" t="str">
        <f>IF(COLUMN(AS82)-COLUMN('EXTRATO FINANC PROJETO'!$F$147)+1 &lt;= $C$83,
   DATE(YEAR($C$82), MONTH($C$82) + COLUMN(AS82)-COLUMN('EXTRATO FINANC PROJETO'!$F$147), DAY($C$82) + IF($D$82, 0, $D$84)),
   "")</f>
        <v/>
      </c>
      <c r="AT82" s="855" t="str">
        <f>IF(COLUMN(AT82)-COLUMN('EXTRATO FINANC PROJETO'!$F$147)+1 &lt;= $C$83,
   DATE(YEAR($C$82), MONTH($C$82) + COLUMN(AT82)-COLUMN('EXTRATO FINANC PROJETO'!$F$147), DAY($C$82) + IF($D$82, 0, $D$84)),
   "")</f>
        <v/>
      </c>
      <c r="AU82" s="855" t="str">
        <f>IF(COLUMN(AU82)-COLUMN('EXTRATO FINANC PROJETO'!$F$147)+1 &lt;= $C$83,
   DATE(YEAR($C$82), MONTH($C$82) + COLUMN(AU82)-COLUMN('EXTRATO FINANC PROJETO'!$F$147), DAY($C$82) + IF($D$82, 0, $D$84)),
   "")</f>
        <v/>
      </c>
      <c r="AV82" s="855" t="str">
        <f>IF(COLUMN(AV82)-COLUMN('EXTRATO FINANC PROJETO'!$F$147)+1 &lt;= $C$83,
   DATE(YEAR($C$82), MONTH($C$82) + COLUMN(AV82)-COLUMN('EXTRATO FINANC PROJETO'!$F$147), DAY($C$82) + IF($D$82, 0, $D$84)),
   "")</f>
        <v/>
      </c>
      <c r="AW82" s="855" t="str">
        <f>IF(COLUMN(AW82)-COLUMN('EXTRATO FINANC PROJETO'!$F$147)+1 &lt;= $C$83,
   DATE(YEAR($C$82), MONTH($C$82) + COLUMN(AW82)-COLUMN('EXTRATO FINANC PROJETO'!$F$147), DAY($C$82) + IF($D$82, 0, $D$84)),
   "")</f>
        <v/>
      </c>
    </row>
    <row r="83" spans="1:49" ht="16.5" hidden="1" outlineLevel="2" thickTop="1" thickBot="1">
      <c r="A83" s="1216"/>
      <c r="B83" s="1210" t="s">
        <v>1314</v>
      </c>
      <c r="C83" s="1195">
        <v>3</v>
      </c>
      <c r="D83" s="1196" t="s">
        <v>1291</v>
      </c>
      <c r="E83" s="253"/>
      <c r="F83" s="1109">
        <f t="shared" ref="F83:AW83" si="28">IF(COLUMN(F82)-COLUMN($F$82)+1 &lt;= $C$83, $C$84 / $C$83, "")</f>
        <v>0</v>
      </c>
      <c r="G83" s="1110">
        <f t="shared" si="28"/>
        <v>0</v>
      </c>
      <c r="H83" s="1110">
        <f t="shared" si="28"/>
        <v>0</v>
      </c>
      <c r="I83" s="1110" t="str">
        <f t="shared" si="28"/>
        <v/>
      </c>
      <c r="J83" s="1110" t="str">
        <f t="shared" si="28"/>
        <v/>
      </c>
      <c r="K83" s="1110" t="str">
        <f t="shared" si="28"/>
        <v/>
      </c>
      <c r="L83" s="1110" t="str">
        <f t="shared" si="28"/>
        <v/>
      </c>
      <c r="M83" s="1110" t="str">
        <f t="shared" si="28"/>
        <v/>
      </c>
      <c r="N83" s="1110" t="str">
        <f t="shared" si="28"/>
        <v/>
      </c>
      <c r="O83" s="1110" t="str">
        <f t="shared" si="28"/>
        <v/>
      </c>
      <c r="P83" s="1110" t="str">
        <f t="shared" si="28"/>
        <v/>
      </c>
      <c r="Q83" s="1110" t="str">
        <f t="shared" si="28"/>
        <v/>
      </c>
      <c r="R83" s="1110" t="str">
        <f t="shared" si="28"/>
        <v/>
      </c>
      <c r="S83" s="1110" t="str">
        <f t="shared" si="28"/>
        <v/>
      </c>
      <c r="T83" s="1110" t="str">
        <f t="shared" si="28"/>
        <v/>
      </c>
      <c r="U83" s="1110" t="str">
        <f t="shared" si="28"/>
        <v/>
      </c>
      <c r="V83" s="1110" t="str">
        <f t="shared" si="28"/>
        <v/>
      </c>
      <c r="W83" s="1110" t="str">
        <f t="shared" si="28"/>
        <v/>
      </c>
      <c r="X83" s="1110" t="str">
        <f t="shared" si="28"/>
        <v/>
      </c>
      <c r="Y83" s="1110" t="str">
        <f t="shared" si="28"/>
        <v/>
      </c>
      <c r="Z83" s="1110" t="str">
        <f t="shared" si="28"/>
        <v/>
      </c>
      <c r="AA83" s="1110" t="str">
        <f t="shared" si="28"/>
        <v/>
      </c>
      <c r="AB83" s="1110" t="str">
        <f t="shared" si="28"/>
        <v/>
      </c>
      <c r="AC83" s="1110" t="str">
        <f t="shared" si="28"/>
        <v/>
      </c>
      <c r="AD83" s="1110" t="str">
        <f t="shared" si="28"/>
        <v/>
      </c>
      <c r="AE83" s="1110" t="str">
        <f t="shared" si="28"/>
        <v/>
      </c>
      <c r="AF83" s="1110" t="str">
        <f t="shared" si="28"/>
        <v/>
      </c>
      <c r="AG83" s="1110" t="str">
        <f t="shared" si="28"/>
        <v/>
      </c>
      <c r="AH83" s="1110" t="str">
        <f t="shared" si="28"/>
        <v/>
      </c>
      <c r="AI83" s="1110" t="str">
        <f t="shared" si="28"/>
        <v/>
      </c>
      <c r="AJ83" s="1110" t="str">
        <f t="shared" si="28"/>
        <v/>
      </c>
      <c r="AK83" s="1110" t="str">
        <f t="shared" si="28"/>
        <v/>
      </c>
      <c r="AL83" s="1110" t="str">
        <f t="shared" si="28"/>
        <v/>
      </c>
      <c r="AM83" s="1110" t="str">
        <f t="shared" si="28"/>
        <v/>
      </c>
      <c r="AN83" s="1110" t="str">
        <f t="shared" si="28"/>
        <v/>
      </c>
      <c r="AO83" s="1110" t="str">
        <f t="shared" si="28"/>
        <v/>
      </c>
      <c r="AP83" s="253" t="str">
        <f t="shared" si="28"/>
        <v/>
      </c>
      <c r="AQ83" s="253" t="str">
        <f t="shared" si="28"/>
        <v/>
      </c>
      <c r="AR83" s="253" t="str">
        <f t="shared" si="28"/>
        <v/>
      </c>
      <c r="AS83" s="1108" t="str">
        <f t="shared" si="28"/>
        <v/>
      </c>
      <c r="AT83" s="856" t="str">
        <f t="shared" si="28"/>
        <v/>
      </c>
      <c r="AU83" s="856" t="str">
        <f t="shared" si="28"/>
        <v/>
      </c>
      <c r="AV83" s="856" t="str">
        <f t="shared" si="28"/>
        <v/>
      </c>
      <c r="AW83" s="856" t="str">
        <f t="shared" si="28"/>
        <v/>
      </c>
    </row>
    <row r="84" spans="1:49" ht="16.5" hidden="1" outlineLevel="2" thickTop="1" thickBot="1">
      <c r="A84" s="1216"/>
      <c r="B84" s="1211" t="s">
        <v>1287</v>
      </c>
      <c r="C84" s="1200">
        <f>'ESTUDO _ VIABILIDADE'!K150</f>
        <v>0</v>
      </c>
      <c r="D84" s="1201">
        <v>15</v>
      </c>
      <c r="F84" s="1111"/>
      <c r="G84" s="1112"/>
      <c r="H84" s="1112"/>
      <c r="I84" s="1112"/>
      <c r="J84" s="1112"/>
      <c r="K84" s="1112"/>
      <c r="L84" s="1112"/>
      <c r="M84" s="1112"/>
      <c r="N84" s="1112"/>
      <c r="O84" s="1112"/>
      <c r="P84" s="1112"/>
      <c r="Q84" s="1112"/>
      <c r="R84" s="1112"/>
      <c r="S84" s="1112"/>
      <c r="T84" s="1112"/>
      <c r="U84" s="1112"/>
      <c r="V84" s="1112"/>
      <c r="W84" s="1112"/>
      <c r="X84" s="1112"/>
      <c r="Y84" s="1112"/>
      <c r="Z84" s="1112"/>
      <c r="AA84" s="1112"/>
      <c r="AB84" s="1113"/>
      <c r="AC84" s="1113"/>
      <c r="AD84" s="1113"/>
      <c r="AE84" s="1113"/>
      <c r="AF84" s="1113"/>
      <c r="AG84" s="1113"/>
      <c r="AH84" s="1113"/>
      <c r="AI84" s="1113"/>
      <c r="AJ84" s="1113"/>
      <c r="AK84" s="1113"/>
      <c r="AL84" s="1113"/>
      <c r="AM84" s="1113"/>
      <c r="AN84" s="1113"/>
      <c r="AO84" s="1113"/>
      <c r="AP84" s="1113"/>
      <c r="AQ84" s="1113"/>
      <c r="AR84" s="1113"/>
      <c r="AS84" s="1114"/>
    </row>
    <row r="85" spans="1:49" ht="16.5" hidden="1" outlineLevel="2" thickTop="1" thickBot="1">
      <c r="A85" s="1216"/>
      <c r="B85" s="1204"/>
      <c r="C85" s="1184"/>
      <c r="D85" s="1184"/>
    </row>
    <row r="86" spans="1:49" ht="16.5" hidden="1" outlineLevel="2" thickTop="1" thickBot="1">
      <c r="A86" s="1216"/>
      <c r="B86" s="1212" t="s">
        <v>1430</v>
      </c>
      <c r="C86" s="1184"/>
      <c r="D86" s="1184"/>
    </row>
    <row r="87" spans="1:49" ht="16.5" hidden="1" outlineLevel="2" thickTop="1" thickBot="1">
      <c r="A87" s="1216"/>
      <c r="B87" s="1184"/>
      <c r="C87" s="1184"/>
      <c r="D87" s="1184"/>
    </row>
    <row r="88" spans="1:49" s="178" customFormat="1" ht="31.5" hidden="1" outlineLevel="2" thickTop="1" thickBot="1">
      <c r="A88" s="1216"/>
      <c r="B88" s="1209" t="s">
        <v>1289</v>
      </c>
      <c r="C88" s="1186">
        <f ca="1">TODAY()</f>
        <v>45823</v>
      </c>
      <c r="D88" s="1187" t="s">
        <v>1290</v>
      </c>
      <c r="E88" s="363"/>
      <c r="F88" s="1104" t="str">
        <f t="shared" ref="F88:AV88" si="29">IF(ISNUMBER(F89), TEXT(COLUMN(F88)-COLUMN($F$88)+1, "0") &amp; "ª parcela", "")</f>
        <v>1ª parcela</v>
      </c>
      <c r="G88" s="1105" t="str">
        <f t="shared" si="29"/>
        <v>2ª parcela</v>
      </c>
      <c r="H88" s="1105" t="str">
        <f t="shared" si="29"/>
        <v>3ª parcela</v>
      </c>
      <c r="I88" s="1105" t="str">
        <f t="shared" si="29"/>
        <v>4ª parcela</v>
      </c>
      <c r="J88" s="1105" t="str">
        <f t="shared" si="29"/>
        <v>5ª parcela</v>
      </c>
      <c r="K88" s="1105" t="str">
        <f t="shared" si="29"/>
        <v>6ª parcela</v>
      </c>
      <c r="L88" s="1105" t="str">
        <f t="shared" si="29"/>
        <v/>
      </c>
      <c r="M88" s="1105" t="str">
        <f t="shared" si="29"/>
        <v/>
      </c>
      <c r="N88" s="1105" t="str">
        <f t="shared" si="29"/>
        <v/>
      </c>
      <c r="O88" s="1105" t="str">
        <f t="shared" si="29"/>
        <v/>
      </c>
      <c r="P88" s="1105" t="str">
        <f t="shared" si="29"/>
        <v/>
      </c>
      <c r="Q88" s="1105" t="str">
        <f t="shared" si="29"/>
        <v/>
      </c>
      <c r="R88" s="1105" t="str">
        <f t="shared" si="29"/>
        <v/>
      </c>
      <c r="S88" s="1105" t="str">
        <f t="shared" si="29"/>
        <v/>
      </c>
      <c r="T88" s="1105" t="str">
        <f t="shared" si="29"/>
        <v/>
      </c>
      <c r="U88" s="1105" t="str">
        <f t="shared" si="29"/>
        <v/>
      </c>
      <c r="V88" s="1105" t="str">
        <f t="shared" si="29"/>
        <v/>
      </c>
      <c r="W88" s="1105" t="str">
        <f t="shared" si="29"/>
        <v/>
      </c>
      <c r="X88" s="1105" t="str">
        <f t="shared" si="29"/>
        <v/>
      </c>
      <c r="Y88" s="1105" t="str">
        <f t="shared" si="29"/>
        <v/>
      </c>
      <c r="Z88" s="1105" t="str">
        <f t="shared" si="29"/>
        <v/>
      </c>
      <c r="AA88" s="1105" t="str">
        <f t="shared" si="29"/>
        <v/>
      </c>
      <c r="AB88" s="1105" t="str">
        <f t="shared" si="29"/>
        <v/>
      </c>
      <c r="AC88" s="1105" t="str">
        <f t="shared" si="29"/>
        <v/>
      </c>
      <c r="AD88" s="1105" t="str">
        <f t="shared" si="29"/>
        <v/>
      </c>
      <c r="AE88" s="1105" t="str">
        <f t="shared" si="29"/>
        <v/>
      </c>
      <c r="AF88" s="1105" t="str">
        <f t="shared" si="29"/>
        <v/>
      </c>
      <c r="AG88" s="1105" t="str">
        <f t="shared" si="29"/>
        <v/>
      </c>
      <c r="AH88" s="1105" t="str">
        <f t="shared" si="29"/>
        <v/>
      </c>
      <c r="AI88" s="1105" t="str">
        <f t="shared" si="29"/>
        <v/>
      </c>
      <c r="AJ88" s="1105" t="str">
        <f t="shared" si="29"/>
        <v/>
      </c>
      <c r="AK88" s="1105" t="str">
        <f t="shared" si="29"/>
        <v/>
      </c>
      <c r="AL88" s="1105" t="str">
        <f t="shared" si="29"/>
        <v/>
      </c>
      <c r="AM88" s="1105" t="str">
        <f t="shared" si="29"/>
        <v/>
      </c>
      <c r="AN88" s="1105" t="str">
        <f t="shared" si="29"/>
        <v/>
      </c>
      <c r="AO88" s="1105" t="str">
        <f t="shared" si="29"/>
        <v/>
      </c>
      <c r="AP88" s="1105" t="str">
        <f t="shared" si="29"/>
        <v/>
      </c>
      <c r="AQ88" s="1105" t="str">
        <f t="shared" si="29"/>
        <v/>
      </c>
      <c r="AR88" s="1105" t="str">
        <f t="shared" si="29"/>
        <v/>
      </c>
      <c r="AS88" s="1106" t="str">
        <f t="shared" si="29"/>
        <v/>
      </c>
      <c r="AT88" s="178" t="str">
        <f t="shared" si="29"/>
        <v/>
      </c>
      <c r="AU88" s="178" t="str">
        <f t="shared" si="29"/>
        <v/>
      </c>
      <c r="AV88" s="178" t="str">
        <f t="shared" si="29"/>
        <v/>
      </c>
    </row>
    <row r="89" spans="1:49" ht="16.5" hidden="1" outlineLevel="2" thickTop="1" thickBot="1">
      <c r="A89" s="1216"/>
      <c r="B89" s="1210" t="s">
        <v>1288</v>
      </c>
      <c r="C89" s="1191">
        <v>45703</v>
      </c>
      <c r="D89" s="1192" t="b">
        <v>0</v>
      </c>
      <c r="F89" s="1107">
        <f>IF(COLUMN(F89)-COLUMN('EXTRATO FINANC PROJETO'!$F$147)+1 &lt;= $C$90,
   DATE(YEAR($C$89), MONTH($C$89) + COLUMN(F89)-COLUMN('EXTRATO FINANC PROJETO'!$F$147), DAY($C$89) + IF($D$89, 0, $D$91)),
   "")</f>
        <v>45718</v>
      </c>
      <c r="G89" s="855">
        <f>IF(COLUMN(G89)-COLUMN('EXTRATO FINANC PROJETO'!$F$147)+1 &lt;= $C$90,
   DATE(YEAR($C$89), MONTH($C$89) + COLUMN(G89)-COLUMN('EXTRATO FINANC PROJETO'!$F$147), DAY($C$89) + IF($D$89, 0, $D$91)),
   "")</f>
        <v>45746</v>
      </c>
      <c r="H89" s="855">
        <f>IF(COLUMN(H89)-COLUMN('EXTRATO FINANC PROJETO'!$F$147)+1 &lt;= $C$90,
   DATE(YEAR($C$89), MONTH($C$89) + COLUMN(H89)-COLUMN('EXTRATO FINANC PROJETO'!$F$147), DAY($C$89) + IF($D$89, 0, $D$91)),
   "")</f>
        <v>45777</v>
      </c>
      <c r="I89" s="855">
        <f>IF(COLUMN(I89)-COLUMN('EXTRATO FINANC PROJETO'!$F$147)+1 &lt;= $C$90,
   DATE(YEAR($C$89), MONTH($C$89) + COLUMN(I89)-COLUMN('EXTRATO FINANC PROJETO'!$F$147), DAY($C$89) + IF($D$89, 0, $D$91)),
   "")</f>
        <v>45807</v>
      </c>
      <c r="J89" s="855">
        <f>IF(COLUMN(J89)-COLUMN('EXTRATO FINANC PROJETO'!$F$147)+1 &lt;= $C$90,
   DATE(YEAR($C$89), MONTH($C$89) + COLUMN(J89)-COLUMN('EXTRATO FINANC PROJETO'!$F$147), DAY($C$89) + IF($D$89, 0, $D$91)),
   "")</f>
        <v>45838</v>
      </c>
      <c r="K89" s="855">
        <f>IF(COLUMN(K89)-COLUMN('EXTRATO FINANC PROJETO'!$F$147)+1 &lt;= $C$90,
   DATE(YEAR($C$89), MONTH($C$89) + COLUMN(K89)-COLUMN('EXTRATO FINANC PROJETO'!$F$147), DAY($C$89) + IF($D$89, 0, $D$91)),
   "")</f>
        <v>45868</v>
      </c>
      <c r="L89" s="855" t="str">
        <f>IF(COLUMN(L89)-COLUMN('EXTRATO FINANC PROJETO'!$F$147)+1 &lt;= $C$90,
   DATE(YEAR($C$89), MONTH($C$89) + COLUMN(L89)-COLUMN('EXTRATO FINANC PROJETO'!$F$147), DAY($C$89) + IF($D$89, 0, $D$91)),
   "")</f>
        <v/>
      </c>
      <c r="M89" s="855" t="str">
        <f>IF(COLUMN(M89)-COLUMN('EXTRATO FINANC PROJETO'!$F$147)+1 &lt;= $C$90,
   DATE(YEAR($C$89), MONTH($C$89) + COLUMN(M89)-COLUMN('EXTRATO FINANC PROJETO'!$F$147), DAY($C$89) + IF($D$89, 0, $D$91)),
   "")</f>
        <v/>
      </c>
      <c r="N89" s="855" t="str">
        <f>IF(COLUMN(N89)-COLUMN('EXTRATO FINANC PROJETO'!$F$147)+1 &lt;= $C$90,
   DATE(YEAR($C$89), MONTH($C$89) + COLUMN(N89)-COLUMN('EXTRATO FINANC PROJETO'!$F$147), DAY($C$89) + IF($D$89, 0, $D$91)),
   "")</f>
        <v/>
      </c>
      <c r="O89" s="855" t="str">
        <f>IF(COLUMN(O89)-COLUMN('EXTRATO FINANC PROJETO'!$F$147)+1 &lt;= $C$90,
   DATE(YEAR($C$89), MONTH($C$89) + COLUMN(O89)-COLUMN('EXTRATO FINANC PROJETO'!$F$147), DAY($C$89) + IF($D$89, 0, $D$91)),
   "")</f>
        <v/>
      </c>
      <c r="P89" s="855" t="str">
        <f>IF(COLUMN(P89)-COLUMN('EXTRATO FINANC PROJETO'!$F$147)+1 &lt;= $C$90,
   DATE(YEAR($C$89), MONTH($C$89) + COLUMN(P89)-COLUMN('EXTRATO FINANC PROJETO'!$F$147), DAY($C$89) + IF($D$89, 0, $D$91)),
   "")</f>
        <v/>
      </c>
      <c r="Q89" s="855" t="str">
        <f>IF(COLUMN(Q89)-COLUMN('EXTRATO FINANC PROJETO'!$F$147)+1 &lt;= $C$90,
   DATE(YEAR($C$89), MONTH($C$89) + COLUMN(Q89)-COLUMN('EXTRATO FINANC PROJETO'!$F$147), DAY($C$89) + IF($D$89, 0, $D$91)),
   "")</f>
        <v/>
      </c>
      <c r="R89" s="855" t="str">
        <f>IF(COLUMN(R89)-COLUMN('EXTRATO FINANC PROJETO'!$F$147)+1 &lt;= $C$90,
   DATE(YEAR($C$89), MONTH($C$89) + COLUMN(R89)-COLUMN('EXTRATO FINANC PROJETO'!$F$147), DAY($C$89) + IF($D$89, 0, $D$91)),
   "")</f>
        <v/>
      </c>
      <c r="S89" s="855" t="str">
        <f>IF(COLUMN(S89)-COLUMN('EXTRATO FINANC PROJETO'!$F$147)+1 &lt;= $C$90,
   DATE(YEAR($C$89), MONTH($C$89) + COLUMN(S89)-COLUMN('EXTRATO FINANC PROJETO'!$F$147), DAY($C$89) + IF($D$89, 0, $D$91)),
   "")</f>
        <v/>
      </c>
      <c r="T89" s="855" t="str">
        <f>IF(COLUMN(T89)-COLUMN('EXTRATO FINANC PROJETO'!$F$147)+1 &lt;= $C$90,
   DATE(YEAR($C$89), MONTH($C$89) + COLUMN(T89)-COLUMN('EXTRATO FINANC PROJETO'!$F$147), DAY($C$89) + IF($D$89, 0, $D$91)),
   "")</f>
        <v/>
      </c>
      <c r="U89" s="855" t="str">
        <f>IF(COLUMN(U89)-COLUMN('EXTRATO FINANC PROJETO'!$F$147)+1 &lt;= $C$90,
   DATE(YEAR($C$89), MONTH($C$89) + COLUMN(U89)-COLUMN('EXTRATO FINANC PROJETO'!$F$147), DAY($C$89) + IF($D$89, 0, $D$91)),
   "")</f>
        <v/>
      </c>
      <c r="V89" s="855" t="str">
        <f>IF(COLUMN(V89)-COLUMN('EXTRATO FINANC PROJETO'!$F$147)+1 &lt;= $C$90,
   DATE(YEAR($C$89), MONTH($C$89) + COLUMN(V89)-COLUMN('EXTRATO FINANC PROJETO'!$F$147), DAY($C$89) + IF($D$89, 0, $D$91)),
   "")</f>
        <v/>
      </c>
      <c r="W89" s="855" t="str">
        <f>IF(COLUMN(W89)-COLUMN('EXTRATO FINANC PROJETO'!$F$147)+1 &lt;= $C$90,
   DATE(YEAR($C$89), MONTH($C$89) + COLUMN(W89)-COLUMN('EXTRATO FINANC PROJETO'!$F$147), DAY($C$89) + IF($D$89, 0, $D$91)),
   "")</f>
        <v/>
      </c>
      <c r="X89" s="855" t="str">
        <f>IF(COLUMN(X89)-COLUMN('EXTRATO FINANC PROJETO'!$F$147)+1 &lt;= $C$90,
   DATE(YEAR($C$89), MONTH($C$89) + COLUMN(X89)-COLUMN('EXTRATO FINANC PROJETO'!$F$147), DAY($C$89) + IF($D$89, 0, $D$91)),
   "")</f>
        <v/>
      </c>
      <c r="Y89" s="855" t="str">
        <f>IF(COLUMN(Y89)-COLUMN('EXTRATO FINANC PROJETO'!$F$147)+1 &lt;= $C$90,
   DATE(YEAR($C$89), MONTH($C$89) + COLUMN(Y89)-COLUMN('EXTRATO FINANC PROJETO'!$F$147), DAY($C$89) + IF($D$89, 0, $D$91)),
   "")</f>
        <v/>
      </c>
      <c r="Z89" s="855" t="str">
        <f>IF(COLUMN(Z89)-COLUMN('EXTRATO FINANC PROJETO'!$F$147)+1 &lt;= $C$90,
   DATE(YEAR($C$89), MONTH($C$89) + COLUMN(Z89)-COLUMN('EXTRATO FINANC PROJETO'!$F$147), DAY($C$89) + IF($D$89, 0, $D$91)),
   "")</f>
        <v/>
      </c>
      <c r="AA89" s="855" t="str">
        <f>IF(COLUMN(AA89)-COLUMN('EXTRATO FINANC PROJETO'!$F$147)+1 &lt;= $C$90,
   DATE(YEAR($C$89), MONTH($C$89) + COLUMN(AA89)-COLUMN('EXTRATO FINANC PROJETO'!$F$147), DAY($C$89) + IF($D$89, 0, $D$91)),
   "")</f>
        <v/>
      </c>
      <c r="AB89" s="855" t="str">
        <f>IF(COLUMN(AB89)-COLUMN('EXTRATO FINANC PROJETO'!$F$147)+1 &lt;= $C$90,
   DATE(YEAR($C$89), MONTH($C$89) + COLUMN(AB89)-COLUMN('EXTRATO FINANC PROJETO'!$F$147), DAY($C$89) + IF($D$89, 0, $D$91)),
   "")</f>
        <v/>
      </c>
      <c r="AC89" s="855" t="str">
        <f>IF(COLUMN(AC89)-COLUMN('EXTRATO FINANC PROJETO'!$F$147)+1 &lt;= $C$90,
   DATE(YEAR($C$89), MONTH($C$89) + COLUMN(AC89)-COLUMN('EXTRATO FINANC PROJETO'!$F$147), DAY($C$89) + IF($D$89, 0, $D$91)),
   "")</f>
        <v/>
      </c>
      <c r="AD89" s="855" t="str">
        <f>IF(COLUMN(AD89)-COLUMN('EXTRATO FINANC PROJETO'!$F$147)+1 &lt;= $C$90,
   DATE(YEAR($C$89), MONTH($C$89) + COLUMN(AD89)-COLUMN('EXTRATO FINANC PROJETO'!$F$147), DAY($C$89) + IF($D$89, 0, $D$91)),
   "")</f>
        <v/>
      </c>
      <c r="AE89" s="855" t="str">
        <f>IF(COLUMN(AE89)-COLUMN('EXTRATO FINANC PROJETO'!$F$147)+1 &lt;= $C$90,
   DATE(YEAR($C$89), MONTH($C$89) + COLUMN(AE89)-COLUMN('EXTRATO FINANC PROJETO'!$F$147), DAY($C$89) + IF($D$89, 0, $D$91)),
   "")</f>
        <v/>
      </c>
      <c r="AF89" s="855" t="str">
        <f>IF(COLUMN(AF89)-COLUMN('EXTRATO FINANC PROJETO'!$F$147)+1 &lt;= $C$90,
   DATE(YEAR($C$89), MONTH($C$89) + COLUMN(AF89)-COLUMN('EXTRATO FINANC PROJETO'!$F$147), DAY($C$89) + IF($D$89, 0, $D$91)),
   "")</f>
        <v/>
      </c>
      <c r="AG89" s="855" t="str">
        <f>IF(COLUMN(AG89)-COLUMN('EXTRATO FINANC PROJETO'!$F$147)+1 &lt;= $C$90,
   DATE(YEAR($C$89), MONTH($C$89) + COLUMN(AG89)-COLUMN('EXTRATO FINANC PROJETO'!$F$147), DAY($C$89) + IF($D$89, 0, $D$91)),
   "")</f>
        <v/>
      </c>
      <c r="AH89" s="855" t="str">
        <f>IF(COLUMN(AH89)-COLUMN('EXTRATO FINANC PROJETO'!$F$147)+1 &lt;= $C$90,
   DATE(YEAR($C$89), MONTH($C$89) + COLUMN(AH89)-COLUMN('EXTRATO FINANC PROJETO'!$F$147), DAY($C$89) + IF($D$89, 0, $D$91)),
   "")</f>
        <v/>
      </c>
      <c r="AI89" s="855" t="str">
        <f>IF(COLUMN(AI89)-COLUMN('EXTRATO FINANC PROJETO'!$F$147)+1 &lt;= $C$90,
   DATE(YEAR($C$89), MONTH($C$89) + COLUMN(AI89)-COLUMN('EXTRATO FINANC PROJETO'!$F$147), DAY($C$89) + IF($D$89, 0, $D$91)),
   "")</f>
        <v/>
      </c>
      <c r="AJ89" s="855" t="str">
        <f>IF(COLUMN(AJ89)-COLUMN('EXTRATO FINANC PROJETO'!$F$147)+1 &lt;= $C$90,
   DATE(YEAR($C$89), MONTH($C$89) + COLUMN(AJ89)-COLUMN('EXTRATO FINANC PROJETO'!$F$147), DAY($C$89) + IF($D$89, 0, $D$91)),
   "")</f>
        <v/>
      </c>
      <c r="AK89" s="855" t="str">
        <f>IF(COLUMN(AK89)-COLUMN('EXTRATO FINANC PROJETO'!$F$147)+1 &lt;= $C$90,
   DATE(YEAR($C$89), MONTH($C$89) + COLUMN(AK89)-COLUMN('EXTRATO FINANC PROJETO'!$F$147), DAY($C$89) + IF($D$89, 0, $D$91)),
   "")</f>
        <v/>
      </c>
      <c r="AL89" s="855" t="str">
        <f>IF(COLUMN(AL89)-COLUMN('EXTRATO FINANC PROJETO'!$F$147)+1 &lt;= $C$90,
   DATE(YEAR($C$89), MONTH($C$89) + COLUMN(AL89)-COLUMN('EXTRATO FINANC PROJETO'!$F$147), DAY($C$89) + IF($D$89, 0, $D$91)),
   "")</f>
        <v/>
      </c>
      <c r="AM89" s="855" t="str">
        <f>IF(COLUMN(AM89)-COLUMN('EXTRATO FINANC PROJETO'!$F$147)+1 &lt;= $C$90,
   DATE(YEAR($C$89), MONTH($C$89) + COLUMN(AM89)-COLUMN('EXTRATO FINANC PROJETO'!$F$147), DAY($C$89) + IF($D$89, 0, $D$91)),
   "")</f>
        <v/>
      </c>
      <c r="AN89" s="855" t="str">
        <f>IF(COLUMN(AN89)-COLUMN('EXTRATO FINANC PROJETO'!$F$147)+1 &lt;= $C$90,
   DATE(YEAR($C$89), MONTH($C$89) + COLUMN(AN89)-COLUMN('EXTRATO FINANC PROJETO'!$F$147), DAY($C$89) + IF($D$89, 0, $D$91)),
   "")</f>
        <v/>
      </c>
      <c r="AO89" s="855" t="str">
        <f>IF(COLUMN(AO89)-COLUMN('EXTRATO FINANC PROJETO'!$F$147)+1 &lt;= $C$90,
   DATE(YEAR($C$89), MONTH($C$89) + COLUMN(AO89)-COLUMN('EXTRATO FINANC PROJETO'!$F$147), DAY($C$89) + IF($D$89, 0, $D$91)),
   "")</f>
        <v/>
      </c>
      <c r="AP89" s="253" t="str">
        <f>IF(COLUMN(AP89)-COLUMN('EXTRATO FINANC PROJETO'!$F$147)+1 &lt;= $C$90,
   DATE(YEAR($C$89), MONTH($C$89) + COLUMN(AP89)-COLUMN('EXTRATO FINANC PROJETO'!$F$147), DAY($C$89) + IF($D$89, 0, $D$91)),
   "")</f>
        <v/>
      </c>
      <c r="AQ89" s="253" t="str">
        <f>IF(COLUMN(AQ89)-COLUMN('EXTRATO FINANC PROJETO'!$F$147)+1 &lt;= $C$90,
   DATE(YEAR($C$89), MONTH($C$89) + COLUMN(AQ89)-COLUMN('EXTRATO FINANC PROJETO'!$F$147), DAY($C$89) + IF($D$89, 0, $D$91)),
   "")</f>
        <v/>
      </c>
      <c r="AR89" s="253" t="str">
        <f>IF(COLUMN(AR89)-COLUMN('EXTRATO FINANC PROJETO'!$F$147)+1 &lt;= $C$90,
   DATE(YEAR($C$89), MONTH($C$89) + COLUMN(AR89)-COLUMN('EXTRATO FINANC PROJETO'!$F$147), DAY($C$89) + IF($D$89, 0, $D$91)),
   "")</f>
        <v/>
      </c>
      <c r="AS89" s="1108" t="str">
        <f>IF(COLUMN(AS89)-COLUMN('EXTRATO FINANC PROJETO'!$F$147)+1 &lt;= $C$90,
   DATE(YEAR($C$89), MONTH($C$89) + COLUMN(AS89)-COLUMN('EXTRATO FINANC PROJETO'!$F$147), DAY($C$89) + IF($D$89, 0, $D$91)),
   "")</f>
        <v/>
      </c>
      <c r="AT89" s="855" t="str">
        <f>IF(COLUMN(AT89)-COLUMN('EXTRATO FINANC PROJETO'!$F$147)+1 &lt;= $C$90,
   DATE(YEAR($C$89), MONTH($C$89) + COLUMN(AT89)-COLUMN('EXTRATO FINANC PROJETO'!$F$147), DAY($C$89) + IF($D$89, 0, $D$91)),
   "")</f>
        <v/>
      </c>
      <c r="AU89" s="855" t="str">
        <f>IF(COLUMN(AU89)-COLUMN('EXTRATO FINANC PROJETO'!$F$147)+1 &lt;= $C$90,
   DATE(YEAR($C$89), MONTH($C$89) + COLUMN(AU89)-COLUMN('EXTRATO FINANC PROJETO'!$F$147), DAY($C$89) + IF($D$89, 0, $D$91)),
   "")</f>
        <v/>
      </c>
      <c r="AV89" s="855" t="str">
        <f>IF(COLUMN(AV89)-COLUMN('EXTRATO FINANC PROJETO'!$F$147)+1 &lt;= $C$90,
   DATE(YEAR($C$89), MONTH($C$89) + COLUMN(AV89)-COLUMN('EXTRATO FINANC PROJETO'!$F$147), DAY($C$89) + IF($D$89, 0, $D$91)),
   "")</f>
        <v/>
      </c>
    </row>
    <row r="90" spans="1:49" ht="16.5" hidden="1" outlineLevel="2" thickTop="1" thickBot="1">
      <c r="A90" s="1216"/>
      <c r="B90" s="1210" t="s">
        <v>1314</v>
      </c>
      <c r="C90" s="1195">
        <v>6</v>
      </c>
      <c r="D90" s="1196" t="s">
        <v>1291</v>
      </c>
      <c r="E90" s="253"/>
      <c r="F90" s="1109">
        <f t="shared" ref="F90:AV90" si="30">IF(COLUMN(F89)-COLUMN($F$89)+1 &lt;= $C$90, $C$91 / $C$90, "")</f>
        <v>0</v>
      </c>
      <c r="G90" s="1110">
        <f t="shared" si="30"/>
        <v>0</v>
      </c>
      <c r="H90" s="1110">
        <f t="shared" si="30"/>
        <v>0</v>
      </c>
      <c r="I90" s="1110">
        <f t="shared" si="30"/>
        <v>0</v>
      </c>
      <c r="J90" s="1110">
        <f t="shared" si="30"/>
        <v>0</v>
      </c>
      <c r="K90" s="1110">
        <f t="shared" si="30"/>
        <v>0</v>
      </c>
      <c r="L90" s="1110" t="str">
        <f t="shared" si="30"/>
        <v/>
      </c>
      <c r="M90" s="1110" t="str">
        <f t="shared" si="30"/>
        <v/>
      </c>
      <c r="N90" s="1110" t="str">
        <f t="shared" si="30"/>
        <v/>
      </c>
      <c r="O90" s="1110" t="str">
        <f t="shared" si="30"/>
        <v/>
      </c>
      <c r="P90" s="1110" t="str">
        <f t="shared" si="30"/>
        <v/>
      </c>
      <c r="Q90" s="1110" t="str">
        <f t="shared" si="30"/>
        <v/>
      </c>
      <c r="R90" s="1110" t="str">
        <f t="shared" si="30"/>
        <v/>
      </c>
      <c r="S90" s="1110" t="str">
        <f t="shared" si="30"/>
        <v/>
      </c>
      <c r="T90" s="1110" t="str">
        <f t="shared" si="30"/>
        <v/>
      </c>
      <c r="U90" s="1110" t="str">
        <f t="shared" si="30"/>
        <v/>
      </c>
      <c r="V90" s="1110" t="str">
        <f t="shared" si="30"/>
        <v/>
      </c>
      <c r="W90" s="1110" t="str">
        <f t="shared" si="30"/>
        <v/>
      </c>
      <c r="X90" s="1110" t="str">
        <f t="shared" si="30"/>
        <v/>
      </c>
      <c r="Y90" s="1110" t="str">
        <f t="shared" si="30"/>
        <v/>
      </c>
      <c r="Z90" s="1110" t="str">
        <f t="shared" si="30"/>
        <v/>
      </c>
      <c r="AA90" s="1110" t="str">
        <f t="shared" si="30"/>
        <v/>
      </c>
      <c r="AB90" s="1110" t="str">
        <f t="shared" si="30"/>
        <v/>
      </c>
      <c r="AC90" s="1110" t="str">
        <f t="shared" si="30"/>
        <v/>
      </c>
      <c r="AD90" s="1110" t="str">
        <f t="shared" si="30"/>
        <v/>
      </c>
      <c r="AE90" s="1110" t="str">
        <f t="shared" si="30"/>
        <v/>
      </c>
      <c r="AF90" s="1110" t="str">
        <f t="shared" si="30"/>
        <v/>
      </c>
      <c r="AG90" s="1110" t="str">
        <f t="shared" si="30"/>
        <v/>
      </c>
      <c r="AH90" s="1110" t="str">
        <f t="shared" si="30"/>
        <v/>
      </c>
      <c r="AI90" s="1110" t="str">
        <f t="shared" si="30"/>
        <v/>
      </c>
      <c r="AJ90" s="1110" t="str">
        <f t="shared" si="30"/>
        <v/>
      </c>
      <c r="AK90" s="1110" t="str">
        <f t="shared" si="30"/>
        <v/>
      </c>
      <c r="AL90" s="1110" t="str">
        <f t="shared" si="30"/>
        <v/>
      </c>
      <c r="AM90" s="1110" t="str">
        <f t="shared" si="30"/>
        <v/>
      </c>
      <c r="AN90" s="1110" t="str">
        <f t="shared" si="30"/>
        <v/>
      </c>
      <c r="AO90" s="1110" t="str">
        <f t="shared" si="30"/>
        <v/>
      </c>
      <c r="AP90" s="253" t="str">
        <f t="shared" si="30"/>
        <v/>
      </c>
      <c r="AQ90" s="253" t="str">
        <f t="shared" si="30"/>
        <v/>
      </c>
      <c r="AR90" s="253" t="str">
        <f t="shared" si="30"/>
        <v/>
      </c>
      <c r="AS90" s="1108" t="str">
        <f t="shared" si="30"/>
        <v/>
      </c>
      <c r="AT90" s="856" t="str">
        <f t="shared" si="30"/>
        <v/>
      </c>
      <c r="AU90" s="856" t="str">
        <f t="shared" si="30"/>
        <v/>
      </c>
      <c r="AV90" s="856" t="str">
        <f t="shared" si="30"/>
        <v/>
      </c>
    </row>
    <row r="91" spans="1:49" ht="16.5" hidden="1" outlineLevel="2" thickTop="1" thickBot="1">
      <c r="A91" s="1216"/>
      <c r="B91" s="1211" t="s">
        <v>1287</v>
      </c>
      <c r="C91" s="1200">
        <f>'ESTUDO _ VIABILIDADE'!L150</f>
        <v>0</v>
      </c>
      <c r="D91" s="1201">
        <v>15</v>
      </c>
      <c r="F91" s="1111"/>
      <c r="G91" s="1112"/>
      <c r="H91" s="1112"/>
      <c r="I91" s="1112"/>
      <c r="J91" s="1112"/>
      <c r="K91" s="1112"/>
      <c r="L91" s="1112"/>
      <c r="M91" s="1112"/>
      <c r="N91" s="1112"/>
      <c r="O91" s="1112"/>
      <c r="P91" s="1112"/>
      <c r="Q91" s="1112"/>
      <c r="R91" s="1112"/>
      <c r="S91" s="1112"/>
      <c r="T91" s="1112"/>
      <c r="U91" s="1112"/>
      <c r="V91" s="1112"/>
      <c r="W91" s="1112"/>
      <c r="X91" s="1112"/>
      <c r="Y91" s="1112"/>
      <c r="Z91" s="1112"/>
      <c r="AA91" s="1112"/>
      <c r="AB91" s="1113"/>
      <c r="AC91" s="1113"/>
      <c r="AD91" s="1113"/>
      <c r="AE91" s="1113"/>
      <c r="AF91" s="1113"/>
      <c r="AG91" s="1113"/>
      <c r="AH91" s="1113"/>
      <c r="AI91" s="1113"/>
      <c r="AJ91" s="1113"/>
      <c r="AK91" s="1113"/>
      <c r="AL91" s="1113"/>
      <c r="AM91" s="1113"/>
      <c r="AN91" s="1113"/>
      <c r="AO91" s="1113"/>
      <c r="AP91" s="1113"/>
      <c r="AQ91" s="1113"/>
      <c r="AR91" s="1113"/>
      <c r="AS91" s="1114"/>
    </row>
    <row r="92" spans="1:49" ht="16.5" hidden="1" outlineLevel="2" thickTop="1" thickBot="1">
      <c r="A92" s="1216"/>
      <c r="B92" s="1184"/>
      <c r="C92" s="1184"/>
      <c r="D92" s="1184"/>
      <c r="AB92" s="854"/>
      <c r="AC92" s="854"/>
      <c r="AD92" s="854"/>
      <c r="AE92" s="854"/>
      <c r="AF92" s="854"/>
      <c r="AG92" s="854"/>
      <c r="AH92" s="854"/>
      <c r="AI92" s="854"/>
      <c r="AJ92" s="854"/>
      <c r="AK92" s="854"/>
      <c r="AL92" s="854"/>
      <c r="AM92" s="854"/>
      <c r="AN92" s="854"/>
      <c r="AO92" s="854"/>
      <c r="AP92" s="854"/>
    </row>
    <row r="93" spans="1:49" ht="16.5" hidden="1" outlineLevel="2" thickTop="1" thickBot="1">
      <c r="A93" s="1216"/>
      <c r="B93" s="1204"/>
      <c r="C93" s="1184"/>
      <c r="D93" s="1184"/>
    </row>
    <row r="94" spans="1:49" ht="20.25" customHeight="1" outlineLevel="1" collapsed="1" thickTop="1" thickBot="1">
      <c r="A94" s="1216"/>
      <c r="B94" s="1561" t="s">
        <v>1431</v>
      </c>
      <c r="C94" s="1561"/>
      <c r="D94" s="1562"/>
    </row>
    <row r="95" spans="1:49" ht="16.5" hidden="1" outlineLevel="2" thickTop="1" thickBot="1">
      <c r="A95" s="1216"/>
      <c r="B95" s="1184"/>
      <c r="C95" s="1184"/>
      <c r="D95" s="1184"/>
    </row>
    <row r="96" spans="1:49" ht="17.25" hidden="1" outlineLevel="2" thickTop="1" thickBot="1">
      <c r="A96" s="1216"/>
      <c r="B96" s="1207" t="s">
        <v>1309</v>
      </c>
      <c r="C96" s="1184"/>
      <c r="D96" s="1184"/>
    </row>
    <row r="97" spans="1:49" ht="16.5" hidden="1" outlineLevel="2" thickTop="1" thickBot="1">
      <c r="A97" s="1216"/>
      <c r="B97" s="1184"/>
      <c r="C97" s="1184"/>
      <c r="D97" s="1184"/>
    </row>
    <row r="98" spans="1:49" s="178" customFormat="1" ht="31.5" hidden="1" outlineLevel="2" thickTop="1" thickBot="1">
      <c r="A98" s="1216"/>
      <c r="B98" s="1209" t="s">
        <v>1289</v>
      </c>
      <c r="C98" s="1186">
        <f ca="1">TODAY()</f>
        <v>45823</v>
      </c>
      <c r="D98" s="1187" t="s">
        <v>1290</v>
      </c>
      <c r="E98" s="363"/>
      <c r="F98" s="1104" t="str">
        <f t="shared" ref="F98:AO98" si="31">IF(ISNUMBER(F99), TEXT(COLUMN(F98)-COLUMN($F$98)+1, "0") &amp; "ª parcela", "")</f>
        <v>1ª parcela</v>
      </c>
      <c r="G98" s="1105" t="str">
        <f t="shared" si="31"/>
        <v>2ª parcela</v>
      </c>
      <c r="H98" s="1105" t="str">
        <f t="shared" si="31"/>
        <v/>
      </c>
      <c r="I98" s="1105" t="str">
        <f t="shared" si="31"/>
        <v/>
      </c>
      <c r="J98" s="1105" t="str">
        <f t="shared" si="31"/>
        <v/>
      </c>
      <c r="K98" s="1105" t="str">
        <f t="shared" si="31"/>
        <v/>
      </c>
      <c r="L98" s="1105" t="str">
        <f t="shared" si="31"/>
        <v/>
      </c>
      <c r="M98" s="1105" t="str">
        <f t="shared" si="31"/>
        <v/>
      </c>
      <c r="N98" s="1105" t="str">
        <f t="shared" si="31"/>
        <v/>
      </c>
      <c r="O98" s="1105" t="str">
        <f t="shared" si="31"/>
        <v/>
      </c>
      <c r="P98" s="1105" t="str">
        <f t="shared" si="31"/>
        <v/>
      </c>
      <c r="Q98" s="1105" t="str">
        <f t="shared" si="31"/>
        <v/>
      </c>
      <c r="R98" s="1105" t="str">
        <f t="shared" si="31"/>
        <v/>
      </c>
      <c r="S98" s="1105" t="str">
        <f t="shared" si="31"/>
        <v/>
      </c>
      <c r="T98" s="1105" t="str">
        <f t="shared" si="31"/>
        <v/>
      </c>
      <c r="U98" s="1105" t="str">
        <f t="shared" si="31"/>
        <v/>
      </c>
      <c r="V98" s="1105" t="str">
        <f t="shared" si="31"/>
        <v/>
      </c>
      <c r="W98" s="1105" t="str">
        <f t="shared" si="31"/>
        <v/>
      </c>
      <c r="X98" s="1105" t="str">
        <f t="shared" si="31"/>
        <v/>
      </c>
      <c r="Y98" s="1105" t="str">
        <f t="shared" si="31"/>
        <v/>
      </c>
      <c r="Z98" s="1105" t="str">
        <f t="shared" si="31"/>
        <v/>
      </c>
      <c r="AA98" s="1105" t="str">
        <f t="shared" si="31"/>
        <v/>
      </c>
      <c r="AB98" s="1105" t="str">
        <f t="shared" si="31"/>
        <v/>
      </c>
      <c r="AC98" s="1105" t="str">
        <f t="shared" si="31"/>
        <v/>
      </c>
      <c r="AD98" s="1105" t="str">
        <f t="shared" si="31"/>
        <v/>
      </c>
      <c r="AE98" s="1105" t="str">
        <f t="shared" si="31"/>
        <v/>
      </c>
      <c r="AF98" s="1105" t="str">
        <f t="shared" si="31"/>
        <v/>
      </c>
      <c r="AG98" s="1105" t="str">
        <f t="shared" si="31"/>
        <v/>
      </c>
      <c r="AH98" s="1105" t="str">
        <f t="shared" si="31"/>
        <v/>
      </c>
      <c r="AI98" s="1105" t="str">
        <f t="shared" si="31"/>
        <v/>
      </c>
      <c r="AJ98" s="1105" t="str">
        <f t="shared" si="31"/>
        <v/>
      </c>
      <c r="AK98" s="1105" t="str">
        <f t="shared" si="31"/>
        <v/>
      </c>
      <c r="AL98" s="1105" t="str">
        <f t="shared" si="31"/>
        <v/>
      </c>
      <c r="AM98" s="1105" t="str">
        <f t="shared" si="31"/>
        <v/>
      </c>
      <c r="AN98" s="1105" t="str">
        <f t="shared" si="31"/>
        <v/>
      </c>
      <c r="AO98" s="1105" t="str">
        <f t="shared" si="31"/>
        <v/>
      </c>
      <c r="AP98" s="1105"/>
      <c r="AQ98" s="1105"/>
      <c r="AR98" s="1105"/>
      <c r="AS98" s="1106"/>
    </row>
    <row r="99" spans="1:49" ht="16.5" hidden="1" outlineLevel="2" thickTop="1" thickBot="1">
      <c r="A99" s="1216"/>
      <c r="B99" s="1210" t="s">
        <v>1288</v>
      </c>
      <c r="C99" s="1191">
        <v>45703</v>
      </c>
      <c r="D99" s="1192" t="b">
        <v>0</v>
      </c>
      <c r="F99" s="1107">
        <f t="shared" ref="F99:AO99" si="32">IF(COLUMN(F99)-COLUMN($F$99)+1 &lt;= $C$100,
   DATE(YEAR($C$99), MONTH($C$99) + COLUMN(F99)-COLUMN($F$99), DAY($C$99) + IF($D$99, 0, $D$101)),
   "")</f>
        <v>45718</v>
      </c>
      <c r="G99" s="855">
        <f t="shared" si="32"/>
        <v>45746</v>
      </c>
      <c r="H99" s="855" t="str">
        <f t="shared" si="32"/>
        <v/>
      </c>
      <c r="I99" s="855" t="str">
        <f t="shared" si="32"/>
        <v/>
      </c>
      <c r="J99" s="855" t="str">
        <f t="shared" si="32"/>
        <v/>
      </c>
      <c r="K99" s="855" t="str">
        <f t="shared" si="32"/>
        <v/>
      </c>
      <c r="L99" s="855" t="str">
        <f t="shared" si="32"/>
        <v/>
      </c>
      <c r="M99" s="855" t="str">
        <f t="shared" si="32"/>
        <v/>
      </c>
      <c r="N99" s="855" t="str">
        <f t="shared" si="32"/>
        <v/>
      </c>
      <c r="O99" s="855" t="str">
        <f t="shared" si="32"/>
        <v/>
      </c>
      <c r="P99" s="855" t="str">
        <f t="shared" si="32"/>
        <v/>
      </c>
      <c r="Q99" s="855" t="str">
        <f t="shared" si="32"/>
        <v/>
      </c>
      <c r="R99" s="855" t="str">
        <f t="shared" si="32"/>
        <v/>
      </c>
      <c r="S99" s="855" t="str">
        <f t="shared" si="32"/>
        <v/>
      </c>
      <c r="T99" s="855" t="str">
        <f t="shared" si="32"/>
        <v/>
      </c>
      <c r="U99" s="855" t="str">
        <f t="shared" si="32"/>
        <v/>
      </c>
      <c r="V99" s="855" t="str">
        <f t="shared" si="32"/>
        <v/>
      </c>
      <c r="W99" s="855" t="str">
        <f t="shared" si="32"/>
        <v/>
      </c>
      <c r="X99" s="855" t="str">
        <f t="shared" si="32"/>
        <v/>
      </c>
      <c r="Y99" s="855" t="str">
        <f t="shared" si="32"/>
        <v/>
      </c>
      <c r="Z99" s="855" t="str">
        <f t="shared" si="32"/>
        <v/>
      </c>
      <c r="AA99" s="855" t="str">
        <f t="shared" si="32"/>
        <v/>
      </c>
      <c r="AB99" s="855" t="str">
        <f t="shared" si="32"/>
        <v/>
      </c>
      <c r="AC99" s="855" t="str">
        <f t="shared" si="32"/>
        <v/>
      </c>
      <c r="AD99" s="855" t="str">
        <f t="shared" si="32"/>
        <v/>
      </c>
      <c r="AE99" s="855" t="str">
        <f t="shared" si="32"/>
        <v/>
      </c>
      <c r="AF99" s="855" t="str">
        <f t="shared" si="32"/>
        <v/>
      </c>
      <c r="AG99" s="855" t="str">
        <f t="shared" si="32"/>
        <v/>
      </c>
      <c r="AH99" s="855" t="str">
        <f t="shared" si="32"/>
        <v/>
      </c>
      <c r="AI99" s="855" t="str">
        <f t="shared" si="32"/>
        <v/>
      </c>
      <c r="AJ99" s="855" t="str">
        <f t="shared" si="32"/>
        <v/>
      </c>
      <c r="AK99" s="855" t="str">
        <f t="shared" si="32"/>
        <v/>
      </c>
      <c r="AL99" s="855" t="str">
        <f t="shared" si="32"/>
        <v/>
      </c>
      <c r="AM99" s="855" t="str">
        <f t="shared" si="32"/>
        <v/>
      </c>
      <c r="AN99" s="855" t="str">
        <f t="shared" si="32"/>
        <v/>
      </c>
      <c r="AO99" s="855" t="str">
        <f t="shared" si="32"/>
        <v/>
      </c>
      <c r="AS99" s="1108"/>
    </row>
    <row r="100" spans="1:49" ht="16.5" hidden="1" outlineLevel="2" thickTop="1" thickBot="1">
      <c r="A100" s="1216"/>
      <c r="B100" s="1210" t="s">
        <v>1314</v>
      </c>
      <c r="C100" s="1195">
        <v>2</v>
      </c>
      <c r="D100" s="1196" t="s">
        <v>1291</v>
      </c>
      <c r="E100" s="253"/>
      <c r="F100" s="1109">
        <f t="shared" ref="F100:AO100" si="33">IF(COLUMN(F99)-COLUMN($F$99)+1 &lt;= $C$100, $C$101 / $C$100, "")</f>
        <v>3266</v>
      </c>
      <c r="G100" s="1110">
        <f t="shared" si="33"/>
        <v>3266</v>
      </c>
      <c r="H100" s="1110" t="str">
        <f t="shared" si="33"/>
        <v/>
      </c>
      <c r="I100" s="1110" t="str">
        <f t="shared" si="33"/>
        <v/>
      </c>
      <c r="J100" s="1110" t="str">
        <f t="shared" si="33"/>
        <v/>
      </c>
      <c r="K100" s="1110" t="str">
        <f t="shared" si="33"/>
        <v/>
      </c>
      <c r="L100" s="1110" t="str">
        <f t="shared" si="33"/>
        <v/>
      </c>
      <c r="M100" s="1110" t="str">
        <f t="shared" si="33"/>
        <v/>
      </c>
      <c r="N100" s="1110" t="str">
        <f t="shared" si="33"/>
        <v/>
      </c>
      <c r="O100" s="1110" t="str">
        <f t="shared" si="33"/>
        <v/>
      </c>
      <c r="P100" s="1110" t="str">
        <f t="shared" si="33"/>
        <v/>
      </c>
      <c r="Q100" s="1110" t="str">
        <f t="shared" si="33"/>
        <v/>
      </c>
      <c r="R100" s="1110" t="str">
        <f t="shared" si="33"/>
        <v/>
      </c>
      <c r="S100" s="1110" t="str">
        <f t="shared" si="33"/>
        <v/>
      </c>
      <c r="T100" s="1110" t="str">
        <f t="shared" si="33"/>
        <v/>
      </c>
      <c r="U100" s="1110" t="str">
        <f t="shared" si="33"/>
        <v/>
      </c>
      <c r="V100" s="1110" t="str">
        <f t="shared" si="33"/>
        <v/>
      </c>
      <c r="W100" s="1110" t="str">
        <f t="shared" si="33"/>
        <v/>
      </c>
      <c r="X100" s="1110" t="str">
        <f t="shared" si="33"/>
        <v/>
      </c>
      <c r="Y100" s="1110" t="str">
        <f t="shared" si="33"/>
        <v/>
      </c>
      <c r="Z100" s="1110" t="str">
        <f t="shared" si="33"/>
        <v/>
      </c>
      <c r="AA100" s="1110" t="str">
        <f t="shared" si="33"/>
        <v/>
      </c>
      <c r="AB100" s="1110" t="str">
        <f t="shared" si="33"/>
        <v/>
      </c>
      <c r="AC100" s="1110" t="str">
        <f t="shared" si="33"/>
        <v/>
      </c>
      <c r="AD100" s="1110" t="str">
        <f t="shared" si="33"/>
        <v/>
      </c>
      <c r="AE100" s="1110" t="str">
        <f t="shared" si="33"/>
        <v/>
      </c>
      <c r="AF100" s="1110" t="str">
        <f t="shared" si="33"/>
        <v/>
      </c>
      <c r="AG100" s="1110" t="str">
        <f t="shared" si="33"/>
        <v/>
      </c>
      <c r="AH100" s="1110" t="str">
        <f t="shared" si="33"/>
        <v/>
      </c>
      <c r="AI100" s="1110" t="str">
        <f t="shared" si="33"/>
        <v/>
      </c>
      <c r="AJ100" s="1110" t="str">
        <f t="shared" si="33"/>
        <v/>
      </c>
      <c r="AK100" s="1110" t="str">
        <f t="shared" si="33"/>
        <v/>
      </c>
      <c r="AL100" s="1110" t="str">
        <f t="shared" si="33"/>
        <v/>
      </c>
      <c r="AM100" s="1110" t="str">
        <f t="shared" si="33"/>
        <v/>
      </c>
      <c r="AN100" s="1110" t="str">
        <f t="shared" si="33"/>
        <v/>
      </c>
      <c r="AO100" s="1110" t="str">
        <f t="shared" si="33"/>
        <v/>
      </c>
      <c r="AS100" s="1108"/>
    </row>
    <row r="101" spans="1:49" ht="16.5" hidden="1" outlineLevel="2" thickTop="1" thickBot="1">
      <c r="A101" s="1216"/>
      <c r="B101" s="1211" t="s">
        <v>1287</v>
      </c>
      <c r="C101" s="1200">
        <f>'ESTUDO _ VIABILIDADE'!M20</f>
        <v>6532</v>
      </c>
      <c r="D101" s="1201">
        <v>15</v>
      </c>
      <c r="F101" s="1111"/>
      <c r="G101" s="1112"/>
      <c r="H101" s="1112"/>
      <c r="I101" s="1112"/>
      <c r="J101" s="1112"/>
      <c r="K101" s="1112"/>
      <c r="L101" s="1112"/>
      <c r="M101" s="1112"/>
      <c r="N101" s="1112"/>
      <c r="O101" s="1112"/>
      <c r="P101" s="1112"/>
      <c r="Q101" s="1112"/>
      <c r="R101" s="1112"/>
      <c r="S101" s="1112"/>
      <c r="T101" s="1112"/>
      <c r="U101" s="1112"/>
      <c r="V101" s="1112"/>
      <c r="W101" s="1112"/>
      <c r="X101" s="1112"/>
      <c r="Y101" s="1112"/>
      <c r="Z101" s="1112"/>
      <c r="AA101" s="1112"/>
      <c r="AB101" s="1113"/>
      <c r="AC101" s="1113"/>
      <c r="AD101" s="1113"/>
      <c r="AE101" s="1113"/>
      <c r="AF101" s="1113"/>
      <c r="AG101" s="1113"/>
      <c r="AH101" s="1113"/>
      <c r="AI101" s="1113"/>
      <c r="AJ101" s="1113"/>
      <c r="AK101" s="1113"/>
      <c r="AL101" s="1113"/>
      <c r="AM101" s="1113"/>
      <c r="AN101" s="1113"/>
      <c r="AO101" s="1113"/>
      <c r="AP101" s="1113"/>
      <c r="AQ101" s="1113"/>
      <c r="AR101" s="1113"/>
      <c r="AS101" s="1114"/>
    </row>
    <row r="102" spans="1:49" ht="16.5" hidden="1" outlineLevel="2" thickTop="1" thickBot="1">
      <c r="A102" s="1216"/>
      <c r="B102" s="1204"/>
      <c r="C102" s="1184"/>
      <c r="D102" s="1184"/>
    </row>
    <row r="103" spans="1:49" ht="20.25" hidden="1" outlineLevel="2" thickTop="1" thickBot="1">
      <c r="A103" s="1216"/>
      <c r="B103" s="1207" t="s">
        <v>1309</v>
      </c>
      <c r="C103" s="1206"/>
      <c r="D103" s="1206"/>
    </row>
    <row r="104" spans="1:49" ht="16.5" hidden="1" outlineLevel="2" thickTop="1" thickBot="1">
      <c r="A104" s="1216"/>
      <c r="B104" s="1184"/>
      <c r="C104" s="1184"/>
      <c r="D104" s="1184"/>
    </row>
    <row r="105" spans="1:49" s="178" customFormat="1" ht="31.5" hidden="1" outlineLevel="2" thickTop="1" thickBot="1">
      <c r="A105" s="1216"/>
      <c r="B105" s="1209" t="s">
        <v>1289</v>
      </c>
      <c r="C105" s="1186">
        <f ca="1">TODAY()</f>
        <v>45823</v>
      </c>
      <c r="D105" s="1187" t="s">
        <v>1290</v>
      </c>
      <c r="E105" s="363"/>
      <c r="F105" s="1104" t="str">
        <f t="shared" ref="F105:AW105" si="34">IF(ISNUMBER(F106), TEXT(COLUMN(F105)-COLUMN($F$105)+1, "0") &amp; "ª parcela", "")</f>
        <v>1ª parcela</v>
      </c>
      <c r="G105" s="1105" t="str">
        <f t="shared" si="34"/>
        <v>2ª parcela</v>
      </c>
      <c r="H105" s="1105" t="str">
        <f t="shared" si="34"/>
        <v>3ª parcela</v>
      </c>
      <c r="I105" s="1105" t="str">
        <f t="shared" si="34"/>
        <v>4ª parcela</v>
      </c>
      <c r="J105" s="1105" t="str">
        <f t="shared" si="34"/>
        <v/>
      </c>
      <c r="K105" s="1105" t="str">
        <f t="shared" si="34"/>
        <v/>
      </c>
      <c r="L105" s="1105" t="str">
        <f t="shared" si="34"/>
        <v/>
      </c>
      <c r="M105" s="1105" t="str">
        <f t="shared" si="34"/>
        <v/>
      </c>
      <c r="N105" s="1105" t="str">
        <f t="shared" si="34"/>
        <v/>
      </c>
      <c r="O105" s="1105" t="str">
        <f t="shared" si="34"/>
        <v/>
      </c>
      <c r="P105" s="1105" t="str">
        <f t="shared" si="34"/>
        <v/>
      </c>
      <c r="Q105" s="1105" t="str">
        <f t="shared" si="34"/>
        <v/>
      </c>
      <c r="R105" s="1105" t="str">
        <f t="shared" si="34"/>
        <v/>
      </c>
      <c r="S105" s="1105" t="str">
        <f t="shared" si="34"/>
        <v/>
      </c>
      <c r="T105" s="1105" t="str">
        <f t="shared" si="34"/>
        <v/>
      </c>
      <c r="U105" s="1105" t="str">
        <f t="shared" si="34"/>
        <v/>
      </c>
      <c r="V105" s="1105" t="str">
        <f t="shared" si="34"/>
        <v/>
      </c>
      <c r="W105" s="1105" t="str">
        <f t="shared" si="34"/>
        <v/>
      </c>
      <c r="X105" s="1105" t="str">
        <f t="shared" si="34"/>
        <v/>
      </c>
      <c r="Y105" s="1105" t="str">
        <f t="shared" si="34"/>
        <v/>
      </c>
      <c r="Z105" s="1105" t="str">
        <f t="shared" si="34"/>
        <v/>
      </c>
      <c r="AA105" s="1105" t="str">
        <f t="shared" si="34"/>
        <v/>
      </c>
      <c r="AB105" s="1105" t="str">
        <f t="shared" si="34"/>
        <v/>
      </c>
      <c r="AC105" s="1105" t="str">
        <f t="shared" si="34"/>
        <v/>
      </c>
      <c r="AD105" s="1105" t="str">
        <f t="shared" si="34"/>
        <v/>
      </c>
      <c r="AE105" s="1105" t="str">
        <f t="shared" si="34"/>
        <v/>
      </c>
      <c r="AF105" s="1105" t="str">
        <f t="shared" si="34"/>
        <v/>
      </c>
      <c r="AG105" s="1105" t="str">
        <f t="shared" si="34"/>
        <v/>
      </c>
      <c r="AH105" s="1105" t="str">
        <f t="shared" si="34"/>
        <v/>
      </c>
      <c r="AI105" s="1105" t="str">
        <f t="shared" si="34"/>
        <v/>
      </c>
      <c r="AJ105" s="1105" t="str">
        <f t="shared" si="34"/>
        <v/>
      </c>
      <c r="AK105" s="1105" t="str">
        <f t="shared" si="34"/>
        <v/>
      </c>
      <c r="AL105" s="1105" t="str">
        <f t="shared" si="34"/>
        <v/>
      </c>
      <c r="AM105" s="1105" t="str">
        <f t="shared" si="34"/>
        <v/>
      </c>
      <c r="AN105" s="1105" t="str">
        <f t="shared" si="34"/>
        <v/>
      </c>
      <c r="AO105" s="1105" t="str">
        <f t="shared" si="34"/>
        <v/>
      </c>
      <c r="AP105" s="1105" t="str">
        <f t="shared" si="34"/>
        <v/>
      </c>
      <c r="AQ105" s="1105" t="str">
        <f t="shared" si="34"/>
        <v/>
      </c>
      <c r="AR105" s="1105" t="str">
        <f t="shared" si="34"/>
        <v/>
      </c>
      <c r="AS105" s="1106" t="str">
        <f t="shared" si="34"/>
        <v/>
      </c>
      <c r="AT105" s="178" t="str">
        <f t="shared" si="34"/>
        <v/>
      </c>
      <c r="AU105" s="178" t="str">
        <f t="shared" si="34"/>
        <v/>
      </c>
      <c r="AV105" s="178" t="str">
        <f t="shared" si="34"/>
        <v/>
      </c>
      <c r="AW105" s="178" t="str">
        <f t="shared" si="34"/>
        <v/>
      </c>
    </row>
    <row r="106" spans="1:49" ht="16.5" hidden="1" outlineLevel="2" thickTop="1" thickBot="1">
      <c r="A106" s="1216"/>
      <c r="B106" s="1210" t="s">
        <v>1288</v>
      </c>
      <c r="C106" s="1191">
        <v>45703</v>
      </c>
      <c r="D106" s="1192" t="b">
        <v>0</v>
      </c>
      <c r="F106" s="1107">
        <f t="shared" ref="F106:AW106" si="35">IF(COLUMN(F106)-COLUMN($F$99)+1 &lt;= $C$107,
   DATE(YEAR($C$106), MONTH($C$106) + COLUMN(F106)-COLUMN($F$99), DAY($C$106) + IF($D$106, 0, $D$108)),
   "")</f>
        <v>45718</v>
      </c>
      <c r="G106" s="855">
        <f t="shared" si="35"/>
        <v>45746</v>
      </c>
      <c r="H106" s="855">
        <f t="shared" si="35"/>
        <v>45777</v>
      </c>
      <c r="I106" s="855">
        <f t="shared" si="35"/>
        <v>45807</v>
      </c>
      <c r="J106" s="855" t="str">
        <f t="shared" si="35"/>
        <v/>
      </c>
      <c r="K106" s="855" t="str">
        <f t="shared" si="35"/>
        <v/>
      </c>
      <c r="L106" s="855" t="str">
        <f t="shared" si="35"/>
        <v/>
      </c>
      <c r="M106" s="855" t="str">
        <f t="shared" si="35"/>
        <v/>
      </c>
      <c r="N106" s="855" t="str">
        <f t="shared" si="35"/>
        <v/>
      </c>
      <c r="O106" s="855" t="str">
        <f t="shared" si="35"/>
        <v/>
      </c>
      <c r="P106" s="855" t="str">
        <f t="shared" si="35"/>
        <v/>
      </c>
      <c r="Q106" s="855" t="str">
        <f t="shared" si="35"/>
        <v/>
      </c>
      <c r="R106" s="855" t="str">
        <f t="shared" si="35"/>
        <v/>
      </c>
      <c r="S106" s="855" t="str">
        <f t="shared" si="35"/>
        <v/>
      </c>
      <c r="T106" s="855" t="str">
        <f t="shared" si="35"/>
        <v/>
      </c>
      <c r="U106" s="855" t="str">
        <f t="shared" si="35"/>
        <v/>
      </c>
      <c r="V106" s="855" t="str">
        <f t="shared" si="35"/>
        <v/>
      </c>
      <c r="W106" s="855" t="str">
        <f t="shared" si="35"/>
        <v/>
      </c>
      <c r="X106" s="855" t="str">
        <f t="shared" si="35"/>
        <v/>
      </c>
      <c r="Y106" s="855" t="str">
        <f t="shared" si="35"/>
        <v/>
      </c>
      <c r="Z106" s="855" t="str">
        <f t="shared" si="35"/>
        <v/>
      </c>
      <c r="AA106" s="855" t="str">
        <f t="shared" si="35"/>
        <v/>
      </c>
      <c r="AB106" s="855" t="str">
        <f t="shared" si="35"/>
        <v/>
      </c>
      <c r="AC106" s="855" t="str">
        <f t="shared" si="35"/>
        <v/>
      </c>
      <c r="AD106" s="855" t="str">
        <f t="shared" si="35"/>
        <v/>
      </c>
      <c r="AE106" s="855" t="str">
        <f t="shared" si="35"/>
        <v/>
      </c>
      <c r="AF106" s="855" t="str">
        <f t="shared" si="35"/>
        <v/>
      </c>
      <c r="AG106" s="855" t="str">
        <f t="shared" si="35"/>
        <v/>
      </c>
      <c r="AH106" s="855" t="str">
        <f t="shared" si="35"/>
        <v/>
      </c>
      <c r="AI106" s="855" t="str">
        <f t="shared" si="35"/>
        <v/>
      </c>
      <c r="AJ106" s="855" t="str">
        <f t="shared" si="35"/>
        <v/>
      </c>
      <c r="AK106" s="855" t="str">
        <f t="shared" si="35"/>
        <v/>
      </c>
      <c r="AL106" s="855" t="str">
        <f t="shared" si="35"/>
        <v/>
      </c>
      <c r="AM106" s="855" t="str">
        <f t="shared" si="35"/>
        <v/>
      </c>
      <c r="AN106" s="855" t="str">
        <f t="shared" si="35"/>
        <v/>
      </c>
      <c r="AO106" s="855" t="str">
        <f t="shared" si="35"/>
        <v/>
      </c>
      <c r="AP106" s="253" t="str">
        <f t="shared" si="35"/>
        <v/>
      </c>
      <c r="AQ106" s="253" t="str">
        <f t="shared" si="35"/>
        <v/>
      </c>
      <c r="AR106" s="253" t="str">
        <f t="shared" si="35"/>
        <v/>
      </c>
      <c r="AS106" s="1108" t="str">
        <f t="shared" si="35"/>
        <v/>
      </c>
      <c r="AT106" s="855" t="str">
        <f t="shared" si="35"/>
        <v/>
      </c>
      <c r="AU106" s="855" t="str">
        <f t="shared" si="35"/>
        <v/>
      </c>
      <c r="AV106" s="855" t="str">
        <f t="shared" si="35"/>
        <v/>
      </c>
      <c r="AW106" s="855" t="str">
        <f t="shared" si="35"/>
        <v/>
      </c>
    </row>
    <row r="107" spans="1:49" ht="16.5" hidden="1" outlineLevel="2" thickTop="1" thickBot="1">
      <c r="A107" s="1216"/>
      <c r="B107" s="1210" t="s">
        <v>1314</v>
      </c>
      <c r="C107" s="1195">
        <v>4</v>
      </c>
      <c r="D107" s="1196" t="s">
        <v>1291</v>
      </c>
      <c r="E107" s="253"/>
      <c r="F107" s="1109">
        <f t="shared" ref="F107:AW107" si="36">IF(COLUMN(F106)-COLUMN($F$106)+1 &lt;= $C$107, $C$108 / $C$107, "")</f>
        <v>1250</v>
      </c>
      <c r="G107" s="1110">
        <f t="shared" si="36"/>
        <v>1250</v>
      </c>
      <c r="H107" s="1110">
        <f t="shared" si="36"/>
        <v>1250</v>
      </c>
      <c r="I107" s="1110">
        <f t="shared" si="36"/>
        <v>1250</v>
      </c>
      <c r="J107" s="1110" t="str">
        <f t="shared" si="36"/>
        <v/>
      </c>
      <c r="K107" s="1110" t="str">
        <f t="shared" si="36"/>
        <v/>
      </c>
      <c r="L107" s="1110" t="str">
        <f t="shared" si="36"/>
        <v/>
      </c>
      <c r="M107" s="1110" t="str">
        <f t="shared" si="36"/>
        <v/>
      </c>
      <c r="N107" s="1110" t="str">
        <f t="shared" si="36"/>
        <v/>
      </c>
      <c r="O107" s="1110" t="str">
        <f t="shared" si="36"/>
        <v/>
      </c>
      <c r="P107" s="1110" t="str">
        <f t="shared" si="36"/>
        <v/>
      </c>
      <c r="Q107" s="1110" t="str">
        <f t="shared" si="36"/>
        <v/>
      </c>
      <c r="R107" s="1110" t="str">
        <f t="shared" si="36"/>
        <v/>
      </c>
      <c r="S107" s="1110" t="str">
        <f t="shared" si="36"/>
        <v/>
      </c>
      <c r="T107" s="1110" t="str">
        <f t="shared" si="36"/>
        <v/>
      </c>
      <c r="U107" s="1110" t="str">
        <f t="shared" si="36"/>
        <v/>
      </c>
      <c r="V107" s="1110" t="str">
        <f t="shared" si="36"/>
        <v/>
      </c>
      <c r="W107" s="1110" t="str">
        <f t="shared" si="36"/>
        <v/>
      </c>
      <c r="X107" s="1110" t="str">
        <f t="shared" si="36"/>
        <v/>
      </c>
      <c r="Y107" s="1110" t="str">
        <f t="shared" si="36"/>
        <v/>
      </c>
      <c r="Z107" s="1110" t="str">
        <f t="shared" si="36"/>
        <v/>
      </c>
      <c r="AA107" s="1110" t="str">
        <f t="shared" si="36"/>
        <v/>
      </c>
      <c r="AB107" s="1110" t="str">
        <f t="shared" si="36"/>
        <v/>
      </c>
      <c r="AC107" s="1110" t="str">
        <f t="shared" si="36"/>
        <v/>
      </c>
      <c r="AD107" s="1110" t="str">
        <f t="shared" si="36"/>
        <v/>
      </c>
      <c r="AE107" s="1110" t="str">
        <f t="shared" si="36"/>
        <v/>
      </c>
      <c r="AF107" s="1110" t="str">
        <f t="shared" si="36"/>
        <v/>
      </c>
      <c r="AG107" s="1110" t="str">
        <f t="shared" si="36"/>
        <v/>
      </c>
      <c r="AH107" s="1110" t="str">
        <f t="shared" si="36"/>
        <v/>
      </c>
      <c r="AI107" s="1110" t="str">
        <f t="shared" si="36"/>
        <v/>
      </c>
      <c r="AJ107" s="1110" t="str">
        <f t="shared" si="36"/>
        <v/>
      </c>
      <c r="AK107" s="1110" t="str">
        <f t="shared" si="36"/>
        <v/>
      </c>
      <c r="AL107" s="1110" t="str">
        <f t="shared" si="36"/>
        <v/>
      </c>
      <c r="AM107" s="1110" t="str">
        <f t="shared" si="36"/>
        <v/>
      </c>
      <c r="AN107" s="1110" t="str">
        <f t="shared" si="36"/>
        <v/>
      </c>
      <c r="AO107" s="1110" t="str">
        <f t="shared" si="36"/>
        <v/>
      </c>
      <c r="AP107" s="253" t="str">
        <f t="shared" si="36"/>
        <v/>
      </c>
      <c r="AQ107" s="253" t="str">
        <f t="shared" si="36"/>
        <v/>
      </c>
      <c r="AR107" s="253" t="str">
        <f t="shared" si="36"/>
        <v/>
      </c>
      <c r="AS107" s="1108" t="str">
        <f t="shared" si="36"/>
        <v/>
      </c>
      <c r="AT107" s="856" t="str">
        <f t="shared" si="36"/>
        <v/>
      </c>
      <c r="AU107" s="856" t="str">
        <f t="shared" si="36"/>
        <v/>
      </c>
      <c r="AV107" s="856" t="str">
        <f t="shared" si="36"/>
        <v/>
      </c>
      <c r="AW107" s="856" t="str">
        <f t="shared" si="36"/>
        <v/>
      </c>
    </row>
    <row r="108" spans="1:49" ht="16.5" hidden="1" outlineLevel="2" thickTop="1" thickBot="1">
      <c r="A108" s="1216"/>
      <c r="B108" s="1211" t="s">
        <v>1287</v>
      </c>
      <c r="C108" s="1200">
        <v>5000</v>
      </c>
      <c r="D108" s="1201">
        <v>15</v>
      </c>
      <c r="F108" s="1111"/>
      <c r="G108" s="1112"/>
      <c r="H108" s="1112"/>
      <c r="I108" s="1112"/>
      <c r="J108" s="1112"/>
      <c r="K108" s="1112"/>
      <c r="L108" s="1112"/>
      <c r="M108" s="1112"/>
      <c r="N108" s="1112"/>
      <c r="O108" s="1112"/>
      <c r="P108" s="1112"/>
      <c r="Q108" s="1112"/>
      <c r="R108" s="1112"/>
      <c r="S108" s="1112"/>
      <c r="T108" s="1112"/>
      <c r="U108" s="1112"/>
      <c r="V108" s="1112"/>
      <c r="W108" s="1112"/>
      <c r="X108" s="1112"/>
      <c r="Y108" s="1112"/>
      <c r="Z108" s="1112"/>
      <c r="AA108" s="1112"/>
      <c r="AB108" s="1113"/>
      <c r="AC108" s="1113"/>
      <c r="AD108" s="1113"/>
      <c r="AE108" s="1113"/>
      <c r="AF108" s="1113"/>
      <c r="AG108" s="1113"/>
      <c r="AH108" s="1113"/>
      <c r="AI108" s="1113"/>
      <c r="AJ108" s="1113"/>
      <c r="AK108" s="1113"/>
      <c r="AL108" s="1113"/>
      <c r="AM108" s="1113"/>
      <c r="AN108" s="1113"/>
      <c r="AO108" s="1113"/>
      <c r="AP108" s="1113"/>
      <c r="AQ108" s="1113"/>
      <c r="AR108" s="1113"/>
      <c r="AS108" s="1114"/>
    </row>
    <row r="109" spans="1:49" ht="16.5" hidden="1" outlineLevel="2" thickTop="1" thickBot="1">
      <c r="A109" s="1216"/>
      <c r="B109" s="1204"/>
      <c r="C109" s="1184"/>
      <c r="D109" s="1184"/>
    </row>
    <row r="110" spans="1:49" ht="20.25" customHeight="1" outlineLevel="1" collapsed="1" thickTop="1" thickBot="1">
      <c r="A110" s="1216"/>
      <c r="B110" s="1561" t="s">
        <v>1305</v>
      </c>
      <c r="C110" s="1561"/>
      <c r="D110" s="1562"/>
    </row>
    <row r="111" spans="1:49" ht="16.5" hidden="1" outlineLevel="2" thickTop="1" thickBot="1">
      <c r="A111" s="1216"/>
    </row>
    <row r="112" spans="1:49" ht="16.5" hidden="1" outlineLevel="2" thickTop="1" thickBot="1">
      <c r="A112" s="1216"/>
      <c r="B112" s="1212" t="s">
        <v>554</v>
      </c>
    </row>
    <row r="113" spans="1:45" ht="16.5" hidden="1" outlineLevel="2" thickTop="1" thickBot="1">
      <c r="A113" s="1216"/>
    </row>
    <row r="114" spans="1:45" s="178" customFormat="1" ht="15.75" hidden="1" outlineLevel="2" thickTop="1">
      <c r="A114" s="1216"/>
      <c r="B114" s="1213" t="s">
        <v>1289</v>
      </c>
      <c r="C114" s="1098">
        <f ca="1">TODAY()</f>
        <v>45823</v>
      </c>
      <c r="D114" s="1099" t="s">
        <v>1290</v>
      </c>
      <c r="E114" s="363"/>
      <c r="F114" s="1104" t="str">
        <f t="shared" ref="F114:AO114" si="37">IF(ISNUMBER(F115), TEXT(COLUMN(F114)-COLUMN($F$114)+1, "0") &amp; "ª parcela", "")</f>
        <v>1ª parcela</v>
      </c>
      <c r="G114" s="1105" t="str">
        <f t="shared" si="37"/>
        <v/>
      </c>
      <c r="H114" s="1105" t="str">
        <f t="shared" si="37"/>
        <v/>
      </c>
      <c r="I114" s="1105" t="str">
        <f t="shared" si="37"/>
        <v/>
      </c>
      <c r="J114" s="1105" t="str">
        <f t="shared" si="37"/>
        <v/>
      </c>
      <c r="K114" s="1105" t="str">
        <f t="shared" si="37"/>
        <v/>
      </c>
      <c r="L114" s="1105" t="str">
        <f t="shared" si="37"/>
        <v/>
      </c>
      <c r="M114" s="1105" t="str">
        <f t="shared" si="37"/>
        <v/>
      </c>
      <c r="N114" s="1105" t="str">
        <f t="shared" si="37"/>
        <v/>
      </c>
      <c r="O114" s="1105" t="str">
        <f t="shared" si="37"/>
        <v/>
      </c>
      <c r="P114" s="1105" t="str">
        <f t="shared" si="37"/>
        <v/>
      </c>
      <c r="Q114" s="1105" t="str">
        <f t="shared" si="37"/>
        <v/>
      </c>
      <c r="R114" s="1105" t="str">
        <f t="shared" si="37"/>
        <v/>
      </c>
      <c r="S114" s="1105" t="str">
        <f t="shared" si="37"/>
        <v/>
      </c>
      <c r="T114" s="1105" t="str">
        <f t="shared" si="37"/>
        <v/>
      </c>
      <c r="U114" s="1105" t="str">
        <f t="shared" si="37"/>
        <v/>
      </c>
      <c r="V114" s="1105" t="str">
        <f t="shared" si="37"/>
        <v/>
      </c>
      <c r="W114" s="1105" t="str">
        <f t="shared" si="37"/>
        <v/>
      </c>
      <c r="X114" s="1105" t="str">
        <f t="shared" si="37"/>
        <v/>
      </c>
      <c r="Y114" s="1105" t="str">
        <f t="shared" si="37"/>
        <v/>
      </c>
      <c r="Z114" s="1105" t="str">
        <f t="shared" si="37"/>
        <v/>
      </c>
      <c r="AA114" s="1105" t="str">
        <f t="shared" si="37"/>
        <v/>
      </c>
      <c r="AB114" s="1105" t="str">
        <f t="shared" si="37"/>
        <v/>
      </c>
      <c r="AC114" s="1105" t="str">
        <f t="shared" si="37"/>
        <v/>
      </c>
      <c r="AD114" s="1105" t="str">
        <f t="shared" si="37"/>
        <v/>
      </c>
      <c r="AE114" s="1105" t="str">
        <f t="shared" si="37"/>
        <v/>
      </c>
      <c r="AF114" s="1105" t="str">
        <f t="shared" si="37"/>
        <v/>
      </c>
      <c r="AG114" s="1105" t="str">
        <f t="shared" si="37"/>
        <v/>
      </c>
      <c r="AH114" s="1105" t="str">
        <f t="shared" si="37"/>
        <v/>
      </c>
      <c r="AI114" s="1105" t="str">
        <f t="shared" si="37"/>
        <v/>
      </c>
      <c r="AJ114" s="1105" t="str">
        <f t="shared" si="37"/>
        <v/>
      </c>
      <c r="AK114" s="1105" t="str">
        <f t="shared" si="37"/>
        <v/>
      </c>
      <c r="AL114" s="1105" t="str">
        <f t="shared" si="37"/>
        <v/>
      </c>
      <c r="AM114" s="1105" t="str">
        <f t="shared" si="37"/>
        <v/>
      </c>
      <c r="AN114" s="1105" t="str">
        <f t="shared" si="37"/>
        <v/>
      </c>
      <c r="AO114" s="1105" t="str">
        <f t="shared" si="37"/>
        <v/>
      </c>
      <c r="AP114" s="1105"/>
      <c r="AQ114" s="1105"/>
      <c r="AR114" s="1105"/>
      <c r="AS114" s="1106"/>
    </row>
    <row r="115" spans="1:45" hidden="1" outlineLevel="2">
      <c r="A115" s="1216"/>
      <c r="B115" s="1214" t="s">
        <v>1312</v>
      </c>
      <c r="C115" s="857">
        <v>45703</v>
      </c>
      <c r="D115" s="1100" t="b">
        <v>0</v>
      </c>
      <c r="F115" s="1107">
        <f t="shared" ref="F115:AO115" si="38">IF(COLUMN(F115)-COLUMN($F$115)+1 &lt;= $C$116,
   DATE(YEAR($C$115), MONTH($C$115) + COLUMN(F115)-COLUMN($F$115), DAY($C$115) + IF($D$115, 0, $D$117)),
   "")</f>
        <v>45718</v>
      </c>
      <c r="G115" s="855" t="str">
        <f t="shared" si="38"/>
        <v/>
      </c>
      <c r="H115" s="855" t="str">
        <f t="shared" si="38"/>
        <v/>
      </c>
      <c r="I115" s="855" t="str">
        <f t="shared" si="38"/>
        <v/>
      </c>
      <c r="J115" s="855" t="str">
        <f t="shared" si="38"/>
        <v/>
      </c>
      <c r="K115" s="855" t="str">
        <f t="shared" si="38"/>
        <v/>
      </c>
      <c r="L115" s="855" t="str">
        <f t="shared" si="38"/>
        <v/>
      </c>
      <c r="M115" s="855" t="str">
        <f t="shared" si="38"/>
        <v/>
      </c>
      <c r="N115" s="855" t="str">
        <f t="shared" si="38"/>
        <v/>
      </c>
      <c r="O115" s="855" t="str">
        <f t="shared" si="38"/>
        <v/>
      </c>
      <c r="P115" s="855" t="str">
        <f t="shared" si="38"/>
        <v/>
      </c>
      <c r="Q115" s="855" t="str">
        <f t="shared" si="38"/>
        <v/>
      </c>
      <c r="R115" s="855" t="str">
        <f t="shared" si="38"/>
        <v/>
      </c>
      <c r="S115" s="855" t="str">
        <f t="shared" si="38"/>
        <v/>
      </c>
      <c r="T115" s="855" t="str">
        <f t="shared" si="38"/>
        <v/>
      </c>
      <c r="U115" s="855" t="str">
        <f t="shared" si="38"/>
        <v/>
      </c>
      <c r="V115" s="855" t="str">
        <f t="shared" si="38"/>
        <v/>
      </c>
      <c r="W115" s="855" t="str">
        <f t="shared" si="38"/>
        <v/>
      </c>
      <c r="X115" s="855" t="str">
        <f t="shared" si="38"/>
        <v/>
      </c>
      <c r="Y115" s="855" t="str">
        <f t="shared" si="38"/>
        <v/>
      </c>
      <c r="Z115" s="855" t="str">
        <f t="shared" si="38"/>
        <v/>
      </c>
      <c r="AA115" s="855" t="str">
        <f t="shared" si="38"/>
        <v/>
      </c>
      <c r="AB115" s="855" t="str">
        <f t="shared" si="38"/>
        <v/>
      </c>
      <c r="AC115" s="855" t="str">
        <f t="shared" si="38"/>
        <v/>
      </c>
      <c r="AD115" s="855" t="str">
        <f t="shared" si="38"/>
        <v/>
      </c>
      <c r="AE115" s="855" t="str">
        <f t="shared" si="38"/>
        <v/>
      </c>
      <c r="AF115" s="855" t="str">
        <f t="shared" si="38"/>
        <v/>
      </c>
      <c r="AG115" s="855" t="str">
        <f t="shared" si="38"/>
        <v/>
      </c>
      <c r="AH115" s="855" t="str">
        <f t="shared" si="38"/>
        <v/>
      </c>
      <c r="AI115" s="855" t="str">
        <f t="shared" si="38"/>
        <v/>
      </c>
      <c r="AJ115" s="855" t="str">
        <f t="shared" si="38"/>
        <v/>
      </c>
      <c r="AK115" s="855" t="str">
        <f t="shared" si="38"/>
        <v/>
      </c>
      <c r="AL115" s="855" t="str">
        <f t="shared" si="38"/>
        <v/>
      </c>
      <c r="AM115" s="855" t="str">
        <f t="shared" si="38"/>
        <v/>
      </c>
      <c r="AN115" s="855" t="str">
        <f t="shared" si="38"/>
        <v/>
      </c>
      <c r="AO115" s="855" t="str">
        <f t="shared" si="38"/>
        <v/>
      </c>
      <c r="AS115" s="1108"/>
    </row>
    <row r="116" spans="1:45" hidden="1" outlineLevel="2">
      <c r="A116" s="1216"/>
      <c r="B116" s="1214" t="s">
        <v>1314</v>
      </c>
      <c r="C116" s="858">
        <v>1</v>
      </c>
      <c r="D116" s="1101" t="s">
        <v>1291</v>
      </c>
      <c r="E116" s="253"/>
      <c r="F116" s="1109">
        <f t="shared" ref="F116:AO116" si="39">IF(COLUMN(F115)-COLUMN($F$115)+1 &lt;= $C$116, $C$117 / $C$116, "")</f>
        <v>2325.92</v>
      </c>
      <c r="G116" s="1110" t="str">
        <f t="shared" si="39"/>
        <v/>
      </c>
      <c r="H116" s="1110" t="str">
        <f t="shared" si="39"/>
        <v/>
      </c>
      <c r="I116" s="1110" t="str">
        <f t="shared" si="39"/>
        <v/>
      </c>
      <c r="J116" s="1110" t="str">
        <f t="shared" si="39"/>
        <v/>
      </c>
      <c r="K116" s="1110" t="str">
        <f t="shared" si="39"/>
        <v/>
      </c>
      <c r="L116" s="1110" t="str">
        <f t="shared" si="39"/>
        <v/>
      </c>
      <c r="M116" s="1110" t="str">
        <f t="shared" si="39"/>
        <v/>
      </c>
      <c r="N116" s="1110" t="str">
        <f t="shared" si="39"/>
        <v/>
      </c>
      <c r="O116" s="1110" t="str">
        <f t="shared" si="39"/>
        <v/>
      </c>
      <c r="P116" s="1110" t="str">
        <f t="shared" si="39"/>
        <v/>
      </c>
      <c r="Q116" s="1110" t="str">
        <f t="shared" si="39"/>
        <v/>
      </c>
      <c r="R116" s="1110" t="str">
        <f t="shared" si="39"/>
        <v/>
      </c>
      <c r="S116" s="1110" t="str">
        <f t="shared" si="39"/>
        <v/>
      </c>
      <c r="T116" s="1110" t="str">
        <f t="shared" si="39"/>
        <v/>
      </c>
      <c r="U116" s="1110" t="str">
        <f t="shared" si="39"/>
        <v/>
      </c>
      <c r="V116" s="1110" t="str">
        <f t="shared" si="39"/>
        <v/>
      </c>
      <c r="W116" s="1110" t="str">
        <f t="shared" si="39"/>
        <v/>
      </c>
      <c r="X116" s="1110" t="str">
        <f t="shared" si="39"/>
        <v/>
      </c>
      <c r="Y116" s="1110" t="str">
        <f t="shared" si="39"/>
        <v/>
      </c>
      <c r="Z116" s="1110" t="str">
        <f t="shared" si="39"/>
        <v/>
      </c>
      <c r="AA116" s="1110" t="str">
        <f t="shared" si="39"/>
        <v/>
      </c>
      <c r="AB116" s="1110" t="str">
        <f t="shared" si="39"/>
        <v/>
      </c>
      <c r="AC116" s="1110" t="str">
        <f t="shared" si="39"/>
        <v/>
      </c>
      <c r="AD116" s="1110" t="str">
        <f t="shared" si="39"/>
        <v/>
      </c>
      <c r="AE116" s="1110" t="str">
        <f t="shared" si="39"/>
        <v/>
      </c>
      <c r="AF116" s="1110" t="str">
        <f t="shared" si="39"/>
        <v/>
      </c>
      <c r="AG116" s="1110" t="str">
        <f t="shared" si="39"/>
        <v/>
      </c>
      <c r="AH116" s="1110" t="str">
        <f t="shared" si="39"/>
        <v/>
      </c>
      <c r="AI116" s="1110" t="str">
        <f t="shared" si="39"/>
        <v/>
      </c>
      <c r="AJ116" s="1110" t="str">
        <f t="shared" si="39"/>
        <v/>
      </c>
      <c r="AK116" s="1110" t="str">
        <f t="shared" si="39"/>
        <v/>
      </c>
      <c r="AL116" s="1110" t="str">
        <f t="shared" si="39"/>
        <v/>
      </c>
      <c r="AM116" s="1110" t="str">
        <f t="shared" si="39"/>
        <v/>
      </c>
      <c r="AN116" s="1110" t="str">
        <f t="shared" si="39"/>
        <v/>
      </c>
      <c r="AO116" s="1110" t="str">
        <f t="shared" si="39"/>
        <v/>
      </c>
      <c r="AS116" s="1108"/>
    </row>
    <row r="117" spans="1:45" ht="15.75" hidden="1" outlineLevel="2" thickBot="1">
      <c r="A117" s="1216"/>
      <c r="B117" s="1215" t="s">
        <v>1313</v>
      </c>
      <c r="C117" s="1102">
        <f>'ESTUDO _ VIABILIDADE'!C150</f>
        <v>2325.92</v>
      </c>
      <c r="D117" s="1103">
        <v>15</v>
      </c>
      <c r="F117" s="1111"/>
      <c r="G117" s="1112"/>
      <c r="H117" s="1112"/>
      <c r="I117" s="1112"/>
      <c r="J117" s="1112"/>
      <c r="K117" s="1112"/>
      <c r="L117" s="1112"/>
      <c r="M117" s="1112"/>
      <c r="N117" s="1112"/>
      <c r="O117" s="1112"/>
      <c r="P117" s="1112"/>
      <c r="Q117" s="1112"/>
      <c r="R117" s="1112"/>
      <c r="S117" s="1112"/>
      <c r="T117" s="1112"/>
      <c r="U117" s="1112"/>
      <c r="V117" s="1112"/>
      <c r="W117" s="1112"/>
      <c r="X117" s="1112"/>
      <c r="Y117" s="1112"/>
      <c r="Z117" s="1112"/>
      <c r="AA117" s="1112"/>
      <c r="AB117" s="1113"/>
      <c r="AC117" s="1113"/>
      <c r="AD117" s="1113"/>
      <c r="AE117" s="1113"/>
      <c r="AF117" s="1113"/>
      <c r="AG117" s="1113"/>
      <c r="AH117" s="1113"/>
      <c r="AI117" s="1113"/>
      <c r="AJ117" s="1113"/>
      <c r="AK117" s="1113"/>
      <c r="AL117" s="1113"/>
      <c r="AM117" s="1113"/>
      <c r="AN117" s="1113"/>
      <c r="AO117" s="1113"/>
      <c r="AP117" s="1113"/>
      <c r="AQ117" s="1113"/>
      <c r="AR117" s="1113"/>
      <c r="AS117" s="1114"/>
    </row>
    <row r="118" spans="1:45" ht="15.75" hidden="1" outlineLevel="2" thickTop="1">
      <c r="A118" s="1216"/>
      <c r="B118" s="864"/>
    </row>
    <row r="119" spans="1:45" hidden="1" outlineLevel="2">
      <c r="A119" s="1216"/>
      <c r="B119" s="865"/>
    </row>
    <row r="120" spans="1:45" s="178" customFormat="1" hidden="1" outlineLevel="2">
      <c r="A120" s="1216"/>
      <c r="B120" s="854"/>
      <c r="C120" s="854"/>
      <c r="D120" s="854"/>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c r="AA120" s="363"/>
      <c r="AB120" s="363"/>
      <c r="AC120" s="363"/>
      <c r="AD120" s="363"/>
      <c r="AE120" s="363"/>
      <c r="AF120" s="363"/>
      <c r="AG120" s="363"/>
      <c r="AH120" s="363"/>
      <c r="AI120" s="363"/>
      <c r="AJ120" s="363"/>
      <c r="AK120" s="363"/>
      <c r="AL120" s="363"/>
      <c r="AM120" s="363"/>
      <c r="AN120" s="363"/>
      <c r="AO120" s="363"/>
    </row>
    <row r="121" spans="1:45" ht="15.75" hidden="1" outlineLevel="2" thickBot="1">
      <c r="A121" s="1216"/>
    </row>
    <row r="122" spans="1:45" ht="16.5" hidden="1" outlineLevel="2" thickTop="1" thickBot="1">
      <c r="A122" s="1216"/>
      <c r="B122" s="1212" t="s">
        <v>406</v>
      </c>
    </row>
    <row r="123" spans="1:45" ht="16.5" hidden="1" outlineLevel="2" thickTop="1" thickBot="1">
      <c r="A123" s="1216"/>
    </row>
    <row r="124" spans="1:45" s="178" customFormat="1" ht="15.75" hidden="1" outlineLevel="2" thickTop="1">
      <c r="A124" s="1216"/>
      <c r="B124" s="1213" t="s">
        <v>1289</v>
      </c>
      <c r="C124" s="1098">
        <f ca="1">TODAY()</f>
        <v>45823</v>
      </c>
      <c r="D124" s="1099" t="s">
        <v>1290</v>
      </c>
      <c r="E124" s="363"/>
      <c r="F124" s="1104" t="str">
        <f t="shared" ref="F124:AO124" si="40">IF(ISNUMBER(F125), TEXT(COLUMN(F124)-COLUMN($F$124)+1, "0") &amp; "ª parcela", "")</f>
        <v>1ª parcela</v>
      </c>
      <c r="G124" s="1105" t="str">
        <f t="shared" si="40"/>
        <v/>
      </c>
      <c r="H124" s="1105" t="str">
        <f t="shared" si="40"/>
        <v/>
      </c>
      <c r="I124" s="1105" t="str">
        <f t="shared" si="40"/>
        <v/>
      </c>
      <c r="J124" s="1105" t="str">
        <f t="shared" si="40"/>
        <v/>
      </c>
      <c r="K124" s="1105" t="str">
        <f t="shared" si="40"/>
        <v/>
      </c>
      <c r="L124" s="1105" t="str">
        <f t="shared" si="40"/>
        <v/>
      </c>
      <c r="M124" s="1105" t="str">
        <f t="shared" si="40"/>
        <v/>
      </c>
      <c r="N124" s="1105" t="str">
        <f t="shared" si="40"/>
        <v/>
      </c>
      <c r="O124" s="1105" t="str">
        <f t="shared" si="40"/>
        <v/>
      </c>
      <c r="P124" s="1105" t="str">
        <f t="shared" si="40"/>
        <v/>
      </c>
      <c r="Q124" s="1105" t="str">
        <f t="shared" si="40"/>
        <v/>
      </c>
      <c r="R124" s="1105" t="str">
        <f t="shared" si="40"/>
        <v/>
      </c>
      <c r="S124" s="1105" t="str">
        <f t="shared" si="40"/>
        <v/>
      </c>
      <c r="T124" s="1105" t="str">
        <f t="shared" si="40"/>
        <v/>
      </c>
      <c r="U124" s="1105" t="str">
        <f t="shared" si="40"/>
        <v/>
      </c>
      <c r="V124" s="1105" t="str">
        <f t="shared" si="40"/>
        <v/>
      </c>
      <c r="W124" s="1105" t="str">
        <f t="shared" si="40"/>
        <v/>
      </c>
      <c r="X124" s="1105" t="str">
        <f t="shared" si="40"/>
        <v/>
      </c>
      <c r="Y124" s="1105" t="str">
        <f t="shared" si="40"/>
        <v/>
      </c>
      <c r="Z124" s="1105" t="str">
        <f t="shared" si="40"/>
        <v/>
      </c>
      <c r="AA124" s="1105" t="str">
        <f t="shared" si="40"/>
        <v/>
      </c>
      <c r="AB124" s="1105" t="str">
        <f t="shared" si="40"/>
        <v/>
      </c>
      <c r="AC124" s="1105" t="str">
        <f t="shared" si="40"/>
        <v/>
      </c>
      <c r="AD124" s="1105" t="str">
        <f t="shared" si="40"/>
        <v/>
      </c>
      <c r="AE124" s="1105" t="str">
        <f t="shared" si="40"/>
        <v/>
      </c>
      <c r="AF124" s="1105" t="str">
        <f t="shared" si="40"/>
        <v/>
      </c>
      <c r="AG124" s="1105" t="str">
        <f t="shared" si="40"/>
        <v/>
      </c>
      <c r="AH124" s="1105" t="str">
        <f t="shared" si="40"/>
        <v/>
      </c>
      <c r="AI124" s="1105" t="str">
        <f t="shared" si="40"/>
        <v/>
      </c>
      <c r="AJ124" s="1105" t="str">
        <f t="shared" si="40"/>
        <v/>
      </c>
      <c r="AK124" s="1105" t="str">
        <f t="shared" si="40"/>
        <v/>
      </c>
      <c r="AL124" s="1105" t="str">
        <f t="shared" si="40"/>
        <v/>
      </c>
      <c r="AM124" s="1105" t="str">
        <f t="shared" si="40"/>
        <v/>
      </c>
      <c r="AN124" s="1105" t="str">
        <f t="shared" si="40"/>
        <v/>
      </c>
      <c r="AO124" s="1105" t="str">
        <f t="shared" si="40"/>
        <v/>
      </c>
      <c r="AP124" s="1105"/>
      <c r="AQ124" s="1105"/>
      <c r="AR124" s="1105"/>
      <c r="AS124" s="1106"/>
    </row>
    <row r="125" spans="1:45" hidden="1" outlineLevel="2">
      <c r="A125" s="1216"/>
      <c r="B125" s="1214" t="s">
        <v>1312</v>
      </c>
      <c r="C125" s="857">
        <v>45703</v>
      </c>
      <c r="D125" s="1100" t="b">
        <v>0</v>
      </c>
      <c r="F125" s="1107">
        <f t="shared" ref="F125:AO125" si="41">IF(COLUMN(F125)-COLUMN($F$125)+1 &lt;= $C$126,
   DATE(YEAR($C$125), MONTH($C$125) + COLUMN(F125)-COLUMN($F$125), DAY($C$125) + IF($D$125, 0, $D$127)),
   "")</f>
        <v>45718</v>
      </c>
      <c r="G125" s="855" t="str">
        <f t="shared" si="41"/>
        <v/>
      </c>
      <c r="H125" s="855" t="str">
        <f t="shared" si="41"/>
        <v/>
      </c>
      <c r="I125" s="855" t="str">
        <f t="shared" si="41"/>
        <v/>
      </c>
      <c r="J125" s="855" t="str">
        <f t="shared" si="41"/>
        <v/>
      </c>
      <c r="K125" s="855" t="str">
        <f t="shared" si="41"/>
        <v/>
      </c>
      <c r="L125" s="855" t="str">
        <f t="shared" si="41"/>
        <v/>
      </c>
      <c r="M125" s="855" t="str">
        <f t="shared" si="41"/>
        <v/>
      </c>
      <c r="N125" s="855" t="str">
        <f t="shared" si="41"/>
        <v/>
      </c>
      <c r="O125" s="855" t="str">
        <f t="shared" si="41"/>
        <v/>
      </c>
      <c r="P125" s="855" t="str">
        <f t="shared" si="41"/>
        <v/>
      </c>
      <c r="Q125" s="855" t="str">
        <f t="shared" si="41"/>
        <v/>
      </c>
      <c r="R125" s="855" t="str">
        <f t="shared" si="41"/>
        <v/>
      </c>
      <c r="S125" s="855" t="str">
        <f t="shared" si="41"/>
        <v/>
      </c>
      <c r="T125" s="855" t="str">
        <f t="shared" si="41"/>
        <v/>
      </c>
      <c r="U125" s="855" t="str">
        <f t="shared" si="41"/>
        <v/>
      </c>
      <c r="V125" s="855" t="str">
        <f t="shared" si="41"/>
        <v/>
      </c>
      <c r="W125" s="855" t="str">
        <f t="shared" si="41"/>
        <v/>
      </c>
      <c r="X125" s="855" t="str">
        <f t="shared" si="41"/>
        <v/>
      </c>
      <c r="Y125" s="855" t="str">
        <f t="shared" si="41"/>
        <v/>
      </c>
      <c r="Z125" s="855" t="str">
        <f t="shared" si="41"/>
        <v/>
      </c>
      <c r="AA125" s="855" t="str">
        <f t="shared" si="41"/>
        <v/>
      </c>
      <c r="AB125" s="855" t="str">
        <f t="shared" si="41"/>
        <v/>
      </c>
      <c r="AC125" s="855" t="str">
        <f t="shared" si="41"/>
        <v/>
      </c>
      <c r="AD125" s="855" t="str">
        <f t="shared" si="41"/>
        <v/>
      </c>
      <c r="AE125" s="855" t="str">
        <f t="shared" si="41"/>
        <v/>
      </c>
      <c r="AF125" s="855" t="str">
        <f t="shared" si="41"/>
        <v/>
      </c>
      <c r="AG125" s="855" t="str">
        <f t="shared" si="41"/>
        <v/>
      </c>
      <c r="AH125" s="855" t="str">
        <f t="shared" si="41"/>
        <v/>
      </c>
      <c r="AI125" s="855" t="str">
        <f t="shared" si="41"/>
        <v/>
      </c>
      <c r="AJ125" s="855" t="str">
        <f t="shared" si="41"/>
        <v/>
      </c>
      <c r="AK125" s="855" t="str">
        <f t="shared" si="41"/>
        <v/>
      </c>
      <c r="AL125" s="855" t="str">
        <f t="shared" si="41"/>
        <v/>
      </c>
      <c r="AM125" s="855" t="str">
        <f t="shared" si="41"/>
        <v/>
      </c>
      <c r="AN125" s="855" t="str">
        <f t="shared" si="41"/>
        <v/>
      </c>
      <c r="AO125" s="855" t="str">
        <f t="shared" si="41"/>
        <v/>
      </c>
      <c r="AS125" s="1108"/>
    </row>
    <row r="126" spans="1:45" hidden="1" outlineLevel="2">
      <c r="A126" s="1216"/>
      <c r="B126" s="1214" t="s">
        <v>1314</v>
      </c>
      <c r="C126" s="858">
        <v>1</v>
      </c>
      <c r="D126" s="1101" t="s">
        <v>1291</v>
      </c>
      <c r="E126" s="253"/>
      <c r="F126" s="1109">
        <f t="shared" ref="F126:AO126" si="42">IF(COLUMN(F125)-COLUMN($F$125)+1 &lt;= $C$126, $C$127 / $C$126, "")</f>
        <v>252</v>
      </c>
      <c r="G126" s="1110" t="str">
        <f t="shared" si="42"/>
        <v/>
      </c>
      <c r="H126" s="1110" t="str">
        <f t="shared" si="42"/>
        <v/>
      </c>
      <c r="I126" s="1110" t="str">
        <f t="shared" si="42"/>
        <v/>
      </c>
      <c r="J126" s="1110" t="str">
        <f t="shared" si="42"/>
        <v/>
      </c>
      <c r="K126" s="1110" t="str">
        <f t="shared" si="42"/>
        <v/>
      </c>
      <c r="L126" s="1110" t="str">
        <f t="shared" si="42"/>
        <v/>
      </c>
      <c r="M126" s="1110" t="str">
        <f t="shared" si="42"/>
        <v/>
      </c>
      <c r="N126" s="1110" t="str">
        <f t="shared" si="42"/>
        <v/>
      </c>
      <c r="O126" s="1110" t="str">
        <f t="shared" si="42"/>
        <v/>
      </c>
      <c r="P126" s="1110" t="str">
        <f t="shared" si="42"/>
        <v/>
      </c>
      <c r="Q126" s="1110" t="str">
        <f t="shared" si="42"/>
        <v/>
      </c>
      <c r="R126" s="1110" t="str">
        <f t="shared" si="42"/>
        <v/>
      </c>
      <c r="S126" s="1110" t="str">
        <f t="shared" si="42"/>
        <v/>
      </c>
      <c r="T126" s="1110" t="str">
        <f t="shared" si="42"/>
        <v/>
      </c>
      <c r="U126" s="1110" t="str">
        <f t="shared" si="42"/>
        <v/>
      </c>
      <c r="V126" s="1110" t="str">
        <f t="shared" si="42"/>
        <v/>
      </c>
      <c r="W126" s="1110" t="str">
        <f t="shared" si="42"/>
        <v/>
      </c>
      <c r="X126" s="1110" t="str">
        <f t="shared" si="42"/>
        <v/>
      </c>
      <c r="Y126" s="1110" t="str">
        <f t="shared" si="42"/>
        <v/>
      </c>
      <c r="Z126" s="1110" t="str">
        <f t="shared" si="42"/>
        <v/>
      </c>
      <c r="AA126" s="1110" t="str">
        <f t="shared" si="42"/>
        <v/>
      </c>
      <c r="AB126" s="1110" t="str">
        <f t="shared" si="42"/>
        <v/>
      </c>
      <c r="AC126" s="1110" t="str">
        <f t="shared" si="42"/>
        <v/>
      </c>
      <c r="AD126" s="1110" t="str">
        <f t="shared" si="42"/>
        <v/>
      </c>
      <c r="AE126" s="1110" t="str">
        <f t="shared" si="42"/>
        <v/>
      </c>
      <c r="AF126" s="1110" t="str">
        <f t="shared" si="42"/>
        <v/>
      </c>
      <c r="AG126" s="1110" t="str">
        <f t="shared" si="42"/>
        <v/>
      </c>
      <c r="AH126" s="1110" t="str">
        <f t="shared" si="42"/>
        <v/>
      </c>
      <c r="AI126" s="1110" t="str">
        <f t="shared" si="42"/>
        <v/>
      </c>
      <c r="AJ126" s="1110" t="str">
        <f t="shared" si="42"/>
        <v/>
      </c>
      <c r="AK126" s="1110" t="str">
        <f t="shared" si="42"/>
        <v/>
      </c>
      <c r="AL126" s="1110" t="str">
        <f t="shared" si="42"/>
        <v/>
      </c>
      <c r="AM126" s="1110" t="str">
        <f t="shared" si="42"/>
        <v/>
      </c>
      <c r="AN126" s="1110" t="str">
        <f t="shared" si="42"/>
        <v/>
      </c>
      <c r="AO126" s="1110" t="str">
        <f t="shared" si="42"/>
        <v/>
      </c>
      <c r="AS126" s="1108"/>
    </row>
    <row r="127" spans="1:45" ht="15.75" hidden="1" outlineLevel="2" thickBot="1">
      <c r="A127" s="1216"/>
      <c r="B127" s="1215" t="s">
        <v>1313</v>
      </c>
      <c r="C127" s="1102">
        <f>'ESTUDO _ VIABILIDADE'!D150</f>
        <v>252</v>
      </c>
      <c r="D127" s="1103">
        <v>15</v>
      </c>
      <c r="F127" s="1111"/>
      <c r="G127" s="1112"/>
      <c r="H127" s="1112"/>
      <c r="I127" s="1112"/>
      <c r="J127" s="1112"/>
      <c r="K127" s="1112"/>
      <c r="L127" s="1112"/>
      <c r="M127" s="1112"/>
      <c r="N127" s="1112"/>
      <c r="O127" s="1112"/>
      <c r="P127" s="1112"/>
      <c r="Q127" s="1112"/>
      <c r="R127" s="1112"/>
      <c r="S127" s="1112"/>
      <c r="T127" s="1112"/>
      <c r="U127" s="1112"/>
      <c r="V127" s="1112"/>
      <c r="W127" s="1112"/>
      <c r="X127" s="1112"/>
      <c r="Y127" s="1112"/>
      <c r="Z127" s="1112"/>
      <c r="AA127" s="1112"/>
      <c r="AB127" s="1113"/>
      <c r="AC127" s="1113"/>
      <c r="AD127" s="1113"/>
      <c r="AE127" s="1113"/>
      <c r="AF127" s="1113"/>
      <c r="AG127" s="1113"/>
      <c r="AH127" s="1113"/>
      <c r="AI127" s="1113"/>
      <c r="AJ127" s="1113"/>
      <c r="AK127" s="1113"/>
      <c r="AL127" s="1113"/>
      <c r="AM127" s="1113"/>
      <c r="AN127" s="1113"/>
      <c r="AO127" s="1113"/>
      <c r="AP127" s="1113"/>
      <c r="AQ127" s="1113"/>
      <c r="AR127" s="1113"/>
      <c r="AS127" s="1114"/>
    </row>
    <row r="128" spans="1:45" ht="16.5" hidden="1" outlineLevel="2" thickTop="1" thickBot="1">
      <c r="A128" s="1216"/>
      <c r="B128" s="864"/>
    </row>
    <row r="129" spans="1:49" ht="16.5" hidden="1" outlineLevel="2" thickTop="1" thickBot="1">
      <c r="A129" s="1216"/>
      <c r="B129" s="1212" t="s">
        <v>408</v>
      </c>
    </row>
    <row r="130" spans="1:49" ht="16.5" hidden="1" outlineLevel="2" thickTop="1" thickBot="1">
      <c r="A130" s="1216"/>
    </row>
    <row r="131" spans="1:49" s="178" customFormat="1" ht="15.75" hidden="1" outlineLevel="2" thickTop="1">
      <c r="A131" s="1216"/>
      <c r="B131" s="1213" t="s">
        <v>1289</v>
      </c>
      <c r="C131" s="1098">
        <f ca="1">TODAY()</f>
        <v>45823</v>
      </c>
      <c r="D131" s="1099" t="s">
        <v>1290</v>
      </c>
      <c r="E131" s="363"/>
      <c r="F131" s="1104" t="str">
        <f t="shared" ref="F131:AW131" si="43">IF(ISNUMBER(F132), TEXT(COLUMN(F131)-COLUMN($F$131)+1, "0") &amp; "ª parcela", "")</f>
        <v>1ª parcela</v>
      </c>
      <c r="G131" s="1105" t="str">
        <f t="shared" si="43"/>
        <v>2ª parcela</v>
      </c>
      <c r="H131" s="1105" t="str">
        <f t="shared" si="43"/>
        <v/>
      </c>
      <c r="I131" s="1105" t="str">
        <f t="shared" si="43"/>
        <v/>
      </c>
      <c r="J131" s="1105" t="str">
        <f t="shared" si="43"/>
        <v/>
      </c>
      <c r="K131" s="1105" t="str">
        <f t="shared" si="43"/>
        <v/>
      </c>
      <c r="L131" s="1105" t="str">
        <f t="shared" si="43"/>
        <v/>
      </c>
      <c r="M131" s="1105" t="str">
        <f t="shared" si="43"/>
        <v/>
      </c>
      <c r="N131" s="1105" t="str">
        <f t="shared" si="43"/>
        <v/>
      </c>
      <c r="O131" s="1105" t="str">
        <f t="shared" si="43"/>
        <v/>
      </c>
      <c r="P131" s="1105" t="str">
        <f t="shared" si="43"/>
        <v/>
      </c>
      <c r="Q131" s="1105" t="str">
        <f t="shared" si="43"/>
        <v/>
      </c>
      <c r="R131" s="1105" t="str">
        <f t="shared" si="43"/>
        <v/>
      </c>
      <c r="S131" s="1105" t="str">
        <f t="shared" si="43"/>
        <v/>
      </c>
      <c r="T131" s="1105" t="str">
        <f t="shared" si="43"/>
        <v/>
      </c>
      <c r="U131" s="1105" t="str">
        <f t="shared" si="43"/>
        <v/>
      </c>
      <c r="V131" s="1105" t="str">
        <f t="shared" si="43"/>
        <v/>
      </c>
      <c r="W131" s="1105" t="str">
        <f t="shared" si="43"/>
        <v/>
      </c>
      <c r="X131" s="1105" t="str">
        <f t="shared" si="43"/>
        <v/>
      </c>
      <c r="Y131" s="1105" t="str">
        <f t="shared" si="43"/>
        <v/>
      </c>
      <c r="Z131" s="1105" t="str">
        <f t="shared" si="43"/>
        <v/>
      </c>
      <c r="AA131" s="1105" t="str">
        <f t="shared" si="43"/>
        <v/>
      </c>
      <c r="AB131" s="1105" t="str">
        <f t="shared" si="43"/>
        <v/>
      </c>
      <c r="AC131" s="1105" t="str">
        <f t="shared" si="43"/>
        <v/>
      </c>
      <c r="AD131" s="1105" t="str">
        <f t="shared" si="43"/>
        <v/>
      </c>
      <c r="AE131" s="1105" t="str">
        <f t="shared" si="43"/>
        <v/>
      </c>
      <c r="AF131" s="1105" t="str">
        <f t="shared" si="43"/>
        <v/>
      </c>
      <c r="AG131" s="1105" t="str">
        <f t="shared" si="43"/>
        <v/>
      </c>
      <c r="AH131" s="1105" t="str">
        <f t="shared" si="43"/>
        <v/>
      </c>
      <c r="AI131" s="1105" t="str">
        <f t="shared" si="43"/>
        <v/>
      </c>
      <c r="AJ131" s="1105" t="str">
        <f t="shared" si="43"/>
        <v/>
      </c>
      <c r="AK131" s="1105" t="str">
        <f t="shared" si="43"/>
        <v/>
      </c>
      <c r="AL131" s="1105" t="str">
        <f t="shared" si="43"/>
        <v/>
      </c>
      <c r="AM131" s="1105" t="str">
        <f t="shared" si="43"/>
        <v/>
      </c>
      <c r="AN131" s="1105" t="str">
        <f t="shared" si="43"/>
        <v/>
      </c>
      <c r="AO131" s="1105" t="str">
        <f t="shared" si="43"/>
        <v/>
      </c>
      <c r="AP131" s="1105" t="str">
        <f t="shared" si="43"/>
        <v/>
      </c>
      <c r="AQ131" s="1105" t="str">
        <f t="shared" si="43"/>
        <v/>
      </c>
      <c r="AR131" s="1105" t="str">
        <f t="shared" si="43"/>
        <v/>
      </c>
      <c r="AS131" s="1106" t="str">
        <f t="shared" si="43"/>
        <v/>
      </c>
      <c r="AT131" s="178" t="str">
        <f t="shared" si="43"/>
        <v/>
      </c>
      <c r="AU131" s="178" t="str">
        <f t="shared" si="43"/>
        <v/>
      </c>
      <c r="AV131" s="178" t="str">
        <f t="shared" si="43"/>
        <v/>
      </c>
      <c r="AW131" s="178" t="str">
        <f t="shared" si="43"/>
        <v/>
      </c>
    </row>
    <row r="132" spans="1:49" hidden="1" outlineLevel="2">
      <c r="A132" s="1216"/>
      <c r="B132" s="1214" t="s">
        <v>1312</v>
      </c>
      <c r="C132" s="857">
        <v>45703</v>
      </c>
      <c r="D132" s="1100" t="b">
        <v>0</v>
      </c>
      <c r="F132" s="1107">
        <f t="shared" ref="F132:AW132" si="44">IF(COLUMN(F132)-COLUMN($F$125)+1 &lt;= $C$133,
   DATE(YEAR($C$132), MONTH($C$132) + COLUMN(F132)-COLUMN($F$125), DAY($C$132) + IF($D$132, 0, $D$134)),
   "")</f>
        <v>45718</v>
      </c>
      <c r="G132" s="855">
        <f t="shared" si="44"/>
        <v>45746</v>
      </c>
      <c r="H132" s="855" t="str">
        <f t="shared" si="44"/>
        <v/>
      </c>
      <c r="I132" s="855" t="str">
        <f t="shared" si="44"/>
        <v/>
      </c>
      <c r="J132" s="855" t="str">
        <f t="shared" si="44"/>
        <v/>
      </c>
      <c r="K132" s="855" t="str">
        <f t="shared" si="44"/>
        <v/>
      </c>
      <c r="L132" s="855" t="str">
        <f t="shared" si="44"/>
        <v/>
      </c>
      <c r="M132" s="855" t="str">
        <f t="shared" si="44"/>
        <v/>
      </c>
      <c r="N132" s="855" t="str">
        <f t="shared" si="44"/>
        <v/>
      </c>
      <c r="O132" s="855" t="str">
        <f t="shared" si="44"/>
        <v/>
      </c>
      <c r="P132" s="855" t="str">
        <f t="shared" si="44"/>
        <v/>
      </c>
      <c r="Q132" s="855" t="str">
        <f t="shared" si="44"/>
        <v/>
      </c>
      <c r="R132" s="855" t="str">
        <f t="shared" si="44"/>
        <v/>
      </c>
      <c r="S132" s="855" t="str">
        <f t="shared" si="44"/>
        <v/>
      </c>
      <c r="T132" s="855" t="str">
        <f t="shared" si="44"/>
        <v/>
      </c>
      <c r="U132" s="855" t="str">
        <f t="shared" si="44"/>
        <v/>
      </c>
      <c r="V132" s="855" t="str">
        <f t="shared" si="44"/>
        <v/>
      </c>
      <c r="W132" s="855" t="str">
        <f t="shared" si="44"/>
        <v/>
      </c>
      <c r="X132" s="855" t="str">
        <f t="shared" si="44"/>
        <v/>
      </c>
      <c r="Y132" s="855" t="str">
        <f t="shared" si="44"/>
        <v/>
      </c>
      <c r="Z132" s="855" t="str">
        <f t="shared" si="44"/>
        <v/>
      </c>
      <c r="AA132" s="855" t="str">
        <f t="shared" si="44"/>
        <v/>
      </c>
      <c r="AB132" s="855" t="str">
        <f t="shared" si="44"/>
        <v/>
      </c>
      <c r="AC132" s="855" t="str">
        <f t="shared" si="44"/>
        <v/>
      </c>
      <c r="AD132" s="855" t="str">
        <f t="shared" si="44"/>
        <v/>
      </c>
      <c r="AE132" s="855" t="str">
        <f t="shared" si="44"/>
        <v/>
      </c>
      <c r="AF132" s="855" t="str">
        <f t="shared" si="44"/>
        <v/>
      </c>
      <c r="AG132" s="855" t="str">
        <f t="shared" si="44"/>
        <v/>
      </c>
      <c r="AH132" s="855" t="str">
        <f t="shared" si="44"/>
        <v/>
      </c>
      <c r="AI132" s="855" t="str">
        <f t="shared" si="44"/>
        <v/>
      </c>
      <c r="AJ132" s="855" t="str">
        <f t="shared" si="44"/>
        <v/>
      </c>
      <c r="AK132" s="855" t="str">
        <f t="shared" si="44"/>
        <v/>
      </c>
      <c r="AL132" s="855" t="str">
        <f t="shared" si="44"/>
        <v/>
      </c>
      <c r="AM132" s="855" t="str">
        <f t="shared" si="44"/>
        <v/>
      </c>
      <c r="AN132" s="855" t="str">
        <f t="shared" si="44"/>
        <v/>
      </c>
      <c r="AO132" s="855" t="str">
        <f t="shared" si="44"/>
        <v/>
      </c>
      <c r="AP132" s="253" t="str">
        <f t="shared" si="44"/>
        <v/>
      </c>
      <c r="AQ132" s="253" t="str">
        <f t="shared" si="44"/>
        <v/>
      </c>
      <c r="AR132" s="253" t="str">
        <f t="shared" si="44"/>
        <v/>
      </c>
      <c r="AS132" s="1108" t="str">
        <f t="shared" si="44"/>
        <v/>
      </c>
      <c r="AT132" s="855" t="str">
        <f t="shared" si="44"/>
        <v/>
      </c>
      <c r="AU132" s="855" t="str">
        <f t="shared" si="44"/>
        <v/>
      </c>
      <c r="AV132" s="855" t="str">
        <f t="shared" si="44"/>
        <v/>
      </c>
      <c r="AW132" s="855" t="str">
        <f t="shared" si="44"/>
        <v/>
      </c>
    </row>
    <row r="133" spans="1:49" hidden="1" outlineLevel="2">
      <c r="A133" s="1216"/>
      <c r="B133" s="1214" t="s">
        <v>1314</v>
      </c>
      <c r="C133" s="858">
        <v>2</v>
      </c>
      <c r="D133" s="1101" t="s">
        <v>1291</v>
      </c>
      <c r="E133" s="253"/>
      <c r="F133" s="1109">
        <f t="shared" ref="F133:AW133" si="45">IF(COLUMN(F132)-COLUMN($F$132)+1 &lt;= $C$133, $C$134 / $C$133, "")</f>
        <v>581.52</v>
      </c>
      <c r="G133" s="1110">
        <f t="shared" si="45"/>
        <v>581.52</v>
      </c>
      <c r="H133" s="1110" t="str">
        <f t="shared" si="45"/>
        <v/>
      </c>
      <c r="I133" s="1110" t="str">
        <f t="shared" si="45"/>
        <v/>
      </c>
      <c r="J133" s="1110" t="str">
        <f t="shared" si="45"/>
        <v/>
      </c>
      <c r="K133" s="1110" t="str">
        <f t="shared" si="45"/>
        <v/>
      </c>
      <c r="L133" s="1110" t="str">
        <f t="shared" si="45"/>
        <v/>
      </c>
      <c r="M133" s="1110" t="str">
        <f t="shared" si="45"/>
        <v/>
      </c>
      <c r="N133" s="1110" t="str">
        <f t="shared" si="45"/>
        <v/>
      </c>
      <c r="O133" s="1110" t="str">
        <f t="shared" si="45"/>
        <v/>
      </c>
      <c r="P133" s="1110" t="str">
        <f t="shared" si="45"/>
        <v/>
      </c>
      <c r="Q133" s="1110" t="str">
        <f t="shared" si="45"/>
        <v/>
      </c>
      <c r="R133" s="1110" t="str">
        <f t="shared" si="45"/>
        <v/>
      </c>
      <c r="S133" s="1110" t="str">
        <f t="shared" si="45"/>
        <v/>
      </c>
      <c r="T133" s="1110" t="str">
        <f t="shared" si="45"/>
        <v/>
      </c>
      <c r="U133" s="1110" t="str">
        <f t="shared" si="45"/>
        <v/>
      </c>
      <c r="V133" s="1110" t="str">
        <f t="shared" si="45"/>
        <v/>
      </c>
      <c r="W133" s="1110" t="str">
        <f t="shared" si="45"/>
        <v/>
      </c>
      <c r="X133" s="1110" t="str">
        <f t="shared" si="45"/>
        <v/>
      </c>
      <c r="Y133" s="1110" t="str">
        <f t="shared" si="45"/>
        <v/>
      </c>
      <c r="Z133" s="1110" t="str">
        <f t="shared" si="45"/>
        <v/>
      </c>
      <c r="AA133" s="1110" t="str">
        <f t="shared" si="45"/>
        <v/>
      </c>
      <c r="AB133" s="1110" t="str">
        <f t="shared" si="45"/>
        <v/>
      </c>
      <c r="AC133" s="1110" t="str">
        <f t="shared" si="45"/>
        <v/>
      </c>
      <c r="AD133" s="1110" t="str">
        <f t="shared" si="45"/>
        <v/>
      </c>
      <c r="AE133" s="1110" t="str">
        <f t="shared" si="45"/>
        <v/>
      </c>
      <c r="AF133" s="1110" t="str">
        <f t="shared" si="45"/>
        <v/>
      </c>
      <c r="AG133" s="1110" t="str">
        <f t="shared" si="45"/>
        <v/>
      </c>
      <c r="AH133" s="1110" t="str">
        <f t="shared" si="45"/>
        <v/>
      </c>
      <c r="AI133" s="1110" t="str">
        <f t="shared" si="45"/>
        <v/>
      </c>
      <c r="AJ133" s="1110" t="str">
        <f t="shared" si="45"/>
        <v/>
      </c>
      <c r="AK133" s="1110" t="str">
        <f t="shared" si="45"/>
        <v/>
      </c>
      <c r="AL133" s="1110" t="str">
        <f t="shared" si="45"/>
        <v/>
      </c>
      <c r="AM133" s="1110" t="str">
        <f t="shared" si="45"/>
        <v/>
      </c>
      <c r="AN133" s="1110" t="str">
        <f t="shared" si="45"/>
        <v/>
      </c>
      <c r="AO133" s="1110" t="str">
        <f t="shared" si="45"/>
        <v/>
      </c>
      <c r="AP133" s="253" t="str">
        <f t="shared" si="45"/>
        <v/>
      </c>
      <c r="AQ133" s="253" t="str">
        <f t="shared" si="45"/>
        <v/>
      </c>
      <c r="AR133" s="253" t="str">
        <f t="shared" si="45"/>
        <v/>
      </c>
      <c r="AS133" s="1108" t="str">
        <f t="shared" si="45"/>
        <v/>
      </c>
      <c r="AT133" s="856" t="str">
        <f t="shared" si="45"/>
        <v/>
      </c>
      <c r="AU133" s="856" t="str">
        <f t="shared" si="45"/>
        <v/>
      </c>
      <c r="AV133" s="856" t="str">
        <f t="shared" si="45"/>
        <v/>
      </c>
      <c r="AW133" s="856" t="str">
        <f t="shared" si="45"/>
        <v/>
      </c>
    </row>
    <row r="134" spans="1:49" ht="15.75" hidden="1" outlineLevel="2" thickBot="1">
      <c r="A134" s="1216"/>
      <c r="B134" s="1215" t="s">
        <v>1313</v>
      </c>
      <c r="C134" s="1102">
        <f>'ESTUDO _ VIABILIDADE'!E150</f>
        <v>1163.04</v>
      </c>
      <c r="D134" s="1103">
        <v>15</v>
      </c>
      <c r="F134" s="1111"/>
      <c r="G134" s="1112"/>
      <c r="H134" s="1112"/>
      <c r="I134" s="1112"/>
      <c r="J134" s="1112"/>
      <c r="K134" s="1112"/>
      <c r="L134" s="1112"/>
      <c r="M134" s="1112"/>
      <c r="N134" s="1112"/>
      <c r="O134" s="1112"/>
      <c r="P134" s="1112"/>
      <c r="Q134" s="1112"/>
      <c r="R134" s="1112"/>
      <c r="S134" s="1112"/>
      <c r="T134" s="1112"/>
      <c r="U134" s="1112"/>
      <c r="V134" s="1112"/>
      <c r="W134" s="1112"/>
      <c r="X134" s="1112"/>
      <c r="Y134" s="1112"/>
      <c r="Z134" s="1112"/>
      <c r="AA134" s="1112"/>
      <c r="AB134" s="1113"/>
      <c r="AC134" s="1113"/>
      <c r="AD134" s="1113"/>
      <c r="AE134" s="1113"/>
      <c r="AF134" s="1113"/>
      <c r="AG134" s="1113"/>
      <c r="AH134" s="1113"/>
      <c r="AI134" s="1113"/>
      <c r="AJ134" s="1113"/>
      <c r="AK134" s="1113"/>
      <c r="AL134" s="1113"/>
      <c r="AM134" s="1113"/>
      <c r="AN134" s="1113"/>
      <c r="AO134" s="1113"/>
      <c r="AP134" s="1113"/>
      <c r="AQ134" s="1113"/>
      <c r="AR134" s="1113"/>
      <c r="AS134" s="1114"/>
    </row>
    <row r="135" spans="1:49" ht="16.5" hidden="1" outlineLevel="2" thickTop="1" thickBot="1">
      <c r="A135" s="1216"/>
      <c r="B135" s="864"/>
    </row>
    <row r="136" spans="1:49" ht="16.5" hidden="1" outlineLevel="2" thickTop="1" thickBot="1">
      <c r="A136" s="1216"/>
      <c r="B136" s="1212" t="s">
        <v>386</v>
      </c>
    </row>
    <row r="137" spans="1:49" ht="16.5" hidden="1" outlineLevel="2" thickTop="1" thickBot="1">
      <c r="A137" s="1216"/>
    </row>
    <row r="138" spans="1:49" s="178" customFormat="1" ht="15.75" hidden="1" outlineLevel="2" thickTop="1">
      <c r="A138" s="1216"/>
      <c r="B138" s="1213" t="s">
        <v>1289</v>
      </c>
      <c r="C138" s="1098">
        <f ca="1">TODAY()</f>
        <v>45823</v>
      </c>
      <c r="D138" s="1099" t="s">
        <v>1290</v>
      </c>
      <c r="E138" s="363"/>
      <c r="F138" s="1104" t="str">
        <f t="shared" ref="F138:AV138" si="46">IF(ISNUMBER(F139), TEXT(COLUMN(F138)-COLUMN($F$138)+1, "0") &amp; "ª parcela", "")</f>
        <v>1ª parcela</v>
      </c>
      <c r="G138" s="1105" t="str">
        <f t="shared" si="46"/>
        <v/>
      </c>
      <c r="H138" s="1105" t="str">
        <f t="shared" si="46"/>
        <v/>
      </c>
      <c r="I138" s="1105" t="str">
        <f t="shared" si="46"/>
        <v/>
      </c>
      <c r="J138" s="1105" t="str">
        <f t="shared" si="46"/>
        <v/>
      </c>
      <c r="K138" s="1105" t="str">
        <f t="shared" si="46"/>
        <v/>
      </c>
      <c r="L138" s="1105" t="str">
        <f t="shared" si="46"/>
        <v/>
      </c>
      <c r="M138" s="1105" t="str">
        <f t="shared" si="46"/>
        <v/>
      </c>
      <c r="N138" s="1105" t="str">
        <f t="shared" si="46"/>
        <v/>
      </c>
      <c r="O138" s="1105" t="str">
        <f t="shared" si="46"/>
        <v/>
      </c>
      <c r="P138" s="1105" t="str">
        <f t="shared" si="46"/>
        <v/>
      </c>
      <c r="Q138" s="1105" t="str">
        <f t="shared" si="46"/>
        <v/>
      </c>
      <c r="R138" s="1105" t="str">
        <f t="shared" si="46"/>
        <v/>
      </c>
      <c r="S138" s="1105" t="str">
        <f t="shared" si="46"/>
        <v/>
      </c>
      <c r="T138" s="1105" t="str">
        <f t="shared" si="46"/>
        <v/>
      </c>
      <c r="U138" s="1105" t="str">
        <f t="shared" si="46"/>
        <v/>
      </c>
      <c r="V138" s="1105" t="str">
        <f t="shared" si="46"/>
        <v/>
      </c>
      <c r="W138" s="1105" t="str">
        <f t="shared" si="46"/>
        <v/>
      </c>
      <c r="X138" s="1105" t="str">
        <f t="shared" si="46"/>
        <v/>
      </c>
      <c r="Y138" s="1105" t="str">
        <f t="shared" si="46"/>
        <v/>
      </c>
      <c r="Z138" s="1105" t="str">
        <f t="shared" si="46"/>
        <v/>
      </c>
      <c r="AA138" s="1105" t="str">
        <f t="shared" si="46"/>
        <v/>
      </c>
      <c r="AB138" s="1105" t="str">
        <f t="shared" si="46"/>
        <v/>
      </c>
      <c r="AC138" s="1105" t="str">
        <f t="shared" si="46"/>
        <v/>
      </c>
      <c r="AD138" s="1105" t="str">
        <f t="shared" si="46"/>
        <v/>
      </c>
      <c r="AE138" s="1105" t="str">
        <f t="shared" si="46"/>
        <v/>
      </c>
      <c r="AF138" s="1105" t="str">
        <f t="shared" si="46"/>
        <v/>
      </c>
      <c r="AG138" s="1105" t="str">
        <f t="shared" si="46"/>
        <v/>
      </c>
      <c r="AH138" s="1105" t="str">
        <f t="shared" si="46"/>
        <v/>
      </c>
      <c r="AI138" s="1105" t="str">
        <f t="shared" si="46"/>
        <v/>
      </c>
      <c r="AJ138" s="1105" t="str">
        <f t="shared" si="46"/>
        <v/>
      </c>
      <c r="AK138" s="1105" t="str">
        <f t="shared" si="46"/>
        <v/>
      </c>
      <c r="AL138" s="1105" t="str">
        <f t="shared" si="46"/>
        <v/>
      </c>
      <c r="AM138" s="1105" t="str">
        <f t="shared" si="46"/>
        <v/>
      </c>
      <c r="AN138" s="1105" t="str">
        <f t="shared" si="46"/>
        <v/>
      </c>
      <c r="AO138" s="1105" t="str">
        <f t="shared" si="46"/>
        <v/>
      </c>
      <c r="AP138" s="1105" t="str">
        <f t="shared" si="46"/>
        <v/>
      </c>
      <c r="AQ138" s="1105" t="str">
        <f t="shared" si="46"/>
        <v/>
      </c>
      <c r="AR138" s="1105" t="str">
        <f t="shared" si="46"/>
        <v/>
      </c>
      <c r="AS138" s="1106" t="str">
        <f t="shared" si="46"/>
        <v/>
      </c>
      <c r="AT138" s="178" t="str">
        <f t="shared" si="46"/>
        <v/>
      </c>
      <c r="AU138" s="178" t="str">
        <f t="shared" si="46"/>
        <v/>
      </c>
      <c r="AV138" s="178" t="str">
        <f t="shared" si="46"/>
        <v/>
      </c>
    </row>
    <row r="139" spans="1:49" hidden="1" outlineLevel="2">
      <c r="A139" s="1216"/>
      <c r="B139" s="1214" t="s">
        <v>1312</v>
      </c>
      <c r="C139" s="857">
        <v>45703</v>
      </c>
      <c r="D139" s="1100" t="b">
        <v>0</v>
      </c>
      <c r="F139" s="1107">
        <f t="shared" ref="F139:AV139" si="47">IF(COLUMN(F139)-COLUMN($F$125)+1 &lt;= $C$140,
   DATE(YEAR($C$139), MONTH($C$139) + COLUMN(F139)-COLUMN($F$125), DAY($C$139) + IF($D$139, 0, $D$141)),
   "")</f>
        <v>45718</v>
      </c>
      <c r="G139" s="855" t="str">
        <f t="shared" si="47"/>
        <v/>
      </c>
      <c r="H139" s="855" t="str">
        <f t="shared" si="47"/>
        <v/>
      </c>
      <c r="I139" s="855" t="str">
        <f t="shared" si="47"/>
        <v/>
      </c>
      <c r="J139" s="855" t="str">
        <f t="shared" si="47"/>
        <v/>
      </c>
      <c r="K139" s="855" t="str">
        <f t="shared" si="47"/>
        <v/>
      </c>
      <c r="L139" s="855" t="str">
        <f t="shared" si="47"/>
        <v/>
      </c>
      <c r="M139" s="855" t="str">
        <f t="shared" si="47"/>
        <v/>
      </c>
      <c r="N139" s="855" t="str">
        <f t="shared" si="47"/>
        <v/>
      </c>
      <c r="O139" s="855" t="str">
        <f t="shared" si="47"/>
        <v/>
      </c>
      <c r="P139" s="855" t="str">
        <f t="shared" si="47"/>
        <v/>
      </c>
      <c r="Q139" s="855" t="str">
        <f t="shared" si="47"/>
        <v/>
      </c>
      <c r="R139" s="855" t="str">
        <f t="shared" si="47"/>
        <v/>
      </c>
      <c r="S139" s="855" t="str">
        <f t="shared" si="47"/>
        <v/>
      </c>
      <c r="T139" s="855" t="str">
        <f t="shared" si="47"/>
        <v/>
      </c>
      <c r="U139" s="855" t="str">
        <f t="shared" si="47"/>
        <v/>
      </c>
      <c r="V139" s="855" t="str">
        <f t="shared" si="47"/>
        <v/>
      </c>
      <c r="W139" s="855" t="str">
        <f t="shared" si="47"/>
        <v/>
      </c>
      <c r="X139" s="855" t="str">
        <f t="shared" si="47"/>
        <v/>
      </c>
      <c r="Y139" s="855" t="str">
        <f t="shared" si="47"/>
        <v/>
      </c>
      <c r="Z139" s="855" t="str">
        <f t="shared" si="47"/>
        <v/>
      </c>
      <c r="AA139" s="855" t="str">
        <f t="shared" si="47"/>
        <v/>
      </c>
      <c r="AB139" s="855" t="str">
        <f t="shared" si="47"/>
        <v/>
      </c>
      <c r="AC139" s="855" t="str">
        <f t="shared" si="47"/>
        <v/>
      </c>
      <c r="AD139" s="855" t="str">
        <f t="shared" si="47"/>
        <v/>
      </c>
      <c r="AE139" s="855" t="str">
        <f t="shared" si="47"/>
        <v/>
      </c>
      <c r="AF139" s="855" t="str">
        <f t="shared" si="47"/>
        <v/>
      </c>
      <c r="AG139" s="855" t="str">
        <f t="shared" si="47"/>
        <v/>
      </c>
      <c r="AH139" s="855" t="str">
        <f t="shared" si="47"/>
        <v/>
      </c>
      <c r="AI139" s="855" t="str">
        <f t="shared" si="47"/>
        <v/>
      </c>
      <c r="AJ139" s="855" t="str">
        <f t="shared" si="47"/>
        <v/>
      </c>
      <c r="AK139" s="855" t="str">
        <f t="shared" si="47"/>
        <v/>
      </c>
      <c r="AL139" s="855" t="str">
        <f t="shared" si="47"/>
        <v/>
      </c>
      <c r="AM139" s="855" t="str">
        <f t="shared" si="47"/>
        <v/>
      </c>
      <c r="AN139" s="855" t="str">
        <f t="shared" si="47"/>
        <v/>
      </c>
      <c r="AO139" s="855" t="str">
        <f t="shared" si="47"/>
        <v/>
      </c>
      <c r="AP139" s="253" t="str">
        <f t="shared" si="47"/>
        <v/>
      </c>
      <c r="AQ139" s="253" t="str">
        <f t="shared" si="47"/>
        <v/>
      </c>
      <c r="AR139" s="253" t="str">
        <f t="shared" si="47"/>
        <v/>
      </c>
      <c r="AS139" s="1108" t="str">
        <f t="shared" si="47"/>
        <v/>
      </c>
      <c r="AT139" s="855" t="str">
        <f t="shared" si="47"/>
        <v/>
      </c>
      <c r="AU139" s="855" t="str">
        <f t="shared" si="47"/>
        <v/>
      </c>
      <c r="AV139" s="855" t="str">
        <f t="shared" si="47"/>
        <v/>
      </c>
    </row>
    <row r="140" spans="1:49" hidden="1" outlineLevel="2">
      <c r="A140" s="1216"/>
      <c r="B140" s="1214" t="s">
        <v>1314</v>
      </c>
      <c r="C140" s="858">
        <v>1</v>
      </c>
      <c r="D140" s="1101" t="s">
        <v>1291</v>
      </c>
      <c r="E140" s="253"/>
      <c r="F140" s="1109">
        <f t="shared" ref="F140:AV140" si="48">IF(COLUMN(F139)-COLUMN($F$139)+1 &lt;= $C$140, $C$141 / $C$140, "")</f>
        <v>1938.24</v>
      </c>
      <c r="G140" s="1110" t="str">
        <f t="shared" si="48"/>
        <v/>
      </c>
      <c r="H140" s="1110" t="str">
        <f t="shared" si="48"/>
        <v/>
      </c>
      <c r="I140" s="1110" t="str">
        <f t="shared" si="48"/>
        <v/>
      </c>
      <c r="J140" s="1110" t="str">
        <f t="shared" si="48"/>
        <v/>
      </c>
      <c r="K140" s="1110" t="str">
        <f t="shared" si="48"/>
        <v/>
      </c>
      <c r="L140" s="1110" t="str">
        <f t="shared" si="48"/>
        <v/>
      </c>
      <c r="M140" s="1110" t="str">
        <f t="shared" si="48"/>
        <v/>
      </c>
      <c r="N140" s="1110" t="str">
        <f t="shared" si="48"/>
        <v/>
      </c>
      <c r="O140" s="1110" t="str">
        <f t="shared" si="48"/>
        <v/>
      </c>
      <c r="P140" s="1110" t="str">
        <f t="shared" si="48"/>
        <v/>
      </c>
      <c r="Q140" s="1110" t="str">
        <f t="shared" si="48"/>
        <v/>
      </c>
      <c r="R140" s="1110" t="str">
        <f t="shared" si="48"/>
        <v/>
      </c>
      <c r="S140" s="1110" t="str">
        <f t="shared" si="48"/>
        <v/>
      </c>
      <c r="T140" s="1110" t="str">
        <f t="shared" si="48"/>
        <v/>
      </c>
      <c r="U140" s="1110" t="str">
        <f t="shared" si="48"/>
        <v/>
      </c>
      <c r="V140" s="1110" t="str">
        <f t="shared" si="48"/>
        <v/>
      </c>
      <c r="W140" s="1110" t="str">
        <f t="shared" si="48"/>
        <v/>
      </c>
      <c r="X140" s="1110" t="str">
        <f t="shared" si="48"/>
        <v/>
      </c>
      <c r="Y140" s="1110" t="str">
        <f t="shared" si="48"/>
        <v/>
      </c>
      <c r="Z140" s="1110" t="str">
        <f t="shared" si="48"/>
        <v/>
      </c>
      <c r="AA140" s="1110" t="str">
        <f t="shared" si="48"/>
        <v/>
      </c>
      <c r="AB140" s="1110" t="str">
        <f t="shared" si="48"/>
        <v/>
      </c>
      <c r="AC140" s="1110" t="str">
        <f t="shared" si="48"/>
        <v/>
      </c>
      <c r="AD140" s="1110" t="str">
        <f t="shared" si="48"/>
        <v/>
      </c>
      <c r="AE140" s="1110" t="str">
        <f t="shared" si="48"/>
        <v/>
      </c>
      <c r="AF140" s="1110" t="str">
        <f t="shared" si="48"/>
        <v/>
      </c>
      <c r="AG140" s="1110" t="str">
        <f t="shared" si="48"/>
        <v/>
      </c>
      <c r="AH140" s="1110" t="str">
        <f t="shared" si="48"/>
        <v/>
      </c>
      <c r="AI140" s="1110" t="str">
        <f t="shared" si="48"/>
        <v/>
      </c>
      <c r="AJ140" s="1110" t="str">
        <f t="shared" si="48"/>
        <v/>
      </c>
      <c r="AK140" s="1110" t="str">
        <f t="shared" si="48"/>
        <v/>
      </c>
      <c r="AL140" s="1110" t="str">
        <f t="shared" si="48"/>
        <v/>
      </c>
      <c r="AM140" s="1110" t="str">
        <f t="shared" si="48"/>
        <v/>
      </c>
      <c r="AN140" s="1110" t="str">
        <f t="shared" si="48"/>
        <v/>
      </c>
      <c r="AO140" s="1110" t="str">
        <f t="shared" si="48"/>
        <v/>
      </c>
      <c r="AP140" s="253" t="str">
        <f t="shared" si="48"/>
        <v/>
      </c>
      <c r="AQ140" s="253" t="str">
        <f t="shared" si="48"/>
        <v/>
      </c>
      <c r="AR140" s="253" t="str">
        <f t="shared" si="48"/>
        <v/>
      </c>
      <c r="AS140" s="1108" t="str">
        <f t="shared" si="48"/>
        <v/>
      </c>
      <c r="AT140" s="856" t="str">
        <f t="shared" si="48"/>
        <v/>
      </c>
      <c r="AU140" s="856" t="str">
        <f t="shared" si="48"/>
        <v/>
      </c>
      <c r="AV140" s="856" t="str">
        <f t="shared" si="48"/>
        <v/>
      </c>
    </row>
    <row r="141" spans="1:49" ht="15.75" hidden="1" outlineLevel="2" thickBot="1">
      <c r="A141" s="1216"/>
      <c r="B141" s="1215" t="s">
        <v>1313</v>
      </c>
      <c r="C141" s="1102">
        <f>'ESTUDO _ VIABILIDADE'!G150</f>
        <v>1938.24</v>
      </c>
      <c r="D141" s="1103">
        <v>15</v>
      </c>
      <c r="F141" s="1111"/>
      <c r="G141" s="1112"/>
      <c r="H141" s="1112"/>
      <c r="I141" s="1112"/>
      <c r="J141" s="1112"/>
      <c r="K141" s="1112"/>
      <c r="L141" s="1112"/>
      <c r="M141" s="1112"/>
      <c r="N141" s="1112"/>
      <c r="O141" s="1112"/>
      <c r="P141" s="1112"/>
      <c r="Q141" s="1112"/>
      <c r="R141" s="1112"/>
      <c r="S141" s="1112"/>
      <c r="T141" s="1112"/>
      <c r="U141" s="1112"/>
      <c r="V141" s="1112"/>
      <c r="W141" s="1112"/>
      <c r="X141" s="1112"/>
      <c r="Y141" s="1112"/>
      <c r="Z141" s="1112"/>
      <c r="AA141" s="1112"/>
      <c r="AB141" s="1113"/>
      <c r="AC141" s="1113"/>
      <c r="AD141" s="1113"/>
      <c r="AE141" s="1113"/>
      <c r="AF141" s="1113"/>
      <c r="AG141" s="1113"/>
      <c r="AH141" s="1113"/>
      <c r="AI141" s="1113"/>
      <c r="AJ141" s="1113"/>
      <c r="AK141" s="1113"/>
      <c r="AL141" s="1113"/>
      <c r="AM141" s="1113"/>
      <c r="AN141" s="1113"/>
      <c r="AO141" s="1113"/>
      <c r="AP141" s="1113"/>
      <c r="AQ141" s="1113"/>
      <c r="AR141" s="1113"/>
      <c r="AS141" s="1114"/>
    </row>
    <row r="142" spans="1:49" ht="15.75" hidden="1" outlineLevel="2" thickTop="1">
      <c r="A142" s="1216"/>
      <c r="B142" s="864"/>
    </row>
    <row r="143" spans="1:49" ht="15.75" hidden="1" outlineLevel="2" thickBot="1">
      <c r="A143" s="1216"/>
    </row>
    <row r="144" spans="1:49" ht="16.5" hidden="1" outlineLevel="2" thickTop="1" thickBot="1">
      <c r="A144" s="1216"/>
      <c r="B144" s="1212" t="s">
        <v>426</v>
      </c>
    </row>
    <row r="145" spans="1:49" ht="16.5" hidden="1" outlineLevel="2" thickTop="1" thickBot="1">
      <c r="A145" s="1216"/>
    </row>
    <row r="146" spans="1:49" s="178" customFormat="1" ht="15.75" hidden="1" outlineLevel="2" thickTop="1">
      <c r="A146" s="1216"/>
      <c r="B146" s="1213" t="s">
        <v>1289</v>
      </c>
      <c r="C146" s="1098">
        <f ca="1">TODAY()</f>
        <v>45823</v>
      </c>
      <c r="D146" s="1099" t="s">
        <v>1290</v>
      </c>
      <c r="E146" s="363"/>
      <c r="F146" s="1104" t="str">
        <f t="shared" ref="F146:AO146" si="49">IF(ISNUMBER(F147), TEXT(COLUMN(F146)-COLUMN($F$146)+1, "0") &amp; "ª parcela", "")</f>
        <v>1ª parcela</v>
      </c>
      <c r="G146" s="1105" t="str">
        <f t="shared" si="49"/>
        <v>2ª parcela</v>
      </c>
      <c r="H146" s="1105" t="str">
        <f t="shared" si="49"/>
        <v/>
      </c>
      <c r="I146" s="1105" t="str">
        <f t="shared" si="49"/>
        <v/>
      </c>
      <c r="J146" s="1105" t="str">
        <f t="shared" si="49"/>
        <v/>
      </c>
      <c r="K146" s="1105" t="str">
        <f t="shared" si="49"/>
        <v/>
      </c>
      <c r="L146" s="1105" t="str">
        <f t="shared" si="49"/>
        <v/>
      </c>
      <c r="M146" s="1105" t="str">
        <f t="shared" si="49"/>
        <v/>
      </c>
      <c r="N146" s="1105" t="str">
        <f t="shared" si="49"/>
        <v/>
      </c>
      <c r="O146" s="1105" t="str">
        <f t="shared" si="49"/>
        <v/>
      </c>
      <c r="P146" s="1105" t="str">
        <f t="shared" si="49"/>
        <v/>
      </c>
      <c r="Q146" s="1105" t="str">
        <f t="shared" si="49"/>
        <v/>
      </c>
      <c r="R146" s="1105" t="str">
        <f t="shared" si="49"/>
        <v/>
      </c>
      <c r="S146" s="1105" t="str">
        <f t="shared" si="49"/>
        <v/>
      </c>
      <c r="T146" s="1105" t="str">
        <f t="shared" si="49"/>
        <v/>
      </c>
      <c r="U146" s="1105" t="str">
        <f t="shared" si="49"/>
        <v/>
      </c>
      <c r="V146" s="1105" t="str">
        <f t="shared" si="49"/>
        <v/>
      </c>
      <c r="W146" s="1105" t="str">
        <f t="shared" si="49"/>
        <v/>
      </c>
      <c r="X146" s="1105" t="str">
        <f t="shared" si="49"/>
        <v/>
      </c>
      <c r="Y146" s="1105" t="str">
        <f t="shared" si="49"/>
        <v/>
      </c>
      <c r="Z146" s="1105" t="str">
        <f t="shared" si="49"/>
        <v/>
      </c>
      <c r="AA146" s="1105" t="str">
        <f t="shared" si="49"/>
        <v/>
      </c>
      <c r="AB146" s="1105" t="str">
        <f t="shared" si="49"/>
        <v/>
      </c>
      <c r="AC146" s="1105" t="str">
        <f t="shared" si="49"/>
        <v/>
      </c>
      <c r="AD146" s="1105" t="str">
        <f t="shared" si="49"/>
        <v/>
      </c>
      <c r="AE146" s="1105" t="str">
        <f t="shared" si="49"/>
        <v/>
      </c>
      <c r="AF146" s="1105" t="str">
        <f t="shared" si="49"/>
        <v/>
      </c>
      <c r="AG146" s="1105" t="str">
        <f t="shared" si="49"/>
        <v/>
      </c>
      <c r="AH146" s="1105" t="str">
        <f t="shared" si="49"/>
        <v/>
      </c>
      <c r="AI146" s="1105" t="str">
        <f t="shared" si="49"/>
        <v/>
      </c>
      <c r="AJ146" s="1105" t="str">
        <f t="shared" si="49"/>
        <v/>
      </c>
      <c r="AK146" s="1105" t="str">
        <f t="shared" si="49"/>
        <v/>
      </c>
      <c r="AL146" s="1105" t="str">
        <f t="shared" si="49"/>
        <v/>
      </c>
      <c r="AM146" s="1105" t="str">
        <f t="shared" si="49"/>
        <v/>
      </c>
      <c r="AN146" s="1105" t="str">
        <f t="shared" si="49"/>
        <v/>
      </c>
      <c r="AO146" s="1105" t="str">
        <f t="shared" si="49"/>
        <v/>
      </c>
      <c r="AP146" s="1105"/>
      <c r="AQ146" s="1105"/>
      <c r="AR146" s="1105"/>
      <c r="AS146" s="1106"/>
    </row>
    <row r="147" spans="1:49" hidden="1" outlineLevel="2">
      <c r="A147" s="1216"/>
      <c r="B147" s="1214" t="s">
        <v>1312</v>
      </c>
      <c r="C147" s="857">
        <v>45703</v>
      </c>
      <c r="D147" s="1100" t="b">
        <v>0</v>
      </c>
      <c r="F147" s="1107">
        <f t="shared" ref="F147:AO147" si="50">IF(COLUMN(F147)-COLUMN($F$147)+1 &lt;= $C$148,
   DATE(YEAR($C$147), MONTH($C$147) + COLUMN(F147)-COLUMN($F$147), DAY($C$147) + IF($D$147, 0, $D$149)),
   "")</f>
        <v>45718</v>
      </c>
      <c r="G147" s="855">
        <f t="shared" si="50"/>
        <v>45746</v>
      </c>
      <c r="H147" s="855" t="str">
        <f t="shared" si="50"/>
        <v/>
      </c>
      <c r="I147" s="855" t="str">
        <f t="shared" si="50"/>
        <v/>
      </c>
      <c r="J147" s="855" t="str">
        <f t="shared" si="50"/>
        <v/>
      </c>
      <c r="K147" s="855" t="str">
        <f t="shared" si="50"/>
        <v/>
      </c>
      <c r="L147" s="855" t="str">
        <f t="shared" si="50"/>
        <v/>
      </c>
      <c r="M147" s="855" t="str">
        <f t="shared" si="50"/>
        <v/>
      </c>
      <c r="N147" s="855" t="str">
        <f t="shared" si="50"/>
        <v/>
      </c>
      <c r="O147" s="855" t="str">
        <f t="shared" si="50"/>
        <v/>
      </c>
      <c r="P147" s="855" t="str">
        <f t="shared" si="50"/>
        <v/>
      </c>
      <c r="Q147" s="855" t="str">
        <f t="shared" si="50"/>
        <v/>
      </c>
      <c r="R147" s="855" t="str">
        <f t="shared" si="50"/>
        <v/>
      </c>
      <c r="S147" s="855" t="str">
        <f t="shared" si="50"/>
        <v/>
      </c>
      <c r="T147" s="855" t="str">
        <f t="shared" si="50"/>
        <v/>
      </c>
      <c r="U147" s="855" t="str">
        <f t="shared" si="50"/>
        <v/>
      </c>
      <c r="V147" s="855" t="str">
        <f t="shared" si="50"/>
        <v/>
      </c>
      <c r="W147" s="855" t="str">
        <f t="shared" si="50"/>
        <v/>
      </c>
      <c r="X147" s="855" t="str">
        <f t="shared" si="50"/>
        <v/>
      </c>
      <c r="Y147" s="855" t="str">
        <f t="shared" si="50"/>
        <v/>
      </c>
      <c r="Z147" s="855" t="str">
        <f t="shared" si="50"/>
        <v/>
      </c>
      <c r="AA147" s="855" t="str">
        <f t="shared" si="50"/>
        <v/>
      </c>
      <c r="AB147" s="855" t="str">
        <f t="shared" si="50"/>
        <v/>
      </c>
      <c r="AC147" s="855" t="str">
        <f t="shared" si="50"/>
        <v/>
      </c>
      <c r="AD147" s="855" t="str">
        <f t="shared" si="50"/>
        <v/>
      </c>
      <c r="AE147" s="855" t="str">
        <f t="shared" si="50"/>
        <v/>
      </c>
      <c r="AF147" s="855" t="str">
        <f t="shared" si="50"/>
        <v/>
      </c>
      <c r="AG147" s="855" t="str">
        <f t="shared" si="50"/>
        <v/>
      </c>
      <c r="AH147" s="855" t="str">
        <f t="shared" si="50"/>
        <v/>
      </c>
      <c r="AI147" s="855" t="str">
        <f t="shared" si="50"/>
        <v/>
      </c>
      <c r="AJ147" s="855" t="str">
        <f t="shared" si="50"/>
        <v/>
      </c>
      <c r="AK147" s="855" t="str">
        <f t="shared" si="50"/>
        <v/>
      </c>
      <c r="AL147" s="855" t="str">
        <f t="shared" si="50"/>
        <v/>
      </c>
      <c r="AM147" s="855" t="str">
        <f t="shared" si="50"/>
        <v/>
      </c>
      <c r="AN147" s="855" t="str">
        <f t="shared" si="50"/>
        <v/>
      </c>
      <c r="AO147" s="855" t="str">
        <f t="shared" si="50"/>
        <v/>
      </c>
      <c r="AS147" s="1108"/>
    </row>
    <row r="148" spans="1:49" hidden="1" outlineLevel="2">
      <c r="A148" s="1216"/>
      <c r="B148" s="1214" t="s">
        <v>1314</v>
      </c>
      <c r="C148" s="858">
        <v>2</v>
      </c>
      <c r="D148" s="1101" t="s">
        <v>1291</v>
      </c>
      <c r="E148" s="253"/>
      <c r="F148" s="1109">
        <f t="shared" ref="F148:AO148" si="51">IF(COLUMN(F147)-COLUMN($F$147)+1 &lt;= $C$148, $C$149 / $C$148, "")</f>
        <v>0</v>
      </c>
      <c r="G148" s="1110">
        <f t="shared" si="51"/>
        <v>0</v>
      </c>
      <c r="H148" s="1110" t="str">
        <f t="shared" si="51"/>
        <v/>
      </c>
      <c r="I148" s="1110" t="str">
        <f t="shared" si="51"/>
        <v/>
      </c>
      <c r="J148" s="1110" t="str">
        <f t="shared" si="51"/>
        <v/>
      </c>
      <c r="K148" s="1110" t="str">
        <f t="shared" si="51"/>
        <v/>
      </c>
      <c r="L148" s="1110" t="str">
        <f t="shared" si="51"/>
        <v/>
      </c>
      <c r="M148" s="1110" t="str">
        <f t="shared" si="51"/>
        <v/>
      </c>
      <c r="N148" s="1110" t="str">
        <f t="shared" si="51"/>
        <v/>
      </c>
      <c r="O148" s="1110" t="str">
        <f t="shared" si="51"/>
        <v/>
      </c>
      <c r="P148" s="1110" t="str">
        <f t="shared" si="51"/>
        <v/>
      </c>
      <c r="Q148" s="1110" t="str">
        <f t="shared" si="51"/>
        <v/>
      </c>
      <c r="R148" s="1110" t="str">
        <f t="shared" si="51"/>
        <v/>
      </c>
      <c r="S148" s="1110" t="str">
        <f t="shared" si="51"/>
        <v/>
      </c>
      <c r="T148" s="1110" t="str">
        <f t="shared" si="51"/>
        <v/>
      </c>
      <c r="U148" s="1110" t="str">
        <f t="shared" si="51"/>
        <v/>
      </c>
      <c r="V148" s="1110" t="str">
        <f t="shared" si="51"/>
        <v/>
      </c>
      <c r="W148" s="1110" t="str">
        <f t="shared" si="51"/>
        <v/>
      </c>
      <c r="X148" s="1110" t="str">
        <f t="shared" si="51"/>
        <v/>
      </c>
      <c r="Y148" s="1110" t="str">
        <f t="shared" si="51"/>
        <v/>
      </c>
      <c r="Z148" s="1110" t="str">
        <f t="shared" si="51"/>
        <v/>
      </c>
      <c r="AA148" s="1110" t="str">
        <f t="shared" si="51"/>
        <v/>
      </c>
      <c r="AB148" s="1110" t="str">
        <f t="shared" si="51"/>
        <v/>
      </c>
      <c r="AC148" s="1110" t="str">
        <f t="shared" si="51"/>
        <v/>
      </c>
      <c r="AD148" s="1110" t="str">
        <f t="shared" si="51"/>
        <v/>
      </c>
      <c r="AE148" s="1110" t="str">
        <f t="shared" si="51"/>
        <v/>
      </c>
      <c r="AF148" s="1110" t="str">
        <f t="shared" si="51"/>
        <v/>
      </c>
      <c r="AG148" s="1110" t="str">
        <f t="shared" si="51"/>
        <v/>
      </c>
      <c r="AH148" s="1110" t="str">
        <f t="shared" si="51"/>
        <v/>
      </c>
      <c r="AI148" s="1110" t="str">
        <f t="shared" si="51"/>
        <v/>
      </c>
      <c r="AJ148" s="1110" t="str">
        <f t="shared" si="51"/>
        <v/>
      </c>
      <c r="AK148" s="1110" t="str">
        <f t="shared" si="51"/>
        <v/>
      </c>
      <c r="AL148" s="1110" t="str">
        <f t="shared" si="51"/>
        <v/>
      </c>
      <c r="AM148" s="1110" t="str">
        <f t="shared" si="51"/>
        <v/>
      </c>
      <c r="AN148" s="1110" t="str">
        <f t="shared" si="51"/>
        <v/>
      </c>
      <c r="AO148" s="1110" t="str">
        <f t="shared" si="51"/>
        <v/>
      </c>
      <c r="AS148" s="1108"/>
    </row>
    <row r="149" spans="1:49" ht="15.75" hidden="1" outlineLevel="2" thickBot="1">
      <c r="A149" s="1216"/>
      <c r="B149" s="1215" t="s">
        <v>1313</v>
      </c>
      <c r="C149" s="1102">
        <f>'ESTUDO _ VIABILIDADE'!H150</f>
        <v>0</v>
      </c>
      <c r="D149" s="1103">
        <v>15</v>
      </c>
      <c r="F149" s="1111"/>
      <c r="G149" s="1112"/>
      <c r="H149" s="1112"/>
      <c r="I149" s="1112"/>
      <c r="J149" s="1112"/>
      <c r="K149" s="1112"/>
      <c r="L149" s="1112"/>
      <c r="M149" s="1112"/>
      <c r="N149" s="1112"/>
      <c r="O149" s="1112"/>
      <c r="P149" s="1112"/>
      <c r="Q149" s="1112"/>
      <c r="R149" s="1112"/>
      <c r="S149" s="1112"/>
      <c r="T149" s="1112"/>
      <c r="U149" s="1112"/>
      <c r="V149" s="1112"/>
      <c r="W149" s="1112"/>
      <c r="X149" s="1112"/>
      <c r="Y149" s="1112"/>
      <c r="Z149" s="1112"/>
      <c r="AA149" s="1112"/>
      <c r="AB149" s="1113"/>
      <c r="AC149" s="1113"/>
      <c r="AD149" s="1113"/>
      <c r="AE149" s="1113"/>
      <c r="AF149" s="1113"/>
      <c r="AG149" s="1113"/>
      <c r="AH149" s="1113"/>
      <c r="AI149" s="1113"/>
      <c r="AJ149" s="1113"/>
      <c r="AK149" s="1113"/>
      <c r="AL149" s="1113"/>
      <c r="AM149" s="1113"/>
      <c r="AN149" s="1113"/>
      <c r="AO149" s="1113"/>
      <c r="AP149" s="1113"/>
      <c r="AQ149" s="1113"/>
      <c r="AR149" s="1113"/>
      <c r="AS149" s="1114"/>
    </row>
    <row r="150" spans="1:49" ht="16.5" hidden="1" outlineLevel="2" thickTop="1" thickBot="1">
      <c r="A150" s="1216"/>
    </row>
    <row r="151" spans="1:49" ht="16.5" hidden="1" outlineLevel="2" thickTop="1" thickBot="1">
      <c r="A151" s="1216"/>
      <c r="B151" s="1212" t="s">
        <v>1311</v>
      </c>
    </row>
    <row r="152" spans="1:49" ht="16.5" hidden="1" outlineLevel="2" thickTop="1" thickBot="1">
      <c r="A152" s="1216"/>
    </row>
    <row r="153" spans="1:49" s="178" customFormat="1" ht="15.75" hidden="1" outlineLevel="2" thickTop="1">
      <c r="A153" s="1216"/>
      <c r="B153" s="1213" t="s">
        <v>1289</v>
      </c>
      <c r="C153" s="1098">
        <f ca="1">TODAY()</f>
        <v>45823</v>
      </c>
      <c r="D153" s="1099" t="s">
        <v>1290</v>
      </c>
      <c r="E153" s="363"/>
      <c r="F153" s="1104" t="str">
        <f t="shared" ref="F153:AW153" si="52">IF(ISNUMBER(F154), TEXT(COLUMN(F153)-COLUMN($F$153)+1, "0") &amp; "ª parcela", "")</f>
        <v>1ª parcela</v>
      </c>
      <c r="G153" s="1105" t="str">
        <f t="shared" si="52"/>
        <v>2ª parcela</v>
      </c>
      <c r="H153" s="1105" t="str">
        <f t="shared" si="52"/>
        <v>3ª parcela</v>
      </c>
      <c r="I153" s="1105" t="str">
        <f t="shared" si="52"/>
        <v/>
      </c>
      <c r="J153" s="1105" t="str">
        <f t="shared" si="52"/>
        <v/>
      </c>
      <c r="K153" s="1105" t="str">
        <f t="shared" si="52"/>
        <v/>
      </c>
      <c r="L153" s="1105" t="str">
        <f t="shared" si="52"/>
        <v/>
      </c>
      <c r="M153" s="1105" t="str">
        <f t="shared" si="52"/>
        <v/>
      </c>
      <c r="N153" s="1105" t="str">
        <f t="shared" si="52"/>
        <v/>
      </c>
      <c r="O153" s="1105" t="str">
        <f t="shared" si="52"/>
        <v/>
      </c>
      <c r="P153" s="1105" t="str">
        <f t="shared" si="52"/>
        <v/>
      </c>
      <c r="Q153" s="1105" t="str">
        <f t="shared" si="52"/>
        <v/>
      </c>
      <c r="R153" s="1105" t="str">
        <f t="shared" si="52"/>
        <v/>
      </c>
      <c r="S153" s="1105" t="str">
        <f t="shared" si="52"/>
        <v/>
      </c>
      <c r="T153" s="1105" t="str">
        <f t="shared" si="52"/>
        <v/>
      </c>
      <c r="U153" s="1105" t="str">
        <f t="shared" si="52"/>
        <v/>
      </c>
      <c r="V153" s="1105" t="str">
        <f t="shared" si="52"/>
        <v/>
      </c>
      <c r="W153" s="1105" t="str">
        <f t="shared" si="52"/>
        <v/>
      </c>
      <c r="X153" s="1105" t="str">
        <f t="shared" si="52"/>
        <v/>
      </c>
      <c r="Y153" s="1105" t="str">
        <f t="shared" si="52"/>
        <v/>
      </c>
      <c r="Z153" s="1105" t="str">
        <f t="shared" si="52"/>
        <v/>
      </c>
      <c r="AA153" s="1105" t="str">
        <f t="shared" si="52"/>
        <v/>
      </c>
      <c r="AB153" s="1105" t="str">
        <f t="shared" si="52"/>
        <v/>
      </c>
      <c r="AC153" s="1105" t="str">
        <f t="shared" si="52"/>
        <v/>
      </c>
      <c r="AD153" s="1105" t="str">
        <f t="shared" si="52"/>
        <v/>
      </c>
      <c r="AE153" s="1105" t="str">
        <f t="shared" si="52"/>
        <v/>
      </c>
      <c r="AF153" s="1105" t="str">
        <f t="shared" si="52"/>
        <v/>
      </c>
      <c r="AG153" s="1105" t="str">
        <f t="shared" si="52"/>
        <v/>
      </c>
      <c r="AH153" s="1105" t="str">
        <f t="shared" si="52"/>
        <v/>
      </c>
      <c r="AI153" s="1105" t="str">
        <f t="shared" si="52"/>
        <v/>
      </c>
      <c r="AJ153" s="1105" t="str">
        <f t="shared" si="52"/>
        <v/>
      </c>
      <c r="AK153" s="1105" t="str">
        <f t="shared" si="52"/>
        <v/>
      </c>
      <c r="AL153" s="1105" t="str">
        <f t="shared" si="52"/>
        <v/>
      </c>
      <c r="AM153" s="1105" t="str">
        <f t="shared" si="52"/>
        <v/>
      </c>
      <c r="AN153" s="1105" t="str">
        <f t="shared" si="52"/>
        <v/>
      </c>
      <c r="AO153" s="1105" t="str">
        <f t="shared" si="52"/>
        <v/>
      </c>
      <c r="AP153" s="1105" t="str">
        <f t="shared" si="52"/>
        <v/>
      </c>
      <c r="AQ153" s="1105" t="str">
        <f t="shared" si="52"/>
        <v/>
      </c>
      <c r="AR153" s="1105" t="str">
        <f t="shared" si="52"/>
        <v/>
      </c>
      <c r="AS153" s="1106" t="str">
        <f t="shared" si="52"/>
        <v/>
      </c>
      <c r="AT153" s="178" t="str">
        <f t="shared" si="52"/>
        <v/>
      </c>
      <c r="AU153" s="178" t="str">
        <f t="shared" si="52"/>
        <v/>
      </c>
      <c r="AV153" s="178" t="str">
        <f t="shared" si="52"/>
        <v/>
      </c>
      <c r="AW153" s="178" t="str">
        <f t="shared" si="52"/>
        <v/>
      </c>
    </row>
    <row r="154" spans="1:49" hidden="1" outlineLevel="2">
      <c r="A154" s="1216"/>
      <c r="B154" s="1214" t="s">
        <v>1312</v>
      </c>
      <c r="C154" s="857">
        <v>45824</v>
      </c>
      <c r="D154" s="1100" t="b">
        <v>0</v>
      </c>
      <c r="F154" s="1107">
        <f>IF(COLUMN(F154)-COLUMN('EXTRATO FINANC PROJETO'!$F$115)+1 &lt;= $C$155,
   DATE(YEAR($C$154), MONTH($C$154) + COLUMN(F154)-COLUMN('EXTRATO FINANC PROJETO'!$F$115), DAY($C$154) + IF($D$154, 0, $D$156)),
   "")</f>
        <v>45839</v>
      </c>
      <c r="G154" s="855">
        <f>IF(COLUMN(G154)-COLUMN('EXTRATO FINANC PROJETO'!$F$115)+1 &lt;= $C$155,
   DATE(YEAR($C$154), MONTH($C$154) + COLUMN(G154)-COLUMN('EXTRATO FINANC PROJETO'!$F$115), DAY($C$154) + IF($D$154, 0, $D$156)),
   "")</f>
        <v>45869</v>
      </c>
      <c r="H154" s="855">
        <f>IF(COLUMN(H154)-COLUMN('EXTRATO FINANC PROJETO'!$F$115)+1 &lt;= $C$155,
   DATE(YEAR($C$154), MONTH($C$154) + COLUMN(H154)-COLUMN('EXTRATO FINANC PROJETO'!$F$115), DAY($C$154) + IF($D$154, 0, $D$156)),
   "")</f>
        <v>45900</v>
      </c>
      <c r="I154" s="855" t="str">
        <f>IF(COLUMN(I154)-COLUMN('EXTRATO FINANC PROJETO'!$F$115)+1 &lt;= $C$155,
   DATE(YEAR($C$154), MONTH($C$154) + COLUMN(I154)-COLUMN('EXTRATO FINANC PROJETO'!$F$115), DAY($C$154) + IF($D$154, 0, $D$156)),
   "")</f>
        <v/>
      </c>
      <c r="J154" s="855" t="str">
        <f>IF(COLUMN(J154)-COLUMN('EXTRATO FINANC PROJETO'!$F$115)+1 &lt;= $C$155,
   DATE(YEAR($C$154), MONTH($C$154) + COLUMN(J154)-COLUMN('EXTRATO FINANC PROJETO'!$F$115), DAY($C$154) + IF($D$154, 0, $D$156)),
   "")</f>
        <v/>
      </c>
      <c r="K154" s="855" t="str">
        <f>IF(COLUMN(K154)-COLUMN('EXTRATO FINANC PROJETO'!$F$115)+1 &lt;= $C$155,
   DATE(YEAR($C$154), MONTH($C$154) + COLUMN(K154)-COLUMN('EXTRATO FINANC PROJETO'!$F$115), DAY($C$154) + IF($D$154, 0, $D$156)),
   "")</f>
        <v/>
      </c>
      <c r="L154" s="855" t="str">
        <f>IF(COLUMN(L154)-COLUMN('EXTRATO FINANC PROJETO'!$F$115)+1 &lt;= $C$155,
   DATE(YEAR($C$154), MONTH($C$154) + COLUMN(L154)-COLUMN('EXTRATO FINANC PROJETO'!$F$115), DAY($C$154) + IF($D$154, 0, $D$156)),
   "")</f>
        <v/>
      </c>
      <c r="M154" s="855" t="str">
        <f>IF(COLUMN(M154)-COLUMN('EXTRATO FINANC PROJETO'!$F$115)+1 &lt;= $C$155,
   DATE(YEAR($C$154), MONTH($C$154) + COLUMN(M154)-COLUMN('EXTRATO FINANC PROJETO'!$F$115), DAY($C$154) + IF($D$154, 0, $D$156)),
   "")</f>
        <v/>
      </c>
      <c r="N154" s="855" t="str">
        <f>IF(COLUMN(N154)-COLUMN('EXTRATO FINANC PROJETO'!$F$115)+1 &lt;= $C$155,
   DATE(YEAR($C$154), MONTH($C$154) + COLUMN(N154)-COLUMN('EXTRATO FINANC PROJETO'!$F$115), DAY($C$154) + IF($D$154, 0, $D$156)),
   "")</f>
        <v/>
      </c>
      <c r="O154" s="855" t="str">
        <f>IF(COLUMN(O154)-COLUMN('EXTRATO FINANC PROJETO'!$F$115)+1 &lt;= $C$155,
   DATE(YEAR($C$154), MONTH($C$154) + COLUMN(O154)-COLUMN('EXTRATO FINANC PROJETO'!$F$115), DAY($C$154) + IF($D$154, 0, $D$156)),
   "")</f>
        <v/>
      </c>
      <c r="P154" s="855" t="str">
        <f>IF(COLUMN(P154)-COLUMN('EXTRATO FINANC PROJETO'!$F$115)+1 &lt;= $C$155,
   DATE(YEAR($C$154), MONTH($C$154) + COLUMN(P154)-COLUMN('EXTRATO FINANC PROJETO'!$F$115), DAY($C$154) + IF($D$154, 0, $D$156)),
   "")</f>
        <v/>
      </c>
      <c r="Q154" s="855" t="str">
        <f>IF(COLUMN(Q154)-COLUMN('EXTRATO FINANC PROJETO'!$F$115)+1 &lt;= $C$155,
   DATE(YEAR($C$154), MONTH($C$154) + COLUMN(Q154)-COLUMN('EXTRATO FINANC PROJETO'!$F$115), DAY($C$154) + IF($D$154, 0, $D$156)),
   "")</f>
        <v/>
      </c>
      <c r="R154" s="855" t="str">
        <f>IF(COLUMN(R154)-COLUMN('EXTRATO FINANC PROJETO'!$F$115)+1 &lt;= $C$155,
   DATE(YEAR($C$154), MONTH($C$154) + COLUMN(R154)-COLUMN('EXTRATO FINANC PROJETO'!$F$115), DAY($C$154) + IF($D$154, 0, $D$156)),
   "")</f>
        <v/>
      </c>
      <c r="S154" s="855" t="str">
        <f>IF(COLUMN(S154)-COLUMN('EXTRATO FINANC PROJETO'!$F$115)+1 &lt;= $C$155,
   DATE(YEAR($C$154), MONTH($C$154) + COLUMN(S154)-COLUMN('EXTRATO FINANC PROJETO'!$F$115), DAY($C$154) + IF($D$154, 0, $D$156)),
   "")</f>
        <v/>
      </c>
      <c r="T154" s="855" t="str">
        <f>IF(COLUMN(T154)-COLUMN('EXTRATO FINANC PROJETO'!$F$115)+1 &lt;= $C$155,
   DATE(YEAR($C$154), MONTH($C$154) + COLUMN(T154)-COLUMN('EXTRATO FINANC PROJETO'!$F$115), DAY($C$154) + IF($D$154, 0, $D$156)),
   "")</f>
        <v/>
      </c>
      <c r="U154" s="855" t="str">
        <f>IF(COLUMN(U154)-COLUMN('EXTRATO FINANC PROJETO'!$F$115)+1 &lt;= $C$155,
   DATE(YEAR($C$154), MONTH($C$154) + COLUMN(U154)-COLUMN('EXTRATO FINANC PROJETO'!$F$115), DAY($C$154) + IF($D$154, 0, $D$156)),
   "")</f>
        <v/>
      </c>
      <c r="V154" s="855" t="str">
        <f>IF(COLUMN(V154)-COLUMN('EXTRATO FINANC PROJETO'!$F$115)+1 &lt;= $C$155,
   DATE(YEAR($C$154), MONTH($C$154) + COLUMN(V154)-COLUMN('EXTRATO FINANC PROJETO'!$F$115), DAY($C$154) + IF($D$154, 0, $D$156)),
   "")</f>
        <v/>
      </c>
      <c r="W154" s="855" t="str">
        <f>IF(COLUMN(W154)-COLUMN('EXTRATO FINANC PROJETO'!$F$115)+1 &lt;= $C$155,
   DATE(YEAR($C$154), MONTH($C$154) + COLUMN(W154)-COLUMN('EXTRATO FINANC PROJETO'!$F$115), DAY($C$154) + IF($D$154, 0, $D$156)),
   "")</f>
        <v/>
      </c>
      <c r="X154" s="855" t="str">
        <f>IF(COLUMN(X154)-COLUMN('EXTRATO FINANC PROJETO'!$F$115)+1 &lt;= $C$155,
   DATE(YEAR($C$154), MONTH($C$154) + COLUMN(X154)-COLUMN('EXTRATO FINANC PROJETO'!$F$115), DAY($C$154) + IF($D$154, 0, $D$156)),
   "")</f>
        <v/>
      </c>
      <c r="Y154" s="855" t="str">
        <f>IF(COLUMN(Y154)-COLUMN('EXTRATO FINANC PROJETO'!$F$115)+1 &lt;= $C$155,
   DATE(YEAR($C$154), MONTH($C$154) + COLUMN(Y154)-COLUMN('EXTRATO FINANC PROJETO'!$F$115), DAY($C$154) + IF($D$154, 0, $D$156)),
   "")</f>
        <v/>
      </c>
      <c r="Z154" s="855" t="str">
        <f>IF(COLUMN(Z154)-COLUMN('EXTRATO FINANC PROJETO'!$F$115)+1 &lt;= $C$155,
   DATE(YEAR($C$154), MONTH($C$154) + COLUMN(Z154)-COLUMN('EXTRATO FINANC PROJETO'!$F$115), DAY($C$154) + IF($D$154, 0, $D$156)),
   "")</f>
        <v/>
      </c>
      <c r="AA154" s="855" t="str">
        <f>IF(COLUMN(AA154)-COLUMN('EXTRATO FINANC PROJETO'!$F$115)+1 &lt;= $C$155,
   DATE(YEAR($C$154), MONTH($C$154) + COLUMN(AA154)-COLUMN('EXTRATO FINANC PROJETO'!$F$115), DAY($C$154) + IF($D$154, 0, $D$156)),
   "")</f>
        <v/>
      </c>
      <c r="AB154" s="855" t="str">
        <f>IF(COLUMN(AB154)-COLUMN('EXTRATO FINANC PROJETO'!$F$115)+1 &lt;= $C$155,
   DATE(YEAR($C$154), MONTH($C$154) + COLUMN(AB154)-COLUMN('EXTRATO FINANC PROJETO'!$F$115), DAY($C$154) + IF($D$154, 0, $D$156)),
   "")</f>
        <v/>
      </c>
      <c r="AC154" s="855" t="str">
        <f>IF(COLUMN(AC154)-COLUMN('EXTRATO FINANC PROJETO'!$F$115)+1 &lt;= $C$155,
   DATE(YEAR($C$154), MONTH($C$154) + COLUMN(AC154)-COLUMN('EXTRATO FINANC PROJETO'!$F$115), DAY($C$154) + IF($D$154, 0, $D$156)),
   "")</f>
        <v/>
      </c>
      <c r="AD154" s="855" t="str">
        <f>IF(COLUMN(AD154)-COLUMN('EXTRATO FINANC PROJETO'!$F$115)+1 &lt;= $C$155,
   DATE(YEAR($C$154), MONTH($C$154) + COLUMN(AD154)-COLUMN('EXTRATO FINANC PROJETO'!$F$115), DAY($C$154) + IF($D$154, 0, $D$156)),
   "")</f>
        <v/>
      </c>
      <c r="AE154" s="855" t="str">
        <f>IF(COLUMN(AE154)-COLUMN('EXTRATO FINANC PROJETO'!$F$115)+1 &lt;= $C$155,
   DATE(YEAR($C$154), MONTH($C$154) + COLUMN(AE154)-COLUMN('EXTRATO FINANC PROJETO'!$F$115), DAY($C$154) + IF($D$154, 0, $D$156)),
   "")</f>
        <v/>
      </c>
      <c r="AF154" s="855" t="str">
        <f>IF(COLUMN(AF154)-COLUMN('EXTRATO FINANC PROJETO'!$F$115)+1 &lt;= $C$155,
   DATE(YEAR($C$154), MONTH($C$154) + COLUMN(AF154)-COLUMN('EXTRATO FINANC PROJETO'!$F$115), DAY($C$154) + IF($D$154, 0, $D$156)),
   "")</f>
        <v/>
      </c>
      <c r="AG154" s="855" t="str">
        <f>IF(COLUMN(AG154)-COLUMN('EXTRATO FINANC PROJETO'!$F$115)+1 &lt;= $C$155,
   DATE(YEAR($C$154), MONTH($C$154) + COLUMN(AG154)-COLUMN('EXTRATO FINANC PROJETO'!$F$115), DAY($C$154) + IF($D$154, 0, $D$156)),
   "")</f>
        <v/>
      </c>
      <c r="AH154" s="855" t="str">
        <f>IF(COLUMN(AH154)-COLUMN('EXTRATO FINANC PROJETO'!$F$115)+1 &lt;= $C$155,
   DATE(YEAR($C$154), MONTH($C$154) + COLUMN(AH154)-COLUMN('EXTRATO FINANC PROJETO'!$F$115), DAY($C$154) + IF($D$154, 0, $D$156)),
   "")</f>
        <v/>
      </c>
      <c r="AI154" s="855" t="str">
        <f>IF(COLUMN(AI154)-COLUMN('EXTRATO FINANC PROJETO'!$F$115)+1 &lt;= $C$155,
   DATE(YEAR($C$154), MONTH($C$154) + COLUMN(AI154)-COLUMN('EXTRATO FINANC PROJETO'!$F$115), DAY($C$154) + IF($D$154, 0, $D$156)),
   "")</f>
        <v/>
      </c>
      <c r="AJ154" s="855" t="str">
        <f>IF(COLUMN(AJ154)-COLUMN('EXTRATO FINANC PROJETO'!$F$115)+1 &lt;= $C$155,
   DATE(YEAR($C$154), MONTH($C$154) + COLUMN(AJ154)-COLUMN('EXTRATO FINANC PROJETO'!$F$115), DAY($C$154) + IF($D$154, 0, $D$156)),
   "")</f>
        <v/>
      </c>
      <c r="AK154" s="855" t="str">
        <f>IF(COLUMN(AK154)-COLUMN('EXTRATO FINANC PROJETO'!$F$115)+1 &lt;= $C$155,
   DATE(YEAR($C$154), MONTH($C$154) + COLUMN(AK154)-COLUMN('EXTRATO FINANC PROJETO'!$F$115), DAY($C$154) + IF($D$154, 0, $D$156)),
   "")</f>
        <v/>
      </c>
      <c r="AL154" s="855" t="str">
        <f>IF(COLUMN(AL154)-COLUMN('EXTRATO FINANC PROJETO'!$F$115)+1 &lt;= $C$155,
   DATE(YEAR($C$154), MONTH($C$154) + COLUMN(AL154)-COLUMN('EXTRATO FINANC PROJETO'!$F$115), DAY($C$154) + IF($D$154, 0, $D$156)),
   "")</f>
        <v/>
      </c>
      <c r="AM154" s="855" t="str">
        <f>IF(COLUMN(AM154)-COLUMN('EXTRATO FINANC PROJETO'!$F$115)+1 &lt;= $C$155,
   DATE(YEAR($C$154), MONTH($C$154) + COLUMN(AM154)-COLUMN('EXTRATO FINANC PROJETO'!$F$115), DAY($C$154) + IF($D$154, 0, $D$156)),
   "")</f>
        <v/>
      </c>
      <c r="AN154" s="855" t="str">
        <f>IF(COLUMN(AN154)-COLUMN('EXTRATO FINANC PROJETO'!$F$115)+1 &lt;= $C$155,
   DATE(YEAR($C$154), MONTH($C$154) + COLUMN(AN154)-COLUMN('EXTRATO FINANC PROJETO'!$F$115), DAY($C$154) + IF($D$154, 0, $D$156)),
   "")</f>
        <v/>
      </c>
      <c r="AO154" s="855" t="str">
        <f>IF(COLUMN(AO154)-COLUMN('EXTRATO FINANC PROJETO'!$F$115)+1 &lt;= $C$155,
   DATE(YEAR($C$154), MONTH($C$154) + COLUMN(AO154)-COLUMN('EXTRATO FINANC PROJETO'!$F$115), DAY($C$154) + IF($D$154, 0, $D$156)),
   "")</f>
        <v/>
      </c>
      <c r="AP154" s="253" t="str">
        <f>IF(COLUMN(AP154)-COLUMN('EXTRATO FINANC PROJETO'!$F$115)+1 &lt;= $C$155,
   DATE(YEAR($C$154), MONTH($C$154) + COLUMN(AP154)-COLUMN('EXTRATO FINANC PROJETO'!$F$115), DAY($C$154) + IF($D$154, 0, $D$156)),
   "")</f>
        <v/>
      </c>
      <c r="AQ154" s="253" t="str">
        <f>IF(COLUMN(AQ154)-COLUMN('EXTRATO FINANC PROJETO'!$F$115)+1 &lt;= $C$155,
   DATE(YEAR($C$154), MONTH($C$154) + COLUMN(AQ154)-COLUMN('EXTRATO FINANC PROJETO'!$F$115), DAY($C$154) + IF($D$154, 0, $D$156)),
   "")</f>
        <v/>
      </c>
      <c r="AR154" s="253" t="str">
        <f>IF(COLUMN(AR154)-COLUMN('EXTRATO FINANC PROJETO'!$F$115)+1 &lt;= $C$155,
   DATE(YEAR($C$154), MONTH($C$154) + COLUMN(AR154)-COLUMN('EXTRATO FINANC PROJETO'!$F$115), DAY($C$154) + IF($D$154, 0, $D$156)),
   "")</f>
        <v/>
      </c>
      <c r="AS154" s="1108" t="str">
        <f>IF(COLUMN(AS154)-COLUMN('EXTRATO FINANC PROJETO'!$F$115)+1 &lt;= $C$155,
   DATE(YEAR($C$154), MONTH($C$154) + COLUMN(AS154)-COLUMN('EXTRATO FINANC PROJETO'!$F$115), DAY($C$154) + IF($D$154, 0, $D$156)),
   "")</f>
        <v/>
      </c>
      <c r="AT154" s="855" t="str">
        <f>IF(COLUMN(AT154)-COLUMN('EXTRATO FINANC PROJETO'!$F$115)+1 &lt;= $C$155,
   DATE(YEAR($C$154), MONTH($C$154) + COLUMN(AT154)-COLUMN('EXTRATO FINANC PROJETO'!$F$115), DAY($C$154) + IF($D$154, 0, $D$156)),
   "")</f>
        <v/>
      </c>
      <c r="AU154" s="855" t="str">
        <f>IF(COLUMN(AU154)-COLUMN('EXTRATO FINANC PROJETO'!$F$115)+1 &lt;= $C$155,
   DATE(YEAR($C$154), MONTH($C$154) + COLUMN(AU154)-COLUMN('EXTRATO FINANC PROJETO'!$F$115), DAY($C$154) + IF($D$154, 0, $D$156)),
   "")</f>
        <v/>
      </c>
      <c r="AV154" s="855" t="str">
        <f>IF(COLUMN(AV154)-COLUMN('EXTRATO FINANC PROJETO'!$F$115)+1 &lt;= $C$155,
   DATE(YEAR($C$154), MONTH($C$154) + COLUMN(AV154)-COLUMN('EXTRATO FINANC PROJETO'!$F$115), DAY($C$154) + IF($D$154, 0, $D$156)),
   "")</f>
        <v/>
      </c>
      <c r="AW154" s="855" t="str">
        <f>IF(COLUMN(AW154)-COLUMN('EXTRATO FINANC PROJETO'!$F$115)+1 &lt;= $C$155,
   DATE(YEAR($C$154), MONTH($C$154) + COLUMN(AW154)-COLUMN('EXTRATO FINANC PROJETO'!$F$115), DAY($C$154) + IF($D$154, 0, $D$156)),
   "")</f>
        <v/>
      </c>
    </row>
    <row r="155" spans="1:49" hidden="1" outlineLevel="2">
      <c r="A155" s="1216"/>
      <c r="B155" s="1214" t="s">
        <v>1314</v>
      </c>
      <c r="C155" s="858">
        <v>3</v>
      </c>
      <c r="D155" s="1101" t="s">
        <v>1291</v>
      </c>
      <c r="E155" s="253"/>
      <c r="F155" s="1109">
        <f t="shared" ref="F155:AW155" si="53">IF(COLUMN(F154)-COLUMN($F$154)+1 &lt;= $C$155, $C$156 / $C$155, "")</f>
        <v>284.26666666666665</v>
      </c>
      <c r="G155" s="1110">
        <f t="shared" si="53"/>
        <v>284.26666666666665</v>
      </c>
      <c r="H155" s="1110">
        <f t="shared" si="53"/>
        <v>284.26666666666665</v>
      </c>
      <c r="I155" s="1110" t="str">
        <f t="shared" si="53"/>
        <v/>
      </c>
      <c r="J155" s="1110" t="str">
        <f t="shared" si="53"/>
        <v/>
      </c>
      <c r="K155" s="1110" t="str">
        <f t="shared" si="53"/>
        <v/>
      </c>
      <c r="L155" s="1110" t="str">
        <f t="shared" si="53"/>
        <v/>
      </c>
      <c r="M155" s="1110" t="str">
        <f t="shared" si="53"/>
        <v/>
      </c>
      <c r="N155" s="1110" t="str">
        <f t="shared" si="53"/>
        <v/>
      </c>
      <c r="O155" s="1110" t="str">
        <f t="shared" si="53"/>
        <v/>
      </c>
      <c r="P155" s="1110" t="str">
        <f t="shared" si="53"/>
        <v/>
      </c>
      <c r="Q155" s="1110" t="str">
        <f t="shared" si="53"/>
        <v/>
      </c>
      <c r="R155" s="1110" t="str">
        <f t="shared" si="53"/>
        <v/>
      </c>
      <c r="S155" s="1110" t="str">
        <f t="shared" si="53"/>
        <v/>
      </c>
      <c r="T155" s="1110" t="str">
        <f t="shared" si="53"/>
        <v/>
      </c>
      <c r="U155" s="1110" t="str">
        <f t="shared" si="53"/>
        <v/>
      </c>
      <c r="V155" s="1110" t="str">
        <f t="shared" si="53"/>
        <v/>
      </c>
      <c r="W155" s="1110" t="str">
        <f t="shared" si="53"/>
        <v/>
      </c>
      <c r="X155" s="1110" t="str">
        <f t="shared" si="53"/>
        <v/>
      </c>
      <c r="Y155" s="1110" t="str">
        <f t="shared" si="53"/>
        <v/>
      </c>
      <c r="Z155" s="1110" t="str">
        <f t="shared" si="53"/>
        <v/>
      </c>
      <c r="AA155" s="1110" t="str">
        <f t="shared" si="53"/>
        <v/>
      </c>
      <c r="AB155" s="1110" t="str">
        <f t="shared" si="53"/>
        <v/>
      </c>
      <c r="AC155" s="1110" t="str">
        <f t="shared" si="53"/>
        <v/>
      </c>
      <c r="AD155" s="1110" t="str">
        <f t="shared" si="53"/>
        <v/>
      </c>
      <c r="AE155" s="1110" t="str">
        <f t="shared" si="53"/>
        <v/>
      </c>
      <c r="AF155" s="1110" t="str">
        <f t="shared" si="53"/>
        <v/>
      </c>
      <c r="AG155" s="1110" t="str">
        <f t="shared" si="53"/>
        <v/>
      </c>
      <c r="AH155" s="1110" t="str">
        <f t="shared" si="53"/>
        <v/>
      </c>
      <c r="AI155" s="1110" t="str">
        <f t="shared" si="53"/>
        <v/>
      </c>
      <c r="AJ155" s="1110" t="str">
        <f t="shared" si="53"/>
        <v/>
      </c>
      <c r="AK155" s="1110" t="str">
        <f t="shared" si="53"/>
        <v/>
      </c>
      <c r="AL155" s="1110" t="str">
        <f t="shared" si="53"/>
        <v/>
      </c>
      <c r="AM155" s="1110" t="str">
        <f t="shared" si="53"/>
        <v/>
      </c>
      <c r="AN155" s="1110" t="str">
        <f t="shared" si="53"/>
        <v/>
      </c>
      <c r="AO155" s="1110" t="str">
        <f t="shared" si="53"/>
        <v/>
      </c>
      <c r="AP155" s="253" t="str">
        <f t="shared" si="53"/>
        <v/>
      </c>
      <c r="AQ155" s="253" t="str">
        <f t="shared" si="53"/>
        <v/>
      </c>
      <c r="AR155" s="253" t="str">
        <f t="shared" si="53"/>
        <v/>
      </c>
      <c r="AS155" s="1108" t="str">
        <f t="shared" si="53"/>
        <v/>
      </c>
      <c r="AT155" s="856" t="str">
        <f t="shared" si="53"/>
        <v/>
      </c>
      <c r="AU155" s="856" t="str">
        <f t="shared" si="53"/>
        <v/>
      </c>
      <c r="AV155" s="856" t="str">
        <f t="shared" si="53"/>
        <v/>
      </c>
      <c r="AW155" s="856" t="str">
        <f t="shared" si="53"/>
        <v/>
      </c>
    </row>
    <row r="156" spans="1:49" ht="15.75" hidden="1" outlineLevel="2" thickBot="1">
      <c r="A156" s="1216"/>
      <c r="B156" s="1215" t="s">
        <v>1313</v>
      </c>
      <c r="C156" s="1102">
        <f>'ESTUDO _ VIABILIDADE'!M150</f>
        <v>852.8</v>
      </c>
      <c r="D156" s="1103">
        <v>15</v>
      </c>
      <c r="F156" s="1111"/>
      <c r="G156" s="1112"/>
      <c r="H156" s="1112"/>
      <c r="I156" s="1112"/>
      <c r="J156" s="1112"/>
      <c r="K156" s="1112"/>
      <c r="L156" s="1112"/>
      <c r="M156" s="1112"/>
      <c r="N156" s="1112"/>
      <c r="O156" s="1112"/>
      <c r="P156" s="1112"/>
      <c r="Q156" s="1112"/>
      <c r="R156" s="1112"/>
      <c r="S156" s="1112"/>
      <c r="T156" s="1112"/>
      <c r="U156" s="1112"/>
      <c r="V156" s="1112"/>
      <c r="W156" s="1112"/>
      <c r="X156" s="1112"/>
      <c r="Y156" s="1112"/>
      <c r="Z156" s="1112"/>
      <c r="AA156" s="1112"/>
      <c r="AB156" s="1113"/>
      <c r="AC156" s="1113"/>
      <c r="AD156" s="1113"/>
      <c r="AE156" s="1113"/>
      <c r="AF156" s="1113"/>
      <c r="AG156" s="1113"/>
      <c r="AH156" s="1113"/>
      <c r="AI156" s="1113"/>
      <c r="AJ156" s="1113"/>
      <c r="AK156" s="1113"/>
      <c r="AL156" s="1113"/>
      <c r="AM156" s="1113"/>
      <c r="AN156" s="1113"/>
      <c r="AO156" s="1113"/>
      <c r="AP156" s="1113"/>
      <c r="AQ156" s="1113"/>
      <c r="AR156" s="1113"/>
      <c r="AS156" s="1114"/>
    </row>
    <row r="157" spans="1:49" ht="15.75" hidden="1" outlineLevel="2" thickTop="1">
      <c r="A157" s="1216"/>
      <c r="B157" s="864"/>
    </row>
    <row r="158" spans="1:49" ht="15.75" outlineLevel="1" collapsed="1" thickTop="1">
      <c r="A158" s="1217"/>
      <c r="G158" s="253"/>
      <c r="H158" s="253"/>
      <c r="I158" s="253"/>
      <c r="J158" s="253"/>
      <c r="K158" s="253"/>
      <c r="L158" s="253"/>
    </row>
    <row r="159" spans="1:49" outlineLevel="1"/>
    <row r="201" spans="1:4" ht="15.75" thickBot="1"/>
    <row r="202" spans="1:4">
      <c r="A202" s="983"/>
      <c r="D202" s="872"/>
    </row>
    <row r="203" spans="1:4">
      <c r="A203" s="983"/>
    </row>
    <row r="204" spans="1:4">
      <c r="A204" s="983"/>
    </row>
    <row r="205" spans="1:4">
      <c r="A205" s="983"/>
    </row>
    <row r="206" spans="1:4">
      <c r="A206" s="983"/>
    </row>
    <row r="207" spans="1:4">
      <c r="A207" s="983"/>
    </row>
    <row r="208" spans="1:4">
      <c r="A208" s="983"/>
    </row>
    <row r="209" spans="1:1">
      <c r="A209" s="983"/>
    </row>
    <row r="210" spans="1:1">
      <c r="A210" s="983"/>
    </row>
    <row r="211" spans="1:1">
      <c r="A211" s="983"/>
    </row>
    <row r="212" spans="1:1">
      <c r="A212" s="983"/>
    </row>
    <row r="213" spans="1:1">
      <c r="A213" s="983"/>
    </row>
    <row r="214" spans="1:1" ht="15.75" thickBot="1">
      <c r="A214" s="984"/>
    </row>
    <row r="215" spans="1:1" ht="15.75" thickTop="1"/>
  </sheetData>
  <mergeCells count="7">
    <mergeCell ref="B110:D110"/>
    <mergeCell ref="B18:D18"/>
    <mergeCell ref="C8:H8"/>
    <mergeCell ref="B6:D6"/>
    <mergeCell ref="B63:D63"/>
    <mergeCell ref="B94:D94"/>
    <mergeCell ref="B16:D16"/>
  </mergeCells>
  <conditionalFormatting sqref="B3:D3">
    <cfRule type="cellIs" dxfId="3" priority="1" operator="greaterThan">
      <formula>0.001</formula>
    </cfRule>
  </conditionalFormatting>
  <pageMargins left="0.7" right="0.7" top="0.75" bottom="0.75" header="0.3" footer="0.3"/>
  <pageSetup paperSize="9" orientation="portrait" r:id="rId1"/>
  <ignoredErrors>
    <ignoredError sqref="C8" unlockedFormula="1"/>
  </ignoredError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77B3C-1662-4B53-B174-65ECE8936304}">
  <sheetPr codeName="Sheet16">
    <pageSetUpPr autoPageBreaks="0"/>
  </sheetPr>
  <dimension ref="A1:AH53"/>
  <sheetViews>
    <sheetView showGridLines="0" zoomScale="86" zoomScaleNormal="86" workbookViewId="0">
      <pane xSplit="2" ySplit="13" topLeftCell="E31" activePane="bottomRight" state="frozen"/>
      <selection pane="topRight"/>
      <selection pane="bottomLeft"/>
      <selection pane="bottomRight" activeCell="A6" sqref="A6:AH40"/>
    </sheetView>
  </sheetViews>
  <sheetFormatPr defaultRowHeight="15"/>
  <cols>
    <col min="1" max="1" width="9.140625" customWidth="1"/>
    <col min="2" max="2" width="6.140625" customWidth="1"/>
    <col min="3" max="29" width="8.42578125" style="96" customWidth="1"/>
    <col min="30" max="30" width="8.42578125" customWidth="1"/>
    <col min="31" max="31" width="8.42578125" style="7" customWidth="1"/>
    <col min="32" max="32" width="19" style="455" bestFit="1" customWidth="1"/>
    <col min="33" max="33" width="16.42578125" bestFit="1" customWidth="1"/>
    <col min="34" max="34" width="20.5703125" bestFit="1" customWidth="1"/>
  </cols>
  <sheetData>
    <row r="1" spans="1:34" s="41" customFormat="1" ht="15.75" thickBot="1">
      <c r="A1" s="483"/>
      <c r="B1" s="483"/>
      <c r="C1" s="483"/>
      <c r="D1" s="483"/>
      <c r="E1" s="483"/>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row>
    <row r="2" spans="1:34" s="41" customFormat="1" ht="33.75" customHeight="1" thickTop="1" thickBot="1">
      <c r="A2" s="483"/>
      <c r="B2" s="647"/>
      <c r="C2" s="648"/>
      <c r="D2" s="648"/>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row>
    <row r="3" spans="1:34" ht="25.5" customHeight="1" thickTop="1" thickBot="1">
      <c r="A3" s="483"/>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0"/>
      <c r="AC3" s="460"/>
      <c r="AD3" s="460"/>
      <c r="AE3" s="460"/>
      <c r="AF3" s="460"/>
      <c r="AG3" s="460"/>
    </row>
    <row r="4" spans="1:34" ht="9" customHeight="1" thickTop="1" thickBot="1">
      <c r="A4" s="483"/>
      <c r="B4" s="493"/>
      <c r="C4" s="493"/>
      <c r="D4" s="493"/>
      <c r="E4" s="493"/>
      <c r="F4" s="493"/>
      <c r="G4" s="493"/>
      <c r="H4" s="493"/>
      <c r="I4" s="493"/>
      <c r="J4" s="493"/>
      <c r="K4" s="493"/>
      <c r="L4" s="493"/>
      <c r="M4" s="493"/>
      <c r="N4" s="493"/>
      <c r="O4" s="493"/>
      <c r="P4" s="493"/>
      <c r="Q4" s="493"/>
      <c r="R4" s="493"/>
      <c r="S4" s="493"/>
      <c r="T4" s="493"/>
      <c r="U4" s="493"/>
      <c r="V4" s="493"/>
      <c r="W4" s="493"/>
      <c r="X4" s="493"/>
      <c r="Y4" s="493"/>
      <c r="Z4" s="493"/>
      <c r="AA4" s="493"/>
      <c r="AB4" s="493"/>
      <c r="AC4" s="493"/>
      <c r="AD4" s="493"/>
      <c r="AE4" s="493"/>
      <c r="AF4" s="493"/>
      <c r="AG4" s="493"/>
    </row>
    <row r="5" spans="1:34" s="678" customFormat="1" ht="24.75" customHeight="1" thickTop="1" thickBot="1">
      <c r="B5" s="748" t="s">
        <v>1003</v>
      </c>
      <c r="C5" s="747"/>
      <c r="D5" s="747"/>
      <c r="E5" s="747"/>
      <c r="F5" s="747"/>
      <c r="G5" s="747"/>
      <c r="H5" s="747"/>
      <c r="I5" s="747"/>
      <c r="J5" s="747"/>
      <c r="K5" s="747"/>
      <c r="L5" s="747"/>
      <c r="M5" s="747"/>
      <c r="N5" s="747"/>
      <c r="O5" s="747"/>
      <c r="P5" s="747"/>
      <c r="Q5" s="747"/>
      <c r="R5" s="747"/>
      <c r="S5" s="747"/>
      <c r="T5" s="747"/>
      <c r="U5" s="747"/>
      <c r="V5" s="747"/>
      <c r="W5" s="747"/>
      <c r="X5" s="747"/>
      <c r="Y5" s="747"/>
      <c r="Z5" s="747"/>
      <c r="AB5" s="688"/>
      <c r="AC5" s="688"/>
      <c r="AE5" s="688"/>
      <c r="AF5" s="700"/>
    </row>
    <row r="6" spans="1:34" s="679" customFormat="1" ht="24" thickTop="1">
      <c r="A6"/>
      <c r="C6" s="689"/>
      <c r="D6" s="689"/>
      <c r="E6" s="689"/>
      <c r="F6" s="689"/>
      <c r="G6" s="689"/>
      <c r="H6" s="689"/>
      <c r="I6" s="689"/>
      <c r="J6" s="689"/>
      <c r="K6" s="689"/>
      <c r="L6" s="689"/>
      <c r="M6" s="689"/>
      <c r="N6" s="689"/>
      <c r="O6" s="689"/>
      <c r="P6" s="689"/>
      <c r="Q6" s="689"/>
      <c r="R6" s="689"/>
      <c r="S6" s="689"/>
      <c r="T6" s="689"/>
      <c r="U6" s="689"/>
      <c r="V6" s="689"/>
      <c r="W6" s="689"/>
      <c r="X6" s="689"/>
      <c r="Y6" s="689"/>
      <c r="Z6" s="689"/>
      <c r="AA6" s="689"/>
      <c r="AB6" s="689"/>
      <c r="AC6" s="689"/>
      <c r="AE6" s="689"/>
      <c r="AF6" s="701"/>
    </row>
    <row r="7" spans="1:34" s="679" customFormat="1" ht="23.25">
      <c r="A7"/>
      <c r="B7" s="1565" t="s">
        <v>1004</v>
      </c>
      <c r="C7" s="1565"/>
      <c r="D7" s="1565"/>
      <c r="E7" s="1565"/>
      <c r="F7" s="1565"/>
      <c r="G7" s="1565"/>
      <c r="H7" s="1566"/>
      <c r="I7" s="675" t="s">
        <v>650</v>
      </c>
      <c r="J7" s="96"/>
      <c r="K7" s="96"/>
      <c r="L7" s="96"/>
      <c r="M7" s="96"/>
      <c r="N7" s="96"/>
      <c r="O7" s="96"/>
      <c r="P7" s="96"/>
      <c r="Q7" s="96"/>
      <c r="R7" s="96"/>
      <c r="S7" s="96"/>
      <c r="T7" s="96"/>
      <c r="U7" s="96"/>
      <c r="V7" s="96"/>
      <c r="W7" s="96"/>
      <c r="X7" s="96"/>
      <c r="Y7" s="96"/>
      <c r="Z7" s="689"/>
      <c r="AA7" s="689"/>
      <c r="AB7" s="689"/>
      <c r="AC7" s="689"/>
      <c r="AE7" s="689"/>
      <c r="AF7" s="701"/>
    </row>
    <row r="8" spans="1:34" s="679" customFormat="1" ht="23.25">
      <c r="A8"/>
      <c r="B8" s="1565" t="s">
        <v>1005</v>
      </c>
      <c r="C8" s="1565"/>
      <c r="D8" s="1565"/>
      <c r="E8" s="1565"/>
      <c r="F8" s="1565"/>
      <c r="G8" s="1565"/>
      <c r="H8" s="1566"/>
      <c r="I8" s="675" t="s">
        <v>985</v>
      </c>
      <c r="J8" s="96"/>
      <c r="K8" s="96"/>
      <c r="L8" s="96"/>
      <c r="M8" s="96"/>
      <c r="N8" s="96"/>
      <c r="O8" s="96"/>
      <c r="P8" s="96"/>
      <c r="Q8" s="96"/>
      <c r="R8" s="96"/>
      <c r="S8" s="96"/>
      <c r="T8" s="96"/>
      <c r="U8" s="96"/>
      <c r="V8" s="96"/>
      <c r="W8" s="96"/>
      <c r="X8" s="96"/>
      <c r="Y8" s="96"/>
      <c r="Z8" s="689"/>
      <c r="AA8" s="689"/>
      <c r="AB8" s="689"/>
      <c r="AC8" s="689"/>
      <c r="AE8" s="689"/>
      <c r="AF8" s="701"/>
    </row>
    <row r="9" spans="1:34" s="679" customFormat="1" ht="9" customHeight="1">
      <c r="A9"/>
      <c r="C9" s="689"/>
      <c r="D9" s="689"/>
      <c r="E9" s="689"/>
      <c r="F9" s="689"/>
      <c r="G9" s="689"/>
      <c r="H9" s="689"/>
      <c r="I9" s="689"/>
      <c r="J9" s="96"/>
      <c r="K9" s="96"/>
      <c r="L9" s="96"/>
      <c r="M9" s="96"/>
      <c r="N9" s="96"/>
      <c r="O9" s="96"/>
      <c r="P9" s="96"/>
      <c r="Q9" s="96"/>
      <c r="R9" s="96"/>
      <c r="S9" s="96"/>
      <c r="T9" s="96"/>
      <c r="U9" s="96"/>
      <c r="V9" s="96"/>
      <c r="W9" s="96"/>
      <c r="X9" s="96"/>
      <c r="Y9" s="96"/>
      <c r="Z9" s="689"/>
      <c r="AA9" s="689"/>
      <c r="AB9" s="689"/>
      <c r="AC9" s="689"/>
      <c r="AE9" s="689"/>
      <c r="AF9" s="701"/>
    </row>
    <row r="10" spans="1:34" s="679" customFormat="1" ht="23.25">
      <c r="A10"/>
      <c r="B10" s="1565" t="s">
        <v>1006</v>
      </c>
      <c r="C10" s="1565"/>
      <c r="D10" s="1565"/>
      <c r="E10" s="1565"/>
      <c r="F10" s="1565"/>
      <c r="G10" s="1565"/>
      <c r="H10" s="1566"/>
      <c r="I10" s="676">
        <f>VLOOKUP(I7,B13:AC40,(MATCH(I8,B13:AC13,0)),FALSE)</f>
        <v>7.0000000000000007E-2</v>
      </c>
      <c r="J10" s="96"/>
      <c r="K10" s="96"/>
      <c r="L10" s="96"/>
      <c r="M10" s="96"/>
      <c r="N10" s="96"/>
      <c r="O10" s="96"/>
      <c r="P10" s="96"/>
      <c r="Q10" s="96"/>
      <c r="R10" s="96"/>
      <c r="S10" s="96"/>
      <c r="T10" s="96"/>
      <c r="U10" s="96"/>
      <c r="V10" s="96"/>
      <c r="W10" s="96"/>
      <c r="X10" s="96"/>
      <c r="Y10" s="96"/>
      <c r="Z10" s="689"/>
      <c r="AA10" s="689"/>
      <c r="AB10" s="689"/>
      <c r="AC10" s="689"/>
      <c r="AE10" s="689"/>
      <c r="AF10" s="701"/>
    </row>
    <row r="11" spans="1:34" ht="22.5" customHeight="1"/>
    <row r="12" spans="1:34" ht="15" hidden="1" customHeight="1">
      <c r="B12" s="1360" t="s">
        <v>1007</v>
      </c>
      <c r="C12" s="1360"/>
      <c r="D12" s="1360"/>
      <c r="E12" s="1360"/>
      <c r="F12" s="1360"/>
      <c r="G12" s="1360"/>
      <c r="H12" s="1360"/>
      <c r="I12" s="1360"/>
      <c r="J12" s="1360"/>
      <c r="K12" s="1360"/>
      <c r="L12" s="1360"/>
      <c r="M12" s="1360"/>
      <c r="N12" s="1360"/>
      <c r="O12" s="1360"/>
      <c r="P12" s="1360"/>
      <c r="Q12" s="1360"/>
      <c r="R12" s="1360"/>
      <c r="S12" s="1360"/>
      <c r="T12" s="1360"/>
      <c r="U12" s="1360"/>
      <c r="V12" s="1360"/>
      <c r="W12" s="1360"/>
      <c r="X12" s="1360"/>
      <c r="Y12" s="1360"/>
      <c r="Z12" s="1360"/>
      <c r="AA12" s="1360"/>
    </row>
    <row r="13" spans="1:34" s="6" customFormat="1" ht="24" customHeight="1" thickBot="1">
      <c r="A13" s="6" t="s">
        <v>1007</v>
      </c>
      <c r="B13" s="749" t="s">
        <v>1008</v>
      </c>
      <c r="C13" s="750" t="s">
        <v>989</v>
      </c>
      <c r="D13" s="750" t="s">
        <v>995</v>
      </c>
      <c r="E13" s="750" t="s">
        <v>1009</v>
      </c>
      <c r="F13" s="750" t="s">
        <v>1010</v>
      </c>
      <c r="G13" s="750" t="s">
        <v>985</v>
      </c>
      <c r="H13" s="750" t="s">
        <v>1011</v>
      </c>
      <c r="I13" s="750" t="s">
        <v>994</v>
      </c>
      <c r="J13" s="750" t="s">
        <v>983</v>
      </c>
      <c r="K13" s="750" t="s">
        <v>996</v>
      </c>
      <c r="L13" s="750" t="s">
        <v>997</v>
      </c>
      <c r="M13" s="750" t="s">
        <v>757</v>
      </c>
      <c r="N13" s="750" t="s">
        <v>651</v>
      </c>
      <c r="O13" s="750" t="s">
        <v>998</v>
      </c>
      <c r="P13" s="750" t="s">
        <v>1012</v>
      </c>
      <c r="Q13" s="750" t="s">
        <v>999</v>
      </c>
      <c r="R13" s="750" t="s">
        <v>1000</v>
      </c>
      <c r="S13" s="750" t="s">
        <v>1001</v>
      </c>
      <c r="T13" s="750" t="s">
        <v>987</v>
      </c>
      <c r="U13" s="750" t="s">
        <v>986</v>
      </c>
      <c r="V13" s="750" t="s">
        <v>988</v>
      </c>
      <c r="W13" s="750" t="s">
        <v>991</v>
      </c>
      <c r="X13" s="750" t="s">
        <v>984</v>
      </c>
      <c r="Y13" s="750" t="s">
        <v>649</v>
      </c>
      <c r="Z13" s="750" t="s">
        <v>1002</v>
      </c>
      <c r="AA13" s="750" t="s">
        <v>990</v>
      </c>
      <c r="AB13" s="750" t="s">
        <v>650</v>
      </c>
      <c r="AC13" s="750" t="s">
        <v>1013</v>
      </c>
      <c r="AE13" s="702" t="s">
        <v>992</v>
      </c>
      <c r="AF13" s="702" t="s">
        <v>1061</v>
      </c>
      <c r="AG13" s="702" t="s">
        <v>1062</v>
      </c>
      <c r="AH13" s="702" t="s">
        <v>1063</v>
      </c>
    </row>
    <row r="14" spans="1:34" ht="24" customHeight="1" thickTop="1">
      <c r="A14" t="s">
        <v>1014</v>
      </c>
      <c r="B14" s="185" t="s">
        <v>989</v>
      </c>
      <c r="C14" s="691"/>
      <c r="D14" s="692">
        <v>0.12</v>
      </c>
      <c r="E14" s="692">
        <v>0.12</v>
      </c>
      <c r="F14" s="692">
        <v>0.12</v>
      </c>
      <c r="G14" s="692">
        <v>0.12</v>
      </c>
      <c r="H14" s="692">
        <v>0.12</v>
      </c>
      <c r="I14" s="692">
        <v>0.12</v>
      </c>
      <c r="J14" s="692">
        <v>0.12</v>
      </c>
      <c r="K14" s="692">
        <v>0.12</v>
      </c>
      <c r="L14" s="692">
        <v>0.12</v>
      </c>
      <c r="M14" s="692">
        <v>0.12</v>
      </c>
      <c r="N14" s="692">
        <v>0.12</v>
      </c>
      <c r="O14" s="692">
        <v>0.12</v>
      </c>
      <c r="P14" s="692">
        <v>0.12</v>
      </c>
      <c r="Q14" s="692">
        <v>0.12</v>
      </c>
      <c r="R14" s="692">
        <v>0.12</v>
      </c>
      <c r="S14" s="692">
        <v>0.12</v>
      </c>
      <c r="T14" s="692">
        <v>0.12</v>
      </c>
      <c r="U14" s="692">
        <v>0.12</v>
      </c>
      <c r="V14" s="692">
        <v>0.12</v>
      </c>
      <c r="W14" s="692">
        <v>0.12</v>
      </c>
      <c r="X14" s="692">
        <v>0.12</v>
      </c>
      <c r="Y14" s="692">
        <v>0.12</v>
      </c>
      <c r="Z14" s="692">
        <v>0.12</v>
      </c>
      <c r="AA14" s="692">
        <v>0.12</v>
      </c>
      <c r="AB14" s="692">
        <v>0.12</v>
      </c>
      <c r="AC14" s="692">
        <v>0.12</v>
      </c>
      <c r="AE14" s="698" t="s">
        <v>989</v>
      </c>
      <c r="AF14" s="703" t="s">
        <v>1064</v>
      </c>
      <c r="AG14" s="698">
        <v>0.19</v>
      </c>
      <c r="AH14" s="698"/>
    </row>
    <row r="15" spans="1:34" ht="24" customHeight="1">
      <c r="A15" t="s">
        <v>1015</v>
      </c>
      <c r="B15" s="185" t="s">
        <v>995</v>
      </c>
      <c r="C15" s="692">
        <v>0.12</v>
      </c>
      <c r="D15" s="691"/>
      <c r="E15" s="692">
        <v>0.12</v>
      </c>
      <c r="F15" s="692">
        <v>0.12</v>
      </c>
      <c r="G15" s="692">
        <v>0.12</v>
      </c>
      <c r="H15" s="692">
        <v>0.12</v>
      </c>
      <c r="I15" s="692">
        <v>0.12</v>
      </c>
      <c r="J15" s="692">
        <v>0.12</v>
      </c>
      <c r="K15" s="692">
        <v>0.12</v>
      </c>
      <c r="L15" s="692">
        <v>0.12</v>
      </c>
      <c r="M15" s="692">
        <v>0.12</v>
      </c>
      <c r="N15" s="692">
        <v>0.12</v>
      </c>
      <c r="O15" s="692">
        <v>0.12</v>
      </c>
      <c r="P15" s="692">
        <v>0.12</v>
      </c>
      <c r="Q15" s="692">
        <v>0.12</v>
      </c>
      <c r="R15" s="692">
        <v>0.12</v>
      </c>
      <c r="S15" s="692">
        <v>0.12</v>
      </c>
      <c r="T15" s="692">
        <v>0.12</v>
      </c>
      <c r="U15" s="692">
        <v>0.12</v>
      </c>
      <c r="V15" s="692">
        <v>0.12</v>
      </c>
      <c r="W15" s="692">
        <v>0.12</v>
      </c>
      <c r="X15" s="692">
        <v>0.12</v>
      </c>
      <c r="Y15" s="692">
        <v>0.12</v>
      </c>
      <c r="Z15" s="692">
        <v>0.12</v>
      </c>
      <c r="AA15" s="692">
        <v>0.12</v>
      </c>
      <c r="AB15" s="692">
        <v>0.12</v>
      </c>
      <c r="AC15" s="692">
        <v>0.12</v>
      </c>
      <c r="AE15" s="699" t="s">
        <v>995</v>
      </c>
      <c r="AF15" s="704" t="s">
        <v>1065</v>
      </c>
      <c r="AG15" s="699">
        <v>0.2</v>
      </c>
      <c r="AH15" s="699" t="s">
        <v>1066</v>
      </c>
    </row>
    <row r="16" spans="1:34" ht="24" customHeight="1">
      <c r="A16" t="s">
        <v>1014</v>
      </c>
      <c r="B16" s="185" t="s">
        <v>1009</v>
      </c>
      <c r="C16" s="692">
        <v>0.12</v>
      </c>
      <c r="D16" s="692">
        <v>0.12</v>
      </c>
      <c r="E16" s="691"/>
      <c r="F16" s="692">
        <v>0.12</v>
      </c>
      <c r="G16" s="692">
        <v>0.12</v>
      </c>
      <c r="H16" s="692">
        <v>0.12</v>
      </c>
      <c r="I16" s="692">
        <v>0.12</v>
      </c>
      <c r="J16" s="692">
        <v>0.12</v>
      </c>
      <c r="K16" s="692">
        <v>0.12</v>
      </c>
      <c r="L16" s="692">
        <v>0.12</v>
      </c>
      <c r="M16" s="692">
        <v>0.12</v>
      </c>
      <c r="N16" s="692">
        <v>0.12</v>
      </c>
      <c r="O16" s="692">
        <v>0.12</v>
      </c>
      <c r="P16" s="692">
        <v>0.12</v>
      </c>
      <c r="Q16" s="692">
        <v>0.12</v>
      </c>
      <c r="R16" s="692">
        <v>0.12</v>
      </c>
      <c r="S16" s="692">
        <v>0.12</v>
      </c>
      <c r="T16" s="692">
        <v>0.12</v>
      </c>
      <c r="U16" s="692">
        <v>0.12</v>
      </c>
      <c r="V16" s="692">
        <v>0.12</v>
      </c>
      <c r="W16" s="692">
        <v>0.12</v>
      </c>
      <c r="X16" s="692">
        <v>0.12</v>
      </c>
      <c r="Y16" s="692">
        <v>0.12</v>
      </c>
      <c r="Z16" s="692">
        <v>0.12</v>
      </c>
      <c r="AA16" s="692">
        <v>0.12</v>
      </c>
      <c r="AB16" s="692">
        <v>0.12</v>
      </c>
      <c r="AC16" s="692">
        <v>0.12</v>
      </c>
      <c r="AE16" s="698" t="s">
        <v>1001</v>
      </c>
      <c r="AF16" s="703" t="s">
        <v>1067</v>
      </c>
      <c r="AG16" s="698">
        <v>0.21</v>
      </c>
      <c r="AH16" s="698"/>
    </row>
    <row r="17" spans="1:34" ht="24" customHeight="1">
      <c r="A17" t="s">
        <v>1014</v>
      </c>
      <c r="B17" s="185" t="s">
        <v>1010</v>
      </c>
      <c r="C17" s="692">
        <v>0.12</v>
      </c>
      <c r="D17" s="692">
        <v>0.12</v>
      </c>
      <c r="E17" s="692">
        <v>0.12</v>
      </c>
      <c r="F17" s="691"/>
      <c r="G17" s="692">
        <v>0.12</v>
      </c>
      <c r="H17" s="692">
        <v>0.12</v>
      </c>
      <c r="I17" s="692">
        <v>0.12</v>
      </c>
      <c r="J17" s="692">
        <v>0.12</v>
      </c>
      <c r="K17" s="692">
        <v>0.12</v>
      </c>
      <c r="L17" s="692">
        <v>0.12</v>
      </c>
      <c r="M17" s="692">
        <v>0.12</v>
      </c>
      <c r="N17" s="692">
        <v>0.12</v>
      </c>
      <c r="O17" s="692">
        <v>0.12</v>
      </c>
      <c r="P17" s="692">
        <v>0.12</v>
      </c>
      <c r="Q17" s="692">
        <v>0.12</v>
      </c>
      <c r="R17" s="692">
        <v>0.12</v>
      </c>
      <c r="S17" s="692">
        <v>0.12</v>
      </c>
      <c r="T17" s="692">
        <v>0.12</v>
      </c>
      <c r="U17" s="692">
        <v>0.12</v>
      </c>
      <c r="V17" s="692">
        <v>0.12</v>
      </c>
      <c r="W17" s="692">
        <v>0.12</v>
      </c>
      <c r="X17" s="692">
        <v>0.12</v>
      </c>
      <c r="Y17" s="692">
        <v>0.12</v>
      </c>
      <c r="Z17" s="692">
        <v>0.12</v>
      </c>
      <c r="AA17" s="692">
        <v>0.12</v>
      </c>
      <c r="AB17" s="692">
        <v>0.12</v>
      </c>
      <c r="AC17" s="692">
        <v>0.12</v>
      </c>
      <c r="AE17" s="699" t="s">
        <v>988</v>
      </c>
      <c r="AF17" s="704" t="s">
        <v>1068</v>
      </c>
      <c r="AG17" s="699">
        <v>0.18</v>
      </c>
      <c r="AH17" s="699"/>
    </row>
    <row r="18" spans="1:34" ht="24" customHeight="1">
      <c r="A18" t="s">
        <v>1015</v>
      </c>
      <c r="B18" s="185" t="s">
        <v>985</v>
      </c>
      <c r="C18" s="692">
        <v>0.12</v>
      </c>
      <c r="D18" s="692">
        <v>0.12</v>
      </c>
      <c r="E18" s="692">
        <v>0.12</v>
      </c>
      <c r="F18" s="692">
        <v>0.12</v>
      </c>
      <c r="G18" s="691"/>
      <c r="H18" s="692">
        <v>0.12</v>
      </c>
      <c r="I18" s="692">
        <v>0.12</v>
      </c>
      <c r="J18" s="692">
        <v>0.12</v>
      </c>
      <c r="K18" s="692">
        <v>0.12</v>
      </c>
      <c r="L18" s="692">
        <v>0.12</v>
      </c>
      <c r="M18" s="692">
        <v>0.12</v>
      </c>
      <c r="N18" s="692">
        <v>0.12</v>
      </c>
      <c r="O18" s="692">
        <v>0.12</v>
      </c>
      <c r="P18" s="692">
        <v>0.12</v>
      </c>
      <c r="Q18" s="692">
        <v>0.12</v>
      </c>
      <c r="R18" s="692">
        <v>0.12</v>
      </c>
      <c r="S18" s="692">
        <v>0.12</v>
      </c>
      <c r="T18" s="692">
        <v>0.12</v>
      </c>
      <c r="U18" s="692">
        <v>0.12</v>
      </c>
      <c r="V18" s="692">
        <v>0.12</v>
      </c>
      <c r="W18" s="692">
        <v>0.12</v>
      </c>
      <c r="X18" s="692">
        <v>0.12</v>
      </c>
      <c r="Y18" s="692">
        <v>0.12</v>
      </c>
      <c r="Z18" s="692">
        <v>0.12</v>
      </c>
      <c r="AA18" s="692">
        <v>0.12</v>
      </c>
      <c r="AB18" s="692">
        <v>0.12</v>
      </c>
      <c r="AC18" s="692">
        <v>0.12</v>
      </c>
      <c r="AE18" s="698" t="s">
        <v>1010</v>
      </c>
      <c r="AF18" s="703" t="s">
        <v>1069</v>
      </c>
      <c r="AG18" s="698">
        <v>0.18</v>
      </c>
      <c r="AH18" s="698"/>
    </row>
    <row r="19" spans="1:34" ht="24" customHeight="1">
      <c r="A19" t="s">
        <v>1015</v>
      </c>
      <c r="B19" s="185" t="s">
        <v>1011</v>
      </c>
      <c r="C19" s="692">
        <v>0.12</v>
      </c>
      <c r="D19" s="692">
        <v>0.12</v>
      </c>
      <c r="E19" s="692">
        <v>0.12</v>
      </c>
      <c r="F19" s="692">
        <v>0.12</v>
      </c>
      <c r="G19" s="692">
        <v>0.12</v>
      </c>
      <c r="H19" s="691"/>
      <c r="I19" s="692">
        <v>0.12</v>
      </c>
      <c r="J19" s="692">
        <v>0.12</v>
      </c>
      <c r="K19" s="692">
        <v>0.12</v>
      </c>
      <c r="L19" s="692">
        <v>0.12</v>
      </c>
      <c r="M19" s="692">
        <v>0.12</v>
      </c>
      <c r="N19" s="692">
        <v>0.12</v>
      </c>
      <c r="O19" s="692">
        <v>0.12</v>
      </c>
      <c r="P19" s="692">
        <v>0.12</v>
      </c>
      <c r="Q19" s="692">
        <v>0.12</v>
      </c>
      <c r="R19" s="692">
        <v>0.12</v>
      </c>
      <c r="S19" s="692">
        <v>0.12</v>
      </c>
      <c r="T19" s="692">
        <v>0.12</v>
      </c>
      <c r="U19" s="692">
        <v>0.12</v>
      </c>
      <c r="V19" s="692">
        <v>0.12</v>
      </c>
      <c r="W19" s="692">
        <v>0.12</v>
      </c>
      <c r="X19" s="692">
        <v>0.12</v>
      </c>
      <c r="Y19" s="692">
        <v>0.12</v>
      </c>
      <c r="Z19" s="692">
        <v>0.12</v>
      </c>
      <c r="AA19" s="692">
        <v>0.12</v>
      </c>
      <c r="AB19" s="692">
        <v>0.12</v>
      </c>
      <c r="AC19" s="692">
        <v>0.12</v>
      </c>
      <c r="AE19" s="699" t="s">
        <v>1009</v>
      </c>
      <c r="AF19" s="704" t="s">
        <v>1070</v>
      </c>
      <c r="AG19" s="699">
        <v>0.2</v>
      </c>
      <c r="AH19" s="699"/>
    </row>
    <row r="20" spans="1:34" ht="24" customHeight="1">
      <c r="A20" t="s">
        <v>1016</v>
      </c>
      <c r="B20" s="185" t="s">
        <v>994</v>
      </c>
      <c r="C20" s="692">
        <v>0.12</v>
      </c>
      <c r="D20" s="692">
        <v>0.12</v>
      </c>
      <c r="E20" s="692">
        <v>0.12</v>
      </c>
      <c r="F20" s="692">
        <v>0.12</v>
      </c>
      <c r="G20" s="692">
        <v>0.12</v>
      </c>
      <c r="H20" s="692">
        <v>0.12</v>
      </c>
      <c r="I20" s="691"/>
      <c r="J20" s="692">
        <v>0.12</v>
      </c>
      <c r="K20" s="692">
        <v>0.12</v>
      </c>
      <c r="L20" s="692">
        <v>0.12</v>
      </c>
      <c r="M20" s="692">
        <v>0.12</v>
      </c>
      <c r="N20" s="692">
        <v>0.12</v>
      </c>
      <c r="O20" s="692">
        <v>0.12</v>
      </c>
      <c r="P20" s="692">
        <v>0.12</v>
      </c>
      <c r="Q20" s="692">
        <v>0.12</v>
      </c>
      <c r="R20" s="692">
        <v>0.12</v>
      </c>
      <c r="S20" s="692">
        <v>0.12</v>
      </c>
      <c r="T20" s="692">
        <v>0.12</v>
      </c>
      <c r="U20" s="692">
        <v>0.12</v>
      </c>
      <c r="V20" s="692">
        <v>0.12</v>
      </c>
      <c r="W20" s="692">
        <v>0.12</v>
      </c>
      <c r="X20" s="692">
        <v>0.12</v>
      </c>
      <c r="Y20" s="692">
        <v>0.12</v>
      </c>
      <c r="Z20" s="692">
        <v>0.12</v>
      </c>
      <c r="AA20" s="692">
        <v>0.12</v>
      </c>
      <c r="AB20" s="692">
        <v>0.12</v>
      </c>
      <c r="AC20" s="692">
        <v>0.12</v>
      </c>
      <c r="AE20" s="698" t="s">
        <v>997</v>
      </c>
      <c r="AF20" s="703" t="s">
        <v>1071</v>
      </c>
      <c r="AG20" s="698">
        <v>0.22</v>
      </c>
      <c r="AH20" s="698"/>
    </row>
    <row r="21" spans="1:34" ht="24" customHeight="1">
      <c r="A21" t="s">
        <v>1017</v>
      </c>
      <c r="B21" s="185" t="s">
        <v>983</v>
      </c>
      <c r="C21" s="692">
        <v>0.12</v>
      </c>
      <c r="D21" s="692">
        <v>0.12</v>
      </c>
      <c r="E21" s="692">
        <v>0.12</v>
      </c>
      <c r="F21" s="692">
        <v>0.12</v>
      </c>
      <c r="G21" s="692">
        <v>0.12</v>
      </c>
      <c r="H21" s="692">
        <v>0.12</v>
      </c>
      <c r="I21" s="692">
        <v>0.12</v>
      </c>
      <c r="J21" s="691"/>
      <c r="K21" s="692">
        <v>0.12</v>
      </c>
      <c r="L21" s="692">
        <v>0.12</v>
      </c>
      <c r="M21" s="692">
        <v>0.12</v>
      </c>
      <c r="N21" s="692">
        <v>0.12</v>
      </c>
      <c r="O21" s="692">
        <v>0.12</v>
      </c>
      <c r="P21" s="692">
        <v>0.12</v>
      </c>
      <c r="Q21" s="692">
        <v>0.12</v>
      </c>
      <c r="R21" s="692">
        <v>0.12</v>
      </c>
      <c r="S21" s="692">
        <v>0.12</v>
      </c>
      <c r="T21" s="692">
        <v>0.12</v>
      </c>
      <c r="U21" s="692">
        <v>0.12</v>
      </c>
      <c r="V21" s="692">
        <v>0.12</v>
      </c>
      <c r="W21" s="692">
        <v>0.12</v>
      </c>
      <c r="X21" s="692">
        <v>0.12</v>
      </c>
      <c r="Y21" s="692">
        <v>0.12</v>
      </c>
      <c r="Z21" s="692">
        <v>0.12</v>
      </c>
      <c r="AA21" s="692">
        <v>0.12</v>
      </c>
      <c r="AB21" s="692">
        <v>0.12</v>
      </c>
      <c r="AC21" s="692">
        <v>0.12</v>
      </c>
      <c r="AE21" s="699" t="s">
        <v>985</v>
      </c>
      <c r="AF21" s="704" t="s">
        <v>1072</v>
      </c>
      <c r="AG21" s="699">
        <v>0.20499999999999999</v>
      </c>
      <c r="AH21" s="699"/>
    </row>
    <row r="22" spans="1:34" ht="24" customHeight="1">
      <c r="A22" t="s">
        <v>1016</v>
      </c>
      <c r="B22" s="185" t="s">
        <v>996</v>
      </c>
      <c r="C22" s="692">
        <v>0.12</v>
      </c>
      <c r="D22" s="692">
        <v>0.12</v>
      </c>
      <c r="E22" s="692">
        <v>0.12</v>
      </c>
      <c r="F22" s="692">
        <v>0.12</v>
      </c>
      <c r="G22" s="692">
        <v>0.12</v>
      </c>
      <c r="H22" s="692">
        <v>0.12</v>
      </c>
      <c r="I22" s="692">
        <v>0.12</v>
      </c>
      <c r="J22" s="692">
        <v>0.12</v>
      </c>
      <c r="K22" s="691"/>
      <c r="L22" s="692">
        <v>0.12</v>
      </c>
      <c r="M22" s="692">
        <v>0.12</v>
      </c>
      <c r="N22" s="692">
        <v>0.12</v>
      </c>
      <c r="O22" s="692">
        <v>0.12</v>
      </c>
      <c r="P22" s="692">
        <v>0.12</v>
      </c>
      <c r="Q22" s="692">
        <v>0.12</v>
      </c>
      <c r="R22" s="692">
        <v>0.12</v>
      </c>
      <c r="S22" s="692">
        <v>0.12</v>
      </c>
      <c r="T22" s="692">
        <v>0.12</v>
      </c>
      <c r="U22" s="692">
        <v>0.12</v>
      </c>
      <c r="V22" s="692">
        <v>0.12</v>
      </c>
      <c r="W22" s="692">
        <v>0.12</v>
      </c>
      <c r="X22" s="692">
        <v>0.12</v>
      </c>
      <c r="Y22" s="692">
        <v>0.12</v>
      </c>
      <c r="Z22" s="692">
        <v>0.12</v>
      </c>
      <c r="AA22" s="692">
        <v>0.12</v>
      </c>
      <c r="AB22" s="692">
        <v>0.12</v>
      </c>
      <c r="AC22" s="692">
        <v>0.12</v>
      </c>
      <c r="AE22" s="698" t="s">
        <v>1011</v>
      </c>
      <c r="AF22" s="703" t="s">
        <v>1073</v>
      </c>
      <c r="AG22" s="698">
        <v>0.2</v>
      </c>
      <c r="AH22" s="698"/>
    </row>
    <row r="23" spans="1:34" ht="24" customHeight="1">
      <c r="A23" t="s">
        <v>1015</v>
      </c>
      <c r="B23" s="185" t="s">
        <v>997</v>
      </c>
      <c r="C23" s="692">
        <v>0.12</v>
      </c>
      <c r="D23" s="692">
        <v>0.12</v>
      </c>
      <c r="E23" s="692">
        <v>0.12</v>
      </c>
      <c r="F23" s="692">
        <v>0.12</v>
      </c>
      <c r="G23" s="692">
        <v>0.12</v>
      </c>
      <c r="H23" s="692">
        <v>0.12</v>
      </c>
      <c r="I23" s="692">
        <v>0.12</v>
      </c>
      <c r="J23" s="692">
        <v>0.12</v>
      </c>
      <c r="K23" s="692">
        <v>0.12</v>
      </c>
      <c r="L23" s="691"/>
      <c r="M23" s="692">
        <v>0.12</v>
      </c>
      <c r="N23" s="692">
        <v>0.12</v>
      </c>
      <c r="O23" s="692">
        <v>0.12</v>
      </c>
      <c r="P23" s="692">
        <v>0.12</v>
      </c>
      <c r="Q23" s="692">
        <v>0.12</v>
      </c>
      <c r="R23" s="692">
        <v>0.12</v>
      </c>
      <c r="S23" s="692">
        <v>0.12</v>
      </c>
      <c r="T23" s="692">
        <v>0.12</v>
      </c>
      <c r="U23" s="692">
        <v>0.12</v>
      </c>
      <c r="V23" s="692">
        <v>0.12</v>
      </c>
      <c r="W23" s="692">
        <v>0.12</v>
      </c>
      <c r="X23" s="692">
        <v>0.12</v>
      </c>
      <c r="Y23" s="692">
        <v>0.12</v>
      </c>
      <c r="Z23" s="692">
        <v>0.12</v>
      </c>
      <c r="AA23" s="692">
        <v>0.12</v>
      </c>
      <c r="AB23" s="692">
        <v>0.12</v>
      </c>
      <c r="AC23" s="692">
        <v>0.12</v>
      </c>
      <c r="AE23" s="699" t="s">
        <v>994</v>
      </c>
      <c r="AF23" s="704" t="s">
        <v>993</v>
      </c>
      <c r="AG23" s="699">
        <v>0.2</v>
      </c>
      <c r="AH23" s="699"/>
    </row>
    <row r="24" spans="1:34" ht="24" customHeight="1">
      <c r="A24" t="s">
        <v>1017</v>
      </c>
      <c r="B24" s="185" t="s">
        <v>757</v>
      </c>
      <c r="C24" s="692">
        <v>7.0000000000000007E-2</v>
      </c>
      <c r="D24" s="692">
        <v>7.0000000000000007E-2</v>
      </c>
      <c r="E24" s="692">
        <v>7.0000000000000007E-2</v>
      </c>
      <c r="F24" s="692">
        <v>7.0000000000000007E-2</v>
      </c>
      <c r="G24" s="692">
        <v>7.0000000000000007E-2</v>
      </c>
      <c r="H24" s="692">
        <v>7.0000000000000007E-2</v>
      </c>
      <c r="I24" s="692">
        <v>7.0000000000000007E-2</v>
      </c>
      <c r="J24" s="692">
        <v>7.0000000000000007E-2</v>
      </c>
      <c r="K24" s="692">
        <v>7.0000000000000007E-2</v>
      </c>
      <c r="L24" s="692">
        <v>7.0000000000000007E-2</v>
      </c>
      <c r="M24" s="691"/>
      <c r="N24" s="692">
        <v>7.0000000000000007E-2</v>
      </c>
      <c r="O24" s="692">
        <v>7.0000000000000007E-2</v>
      </c>
      <c r="P24" s="692">
        <v>7.0000000000000007E-2</v>
      </c>
      <c r="Q24" s="692">
        <v>7.0000000000000007E-2</v>
      </c>
      <c r="R24" s="692">
        <v>7.0000000000000007E-2</v>
      </c>
      <c r="S24" s="692">
        <v>7.0000000000000007E-2</v>
      </c>
      <c r="T24" s="692">
        <v>0.12</v>
      </c>
      <c r="U24" s="692">
        <v>0.12</v>
      </c>
      <c r="V24" s="692">
        <v>7.0000000000000007E-2</v>
      </c>
      <c r="W24" s="692">
        <v>7.0000000000000007E-2</v>
      </c>
      <c r="X24" s="692">
        <v>7.0000000000000007E-2</v>
      </c>
      <c r="Y24" s="692">
        <v>0.12</v>
      </c>
      <c r="Z24" s="692">
        <v>0.12</v>
      </c>
      <c r="AA24" s="692">
        <v>7.0000000000000007E-2</v>
      </c>
      <c r="AB24" s="692">
        <v>0.12</v>
      </c>
      <c r="AC24" s="692">
        <v>7.0000000000000007E-2</v>
      </c>
      <c r="AE24" s="698" t="s">
        <v>983</v>
      </c>
      <c r="AF24" s="703" t="s">
        <v>1074</v>
      </c>
      <c r="AG24" s="698">
        <v>0.17</v>
      </c>
      <c r="AH24" s="698"/>
    </row>
    <row r="25" spans="1:34" ht="24" customHeight="1">
      <c r="A25" t="s">
        <v>1016</v>
      </c>
      <c r="B25" s="185" t="s">
        <v>651</v>
      </c>
      <c r="C25" s="692">
        <v>0.12</v>
      </c>
      <c r="D25" s="692">
        <v>0.12</v>
      </c>
      <c r="E25" s="692">
        <v>0.12</v>
      </c>
      <c r="F25" s="692">
        <v>0.12</v>
      </c>
      <c r="G25" s="692">
        <v>0.12</v>
      </c>
      <c r="H25" s="692">
        <v>0.12</v>
      </c>
      <c r="I25" s="692">
        <v>0.12</v>
      </c>
      <c r="J25" s="692">
        <v>0.12</v>
      </c>
      <c r="K25" s="692">
        <v>0.12</v>
      </c>
      <c r="L25" s="692">
        <v>0.12</v>
      </c>
      <c r="M25" s="692">
        <v>0.12</v>
      </c>
      <c r="N25" s="691"/>
      <c r="O25" s="692">
        <v>0.12</v>
      </c>
      <c r="P25" s="692">
        <v>0.12</v>
      </c>
      <c r="Q25" s="692">
        <v>0.12</v>
      </c>
      <c r="R25" s="692">
        <v>0.12</v>
      </c>
      <c r="S25" s="692">
        <v>0.12</v>
      </c>
      <c r="T25" s="692">
        <v>0.12</v>
      </c>
      <c r="U25" s="692">
        <v>0.12</v>
      </c>
      <c r="V25" s="692">
        <v>0.12</v>
      </c>
      <c r="W25" s="692">
        <v>0.12</v>
      </c>
      <c r="X25" s="692">
        <v>0.12</v>
      </c>
      <c r="Y25" s="692">
        <v>0.12</v>
      </c>
      <c r="Z25" s="692">
        <v>0.12</v>
      </c>
      <c r="AA25" s="692">
        <v>0.12</v>
      </c>
      <c r="AB25" s="692">
        <v>0.12</v>
      </c>
      <c r="AC25" s="692">
        <v>0.12</v>
      </c>
      <c r="AE25" s="699" t="s">
        <v>996</v>
      </c>
      <c r="AF25" s="704" t="s">
        <v>1075</v>
      </c>
      <c r="AG25" s="699">
        <v>0.19</v>
      </c>
      <c r="AH25" s="699"/>
    </row>
    <row r="26" spans="1:34" ht="24" customHeight="1">
      <c r="A26" t="s">
        <v>1016</v>
      </c>
      <c r="B26" s="185" t="s">
        <v>998</v>
      </c>
      <c r="C26" s="692">
        <v>0.12</v>
      </c>
      <c r="D26" s="692">
        <v>0.12</v>
      </c>
      <c r="E26" s="692">
        <v>0.12</v>
      </c>
      <c r="F26" s="692">
        <v>0.12</v>
      </c>
      <c r="G26" s="692">
        <v>0.12</v>
      </c>
      <c r="H26" s="692">
        <v>0.12</v>
      </c>
      <c r="I26" s="692">
        <v>0.12</v>
      </c>
      <c r="J26" s="692">
        <v>0.12</v>
      </c>
      <c r="K26" s="692">
        <v>0.12</v>
      </c>
      <c r="L26" s="692">
        <v>0.12</v>
      </c>
      <c r="M26" s="692">
        <v>0.12</v>
      </c>
      <c r="N26" s="692">
        <v>0.12</v>
      </c>
      <c r="O26" s="691"/>
      <c r="P26" s="692">
        <v>0.12</v>
      </c>
      <c r="Q26" s="692">
        <v>0.12</v>
      </c>
      <c r="R26" s="692">
        <v>0.12</v>
      </c>
      <c r="S26" s="692">
        <v>0.12</v>
      </c>
      <c r="T26" s="692">
        <v>0.12</v>
      </c>
      <c r="U26" s="692">
        <v>0.12</v>
      </c>
      <c r="V26" s="692">
        <v>0.12</v>
      </c>
      <c r="W26" s="692">
        <v>0.12</v>
      </c>
      <c r="X26" s="692">
        <v>0.12</v>
      </c>
      <c r="Y26" s="692">
        <v>0.12</v>
      </c>
      <c r="Z26" s="692">
        <v>0.12</v>
      </c>
      <c r="AA26" s="692">
        <v>0.12</v>
      </c>
      <c r="AB26" s="692">
        <v>0.12</v>
      </c>
      <c r="AC26" s="692">
        <v>0.12</v>
      </c>
      <c r="AE26" s="698" t="s">
        <v>998</v>
      </c>
      <c r="AF26" s="703" t="s">
        <v>1076</v>
      </c>
      <c r="AG26" s="698">
        <v>0.17</v>
      </c>
      <c r="AH26" s="698"/>
    </row>
    <row r="27" spans="1:34" ht="24" customHeight="1">
      <c r="A27" t="s">
        <v>1014</v>
      </c>
      <c r="B27" s="185" t="s">
        <v>1012</v>
      </c>
      <c r="C27" s="692">
        <v>0.12</v>
      </c>
      <c r="D27" s="692">
        <v>0.12</v>
      </c>
      <c r="E27" s="692">
        <v>0.12</v>
      </c>
      <c r="F27" s="692">
        <v>0.12</v>
      </c>
      <c r="G27" s="692">
        <v>0.12</v>
      </c>
      <c r="H27" s="692">
        <v>0.12</v>
      </c>
      <c r="I27" s="692">
        <v>0.12</v>
      </c>
      <c r="J27" s="692">
        <v>0.12</v>
      </c>
      <c r="K27" s="692">
        <v>0.12</v>
      </c>
      <c r="L27" s="692">
        <v>0.12</v>
      </c>
      <c r="M27" s="692">
        <v>0.12</v>
      </c>
      <c r="N27" s="692">
        <v>0.12</v>
      </c>
      <c r="O27" s="692">
        <v>0.12</v>
      </c>
      <c r="P27" s="691"/>
      <c r="Q27" s="692">
        <v>0.12</v>
      </c>
      <c r="R27" s="692">
        <v>0.12</v>
      </c>
      <c r="S27" s="692">
        <v>0.12</v>
      </c>
      <c r="T27" s="692">
        <v>0.12</v>
      </c>
      <c r="U27" s="692">
        <v>0.12</v>
      </c>
      <c r="V27" s="692">
        <v>0.12</v>
      </c>
      <c r="W27" s="692">
        <v>0.12</v>
      </c>
      <c r="X27" s="692">
        <v>0.12</v>
      </c>
      <c r="Y27" s="692">
        <v>0.12</v>
      </c>
      <c r="Z27" s="692">
        <v>0.12</v>
      </c>
      <c r="AA27" s="692">
        <v>0.12</v>
      </c>
      <c r="AB27" s="692">
        <v>0.12</v>
      </c>
      <c r="AC27" s="692">
        <v>0.12</v>
      </c>
      <c r="AE27" s="699" t="s">
        <v>651</v>
      </c>
      <c r="AF27" s="704" t="s">
        <v>1077</v>
      </c>
      <c r="AG27" s="699">
        <v>0.17</v>
      </c>
      <c r="AH27" s="699"/>
    </row>
    <row r="28" spans="1:34" ht="24" customHeight="1">
      <c r="A28" t="s">
        <v>1015</v>
      </c>
      <c r="B28" s="185" t="s">
        <v>999</v>
      </c>
      <c r="C28" s="692">
        <v>0.12</v>
      </c>
      <c r="D28" s="692">
        <v>0.12</v>
      </c>
      <c r="E28" s="692">
        <v>0.12</v>
      </c>
      <c r="F28" s="692">
        <v>0.12</v>
      </c>
      <c r="G28" s="692">
        <v>0.12</v>
      </c>
      <c r="H28" s="692">
        <v>0.12</v>
      </c>
      <c r="I28" s="692">
        <v>0.12</v>
      </c>
      <c r="J28" s="692">
        <v>0.12</v>
      </c>
      <c r="K28" s="692">
        <v>0.12</v>
      </c>
      <c r="L28" s="692">
        <v>0.12</v>
      </c>
      <c r="M28" s="692">
        <v>0.12</v>
      </c>
      <c r="N28" s="692">
        <v>0.12</v>
      </c>
      <c r="O28" s="692">
        <v>0.12</v>
      </c>
      <c r="P28" s="692">
        <v>0.12</v>
      </c>
      <c r="Q28" s="691"/>
      <c r="R28" s="692">
        <v>0.12</v>
      </c>
      <c r="S28" s="692">
        <v>0.12</v>
      </c>
      <c r="T28" s="692">
        <v>0.12</v>
      </c>
      <c r="U28" s="692">
        <v>0.12</v>
      </c>
      <c r="V28" s="692">
        <v>0.12</v>
      </c>
      <c r="W28" s="692">
        <v>0.12</v>
      </c>
      <c r="X28" s="692">
        <v>0.12</v>
      </c>
      <c r="Y28" s="692">
        <v>0.12</v>
      </c>
      <c r="Z28" s="692">
        <v>0.12</v>
      </c>
      <c r="AA28" s="692">
        <v>0.12</v>
      </c>
      <c r="AB28" s="692">
        <v>0.12</v>
      </c>
      <c r="AC28" s="692">
        <v>0.12</v>
      </c>
      <c r="AE28" s="698" t="s">
        <v>757</v>
      </c>
      <c r="AF28" s="703" t="s">
        <v>1078</v>
      </c>
      <c r="AG28" s="698">
        <v>0.18</v>
      </c>
      <c r="AH28" s="698"/>
    </row>
    <row r="29" spans="1:34" ht="24" customHeight="1">
      <c r="A29" t="s">
        <v>1015</v>
      </c>
      <c r="B29" s="185" t="s">
        <v>1000</v>
      </c>
      <c r="C29" s="692">
        <v>0.12</v>
      </c>
      <c r="D29" s="692">
        <v>0.12</v>
      </c>
      <c r="E29" s="692">
        <v>0.12</v>
      </c>
      <c r="F29" s="692">
        <v>0.12</v>
      </c>
      <c r="G29" s="692">
        <v>0.12</v>
      </c>
      <c r="H29" s="692">
        <v>0.12</v>
      </c>
      <c r="I29" s="692">
        <v>0.12</v>
      </c>
      <c r="J29" s="692">
        <v>0.12</v>
      </c>
      <c r="K29" s="692">
        <v>0.12</v>
      </c>
      <c r="L29" s="692">
        <v>0.12</v>
      </c>
      <c r="M29" s="692">
        <v>0.12</v>
      </c>
      <c r="N29" s="692">
        <v>0.12</v>
      </c>
      <c r="O29" s="692">
        <v>0.12</v>
      </c>
      <c r="P29" s="692">
        <v>0.12</v>
      </c>
      <c r="Q29" s="692">
        <v>0.12</v>
      </c>
      <c r="R29" s="691"/>
      <c r="S29" s="692">
        <v>0.12</v>
      </c>
      <c r="T29" s="692">
        <v>0.12</v>
      </c>
      <c r="U29" s="692">
        <v>0.12</v>
      </c>
      <c r="V29" s="692">
        <v>0.12</v>
      </c>
      <c r="W29" s="692">
        <v>0.12</v>
      </c>
      <c r="X29" s="692">
        <v>0.12</v>
      </c>
      <c r="Y29" s="692">
        <v>0.12</v>
      </c>
      <c r="Z29" s="692">
        <v>0.12</v>
      </c>
      <c r="AA29" s="692">
        <v>0.12</v>
      </c>
      <c r="AB29" s="692">
        <v>0.12</v>
      </c>
      <c r="AC29" s="692">
        <v>0.12</v>
      </c>
      <c r="AE29" s="699" t="s">
        <v>1012</v>
      </c>
      <c r="AF29" s="704" t="s">
        <v>1079</v>
      </c>
      <c r="AG29" s="699">
        <v>0.19</v>
      </c>
      <c r="AH29" s="699"/>
    </row>
    <row r="30" spans="1:34" ht="24" customHeight="1">
      <c r="A30" t="s">
        <v>1015</v>
      </c>
      <c r="B30" s="185" t="s">
        <v>1001</v>
      </c>
      <c r="C30" s="692">
        <v>0.12</v>
      </c>
      <c r="D30" s="692">
        <v>0.12</v>
      </c>
      <c r="E30" s="692">
        <v>0.12</v>
      </c>
      <c r="F30" s="692">
        <v>0.12</v>
      </c>
      <c r="G30" s="692">
        <v>0.12</v>
      </c>
      <c r="H30" s="692">
        <v>0.12</v>
      </c>
      <c r="I30" s="692">
        <v>0.12</v>
      </c>
      <c r="J30" s="692">
        <v>0.12</v>
      </c>
      <c r="K30" s="692">
        <v>0.12</v>
      </c>
      <c r="L30" s="692">
        <v>0.12</v>
      </c>
      <c r="M30" s="692">
        <v>0.12</v>
      </c>
      <c r="N30" s="692">
        <v>0.12</v>
      </c>
      <c r="O30" s="692">
        <v>0.12</v>
      </c>
      <c r="P30" s="692">
        <v>0.12</v>
      </c>
      <c r="Q30" s="692">
        <v>0.12</v>
      </c>
      <c r="R30" s="692">
        <v>0.12</v>
      </c>
      <c r="S30" s="691"/>
      <c r="T30" s="692">
        <v>0.12</v>
      </c>
      <c r="U30" s="692">
        <v>0.12</v>
      </c>
      <c r="V30" s="692">
        <v>0.12</v>
      </c>
      <c r="W30" s="692">
        <v>0.12</v>
      </c>
      <c r="X30" s="692">
        <v>0.12</v>
      </c>
      <c r="Y30" s="692">
        <v>0.12</v>
      </c>
      <c r="Z30" s="692">
        <v>0.12</v>
      </c>
      <c r="AA30" s="692">
        <v>0.12</v>
      </c>
      <c r="AB30" s="692">
        <v>0.12</v>
      </c>
      <c r="AC30" s="692">
        <v>0.12</v>
      </c>
      <c r="AE30" s="698" t="s">
        <v>999</v>
      </c>
      <c r="AF30" s="703" t="s">
        <v>1080</v>
      </c>
      <c r="AG30" s="698">
        <v>0.2</v>
      </c>
      <c r="AH30" s="698"/>
    </row>
    <row r="31" spans="1:34" ht="24" customHeight="1">
      <c r="A31" t="s">
        <v>1018</v>
      </c>
      <c r="B31" s="185" t="s">
        <v>987</v>
      </c>
      <c r="C31" s="692">
        <v>7.0000000000000007E-2</v>
      </c>
      <c r="D31" s="692">
        <v>7.0000000000000007E-2</v>
      </c>
      <c r="E31" s="692">
        <v>7.0000000000000007E-2</v>
      </c>
      <c r="F31" s="692">
        <v>7.0000000000000007E-2</v>
      </c>
      <c r="G31" s="692">
        <v>7.0000000000000007E-2</v>
      </c>
      <c r="H31" s="692">
        <v>7.0000000000000007E-2</v>
      </c>
      <c r="I31" s="692">
        <v>7.0000000000000007E-2</v>
      </c>
      <c r="J31" s="692">
        <v>7.0000000000000007E-2</v>
      </c>
      <c r="K31" s="692">
        <v>7.0000000000000007E-2</v>
      </c>
      <c r="L31" s="692">
        <v>7.0000000000000007E-2</v>
      </c>
      <c r="M31" s="692">
        <v>0.12</v>
      </c>
      <c r="N31" s="692">
        <v>7.0000000000000007E-2</v>
      </c>
      <c r="O31" s="692">
        <v>7.0000000000000007E-2</v>
      </c>
      <c r="P31" s="692">
        <v>7.0000000000000007E-2</v>
      </c>
      <c r="Q31" s="692">
        <v>7.0000000000000007E-2</v>
      </c>
      <c r="R31" s="692">
        <v>7.0000000000000007E-2</v>
      </c>
      <c r="S31" s="692">
        <v>7.0000000000000007E-2</v>
      </c>
      <c r="T31" s="691"/>
      <c r="U31" s="692">
        <v>0.12</v>
      </c>
      <c r="V31" s="692">
        <v>7.0000000000000007E-2</v>
      </c>
      <c r="W31" s="692">
        <v>7.0000000000000007E-2</v>
      </c>
      <c r="X31" s="692">
        <v>7.0000000000000007E-2</v>
      </c>
      <c r="Y31" s="692">
        <v>0.12</v>
      </c>
      <c r="Z31" s="692">
        <v>0.12</v>
      </c>
      <c r="AA31" s="692">
        <v>7.0000000000000007E-2</v>
      </c>
      <c r="AB31" s="692">
        <v>0.12</v>
      </c>
      <c r="AC31" s="692">
        <v>7.0000000000000007E-2</v>
      </c>
      <c r="AE31" s="699" t="s">
        <v>987</v>
      </c>
      <c r="AF31" s="704" t="s">
        <v>1081</v>
      </c>
      <c r="AG31" s="699">
        <v>0.19500000000000001</v>
      </c>
      <c r="AH31" s="699"/>
    </row>
    <row r="32" spans="1:34" ht="24" customHeight="1">
      <c r="A32" t="s">
        <v>1017</v>
      </c>
      <c r="B32" s="185" t="s">
        <v>986</v>
      </c>
      <c r="C32" s="692">
        <v>7.0000000000000007E-2</v>
      </c>
      <c r="D32" s="692">
        <v>7.0000000000000007E-2</v>
      </c>
      <c r="E32" s="692">
        <v>7.0000000000000007E-2</v>
      </c>
      <c r="F32" s="692">
        <v>7.0000000000000007E-2</v>
      </c>
      <c r="G32" s="692">
        <v>7.0000000000000007E-2</v>
      </c>
      <c r="H32" s="692">
        <v>7.0000000000000007E-2</v>
      </c>
      <c r="I32" s="692">
        <v>0.12</v>
      </c>
      <c r="J32" s="692">
        <v>7.0000000000000007E-2</v>
      </c>
      <c r="K32" s="692">
        <v>7.0000000000000007E-2</v>
      </c>
      <c r="L32" s="692">
        <v>7.0000000000000007E-2</v>
      </c>
      <c r="M32" s="692">
        <v>0.12</v>
      </c>
      <c r="N32" s="692">
        <v>7.0000000000000007E-2</v>
      </c>
      <c r="O32" s="692">
        <v>7.0000000000000007E-2</v>
      </c>
      <c r="P32" s="692">
        <v>7.0000000000000007E-2</v>
      </c>
      <c r="Q32" s="692">
        <v>7.0000000000000007E-2</v>
      </c>
      <c r="R32" s="692">
        <v>7.0000000000000007E-2</v>
      </c>
      <c r="S32" s="692">
        <v>7.0000000000000007E-2</v>
      </c>
      <c r="T32" s="692">
        <v>0.12</v>
      </c>
      <c r="U32" s="691"/>
      <c r="V32" s="692">
        <v>7.0000000000000007E-2</v>
      </c>
      <c r="W32" s="692">
        <v>7.0000000000000007E-2</v>
      </c>
      <c r="X32" s="692">
        <v>7.0000000000000007E-2</v>
      </c>
      <c r="Y32" s="692">
        <v>0.12</v>
      </c>
      <c r="Z32" s="692">
        <v>0.12</v>
      </c>
      <c r="AA32" s="692">
        <v>7.0000000000000007E-2</v>
      </c>
      <c r="AB32" s="692">
        <v>0.12</v>
      </c>
      <c r="AC32" s="692">
        <v>7.0000000000000007E-2</v>
      </c>
      <c r="AE32" s="698" t="s">
        <v>1000</v>
      </c>
      <c r="AF32" s="703" t="s">
        <v>1082</v>
      </c>
      <c r="AG32" s="698">
        <v>0.20499999999999999</v>
      </c>
      <c r="AH32" s="698"/>
    </row>
    <row r="33" spans="1:34" ht="24" customHeight="1">
      <c r="A33" t="s">
        <v>1015</v>
      </c>
      <c r="B33" s="185" t="s">
        <v>988</v>
      </c>
      <c r="C33" s="692">
        <v>0.12</v>
      </c>
      <c r="D33" s="692">
        <v>0.12</v>
      </c>
      <c r="E33" s="692">
        <v>0.12</v>
      </c>
      <c r="F33" s="692">
        <v>0.12</v>
      </c>
      <c r="G33" s="692">
        <v>0.12</v>
      </c>
      <c r="H33" s="692">
        <v>0.12</v>
      </c>
      <c r="I33" s="692">
        <v>0.12</v>
      </c>
      <c r="J33" s="692">
        <v>0.12</v>
      </c>
      <c r="K33" s="692">
        <v>0.12</v>
      </c>
      <c r="L33" s="692">
        <v>0.12</v>
      </c>
      <c r="M33" s="692">
        <v>0.12</v>
      </c>
      <c r="N33" s="692">
        <v>0.12</v>
      </c>
      <c r="O33" s="692">
        <v>0.12</v>
      </c>
      <c r="P33" s="692">
        <v>0.12</v>
      </c>
      <c r="Q33" s="692">
        <v>0.12</v>
      </c>
      <c r="R33" s="692">
        <v>0.12</v>
      </c>
      <c r="S33" s="692">
        <v>0.12</v>
      </c>
      <c r="T33" s="692">
        <v>0.12</v>
      </c>
      <c r="U33" s="692">
        <v>0.12</v>
      </c>
      <c r="V33" s="691"/>
      <c r="W33" s="692">
        <v>0.12</v>
      </c>
      <c r="X33" s="692">
        <v>0.12</v>
      </c>
      <c r="Y33" s="692">
        <v>0.12</v>
      </c>
      <c r="Z33" s="692">
        <v>0.12</v>
      </c>
      <c r="AA33" s="692">
        <v>0.12</v>
      </c>
      <c r="AB33" s="692">
        <v>0.12</v>
      </c>
      <c r="AC33" s="692">
        <v>0.12</v>
      </c>
      <c r="AE33" s="699" t="s">
        <v>986</v>
      </c>
      <c r="AF33" s="704" t="s">
        <v>623</v>
      </c>
      <c r="AG33" s="699">
        <v>0.22</v>
      </c>
      <c r="AH33" s="699" t="s">
        <v>1083</v>
      </c>
    </row>
    <row r="34" spans="1:34" ht="24" customHeight="1">
      <c r="A34" t="s">
        <v>1014</v>
      </c>
      <c r="B34" s="185" t="s">
        <v>991</v>
      </c>
      <c r="C34" s="692">
        <v>0.12</v>
      </c>
      <c r="D34" s="692">
        <v>0.12</v>
      </c>
      <c r="E34" s="692">
        <v>0.12</v>
      </c>
      <c r="F34" s="692">
        <v>0.12</v>
      </c>
      <c r="G34" s="692">
        <v>0.12</v>
      </c>
      <c r="H34" s="692">
        <v>0.12</v>
      </c>
      <c r="I34" s="692">
        <v>0.12</v>
      </c>
      <c r="J34" s="692">
        <v>0.12</v>
      </c>
      <c r="K34" s="692">
        <v>0.12</v>
      </c>
      <c r="L34" s="692">
        <v>0.12</v>
      </c>
      <c r="M34" s="692">
        <v>0.12</v>
      </c>
      <c r="N34" s="692">
        <v>0.12</v>
      </c>
      <c r="O34" s="692">
        <v>0.12</v>
      </c>
      <c r="P34" s="692">
        <v>0.12</v>
      </c>
      <c r="Q34" s="692">
        <v>0.12</v>
      </c>
      <c r="R34" s="692">
        <v>0.12</v>
      </c>
      <c r="S34" s="692">
        <v>0.12</v>
      </c>
      <c r="T34" s="692">
        <v>0.12</v>
      </c>
      <c r="U34" s="692">
        <v>0.12</v>
      </c>
      <c r="V34" s="692">
        <v>0.12</v>
      </c>
      <c r="W34" s="691"/>
      <c r="X34" s="692">
        <v>0.12</v>
      </c>
      <c r="Y34" s="692">
        <v>0.12</v>
      </c>
      <c r="Z34" s="692">
        <v>0.12</v>
      </c>
      <c r="AA34" s="692">
        <v>0.12</v>
      </c>
      <c r="AB34" s="692">
        <v>0.12</v>
      </c>
      <c r="AC34" s="692">
        <v>0.12</v>
      </c>
      <c r="AE34" s="698" t="s">
        <v>649</v>
      </c>
      <c r="AF34" s="703" t="s">
        <v>1084</v>
      </c>
      <c r="AG34" s="698">
        <v>0.17</v>
      </c>
      <c r="AH34" s="698"/>
    </row>
    <row r="35" spans="1:34" ht="24" customHeight="1">
      <c r="A35" t="s">
        <v>1014</v>
      </c>
      <c r="B35" s="185" t="s">
        <v>984</v>
      </c>
      <c r="C35" s="692">
        <v>0.12</v>
      </c>
      <c r="D35" s="692">
        <v>0.12</v>
      </c>
      <c r="E35" s="692">
        <v>0.12</v>
      </c>
      <c r="F35" s="692">
        <v>0.12</v>
      </c>
      <c r="G35" s="692">
        <v>0.12</v>
      </c>
      <c r="H35" s="692">
        <v>0.12</v>
      </c>
      <c r="I35" s="692">
        <v>0.12</v>
      </c>
      <c r="J35" s="692">
        <v>0.12</v>
      </c>
      <c r="K35" s="692">
        <v>0.12</v>
      </c>
      <c r="L35" s="692">
        <v>0.12</v>
      </c>
      <c r="M35" s="692">
        <v>0.12</v>
      </c>
      <c r="N35" s="692">
        <v>0.12</v>
      </c>
      <c r="O35" s="692">
        <v>0.12</v>
      </c>
      <c r="P35" s="692">
        <v>0.12</v>
      </c>
      <c r="Q35" s="692">
        <v>0.12</v>
      </c>
      <c r="R35" s="692">
        <v>0.12</v>
      </c>
      <c r="S35" s="692">
        <v>0.12</v>
      </c>
      <c r="T35" s="692">
        <v>0.12</v>
      </c>
      <c r="U35" s="692">
        <v>0.12</v>
      </c>
      <c r="V35" s="692">
        <v>0.12</v>
      </c>
      <c r="W35" s="692">
        <v>0.12</v>
      </c>
      <c r="X35" s="691"/>
      <c r="Y35" s="692">
        <v>0.12</v>
      </c>
      <c r="Z35" s="692">
        <v>0.12</v>
      </c>
      <c r="AA35" s="692">
        <v>0.12</v>
      </c>
      <c r="AB35" s="692">
        <v>0.12</v>
      </c>
      <c r="AC35" s="692">
        <v>0.12</v>
      </c>
      <c r="AE35" s="699" t="s">
        <v>991</v>
      </c>
      <c r="AF35" s="704" t="s">
        <v>1085</v>
      </c>
      <c r="AG35" s="699">
        <v>0.19500000000000001</v>
      </c>
      <c r="AH35" s="699"/>
    </row>
    <row r="36" spans="1:34" ht="24" customHeight="1">
      <c r="A36" t="s">
        <v>1017</v>
      </c>
      <c r="B36" s="185" t="s">
        <v>649</v>
      </c>
      <c r="C36" s="692">
        <v>7.0000000000000007E-2</v>
      </c>
      <c r="D36" s="692">
        <v>7.0000000000000007E-2</v>
      </c>
      <c r="E36" s="692">
        <v>7.0000000000000007E-2</v>
      </c>
      <c r="F36" s="692">
        <v>7.0000000000000007E-2</v>
      </c>
      <c r="G36" s="692">
        <v>7.0000000000000007E-2</v>
      </c>
      <c r="H36" s="692">
        <v>7.0000000000000007E-2</v>
      </c>
      <c r="I36" s="692">
        <v>7.0000000000000007E-2</v>
      </c>
      <c r="J36" s="692">
        <v>7.0000000000000007E-2</v>
      </c>
      <c r="K36" s="692">
        <v>7.0000000000000007E-2</v>
      </c>
      <c r="L36" s="692">
        <v>7.0000000000000007E-2</v>
      </c>
      <c r="M36" s="692">
        <v>0.12</v>
      </c>
      <c r="N36" s="692">
        <v>7.0000000000000007E-2</v>
      </c>
      <c r="O36" s="692">
        <v>7.0000000000000007E-2</v>
      </c>
      <c r="P36" s="692">
        <v>7.0000000000000007E-2</v>
      </c>
      <c r="Q36" s="692">
        <v>7.0000000000000007E-2</v>
      </c>
      <c r="R36" s="692">
        <v>7.0000000000000007E-2</v>
      </c>
      <c r="S36" s="692">
        <v>7.0000000000000007E-2</v>
      </c>
      <c r="T36" s="692">
        <v>0.12</v>
      </c>
      <c r="U36" s="692">
        <v>0.12</v>
      </c>
      <c r="V36" s="692">
        <v>7.0000000000000007E-2</v>
      </c>
      <c r="W36" s="692">
        <v>7.0000000000000007E-2</v>
      </c>
      <c r="X36" s="692">
        <v>7.0000000000000007E-2</v>
      </c>
      <c r="Y36" s="691"/>
      <c r="Z36" s="692">
        <v>0.12</v>
      </c>
      <c r="AA36" s="692">
        <v>7.0000000000000007E-2</v>
      </c>
      <c r="AB36" s="692">
        <v>0.12</v>
      </c>
      <c r="AC36" s="692">
        <v>7.0000000000000007E-2</v>
      </c>
      <c r="AE36" s="698" t="s">
        <v>984</v>
      </c>
      <c r="AF36" s="703" t="s">
        <v>1086</v>
      </c>
      <c r="AG36" s="698">
        <v>0.2</v>
      </c>
      <c r="AH36" s="698"/>
    </row>
    <row r="37" spans="1:34" ht="24" customHeight="1">
      <c r="A37" t="s">
        <v>1018</v>
      </c>
      <c r="B37" s="185" t="s">
        <v>1002</v>
      </c>
      <c r="C37" s="692">
        <v>7.0000000000000007E-2</v>
      </c>
      <c r="D37" s="692">
        <v>7.0000000000000007E-2</v>
      </c>
      <c r="E37" s="692">
        <v>7.0000000000000007E-2</v>
      </c>
      <c r="F37" s="692">
        <v>7.0000000000000007E-2</v>
      </c>
      <c r="G37" s="692">
        <v>7.0000000000000007E-2</v>
      </c>
      <c r="H37" s="692">
        <v>7.0000000000000007E-2</v>
      </c>
      <c r="I37" s="692">
        <v>7.0000000000000007E-2</v>
      </c>
      <c r="J37" s="692">
        <v>7.0000000000000007E-2</v>
      </c>
      <c r="K37" s="692">
        <v>7.0000000000000007E-2</v>
      </c>
      <c r="L37" s="692">
        <v>7.0000000000000007E-2</v>
      </c>
      <c r="M37" s="692">
        <v>0.12</v>
      </c>
      <c r="N37" s="692">
        <v>7.0000000000000007E-2</v>
      </c>
      <c r="O37" s="692">
        <v>7.0000000000000007E-2</v>
      </c>
      <c r="P37" s="692">
        <v>7.0000000000000007E-2</v>
      </c>
      <c r="Q37" s="692">
        <v>7.0000000000000007E-2</v>
      </c>
      <c r="R37" s="692">
        <v>7.0000000000000007E-2</v>
      </c>
      <c r="S37" s="692">
        <v>7.0000000000000007E-2</v>
      </c>
      <c r="T37" s="692">
        <v>0.12</v>
      </c>
      <c r="U37" s="692">
        <v>0.12</v>
      </c>
      <c r="V37" s="692">
        <v>7.0000000000000007E-2</v>
      </c>
      <c r="W37" s="692">
        <v>7.0000000000000007E-2</v>
      </c>
      <c r="X37" s="692">
        <v>7.0000000000000007E-2</v>
      </c>
      <c r="Y37" s="692">
        <v>0.12</v>
      </c>
      <c r="Z37" s="691"/>
      <c r="AA37" s="692">
        <v>7.0000000000000007E-2</v>
      </c>
      <c r="AB37" s="692">
        <v>0.12</v>
      </c>
      <c r="AC37" s="692">
        <v>7.0000000000000007E-2</v>
      </c>
      <c r="AE37" s="699" t="s">
        <v>1002</v>
      </c>
      <c r="AF37" s="704" t="s">
        <v>1087</v>
      </c>
      <c r="AG37" s="699">
        <v>0.17</v>
      </c>
      <c r="AH37" s="699"/>
    </row>
    <row r="38" spans="1:34" ht="24" customHeight="1">
      <c r="A38" t="s">
        <v>1015</v>
      </c>
      <c r="B38" s="185" t="s">
        <v>990</v>
      </c>
      <c r="C38" s="692">
        <v>0.12</v>
      </c>
      <c r="D38" s="692">
        <v>0.12</v>
      </c>
      <c r="E38" s="692">
        <v>0.12</v>
      </c>
      <c r="F38" s="692">
        <v>0.12</v>
      </c>
      <c r="G38" s="692">
        <v>0.12</v>
      </c>
      <c r="H38" s="692">
        <v>0.12</v>
      </c>
      <c r="I38" s="692">
        <v>0.12</v>
      </c>
      <c r="J38" s="692">
        <v>0.12</v>
      </c>
      <c r="K38" s="692">
        <v>0.12</v>
      </c>
      <c r="L38" s="692">
        <v>0.12</v>
      </c>
      <c r="M38" s="692">
        <v>0.12</v>
      </c>
      <c r="N38" s="692">
        <v>0.12</v>
      </c>
      <c r="O38" s="692">
        <v>0.12</v>
      </c>
      <c r="P38" s="692">
        <v>0.12</v>
      </c>
      <c r="Q38" s="692">
        <v>0.12</v>
      </c>
      <c r="R38" s="692">
        <v>0.12</v>
      </c>
      <c r="S38" s="692">
        <v>0.12</v>
      </c>
      <c r="T38" s="692">
        <v>0.12</v>
      </c>
      <c r="U38" s="692">
        <v>0.12</v>
      </c>
      <c r="V38" s="692">
        <v>0.12</v>
      </c>
      <c r="W38" s="692">
        <v>0.12</v>
      </c>
      <c r="X38" s="692">
        <v>0.12</v>
      </c>
      <c r="Y38" s="692">
        <v>0.12</v>
      </c>
      <c r="Z38" s="692">
        <v>0.12</v>
      </c>
      <c r="AA38" s="691"/>
      <c r="AB38" s="692">
        <v>0.12</v>
      </c>
      <c r="AC38" s="692">
        <v>0.12</v>
      </c>
      <c r="AE38" s="698" t="s">
        <v>650</v>
      </c>
      <c r="AF38" s="703" t="s">
        <v>332</v>
      </c>
      <c r="AG38" s="698">
        <v>0.18</v>
      </c>
      <c r="AH38" s="698"/>
    </row>
    <row r="39" spans="1:34" ht="24" customHeight="1">
      <c r="A39" t="s">
        <v>1017</v>
      </c>
      <c r="B39" s="185" t="s">
        <v>650</v>
      </c>
      <c r="C39" s="692">
        <v>7.0000000000000007E-2</v>
      </c>
      <c r="D39" s="692">
        <v>7.0000000000000007E-2</v>
      </c>
      <c r="E39" s="692">
        <v>7.0000000000000007E-2</v>
      </c>
      <c r="F39" s="692">
        <v>7.0000000000000007E-2</v>
      </c>
      <c r="G39" s="692">
        <v>7.0000000000000007E-2</v>
      </c>
      <c r="H39" s="692">
        <v>7.0000000000000007E-2</v>
      </c>
      <c r="I39" s="692">
        <v>7.0000000000000007E-2</v>
      </c>
      <c r="J39" s="692">
        <v>7.0000000000000007E-2</v>
      </c>
      <c r="K39" s="692">
        <v>7.0000000000000007E-2</v>
      </c>
      <c r="L39" s="692">
        <v>7.0000000000000007E-2</v>
      </c>
      <c r="M39" s="692">
        <v>0.12</v>
      </c>
      <c r="N39" s="692">
        <v>7.0000000000000007E-2</v>
      </c>
      <c r="O39" s="692">
        <v>7.0000000000000007E-2</v>
      </c>
      <c r="P39" s="692">
        <v>7.0000000000000007E-2</v>
      </c>
      <c r="Q39" s="692">
        <v>7.0000000000000007E-2</v>
      </c>
      <c r="R39" s="692">
        <v>7.0000000000000007E-2</v>
      </c>
      <c r="S39" s="692">
        <v>7.0000000000000007E-2</v>
      </c>
      <c r="T39" s="692">
        <v>0.12</v>
      </c>
      <c r="U39" s="692">
        <v>0.12</v>
      </c>
      <c r="V39" s="692">
        <v>7.0000000000000007E-2</v>
      </c>
      <c r="W39" s="692">
        <v>7.0000000000000007E-2</v>
      </c>
      <c r="X39" s="692">
        <v>7.0000000000000007E-2</v>
      </c>
      <c r="Y39" s="692">
        <v>0.12</v>
      </c>
      <c r="Z39" s="692">
        <v>0.12</v>
      </c>
      <c r="AA39" s="692">
        <v>7.0000000000000007E-2</v>
      </c>
      <c r="AB39" s="691"/>
      <c r="AC39" s="692">
        <v>7.0000000000000007E-2</v>
      </c>
      <c r="AE39" s="699" t="s">
        <v>990</v>
      </c>
      <c r="AF39" s="704" t="s">
        <v>1088</v>
      </c>
      <c r="AG39" s="699">
        <v>0.2</v>
      </c>
      <c r="AH39" s="699" t="s">
        <v>1066</v>
      </c>
    </row>
    <row r="40" spans="1:34" ht="24" customHeight="1">
      <c r="A40" t="s">
        <v>1014</v>
      </c>
      <c r="B40" s="185" t="s">
        <v>1013</v>
      </c>
      <c r="C40" s="692">
        <v>0.12</v>
      </c>
      <c r="D40" s="692">
        <v>0.12</v>
      </c>
      <c r="E40" s="692">
        <v>0.12</v>
      </c>
      <c r="F40" s="692">
        <v>0.12</v>
      </c>
      <c r="G40" s="692">
        <v>0.12</v>
      </c>
      <c r="H40" s="692">
        <v>0.12</v>
      </c>
      <c r="I40" s="692">
        <v>0.12</v>
      </c>
      <c r="J40" s="692">
        <v>0.12</v>
      </c>
      <c r="K40" s="692">
        <v>0.12</v>
      </c>
      <c r="L40" s="692">
        <v>0.12</v>
      </c>
      <c r="M40" s="692">
        <v>0.12</v>
      </c>
      <c r="N40" s="692">
        <v>0.12</v>
      </c>
      <c r="O40" s="692">
        <v>0.12</v>
      </c>
      <c r="P40" s="692">
        <v>0.12</v>
      </c>
      <c r="Q40" s="692">
        <v>0.12</v>
      </c>
      <c r="R40" s="692">
        <v>0.12</v>
      </c>
      <c r="S40" s="692">
        <v>0.12</v>
      </c>
      <c r="T40" s="692">
        <v>0.12</v>
      </c>
      <c r="U40" s="692">
        <v>0.12</v>
      </c>
      <c r="V40" s="692">
        <v>0.12</v>
      </c>
      <c r="W40" s="692">
        <v>0.12</v>
      </c>
      <c r="X40" s="692">
        <v>0.12</v>
      </c>
      <c r="Y40" s="692">
        <v>0.12</v>
      </c>
      <c r="Z40" s="692">
        <v>0.12</v>
      </c>
      <c r="AA40" s="692">
        <v>0.12</v>
      </c>
      <c r="AB40" s="692">
        <v>0.12</v>
      </c>
      <c r="AC40" s="691"/>
      <c r="AE40" s="698" t="s">
        <v>1013</v>
      </c>
      <c r="AF40" s="703" t="s">
        <v>1089</v>
      </c>
      <c r="AG40" s="698">
        <v>0.2</v>
      </c>
      <c r="AH40" s="698"/>
    </row>
    <row r="41" spans="1:34">
      <c r="B41" s="96"/>
    </row>
    <row r="42" spans="1:34">
      <c r="B42" s="96"/>
    </row>
    <row r="45" spans="1:34">
      <c r="AE45" s="697"/>
    </row>
    <row r="53" spans="3:32" s="682" customFormat="1" ht="30" customHeight="1">
      <c r="C53" s="690"/>
      <c r="D53" s="690"/>
      <c r="E53" s="690"/>
      <c r="F53" s="690"/>
      <c r="G53" s="690"/>
      <c r="H53" s="690"/>
      <c r="I53" s="690"/>
      <c r="J53" s="690"/>
      <c r="K53" s="690"/>
      <c r="L53" s="690"/>
      <c r="M53" s="690"/>
      <c r="N53" s="690"/>
      <c r="O53" s="690"/>
      <c r="P53" s="690"/>
      <c r="Q53" s="690"/>
      <c r="R53" s="690"/>
      <c r="S53" s="690"/>
      <c r="T53" s="690"/>
      <c r="U53" s="690"/>
      <c r="V53" s="690"/>
      <c r="W53" s="690"/>
      <c r="X53" s="690"/>
      <c r="Y53" s="690"/>
      <c r="Z53" s="690"/>
      <c r="AA53" s="690"/>
      <c r="AB53" s="690"/>
      <c r="AC53" s="690"/>
      <c r="AE53" s="690"/>
      <c r="AF53" s="705"/>
    </row>
  </sheetData>
  <sheetProtection autoFilter="0"/>
  <mergeCells count="4">
    <mergeCell ref="B7:H7"/>
    <mergeCell ref="B8:H8"/>
    <mergeCell ref="B10:H10"/>
    <mergeCell ref="B12:AA12"/>
  </mergeCells>
  <conditionalFormatting sqref="B3:D3">
    <cfRule type="cellIs" dxfId="2" priority="1" operator="greaterThan">
      <formula>0.001</formula>
    </cfRule>
  </conditionalFormatting>
  <dataValidations disablePrompts="1" count="2">
    <dataValidation type="list" allowBlank="1" showInputMessage="1" showErrorMessage="1" sqref="I7" xr:uid="{120D232D-747C-4CD4-9F7B-3D11A84B82CC}">
      <formula1>$B$14:$B$40</formula1>
    </dataValidation>
    <dataValidation type="list" allowBlank="1" showInputMessage="1" showErrorMessage="1" sqref="I8" xr:uid="{C47E0AD1-3754-4538-9741-0B7C16E761D5}">
      <formula1>$C$13:$AC$13</formula1>
    </dataValidation>
  </dataValidations>
  <pageMargins left="0.25" right="0.25" top="0.75" bottom="0.75" header="0.3" footer="0.3"/>
  <pageSetup paperSize="9" orientation="landscape" r:id="rId1"/>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1414D-4F32-480D-A258-9830F47EC6E2}">
  <sheetPr codeName="Sheet17">
    <pageSetUpPr autoPageBreaks="0"/>
  </sheetPr>
  <dimension ref="A1:AG135"/>
  <sheetViews>
    <sheetView showGridLines="0" topLeftCell="A99" zoomScaleNormal="100" workbookViewId="0">
      <selection activeCell="A5" sqref="A5:H124"/>
    </sheetView>
  </sheetViews>
  <sheetFormatPr defaultRowHeight="15"/>
  <cols>
    <col min="1" max="1" width="7.85546875" customWidth="1"/>
    <col min="2" max="2" width="36.42578125" customWidth="1"/>
    <col min="3" max="4" width="17" customWidth="1"/>
    <col min="5" max="5" width="8.5703125" customWidth="1"/>
    <col min="6" max="6" width="47.5703125" customWidth="1"/>
  </cols>
  <sheetData>
    <row r="1" spans="1:33" s="41" customFormat="1" ht="15.75" thickBot="1">
      <c r="A1" s="483"/>
      <c r="B1" s="483"/>
      <c r="C1" s="483"/>
      <c r="D1" s="483"/>
      <c r="E1" s="483"/>
      <c r="F1" s="483"/>
      <c r="G1" s="483"/>
      <c r="H1" s="483"/>
      <c r="I1" s="483"/>
      <c r="J1" s="483"/>
      <c r="K1" s="483"/>
      <c r="L1" s="483"/>
      <c r="M1" s="483"/>
      <c r="N1" s="483"/>
      <c r="O1" s="483"/>
      <c r="P1" s="483"/>
      <c r="Q1" s="483"/>
      <c r="R1" s="483"/>
      <c r="S1" s="483"/>
      <c r="T1" s="483"/>
      <c r="U1" s="483"/>
      <c r="V1" s="483"/>
      <c r="W1" s="483"/>
      <c r="X1" s="483"/>
      <c r="Y1" s="483"/>
      <c r="Z1" s="483"/>
      <c r="AA1" s="483"/>
      <c r="AB1" s="483"/>
      <c r="AC1" s="483"/>
      <c r="AD1" s="483"/>
      <c r="AE1" s="483"/>
      <c r="AF1" s="483"/>
      <c r="AG1" s="483"/>
    </row>
    <row r="2" spans="1:33" s="41" customFormat="1" ht="33.75" customHeight="1" thickTop="1" thickBot="1">
      <c r="A2" s="483"/>
      <c r="B2" s="647"/>
      <c r="C2" s="648"/>
      <c r="D2" s="648"/>
      <c r="E2" s="648"/>
      <c r="F2" s="648"/>
      <c r="G2" s="648"/>
      <c r="H2" s="648"/>
      <c r="I2" s="648"/>
      <c r="J2" s="648"/>
      <c r="K2" s="648"/>
      <c r="L2" s="648"/>
      <c r="M2" s="648"/>
      <c r="N2" s="648"/>
      <c r="O2" s="648"/>
      <c r="P2" s="648"/>
      <c r="Q2" s="648"/>
      <c r="R2" s="648"/>
      <c r="S2" s="648"/>
      <c r="T2" s="648"/>
      <c r="U2" s="648"/>
      <c r="V2" s="648"/>
      <c r="W2" s="648"/>
      <c r="X2" s="648"/>
      <c r="Y2" s="648"/>
      <c r="Z2" s="648"/>
      <c r="AA2" s="648"/>
      <c r="AB2" s="648"/>
      <c r="AC2" s="648"/>
      <c r="AD2" s="648"/>
      <c r="AE2" s="648"/>
      <c r="AF2" s="648"/>
      <c r="AG2" s="648"/>
    </row>
    <row r="3" spans="1:33" ht="25.5" customHeight="1" thickTop="1" thickBot="1">
      <c r="A3" s="483"/>
      <c r="B3" s="460"/>
      <c r="C3" s="460"/>
      <c r="D3" s="460"/>
      <c r="E3" s="460"/>
      <c r="F3" s="460"/>
      <c r="G3" s="460"/>
      <c r="H3" s="460"/>
      <c r="I3" s="460"/>
      <c r="J3" s="460"/>
      <c r="K3" s="460"/>
      <c r="L3" s="460"/>
      <c r="M3" s="460"/>
      <c r="N3" s="460"/>
      <c r="O3" s="460"/>
      <c r="P3" s="460"/>
      <c r="Q3" s="460"/>
      <c r="R3" s="460"/>
      <c r="S3" s="460"/>
      <c r="T3" s="460"/>
      <c r="U3" s="460"/>
      <c r="V3" s="460"/>
      <c r="W3" s="460"/>
      <c r="X3" s="460"/>
      <c r="Y3" s="460"/>
      <c r="Z3" s="460"/>
      <c r="AA3" s="460"/>
      <c r="AB3" s="460"/>
      <c r="AC3" s="460"/>
      <c r="AD3" s="460"/>
      <c r="AE3" s="460"/>
      <c r="AF3" s="460"/>
      <c r="AG3" s="460"/>
    </row>
    <row r="4" spans="1:33" ht="9" customHeight="1" thickTop="1" thickBot="1">
      <c r="A4" s="483"/>
      <c r="B4" s="493"/>
      <c r="C4" s="493"/>
      <c r="D4" s="493"/>
      <c r="E4" s="493"/>
      <c r="F4" s="493"/>
      <c r="G4" s="493"/>
      <c r="H4" s="493"/>
      <c r="I4" s="493"/>
      <c r="J4" s="493"/>
      <c r="K4" s="493"/>
      <c r="L4" s="493"/>
      <c r="M4" s="493"/>
      <c r="N4" s="493"/>
      <c r="O4" s="493"/>
      <c r="P4" s="493"/>
      <c r="Q4" s="493"/>
      <c r="R4" s="493"/>
      <c r="S4" s="493"/>
      <c r="T4" s="493"/>
      <c r="U4" s="493"/>
      <c r="V4" s="493"/>
      <c r="W4" s="493"/>
      <c r="X4" s="493"/>
      <c r="Y4" s="493"/>
      <c r="Z4" s="493"/>
      <c r="AA4" s="493"/>
      <c r="AB4" s="493"/>
      <c r="AC4" s="493"/>
      <c r="AD4" s="493"/>
      <c r="AE4" s="493"/>
      <c r="AF4" s="493"/>
      <c r="AG4" s="493"/>
    </row>
    <row r="5" spans="1:33" s="677" customFormat="1" ht="52.5" customHeight="1" thickTop="1" thickBot="1">
      <c r="A5" s="1567" t="s">
        <v>1003</v>
      </c>
      <c r="B5" s="1567"/>
      <c r="C5" s="1567"/>
      <c r="D5" s="1567"/>
      <c r="E5" s="1567"/>
      <c r="F5" s="1567"/>
      <c r="G5" s="1567"/>
      <c r="H5" s="1567"/>
    </row>
    <row r="6" spans="1:33" ht="15.75" thickTop="1"/>
    <row r="7" spans="1:33" ht="30">
      <c r="A7" s="687" t="s">
        <v>1060</v>
      </c>
      <c r="B7" s="687" t="s">
        <v>1059</v>
      </c>
      <c r="C7" s="687" t="s">
        <v>1058</v>
      </c>
      <c r="D7" s="687" t="s">
        <v>1057</v>
      </c>
      <c r="E7" s="687" t="s">
        <v>1056</v>
      </c>
      <c r="F7" s="687" t="s">
        <v>1055</v>
      </c>
    </row>
    <row r="8" spans="1:33">
      <c r="A8" s="680" t="s">
        <v>1002</v>
      </c>
      <c r="B8" s="681" t="s">
        <v>1047</v>
      </c>
      <c r="C8" s="681">
        <v>7.0000000000000007E-2</v>
      </c>
      <c r="D8" s="681">
        <v>0.18</v>
      </c>
      <c r="E8" s="681"/>
      <c r="F8" s="686" t="s">
        <v>1054</v>
      </c>
    </row>
    <row r="9" spans="1:33">
      <c r="A9" s="680" t="s">
        <v>1002</v>
      </c>
      <c r="B9" s="681" t="s">
        <v>1046</v>
      </c>
      <c r="C9" s="681">
        <v>7.0000000000000007E-2</v>
      </c>
      <c r="D9" s="681">
        <v>0.17</v>
      </c>
      <c r="E9" s="681"/>
      <c r="F9" s="686"/>
    </row>
    <row r="10" spans="1:33">
      <c r="A10" s="680" t="s">
        <v>1002</v>
      </c>
      <c r="B10" s="681" t="s">
        <v>1053</v>
      </c>
      <c r="C10" s="681">
        <v>0.12</v>
      </c>
      <c r="D10" s="681">
        <v>0.18</v>
      </c>
      <c r="E10" s="681"/>
      <c r="F10" s="686"/>
    </row>
    <row r="11" spans="1:33">
      <c r="A11" s="680" t="s">
        <v>1002</v>
      </c>
      <c r="B11" s="681" t="s">
        <v>995</v>
      </c>
      <c r="C11" s="681">
        <v>7.0000000000000007E-2</v>
      </c>
      <c r="D11" s="681">
        <v>0.17</v>
      </c>
      <c r="E11" s="681">
        <v>0.01</v>
      </c>
      <c r="F11" s="686" t="s">
        <v>1020</v>
      </c>
    </row>
    <row r="12" spans="1:33">
      <c r="A12" s="680" t="s">
        <v>1002</v>
      </c>
      <c r="B12" s="681" t="s">
        <v>986</v>
      </c>
      <c r="C12" s="681">
        <v>0.12</v>
      </c>
      <c r="D12" s="681">
        <v>0.18</v>
      </c>
      <c r="E12" s="681">
        <v>0.01</v>
      </c>
      <c r="F12" s="686"/>
    </row>
    <row r="13" spans="1:33">
      <c r="A13" s="680" t="s">
        <v>987</v>
      </c>
      <c r="B13" s="681" t="s">
        <v>1047</v>
      </c>
      <c r="C13" s="681">
        <v>7.0000000000000007E-2</v>
      </c>
      <c r="D13" s="681">
        <v>0.18</v>
      </c>
      <c r="E13" s="681"/>
      <c r="F13" s="686"/>
    </row>
    <row r="14" spans="1:33">
      <c r="A14" s="680" t="s">
        <v>987</v>
      </c>
      <c r="B14" s="681" t="s">
        <v>1046</v>
      </c>
      <c r="C14" s="681">
        <v>7.0000000000000007E-2</v>
      </c>
      <c r="D14" s="681">
        <v>0.17</v>
      </c>
      <c r="E14" s="681"/>
      <c r="F14" s="686"/>
    </row>
    <row r="15" spans="1:33">
      <c r="A15" s="680" t="s">
        <v>987</v>
      </c>
      <c r="B15" s="681" t="s">
        <v>1052</v>
      </c>
      <c r="C15" s="681">
        <v>0.12</v>
      </c>
      <c r="D15" s="681">
        <v>0.18</v>
      </c>
      <c r="E15" s="681"/>
      <c r="F15" s="686"/>
    </row>
    <row r="16" spans="1:33">
      <c r="A16" s="680" t="s">
        <v>987</v>
      </c>
      <c r="B16" s="681" t="s">
        <v>1002</v>
      </c>
      <c r="C16" s="681">
        <v>0.12</v>
      </c>
      <c r="D16" s="681">
        <v>0.17</v>
      </c>
      <c r="E16" s="681"/>
      <c r="F16" s="686"/>
    </row>
    <row r="17" spans="1:6">
      <c r="A17" s="680" t="s">
        <v>987</v>
      </c>
      <c r="B17" s="681" t="s">
        <v>995</v>
      </c>
      <c r="C17" s="681">
        <v>7.0000000000000007E-2</v>
      </c>
      <c r="D17" s="681">
        <v>0.17</v>
      </c>
      <c r="E17" s="681">
        <v>0.01</v>
      </c>
      <c r="F17" s="686" t="s">
        <v>1020</v>
      </c>
    </row>
    <row r="18" spans="1:6">
      <c r="A18" s="680" t="s">
        <v>987</v>
      </c>
      <c r="B18" s="681" t="s">
        <v>986</v>
      </c>
      <c r="C18" s="681">
        <v>0.12</v>
      </c>
      <c r="D18" s="681">
        <v>0.18</v>
      </c>
      <c r="E18" s="681">
        <v>0.01</v>
      </c>
      <c r="F18" s="686"/>
    </row>
    <row r="19" spans="1:6">
      <c r="A19" s="680" t="s">
        <v>649</v>
      </c>
      <c r="B19" s="681" t="s">
        <v>1047</v>
      </c>
      <c r="C19" s="681">
        <v>7.0000000000000007E-2</v>
      </c>
      <c r="D19" s="681">
        <v>0.18</v>
      </c>
      <c r="E19" s="681"/>
      <c r="F19" s="686"/>
    </row>
    <row r="20" spans="1:6">
      <c r="A20" s="680" t="s">
        <v>649</v>
      </c>
      <c r="B20" s="681" t="s">
        <v>1046</v>
      </c>
      <c r="C20" s="681">
        <v>7.0000000000000007E-2</v>
      </c>
      <c r="D20" s="681">
        <v>0.17</v>
      </c>
      <c r="E20" s="681"/>
      <c r="F20" s="686"/>
    </row>
    <row r="21" spans="1:6">
      <c r="A21" s="680" t="s">
        <v>649</v>
      </c>
      <c r="B21" s="681" t="s">
        <v>1051</v>
      </c>
      <c r="C21" s="681">
        <v>0.12</v>
      </c>
      <c r="D21" s="681">
        <v>0.18</v>
      </c>
      <c r="E21" s="681"/>
      <c r="F21" s="686"/>
    </row>
    <row r="22" spans="1:6">
      <c r="A22" s="680" t="s">
        <v>649</v>
      </c>
      <c r="B22" s="681" t="s">
        <v>1002</v>
      </c>
      <c r="C22" s="681">
        <v>0.12</v>
      </c>
      <c r="D22" s="681">
        <v>0.17</v>
      </c>
      <c r="E22" s="681"/>
      <c r="F22" s="686"/>
    </row>
    <row r="23" spans="1:6">
      <c r="A23" s="680" t="s">
        <v>649</v>
      </c>
      <c r="B23" s="681" t="s">
        <v>995</v>
      </c>
      <c r="C23" s="681">
        <v>7.0000000000000007E-2</v>
      </c>
      <c r="D23" s="681">
        <v>0.17</v>
      </c>
      <c r="E23" s="681">
        <v>0.01</v>
      </c>
      <c r="F23" s="686" t="s">
        <v>1020</v>
      </c>
    </row>
    <row r="24" spans="1:6">
      <c r="A24" s="680" t="s">
        <v>649</v>
      </c>
      <c r="B24" s="681" t="s">
        <v>986</v>
      </c>
      <c r="C24" s="681">
        <v>0.12</v>
      </c>
      <c r="D24" s="681">
        <v>0.18</v>
      </c>
      <c r="E24" s="681">
        <v>0.01</v>
      </c>
      <c r="F24" s="686"/>
    </row>
    <row r="25" spans="1:6">
      <c r="A25" s="680" t="s">
        <v>650</v>
      </c>
      <c r="B25" s="681" t="s">
        <v>1047</v>
      </c>
      <c r="C25" s="681">
        <v>7.0000000000000007E-2</v>
      </c>
      <c r="D25" s="681">
        <v>0.18</v>
      </c>
      <c r="E25" s="681"/>
      <c r="F25" s="686"/>
    </row>
    <row r="26" spans="1:6">
      <c r="A26" s="680" t="s">
        <v>650</v>
      </c>
      <c r="B26" s="681" t="s">
        <v>1046</v>
      </c>
      <c r="C26" s="681">
        <v>7.0000000000000007E-2</v>
      </c>
      <c r="D26" s="681">
        <v>0.17</v>
      </c>
      <c r="E26" s="681"/>
      <c r="F26" s="686"/>
    </row>
    <row r="27" spans="1:6">
      <c r="A27" s="680" t="s">
        <v>650</v>
      </c>
      <c r="B27" s="681" t="s">
        <v>1050</v>
      </c>
      <c r="C27" s="681">
        <v>0.12</v>
      </c>
      <c r="D27" s="681">
        <v>0.18</v>
      </c>
      <c r="E27" s="681"/>
      <c r="F27" s="686"/>
    </row>
    <row r="28" spans="1:6">
      <c r="A28" s="680" t="s">
        <v>650</v>
      </c>
      <c r="B28" s="681" t="s">
        <v>1002</v>
      </c>
      <c r="C28" s="681">
        <v>0.12</v>
      </c>
      <c r="D28" s="681">
        <v>0.17</v>
      </c>
      <c r="E28" s="681"/>
      <c r="F28" s="686"/>
    </row>
    <row r="29" spans="1:6">
      <c r="A29" s="680" t="s">
        <v>650</v>
      </c>
      <c r="B29" s="681" t="s">
        <v>995</v>
      </c>
      <c r="C29" s="681">
        <v>7.0000000000000007E-2</v>
      </c>
      <c r="D29" s="681">
        <v>0.17</v>
      </c>
      <c r="E29" s="681">
        <v>0.01</v>
      </c>
      <c r="F29" s="686" t="s">
        <v>1020</v>
      </c>
    </row>
    <row r="30" spans="1:6">
      <c r="A30" s="680" t="s">
        <v>650</v>
      </c>
      <c r="B30" s="681" t="s">
        <v>986</v>
      </c>
      <c r="C30" s="681">
        <v>0.12</v>
      </c>
      <c r="D30" s="681">
        <v>0.18</v>
      </c>
      <c r="E30" s="681">
        <v>0.01</v>
      </c>
      <c r="F30" s="686"/>
    </row>
    <row r="31" spans="1:6">
      <c r="A31" s="680" t="s">
        <v>986</v>
      </c>
      <c r="B31" s="681" t="s">
        <v>1047</v>
      </c>
      <c r="C31" s="681">
        <v>7.0000000000000007E-2</v>
      </c>
      <c r="D31" s="681">
        <v>0.18</v>
      </c>
      <c r="E31" s="681"/>
      <c r="F31" s="686"/>
    </row>
    <row r="32" spans="1:6">
      <c r="A32" s="680" t="s">
        <v>986</v>
      </c>
      <c r="B32" s="681" t="s">
        <v>1046</v>
      </c>
      <c r="C32" s="681">
        <v>7.0000000000000007E-2</v>
      </c>
      <c r="D32" s="681">
        <v>0.17</v>
      </c>
      <c r="E32" s="681"/>
      <c r="F32" s="686"/>
    </row>
    <row r="33" spans="1:6">
      <c r="A33" s="680" t="s">
        <v>986</v>
      </c>
      <c r="B33" s="681" t="s">
        <v>1049</v>
      </c>
      <c r="C33" s="681">
        <v>0.12</v>
      </c>
      <c r="D33" s="681">
        <v>0.18</v>
      </c>
      <c r="E33" s="681"/>
      <c r="F33" s="686"/>
    </row>
    <row r="34" spans="1:6">
      <c r="A34" s="680" t="s">
        <v>986</v>
      </c>
      <c r="B34" s="681" t="s">
        <v>1002</v>
      </c>
      <c r="C34" s="681">
        <v>0.12</v>
      </c>
      <c r="D34" s="681">
        <v>0.17</v>
      </c>
      <c r="E34" s="681"/>
      <c r="F34" s="686"/>
    </row>
    <row r="35" spans="1:6">
      <c r="A35" s="680" t="s">
        <v>986</v>
      </c>
      <c r="B35" s="681" t="s">
        <v>995</v>
      </c>
      <c r="C35" s="681">
        <v>7.0000000000000007E-2</v>
      </c>
      <c r="D35" s="681">
        <v>0.17</v>
      </c>
      <c r="E35" s="681">
        <v>0.02</v>
      </c>
      <c r="F35" s="686" t="s">
        <v>1048</v>
      </c>
    </row>
    <row r="36" spans="1:6">
      <c r="A36" s="680" t="s">
        <v>757</v>
      </c>
      <c r="B36" s="681" t="s">
        <v>1047</v>
      </c>
      <c r="C36" s="681">
        <v>7.0000000000000007E-2</v>
      </c>
      <c r="D36" s="681">
        <v>0.18</v>
      </c>
      <c r="E36" s="681"/>
      <c r="F36" s="686"/>
    </row>
    <row r="37" spans="1:6">
      <c r="A37" s="680" t="s">
        <v>757</v>
      </c>
      <c r="B37" s="681" t="s">
        <v>1046</v>
      </c>
      <c r="C37" s="681">
        <v>7.0000000000000007E-2</v>
      </c>
      <c r="D37" s="681">
        <v>0.17</v>
      </c>
      <c r="E37" s="681"/>
      <c r="F37" s="686"/>
    </row>
    <row r="38" spans="1:6">
      <c r="A38" s="680" t="s">
        <v>757</v>
      </c>
      <c r="B38" s="681" t="s">
        <v>1045</v>
      </c>
      <c r="C38" s="681">
        <v>0.12</v>
      </c>
      <c r="D38" s="681">
        <v>0.18</v>
      </c>
      <c r="E38" s="681"/>
      <c r="F38" s="686"/>
    </row>
    <row r="39" spans="1:6">
      <c r="A39" s="680" t="s">
        <v>757</v>
      </c>
      <c r="B39" s="681" t="s">
        <v>1002</v>
      </c>
      <c r="C39" s="681">
        <v>0.12</v>
      </c>
      <c r="D39" s="681">
        <v>0.17</v>
      </c>
      <c r="E39" s="681"/>
      <c r="F39" s="686"/>
    </row>
    <row r="40" spans="1:6">
      <c r="A40" s="680" t="s">
        <v>757</v>
      </c>
      <c r="B40" s="681" t="s">
        <v>995</v>
      </c>
      <c r="C40" s="681">
        <v>7.0000000000000007E-2</v>
      </c>
      <c r="D40" s="681">
        <v>0.17</v>
      </c>
      <c r="E40" s="681">
        <v>0.01</v>
      </c>
      <c r="F40" s="686" t="s">
        <v>1020</v>
      </c>
    </row>
    <row r="41" spans="1:6">
      <c r="A41" s="680" t="s">
        <v>757</v>
      </c>
      <c r="B41" s="681" t="s">
        <v>986</v>
      </c>
      <c r="C41" s="681">
        <v>0.12</v>
      </c>
      <c r="D41" s="681">
        <v>0.18</v>
      </c>
      <c r="E41" s="681">
        <v>0.01</v>
      </c>
      <c r="F41" s="686"/>
    </row>
    <row r="42" spans="1:6">
      <c r="A42" s="680" t="s">
        <v>989</v>
      </c>
      <c r="B42" s="681" t="s">
        <v>1044</v>
      </c>
      <c r="C42" s="681">
        <v>0.12</v>
      </c>
      <c r="D42" s="681">
        <v>0.18</v>
      </c>
      <c r="E42" s="681"/>
      <c r="F42" s="686"/>
    </row>
    <row r="43" spans="1:6">
      <c r="A43" s="680" t="s">
        <v>989</v>
      </c>
      <c r="B43" s="681" t="s">
        <v>1043</v>
      </c>
      <c r="C43" s="681">
        <v>0.12</v>
      </c>
      <c r="D43" s="681">
        <v>0.17</v>
      </c>
      <c r="E43" s="681"/>
      <c r="F43" s="686"/>
    </row>
    <row r="44" spans="1:6">
      <c r="A44" s="680" t="s">
        <v>989</v>
      </c>
      <c r="B44" s="681" t="s">
        <v>995</v>
      </c>
      <c r="C44" s="681">
        <v>0.12</v>
      </c>
      <c r="D44" s="681">
        <v>0.17</v>
      </c>
      <c r="E44" s="681">
        <v>0.01</v>
      </c>
      <c r="F44" s="686" t="s">
        <v>1020</v>
      </c>
    </row>
    <row r="45" spans="1:6">
      <c r="A45" s="680" t="s">
        <v>989</v>
      </c>
      <c r="B45" s="681" t="s">
        <v>986</v>
      </c>
      <c r="C45" s="681">
        <v>0.12</v>
      </c>
      <c r="D45" s="681">
        <v>0.18</v>
      </c>
      <c r="E45" s="681">
        <v>0.01</v>
      </c>
      <c r="F45" s="686"/>
    </row>
    <row r="46" spans="1:6">
      <c r="A46" s="680" t="s">
        <v>995</v>
      </c>
      <c r="B46" s="681" t="s">
        <v>1042</v>
      </c>
      <c r="C46" s="681">
        <v>0.12</v>
      </c>
      <c r="D46" s="681">
        <v>0.18</v>
      </c>
      <c r="E46" s="681"/>
      <c r="F46" s="686"/>
    </row>
    <row r="47" spans="1:6">
      <c r="A47" s="680" t="s">
        <v>995</v>
      </c>
      <c r="B47" s="681" t="s">
        <v>1021</v>
      </c>
      <c r="C47" s="681">
        <v>0.12</v>
      </c>
      <c r="D47" s="681">
        <v>0.17</v>
      </c>
      <c r="E47" s="681"/>
      <c r="F47" s="686"/>
    </row>
    <row r="48" spans="1:6">
      <c r="A48" s="680" t="s">
        <v>995</v>
      </c>
      <c r="B48" s="681" t="s">
        <v>986</v>
      </c>
      <c r="C48" s="681">
        <v>0.12</v>
      </c>
      <c r="D48" s="681">
        <v>0.18</v>
      </c>
      <c r="E48" s="681">
        <v>0.01</v>
      </c>
      <c r="F48" s="686"/>
    </row>
    <row r="49" spans="1:6">
      <c r="A49" s="680" t="s">
        <v>1009</v>
      </c>
      <c r="B49" s="681" t="s">
        <v>1041</v>
      </c>
      <c r="C49" s="681">
        <v>0.12</v>
      </c>
      <c r="D49" s="681">
        <v>0.18</v>
      </c>
      <c r="E49" s="681"/>
      <c r="F49" s="686"/>
    </row>
    <row r="50" spans="1:6">
      <c r="A50" s="680" t="s">
        <v>1009</v>
      </c>
      <c r="B50" s="681" t="s">
        <v>1021</v>
      </c>
      <c r="C50" s="681">
        <v>0.12</v>
      </c>
      <c r="D50" s="681">
        <v>0.17</v>
      </c>
      <c r="E50" s="681"/>
      <c r="F50" s="686"/>
    </row>
    <row r="51" spans="1:6">
      <c r="A51" s="680" t="s">
        <v>1009</v>
      </c>
      <c r="B51" s="681" t="s">
        <v>995</v>
      </c>
      <c r="C51" s="681">
        <v>0.12</v>
      </c>
      <c r="D51" s="681">
        <v>0.17</v>
      </c>
      <c r="E51" s="681">
        <v>0.01</v>
      </c>
      <c r="F51" s="686" t="s">
        <v>1020</v>
      </c>
    </row>
    <row r="52" spans="1:6">
      <c r="A52" s="680" t="s">
        <v>1009</v>
      </c>
      <c r="B52" s="681" t="s">
        <v>986</v>
      </c>
      <c r="C52" s="681">
        <v>0.12</v>
      </c>
      <c r="D52" s="681">
        <v>0.18</v>
      </c>
      <c r="E52" s="681">
        <v>0.01</v>
      </c>
      <c r="F52" s="686"/>
    </row>
    <row r="53" spans="1:6">
      <c r="A53" s="680" t="s">
        <v>1010</v>
      </c>
      <c r="B53" s="681" t="s">
        <v>1040</v>
      </c>
      <c r="C53" s="681">
        <v>0.12</v>
      </c>
      <c r="D53" s="681">
        <v>0.18</v>
      </c>
      <c r="E53" s="681"/>
      <c r="F53" s="686"/>
    </row>
    <row r="54" spans="1:6">
      <c r="A54" s="680" t="s">
        <v>1010</v>
      </c>
      <c r="B54" s="681" t="s">
        <v>1021</v>
      </c>
      <c r="C54" s="681">
        <v>0.12</v>
      </c>
      <c r="D54" s="681">
        <v>0.17</v>
      </c>
      <c r="E54" s="681"/>
      <c r="F54" s="686"/>
    </row>
    <row r="55" spans="1:6">
      <c r="A55" s="680" t="s">
        <v>1010</v>
      </c>
      <c r="B55" s="681" t="s">
        <v>995</v>
      </c>
      <c r="C55" s="681">
        <v>0.12</v>
      </c>
      <c r="D55" s="681">
        <v>0.17</v>
      </c>
      <c r="E55" s="681">
        <v>0.01</v>
      </c>
      <c r="F55" s="686" t="s">
        <v>1020</v>
      </c>
    </row>
    <row r="56" spans="1:6">
      <c r="A56" s="680" t="s">
        <v>1010</v>
      </c>
      <c r="B56" s="681" t="s">
        <v>986</v>
      </c>
      <c r="C56" s="681">
        <v>0.12</v>
      </c>
      <c r="D56" s="681">
        <v>0.18</v>
      </c>
      <c r="E56" s="681">
        <v>0.01</v>
      </c>
      <c r="F56" s="686"/>
    </row>
    <row r="57" spans="1:6">
      <c r="A57" s="680" t="s">
        <v>985</v>
      </c>
      <c r="B57" s="681" t="s">
        <v>1039</v>
      </c>
      <c r="C57" s="681">
        <v>0.12</v>
      </c>
      <c r="D57" s="681">
        <v>0.18</v>
      </c>
      <c r="E57" s="681"/>
      <c r="F57" s="686"/>
    </row>
    <row r="58" spans="1:6">
      <c r="A58" s="680" t="s">
        <v>985</v>
      </c>
      <c r="B58" s="681" t="s">
        <v>1021</v>
      </c>
      <c r="C58" s="681">
        <v>0.12</v>
      </c>
      <c r="D58" s="681">
        <v>0.17</v>
      </c>
      <c r="E58" s="681"/>
      <c r="F58" s="686"/>
    </row>
    <row r="59" spans="1:6">
      <c r="A59" s="680" t="s">
        <v>985</v>
      </c>
      <c r="B59" s="681" t="s">
        <v>995</v>
      </c>
      <c r="C59" s="681">
        <v>0.12</v>
      </c>
      <c r="D59" s="681">
        <v>0.17</v>
      </c>
      <c r="E59" s="681">
        <v>0.01</v>
      </c>
      <c r="F59" s="686" t="s">
        <v>1020</v>
      </c>
    </row>
    <row r="60" spans="1:6">
      <c r="A60" s="680" t="s">
        <v>985</v>
      </c>
      <c r="B60" s="681" t="s">
        <v>986</v>
      </c>
      <c r="C60" s="681">
        <v>0.12</v>
      </c>
      <c r="D60" s="681">
        <v>0.18</v>
      </c>
      <c r="E60" s="681">
        <v>0.01</v>
      </c>
      <c r="F60" s="686"/>
    </row>
    <row r="61" spans="1:6">
      <c r="A61" s="680" t="s">
        <v>1011</v>
      </c>
      <c r="B61" s="681" t="s">
        <v>1025</v>
      </c>
      <c r="C61" s="681">
        <v>0.12</v>
      </c>
      <c r="D61" s="681">
        <v>0.18</v>
      </c>
      <c r="E61" s="681"/>
      <c r="F61" s="686"/>
    </row>
    <row r="62" spans="1:6">
      <c r="A62" s="680" t="s">
        <v>1011</v>
      </c>
      <c r="B62" s="681" t="s">
        <v>1038</v>
      </c>
      <c r="C62" s="681">
        <v>0.12</v>
      </c>
      <c r="D62" s="681">
        <v>0.17</v>
      </c>
      <c r="E62" s="681"/>
      <c r="F62" s="686"/>
    </row>
    <row r="63" spans="1:6">
      <c r="A63" s="680" t="s">
        <v>1011</v>
      </c>
      <c r="B63" s="681" t="s">
        <v>995</v>
      </c>
      <c r="C63" s="681">
        <v>0.12</v>
      </c>
      <c r="D63" s="681">
        <v>0.17</v>
      </c>
      <c r="E63" s="681">
        <v>0.01</v>
      </c>
      <c r="F63" s="686" t="s">
        <v>1020</v>
      </c>
    </row>
    <row r="64" spans="1:6">
      <c r="A64" s="680" t="s">
        <v>1011</v>
      </c>
      <c r="B64" s="681" t="s">
        <v>986</v>
      </c>
      <c r="C64" s="681">
        <v>0.12</v>
      </c>
      <c r="D64" s="681">
        <v>0.18</v>
      </c>
      <c r="E64" s="681">
        <v>0.01</v>
      </c>
      <c r="F64" s="686"/>
    </row>
    <row r="65" spans="1:6">
      <c r="A65" s="680" t="s">
        <v>994</v>
      </c>
      <c r="B65" s="681" t="s">
        <v>1037</v>
      </c>
      <c r="C65" s="681">
        <v>0.12</v>
      </c>
      <c r="D65" s="681">
        <v>0.18</v>
      </c>
      <c r="E65" s="681"/>
      <c r="F65" s="686"/>
    </row>
    <row r="66" spans="1:6">
      <c r="A66" s="680" t="s">
        <v>994</v>
      </c>
      <c r="B66" s="681" t="s">
        <v>1021</v>
      </c>
      <c r="C66" s="681">
        <v>0.12</v>
      </c>
      <c r="D66" s="681">
        <v>0.17</v>
      </c>
      <c r="E66" s="681"/>
      <c r="F66" s="686"/>
    </row>
    <row r="67" spans="1:6">
      <c r="A67" s="680" t="s">
        <v>994</v>
      </c>
      <c r="B67" s="681" t="s">
        <v>995</v>
      </c>
      <c r="C67" s="681">
        <v>0.12</v>
      </c>
      <c r="D67" s="681">
        <v>0.17</v>
      </c>
      <c r="E67" s="681">
        <v>0.01</v>
      </c>
      <c r="F67" s="686" t="s">
        <v>1020</v>
      </c>
    </row>
    <row r="68" spans="1:6">
      <c r="A68" s="680" t="s">
        <v>994</v>
      </c>
      <c r="B68" s="681" t="s">
        <v>986</v>
      </c>
      <c r="C68" s="681">
        <v>0.12</v>
      </c>
      <c r="D68" s="681">
        <v>0.18</v>
      </c>
      <c r="E68" s="681">
        <v>0.01</v>
      </c>
      <c r="F68" s="686"/>
    </row>
    <row r="69" spans="1:6">
      <c r="A69" s="680" t="s">
        <v>983</v>
      </c>
      <c r="B69" s="681" t="s">
        <v>1025</v>
      </c>
      <c r="C69" s="681">
        <v>0.12</v>
      </c>
      <c r="D69" s="681">
        <v>0.18</v>
      </c>
      <c r="E69" s="681"/>
      <c r="F69" s="686"/>
    </row>
    <row r="70" spans="1:6">
      <c r="A70" s="680" t="s">
        <v>983</v>
      </c>
      <c r="B70" s="681" t="s">
        <v>1036</v>
      </c>
      <c r="C70" s="681">
        <v>0.12</v>
      </c>
      <c r="D70" s="681">
        <v>0.17</v>
      </c>
      <c r="E70" s="681"/>
      <c r="F70" s="686"/>
    </row>
    <row r="71" spans="1:6">
      <c r="A71" s="680" t="s">
        <v>983</v>
      </c>
      <c r="B71" s="681" t="s">
        <v>995</v>
      </c>
      <c r="C71" s="681">
        <v>0.12</v>
      </c>
      <c r="D71" s="681">
        <v>0.17</v>
      </c>
      <c r="E71" s="681">
        <v>0.01</v>
      </c>
      <c r="F71" s="686" t="s">
        <v>1020</v>
      </c>
    </row>
    <row r="72" spans="1:6">
      <c r="A72" s="680" t="s">
        <v>983</v>
      </c>
      <c r="B72" s="681" t="s">
        <v>986</v>
      </c>
      <c r="C72" s="681">
        <v>0.12</v>
      </c>
      <c r="D72" s="681">
        <v>0.18</v>
      </c>
      <c r="E72" s="681">
        <v>0.01</v>
      </c>
      <c r="F72" s="686"/>
    </row>
    <row r="73" spans="1:6">
      <c r="A73" s="680" t="s">
        <v>996</v>
      </c>
      <c r="B73" s="681" t="s">
        <v>1025</v>
      </c>
      <c r="C73" s="681">
        <v>0.12</v>
      </c>
      <c r="D73" s="681">
        <v>0.18</v>
      </c>
      <c r="E73" s="681"/>
      <c r="F73" s="686"/>
    </row>
    <row r="74" spans="1:6">
      <c r="A74" s="680" t="s">
        <v>996</v>
      </c>
      <c r="B74" s="681" t="s">
        <v>1035</v>
      </c>
      <c r="C74" s="681">
        <v>0.12</v>
      </c>
      <c r="D74" s="681">
        <v>0.17</v>
      </c>
      <c r="E74" s="681"/>
      <c r="F74" s="686"/>
    </row>
    <row r="75" spans="1:6">
      <c r="A75" s="680" t="s">
        <v>996</v>
      </c>
      <c r="B75" s="681" t="s">
        <v>995</v>
      </c>
      <c r="C75" s="681">
        <v>0.12</v>
      </c>
      <c r="D75" s="681">
        <v>0.17</v>
      </c>
      <c r="E75" s="681">
        <v>0.01</v>
      </c>
      <c r="F75" s="686" t="s">
        <v>1020</v>
      </c>
    </row>
    <row r="76" spans="1:6">
      <c r="A76" s="680" t="s">
        <v>996</v>
      </c>
      <c r="B76" s="681" t="s">
        <v>986</v>
      </c>
      <c r="C76" s="681">
        <v>0.12</v>
      </c>
      <c r="D76" s="681">
        <v>0.18</v>
      </c>
      <c r="E76" s="681">
        <v>0.01</v>
      </c>
      <c r="F76" s="686"/>
    </row>
    <row r="77" spans="1:6">
      <c r="A77" s="680" t="s">
        <v>997</v>
      </c>
      <c r="B77" s="681" t="s">
        <v>1034</v>
      </c>
      <c r="C77" s="681">
        <v>0.12</v>
      </c>
      <c r="D77" s="681">
        <v>0.18</v>
      </c>
      <c r="E77" s="681"/>
      <c r="F77" s="686"/>
    </row>
    <row r="78" spans="1:6">
      <c r="A78" s="680" t="s">
        <v>997</v>
      </c>
      <c r="B78" s="681" t="s">
        <v>1021</v>
      </c>
      <c r="C78" s="681">
        <v>0.12</v>
      </c>
      <c r="D78" s="681">
        <v>0.17</v>
      </c>
      <c r="E78" s="681"/>
      <c r="F78" s="686"/>
    </row>
    <row r="79" spans="1:6">
      <c r="A79" s="680" t="s">
        <v>997</v>
      </c>
      <c r="B79" s="681" t="s">
        <v>995</v>
      </c>
      <c r="C79" s="681">
        <v>0.12</v>
      </c>
      <c r="D79" s="681">
        <v>0.17</v>
      </c>
      <c r="E79" s="681">
        <v>0.01</v>
      </c>
      <c r="F79" s="686" t="s">
        <v>1020</v>
      </c>
    </row>
    <row r="80" spans="1:6">
      <c r="A80" s="680" t="s">
        <v>997</v>
      </c>
      <c r="B80" s="681" t="s">
        <v>986</v>
      </c>
      <c r="C80" s="681">
        <v>0.12</v>
      </c>
      <c r="D80" s="681">
        <v>0.18</v>
      </c>
      <c r="E80" s="681">
        <v>0.01</v>
      </c>
      <c r="F80" s="686"/>
    </row>
    <row r="81" spans="1:6">
      <c r="A81" s="680" t="s">
        <v>651</v>
      </c>
      <c r="B81" s="681" t="s">
        <v>1025</v>
      </c>
      <c r="C81" s="681">
        <v>0.12</v>
      </c>
      <c r="D81" s="681">
        <v>0.18</v>
      </c>
      <c r="E81" s="681"/>
      <c r="F81" s="686"/>
    </row>
    <row r="82" spans="1:6">
      <c r="A82" s="680" t="s">
        <v>651</v>
      </c>
      <c r="B82" s="681" t="s">
        <v>1033</v>
      </c>
      <c r="C82" s="681">
        <v>0.12</v>
      </c>
      <c r="D82" s="681">
        <v>0.17</v>
      </c>
      <c r="E82" s="681"/>
      <c r="F82" s="686"/>
    </row>
    <row r="83" spans="1:6">
      <c r="A83" s="680" t="s">
        <v>651</v>
      </c>
      <c r="B83" s="681" t="s">
        <v>995</v>
      </c>
      <c r="C83" s="681">
        <v>0.12</v>
      </c>
      <c r="D83" s="681">
        <v>0.17</v>
      </c>
      <c r="E83" s="681">
        <v>0.01</v>
      </c>
      <c r="F83" s="686" t="s">
        <v>1020</v>
      </c>
    </row>
    <row r="84" spans="1:6">
      <c r="A84" s="680" t="s">
        <v>651</v>
      </c>
      <c r="B84" s="681" t="s">
        <v>986</v>
      </c>
      <c r="C84" s="681">
        <v>0.12</v>
      </c>
      <c r="D84" s="681">
        <v>0.18</v>
      </c>
      <c r="E84" s="681">
        <v>0.01</v>
      </c>
      <c r="F84" s="686"/>
    </row>
    <row r="85" spans="1:6">
      <c r="A85" s="680" t="s">
        <v>998</v>
      </c>
      <c r="B85" s="681" t="s">
        <v>1025</v>
      </c>
      <c r="C85" s="681">
        <v>0.12</v>
      </c>
      <c r="D85" s="681">
        <v>0.18</v>
      </c>
      <c r="E85" s="681"/>
      <c r="F85" s="686"/>
    </row>
    <row r="86" spans="1:6">
      <c r="A86" s="680" t="s">
        <v>998</v>
      </c>
      <c r="B86" s="681" t="s">
        <v>1032</v>
      </c>
      <c r="C86" s="681">
        <v>0.12</v>
      </c>
      <c r="D86" s="681">
        <v>0.17</v>
      </c>
      <c r="E86" s="681"/>
      <c r="F86" s="686"/>
    </row>
    <row r="87" spans="1:6">
      <c r="A87" s="680" t="s">
        <v>998</v>
      </c>
      <c r="B87" s="681" t="s">
        <v>995</v>
      </c>
      <c r="C87" s="681">
        <v>0.12</v>
      </c>
      <c r="D87" s="681">
        <v>0.17</v>
      </c>
      <c r="E87" s="681">
        <v>0.01</v>
      </c>
      <c r="F87" s="686" t="s">
        <v>1020</v>
      </c>
    </row>
    <row r="88" spans="1:6">
      <c r="A88" s="680" t="s">
        <v>998</v>
      </c>
      <c r="B88" s="681" t="s">
        <v>986</v>
      </c>
      <c r="C88" s="681">
        <v>0.12</v>
      </c>
      <c r="D88" s="681">
        <v>0.18</v>
      </c>
      <c r="E88" s="681">
        <v>0.01</v>
      </c>
      <c r="F88" s="686"/>
    </row>
    <row r="89" spans="1:6">
      <c r="A89" s="680" t="s">
        <v>1012</v>
      </c>
      <c r="B89" s="681" t="s">
        <v>1025</v>
      </c>
      <c r="C89" s="681">
        <v>0.12</v>
      </c>
      <c r="D89" s="681">
        <v>0.18</v>
      </c>
      <c r="E89" s="681"/>
      <c r="F89" s="686"/>
    </row>
    <row r="90" spans="1:6">
      <c r="A90" s="680" t="s">
        <v>1012</v>
      </c>
      <c r="B90" s="681" t="s">
        <v>1031</v>
      </c>
      <c r="C90" s="681">
        <v>0.12</v>
      </c>
      <c r="D90" s="681">
        <v>0.17</v>
      </c>
      <c r="E90" s="681"/>
      <c r="F90" s="686"/>
    </row>
    <row r="91" spans="1:6">
      <c r="A91" s="680" t="s">
        <v>1012</v>
      </c>
      <c r="B91" s="681" t="s">
        <v>995</v>
      </c>
      <c r="C91" s="681">
        <v>0.12</v>
      </c>
      <c r="D91" s="681">
        <v>0.17</v>
      </c>
      <c r="E91" s="681">
        <v>0.01</v>
      </c>
      <c r="F91" s="686" t="s">
        <v>1020</v>
      </c>
    </row>
    <row r="92" spans="1:6">
      <c r="A92" s="680" t="s">
        <v>1012</v>
      </c>
      <c r="B92" s="681" t="s">
        <v>986</v>
      </c>
      <c r="C92" s="681">
        <v>0.12</v>
      </c>
      <c r="D92" s="681">
        <v>0.18</v>
      </c>
      <c r="E92" s="681">
        <v>0.01</v>
      </c>
      <c r="F92" s="686"/>
    </row>
    <row r="93" spans="1:6">
      <c r="A93" s="680" t="s">
        <v>999</v>
      </c>
      <c r="B93" s="681" t="s">
        <v>1030</v>
      </c>
      <c r="C93" s="681">
        <v>0.12</v>
      </c>
      <c r="D93" s="681">
        <v>0.18</v>
      </c>
      <c r="E93" s="681"/>
      <c r="F93" s="686"/>
    </row>
    <row r="94" spans="1:6">
      <c r="A94" s="680" t="s">
        <v>999</v>
      </c>
      <c r="B94" s="681" t="s">
        <v>1021</v>
      </c>
      <c r="C94" s="681">
        <v>0.12</v>
      </c>
      <c r="D94" s="681">
        <v>0.17</v>
      </c>
      <c r="E94" s="681"/>
      <c r="F94" s="686"/>
    </row>
    <row r="95" spans="1:6">
      <c r="A95" s="680" t="s">
        <v>999</v>
      </c>
      <c r="B95" s="681" t="s">
        <v>995</v>
      </c>
      <c r="C95" s="681">
        <v>0.12</v>
      </c>
      <c r="D95" s="681">
        <v>0.17</v>
      </c>
      <c r="E95" s="681">
        <v>0.01</v>
      </c>
      <c r="F95" s="686" t="s">
        <v>1020</v>
      </c>
    </row>
    <row r="96" spans="1:6">
      <c r="A96" s="680" t="s">
        <v>999</v>
      </c>
      <c r="B96" s="681" t="s">
        <v>986</v>
      </c>
      <c r="C96" s="681">
        <v>0.12</v>
      </c>
      <c r="D96" s="681">
        <v>0.18</v>
      </c>
      <c r="E96" s="681">
        <v>0.01</v>
      </c>
      <c r="F96" s="686"/>
    </row>
    <row r="97" spans="1:6">
      <c r="A97" s="680" t="s">
        <v>1000</v>
      </c>
      <c r="B97" s="681" t="s">
        <v>1029</v>
      </c>
      <c r="C97" s="681">
        <v>0.12</v>
      </c>
      <c r="D97" s="681">
        <v>0.18</v>
      </c>
      <c r="E97" s="681"/>
      <c r="F97" s="686"/>
    </row>
    <row r="98" spans="1:6">
      <c r="A98" s="680" t="s">
        <v>1000</v>
      </c>
      <c r="B98" s="681" t="s">
        <v>1021</v>
      </c>
      <c r="C98" s="681">
        <v>0.12</v>
      </c>
      <c r="D98" s="681">
        <v>0.17</v>
      </c>
      <c r="E98" s="681"/>
      <c r="F98" s="686"/>
    </row>
    <row r="99" spans="1:6">
      <c r="A99" s="680" t="s">
        <v>1000</v>
      </c>
      <c r="B99" s="681" t="s">
        <v>995</v>
      </c>
      <c r="C99" s="681">
        <v>0.12</v>
      </c>
      <c r="D99" s="681">
        <v>0.17</v>
      </c>
      <c r="E99" s="681">
        <v>0.01</v>
      </c>
      <c r="F99" s="686" t="s">
        <v>1020</v>
      </c>
    </row>
    <row r="100" spans="1:6">
      <c r="A100" s="680" t="s">
        <v>1000</v>
      </c>
      <c r="B100" s="681" t="s">
        <v>986</v>
      </c>
      <c r="C100" s="681">
        <v>0.12</v>
      </c>
      <c r="D100" s="681">
        <v>0.18</v>
      </c>
      <c r="E100" s="681">
        <v>0.01</v>
      </c>
      <c r="F100" s="686"/>
    </row>
    <row r="101" spans="1:6">
      <c r="A101" s="680" t="s">
        <v>1001</v>
      </c>
      <c r="B101" s="681" t="s">
        <v>1025</v>
      </c>
      <c r="C101" s="681">
        <v>0.12</v>
      </c>
      <c r="D101" s="681">
        <v>0.18</v>
      </c>
      <c r="E101" s="681"/>
      <c r="F101" s="686"/>
    </row>
    <row r="102" spans="1:6">
      <c r="A102" s="680" t="s">
        <v>1001</v>
      </c>
      <c r="B102" s="681" t="s">
        <v>1028</v>
      </c>
      <c r="C102" s="681">
        <v>0.12</v>
      </c>
      <c r="D102" s="681">
        <v>0.17</v>
      </c>
      <c r="E102" s="681"/>
      <c r="F102" s="686"/>
    </row>
    <row r="103" spans="1:6">
      <c r="A103" s="680" t="s">
        <v>1001</v>
      </c>
      <c r="B103" s="681" t="s">
        <v>995</v>
      </c>
      <c r="C103" s="681">
        <v>0.12</v>
      </c>
      <c r="D103" s="681">
        <v>0.17</v>
      </c>
      <c r="E103" s="681">
        <v>0.01</v>
      </c>
      <c r="F103" s="686" t="s">
        <v>1020</v>
      </c>
    </row>
    <row r="104" spans="1:6">
      <c r="A104" s="680" t="s">
        <v>1001</v>
      </c>
      <c r="B104" s="681" t="s">
        <v>986</v>
      </c>
      <c r="C104" s="681">
        <v>0.12</v>
      </c>
      <c r="D104" s="681">
        <v>0.18</v>
      </c>
      <c r="E104" s="681">
        <v>0.01</v>
      </c>
      <c r="F104" s="686"/>
    </row>
    <row r="105" spans="1:6">
      <c r="A105" s="680" t="s">
        <v>988</v>
      </c>
      <c r="B105" s="681" t="s">
        <v>1027</v>
      </c>
      <c r="C105" s="681">
        <v>0.12</v>
      </c>
      <c r="D105" s="681">
        <v>0.18</v>
      </c>
      <c r="E105" s="681"/>
      <c r="F105" s="686"/>
    </row>
    <row r="106" spans="1:6">
      <c r="A106" s="680" t="s">
        <v>988</v>
      </c>
      <c r="B106" s="681" t="s">
        <v>1021</v>
      </c>
      <c r="C106" s="681">
        <v>0.12</v>
      </c>
      <c r="D106" s="681">
        <v>0.17</v>
      </c>
      <c r="E106" s="681"/>
      <c r="F106" s="686"/>
    </row>
    <row r="107" spans="1:6">
      <c r="A107" s="680" t="s">
        <v>988</v>
      </c>
      <c r="B107" s="681" t="s">
        <v>995</v>
      </c>
      <c r="C107" s="681">
        <v>0.12</v>
      </c>
      <c r="D107" s="681">
        <v>0.17</v>
      </c>
      <c r="E107" s="681">
        <v>0.01</v>
      </c>
      <c r="F107" s="686" t="s">
        <v>1020</v>
      </c>
    </row>
    <row r="108" spans="1:6">
      <c r="A108" s="680" t="s">
        <v>988</v>
      </c>
      <c r="B108" s="681" t="s">
        <v>986</v>
      </c>
      <c r="C108" s="681">
        <v>0.12</v>
      </c>
      <c r="D108" s="681">
        <v>0.18</v>
      </c>
      <c r="E108" s="681">
        <v>0.01</v>
      </c>
      <c r="F108" s="686"/>
    </row>
    <row r="109" spans="1:6">
      <c r="A109" s="680" t="s">
        <v>991</v>
      </c>
      <c r="B109" s="681" t="s">
        <v>1025</v>
      </c>
      <c r="C109" s="681">
        <v>0.12</v>
      </c>
      <c r="D109" s="681">
        <v>0.18</v>
      </c>
      <c r="E109" s="681"/>
      <c r="F109" s="686"/>
    </row>
    <row r="110" spans="1:6">
      <c r="A110" s="680" t="s">
        <v>991</v>
      </c>
      <c r="B110" s="681" t="s">
        <v>1026</v>
      </c>
      <c r="C110" s="681">
        <v>0.12</v>
      </c>
      <c r="D110" s="681">
        <v>0.17</v>
      </c>
      <c r="E110" s="681"/>
      <c r="F110" s="686"/>
    </row>
    <row r="111" spans="1:6">
      <c r="A111" s="680" t="s">
        <v>991</v>
      </c>
      <c r="B111" s="681" t="s">
        <v>995</v>
      </c>
      <c r="C111" s="681">
        <v>0.12</v>
      </c>
      <c r="D111" s="681">
        <v>0.17</v>
      </c>
      <c r="E111" s="681">
        <v>0.01</v>
      </c>
      <c r="F111" s="686" t="s">
        <v>1020</v>
      </c>
    </row>
    <row r="112" spans="1:6">
      <c r="A112" s="680" t="s">
        <v>991</v>
      </c>
      <c r="B112" s="681" t="s">
        <v>986</v>
      </c>
      <c r="C112" s="681">
        <v>0.12</v>
      </c>
      <c r="D112" s="681">
        <v>0.18</v>
      </c>
      <c r="E112" s="681">
        <v>0.01</v>
      </c>
      <c r="F112" s="686"/>
    </row>
    <row r="113" spans="1:6">
      <c r="A113" s="680" t="s">
        <v>984</v>
      </c>
      <c r="B113" s="681" t="s">
        <v>1025</v>
      </c>
      <c r="C113" s="681">
        <v>0.12</v>
      </c>
      <c r="D113" s="681">
        <v>0.18</v>
      </c>
      <c r="E113" s="681"/>
      <c r="F113" s="686"/>
    </row>
    <row r="114" spans="1:6">
      <c r="A114" s="680" t="s">
        <v>984</v>
      </c>
      <c r="B114" s="681" t="s">
        <v>1024</v>
      </c>
      <c r="C114" s="681">
        <v>0.12</v>
      </c>
      <c r="D114" s="681">
        <v>0.17</v>
      </c>
      <c r="E114" s="681"/>
      <c r="F114" s="686"/>
    </row>
    <row r="115" spans="1:6">
      <c r="A115" s="680" t="s">
        <v>984</v>
      </c>
      <c r="B115" s="681" t="s">
        <v>995</v>
      </c>
      <c r="C115" s="681">
        <v>0.12</v>
      </c>
      <c r="D115" s="681">
        <v>0.17</v>
      </c>
      <c r="E115" s="681">
        <v>0.01</v>
      </c>
      <c r="F115" s="686" t="s">
        <v>1020</v>
      </c>
    </row>
    <row r="116" spans="1:6">
      <c r="A116" s="680" t="s">
        <v>984</v>
      </c>
      <c r="B116" s="681" t="s">
        <v>986</v>
      </c>
      <c r="C116" s="681">
        <v>0.12</v>
      </c>
      <c r="D116" s="681">
        <v>0.18</v>
      </c>
      <c r="E116" s="681">
        <v>0.01</v>
      </c>
      <c r="F116" s="686"/>
    </row>
    <row r="117" spans="1:6">
      <c r="A117" s="680" t="s">
        <v>990</v>
      </c>
      <c r="B117" s="681" t="s">
        <v>1023</v>
      </c>
      <c r="C117" s="681">
        <v>0.12</v>
      </c>
      <c r="D117" s="681">
        <v>0.18</v>
      </c>
      <c r="E117" s="681"/>
      <c r="F117" s="686"/>
    </row>
    <row r="118" spans="1:6">
      <c r="A118" s="680" t="s">
        <v>990</v>
      </c>
      <c r="B118" s="681" t="s">
        <v>1021</v>
      </c>
      <c r="C118" s="681">
        <v>0.12</v>
      </c>
      <c r="D118" s="681">
        <v>0.17</v>
      </c>
      <c r="E118" s="681"/>
      <c r="F118" s="686"/>
    </row>
    <row r="119" spans="1:6">
      <c r="A119" s="680" t="s">
        <v>990</v>
      </c>
      <c r="B119" s="681" t="s">
        <v>995</v>
      </c>
      <c r="C119" s="681">
        <v>0.12</v>
      </c>
      <c r="D119" s="681">
        <v>0.17</v>
      </c>
      <c r="E119" s="681">
        <v>0.01</v>
      </c>
      <c r="F119" s="686" t="s">
        <v>1020</v>
      </c>
    </row>
    <row r="120" spans="1:6">
      <c r="A120" s="680" t="s">
        <v>990</v>
      </c>
      <c r="B120" s="681" t="s">
        <v>986</v>
      </c>
      <c r="C120" s="681">
        <v>0.12</v>
      </c>
      <c r="D120" s="681">
        <v>0.18</v>
      </c>
      <c r="E120" s="681">
        <v>0.01</v>
      </c>
      <c r="F120" s="686"/>
    </row>
    <row r="121" spans="1:6">
      <c r="A121" s="680" t="s">
        <v>1013</v>
      </c>
      <c r="B121" s="681" t="s">
        <v>1022</v>
      </c>
      <c r="C121" s="681">
        <v>0.12</v>
      </c>
      <c r="D121" s="681">
        <v>0.18</v>
      </c>
      <c r="E121" s="681"/>
      <c r="F121" s="686"/>
    </row>
    <row r="122" spans="1:6">
      <c r="A122" s="680" t="s">
        <v>1013</v>
      </c>
      <c r="B122" s="681" t="s">
        <v>1021</v>
      </c>
      <c r="C122" s="681">
        <v>0.12</v>
      </c>
      <c r="D122" s="681">
        <v>0.17</v>
      </c>
      <c r="E122" s="681"/>
      <c r="F122" s="686"/>
    </row>
    <row r="123" spans="1:6">
      <c r="A123" s="680" t="s">
        <v>1013</v>
      </c>
      <c r="B123" s="681" t="s">
        <v>995</v>
      </c>
      <c r="C123" s="681">
        <v>0.12</v>
      </c>
      <c r="D123" s="681">
        <v>0.17</v>
      </c>
      <c r="E123" s="681">
        <v>0.01</v>
      </c>
      <c r="F123" s="686" t="s">
        <v>1020</v>
      </c>
    </row>
    <row r="124" spans="1:6">
      <c r="A124" s="680" t="s">
        <v>1013</v>
      </c>
      <c r="B124" s="681" t="s">
        <v>986</v>
      </c>
      <c r="C124" s="681">
        <v>0.12</v>
      </c>
      <c r="D124" s="681">
        <v>0.18</v>
      </c>
      <c r="E124" s="681">
        <v>0.01</v>
      </c>
      <c r="F124" s="686"/>
    </row>
    <row r="125" spans="1:6">
      <c r="A125" s="681"/>
      <c r="B125" s="681"/>
      <c r="C125" s="681"/>
      <c r="D125" s="681"/>
      <c r="E125" s="681"/>
      <c r="F125" s="681"/>
    </row>
    <row r="126" spans="1:6">
      <c r="A126" s="1568" t="s">
        <v>1019</v>
      </c>
      <c r="B126" s="1568"/>
      <c r="C126" s="1568"/>
      <c r="D126" s="1568"/>
      <c r="E126" s="1568"/>
      <c r="F126" s="1568"/>
    </row>
    <row r="135" s="682" customFormat="1" ht="30" customHeight="1"/>
  </sheetData>
  <sheetProtection autoFilter="0"/>
  <mergeCells count="2">
    <mergeCell ref="A5:H5"/>
    <mergeCell ref="A126:F126"/>
  </mergeCells>
  <conditionalFormatting sqref="B3:D3">
    <cfRule type="cellIs" dxfId="1" priority="1" operator="greaterThan">
      <formula>0.001</formula>
    </cfRule>
  </conditionalFormatting>
  <pageMargins left="0.511811024" right="0.511811024" top="0.78740157499999996" bottom="0.78740157499999996" header="0.31496062000000002" footer="0.31496062000000002"/>
  <pageSetup paperSize="9" orientation="portrait" r:id="rId1"/>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6398E-6C38-4D92-82A8-618B4BD75F48}">
  <sheetPr codeName="Planilha3">
    <pageSetUpPr autoPageBreaks="0"/>
  </sheetPr>
  <dimension ref="A1:AW148"/>
  <sheetViews>
    <sheetView showGridLines="0" zoomScaleNormal="100" workbookViewId="0">
      <selection activeCell="B2" sqref="B2"/>
    </sheetView>
  </sheetViews>
  <sheetFormatPr defaultRowHeight="15" outlineLevelRow="2"/>
  <cols>
    <col min="1" max="1" width="2.140625" style="519" customWidth="1"/>
    <col min="2" max="4" width="16.85546875" style="854" customWidth="1"/>
    <col min="5" max="5" width="4" style="854" customWidth="1"/>
    <col min="6" max="8" width="18" style="854" customWidth="1"/>
    <col min="9" max="27" width="17.28515625" style="854" customWidth="1"/>
    <col min="28" max="28" width="17.28515625" style="253" customWidth="1"/>
    <col min="29" max="42" width="17.85546875" style="253" customWidth="1"/>
    <col min="43" max="16384" width="9.140625" style="253"/>
  </cols>
  <sheetData>
    <row r="1" spans="1:41" s="41" customFormat="1" ht="15.75" thickBot="1">
      <c r="A1" s="483"/>
      <c r="B1" s="483"/>
      <c r="C1" s="483"/>
      <c r="D1" s="483"/>
      <c r="E1" s="483"/>
      <c r="F1" s="483"/>
      <c r="G1" s="483"/>
      <c r="H1" s="483"/>
      <c r="I1" s="483"/>
      <c r="J1" s="483"/>
      <c r="K1" s="483"/>
      <c r="L1" s="483"/>
      <c r="M1" s="483"/>
      <c r="N1" s="483"/>
      <c r="O1" s="483"/>
      <c r="P1" s="483"/>
      <c r="Q1" s="483"/>
      <c r="R1" s="483"/>
      <c r="S1" s="483"/>
      <c r="T1" s="483"/>
      <c r="U1" s="483"/>
      <c r="V1" s="483"/>
      <c r="W1" s="483"/>
      <c r="X1" s="483"/>
      <c r="Y1" s="483"/>
      <c r="Z1" s="40"/>
    </row>
    <row r="2" spans="1:41" s="41" customFormat="1" ht="33.75" customHeight="1" thickTop="1" thickBot="1">
      <c r="A2" s="483"/>
      <c r="B2" s="647"/>
      <c r="C2" s="648"/>
      <c r="D2" s="648"/>
      <c r="E2" s="648"/>
      <c r="F2" s="648"/>
      <c r="G2" s="648"/>
      <c r="H2" s="648"/>
      <c r="I2" s="648"/>
      <c r="J2" s="648"/>
      <c r="K2" s="648"/>
      <c r="L2" s="648"/>
      <c r="M2" s="648"/>
      <c r="N2" s="648"/>
      <c r="O2" s="648"/>
      <c r="P2" s="648"/>
      <c r="Q2" s="648"/>
      <c r="R2" s="648"/>
      <c r="S2" s="648"/>
      <c r="T2" s="648"/>
      <c r="U2" s="649"/>
      <c r="V2" s="238"/>
      <c r="W2" s="40"/>
      <c r="X2" s="40"/>
      <c r="Y2" s="40"/>
      <c r="Z2" s="40"/>
    </row>
    <row r="3" spans="1:41" customFormat="1" ht="25.5" customHeight="1" thickTop="1" thickBot="1">
      <c r="A3" s="483"/>
      <c r="B3" s="460"/>
      <c r="C3" s="460"/>
      <c r="D3" s="460"/>
      <c r="E3" s="460"/>
      <c r="F3" s="460"/>
      <c r="G3" s="460"/>
      <c r="H3" s="460"/>
      <c r="I3" s="460"/>
      <c r="J3" s="460"/>
      <c r="K3" s="460"/>
      <c r="L3" s="460"/>
      <c r="M3" s="460"/>
      <c r="N3" s="460"/>
      <c r="O3" s="460"/>
      <c r="P3" s="460"/>
      <c r="Q3" s="460"/>
      <c r="R3" s="460"/>
      <c r="S3" s="460"/>
      <c r="T3" s="460"/>
      <c r="U3" s="460"/>
      <c r="V3" s="238"/>
    </row>
    <row r="4" spans="1:41" customFormat="1" ht="9" customHeight="1" thickTop="1" thickBot="1">
      <c r="A4" s="483"/>
      <c r="B4" s="493"/>
      <c r="C4" s="493"/>
      <c r="D4" s="493"/>
      <c r="E4" s="493"/>
      <c r="F4" s="493"/>
      <c r="G4" s="493"/>
      <c r="H4" s="493"/>
      <c r="I4" s="493"/>
      <c r="J4" s="493"/>
      <c r="K4" s="493"/>
      <c r="L4" s="493"/>
      <c r="M4" s="493"/>
      <c r="N4" s="493"/>
      <c r="O4" s="493"/>
      <c r="P4" s="493"/>
      <c r="Q4" s="493"/>
      <c r="R4" s="493"/>
      <c r="S4" s="493"/>
      <c r="T4" s="493"/>
      <c r="U4" s="493"/>
      <c r="V4" s="238"/>
    </row>
    <row r="5" spans="1:41" ht="20.25" customHeight="1" thickTop="1" thickBot="1">
      <c r="A5" s="483"/>
      <c r="B5" s="862" t="s">
        <v>1303</v>
      </c>
      <c r="C5" s="862"/>
      <c r="D5" s="862"/>
    </row>
    <row r="6" spans="1:41" ht="20.25" customHeight="1" outlineLevel="1" thickTop="1" thickBot="1">
      <c r="A6" s="483"/>
      <c r="B6" s="863"/>
      <c r="C6" s="863"/>
      <c r="D6" s="863"/>
    </row>
    <row r="7" spans="1:41" ht="17.25" outlineLevel="1" thickTop="1" thickBot="1">
      <c r="A7" s="483"/>
      <c r="B7" s="861" t="s">
        <v>1310</v>
      </c>
    </row>
    <row r="8" spans="1:41" ht="20.25" customHeight="1" outlineLevel="1" thickTop="1">
      <c r="A8" s="483"/>
    </row>
    <row r="9" spans="1:41" s="178" customFormat="1" outlineLevel="1">
      <c r="A9" s="483"/>
      <c r="B9" s="363" t="s">
        <v>1289</v>
      </c>
      <c r="C9" s="860">
        <f ca="1">TODAY()</f>
        <v>45823</v>
      </c>
      <c r="D9" s="363" t="s">
        <v>1290</v>
      </c>
      <c r="E9" s="363"/>
      <c r="F9" s="363" t="str">
        <f>IF(ISNUMBER(F10), TEXT(COLUMN(F9)-COLUMN($F$9)+1, "0") &amp; "ª parcela", "")</f>
        <v>1ª parcela</v>
      </c>
      <c r="G9" s="363" t="str">
        <f>IF(ISNUMBER(G10), TEXT(COLUMN(G9)-COLUMN($F$9)+1, "0") &amp; "ª parcela", "")</f>
        <v>2ª parcela</v>
      </c>
      <c r="H9" s="363" t="str">
        <f>IF(ISNUMBER(H10), TEXT(COLUMN(H9)-COLUMN($F$9)+1, "0") &amp; "ª parcela", "")</f>
        <v>3ª parcela</v>
      </c>
      <c r="I9" s="363" t="str">
        <f>IF(ISNUMBER(I10), TEXT(COLUMN(I9)-COLUMN($F$9)+1, "0") &amp; "ª parcela", "")</f>
        <v/>
      </c>
      <c r="J9" s="363" t="str">
        <f>IF(ISNUMBER(J10), TEXT(COLUMN(J9)-COLUMN($F$9)+1, "0") &amp; "ª parcela", "")</f>
        <v/>
      </c>
      <c r="O9" s="363" t="str">
        <f t="shared" ref="O9:AO9" si="0">IF(ISNUMBER(O10), TEXT(COLUMN(O9)-COLUMN($F$9)+1, "0") &amp; "ª parcela", "")</f>
        <v/>
      </c>
      <c r="P9" s="363" t="str">
        <f t="shared" si="0"/>
        <v/>
      </c>
      <c r="Q9" s="363" t="str">
        <f t="shared" si="0"/>
        <v/>
      </c>
      <c r="R9" s="363" t="str">
        <f t="shared" si="0"/>
        <v/>
      </c>
      <c r="S9" s="363" t="str">
        <f t="shared" si="0"/>
        <v/>
      </c>
      <c r="T9" s="363" t="str">
        <f t="shared" si="0"/>
        <v/>
      </c>
      <c r="U9" s="363" t="str">
        <f t="shared" si="0"/>
        <v/>
      </c>
      <c r="V9" s="363" t="str">
        <f t="shared" si="0"/>
        <v/>
      </c>
      <c r="W9" s="363" t="str">
        <f t="shared" si="0"/>
        <v/>
      </c>
      <c r="X9" s="363" t="str">
        <f t="shared" si="0"/>
        <v/>
      </c>
      <c r="Y9" s="363" t="str">
        <f t="shared" si="0"/>
        <v/>
      </c>
      <c r="Z9" s="363" t="str">
        <f t="shared" si="0"/>
        <v/>
      </c>
      <c r="AA9" s="363" t="str">
        <f t="shared" si="0"/>
        <v/>
      </c>
      <c r="AB9" s="363" t="str">
        <f t="shared" si="0"/>
        <v/>
      </c>
      <c r="AC9" s="363" t="str">
        <f t="shared" si="0"/>
        <v/>
      </c>
      <c r="AD9" s="363" t="str">
        <f t="shared" si="0"/>
        <v/>
      </c>
      <c r="AE9" s="363" t="str">
        <f t="shared" si="0"/>
        <v/>
      </c>
      <c r="AF9" s="363" t="str">
        <f t="shared" si="0"/>
        <v/>
      </c>
      <c r="AG9" s="363" t="str">
        <f t="shared" si="0"/>
        <v/>
      </c>
      <c r="AH9" s="363" t="str">
        <f t="shared" si="0"/>
        <v/>
      </c>
      <c r="AI9" s="363" t="str">
        <f t="shared" si="0"/>
        <v/>
      </c>
      <c r="AJ9" s="363" t="str">
        <f t="shared" si="0"/>
        <v/>
      </c>
      <c r="AK9" s="363" t="str">
        <f t="shared" si="0"/>
        <v/>
      </c>
      <c r="AL9" s="363" t="str">
        <f t="shared" si="0"/>
        <v/>
      </c>
      <c r="AM9" s="363" t="str">
        <f t="shared" si="0"/>
        <v/>
      </c>
      <c r="AN9" s="363" t="str">
        <f t="shared" si="0"/>
        <v/>
      </c>
      <c r="AO9" s="363" t="str">
        <f t="shared" si="0"/>
        <v/>
      </c>
    </row>
    <row r="10" spans="1:41" outlineLevel="1">
      <c r="A10" s="483"/>
      <c r="B10" s="858" t="s">
        <v>1299</v>
      </c>
      <c r="C10" s="857">
        <v>45703</v>
      </c>
      <c r="D10" s="859" t="b">
        <v>0</v>
      </c>
      <c r="F10" s="855">
        <f t="shared" ref="F10:AO10" si="1">IF(COLUMN(F10)-COLUMN($F$10)+1 &lt;= $C$11,
   DATE(YEAR($C$10), MONTH($C$10) + COLUMN(F10)-COLUMN($F$10), DAY($C$10) + IF($D$10, 0, $D$12)),
   "")</f>
        <v>45718</v>
      </c>
      <c r="G10" s="855">
        <f t="shared" si="1"/>
        <v>45746</v>
      </c>
      <c r="H10" s="855">
        <f t="shared" si="1"/>
        <v>45777</v>
      </c>
      <c r="I10" s="855" t="str">
        <f t="shared" si="1"/>
        <v/>
      </c>
      <c r="J10" s="855" t="str">
        <f t="shared" si="1"/>
        <v/>
      </c>
      <c r="K10" s="855" t="str">
        <f t="shared" si="1"/>
        <v/>
      </c>
      <c r="L10" s="855" t="str">
        <f t="shared" si="1"/>
        <v/>
      </c>
      <c r="M10" s="855" t="str">
        <f t="shared" si="1"/>
        <v/>
      </c>
      <c r="N10" s="855" t="str">
        <f t="shared" si="1"/>
        <v/>
      </c>
      <c r="O10" s="855" t="str">
        <f t="shared" si="1"/>
        <v/>
      </c>
      <c r="P10" s="855" t="str">
        <f t="shared" si="1"/>
        <v/>
      </c>
      <c r="Q10" s="855" t="str">
        <f t="shared" si="1"/>
        <v/>
      </c>
      <c r="R10" s="855" t="str">
        <f t="shared" si="1"/>
        <v/>
      </c>
      <c r="S10" s="855" t="str">
        <f t="shared" si="1"/>
        <v/>
      </c>
      <c r="T10" s="855" t="str">
        <f t="shared" si="1"/>
        <v/>
      </c>
      <c r="U10" s="855" t="str">
        <f t="shared" si="1"/>
        <v/>
      </c>
      <c r="V10" s="855" t="str">
        <f t="shared" si="1"/>
        <v/>
      </c>
      <c r="W10" s="855" t="str">
        <f t="shared" si="1"/>
        <v/>
      </c>
      <c r="X10" s="855" t="str">
        <f t="shared" si="1"/>
        <v/>
      </c>
      <c r="Y10" s="855" t="str">
        <f t="shared" si="1"/>
        <v/>
      </c>
      <c r="Z10" s="855" t="str">
        <f t="shared" si="1"/>
        <v/>
      </c>
      <c r="AA10" s="855" t="str">
        <f t="shared" si="1"/>
        <v/>
      </c>
      <c r="AB10" s="855" t="str">
        <f t="shared" si="1"/>
        <v/>
      </c>
      <c r="AC10" s="855" t="str">
        <f t="shared" si="1"/>
        <v/>
      </c>
      <c r="AD10" s="855" t="str">
        <f t="shared" si="1"/>
        <v/>
      </c>
      <c r="AE10" s="855" t="str">
        <f t="shared" si="1"/>
        <v/>
      </c>
      <c r="AF10" s="855" t="str">
        <f t="shared" si="1"/>
        <v/>
      </c>
      <c r="AG10" s="855" t="str">
        <f t="shared" si="1"/>
        <v/>
      </c>
      <c r="AH10" s="855" t="str">
        <f t="shared" si="1"/>
        <v/>
      </c>
      <c r="AI10" s="855" t="str">
        <f t="shared" si="1"/>
        <v/>
      </c>
      <c r="AJ10" s="855" t="str">
        <f t="shared" si="1"/>
        <v/>
      </c>
      <c r="AK10" s="855" t="str">
        <f t="shared" si="1"/>
        <v/>
      </c>
      <c r="AL10" s="855" t="str">
        <f t="shared" si="1"/>
        <v/>
      </c>
      <c r="AM10" s="855" t="str">
        <f t="shared" si="1"/>
        <v/>
      </c>
      <c r="AN10" s="855" t="str">
        <f t="shared" si="1"/>
        <v/>
      </c>
      <c r="AO10" s="855" t="str">
        <f t="shared" si="1"/>
        <v/>
      </c>
    </row>
    <row r="11" spans="1:41" outlineLevel="1">
      <c r="A11" s="483"/>
      <c r="B11" s="858" t="s">
        <v>1286</v>
      </c>
      <c r="C11" s="858">
        <v>3</v>
      </c>
      <c r="D11" s="253" t="s">
        <v>1301</v>
      </c>
      <c r="E11" s="253"/>
      <c r="F11" s="856">
        <f t="shared" ref="F11:AO11" si="2">IF(COLUMN(F10)-COLUMN($F$10)+1 &lt;= $C$11, $C$12 / $C$11, "")</f>
        <v>166666.66666666666</v>
      </c>
      <c r="G11" s="856">
        <f t="shared" si="2"/>
        <v>166666.66666666666</v>
      </c>
      <c r="H11" s="856">
        <f t="shared" si="2"/>
        <v>166666.66666666666</v>
      </c>
      <c r="I11" s="856" t="str">
        <f t="shared" si="2"/>
        <v/>
      </c>
      <c r="J11" s="856" t="str">
        <f t="shared" si="2"/>
        <v/>
      </c>
      <c r="K11" s="856" t="str">
        <f t="shared" si="2"/>
        <v/>
      </c>
      <c r="L11" s="856" t="str">
        <f t="shared" si="2"/>
        <v/>
      </c>
      <c r="M11" s="856" t="str">
        <f t="shared" si="2"/>
        <v/>
      </c>
      <c r="N11" s="856" t="str">
        <f t="shared" si="2"/>
        <v/>
      </c>
      <c r="O11" s="856" t="str">
        <f t="shared" si="2"/>
        <v/>
      </c>
      <c r="P11" s="856" t="str">
        <f t="shared" si="2"/>
        <v/>
      </c>
      <c r="Q11" s="856" t="str">
        <f t="shared" si="2"/>
        <v/>
      </c>
      <c r="R11" s="856" t="str">
        <f t="shared" si="2"/>
        <v/>
      </c>
      <c r="S11" s="856" t="str">
        <f t="shared" si="2"/>
        <v/>
      </c>
      <c r="T11" s="856" t="str">
        <f t="shared" si="2"/>
        <v/>
      </c>
      <c r="U11" s="856" t="str">
        <f t="shared" si="2"/>
        <v/>
      </c>
      <c r="V11" s="856" t="str">
        <f t="shared" si="2"/>
        <v/>
      </c>
      <c r="W11" s="856" t="str">
        <f t="shared" si="2"/>
        <v/>
      </c>
      <c r="X11" s="856" t="str">
        <f t="shared" si="2"/>
        <v/>
      </c>
      <c r="Y11" s="856" t="str">
        <f t="shared" si="2"/>
        <v/>
      </c>
      <c r="Z11" s="856" t="str">
        <f t="shared" si="2"/>
        <v/>
      </c>
      <c r="AA11" s="856" t="str">
        <f t="shared" si="2"/>
        <v/>
      </c>
      <c r="AB11" s="856" t="str">
        <f t="shared" si="2"/>
        <v/>
      </c>
      <c r="AC11" s="856" t="str">
        <f t="shared" si="2"/>
        <v/>
      </c>
      <c r="AD11" s="856" t="str">
        <f t="shared" si="2"/>
        <v/>
      </c>
      <c r="AE11" s="856" t="str">
        <f t="shared" si="2"/>
        <v/>
      </c>
      <c r="AF11" s="856" t="str">
        <f t="shared" si="2"/>
        <v/>
      </c>
      <c r="AG11" s="856" t="str">
        <f t="shared" si="2"/>
        <v/>
      </c>
      <c r="AH11" s="856" t="str">
        <f t="shared" si="2"/>
        <v/>
      </c>
      <c r="AI11" s="856" t="str">
        <f t="shared" si="2"/>
        <v/>
      </c>
      <c r="AJ11" s="856" t="str">
        <f t="shared" si="2"/>
        <v/>
      </c>
      <c r="AK11" s="856" t="str">
        <f t="shared" si="2"/>
        <v/>
      </c>
      <c r="AL11" s="856" t="str">
        <f t="shared" si="2"/>
        <v/>
      </c>
      <c r="AM11" s="856" t="str">
        <f t="shared" si="2"/>
        <v/>
      </c>
      <c r="AN11" s="856" t="str">
        <f t="shared" si="2"/>
        <v/>
      </c>
      <c r="AO11" s="856" t="str">
        <f t="shared" si="2"/>
        <v/>
      </c>
    </row>
    <row r="12" spans="1:41" outlineLevel="1">
      <c r="A12" s="483"/>
      <c r="B12" s="858" t="s">
        <v>1302</v>
      </c>
      <c r="C12" s="858">
        <v>500000</v>
      </c>
      <c r="D12" s="854">
        <v>15</v>
      </c>
    </row>
    <row r="13" spans="1:41" outlineLevel="1">
      <c r="A13" s="483"/>
      <c r="B13" s="864" t="s">
        <v>1308</v>
      </c>
    </row>
    <row r="14" spans="1:41" ht="15.75" outlineLevel="1" thickBot="1">
      <c r="A14" s="483"/>
    </row>
    <row r="15" spans="1:41" ht="20.25" customHeight="1" thickTop="1" thickBot="1">
      <c r="A15" s="483"/>
      <c r="B15" s="862" t="s">
        <v>1304</v>
      </c>
      <c r="C15" s="862"/>
      <c r="D15" s="862"/>
    </row>
    <row r="16" spans="1:41" ht="16.5" outlineLevel="2" thickTop="1" thickBot="1">
      <c r="A16" s="483"/>
    </row>
    <row r="17" spans="1:49" outlineLevel="2">
      <c r="A17" s="483"/>
      <c r="B17" s="46" t="s">
        <v>436</v>
      </c>
    </row>
    <row r="18" spans="1:49" outlineLevel="2">
      <c r="A18" s="483"/>
    </row>
    <row r="19" spans="1:49" s="178" customFormat="1" outlineLevel="2">
      <c r="A19" s="483"/>
      <c r="B19" s="363" t="s">
        <v>1289</v>
      </c>
      <c r="C19" s="860">
        <f ca="1">TODAY()</f>
        <v>45823</v>
      </c>
      <c r="D19" s="363" t="s">
        <v>1290</v>
      </c>
      <c r="E19" s="363"/>
      <c r="F19" s="363" t="str">
        <f t="shared" ref="F19:AW19" si="3">IF(ISNUMBER(F20), TEXT(COLUMN(F19)-COLUMN($F$19)+1, "0") &amp; "ª parcela", "")</f>
        <v>1ª parcela</v>
      </c>
      <c r="G19" s="363" t="str">
        <f t="shared" si="3"/>
        <v>2ª parcela</v>
      </c>
      <c r="H19" s="363" t="str">
        <f t="shared" si="3"/>
        <v/>
      </c>
      <c r="I19" s="363" t="str">
        <f t="shared" si="3"/>
        <v/>
      </c>
      <c r="J19" s="363" t="str">
        <f t="shared" si="3"/>
        <v/>
      </c>
      <c r="K19" s="363" t="str">
        <f t="shared" si="3"/>
        <v/>
      </c>
      <c r="L19" s="363" t="str">
        <f t="shared" si="3"/>
        <v/>
      </c>
      <c r="M19" s="363" t="str">
        <f t="shared" si="3"/>
        <v/>
      </c>
      <c r="N19" s="363" t="str">
        <f t="shared" si="3"/>
        <v/>
      </c>
      <c r="O19" s="363" t="str">
        <f t="shared" si="3"/>
        <v/>
      </c>
      <c r="P19" s="363" t="str">
        <f t="shared" si="3"/>
        <v/>
      </c>
      <c r="Q19" s="363" t="str">
        <f t="shared" si="3"/>
        <v/>
      </c>
      <c r="R19" s="363" t="str">
        <f t="shared" si="3"/>
        <v/>
      </c>
      <c r="S19" s="363" t="str">
        <f t="shared" si="3"/>
        <v/>
      </c>
      <c r="T19" s="363" t="str">
        <f t="shared" si="3"/>
        <v/>
      </c>
      <c r="U19" s="363" t="str">
        <f t="shared" si="3"/>
        <v/>
      </c>
      <c r="V19" s="363" t="str">
        <f t="shared" si="3"/>
        <v/>
      </c>
      <c r="W19" s="363" t="str">
        <f t="shared" si="3"/>
        <v/>
      </c>
      <c r="X19" s="363" t="str">
        <f t="shared" si="3"/>
        <v/>
      </c>
      <c r="Y19" s="363" t="str">
        <f t="shared" si="3"/>
        <v/>
      </c>
      <c r="Z19" s="363" t="str">
        <f t="shared" si="3"/>
        <v/>
      </c>
      <c r="AA19" s="363" t="str">
        <f t="shared" si="3"/>
        <v/>
      </c>
      <c r="AB19" s="363" t="str">
        <f t="shared" si="3"/>
        <v/>
      </c>
      <c r="AC19" s="363" t="str">
        <f t="shared" si="3"/>
        <v/>
      </c>
      <c r="AD19" s="363" t="str">
        <f t="shared" si="3"/>
        <v/>
      </c>
      <c r="AE19" s="363" t="str">
        <f t="shared" si="3"/>
        <v/>
      </c>
      <c r="AF19" s="363" t="str">
        <f t="shared" si="3"/>
        <v/>
      </c>
      <c r="AG19" s="363" t="str">
        <f t="shared" si="3"/>
        <v/>
      </c>
      <c r="AH19" s="363" t="str">
        <f t="shared" si="3"/>
        <v/>
      </c>
      <c r="AI19" s="363" t="str">
        <f t="shared" si="3"/>
        <v/>
      </c>
      <c r="AJ19" s="363" t="str">
        <f t="shared" si="3"/>
        <v/>
      </c>
      <c r="AK19" s="363" t="str">
        <f t="shared" si="3"/>
        <v/>
      </c>
      <c r="AL19" s="363" t="str">
        <f t="shared" si="3"/>
        <v/>
      </c>
      <c r="AM19" s="363" t="str">
        <f t="shared" si="3"/>
        <v/>
      </c>
      <c r="AN19" s="363" t="str">
        <f t="shared" si="3"/>
        <v/>
      </c>
      <c r="AO19" s="363" t="str">
        <f t="shared" si="3"/>
        <v/>
      </c>
      <c r="AP19" s="178" t="str">
        <f t="shared" si="3"/>
        <v/>
      </c>
      <c r="AQ19" s="178" t="str">
        <f t="shared" si="3"/>
        <v/>
      </c>
      <c r="AR19" s="178" t="str">
        <f t="shared" si="3"/>
        <v/>
      </c>
      <c r="AS19" s="178" t="str">
        <f t="shared" si="3"/>
        <v/>
      </c>
      <c r="AT19" s="178" t="str">
        <f t="shared" si="3"/>
        <v/>
      </c>
      <c r="AU19" s="178" t="str">
        <f t="shared" si="3"/>
        <v/>
      </c>
      <c r="AV19" s="178" t="str">
        <f t="shared" si="3"/>
        <v/>
      </c>
      <c r="AW19" s="178" t="str">
        <f t="shared" si="3"/>
        <v/>
      </c>
    </row>
    <row r="20" spans="1:49" outlineLevel="2">
      <c r="A20" s="483"/>
      <c r="B20" s="858" t="s">
        <v>1288</v>
      </c>
      <c r="C20" s="857">
        <v>45703</v>
      </c>
      <c r="D20" s="859" t="b">
        <v>0</v>
      </c>
      <c r="F20" s="855">
        <f t="shared" ref="F20:AW20" si="4">IF(COLUMN(F20)-COLUMN($F$10)+1 &lt;= $C$21,
   DATE(YEAR($C$20), MONTH($C$20) + COLUMN(F20)-COLUMN($F$10), DAY($C$20) + IF($D$20, 0, $D$22)),
   "")</f>
        <v>45718</v>
      </c>
      <c r="G20" s="855">
        <f t="shared" si="4"/>
        <v>45746</v>
      </c>
      <c r="H20" s="855" t="str">
        <f t="shared" si="4"/>
        <v/>
      </c>
      <c r="I20" s="855" t="str">
        <f t="shared" si="4"/>
        <v/>
      </c>
      <c r="J20" s="855" t="str">
        <f t="shared" si="4"/>
        <v/>
      </c>
      <c r="K20" s="855" t="str">
        <f t="shared" si="4"/>
        <v/>
      </c>
      <c r="L20" s="855" t="str">
        <f t="shared" si="4"/>
        <v/>
      </c>
      <c r="M20" s="855" t="str">
        <f t="shared" si="4"/>
        <v/>
      </c>
      <c r="N20" s="855" t="str">
        <f t="shared" si="4"/>
        <v/>
      </c>
      <c r="O20" s="855" t="str">
        <f t="shared" si="4"/>
        <v/>
      </c>
      <c r="P20" s="855" t="str">
        <f t="shared" si="4"/>
        <v/>
      </c>
      <c r="Q20" s="855" t="str">
        <f t="shared" si="4"/>
        <v/>
      </c>
      <c r="R20" s="855" t="str">
        <f t="shared" si="4"/>
        <v/>
      </c>
      <c r="S20" s="855" t="str">
        <f t="shared" si="4"/>
        <v/>
      </c>
      <c r="T20" s="855" t="str">
        <f t="shared" si="4"/>
        <v/>
      </c>
      <c r="U20" s="855" t="str">
        <f t="shared" si="4"/>
        <v/>
      </c>
      <c r="V20" s="855" t="str">
        <f t="shared" si="4"/>
        <v/>
      </c>
      <c r="W20" s="855" t="str">
        <f t="shared" si="4"/>
        <v/>
      </c>
      <c r="X20" s="855" t="str">
        <f t="shared" si="4"/>
        <v/>
      </c>
      <c r="Y20" s="855" t="str">
        <f t="shared" si="4"/>
        <v/>
      </c>
      <c r="Z20" s="855" t="str">
        <f t="shared" si="4"/>
        <v/>
      </c>
      <c r="AA20" s="855" t="str">
        <f t="shared" si="4"/>
        <v/>
      </c>
      <c r="AB20" s="855" t="str">
        <f t="shared" si="4"/>
        <v/>
      </c>
      <c r="AC20" s="855" t="str">
        <f t="shared" si="4"/>
        <v/>
      </c>
      <c r="AD20" s="855" t="str">
        <f t="shared" si="4"/>
        <v/>
      </c>
      <c r="AE20" s="855" t="str">
        <f t="shared" si="4"/>
        <v/>
      </c>
      <c r="AF20" s="855" t="str">
        <f t="shared" si="4"/>
        <v/>
      </c>
      <c r="AG20" s="855" t="str">
        <f t="shared" si="4"/>
        <v/>
      </c>
      <c r="AH20" s="855" t="str">
        <f t="shared" si="4"/>
        <v/>
      </c>
      <c r="AI20" s="855" t="str">
        <f t="shared" si="4"/>
        <v/>
      </c>
      <c r="AJ20" s="855" t="str">
        <f t="shared" si="4"/>
        <v/>
      </c>
      <c r="AK20" s="855" t="str">
        <f t="shared" si="4"/>
        <v/>
      </c>
      <c r="AL20" s="855" t="str">
        <f t="shared" si="4"/>
        <v/>
      </c>
      <c r="AM20" s="855" t="str">
        <f t="shared" si="4"/>
        <v/>
      </c>
      <c r="AN20" s="855" t="str">
        <f t="shared" si="4"/>
        <v/>
      </c>
      <c r="AO20" s="855" t="str">
        <f t="shared" si="4"/>
        <v/>
      </c>
      <c r="AP20" s="855" t="str">
        <f t="shared" si="4"/>
        <v/>
      </c>
      <c r="AQ20" s="855" t="str">
        <f t="shared" si="4"/>
        <v/>
      </c>
      <c r="AR20" s="855" t="str">
        <f t="shared" si="4"/>
        <v/>
      </c>
      <c r="AS20" s="855" t="str">
        <f t="shared" si="4"/>
        <v/>
      </c>
      <c r="AT20" s="855" t="str">
        <f t="shared" si="4"/>
        <v/>
      </c>
      <c r="AU20" s="855" t="str">
        <f t="shared" si="4"/>
        <v/>
      </c>
      <c r="AV20" s="855" t="str">
        <f t="shared" si="4"/>
        <v/>
      </c>
      <c r="AW20" s="855" t="str">
        <f t="shared" si="4"/>
        <v/>
      </c>
    </row>
    <row r="21" spans="1:49" outlineLevel="2">
      <c r="A21" s="483"/>
      <c r="B21" s="858" t="s">
        <v>1286</v>
      </c>
      <c r="C21" s="858">
        <v>2</v>
      </c>
      <c r="D21" s="253" t="s">
        <v>1291</v>
      </c>
      <c r="E21" s="253"/>
      <c r="F21" s="856">
        <f t="shared" ref="F21:AW21" si="5">IF(COLUMN(F20)-COLUMN($F$20)+1 &lt;= $C$21, $C$22 / $C$21, "")</f>
        <v>0</v>
      </c>
      <c r="G21" s="856">
        <f t="shared" si="5"/>
        <v>0</v>
      </c>
      <c r="H21" s="856" t="str">
        <f t="shared" si="5"/>
        <v/>
      </c>
      <c r="I21" s="856" t="str">
        <f t="shared" si="5"/>
        <v/>
      </c>
      <c r="J21" s="856" t="str">
        <f t="shared" si="5"/>
        <v/>
      </c>
      <c r="K21" s="856" t="str">
        <f t="shared" si="5"/>
        <v/>
      </c>
      <c r="L21" s="856" t="str">
        <f t="shared" si="5"/>
        <v/>
      </c>
      <c r="M21" s="856" t="str">
        <f t="shared" si="5"/>
        <v/>
      </c>
      <c r="N21" s="856" t="str">
        <f t="shared" si="5"/>
        <v/>
      </c>
      <c r="O21" s="856" t="str">
        <f t="shared" si="5"/>
        <v/>
      </c>
      <c r="P21" s="856" t="str">
        <f t="shared" si="5"/>
        <v/>
      </c>
      <c r="Q21" s="856" t="str">
        <f t="shared" si="5"/>
        <v/>
      </c>
      <c r="R21" s="856" t="str">
        <f t="shared" si="5"/>
        <v/>
      </c>
      <c r="S21" s="856" t="str">
        <f t="shared" si="5"/>
        <v/>
      </c>
      <c r="T21" s="856" t="str">
        <f t="shared" si="5"/>
        <v/>
      </c>
      <c r="U21" s="856" t="str">
        <f t="shared" si="5"/>
        <v/>
      </c>
      <c r="V21" s="856" t="str">
        <f t="shared" si="5"/>
        <v/>
      </c>
      <c r="W21" s="856" t="str">
        <f t="shared" si="5"/>
        <v/>
      </c>
      <c r="X21" s="856" t="str">
        <f t="shared" si="5"/>
        <v/>
      </c>
      <c r="Y21" s="856" t="str">
        <f t="shared" si="5"/>
        <v/>
      </c>
      <c r="Z21" s="856" t="str">
        <f t="shared" si="5"/>
        <v/>
      </c>
      <c r="AA21" s="856" t="str">
        <f t="shared" si="5"/>
        <v/>
      </c>
      <c r="AB21" s="856" t="str">
        <f t="shared" si="5"/>
        <v/>
      </c>
      <c r="AC21" s="856" t="str">
        <f t="shared" si="5"/>
        <v/>
      </c>
      <c r="AD21" s="856" t="str">
        <f t="shared" si="5"/>
        <v/>
      </c>
      <c r="AE21" s="856" t="str">
        <f t="shared" si="5"/>
        <v/>
      </c>
      <c r="AF21" s="856" t="str">
        <f t="shared" si="5"/>
        <v/>
      </c>
      <c r="AG21" s="856" t="str">
        <f t="shared" si="5"/>
        <v/>
      </c>
      <c r="AH21" s="856" t="str">
        <f t="shared" si="5"/>
        <v/>
      </c>
      <c r="AI21" s="856" t="str">
        <f t="shared" si="5"/>
        <v/>
      </c>
      <c r="AJ21" s="856" t="str">
        <f t="shared" si="5"/>
        <v/>
      </c>
      <c r="AK21" s="856" t="str">
        <f t="shared" si="5"/>
        <v/>
      </c>
      <c r="AL21" s="856" t="str">
        <f t="shared" si="5"/>
        <v/>
      </c>
      <c r="AM21" s="856" t="str">
        <f t="shared" si="5"/>
        <v/>
      </c>
      <c r="AN21" s="856" t="str">
        <f t="shared" si="5"/>
        <v/>
      </c>
      <c r="AO21" s="856" t="str">
        <f t="shared" si="5"/>
        <v/>
      </c>
      <c r="AP21" s="856" t="str">
        <f t="shared" si="5"/>
        <v/>
      </c>
      <c r="AQ21" s="856" t="str">
        <f t="shared" si="5"/>
        <v/>
      </c>
      <c r="AR21" s="856" t="str">
        <f t="shared" si="5"/>
        <v/>
      </c>
      <c r="AS21" s="856" t="str">
        <f t="shared" si="5"/>
        <v/>
      </c>
      <c r="AT21" s="856" t="str">
        <f t="shared" si="5"/>
        <v/>
      </c>
      <c r="AU21" s="856" t="str">
        <f t="shared" si="5"/>
        <v/>
      </c>
      <c r="AV21" s="856" t="str">
        <f t="shared" si="5"/>
        <v/>
      </c>
      <c r="AW21" s="856" t="str">
        <f t="shared" si="5"/>
        <v/>
      </c>
    </row>
    <row r="22" spans="1:49" outlineLevel="2">
      <c r="A22" s="483"/>
      <c r="B22" s="858" t="s">
        <v>1287</v>
      </c>
      <c r="C22" s="858">
        <f>'ESTUDO _ VIABILIDADE'!I150</f>
        <v>0</v>
      </c>
      <c r="D22" s="854">
        <v>15</v>
      </c>
    </row>
    <row r="23" spans="1:49" ht="15.75" outlineLevel="2" thickBot="1">
      <c r="A23" s="483"/>
      <c r="B23" s="864"/>
    </row>
    <row r="24" spans="1:49" ht="20.25" outlineLevel="2" thickTop="1" thickBot="1">
      <c r="A24" s="483"/>
      <c r="B24" s="228" t="s">
        <v>437</v>
      </c>
      <c r="C24" s="863"/>
      <c r="D24" s="863"/>
      <c r="H24" s="228" t="s">
        <v>438</v>
      </c>
      <c r="I24" s="228" t="s">
        <v>559</v>
      </c>
    </row>
    <row r="25" spans="1:49" ht="15.75" outlineLevel="2" thickTop="1">
      <c r="A25" s="483"/>
    </row>
    <row r="26" spans="1:49" s="178" customFormat="1" outlineLevel="2">
      <c r="A26" s="483"/>
      <c r="B26" s="363" t="s">
        <v>1289</v>
      </c>
      <c r="C26" s="860">
        <f ca="1">TODAY()</f>
        <v>45823</v>
      </c>
      <c r="D26" s="363" t="s">
        <v>1290</v>
      </c>
      <c r="E26" s="363"/>
      <c r="F26" s="363" t="str">
        <f t="shared" ref="F26:AV26" si="6">IF(ISNUMBER(F27), TEXT(COLUMN(F26)-COLUMN($F$26)+1, "0") &amp; "ª parcela", "")</f>
        <v>1ª parcela</v>
      </c>
      <c r="G26" s="363" t="str">
        <f t="shared" si="6"/>
        <v/>
      </c>
      <c r="H26" s="363" t="str">
        <f t="shared" si="6"/>
        <v/>
      </c>
      <c r="I26" s="363" t="str">
        <f t="shared" si="6"/>
        <v/>
      </c>
      <c r="J26" s="363" t="str">
        <f t="shared" si="6"/>
        <v/>
      </c>
      <c r="K26" s="363" t="str">
        <f t="shared" si="6"/>
        <v/>
      </c>
      <c r="L26" s="363" t="str">
        <f t="shared" si="6"/>
        <v/>
      </c>
      <c r="M26" s="363" t="str">
        <f t="shared" si="6"/>
        <v/>
      </c>
      <c r="N26" s="363" t="str">
        <f t="shared" si="6"/>
        <v/>
      </c>
      <c r="O26" s="363" t="str">
        <f t="shared" si="6"/>
        <v/>
      </c>
      <c r="P26" s="363" t="str">
        <f t="shared" si="6"/>
        <v/>
      </c>
      <c r="Q26" s="363" t="str">
        <f t="shared" si="6"/>
        <v/>
      </c>
      <c r="R26" s="363" t="str">
        <f t="shared" si="6"/>
        <v/>
      </c>
      <c r="S26" s="363" t="str">
        <f t="shared" si="6"/>
        <v/>
      </c>
      <c r="T26" s="363" t="str">
        <f t="shared" si="6"/>
        <v/>
      </c>
      <c r="U26" s="363" t="str">
        <f t="shared" si="6"/>
        <v/>
      </c>
      <c r="V26" s="363" t="str">
        <f t="shared" si="6"/>
        <v/>
      </c>
      <c r="W26" s="363" t="str">
        <f t="shared" si="6"/>
        <v/>
      </c>
      <c r="X26" s="363" t="str">
        <f t="shared" si="6"/>
        <v/>
      </c>
      <c r="Y26" s="363" t="str">
        <f t="shared" si="6"/>
        <v/>
      </c>
      <c r="Z26" s="363" t="str">
        <f t="shared" si="6"/>
        <v/>
      </c>
      <c r="AA26" s="363" t="str">
        <f t="shared" si="6"/>
        <v/>
      </c>
      <c r="AB26" s="363" t="str">
        <f t="shared" si="6"/>
        <v/>
      </c>
      <c r="AC26" s="363" t="str">
        <f t="shared" si="6"/>
        <v/>
      </c>
      <c r="AD26" s="363" t="str">
        <f t="shared" si="6"/>
        <v/>
      </c>
      <c r="AE26" s="363" t="str">
        <f t="shared" si="6"/>
        <v/>
      </c>
      <c r="AF26" s="363" t="str">
        <f t="shared" si="6"/>
        <v/>
      </c>
      <c r="AG26" s="363" t="str">
        <f t="shared" si="6"/>
        <v/>
      </c>
      <c r="AH26" s="363" t="str">
        <f t="shared" si="6"/>
        <v/>
      </c>
      <c r="AI26" s="363" t="str">
        <f t="shared" si="6"/>
        <v/>
      </c>
      <c r="AJ26" s="363" t="str">
        <f t="shared" si="6"/>
        <v/>
      </c>
      <c r="AK26" s="363" t="str">
        <f t="shared" si="6"/>
        <v/>
      </c>
      <c r="AL26" s="363" t="str">
        <f t="shared" si="6"/>
        <v/>
      </c>
      <c r="AM26" s="363" t="str">
        <f t="shared" si="6"/>
        <v/>
      </c>
      <c r="AN26" s="363" t="str">
        <f t="shared" si="6"/>
        <v/>
      </c>
      <c r="AO26" s="363" t="str">
        <f t="shared" si="6"/>
        <v/>
      </c>
      <c r="AP26" s="178" t="str">
        <f t="shared" si="6"/>
        <v/>
      </c>
      <c r="AQ26" s="178" t="str">
        <f t="shared" si="6"/>
        <v/>
      </c>
      <c r="AR26" s="178" t="str">
        <f t="shared" si="6"/>
        <v/>
      </c>
      <c r="AS26" s="178" t="str">
        <f t="shared" si="6"/>
        <v/>
      </c>
      <c r="AT26" s="178" t="str">
        <f t="shared" si="6"/>
        <v/>
      </c>
      <c r="AU26" s="178" t="str">
        <f t="shared" si="6"/>
        <v/>
      </c>
      <c r="AV26" s="178" t="str">
        <f t="shared" si="6"/>
        <v/>
      </c>
    </row>
    <row r="27" spans="1:49" outlineLevel="2">
      <c r="A27" s="483"/>
      <c r="B27" s="858" t="s">
        <v>1288</v>
      </c>
      <c r="C27" s="857">
        <v>45703</v>
      </c>
      <c r="D27" s="859" t="b">
        <v>0</v>
      </c>
      <c r="F27" s="855">
        <f t="shared" ref="F27:AV27" si="7">IF(COLUMN(F27)-COLUMN($F$10)+1 &lt;= $C$28,
   DATE(YEAR($C$27), MONTH($C$27) + COLUMN(F27)-COLUMN($F$10), DAY($C$27) + IF($D$27, 0, $D$29)),
   "")</f>
        <v>45718</v>
      </c>
      <c r="G27" s="855" t="str">
        <f t="shared" si="7"/>
        <v/>
      </c>
      <c r="H27" s="855" t="str">
        <f t="shared" si="7"/>
        <v/>
      </c>
      <c r="I27" s="855" t="str">
        <f t="shared" si="7"/>
        <v/>
      </c>
      <c r="J27" s="855" t="str">
        <f t="shared" si="7"/>
        <v/>
      </c>
      <c r="K27" s="855" t="str">
        <f t="shared" si="7"/>
        <v/>
      </c>
      <c r="L27" s="855" t="str">
        <f t="shared" si="7"/>
        <v/>
      </c>
      <c r="M27" s="855" t="str">
        <f t="shared" si="7"/>
        <v/>
      </c>
      <c r="N27" s="855" t="str">
        <f t="shared" si="7"/>
        <v/>
      </c>
      <c r="O27" s="855" t="str">
        <f t="shared" si="7"/>
        <v/>
      </c>
      <c r="P27" s="855" t="str">
        <f t="shared" si="7"/>
        <v/>
      </c>
      <c r="Q27" s="855" t="str">
        <f t="shared" si="7"/>
        <v/>
      </c>
      <c r="R27" s="855" t="str">
        <f t="shared" si="7"/>
        <v/>
      </c>
      <c r="S27" s="855" t="str">
        <f t="shared" si="7"/>
        <v/>
      </c>
      <c r="T27" s="855" t="str">
        <f t="shared" si="7"/>
        <v/>
      </c>
      <c r="U27" s="855" t="str">
        <f t="shared" si="7"/>
        <v/>
      </c>
      <c r="V27" s="855" t="str">
        <f t="shared" si="7"/>
        <v/>
      </c>
      <c r="W27" s="855" t="str">
        <f t="shared" si="7"/>
        <v/>
      </c>
      <c r="X27" s="855" t="str">
        <f t="shared" si="7"/>
        <v/>
      </c>
      <c r="Y27" s="855" t="str">
        <f t="shared" si="7"/>
        <v/>
      </c>
      <c r="Z27" s="855" t="str">
        <f t="shared" si="7"/>
        <v/>
      </c>
      <c r="AA27" s="855" t="str">
        <f t="shared" si="7"/>
        <v/>
      </c>
      <c r="AB27" s="855" t="str">
        <f t="shared" si="7"/>
        <v/>
      </c>
      <c r="AC27" s="855" t="str">
        <f t="shared" si="7"/>
        <v/>
      </c>
      <c r="AD27" s="855" t="str">
        <f t="shared" si="7"/>
        <v/>
      </c>
      <c r="AE27" s="855" t="str">
        <f t="shared" si="7"/>
        <v/>
      </c>
      <c r="AF27" s="855" t="str">
        <f t="shared" si="7"/>
        <v/>
      </c>
      <c r="AG27" s="855" t="str">
        <f t="shared" si="7"/>
        <v/>
      </c>
      <c r="AH27" s="855" t="str">
        <f t="shared" si="7"/>
        <v/>
      </c>
      <c r="AI27" s="855" t="str">
        <f t="shared" si="7"/>
        <v/>
      </c>
      <c r="AJ27" s="855" t="str">
        <f t="shared" si="7"/>
        <v/>
      </c>
      <c r="AK27" s="855" t="str">
        <f t="shared" si="7"/>
        <v/>
      </c>
      <c r="AL27" s="855" t="str">
        <f t="shared" si="7"/>
        <v/>
      </c>
      <c r="AM27" s="855" t="str">
        <f t="shared" si="7"/>
        <v/>
      </c>
      <c r="AN27" s="855" t="str">
        <f t="shared" si="7"/>
        <v/>
      </c>
      <c r="AO27" s="855" t="str">
        <f t="shared" si="7"/>
        <v/>
      </c>
      <c r="AP27" s="855" t="str">
        <f t="shared" si="7"/>
        <v/>
      </c>
      <c r="AQ27" s="855" t="str">
        <f t="shared" si="7"/>
        <v/>
      </c>
      <c r="AR27" s="855" t="str">
        <f t="shared" si="7"/>
        <v/>
      </c>
      <c r="AS27" s="855" t="str">
        <f t="shared" si="7"/>
        <v/>
      </c>
      <c r="AT27" s="855" t="str">
        <f t="shared" si="7"/>
        <v/>
      </c>
      <c r="AU27" s="855" t="str">
        <f t="shared" si="7"/>
        <v/>
      </c>
      <c r="AV27" s="855" t="str">
        <f t="shared" si="7"/>
        <v/>
      </c>
    </row>
    <row r="28" spans="1:49" outlineLevel="2">
      <c r="A28" s="483"/>
      <c r="B28" s="858" t="s">
        <v>1286</v>
      </c>
      <c r="C28" s="858">
        <v>1</v>
      </c>
      <c r="D28" s="253" t="s">
        <v>1291</v>
      </c>
      <c r="E28" s="253"/>
      <c r="F28" s="856">
        <f t="shared" ref="F28:AV28" si="8">IF(COLUMN(F27)-COLUMN($F$27)+1 &lt;= $C$28, $C$29 / $C$28, "")</f>
        <v>0</v>
      </c>
      <c r="G28" s="856" t="str">
        <f t="shared" si="8"/>
        <v/>
      </c>
      <c r="H28" s="856" t="str">
        <f t="shared" si="8"/>
        <v/>
      </c>
      <c r="I28" s="856" t="str">
        <f t="shared" si="8"/>
        <v/>
      </c>
      <c r="J28" s="856" t="str">
        <f t="shared" si="8"/>
        <v/>
      </c>
      <c r="K28" s="856" t="str">
        <f t="shared" si="8"/>
        <v/>
      </c>
      <c r="L28" s="856" t="str">
        <f t="shared" si="8"/>
        <v/>
      </c>
      <c r="M28" s="856" t="str">
        <f t="shared" si="8"/>
        <v/>
      </c>
      <c r="N28" s="856" t="str">
        <f t="shared" si="8"/>
        <v/>
      </c>
      <c r="O28" s="856" t="str">
        <f t="shared" si="8"/>
        <v/>
      </c>
      <c r="P28" s="856" t="str">
        <f t="shared" si="8"/>
        <v/>
      </c>
      <c r="Q28" s="856" t="str">
        <f t="shared" si="8"/>
        <v/>
      </c>
      <c r="R28" s="856" t="str">
        <f t="shared" si="8"/>
        <v/>
      </c>
      <c r="S28" s="856" t="str">
        <f t="shared" si="8"/>
        <v/>
      </c>
      <c r="T28" s="856" t="str">
        <f t="shared" si="8"/>
        <v/>
      </c>
      <c r="U28" s="856" t="str">
        <f t="shared" si="8"/>
        <v/>
      </c>
      <c r="V28" s="856" t="str">
        <f t="shared" si="8"/>
        <v/>
      </c>
      <c r="W28" s="856" t="str">
        <f t="shared" si="8"/>
        <v/>
      </c>
      <c r="X28" s="856" t="str">
        <f t="shared" si="8"/>
        <v/>
      </c>
      <c r="Y28" s="856" t="str">
        <f t="shared" si="8"/>
        <v/>
      </c>
      <c r="Z28" s="856" t="str">
        <f t="shared" si="8"/>
        <v/>
      </c>
      <c r="AA28" s="856" t="str">
        <f t="shared" si="8"/>
        <v/>
      </c>
      <c r="AB28" s="856" t="str">
        <f t="shared" si="8"/>
        <v/>
      </c>
      <c r="AC28" s="856" t="str">
        <f t="shared" si="8"/>
        <v/>
      </c>
      <c r="AD28" s="856" t="str">
        <f t="shared" si="8"/>
        <v/>
      </c>
      <c r="AE28" s="856" t="str">
        <f t="shared" si="8"/>
        <v/>
      </c>
      <c r="AF28" s="856" t="str">
        <f t="shared" si="8"/>
        <v/>
      </c>
      <c r="AG28" s="856" t="str">
        <f t="shared" si="8"/>
        <v/>
      </c>
      <c r="AH28" s="856" t="str">
        <f t="shared" si="8"/>
        <v/>
      </c>
      <c r="AI28" s="856" t="str">
        <f t="shared" si="8"/>
        <v/>
      </c>
      <c r="AJ28" s="856" t="str">
        <f t="shared" si="8"/>
        <v/>
      </c>
      <c r="AK28" s="856" t="str">
        <f t="shared" si="8"/>
        <v/>
      </c>
      <c r="AL28" s="856" t="str">
        <f t="shared" si="8"/>
        <v/>
      </c>
      <c r="AM28" s="856" t="str">
        <f t="shared" si="8"/>
        <v/>
      </c>
      <c r="AN28" s="856" t="str">
        <f t="shared" si="8"/>
        <v/>
      </c>
      <c r="AO28" s="856" t="str">
        <f t="shared" si="8"/>
        <v/>
      </c>
      <c r="AP28" s="856" t="str">
        <f t="shared" si="8"/>
        <v/>
      </c>
      <c r="AQ28" s="856" t="str">
        <f t="shared" si="8"/>
        <v/>
      </c>
      <c r="AR28" s="856" t="str">
        <f t="shared" si="8"/>
        <v/>
      </c>
      <c r="AS28" s="856" t="str">
        <f t="shared" si="8"/>
        <v/>
      </c>
      <c r="AT28" s="856" t="str">
        <f t="shared" si="8"/>
        <v/>
      </c>
      <c r="AU28" s="856" t="str">
        <f t="shared" si="8"/>
        <v/>
      </c>
      <c r="AV28" s="856" t="str">
        <f t="shared" si="8"/>
        <v/>
      </c>
    </row>
    <row r="29" spans="1:49" outlineLevel="2">
      <c r="A29" s="483"/>
      <c r="B29" s="858" t="s">
        <v>1287</v>
      </c>
      <c r="C29" s="858">
        <f>'ESTUDO _ VIABILIDADE'!J150</f>
        <v>0</v>
      </c>
      <c r="D29" s="854">
        <v>15</v>
      </c>
      <c r="AB29" s="854"/>
      <c r="AC29" s="854"/>
      <c r="AD29" s="854"/>
      <c r="AE29" s="854"/>
      <c r="AF29" s="854"/>
      <c r="AG29" s="854"/>
      <c r="AH29" s="854"/>
      <c r="AI29" s="854"/>
      <c r="AJ29" s="854"/>
      <c r="AK29" s="854"/>
      <c r="AL29" s="854"/>
      <c r="AM29" s="854"/>
      <c r="AN29" s="854"/>
      <c r="AO29" s="854"/>
      <c r="AP29" s="854"/>
    </row>
    <row r="30" spans="1:49" outlineLevel="2">
      <c r="A30" s="483"/>
      <c r="AB30" s="854"/>
      <c r="AC30" s="854"/>
      <c r="AD30" s="854"/>
      <c r="AE30" s="854"/>
      <c r="AF30" s="854"/>
      <c r="AG30" s="854"/>
      <c r="AH30" s="854"/>
      <c r="AI30" s="854"/>
      <c r="AJ30" s="854"/>
      <c r="AK30" s="854"/>
      <c r="AL30" s="854"/>
      <c r="AM30" s="854"/>
      <c r="AN30" s="854"/>
      <c r="AO30" s="854"/>
      <c r="AP30" s="854"/>
    </row>
    <row r="31" spans="1:49" outlineLevel="2">
      <c r="A31" s="483"/>
      <c r="AB31" s="854"/>
      <c r="AC31" s="854"/>
      <c r="AD31" s="854"/>
      <c r="AE31" s="854"/>
      <c r="AF31" s="854"/>
      <c r="AG31" s="854"/>
      <c r="AH31" s="854"/>
      <c r="AI31" s="854"/>
      <c r="AJ31" s="854"/>
      <c r="AK31" s="854"/>
      <c r="AL31" s="854"/>
      <c r="AM31" s="854"/>
      <c r="AN31" s="854"/>
      <c r="AO31" s="854"/>
      <c r="AP31" s="854"/>
    </row>
    <row r="32" spans="1:49" outlineLevel="2">
      <c r="A32" s="483"/>
      <c r="AB32" s="854"/>
      <c r="AC32" s="854"/>
      <c r="AD32" s="854"/>
      <c r="AE32" s="854"/>
      <c r="AF32" s="854"/>
      <c r="AG32" s="854"/>
      <c r="AH32" s="854"/>
      <c r="AI32" s="854"/>
      <c r="AJ32" s="854"/>
      <c r="AK32" s="854"/>
      <c r="AL32" s="854"/>
      <c r="AM32" s="854"/>
      <c r="AN32" s="854"/>
      <c r="AO32" s="854"/>
      <c r="AP32" s="854"/>
    </row>
    <row r="33" spans="1:42" outlineLevel="2">
      <c r="A33" s="483"/>
      <c r="AB33" s="854"/>
      <c r="AC33" s="854"/>
      <c r="AD33" s="854"/>
      <c r="AE33" s="854"/>
      <c r="AF33" s="854"/>
      <c r="AG33" s="854"/>
      <c r="AH33" s="854"/>
      <c r="AI33" s="854"/>
      <c r="AJ33" s="854"/>
      <c r="AK33" s="854"/>
      <c r="AL33" s="854"/>
      <c r="AM33" s="854"/>
      <c r="AN33" s="854"/>
      <c r="AO33" s="854"/>
      <c r="AP33" s="854"/>
    </row>
    <row r="34" spans="1:42" outlineLevel="2">
      <c r="A34" s="483"/>
      <c r="AB34" s="854"/>
      <c r="AC34" s="854"/>
      <c r="AD34" s="854"/>
      <c r="AE34" s="854"/>
      <c r="AF34" s="854"/>
      <c r="AG34" s="854"/>
      <c r="AH34" s="854"/>
      <c r="AI34" s="854"/>
      <c r="AJ34" s="854"/>
      <c r="AK34" s="854"/>
      <c r="AL34" s="854"/>
      <c r="AM34" s="854"/>
      <c r="AN34" s="854"/>
      <c r="AO34" s="854"/>
      <c r="AP34" s="854"/>
    </row>
    <row r="35" spans="1:42" outlineLevel="2">
      <c r="A35" s="483"/>
      <c r="AB35" s="854"/>
      <c r="AC35" s="854"/>
      <c r="AD35" s="854"/>
      <c r="AE35" s="854"/>
      <c r="AF35" s="854"/>
      <c r="AG35" s="854"/>
      <c r="AH35" s="854"/>
      <c r="AI35" s="854"/>
      <c r="AJ35" s="854"/>
      <c r="AK35" s="854"/>
      <c r="AL35" s="854"/>
      <c r="AM35" s="854"/>
      <c r="AN35" s="854"/>
      <c r="AO35" s="854"/>
      <c r="AP35" s="854"/>
    </row>
    <row r="36" spans="1:42" outlineLevel="2">
      <c r="A36" s="483"/>
      <c r="AB36" s="854"/>
      <c r="AC36" s="854"/>
      <c r="AD36" s="854"/>
      <c r="AE36" s="854"/>
      <c r="AF36" s="854"/>
      <c r="AG36" s="854"/>
      <c r="AH36" s="854"/>
      <c r="AI36" s="854"/>
      <c r="AJ36" s="854"/>
      <c r="AK36" s="854"/>
      <c r="AL36" s="854"/>
      <c r="AM36" s="854"/>
      <c r="AN36" s="854"/>
      <c r="AO36" s="854"/>
      <c r="AP36" s="854"/>
    </row>
    <row r="37" spans="1:42" outlineLevel="2">
      <c r="A37" s="483"/>
      <c r="AB37" s="854"/>
      <c r="AC37" s="854"/>
      <c r="AD37" s="854"/>
      <c r="AE37" s="854"/>
      <c r="AF37" s="854"/>
      <c r="AG37" s="854"/>
      <c r="AH37" s="854"/>
      <c r="AI37" s="854"/>
      <c r="AJ37" s="854"/>
      <c r="AK37" s="854"/>
      <c r="AL37" s="854"/>
      <c r="AM37" s="854"/>
      <c r="AN37" s="854"/>
      <c r="AO37" s="854"/>
      <c r="AP37" s="854"/>
    </row>
    <row r="38" spans="1:42" outlineLevel="2">
      <c r="A38" s="483"/>
      <c r="AB38" s="854"/>
      <c r="AC38" s="854"/>
      <c r="AD38" s="854"/>
      <c r="AE38" s="854"/>
      <c r="AF38" s="854"/>
      <c r="AG38" s="854"/>
      <c r="AH38" s="854"/>
      <c r="AI38" s="854"/>
      <c r="AJ38" s="854"/>
      <c r="AK38" s="854"/>
      <c r="AL38" s="854"/>
      <c r="AM38" s="854"/>
      <c r="AN38" s="854"/>
      <c r="AO38" s="854"/>
      <c r="AP38" s="854"/>
    </row>
    <row r="39" spans="1:42" outlineLevel="2">
      <c r="A39" s="483"/>
      <c r="AB39" s="854"/>
      <c r="AC39" s="854"/>
      <c r="AD39" s="854"/>
      <c r="AE39" s="854"/>
      <c r="AF39" s="854"/>
      <c r="AG39" s="854"/>
      <c r="AH39" s="854"/>
      <c r="AI39" s="854"/>
      <c r="AJ39" s="854"/>
      <c r="AK39" s="854"/>
      <c r="AL39" s="854"/>
      <c r="AM39" s="854"/>
      <c r="AN39" s="854"/>
      <c r="AO39" s="854"/>
      <c r="AP39" s="854"/>
    </row>
    <row r="40" spans="1:42" outlineLevel="2">
      <c r="A40" s="483"/>
      <c r="AB40" s="854"/>
      <c r="AC40" s="854"/>
      <c r="AD40" s="854"/>
      <c r="AE40" s="854"/>
      <c r="AF40" s="854"/>
      <c r="AG40" s="854"/>
      <c r="AH40" s="854"/>
      <c r="AI40" s="854"/>
      <c r="AJ40" s="854"/>
      <c r="AK40" s="854"/>
      <c r="AL40" s="854"/>
      <c r="AM40" s="854"/>
      <c r="AN40" s="854"/>
      <c r="AO40" s="854"/>
      <c r="AP40" s="854"/>
    </row>
    <row r="41" spans="1:42" outlineLevel="2">
      <c r="A41" s="483"/>
      <c r="AB41" s="854"/>
      <c r="AC41" s="854"/>
      <c r="AD41" s="854"/>
      <c r="AE41" s="854"/>
      <c r="AF41" s="854"/>
      <c r="AG41" s="854"/>
      <c r="AH41" s="854"/>
      <c r="AI41" s="854"/>
      <c r="AJ41" s="854"/>
      <c r="AK41" s="854"/>
      <c r="AL41" s="854"/>
      <c r="AM41" s="854"/>
      <c r="AN41" s="854"/>
      <c r="AO41" s="854"/>
      <c r="AP41" s="854"/>
    </row>
    <row r="42" spans="1:42" outlineLevel="2">
      <c r="A42" s="483"/>
      <c r="AB42" s="854"/>
      <c r="AC42" s="854"/>
      <c r="AD42" s="854"/>
      <c r="AE42" s="854"/>
      <c r="AF42" s="854"/>
      <c r="AG42" s="854"/>
      <c r="AH42" s="854"/>
      <c r="AI42" s="854"/>
      <c r="AJ42" s="854"/>
      <c r="AK42" s="854"/>
      <c r="AL42" s="854"/>
      <c r="AM42" s="854"/>
      <c r="AN42" s="854"/>
      <c r="AO42" s="854"/>
      <c r="AP42" s="854"/>
    </row>
    <row r="43" spans="1:42" outlineLevel="2">
      <c r="A43" s="483"/>
      <c r="AB43" s="854"/>
      <c r="AC43" s="854"/>
      <c r="AD43" s="854"/>
      <c r="AE43" s="854"/>
      <c r="AF43" s="854"/>
      <c r="AG43" s="854"/>
      <c r="AH43" s="854"/>
      <c r="AI43" s="854"/>
      <c r="AJ43" s="854"/>
      <c r="AK43" s="854"/>
      <c r="AL43" s="854"/>
      <c r="AM43" s="854"/>
      <c r="AN43" s="854"/>
      <c r="AO43" s="854"/>
      <c r="AP43" s="854"/>
    </row>
    <row r="44" spans="1:42" outlineLevel="2">
      <c r="A44" s="483"/>
      <c r="AB44" s="854"/>
      <c r="AC44" s="854"/>
      <c r="AD44" s="854"/>
      <c r="AE44" s="854"/>
      <c r="AF44" s="854"/>
      <c r="AG44" s="854"/>
      <c r="AH44" s="854"/>
      <c r="AI44" s="854"/>
      <c r="AJ44" s="854"/>
      <c r="AK44" s="854"/>
      <c r="AL44" s="854"/>
      <c r="AM44" s="854"/>
      <c r="AN44" s="854"/>
      <c r="AO44" s="854"/>
      <c r="AP44" s="854"/>
    </row>
    <row r="45" spans="1:42" outlineLevel="2">
      <c r="A45" s="483"/>
      <c r="AB45" s="854"/>
      <c r="AC45" s="854"/>
      <c r="AD45" s="854"/>
      <c r="AE45" s="854"/>
      <c r="AF45" s="854"/>
      <c r="AG45" s="854"/>
      <c r="AH45" s="854"/>
      <c r="AI45" s="854"/>
      <c r="AJ45" s="854"/>
      <c r="AK45" s="854"/>
      <c r="AL45" s="854"/>
      <c r="AM45" s="854"/>
      <c r="AN45" s="854"/>
      <c r="AO45" s="854"/>
      <c r="AP45" s="854"/>
    </row>
    <row r="46" spans="1:42" outlineLevel="2">
      <c r="A46" s="483"/>
      <c r="AB46" s="854"/>
      <c r="AC46" s="854"/>
      <c r="AD46" s="854"/>
      <c r="AE46" s="854"/>
      <c r="AF46" s="854"/>
      <c r="AG46" s="854"/>
      <c r="AH46" s="854"/>
      <c r="AI46" s="854"/>
      <c r="AJ46" s="854"/>
      <c r="AK46" s="854"/>
      <c r="AL46" s="854"/>
      <c r="AM46" s="854"/>
      <c r="AN46" s="854"/>
      <c r="AO46" s="854"/>
      <c r="AP46" s="854"/>
    </row>
    <row r="47" spans="1:42" outlineLevel="2">
      <c r="A47" s="483"/>
      <c r="AB47" s="854"/>
      <c r="AC47" s="854"/>
      <c r="AD47" s="854"/>
      <c r="AE47" s="854"/>
      <c r="AF47" s="854"/>
      <c r="AG47" s="854"/>
      <c r="AH47" s="854"/>
      <c r="AI47" s="854"/>
      <c r="AJ47" s="854"/>
      <c r="AK47" s="854"/>
      <c r="AL47" s="854"/>
      <c r="AM47" s="854"/>
      <c r="AN47" s="854"/>
      <c r="AO47" s="854"/>
      <c r="AP47" s="854"/>
    </row>
    <row r="48" spans="1:42" outlineLevel="2">
      <c r="A48" s="483"/>
      <c r="AB48" s="854"/>
      <c r="AC48" s="854"/>
      <c r="AD48" s="854"/>
      <c r="AE48" s="854"/>
      <c r="AF48" s="854"/>
      <c r="AG48" s="854"/>
      <c r="AH48" s="854"/>
      <c r="AI48" s="854"/>
      <c r="AJ48" s="854"/>
      <c r="AK48" s="854"/>
      <c r="AL48" s="854"/>
      <c r="AM48" s="854"/>
      <c r="AN48" s="854"/>
      <c r="AO48" s="854"/>
      <c r="AP48" s="854"/>
    </row>
    <row r="49" spans="1:42" outlineLevel="2">
      <c r="A49" s="483"/>
      <c r="AB49" s="854"/>
      <c r="AC49" s="854"/>
      <c r="AD49" s="854"/>
      <c r="AE49" s="854"/>
      <c r="AF49" s="854"/>
      <c r="AG49" s="854"/>
      <c r="AH49" s="854"/>
      <c r="AI49" s="854"/>
      <c r="AJ49" s="854"/>
      <c r="AK49" s="854"/>
      <c r="AL49" s="854"/>
      <c r="AM49" s="854"/>
      <c r="AN49" s="854"/>
      <c r="AO49" s="854"/>
      <c r="AP49" s="854"/>
    </row>
    <row r="50" spans="1:42" outlineLevel="2">
      <c r="A50" s="483"/>
      <c r="AB50" s="854"/>
      <c r="AC50" s="854"/>
      <c r="AD50" s="854"/>
      <c r="AE50" s="854"/>
      <c r="AF50" s="854"/>
      <c r="AG50" s="854"/>
      <c r="AH50" s="854"/>
      <c r="AI50" s="854"/>
      <c r="AJ50" s="854"/>
      <c r="AK50" s="854"/>
      <c r="AL50" s="854"/>
      <c r="AM50" s="854"/>
      <c r="AN50" s="854"/>
      <c r="AO50" s="854"/>
      <c r="AP50" s="854"/>
    </row>
    <row r="51" spans="1:42" outlineLevel="2">
      <c r="A51" s="483"/>
      <c r="AB51" s="854"/>
      <c r="AC51" s="854"/>
      <c r="AD51" s="854"/>
      <c r="AE51" s="854"/>
      <c r="AF51" s="854"/>
      <c r="AG51" s="854"/>
      <c r="AH51" s="854"/>
      <c r="AI51" s="854"/>
      <c r="AJ51" s="854"/>
      <c r="AK51" s="854"/>
      <c r="AL51" s="854"/>
      <c r="AM51" s="854"/>
      <c r="AN51" s="854"/>
      <c r="AO51" s="854"/>
      <c r="AP51" s="854"/>
    </row>
    <row r="52" spans="1:42" outlineLevel="2">
      <c r="A52" s="483"/>
      <c r="AB52" s="854"/>
      <c r="AC52" s="854"/>
      <c r="AD52" s="854"/>
      <c r="AE52" s="854"/>
      <c r="AF52" s="854"/>
      <c r="AG52" s="854"/>
      <c r="AH52" s="854"/>
      <c r="AI52" s="854"/>
      <c r="AJ52" s="854"/>
      <c r="AK52" s="854"/>
      <c r="AL52" s="854"/>
      <c r="AM52" s="854"/>
      <c r="AN52" s="854"/>
      <c r="AO52" s="854"/>
      <c r="AP52" s="854"/>
    </row>
    <row r="53" spans="1:42" outlineLevel="2">
      <c r="A53" s="483"/>
      <c r="AB53" s="854"/>
      <c r="AC53" s="854"/>
      <c r="AD53" s="854"/>
      <c r="AE53" s="854"/>
      <c r="AF53" s="854"/>
      <c r="AG53" s="854"/>
      <c r="AH53" s="854"/>
      <c r="AI53" s="854"/>
      <c r="AJ53" s="854"/>
      <c r="AK53" s="854"/>
      <c r="AL53" s="854"/>
      <c r="AM53" s="854"/>
      <c r="AN53" s="854"/>
      <c r="AO53" s="854"/>
      <c r="AP53" s="854"/>
    </row>
    <row r="54" spans="1:42" outlineLevel="2">
      <c r="A54" s="483"/>
      <c r="AB54" s="854"/>
      <c r="AC54" s="854"/>
      <c r="AD54" s="854"/>
      <c r="AE54" s="854"/>
      <c r="AF54" s="854"/>
      <c r="AG54" s="854"/>
      <c r="AH54" s="854"/>
      <c r="AI54" s="854"/>
      <c r="AJ54" s="854"/>
      <c r="AK54" s="854"/>
      <c r="AL54" s="854"/>
      <c r="AM54" s="854"/>
      <c r="AN54" s="854"/>
      <c r="AO54" s="854"/>
      <c r="AP54" s="854"/>
    </row>
    <row r="55" spans="1:42" outlineLevel="2">
      <c r="A55" s="483"/>
      <c r="AB55" s="854"/>
      <c r="AC55" s="854"/>
      <c r="AD55" s="854"/>
      <c r="AE55" s="854"/>
      <c r="AF55" s="854"/>
      <c r="AG55" s="854"/>
      <c r="AH55" s="854"/>
      <c r="AI55" s="854"/>
      <c r="AJ55" s="854"/>
      <c r="AK55" s="854"/>
      <c r="AL55" s="854"/>
      <c r="AM55" s="854"/>
      <c r="AN55" s="854"/>
      <c r="AO55" s="854"/>
      <c r="AP55" s="854"/>
    </row>
    <row r="56" spans="1:42" outlineLevel="2">
      <c r="A56" s="483"/>
      <c r="AB56" s="854"/>
      <c r="AC56" s="854"/>
      <c r="AD56" s="854"/>
      <c r="AE56" s="854"/>
      <c r="AF56" s="854"/>
      <c r="AG56" s="854"/>
      <c r="AH56" s="854"/>
      <c r="AI56" s="854"/>
      <c r="AJ56" s="854"/>
      <c r="AK56" s="854"/>
      <c r="AL56" s="854"/>
      <c r="AM56" s="854"/>
      <c r="AN56" s="854"/>
      <c r="AO56" s="854"/>
      <c r="AP56" s="854"/>
    </row>
    <row r="57" spans="1:42" outlineLevel="2">
      <c r="A57" s="483"/>
      <c r="AB57" s="854"/>
      <c r="AC57" s="854"/>
      <c r="AD57" s="854"/>
      <c r="AE57" s="854"/>
      <c r="AF57" s="854"/>
      <c r="AG57" s="854"/>
      <c r="AH57" s="854"/>
      <c r="AI57" s="854"/>
      <c r="AJ57" s="854"/>
      <c r="AK57" s="854"/>
      <c r="AL57" s="854"/>
      <c r="AM57" s="854"/>
      <c r="AN57" s="854"/>
      <c r="AO57" s="854"/>
      <c r="AP57" s="854"/>
    </row>
    <row r="58" spans="1:42" outlineLevel="2">
      <c r="A58" s="483"/>
      <c r="AB58" s="854"/>
      <c r="AC58" s="854"/>
      <c r="AD58" s="854"/>
      <c r="AE58" s="854"/>
      <c r="AF58" s="854"/>
      <c r="AG58" s="854"/>
      <c r="AH58" s="854"/>
      <c r="AI58" s="854"/>
      <c r="AJ58" s="854"/>
      <c r="AK58" s="854"/>
      <c r="AL58" s="854"/>
      <c r="AM58" s="854"/>
      <c r="AN58" s="854"/>
      <c r="AO58" s="854"/>
      <c r="AP58" s="854"/>
    </row>
    <row r="59" spans="1:42" ht="15.75" outlineLevel="2" thickBot="1">
      <c r="A59" s="483"/>
      <c r="B59" s="864"/>
    </row>
    <row r="60" spans="1:42" ht="20.25" customHeight="1" thickTop="1" thickBot="1">
      <c r="A60" s="483"/>
      <c r="B60" s="862" t="s">
        <v>1307</v>
      </c>
      <c r="C60" s="862"/>
      <c r="D60" s="862"/>
    </row>
    <row r="61" spans="1:42" ht="16.5" outlineLevel="1" thickTop="1" thickBot="1">
      <c r="A61" s="483"/>
    </row>
    <row r="62" spans="1:42" ht="17.25" outlineLevel="1" thickTop="1" thickBot="1">
      <c r="A62" s="483"/>
      <c r="B62" s="861" t="s">
        <v>1309</v>
      </c>
    </row>
    <row r="63" spans="1:42" ht="15.75" thickTop="1"/>
    <row r="68" spans="1:48" ht="15.75" thickBot="1"/>
    <row r="69" spans="1:48" ht="20.25" outlineLevel="1" thickTop="1" thickBot="1">
      <c r="A69" s="483"/>
      <c r="B69" s="861" t="s">
        <v>1309</v>
      </c>
      <c r="C69" s="863"/>
      <c r="D69" s="863"/>
    </row>
    <row r="70" spans="1:48" ht="15.75" thickTop="1"/>
    <row r="75" spans="1:48" ht="15.75" thickBot="1"/>
    <row r="76" spans="1:48" ht="20.25" customHeight="1" thickTop="1" thickBot="1">
      <c r="A76" s="483"/>
      <c r="B76" s="862" t="s">
        <v>1305</v>
      </c>
      <c r="C76" s="862"/>
      <c r="D76" s="862"/>
    </row>
    <row r="77" spans="1:48" ht="16.5" hidden="1" outlineLevel="1" thickTop="1" thickBot="1">
      <c r="A77" s="483"/>
    </row>
    <row r="78" spans="1:48" ht="17.25" hidden="1" outlineLevel="1" thickTop="1" thickBot="1">
      <c r="A78" s="483"/>
      <c r="B78" s="861" t="s">
        <v>1292</v>
      </c>
    </row>
    <row r="79" spans="1:48" s="178" customFormat="1" ht="16.5" hidden="1" outlineLevel="1" thickTop="1" thickBot="1">
      <c r="A79" s="483"/>
      <c r="B79" s="854" t="s">
        <v>1289</v>
      </c>
      <c r="C79" s="854">
        <f ca="1">TODAY()</f>
        <v>45823</v>
      </c>
      <c r="D79" s="854" t="s">
        <v>1290</v>
      </c>
      <c r="E79" s="363"/>
      <c r="F79" s="363" t="str">
        <f t="shared" ref="F79:AV79" si="9">IF(ISNUMBER(F80), TEXT(COLUMN(F79)-COLUMN($F$79)+1, "0") &amp; "ª parcela", "")</f>
        <v>1ª parcela</v>
      </c>
      <c r="G79" s="363" t="str">
        <f t="shared" si="9"/>
        <v/>
      </c>
      <c r="H79" s="363" t="str">
        <f t="shared" si="9"/>
        <v/>
      </c>
      <c r="I79" s="363" t="str">
        <f t="shared" si="9"/>
        <v/>
      </c>
      <c r="J79" s="363" t="str">
        <f t="shared" si="9"/>
        <v/>
      </c>
      <c r="K79" s="363" t="str">
        <f t="shared" si="9"/>
        <v/>
      </c>
      <c r="L79" s="363" t="str">
        <f t="shared" si="9"/>
        <v/>
      </c>
      <c r="M79" s="363" t="str">
        <f t="shared" si="9"/>
        <v/>
      </c>
      <c r="N79" s="363" t="str">
        <f t="shared" si="9"/>
        <v/>
      </c>
      <c r="O79" s="363" t="str">
        <f t="shared" si="9"/>
        <v/>
      </c>
      <c r="P79" s="363" t="str">
        <f t="shared" si="9"/>
        <v/>
      </c>
      <c r="Q79" s="363" t="str">
        <f t="shared" si="9"/>
        <v/>
      </c>
      <c r="R79" s="363" t="str">
        <f t="shared" si="9"/>
        <v/>
      </c>
      <c r="S79" s="363" t="str">
        <f t="shared" si="9"/>
        <v/>
      </c>
      <c r="T79" s="363" t="str">
        <f t="shared" si="9"/>
        <v/>
      </c>
      <c r="U79" s="363" t="str">
        <f t="shared" si="9"/>
        <v/>
      </c>
      <c r="V79" s="363" t="str">
        <f t="shared" si="9"/>
        <v/>
      </c>
      <c r="W79" s="363" t="str">
        <f t="shared" si="9"/>
        <v/>
      </c>
      <c r="X79" s="363" t="str">
        <f t="shared" si="9"/>
        <v/>
      </c>
      <c r="Y79" s="363" t="str">
        <f t="shared" si="9"/>
        <v/>
      </c>
      <c r="Z79" s="363" t="str">
        <f t="shared" si="9"/>
        <v/>
      </c>
      <c r="AA79" s="363" t="str">
        <f t="shared" si="9"/>
        <v/>
      </c>
      <c r="AB79" s="363" t="str">
        <f t="shared" si="9"/>
        <v/>
      </c>
      <c r="AC79" s="363" t="str">
        <f t="shared" si="9"/>
        <v/>
      </c>
      <c r="AD79" s="363" t="str">
        <f t="shared" si="9"/>
        <v/>
      </c>
      <c r="AE79" s="363" t="str">
        <f t="shared" si="9"/>
        <v/>
      </c>
      <c r="AF79" s="363" t="str">
        <f t="shared" si="9"/>
        <v/>
      </c>
      <c r="AG79" s="363" t="str">
        <f t="shared" si="9"/>
        <v/>
      </c>
      <c r="AH79" s="363" t="str">
        <f t="shared" si="9"/>
        <v/>
      </c>
      <c r="AI79" s="363" t="str">
        <f t="shared" si="9"/>
        <v/>
      </c>
      <c r="AJ79" s="363" t="str">
        <f t="shared" si="9"/>
        <v/>
      </c>
      <c r="AK79" s="363" t="str">
        <f t="shared" si="9"/>
        <v/>
      </c>
      <c r="AL79" s="363" t="str">
        <f t="shared" si="9"/>
        <v/>
      </c>
      <c r="AM79" s="363" t="str">
        <f t="shared" si="9"/>
        <v/>
      </c>
      <c r="AN79" s="363" t="str">
        <f t="shared" si="9"/>
        <v/>
      </c>
      <c r="AO79" s="363" t="str">
        <f t="shared" si="9"/>
        <v/>
      </c>
      <c r="AP79" s="178" t="str">
        <f t="shared" si="9"/>
        <v/>
      </c>
      <c r="AQ79" s="178" t="str">
        <f t="shared" si="9"/>
        <v/>
      </c>
      <c r="AR79" s="178" t="str">
        <f t="shared" si="9"/>
        <v/>
      </c>
      <c r="AS79" s="178" t="str">
        <f t="shared" si="9"/>
        <v/>
      </c>
      <c r="AT79" s="178" t="str">
        <f t="shared" si="9"/>
        <v/>
      </c>
      <c r="AU79" s="178" t="str">
        <f t="shared" si="9"/>
        <v/>
      </c>
      <c r="AV79" s="178" t="str">
        <f t="shared" si="9"/>
        <v/>
      </c>
    </row>
    <row r="80" spans="1:48" ht="16.5" hidden="1" outlineLevel="1" thickTop="1" thickBot="1">
      <c r="A80" s="483"/>
      <c r="B80" s="363" t="s">
        <v>1299</v>
      </c>
      <c r="C80" s="860">
        <v>45728</v>
      </c>
      <c r="D80" s="363" t="b">
        <v>0</v>
      </c>
      <c r="F80" s="855">
        <f>IF(COLUMN(F80)-COLUMN('EXTRATO FINANC PROJETO'!$F$115)+1 &lt;= $C$81,
   DATE(YEAR($C$80), MONTH($C$80) + COLUMN(F80)-COLUMN('EXTRATO FINANC PROJETO'!$F$115), DAY($C$80) + IF($D$80, 0, $D$82)),
   "")</f>
        <v>45758</v>
      </c>
      <c r="G80" s="855" t="str">
        <f>IF(COLUMN(G80)-COLUMN('EXTRATO FINANC PROJETO'!$F$115)+1 &lt;= $C$81,
   DATE(YEAR($C$80), MONTH($C$80) + COLUMN(G80)-COLUMN('EXTRATO FINANC PROJETO'!$F$115), DAY($C$80) + IF($D$80, 0, $D$82)),
   "")</f>
        <v/>
      </c>
      <c r="H80" s="855" t="str">
        <f>IF(COLUMN(H80)-COLUMN('EXTRATO FINANC PROJETO'!$F$115)+1 &lt;= $C$81,
   DATE(YEAR($C$80), MONTH($C$80) + COLUMN(H80)-COLUMN('EXTRATO FINANC PROJETO'!$F$115), DAY($C$80) + IF($D$80, 0, $D$82)),
   "")</f>
        <v/>
      </c>
      <c r="I80" s="855" t="str">
        <f>IF(COLUMN(I80)-COLUMN('EXTRATO FINANC PROJETO'!$F$115)+1 &lt;= $C$81,
   DATE(YEAR($C$80), MONTH($C$80) + COLUMN(I80)-COLUMN('EXTRATO FINANC PROJETO'!$F$115), DAY($C$80) + IF($D$80, 0, $D$82)),
   "")</f>
        <v/>
      </c>
      <c r="J80" s="855" t="str">
        <f>IF(COLUMN(J80)-COLUMN('EXTRATO FINANC PROJETO'!$F$115)+1 &lt;= $C$81,
   DATE(YEAR($C$80), MONTH($C$80) + COLUMN(J80)-COLUMN('EXTRATO FINANC PROJETO'!$F$115), DAY($C$80) + IF($D$80, 0, $D$82)),
   "")</f>
        <v/>
      </c>
      <c r="K80" s="855" t="str">
        <f>IF(COLUMN(K80)-COLUMN('EXTRATO FINANC PROJETO'!$F$115)+1 &lt;= $C$81,
   DATE(YEAR($C$80), MONTH($C$80) + COLUMN(K80)-COLUMN('EXTRATO FINANC PROJETO'!$F$115), DAY($C$80) + IF($D$80, 0, $D$82)),
   "")</f>
        <v/>
      </c>
      <c r="L80" s="855" t="str">
        <f>IF(COLUMN(L80)-COLUMN('EXTRATO FINANC PROJETO'!$F$115)+1 &lt;= $C$81,
   DATE(YEAR($C$80), MONTH($C$80) + COLUMN(L80)-COLUMN('EXTRATO FINANC PROJETO'!$F$115), DAY($C$80) + IF($D$80, 0, $D$82)),
   "")</f>
        <v/>
      </c>
      <c r="M80" s="855" t="str">
        <f>IF(COLUMN(M80)-COLUMN('EXTRATO FINANC PROJETO'!$F$115)+1 &lt;= $C$81,
   DATE(YEAR($C$80), MONTH($C$80) + COLUMN(M80)-COLUMN('EXTRATO FINANC PROJETO'!$F$115), DAY($C$80) + IF($D$80, 0, $D$82)),
   "")</f>
        <v/>
      </c>
      <c r="N80" s="855" t="str">
        <f>IF(COLUMN(N80)-COLUMN('EXTRATO FINANC PROJETO'!$F$115)+1 &lt;= $C$81,
   DATE(YEAR($C$80), MONTH($C$80) + COLUMN(N80)-COLUMN('EXTRATO FINANC PROJETO'!$F$115), DAY($C$80) + IF($D$80, 0, $D$82)),
   "")</f>
        <v/>
      </c>
      <c r="O80" s="855" t="str">
        <f>IF(COLUMN(O80)-COLUMN('EXTRATO FINANC PROJETO'!$F$115)+1 &lt;= $C$81,
   DATE(YEAR($C$80), MONTH($C$80) + COLUMN(O80)-COLUMN('EXTRATO FINANC PROJETO'!$F$115), DAY($C$80) + IF($D$80, 0, $D$82)),
   "")</f>
        <v/>
      </c>
      <c r="P80" s="855" t="str">
        <f>IF(COLUMN(P80)-COLUMN('EXTRATO FINANC PROJETO'!$F$115)+1 &lt;= $C$81,
   DATE(YEAR($C$80), MONTH($C$80) + COLUMN(P80)-COLUMN('EXTRATO FINANC PROJETO'!$F$115), DAY($C$80) + IF($D$80, 0, $D$82)),
   "")</f>
        <v/>
      </c>
      <c r="Q80" s="855" t="str">
        <f>IF(COLUMN(Q80)-COLUMN('EXTRATO FINANC PROJETO'!$F$115)+1 &lt;= $C$81,
   DATE(YEAR($C$80), MONTH($C$80) + COLUMN(Q80)-COLUMN('EXTRATO FINANC PROJETO'!$F$115), DAY($C$80) + IF($D$80, 0, $D$82)),
   "")</f>
        <v/>
      </c>
      <c r="R80" s="855" t="str">
        <f>IF(COLUMN(R80)-COLUMN('EXTRATO FINANC PROJETO'!$F$115)+1 &lt;= $C$81,
   DATE(YEAR($C$80), MONTH($C$80) + COLUMN(R80)-COLUMN('EXTRATO FINANC PROJETO'!$F$115), DAY($C$80) + IF($D$80, 0, $D$82)),
   "")</f>
        <v/>
      </c>
      <c r="S80" s="855" t="str">
        <f>IF(COLUMN(S80)-COLUMN('EXTRATO FINANC PROJETO'!$F$115)+1 &lt;= $C$81,
   DATE(YEAR($C$80), MONTH($C$80) + COLUMN(S80)-COLUMN('EXTRATO FINANC PROJETO'!$F$115), DAY($C$80) + IF($D$80, 0, $D$82)),
   "")</f>
        <v/>
      </c>
      <c r="T80" s="855" t="str">
        <f>IF(COLUMN(T80)-COLUMN('EXTRATO FINANC PROJETO'!$F$115)+1 &lt;= $C$81,
   DATE(YEAR($C$80), MONTH($C$80) + COLUMN(T80)-COLUMN('EXTRATO FINANC PROJETO'!$F$115), DAY($C$80) + IF($D$80, 0, $D$82)),
   "")</f>
        <v/>
      </c>
      <c r="U80" s="855" t="str">
        <f>IF(COLUMN(U80)-COLUMN('EXTRATO FINANC PROJETO'!$F$115)+1 &lt;= $C$81,
   DATE(YEAR($C$80), MONTH($C$80) + COLUMN(U80)-COLUMN('EXTRATO FINANC PROJETO'!$F$115), DAY($C$80) + IF($D$80, 0, $D$82)),
   "")</f>
        <v/>
      </c>
      <c r="V80" s="855" t="str">
        <f>IF(COLUMN(V80)-COLUMN('EXTRATO FINANC PROJETO'!$F$115)+1 &lt;= $C$81,
   DATE(YEAR($C$80), MONTH($C$80) + COLUMN(V80)-COLUMN('EXTRATO FINANC PROJETO'!$F$115), DAY($C$80) + IF($D$80, 0, $D$82)),
   "")</f>
        <v/>
      </c>
      <c r="W80" s="855" t="str">
        <f>IF(COLUMN(W80)-COLUMN('EXTRATO FINANC PROJETO'!$F$115)+1 &lt;= $C$81,
   DATE(YEAR($C$80), MONTH($C$80) + COLUMN(W80)-COLUMN('EXTRATO FINANC PROJETO'!$F$115), DAY($C$80) + IF($D$80, 0, $D$82)),
   "")</f>
        <v/>
      </c>
      <c r="X80" s="855" t="str">
        <f>IF(COLUMN(X80)-COLUMN('EXTRATO FINANC PROJETO'!$F$115)+1 &lt;= $C$81,
   DATE(YEAR($C$80), MONTH($C$80) + COLUMN(X80)-COLUMN('EXTRATO FINANC PROJETO'!$F$115), DAY($C$80) + IF($D$80, 0, $D$82)),
   "")</f>
        <v/>
      </c>
      <c r="Y80" s="855" t="str">
        <f>IF(COLUMN(Y80)-COLUMN('EXTRATO FINANC PROJETO'!$F$115)+1 &lt;= $C$81,
   DATE(YEAR($C$80), MONTH($C$80) + COLUMN(Y80)-COLUMN('EXTRATO FINANC PROJETO'!$F$115), DAY($C$80) + IF($D$80, 0, $D$82)),
   "")</f>
        <v/>
      </c>
      <c r="Z80" s="855" t="str">
        <f>IF(COLUMN(Z80)-COLUMN('EXTRATO FINANC PROJETO'!$F$115)+1 &lt;= $C$81,
   DATE(YEAR($C$80), MONTH($C$80) + COLUMN(Z80)-COLUMN('EXTRATO FINANC PROJETO'!$F$115), DAY($C$80) + IF($D$80, 0, $D$82)),
   "")</f>
        <v/>
      </c>
      <c r="AA80" s="855" t="str">
        <f>IF(COLUMN(AA80)-COLUMN('EXTRATO FINANC PROJETO'!$F$115)+1 &lt;= $C$81,
   DATE(YEAR($C$80), MONTH($C$80) + COLUMN(AA80)-COLUMN('EXTRATO FINANC PROJETO'!$F$115), DAY($C$80) + IF($D$80, 0, $D$82)),
   "")</f>
        <v/>
      </c>
      <c r="AB80" s="855" t="str">
        <f>IF(COLUMN(AB80)-COLUMN('EXTRATO FINANC PROJETO'!$F$115)+1 &lt;= $C$81,
   DATE(YEAR($C$80), MONTH($C$80) + COLUMN(AB80)-COLUMN('EXTRATO FINANC PROJETO'!$F$115), DAY($C$80) + IF($D$80, 0, $D$82)),
   "")</f>
        <v/>
      </c>
      <c r="AC80" s="855" t="str">
        <f>IF(COLUMN(AC80)-COLUMN('EXTRATO FINANC PROJETO'!$F$115)+1 &lt;= $C$81,
   DATE(YEAR($C$80), MONTH($C$80) + COLUMN(AC80)-COLUMN('EXTRATO FINANC PROJETO'!$F$115), DAY($C$80) + IF($D$80, 0, $D$82)),
   "")</f>
        <v/>
      </c>
      <c r="AD80" s="855" t="str">
        <f>IF(COLUMN(AD80)-COLUMN('EXTRATO FINANC PROJETO'!$F$115)+1 &lt;= $C$81,
   DATE(YEAR($C$80), MONTH($C$80) + COLUMN(AD80)-COLUMN('EXTRATO FINANC PROJETO'!$F$115), DAY($C$80) + IF($D$80, 0, $D$82)),
   "")</f>
        <v/>
      </c>
      <c r="AE80" s="855" t="str">
        <f>IF(COLUMN(AE80)-COLUMN('EXTRATO FINANC PROJETO'!$F$115)+1 &lt;= $C$81,
   DATE(YEAR($C$80), MONTH($C$80) + COLUMN(AE80)-COLUMN('EXTRATO FINANC PROJETO'!$F$115), DAY($C$80) + IF($D$80, 0, $D$82)),
   "")</f>
        <v/>
      </c>
      <c r="AF80" s="855" t="str">
        <f>IF(COLUMN(AF80)-COLUMN('EXTRATO FINANC PROJETO'!$F$115)+1 &lt;= $C$81,
   DATE(YEAR($C$80), MONTH($C$80) + COLUMN(AF80)-COLUMN('EXTRATO FINANC PROJETO'!$F$115), DAY($C$80) + IF($D$80, 0, $D$82)),
   "")</f>
        <v/>
      </c>
      <c r="AG80" s="855" t="str">
        <f>IF(COLUMN(AG80)-COLUMN('EXTRATO FINANC PROJETO'!$F$115)+1 &lt;= $C$81,
   DATE(YEAR($C$80), MONTH($C$80) + COLUMN(AG80)-COLUMN('EXTRATO FINANC PROJETO'!$F$115), DAY($C$80) + IF($D$80, 0, $D$82)),
   "")</f>
        <v/>
      </c>
      <c r="AH80" s="855" t="str">
        <f>IF(COLUMN(AH80)-COLUMN('EXTRATO FINANC PROJETO'!$F$115)+1 &lt;= $C$81,
   DATE(YEAR($C$80), MONTH($C$80) + COLUMN(AH80)-COLUMN('EXTRATO FINANC PROJETO'!$F$115), DAY($C$80) + IF($D$80, 0, $D$82)),
   "")</f>
        <v/>
      </c>
      <c r="AI80" s="855" t="str">
        <f>IF(COLUMN(AI80)-COLUMN('EXTRATO FINANC PROJETO'!$F$115)+1 &lt;= $C$81,
   DATE(YEAR($C$80), MONTH($C$80) + COLUMN(AI80)-COLUMN('EXTRATO FINANC PROJETO'!$F$115), DAY($C$80) + IF($D$80, 0, $D$82)),
   "")</f>
        <v/>
      </c>
      <c r="AJ80" s="855" t="str">
        <f>IF(COLUMN(AJ80)-COLUMN('EXTRATO FINANC PROJETO'!$F$115)+1 &lt;= $C$81,
   DATE(YEAR($C$80), MONTH($C$80) + COLUMN(AJ80)-COLUMN('EXTRATO FINANC PROJETO'!$F$115), DAY($C$80) + IF($D$80, 0, $D$82)),
   "")</f>
        <v/>
      </c>
      <c r="AK80" s="855" t="str">
        <f>IF(COLUMN(AK80)-COLUMN('EXTRATO FINANC PROJETO'!$F$115)+1 &lt;= $C$81,
   DATE(YEAR($C$80), MONTH($C$80) + COLUMN(AK80)-COLUMN('EXTRATO FINANC PROJETO'!$F$115), DAY($C$80) + IF($D$80, 0, $D$82)),
   "")</f>
        <v/>
      </c>
      <c r="AL80" s="855" t="str">
        <f>IF(COLUMN(AL80)-COLUMN('EXTRATO FINANC PROJETO'!$F$115)+1 &lt;= $C$81,
   DATE(YEAR($C$80), MONTH($C$80) + COLUMN(AL80)-COLUMN('EXTRATO FINANC PROJETO'!$F$115), DAY($C$80) + IF($D$80, 0, $D$82)),
   "")</f>
        <v/>
      </c>
      <c r="AM80" s="855" t="str">
        <f>IF(COLUMN(AM80)-COLUMN('EXTRATO FINANC PROJETO'!$F$115)+1 &lt;= $C$81,
   DATE(YEAR($C$80), MONTH($C$80) + COLUMN(AM80)-COLUMN('EXTRATO FINANC PROJETO'!$F$115), DAY($C$80) + IF($D$80, 0, $D$82)),
   "")</f>
        <v/>
      </c>
      <c r="AN80" s="855" t="str">
        <f>IF(COLUMN(AN80)-COLUMN('EXTRATO FINANC PROJETO'!$F$115)+1 &lt;= $C$81,
   DATE(YEAR($C$80), MONTH($C$80) + COLUMN(AN80)-COLUMN('EXTRATO FINANC PROJETO'!$F$115), DAY($C$80) + IF($D$80, 0, $D$82)),
   "")</f>
        <v/>
      </c>
      <c r="AO80" s="855" t="str">
        <f>IF(COLUMN(AO80)-COLUMN('EXTRATO FINANC PROJETO'!$F$115)+1 &lt;= $C$81,
   DATE(YEAR($C$80), MONTH($C$80) + COLUMN(AO80)-COLUMN('EXTRATO FINANC PROJETO'!$F$115), DAY($C$80) + IF($D$80, 0, $D$82)),
   "")</f>
        <v/>
      </c>
      <c r="AP80" s="855" t="str">
        <f>IF(COLUMN(AP80)-COLUMN('EXTRATO FINANC PROJETO'!$F$115)+1 &lt;= $C$81,
   DATE(YEAR($C$80), MONTH($C$80) + COLUMN(AP80)-COLUMN('EXTRATO FINANC PROJETO'!$F$115), DAY($C$80) + IF($D$80, 0, $D$82)),
   "")</f>
        <v/>
      </c>
      <c r="AQ80" s="855" t="str">
        <f>IF(COLUMN(AQ80)-COLUMN('EXTRATO FINANC PROJETO'!$F$115)+1 &lt;= $C$81,
   DATE(YEAR($C$80), MONTH($C$80) + COLUMN(AQ80)-COLUMN('EXTRATO FINANC PROJETO'!$F$115), DAY($C$80) + IF($D$80, 0, $D$82)),
   "")</f>
        <v/>
      </c>
      <c r="AR80" s="855" t="str">
        <f>IF(COLUMN(AR80)-COLUMN('EXTRATO FINANC PROJETO'!$F$115)+1 &lt;= $C$81,
   DATE(YEAR($C$80), MONTH($C$80) + COLUMN(AR80)-COLUMN('EXTRATO FINANC PROJETO'!$F$115), DAY($C$80) + IF($D$80, 0, $D$82)),
   "")</f>
        <v/>
      </c>
      <c r="AS80" s="855" t="str">
        <f>IF(COLUMN(AS80)-COLUMN('EXTRATO FINANC PROJETO'!$F$115)+1 &lt;= $C$81,
   DATE(YEAR($C$80), MONTH($C$80) + COLUMN(AS80)-COLUMN('EXTRATO FINANC PROJETO'!$F$115), DAY($C$80) + IF($D$80, 0, $D$82)),
   "")</f>
        <v/>
      </c>
      <c r="AT80" s="855" t="str">
        <f>IF(COLUMN(AT80)-COLUMN('EXTRATO FINANC PROJETO'!$F$115)+1 &lt;= $C$81,
   DATE(YEAR($C$80), MONTH($C$80) + COLUMN(AT80)-COLUMN('EXTRATO FINANC PROJETO'!$F$115), DAY($C$80) + IF($D$80, 0, $D$82)),
   "")</f>
        <v/>
      </c>
      <c r="AU80" s="855" t="str">
        <f>IF(COLUMN(AU80)-COLUMN('EXTRATO FINANC PROJETO'!$F$115)+1 &lt;= $C$81,
   DATE(YEAR($C$80), MONTH($C$80) + COLUMN(AU80)-COLUMN('EXTRATO FINANC PROJETO'!$F$115), DAY($C$80) + IF($D$80, 0, $D$82)),
   "")</f>
        <v/>
      </c>
      <c r="AV80" s="855" t="str">
        <f>IF(COLUMN(AV80)-COLUMN('EXTRATO FINANC PROJETO'!$F$115)+1 &lt;= $C$81,
   DATE(YEAR($C$80), MONTH($C$80) + COLUMN(AV80)-COLUMN('EXTRATO FINANC PROJETO'!$F$115), DAY($C$80) + IF($D$80, 0, $D$82)),
   "")</f>
        <v/>
      </c>
    </row>
    <row r="81" spans="1:48" ht="16.5" hidden="1" outlineLevel="1" thickTop="1" thickBot="1">
      <c r="A81" s="483"/>
      <c r="B81" s="858" t="s">
        <v>1286</v>
      </c>
      <c r="C81" s="857">
        <v>1</v>
      </c>
      <c r="D81" s="859" t="s">
        <v>1291</v>
      </c>
      <c r="E81" s="253"/>
      <c r="F81" s="856">
        <f t="shared" ref="F81:AV81" si="10">IF(COLUMN(F80)-COLUMN($F$80)+1 &lt;= $C$81, $C$82 / $C$81, "")</f>
        <v>5000</v>
      </c>
      <c r="G81" s="856" t="str">
        <f t="shared" si="10"/>
        <v/>
      </c>
      <c r="H81" s="856" t="str">
        <f t="shared" si="10"/>
        <v/>
      </c>
      <c r="I81" s="856" t="str">
        <f t="shared" si="10"/>
        <v/>
      </c>
      <c r="J81" s="856" t="str">
        <f t="shared" si="10"/>
        <v/>
      </c>
      <c r="K81" s="856" t="str">
        <f t="shared" si="10"/>
        <v/>
      </c>
      <c r="L81" s="856" t="str">
        <f t="shared" si="10"/>
        <v/>
      </c>
      <c r="M81" s="856" t="str">
        <f t="shared" si="10"/>
        <v/>
      </c>
      <c r="N81" s="856" t="str">
        <f t="shared" si="10"/>
        <v/>
      </c>
      <c r="O81" s="856" t="str">
        <f t="shared" si="10"/>
        <v/>
      </c>
      <c r="P81" s="856" t="str">
        <f t="shared" si="10"/>
        <v/>
      </c>
      <c r="Q81" s="856" t="str">
        <f t="shared" si="10"/>
        <v/>
      </c>
      <c r="R81" s="856" t="str">
        <f t="shared" si="10"/>
        <v/>
      </c>
      <c r="S81" s="856" t="str">
        <f t="shared" si="10"/>
        <v/>
      </c>
      <c r="T81" s="856" t="str">
        <f t="shared" si="10"/>
        <v/>
      </c>
      <c r="U81" s="856" t="str">
        <f t="shared" si="10"/>
        <v/>
      </c>
      <c r="V81" s="856" t="str">
        <f t="shared" si="10"/>
        <v/>
      </c>
      <c r="W81" s="856" t="str">
        <f t="shared" si="10"/>
        <v/>
      </c>
      <c r="X81" s="856" t="str">
        <f t="shared" si="10"/>
        <v/>
      </c>
      <c r="Y81" s="856" t="str">
        <f t="shared" si="10"/>
        <v/>
      </c>
      <c r="Z81" s="856" t="str">
        <f t="shared" si="10"/>
        <v/>
      </c>
      <c r="AA81" s="856" t="str">
        <f t="shared" si="10"/>
        <v/>
      </c>
      <c r="AB81" s="856" t="str">
        <f t="shared" si="10"/>
        <v/>
      </c>
      <c r="AC81" s="856" t="str">
        <f t="shared" si="10"/>
        <v/>
      </c>
      <c r="AD81" s="856" t="str">
        <f t="shared" si="10"/>
        <v/>
      </c>
      <c r="AE81" s="856" t="str">
        <f t="shared" si="10"/>
        <v/>
      </c>
      <c r="AF81" s="856" t="str">
        <f t="shared" si="10"/>
        <v/>
      </c>
      <c r="AG81" s="856" t="str">
        <f t="shared" si="10"/>
        <v/>
      </c>
      <c r="AH81" s="856" t="str">
        <f t="shared" si="10"/>
        <v/>
      </c>
      <c r="AI81" s="856" t="str">
        <f t="shared" si="10"/>
        <v/>
      </c>
      <c r="AJ81" s="856" t="str">
        <f t="shared" si="10"/>
        <v/>
      </c>
      <c r="AK81" s="856" t="str">
        <f t="shared" si="10"/>
        <v/>
      </c>
      <c r="AL81" s="856" t="str">
        <f t="shared" si="10"/>
        <v/>
      </c>
      <c r="AM81" s="856" t="str">
        <f t="shared" si="10"/>
        <v/>
      </c>
      <c r="AN81" s="856" t="str">
        <f t="shared" si="10"/>
        <v/>
      </c>
      <c r="AO81" s="856" t="str">
        <f t="shared" si="10"/>
        <v/>
      </c>
      <c r="AP81" s="856" t="str">
        <f t="shared" si="10"/>
        <v/>
      </c>
      <c r="AQ81" s="856" t="str">
        <f t="shared" si="10"/>
        <v/>
      </c>
      <c r="AR81" s="856" t="str">
        <f t="shared" si="10"/>
        <v/>
      </c>
      <c r="AS81" s="856" t="str">
        <f t="shared" si="10"/>
        <v/>
      </c>
      <c r="AT81" s="856" t="str">
        <f t="shared" si="10"/>
        <v/>
      </c>
      <c r="AU81" s="856" t="str">
        <f t="shared" si="10"/>
        <v/>
      </c>
      <c r="AV81" s="856" t="str">
        <f t="shared" si="10"/>
        <v/>
      </c>
    </row>
    <row r="82" spans="1:48" ht="16.5" hidden="1" outlineLevel="1" thickTop="1" thickBot="1">
      <c r="A82" s="483"/>
      <c r="B82" s="858" t="s">
        <v>1300</v>
      </c>
      <c r="C82" s="858">
        <v>5000</v>
      </c>
      <c r="D82" s="253">
        <v>30</v>
      </c>
      <c r="AB82" s="854"/>
      <c r="AC82" s="854"/>
      <c r="AD82" s="854"/>
      <c r="AE82" s="854"/>
      <c r="AF82" s="854"/>
      <c r="AG82" s="854"/>
      <c r="AH82" s="854"/>
      <c r="AI82" s="854"/>
      <c r="AJ82" s="854"/>
      <c r="AK82" s="854"/>
      <c r="AL82" s="854"/>
      <c r="AM82" s="854"/>
      <c r="AN82" s="854"/>
      <c r="AO82" s="854"/>
      <c r="AP82" s="854"/>
    </row>
    <row r="83" spans="1:48" ht="16.5" hidden="1" outlineLevel="1" thickTop="1" thickBot="1">
      <c r="A83" s="483"/>
      <c r="B83" s="858"/>
      <c r="C83" s="858"/>
    </row>
    <row r="84" spans="1:48" ht="16.5" hidden="1" outlineLevel="1" thickTop="1" thickBot="1">
      <c r="A84" s="483"/>
    </row>
    <row r="85" spans="1:48" ht="16.5" hidden="1" outlineLevel="1" thickTop="1" thickBot="1">
      <c r="A85" s="483"/>
    </row>
    <row r="86" spans="1:48" ht="20.25" customHeight="1" collapsed="1" thickTop="1" thickBot="1">
      <c r="A86" s="483"/>
      <c r="B86" s="862" t="s">
        <v>1306</v>
      </c>
      <c r="C86" s="862"/>
      <c r="D86" s="862"/>
    </row>
    <row r="87" spans="1:48" ht="15.75" outlineLevel="1" thickTop="1">
      <c r="A87" s="483"/>
    </row>
    <row r="130" spans="1:2">
      <c r="A130" s="483"/>
      <c r="B130" s="864"/>
    </row>
    <row r="131" spans="1:2">
      <c r="A131" s="483"/>
    </row>
    <row r="132" spans="1:2">
      <c r="A132" s="483"/>
    </row>
    <row r="133" spans="1:2">
      <c r="A133" s="483"/>
    </row>
    <row r="134" spans="1:2">
      <c r="A134" s="483"/>
    </row>
    <row r="135" spans="1:2">
      <c r="A135" s="483"/>
    </row>
    <row r="136" spans="1:2">
      <c r="A136" s="483"/>
    </row>
    <row r="137" spans="1:2">
      <c r="A137" s="483"/>
    </row>
    <row r="138" spans="1:2">
      <c r="A138" s="483"/>
    </row>
    <row r="139" spans="1:2">
      <c r="A139" s="483"/>
    </row>
    <row r="140" spans="1:2">
      <c r="A140" s="483"/>
    </row>
    <row r="141" spans="1:2">
      <c r="A141" s="483"/>
    </row>
    <row r="142" spans="1:2">
      <c r="A142" s="483"/>
    </row>
    <row r="143" spans="1:2">
      <c r="A143" s="483"/>
    </row>
    <row r="144" spans="1:2">
      <c r="A144" s="483"/>
    </row>
    <row r="145" spans="1:1">
      <c r="A145" s="483"/>
    </row>
    <row r="146" spans="1:1">
      <c r="A146" s="483"/>
    </row>
    <row r="147" spans="1:1">
      <c r="A147" s="483"/>
    </row>
    <row r="148" spans="1:1">
      <c r="A148" s="483"/>
    </row>
  </sheetData>
  <conditionalFormatting sqref="B3:D3">
    <cfRule type="cellIs" dxfId="0" priority="1" operator="greaterThan">
      <formula>0.001</formula>
    </cfRule>
  </conditionalFormatting>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F860D-BF85-44CC-9FBE-4DBD07A4112B}">
  <dimension ref="B3:C8"/>
  <sheetViews>
    <sheetView showGridLines="0" workbookViewId="0">
      <selection activeCell="C19" sqref="C19"/>
    </sheetView>
  </sheetViews>
  <sheetFormatPr defaultRowHeight="15"/>
  <cols>
    <col min="2" max="2" width="17.140625" customWidth="1"/>
    <col min="3" max="3" width="14.85546875" customWidth="1"/>
  </cols>
  <sheetData>
    <row r="3" spans="2:3" ht="15.75" thickBot="1"/>
    <row r="4" spans="2:3" ht="19.5" thickBot="1">
      <c r="B4" s="1122" t="s">
        <v>1433</v>
      </c>
      <c r="C4" s="1123" t="s">
        <v>291</v>
      </c>
    </row>
    <row r="5" spans="2:3" ht="18.75">
      <c r="B5" s="1122"/>
      <c r="C5" s="1124"/>
    </row>
    <row r="6" spans="2:3" ht="19.5" thickBot="1">
      <c r="B6" s="1122"/>
      <c r="C6" s="1124"/>
    </row>
    <row r="7" spans="2:3" ht="19.5" thickBot="1">
      <c r="B7" s="1122" t="s">
        <v>452</v>
      </c>
      <c r="C7" s="1125">
        <v>4.4999999999999998E-2</v>
      </c>
    </row>
    <row r="8" spans="2:3">
      <c r="B8" s="1126"/>
    </row>
  </sheetData>
  <dataValidations count="1">
    <dataValidation type="list" allowBlank="1" showInputMessage="1" showErrorMessage="1" sqref="C4" xr:uid="{43357979-1D6D-4494-8E47-3659867E97E8}">
      <formula1>"I,II"</formula1>
    </dataValidation>
  </dataValidation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7516C-FFDF-4092-B831-3CB84BEAFC28}">
  <dimension ref="B2:D10"/>
  <sheetViews>
    <sheetView showGridLines="0" workbookViewId="0">
      <selection activeCell="B2" sqref="B2:D10"/>
    </sheetView>
  </sheetViews>
  <sheetFormatPr defaultRowHeight="15"/>
  <cols>
    <col min="2" max="2" width="25.7109375" bestFit="1" customWidth="1"/>
    <col min="3" max="3" width="15.5703125" customWidth="1"/>
    <col min="4" max="4" width="16.85546875" customWidth="1"/>
  </cols>
  <sheetData>
    <row r="2" spans="2:4" ht="15.75">
      <c r="B2" s="1127" t="s">
        <v>487</v>
      </c>
      <c r="C2" s="1127" t="s">
        <v>488</v>
      </c>
      <c r="D2" s="1127" t="s">
        <v>489</v>
      </c>
    </row>
    <row r="4" spans="2:4">
      <c r="B4" s="1128" t="s">
        <v>491</v>
      </c>
      <c r="C4" s="1129">
        <v>150000</v>
      </c>
      <c r="D4" s="1129">
        <v>150000</v>
      </c>
    </row>
    <row r="5" spans="2:4">
      <c r="B5" s="1128" t="s">
        <v>492</v>
      </c>
      <c r="C5" s="1130">
        <v>0.08</v>
      </c>
      <c r="D5" s="1130">
        <v>0.12</v>
      </c>
    </row>
    <row r="6" spans="2:4">
      <c r="B6" s="1128" t="s">
        <v>495</v>
      </c>
      <c r="C6" s="1129">
        <f>C4*C5</f>
        <v>12000</v>
      </c>
      <c r="D6" s="1129">
        <f>D4*D5</f>
        <v>18000</v>
      </c>
    </row>
    <row r="7" spans="2:4">
      <c r="B7" s="1128" t="s">
        <v>421</v>
      </c>
      <c r="C7" s="1131">
        <v>0.15</v>
      </c>
      <c r="D7" s="1131">
        <v>0.09</v>
      </c>
    </row>
    <row r="8" spans="2:4">
      <c r="B8" s="1126" t="s">
        <v>498</v>
      </c>
      <c r="C8" s="1132">
        <f>C6*C7</f>
        <v>1800</v>
      </c>
      <c r="D8" s="1132">
        <f>D6*D7</f>
        <v>1620</v>
      </c>
    </row>
    <row r="9" spans="2:4" ht="15.75" thickBot="1">
      <c r="B9" s="1126" t="s">
        <v>373</v>
      </c>
      <c r="C9" s="252"/>
      <c r="D9" s="1132">
        <f>C8+D8</f>
        <v>3420</v>
      </c>
    </row>
    <row r="10" spans="2:4" ht="19.5" thickBot="1">
      <c r="B10" s="1133" t="s">
        <v>501</v>
      </c>
      <c r="C10" s="1134"/>
      <c r="D10" s="1135">
        <f>D9/D4</f>
        <v>2.2800000000000001E-2</v>
      </c>
    </row>
  </sheetData>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0F06A-A78B-4153-824F-6E78052DE8AE}">
  <dimension ref="B2:D16"/>
  <sheetViews>
    <sheetView workbookViewId="0">
      <selection activeCell="C30" sqref="C30"/>
    </sheetView>
  </sheetViews>
  <sheetFormatPr defaultRowHeight="15"/>
  <cols>
    <col min="2" max="2" width="31" bestFit="1" customWidth="1"/>
    <col min="4" max="4" width="19" customWidth="1"/>
  </cols>
  <sheetData>
    <row r="2" spans="2:4" ht="15.75" thickBot="1">
      <c r="D2" s="1136" t="s">
        <v>507</v>
      </c>
    </row>
    <row r="3" spans="2:4">
      <c r="B3" s="1137" t="s">
        <v>491</v>
      </c>
      <c r="C3" s="1138"/>
      <c r="D3" s="1139">
        <v>150000</v>
      </c>
    </row>
    <row r="4" spans="2:4" ht="15.75" thickBot="1">
      <c r="B4" s="1140" t="s">
        <v>508</v>
      </c>
      <c r="D4" s="1141">
        <v>25000</v>
      </c>
    </row>
    <row r="5" spans="2:4" ht="15.75" thickBot="1">
      <c r="B5" s="1142" t="s">
        <v>511</v>
      </c>
      <c r="C5" s="1143"/>
      <c r="D5" s="1144">
        <f>D3-D4</f>
        <v>125000</v>
      </c>
    </row>
    <row r="6" spans="2:4" ht="15.75" thickBot="1">
      <c r="B6" s="1140" t="s">
        <v>513</v>
      </c>
      <c r="D6" s="1141">
        <v>50000</v>
      </c>
    </row>
    <row r="7" spans="2:4" ht="15.75" thickBot="1">
      <c r="B7" s="1142" t="s">
        <v>515</v>
      </c>
      <c r="C7" s="1143"/>
      <c r="D7" s="1144">
        <f>D5-D6</f>
        <v>75000</v>
      </c>
    </row>
    <row r="8" spans="2:4" ht="15.75" thickBot="1">
      <c r="B8" s="1140" t="s">
        <v>517</v>
      </c>
      <c r="D8" s="1141">
        <v>20000</v>
      </c>
    </row>
    <row r="9" spans="2:4" ht="15.75" thickBot="1">
      <c r="B9" s="1142" t="s">
        <v>519</v>
      </c>
      <c r="C9" s="1143"/>
      <c r="D9" s="1144">
        <f>D7-D8</f>
        <v>55000</v>
      </c>
    </row>
    <row r="10" spans="2:4" ht="15.75" thickBot="1">
      <c r="B10" s="1140" t="s">
        <v>489</v>
      </c>
      <c r="C10" s="1145">
        <v>0.09</v>
      </c>
      <c r="D10" s="1141">
        <f>D9*C10</f>
        <v>4950</v>
      </c>
    </row>
    <row r="11" spans="2:4" ht="15.75" thickBot="1">
      <c r="B11" s="1142" t="s">
        <v>521</v>
      </c>
      <c r="C11" s="1143"/>
      <c r="D11" s="1144">
        <f>D9-D10</f>
        <v>50050</v>
      </c>
    </row>
    <row r="12" spans="2:4" ht="15.75" thickBot="1">
      <c r="B12" s="1140" t="s">
        <v>488</v>
      </c>
      <c r="C12" s="1145">
        <v>0.15</v>
      </c>
      <c r="D12" s="1141">
        <f>D11*C12</f>
        <v>7507.5</v>
      </c>
    </row>
    <row r="13" spans="2:4" ht="15.75" thickBot="1">
      <c r="B13" s="1142" t="s">
        <v>523</v>
      </c>
      <c r="C13" s="1143"/>
      <c r="D13" s="1144">
        <f>D11-D12</f>
        <v>42542.5</v>
      </c>
    </row>
    <row r="14" spans="2:4" ht="15.75" thickBot="1"/>
    <row r="15" spans="2:4">
      <c r="B15" s="1146" t="s">
        <v>525</v>
      </c>
      <c r="C15" s="1147"/>
      <c r="D15" s="1148">
        <f>D10+D12</f>
        <v>12457.5</v>
      </c>
    </row>
    <row r="16" spans="2:4" ht="15.75" thickBot="1">
      <c r="B16" s="1149" t="s">
        <v>526</v>
      </c>
      <c r="C16" s="1150"/>
      <c r="D16" s="1151">
        <f>D15/D3</f>
        <v>8.3049999999999999E-2</v>
      </c>
    </row>
  </sheetData>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74B7A-DADE-403F-9F6D-DA9FBFFB54DF}">
  <dimension ref="B3:S47"/>
  <sheetViews>
    <sheetView showGridLines="0" topLeftCell="A18" zoomScale="90" zoomScaleNormal="90" workbookViewId="0">
      <selection activeCell="E46" sqref="E46"/>
    </sheetView>
  </sheetViews>
  <sheetFormatPr defaultRowHeight="15"/>
  <cols>
    <col min="2" max="2" width="41.42578125" bestFit="1" customWidth="1"/>
    <col min="3" max="3" width="9.85546875" customWidth="1"/>
    <col min="4" max="4" width="11.42578125" bestFit="1" customWidth="1"/>
    <col min="6" max="6" width="11.42578125" bestFit="1" customWidth="1"/>
    <col min="8" max="8" width="16.28515625" bestFit="1" customWidth="1"/>
    <col min="12" max="12" width="29.42578125" bestFit="1" customWidth="1"/>
    <col min="13" max="13" width="12" bestFit="1" customWidth="1"/>
    <col min="15" max="15" width="12" bestFit="1" customWidth="1"/>
    <col min="17" max="17" width="18.42578125" bestFit="1" customWidth="1"/>
  </cols>
  <sheetData>
    <row r="3" spans="2:19" ht="26.25">
      <c r="B3" s="1569" t="s">
        <v>1434</v>
      </c>
      <c r="C3" s="1569"/>
      <c r="D3" s="1569"/>
      <c r="E3" s="1569"/>
      <c r="F3" s="1569"/>
      <c r="L3" s="1569" t="s">
        <v>440</v>
      </c>
      <c r="M3" s="1569"/>
      <c r="N3" s="1569"/>
      <c r="O3" s="1569"/>
      <c r="P3" s="1569"/>
    </row>
    <row r="5" spans="2:19" ht="15.75">
      <c r="B5" s="1152" t="s">
        <v>1435</v>
      </c>
      <c r="M5" s="1126" t="s">
        <v>443</v>
      </c>
      <c r="N5" s="1126"/>
      <c r="O5" s="1126" t="s">
        <v>442</v>
      </c>
      <c r="P5" s="1126"/>
      <c r="Q5" s="1126" t="s">
        <v>441</v>
      </c>
    </row>
    <row r="6" spans="2:19">
      <c r="C6" s="1153" t="s">
        <v>421</v>
      </c>
      <c r="D6" s="1153" t="s">
        <v>446</v>
      </c>
      <c r="E6" s="1153" t="s">
        <v>421</v>
      </c>
      <c r="F6" s="1153" t="s">
        <v>445</v>
      </c>
      <c r="G6" s="1153" t="s">
        <v>421</v>
      </c>
      <c r="H6" s="1153" t="s">
        <v>444</v>
      </c>
      <c r="L6" s="1154" t="s">
        <v>447</v>
      </c>
      <c r="M6" s="1155">
        <f>D40</f>
        <v>9481.3033507453183</v>
      </c>
      <c r="N6" s="1154"/>
      <c r="O6" s="1155">
        <f>F40</f>
        <v>7791.9205818753699</v>
      </c>
      <c r="P6" s="1154"/>
      <c r="Q6" s="1155">
        <f>H40</f>
        <v>6187.7667140825042</v>
      </c>
      <c r="R6" s="1126"/>
    </row>
    <row r="7" spans="2:19">
      <c r="B7" s="1156" t="s">
        <v>448</v>
      </c>
      <c r="C7" s="1156"/>
      <c r="D7" s="1157">
        <v>2500</v>
      </c>
      <c r="E7" s="1156"/>
      <c r="F7" s="1157">
        <v>2500</v>
      </c>
      <c r="G7" s="1156"/>
      <c r="H7" s="1157">
        <v>2500</v>
      </c>
      <c r="L7" s="1158" t="s">
        <v>449</v>
      </c>
      <c r="M7" s="1159">
        <f>D37</f>
        <v>451.49063574977708</v>
      </c>
      <c r="N7" s="1158"/>
      <c r="O7" s="1159">
        <f>F37</f>
        <v>371.04383723216051</v>
      </c>
      <c r="P7" s="1158"/>
      <c r="Q7" s="1159">
        <f>H37</f>
        <v>0</v>
      </c>
    </row>
    <row r="8" spans="2:19">
      <c r="B8" t="s">
        <v>450</v>
      </c>
      <c r="C8" s="1160">
        <v>0.18</v>
      </c>
      <c r="D8" s="1161">
        <f>($D$7*C8)*-1</f>
        <v>-450</v>
      </c>
      <c r="E8" s="1160">
        <v>0.18</v>
      </c>
      <c r="F8" s="1161">
        <f>($F$7*E8)*-1</f>
        <v>-450</v>
      </c>
      <c r="G8" s="1160"/>
      <c r="H8" s="1161">
        <f>($H$7*G8)*-1</f>
        <v>0</v>
      </c>
      <c r="L8" s="1154" t="s">
        <v>451</v>
      </c>
      <c r="M8" s="1155">
        <f>M6-M7</f>
        <v>9029.8127149955417</v>
      </c>
      <c r="N8" s="1154"/>
      <c r="O8" s="1155">
        <f>O6-O7</f>
        <v>7420.8767446432093</v>
      </c>
      <c r="P8" s="1154"/>
      <c r="Q8" s="1155">
        <f>Q6-Q7</f>
        <v>6187.7667140825042</v>
      </c>
      <c r="R8" s="1126"/>
      <c r="S8" s="1126"/>
    </row>
    <row r="9" spans="2:19">
      <c r="B9" t="s">
        <v>453</v>
      </c>
      <c r="C9" s="1160">
        <v>0.05</v>
      </c>
      <c r="D9" s="1161">
        <f t="shared" ref="D9:D12" si="0">($D$7*C9)*-1</f>
        <v>-125</v>
      </c>
      <c r="E9" s="1160">
        <v>0.05</v>
      </c>
      <c r="F9" s="1161">
        <f t="shared" ref="F9:F10" si="1">($F$7*E9)*-1</f>
        <v>-125</v>
      </c>
      <c r="G9" s="1160"/>
      <c r="H9" s="1161">
        <f t="shared" ref="H9:H11" si="2">($H$7*G9)*-1</f>
        <v>0</v>
      </c>
      <c r="L9" s="1158" t="s">
        <v>450</v>
      </c>
      <c r="M9" s="1159">
        <f>D27</f>
        <v>1625.3662886991974</v>
      </c>
      <c r="N9" s="1158"/>
      <c r="O9" s="1159">
        <f>F27</f>
        <v>1335.7578140357775</v>
      </c>
      <c r="P9" s="1158"/>
      <c r="Q9" s="1159">
        <f>H27</f>
        <v>0</v>
      </c>
    </row>
    <row r="10" spans="2:19">
      <c r="B10" t="s">
        <v>454</v>
      </c>
      <c r="C10" s="1160">
        <v>1.6500000000000001E-2</v>
      </c>
      <c r="D10" s="1161">
        <f t="shared" si="0"/>
        <v>-41.25</v>
      </c>
      <c r="E10" s="1160"/>
      <c r="F10" s="1161">
        <f t="shared" si="1"/>
        <v>0</v>
      </c>
      <c r="G10" s="1160"/>
      <c r="H10" s="1161">
        <f t="shared" si="2"/>
        <v>0</v>
      </c>
      <c r="L10" s="1158" t="s">
        <v>454</v>
      </c>
      <c r="M10" s="1159">
        <f>D28</f>
        <v>148.99190979742644</v>
      </c>
      <c r="N10" s="1158"/>
      <c r="O10" s="1159">
        <f>F28</f>
        <v>48.235698840180859</v>
      </c>
      <c r="P10" s="1158"/>
      <c r="Q10" s="1159">
        <f>H28</f>
        <v>0</v>
      </c>
    </row>
    <row r="11" spans="2:19">
      <c r="B11" t="s">
        <v>460</v>
      </c>
      <c r="C11" s="1160">
        <v>7.5999999999999998E-2</v>
      </c>
      <c r="D11" s="1161">
        <f t="shared" si="0"/>
        <v>-190</v>
      </c>
      <c r="E11" s="1160"/>
      <c r="F11" s="1161">
        <f>($F$7*E11)*-1</f>
        <v>0</v>
      </c>
      <c r="G11" s="1160"/>
      <c r="H11" s="1161">
        <f t="shared" si="2"/>
        <v>0</v>
      </c>
      <c r="L11" s="1158" t="s">
        <v>460</v>
      </c>
      <c r="M11" s="1159">
        <f>D29</f>
        <v>686.26576633966113</v>
      </c>
      <c r="N11" s="1158"/>
      <c r="O11" s="1159">
        <f>F29</f>
        <v>222.62630233929627</v>
      </c>
      <c r="P11" s="1158"/>
      <c r="Q11" s="1159">
        <f>H29</f>
        <v>0</v>
      </c>
    </row>
    <row r="12" spans="2:19">
      <c r="B12" t="s">
        <v>462</v>
      </c>
      <c r="C12" s="1160">
        <v>0</v>
      </c>
      <c r="D12" s="1161">
        <f t="shared" si="0"/>
        <v>0</v>
      </c>
      <c r="E12" s="1160"/>
      <c r="F12" s="1161">
        <f>F7*E12</f>
        <v>0</v>
      </c>
      <c r="G12" s="1160"/>
      <c r="H12" s="1161">
        <f>H7*G12</f>
        <v>0</v>
      </c>
      <c r="L12" s="1158" t="s">
        <v>462</v>
      </c>
      <c r="M12" s="1159">
        <f>D38</f>
        <v>0</v>
      </c>
      <c r="N12" s="1158"/>
      <c r="O12" s="1159">
        <f>F38</f>
        <v>0</v>
      </c>
      <c r="P12" s="1158"/>
      <c r="Q12" s="1159">
        <f>H38</f>
        <v>0</v>
      </c>
    </row>
    <row r="13" spans="2:19">
      <c r="B13" t="s">
        <v>464</v>
      </c>
      <c r="D13" s="1162">
        <v>1500</v>
      </c>
      <c r="E13" s="1163"/>
      <c r="F13" s="1162">
        <v>1500</v>
      </c>
      <c r="G13" s="1163"/>
      <c r="H13" s="1162">
        <v>1500</v>
      </c>
      <c r="L13" s="1158" t="s">
        <v>465</v>
      </c>
      <c r="M13" s="1159">
        <f>D31</f>
        <v>0</v>
      </c>
      <c r="N13" s="1158"/>
      <c r="O13" s="1159">
        <f>F31</f>
        <v>0</v>
      </c>
      <c r="P13" s="1158"/>
      <c r="Q13" s="1159">
        <f>H31</f>
        <v>278.44950213371266</v>
      </c>
    </row>
    <row r="14" spans="2:19">
      <c r="D14" s="1164"/>
      <c r="E14" s="1165"/>
      <c r="F14" s="1164"/>
      <c r="G14" s="1165"/>
      <c r="H14" s="1164"/>
      <c r="L14" s="1158" t="s">
        <v>467</v>
      </c>
      <c r="M14" s="1159">
        <f>D30</f>
        <v>749.92594598037977</v>
      </c>
      <c r="N14" s="1158"/>
      <c r="O14" s="1159">
        <f>F30</f>
        <v>169.19598977786518</v>
      </c>
      <c r="P14" s="1158"/>
      <c r="Q14" s="1159">
        <f>H30</f>
        <v>0</v>
      </c>
    </row>
    <row r="15" spans="2:19">
      <c r="B15" s="1166" t="s">
        <v>469</v>
      </c>
      <c r="C15" s="1166"/>
      <c r="D15" s="1167">
        <f>SUM(D7:D14)</f>
        <v>3193.75</v>
      </c>
      <c r="E15" s="1168"/>
      <c r="F15" s="1167">
        <f>SUM(F7:F14)</f>
        <v>3425</v>
      </c>
      <c r="G15" s="1168"/>
      <c r="H15" s="1167">
        <f>SUM(H7:H14)</f>
        <v>4000</v>
      </c>
      <c r="L15" s="1154" t="s">
        <v>470</v>
      </c>
      <c r="M15" s="1155">
        <f>M8-M9-M10-M11-M12-M13-M14</f>
        <v>5819.2628041788776</v>
      </c>
      <c r="N15" s="1154"/>
      <c r="O15" s="1155">
        <f>O8-O9-O10-O11-O12-O13-O14</f>
        <v>5645.0609396500895</v>
      </c>
      <c r="P15" s="1154"/>
      <c r="Q15" s="1155">
        <f>Q8-Q9-Q10-Q11-Q12-Q13-Q14</f>
        <v>5909.3172119487917</v>
      </c>
    </row>
    <row r="16" spans="2:19">
      <c r="D16" s="1164"/>
      <c r="E16" s="1163"/>
      <c r="F16" s="1164"/>
      <c r="G16" s="1163"/>
      <c r="H16" s="1164"/>
      <c r="L16" s="1158" t="s">
        <v>472</v>
      </c>
      <c r="M16" s="1159">
        <f>D21</f>
        <v>350</v>
      </c>
      <c r="N16" s="1158"/>
      <c r="O16" s="1159">
        <f>F21</f>
        <v>350</v>
      </c>
      <c r="P16" s="1158"/>
      <c r="Q16" s="1159">
        <f>H21</f>
        <v>350</v>
      </c>
      <c r="R16" s="1126"/>
      <c r="S16" s="1126"/>
    </row>
    <row r="17" spans="2:19">
      <c r="B17" s="1169" t="s">
        <v>474</v>
      </c>
      <c r="D17" s="1164"/>
      <c r="E17" s="1163"/>
      <c r="F17" s="1164"/>
      <c r="G17" s="1163"/>
      <c r="H17" s="1164"/>
      <c r="L17" s="1158" t="s">
        <v>475</v>
      </c>
      <c r="M17" s="1159">
        <f>D32</f>
        <v>180.59625429991084</v>
      </c>
      <c r="N17" s="1158"/>
      <c r="O17" s="1159">
        <f>F32</f>
        <v>148.41753489286418</v>
      </c>
      <c r="P17" s="1158"/>
      <c r="Q17" s="1159">
        <f>H32</f>
        <v>123.75533428165009</v>
      </c>
    </row>
    <row r="18" spans="2:19">
      <c r="B18" t="s">
        <v>476</v>
      </c>
      <c r="D18" s="1170">
        <v>200</v>
      </c>
      <c r="E18" s="1163"/>
      <c r="F18" s="1170">
        <v>200</v>
      </c>
      <c r="G18" s="1163"/>
      <c r="H18" s="1170">
        <v>200</v>
      </c>
      <c r="L18" s="1158" t="s">
        <v>477</v>
      </c>
      <c r="M18" s="1159">
        <f>D33</f>
        <v>288.95400687985733</v>
      </c>
      <c r="N18" s="1158"/>
      <c r="O18" s="1159">
        <f>F33</f>
        <v>237.46805582858269</v>
      </c>
      <c r="P18" s="1158"/>
      <c r="Q18" s="1159">
        <f>H33</f>
        <v>198.00853485064013</v>
      </c>
    </row>
    <row r="19" spans="2:19">
      <c r="B19" t="s">
        <v>1436</v>
      </c>
      <c r="D19" s="1170">
        <v>150</v>
      </c>
      <c r="E19" s="1163"/>
      <c r="F19" s="1170">
        <v>150</v>
      </c>
      <c r="G19" s="1163"/>
      <c r="H19" s="1170">
        <v>150</v>
      </c>
      <c r="L19" s="1154" t="s">
        <v>480</v>
      </c>
      <c r="M19" s="1155">
        <f>M15-M16-M17-M18</f>
        <v>4999.7125429991102</v>
      </c>
      <c r="N19" s="1154"/>
      <c r="O19" s="1155">
        <f>O15-O16-O17-O18</f>
        <v>4909.175348928643</v>
      </c>
      <c r="P19" s="1154"/>
      <c r="Q19" s="1155">
        <f>Q15-Q16-Q17-Q18</f>
        <v>5237.5533428165018</v>
      </c>
    </row>
    <row r="20" spans="2:19">
      <c r="D20" s="1164"/>
      <c r="E20" s="1163"/>
      <c r="F20" s="1164"/>
      <c r="G20" s="1163"/>
      <c r="H20" s="1164"/>
      <c r="L20" s="1158" t="s">
        <v>482</v>
      </c>
      <c r="M20" s="1159">
        <f>D15</f>
        <v>3193.75</v>
      </c>
      <c r="N20" s="1158"/>
      <c r="O20" s="1159">
        <f>F15</f>
        <v>3425</v>
      </c>
      <c r="P20" s="1158"/>
      <c r="Q20" s="1159">
        <f>H15</f>
        <v>4000</v>
      </c>
      <c r="R20" s="1126"/>
      <c r="S20" s="1126"/>
    </row>
    <row r="21" spans="2:19">
      <c r="B21" s="1166" t="s">
        <v>484</v>
      </c>
      <c r="C21" s="1166"/>
      <c r="D21" s="1167">
        <f>SUM(D18:D20)</f>
        <v>350</v>
      </c>
      <c r="E21" s="1168"/>
      <c r="F21" s="1167">
        <f>SUM(F18:F20)</f>
        <v>350</v>
      </c>
      <c r="G21" s="1168"/>
      <c r="H21" s="1167">
        <f>SUM(H18:H20)</f>
        <v>350</v>
      </c>
      <c r="L21" s="1156" t="s">
        <v>485</v>
      </c>
      <c r="M21" s="1171">
        <f>M19-M20</f>
        <v>1805.9625429991102</v>
      </c>
      <c r="N21" s="1156"/>
      <c r="O21" s="1171">
        <f>O19-O20</f>
        <v>1484.175348928643</v>
      </c>
      <c r="P21" s="1156"/>
      <c r="Q21" s="1171">
        <f>Q19-Q20</f>
        <v>1237.5533428165018</v>
      </c>
    </row>
    <row r="22" spans="2:19">
      <c r="B22" s="1166" t="s">
        <v>486</v>
      </c>
      <c r="C22" s="1166"/>
      <c r="D22" s="1167">
        <f>D15+D21</f>
        <v>3543.75</v>
      </c>
      <c r="E22" s="1168"/>
      <c r="F22" s="1167">
        <f>F15+F21</f>
        <v>3775</v>
      </c>
      <c r="G22" s="1168"/>
      <c r="H22" s="1167">
        <f>H15+H21</f>
        <v>4350</v>
      </c>
      <c r="R22" s="1126"/>
      <c r="S22" s="1126"/>
    </row>
    <row r="23" spans="2:19">
      <c r="E23" s="1163"/>
      <c r="G23" s="1172"/>
    </row>
    <row r="24" spans="2:19" ht="26.25">
      <c r="E24" s="1172"/>
      <c r="G24" s="1172"/>
      <c r="L24" s="1569" t="s">
        <v>490</v>
      </c>
      <c r="M24" s="1569"/>
      <c r="N24" s="1569"/>
      <c r="O24" s="1569"/>
      <c r="P24" s="1569"/>
    </row>
    <row r="25" spans="2:19" ht="15.75">
      <c r="B25" s="1152" t="s">
        <v>415</v>
      </c>
      <c r="E25" s="1172"/>
      <c r="G25" s="1172"/>
    </row>
    <row r="26" spans="2:19" ht="15.75">
      <c r="C26" s="1153" t="s">
        <v>421</v>
      </c>
      <c r="D26" s="1153" t="s">
        <v>446</v>
      </c>
      <c r="E26" s="1173" t="s">
        <v>421</v>
      </c>
      <c r="F26" s="1153" t="s">
        <v>445</v>
      </c>
      <c r="G26" s="1173" t="s">
        <v>421</v>
      </c>
      <c r="H26" s="1153" t="s">
        <v>444</v>
      </c>
      <c r="L26" s="1152" t="s">
        <v>494</v>
      </c>
    </row>
    <row r="27" spans="2:19">
      <c r="B27" t="s">
        <v>493</v>
      </c>
      <c r="C27" s="1160">
        <v>0.18</v>
      </c>
      <c r="D27" s="1161">
        <f>$D$35*C27</f>
        <v>1625.3662886991974</v>
      </c>
      <c r="E27" s="1160">
        <v>0.18</v>
      </c>
      <c r="F27" s="1161">
        <f>$F$35*E27</f>
        <v>1335.7578140357775</v>
      </c>
      <c r="G27" s="1160"/>
      <c r="H27" s="1161">
        <f>$H$35*G27</f>
        <v>0</v>
      </c>
      <c r="M27" s="1126" t="s">
        <v>443</v>
      </c>
      <c r="N27" s="1126"/>
      <c r="O27" s="1126" t="s">
        <v>442</v>
      </c>
      <c r="P27" s="1126"/>
      <c r="Q27" s="1126" t="s">
        <v>441</v>
      </c>
    </row>
    <row r="28" spans="2:19">
      <c r="B28" t="s">
        <v>406</v>
      </c>
      <c r="C28" s="1160">
        <v>1.6500000000000001E-2</v>
      </c>
      <c r="D28" s="1161">
        <f t="shared" ref="D28:D34" si="3">$D$35*C28</f>
        <v>148.99190979742644</v>
      </c>
      <c r="E28" s="1160">
        <v>6.4999999999999997E-3</v>
      </c>
      <c r="F28" s="1161">
        <f t="shared" ref="F28:F34" si="4">$F$35*E28</f>
        <v>48.235698840180859</v>
      </c>
      <c r="G28" s="1160"/>
      <c r="H28" s="1161">
        <f t="shared" ref="H28:H34" si="5">$H$35*G28</f>
        <v>0</v>
      </c>
      <c r="L28" t="s">
        <v>497</v>
      </c>
      <c r="M28" s="1164">
        <f>D40</f>
        <v>9481.3033507453183</v>
      </c>
      <c r="O28" s="1164">
        <f>F40</f>
        <v>7791.9205818753699</v>
      </c>
      <c r="Q28" s="1164">
        <f>H40</f>
        <v>6187.7667140825042</v>
      </c>
    </row>
    <row r="29" spans="2:19">
      <c r="B29" t="s">
        <v>496</v>
      </c>
      <c r="C29" s="1160">
        <v>7.5999999999999998E-2</v>
      </c>
      <c r="D29" s="1161">
        <f t="shared" si="3"/>
        <v>686.26576633966113</v>
      </c>
      <c r="E29" s="1160">
        <v>0.03</v>
      </c>
      <c r="F29" s="1161">
        <f t="shared" si="4"/>
        <v>222.62630233929627</v>
      </c>
      <c r="G29" s="1160"/>
      <c r="H29" s="1161">
        <f t="shared" si="5"/>
        <v>0</v>
      </c>
      <c r="L29" t="s">
        <v>500</v>
      </c>
      <c r="M29" s="1164">
        <f>D15*-1</f>
        <v>-3193.75</v>
      </c>
      <c r="O29" s="1164">
        <f>F15*-1</f>
        <v>-3425</v>
      </c>
      <c r="Q29" s="1164">
        <f>H15*-1</f>
        <v>-4000</v>
      </c>
    </row>
    <row r="30" spans="2:19">
      <c r="B30" t="s">
        <v>499</v>
      </c>
      <c r="C30" s="1174">
        <f>'Lucro Real'!D16</f>
        <v>8.3049999999999999E-2</v>
      </c>
      <c r="D30" s="1161">
        <f t="shared" si="3"/>
        <v>749.92594598037977</v>
      </c>
      <c r="E30" s="1174">
        <f>'Lucro Presumido'!D10</f>
        <v>2.2800000000000001E-2</v>
      </c>
      <c r="F30" s="1161">
        <f t="shared" si="4"/>
        <v>169.19598977786518</v>
      </c>
      <c r="G30" s="1160"/>
      <c r="H30" s="1161">
        <f t="shared" si="5"/>
        <v>0</v>
      </c>
    </row>
    <row r="31" spans="2:19">
      <c r="B31" t="s">
        <v>444</v>
      </c>
      <c r="C31" s="1160">
        <v>0</v>
      </c>
      <c r="D31" s="1161">
        <f t="shared" si="3"/>
        <v>0</v>
      </c>
      <c r="E31" s="1160">
        <v>0</v>
      </c>
      <c r="F31" s="1161">
        <f t="shared" si="4"/>
        <v>0</v>
      </c>
      <c r="G31" s="1174">
        <f>'SIMPLES NACIONAL'!C7</f>
        <v>4.4999999999999998E-2</v>
      </c>
      <c r="H31" s="1161">
        <f t="shared" si="5"/>
        <v>278.44950213371266</v>
      </c>
      <c r="L31" s="1156" t="s">
        <v>502</v>
      </c>
      <c r="M31" s="1175">
        <f>(M28+M29)/M28</f>
        <v>0.6631528512639624</v>
      </c>
      <c r="N31" s="1156"/>
      <c r="O31" s="1175">
        <f>(O28+O29)/O28</f>
        <v>0.56044213181961533</v>
      </c>
      <c r="P31" s="1156"/>
      <c r="Q31" s="1175">
        <f>(Q28+Q29)/Q28</f>
        <v>0.35356321839080468</v>
      </c>
    </row>
    <row r="32" spans="2:19">
      <c r="B32" t="s">
        <v>409</v>
      </c>
      <c r="C32" s="1160">
        <v>0.02</v>
      </c>
      <c r="D32" s="1161">
        <f t="shared" si="3"/>
        <v>180.59625429991084</v>
      </c>
      <c r="E32" s="1160">
        <v>0.02</v>
      </c>
      <c r="F32" s="1161">
        <f t="shared" si="4"/>
        <v>148.41753489286418</v>
      </c>
      <c r="G32" s="1160">
        <v>0.02</v>
      </c>
      <c r="H32" s="1161">
        <f t="shared" si="5"/>
        <v>123.75533428165009</v>
      </c>
    </row>
    <row r="33" spans="2:17" ht="15.75">
      <c r="B33" t="s">
        <v>503</v>
      </c>
      <c r="C33" s="1160">
        <v>3.2000000000000001E-2</v>
      </c>
      <c r="D33" s="1161">
        <f t="shared" si="3"/>
        <v>288.95400687985733</v>
      </c>
      <c r="E33" s="1160">
        <v>3.2000000000000001E-2</v>
      </c>
      <c r="F33" s="1161">
        <f t="shared" si="4"/>
        <v>237.46805582858269</v>
      </c>
      <c r="G33" s="1160">
        <v>3.2000000000000001E-2</v>
      </c>
      <c r="H33" s="1161">
        <f t="shared" si="5"/>
        <v>198.00853485064013</v>
      </c>
      <c r="L33" s="1152" t="s">
        <v>505</v>
      </c>
    </row>
    <row r="34" spans="2:17">
      <c r="B34" s="1156" t="s">
        <v>504</v>
      </c>
      <c r="C34" s="1176">
        <v>0.2</v>
      </c>
      <c r="D34" s="1177">
        <f t="shared" si="3"/>
        <v>1805.9625429991083</v>
      </c>
      <c r="E34" s="1176">
        <v>0.2</v>
      </c>
      <c r="F34" s="1177">
        <f t="shared" si="4"/>
        <v>1484.1753489286421</v>
      </c>
      <c r="G34" s="1176">
        <v>0.2</v>
      </c>
      <c r="H34" s="1177">
        <f t="shared" si="5"/>
        <v>1237.5533428165008</v>
      </c>
    </row>
    <row r="35" spans="2:17">
      <c r="B35" s="1166" t="s">
        <v>506</v>
      </c>
      <c r="C35" s="1168">
        <f>SUM(C27:C34)</f>
        <v>0.60755000000000003</v>
      </c>
      <c r="D35" s="1167">
        <f>D22/(1-(C35/1))</f>
        <v>9029.8127149955417</v>
      </c>
      <c r="E35" s="1168">
        <f>SUM(E27:E34)</f>
        <v>0.49130000000000001</v>
      </c>
      <c r="F35" s="1167">
        <f>F22/(1-(E35/1))</f>
        <v>7420.8767446432093</v>
      </c>
      <c r="G35" s="1168">
        <f>SUM(G27:G34)</f>
        <v>0.29700000000000004</v>
      </c>
      <c r="H35" s="1167">
        <f>H22/(1-(G35/1))</f>
        <v>6187.7667140825042</v>
      </c>
      <c r="L35" t="s">
        <v>497</v>
      </c>
      <c r="M35" s="1164">
        <f>D40</f>
        <v>9481.3033507453183</v>
      </c>
      <c r="O35" s="1164">
        <f>F40</f>
        <v>7791.9205818753699</v>
      </c>
      <c r="Q35" s="1164">
        <f>H40</f>
        <v>6187.7667140825042</v>
      </c>
    </row>
    <row r="36" spans="2:17">
      <c r="C36" s="1163"/>
      <c r="D36" s="1164"/>
      <c r="E36" s="1163"/>
      <c r="F36" s="1164"/>
      <c r="G36" s="1163"/>
      <c r="H36" s="1164"/>
      <c r="L36" t="s">
        <v>500</v>
      </c>
      <c r="M36" s="1164">
        <f>M29</f>
        <v>-3193.75</v>
      </c>
      <c r="O36" s="1164">
        <f>O29</f>
        <v>-3425</v>
      </c>
      <c r="Q36" s="1164">
        <f>Q29</f>
        <v>-4000</v>
      </c>
    </row>
    <row r="37" spans="2:17">
      <c r="B37" t="s">
        <v>386</v>
      </c>
      <c r="C37" s="1178">
        <v>0.05</v>
      </c>
      <c r="D37" s="1179">
        <f>D35*C37</f>
        <v>451.49063574977708</v>
      </c>
      <c r="E37" s="1178">
        <v>0.05</v>
      </c>
      <c r="F37" s="1179">
        <f>F35*E37</f>
        <v>371.04383723216051</v>
      </c>
      <c r="G37" s="1178">
        <v>0</v>
      </c>
      <c r="H37" s="1179">
        <f>H35*G37</f>
        <v>0</v>
      </c>
      <c r="L37" t="s">
        <v>510</v>
      </c>
      <c r="M37" s="1164">
        <f>(SUM(D27:D32)+D21)*-1</f>
        <v>-3741.1461651165755</v>
      </c>
      <c r="O37" s="1164">
        <f>(SUM(F27:F32)+F21)*-1</f>
        <v>-2274.2333398859842</v>
      </c>
      <c r="Q37" s="1164">
        <f>(SUM(H27:H32)+H21)*-1</f>
        <v>-752.20483641536271</v>
      </c>
    </row>
    <row r="38" spans="2:17">
      <c r="B38" t="s">
        <v>509</v>
      </c>
      <c r="C38" s="1178"/>
      <c r="D38" s="1179">
        <f>D35*C38</f>
        <v>0</v>
      </c>
      <c r="E38" s="1178"/>
      <c r="F38" s="1179">
        <f>F35*E38</f>
        <v>0</v>
      </c>
      <c r="G38" s="1178"/>
      <c r="H38" s="1179">
        <f>H35*G38</f>
        <v>0</v>
      </c>
      <c r="L38" t="s">
        <v>512</v>
      </c>
      <c r="M38" s="1164">
        <f>SUM(M36:M37)</f>
        <v>-6934.8961651165755</v>
      </c>
      <c r="O38" s="1164">
        <f>SUM(O36:O37)</f>
        <v>-5699.2333398859846</v>
      </c>
      <c r="Q38" s="1164">
        <f>SUM(Q36:Q37)</f>
        <v>-4752.2048364153625</v>
      </c>
    </row>
    <row r="39" spans="2:17">
      <c r="C39" s="1163"/>
      <c r="D39" s="1164"/>
      <c r="E39" s="1163"/>
      <c r="F39" s="1164"/>
      <c r="G39" s="1163"/>
      <c r="H39" s="1164"/>
    </row>
    <row r="40" spans="2:17">
      <c r="B40" s="1166" t="s">
        <v>514</v>
      </c>
      <c r="C40" s="1168"/>
      <c r="D40" s="1167">
        <f>D35+D37+D38</f>
        <v>9481.3033507453183</v>
      </c>
      <c r="E40" s="1168"/>
      <c r="F40" s="1167">
        <f>F35+F37+F38</f>
        <v>7791.9205818753699</v>
      </c>
      <c r="G40" s="1168"/>
      <c r="H40" s="1167">
        <f>H35+H37+H38</f>
        <v>6187.7667140825042</v>
      </c>
      <c r="L40" s="1156" t="s">
        <v>516</v>
      </c>
      <c r="M40" s="1175">
        <f>(SUM(M35,M38)/M35)</f>
        <v>0.26857142857142857</v>
      </c>
      <c r="N40" s="1156"/>
      <c r="O40" s="1175">
        <f>SUM(O35,O38)/O35</f>
        <v>0.26857142857142857</v>
      </c>
      <c r="P40" s="1156"/>
      <c r="Q40" s="1175">
        <f>SUM(Q35,Q38)/Q35</f>
        <v>0.23200000000000012</v>
      </c>
    </row>
    <row r="42" spans="2:17" ht="15.75">
      <c r="L42" s="1152"/>
    </row>
    <row r="44" spans="2:17">
      <c r="M44" s="1164"/>
      <c r="O44" s="1164"/>
      <c r="Q44" s="1164"/>
    </row>
    <row r="45" spans="2:17">
      <c r="M45" s="1172"/>
      <c r="O45" s="1172"/>
      <c r="Q45" s="1172"/>
    </row>
    <row r="47" spans="2:17">
      <c r="M47" s="1180"/>
      <c r="N47" s="1180"/>
      <c r="O47" s="1180"/>
      <c r="P47" s="1180"/>
      <c r="Q47" s="1180"/>
    </row>
  </sheetData>
  <mergeCells count="3">
    <mergeCell ref="B3:F3"/>
    <mergeCell ref="L3:P3"/>
    <mergeCell ref="L24:P24"/>
  </mergeCells>
  <pageMargins left="0.511811024" right="0.511811024" top="0.78740157499999996" bottom="0.78740157499999996" header="0.31496062000000002" footer="0.31496062000000002"/>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E7353-CA57-4B04-9034-3E9902E128A2}">
  <dimension ref="B3:C8"/>
  <sheetViews>
    <sheetView showGridLines="0" workbookViewId="0">
      <selection activeCell="G13" sqref="G13"/>
    </sheetView>
  </sheetViews>
  <sheetFormatPr defaultRowHeight="15"/>
  <cols>
    <col min="2" max="2" width="17.140625" customWidth="1"/>
    <col min="3" max="3" width="14.85546875" customWidth="1"/>
  </cols>
  <sheetData>
    <row r="3" spans="2:3" ht="15.75" thickBot="1"/>
    <row r="4" spans="2:3" ht="19.5" thickBot="1">
      <c r="B4" s="1122" t="s">
        <v>1433</v>
      </c>
      <c r="C4" s="1123" t="s">
        <v>291</v>
      </c>
    </row>
    <row r="5" spans="2:3" ht="18.75">
      <c r="B5" s="1122"/>
      <c r="C5" s="1124"/>
    </row>
    <row r="6" spans="2:3" ht="19.5" thickBot="1">
      <c r="B6" s="1122"/>
      <c r="C6" s="1124"/>
    </row>
    <row r="7" spans="2:3" ht="19.5" thickBot="1">
      <c r="B7" s="1122" t="s">
        <v>452</v>
      </c>
      <c r="C7" s="1125">
        <v>4.4999999999999998E-2</v>
      </c>
    </row>
    <row r="8" spans="2:3">
      <c r="B8" s="1126"/>
    </row>
  </sheetData>
  <dataValidations count="1">
    <dataValidation type="list" allowBlank="1" showInputMessage="1" showErrorMessage="1" sqref="C4" xr:uid="{3817EE56-FFBA-415D-A7D4-3A89F7FAAA63}">
      <formula1>"I,II"</formula1>
    </dataValidation>
  </dataValidation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42407-D4FD-436A-B218-B61AF665F68F}">
  <sheetPr codeName="Sheet19">
    <pageSetUpPr autoPageBreaks="0"/>
  </sheetPr>
  <dimension ref="A1:U64"/>
  <sheetViews>
    <sheetView showGridLines="0" zoomScaleNormal="100" workbookViewId="0">
      <selection activeCell="B11" sqref="B11"/>
    </sheetView>
  </sheetViews>
  <sheetFormatPr defaultColWidth="26.140625" defaultRowHeight="38.25" customHeight="1"/>
  <cols>
    <col min="1" max="1" width="26.140625" style="612"/>
    <col min="2" max="16384" width="26.140625" style="96"/>
  </cols>
  <sheetData>
    <row r="1" spans="1:21" ht="38.25" customHeight="1" thickBot="1">
      <c r="A1" s="612" t="s">
        <v>917</v>
      </c>
    </row>
    <row r="2" spans="1:21" ht="38.25" customHeight="1" thickTop="1" thickBot="1">
      <c r="A2" s="612" t="s">
        <v>918</v>
      </c>
      <c r="B2" s="644"/>
      <c r="C2" s="645"/>
      <c r="D2" s="645"/>
      <c r="E2" s="645"/>
      <c r="F2" s="645"/>
      <c r="G2" s="645"/>
      <c r="H2" s="645"/>
      <c r="I2" s="645"/>
      <c r="J2" s="645"/>
      <c r="K2" s="645"/>
      <c r="L2" s="645"/>
      <c r="M2" s="645"/>
      <c r="N2" s="645"/>
      <c r="O2" s="645"/>
      <c r="P2" s="645"/>
      <c r="Q2" s="645"/>
      <c r="R2" s="645"/>
      <c r="S2" s="645"/>
      <c r="T2" s="645"/>
      <c r="U2" s="646"/>
    </row>
    <row r="3" spans="1:21" ht="38.25" customHeight="1" thickTop="1">
      <c r="A3" s="612" t="s">
        <v>919</v>
      </c>
    </row>
    <row r="4" spans="1:21" ht="38.25" customHeight="1">
      <c r="A4" s="612" t="s">
        <v>920</v>
      </c>
    </row>
    <row r="5" spans="1:21" ht="38.25" customHeight="1">
      <c r="A5" s="612" t="s">
        <v>921</v>
      </c>
    </row>
    <row r="6" spans="1:21" ht="38.25" customHeight="1">
      <c r="A6" s="612" t="s">
        <v>922</v>
      </c>
    </row>
    <row r="7" spans="1:21" ht="38.25" customHeight="1">
      <c r="A7" s="612" t="s">
        <v>923</v>
      </c>
    </row>
    <row r="8" spans="1:21" ht="38.25" customHeight="1">
      <c r="A8" s="612" t="s">
        <v>924</v>
      </c>
    </row>
    <row r="9" spans="1:21" ht="38.25" customHeight="1">
      <c r="A9" s="612" t="s">
        <v>925</v>
      </c>
    </row>
    <row r="10" spans="1:21" ht="38.25" customHeight="1">
      <c r="A10" s="612" t="s">
        <v>926</v>
      </c>
    </row>
    <row r="11" spans="1:21" ht="38.25" customHeight="1">
      <c r="A11" s="612" t="s">
        <v>927</v>
      </c>
    </row>
    <row r="12" spans="1:21" ht="38.25" customHeight="1">
      <c r="A12" s="612" t="s">
        <v>928</v>
      </c>
    </row>
    <row r="13" spans="1:21" ht="38.25" customHeight="1">
      <c r="A13" s="612" t="s">
        <v>929</v>
      </c>
    </row>
    <row r="14" spans="1:21" ht="38.25" customHeight="1">
      <c r="A14" s="612" t="s">
        <v>930</v>
      </c>
    </row>
    <row r="15" spans="1:21" ht="38.25" customHeight="1">
      <c r="A15" s="612" t="s">
        <v>931</v>
      </c>
    </row>
    <row r="16" spans="1:21" ht="38.25" customHeight="1">
      <c r="A16" s="612" t="s">
        <v>932</v>
      </c>
    </row>
    <row r="17" spans="1:1" ht="38.25" customHeight="1">
      <c r="A17" s="612" t="s">
        <v>933</v>
      </c>
    </row>
    <row r="18" spans="1:1" ht="38.25" customHeight="1">
      <c r="A18" s="612" t="s">
        <v>934</v>
      </c>
    </row>
    <row r="19" spans="1:1" ht="38.25" customHeight="1">
      <c r="A19" s="612" t="s">
        <v>935</v>
      </c>
    </row>
    <row r="20" spans="1:1" ht="38.25" customHeight="1">
      <c r="A20" s="612" t="s">
        <v>936</v>
      </c>
    </row>
    <row r="21" spans="1:1" ht="38.25" customHeight="1">
      <c r="A21" s="612" t="s">
        <v>937</v>
      </c>
    </row>
    <row r="22" spans="1:1" ht="38.25" customHeight="1">
      <c r="A22" s="612" t="s">
        <v>938</v>
      </c>
    </row>
    <row r="23" spans="1:1" ht="38.25" customHeight="1">
      <c r="A23" s="612" t="s">
        <v>939</v>
      </c>
    </row>
    <row r="24" spans="1:1" ht="38.25" customHeight="1">
      <c r="A24" s="612" t="s">
        <v>940</v>
      </c>
    </row>
    <row r="25" spans="1:1" ht="38.25" customHeight="1">
      <c r="A25" s="612" t="s">
        <v>941</v>
      </c>
    </row>
    <row r="26" spans="1:1" ht="38.25" customHeight="1">
      <c r="A26" s="612" t="s">
        <v>942</v>
      </c>
    </row>
    <row r="27" spans="1:1" ht="38.25" customHeight="1">
      <c r="A27" s="612" t="s">
        <v>943</v>
      </c>
    </row>
    <row r="28" spans="1:1" ht="38.25" customHeight="1">
      <c r="A28" s="612" t="s">
        <v>944</v>
      </c>
    </row>
    <row r="29" spans="1:1" ht="38.25" customHeight="1">
      <c r="A29" s="612" t="s">
        <v>945</v>
      </c>
    </row>
    <row r="30" spans="1:1" ht="38.25" customHeight="1">
      <c r="A30" s="612" t="s">
        <v>946</v>
      </c>
    </row>
    <row r="31" spans="1:1" ht="38.25" customHeight="1">
      <c r="A31" s="612" t="s">
        <v>947</v>
      </c>
    </row>
    <row r="32" spans="1:1" ht="38.25" customHeight="1">
      <c r="A32" s="612" t="s">
        <v>948</v>
      </c>
    </row>
    <row r="33" spans="1:1" ht="38.25" customHeight="1">
      <c r="A33" s="612" t="s">
        <v>949</v>
      </c>
    </row>
    <row r="34" spans="1:1" ht="38.25" customHeight="1">
      <c r="A34" s="612" t="s">
        <v>950</v>
      </c>
    </row>
    <row r="35" spans="1:1" ht="38.25" customHeight="1">
      <c r="A35" s="612" t="s">
        <v>951</v>
      </c>
    </row>
    <row r="36" spans="1:1" ht="38.25" customHeight="1">
      <c r="A36" s="612" t="s">
        <v>952</v>
      </c>
    </row>
    <row r="37" spans="1:1" ht="38.25" customHeight="1">
      <c r="A37" s="612" t="s">
        <v>953</v>
      </c>
    </row>
    <row r="38" spans="1:1" ht="38.25" customHeight="1">
      <c r="A38" s="612" t="s">
        <v>954</v>
      </c>
    </row>
    <row r="39" spans="1:1" ht="38.25" customHeight="1">
      <c r="A39" s="612" t="s">
        <v>955</v>
      </c>
    </row>
    <row r="40" spans="1:1" ht="38.25" customHeight="1">
      <c r="A40" s="612" t="s">
        <v>956</v>
      </c>
    </row>
    <row r="41" spans="1:1" ht="38.25" customHeight="1">
      <c r="A41" s="612" t="s">
        <v>957</v>
      </c>
    </row>
    <row r="42" spans="1:1" ht="38.25" customHeight="1">
      <c r="A42" s="612" t="s">
        <v>958</v>
      </c>
    </row>
    <row r="43" spans="1:1" ht="38.25" customHeight="1">
      <c r="A43" s="612" t="s">
        <v>959</v>
      </c>
    </row>
    <row r="44" spans="1:1" ht="38.25" customHeight="1">
      <c r="A44" s="612" t="s">
        <v>960</v>
      </c>
    </row>
    <row r="45" spans="1:1" ht="38.25" customHeight="1">
      <c r="A45" s="612" t="s">
        <v>961</v>
      </c>
    </row>
    <row r="46" spans="1:1" ht="38.25" customHeight="1">
      <c r="A46" s="612" t="s">
        <v>962</v>
      </c>
    </row>
    <row r="47" spans="1:1" ht="38.25" customHeight="1">
      <c r="A47" s="612" t="s">
        <v>963</v>
      </c>
    </row>
    <row r="48" spans="1:1" ht="38.25" customHeight="1">
      <c r="A48" s="612" t="s">
        <v>964</v>
      </c>
    </row>
    <row r="49" spans="1:1" ht="38.25" customHeight="1">
      <c r="A49" s="612" t="s">
        <v>965</v>
      </c>
    </row>
    <row r="50" spans="1:1" ht="38.25" customHeight="1">
      <c r="A50" s="612" t="s">
        <v>966</v>
      </c>
    </row>
    <row r="51" spans="1:1" ht="38.25" customHeight="1">
      <c r="A51" s="612" t="s">
        <v>967</v>
      </c>
    </row>
    <row r="52" spans="1:1" ht="38.25" customHeight="1">
      <c r="A52" s="612" t="s">
        <v>968</v>
      </c>
    </row>
    <row r="53" spans="1:1" ht="38.25" customHeight="1">
      <c r="A53" s="612" t="s">
        <v>969</v>
      </c>
    </row>
    <row r="54" spans="1:1" ht="38.25" customHeight="1">
      <c r="A54" s="612" t="s">
        <v>970</v>
      </c>
    </row>
    <row r="55" spans="1:1" ht="38.25" customHeight="1">
      <c r="A55" s="612" t="s">
        <v>971</v>
      </c>
    </row>
    <row r="56" spans="1:1" ht="38.25" customHeight="1">
      <c r="A56" s="612" t="s">
        <v>972</v>
      </c>
    </row>
    <row r="57" spans="1:1" ht="38.25" customHeight="1">
      <c r="A57" s="612" t="s">
        <v>973</v>
      </c>
    </row>
    <row r="58" spans="1:1" ht="38.25" customHeight="1">
      <c r="A58" s="612" t="s">
        <v>974</v>
      </c>
    </row>
    <row r="59" spans="1:1" ht="38.25" customHeight="1">
      <c r="A59" s="612" t="s">
        <v>975</v>
      </c>
    </row>
    <row r="60" spans="1:1" ht="38.25" customHeight="1">
      <c r="A60" s="612" t="s">
        <v>976</v>
      </c>
    </row>
    <row r="61" spans="1:1" ht="38.25" customHeight="1">
      <c r="A61" s="612" t="s">
        <v>977</v>
      </c>
    </row>
    <row r="62" spans="1:1" ht="38.25" customHeight="1">
      <c r="A62" s="612" t="s">
        <v>978</v>
      </c>
    </row>
    <row r="63" spans="1:1" ht="38.25" customHeight="1">
      <c r="A63" s="612" t="s">
        <v>979</v>
      </c>
    </row>
    <row r="64" spans="1:1" ht="38.25" customHeight="1">
      <c r="A64" s="612" t="s">
        <v>980</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3e16b8d8-38ec-423d-a807-14cee28ad111"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EE354B5D4EC31A4F914524EA25B97CBD" ma:contentTypeVersion="18" ma:contentTypeDescription="Create a new document." ma:contentTypeScope="" ma:versionID="e6087d636251e506d600533db4900363">
  <xsd:schema xmlns:xsd="http://www.w3.org/2001/XMLSchema" xmlns:xs="http://www.w3.org/2001/XMLSchema" xmlns:p="http://schemas.microsoft.com/office/2006/metadata/properties" xmlns:ns3="3e16b8d8-38ec-423d-a807-14cee28ad111" xmlns:ns4="373d331a-90aa-4ca3-ae90-6d4cf86e0fa9" targetNamespace="http://schemas.microsoft.com/office/2006/metadata/properties" ma:root="true" ma:fieldsID="3e0fa30601524cc6cab60bf89f500057" ns3:_="" ns4:_="">
    <xsd:import namespace="3e16b8d8-38ec-423d-a807-14cee28ad111"/>
    <xsd:import namespace="373d331a-90aa-4ca3-ae90-6d4cf86e0fa9"/>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element ref="ns3:MediaServiceDateTaken" minOccurs="0"/>
                <xsd:element ref="ns3:MediaLengthInSeconds" minOccurs="0"/>
                <xsd:element ref="ns3:_activity" minOccurs="0"/>
                <xsd:element ref="ns3:MediaServiceLocation" minOccurs="0"/>
                <xsd:element ref="ns4:SharedWithUsers" minOccurs="0"/>
                <xsd:element ref="ns4:SharedWithDetails" minOccurs="0"/>
                <xsd:element ref="ns4:SharingHintHash"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16b8d8-38ec-423d-a807-14cee28ad11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_activity" ma:index="18" nillable="true" ma:displayName="_activity" ma:hidden="true" ma:internalName="_activity">
      <xsd:simpleType>
        <xsd:restriction base="dms:Note"/>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73d331a-90aa-4ca3-ae90-6d4cf86e0fa9"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element name="SharingHintHash" ma:index="2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CB45D4-48FD-4DE1-9111-2CD0B9798DC0}">
  <ds:schemaRefs>
    <ds:schemaRef ds:uri="http://purl.org/dc/terms/"/>
    <ds:schemaRef ds:uri="http://schemas.microsoft.com/office/2006/metadata/properties"/>
    <ds:schemaRef ds:uri="3e16b8d8-38ec-423d-a807-14cee28ad111"/>
    <ds:schemaRef ds:uri="http://schemas.microsoft.com/office/2006/documentManagement/types"/>
    <ds:schemaRef ds:uri="http://schemas.openxmlformats.org/package/2006/metadata/core-properties"/>
    <ds:schemaRef ds:uri="http://schemas.microsoft.com/office/infopath/2007/PartnerControls"/>
    <ds:schemaRef ds:uri="http://www.w3.org/XML/1998/namespace"/>
    <ds:schemaRef ds:uri="373d331a-90aa-4ca3-ae90-6d4cf86e0fa9"/>
    <ds:schemaRef ds:uri="http://purl.org/dc/dcmitype/"/>
    <ds:schemaRef ds:uri="http://purl.org/dc/elements/1.1/"/>
  </ds:schemaRefs>
</ds:datastoreItem>
</file>

<file path=customXml/itemProps2.xml><?xml version="1.0" encoding="utf-8"?>
<ds:datastoreItem xmlns:ds="http://schemas.openxmlformats.org/officeDocument/2006/customXml" ds:itemID="{AC624B05-63DE-4FA7-80DE-9F222571311C}">
  <ds:schemaRefs>
    <ds:schemaRef ds:uri="http://schemas.microsoft.com/DataMashup"/>
  </ds:schemaRefs>
</ds:datastoreItem>
</file>

<file path=customXml/itemProps3.xml><?xml version="1.0" encoding="utf-8"?>
<ds:datastoreItem xmlns:ds="http://schemas.openxmlformats.org/officeDocument/2006/customXml" ds:itemID="{861C6F3B-4A8B-4C7C-BEB1-90E10347AD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16b8d8-38ec-423d-a807-14cee28ad111"/>
    <ds:schemaRef ds:uri="373d331a-90aa-4ca3-ae90-6d4cf86e0fa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D4D89DB-B2BC-4316-8DDE-BEDBF36D937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31</vt:i4>
      </vt:variant>
      <vt:variant>
        <vt:lpstr>Intervalos Nomeados</vt:lpstr>
      </vt:variant>
      <vt:variant>
        <vt:i4>23</vt:i4>
      </vt:variant>
    </vt:vector>
  </HeadingPairs>
  <TitlesOfParts>
    <vt:vector size="54" baseType="lpstr">
      <vt:lpstr>METODO</vt:lpstr>
      <vt:lpstr>INÍCIO</vt:lpstr>
      <vt:lpstr>PROMPTS </vt:lpstr>
      <vt:lpstr>Planilha1</vt:lpstr>
      <vt:lpstr>SICAF - OLV</vt:lpstr>
      <vt:lpstr>SICAF - XRP</vt:lpstr>
      <vt:lpstr>OPORTUNIDADES</vt:lpstr>
      <vt:lpstr>DECLARAÇÕES</vt:lpstr>
      <vt:lpstr>CONTATOS CERTAME</vt:lpstr>
      <vt:lpstr>INDICE DOCUMENTAL</vt:lpstr>
      <vt:lpstr>ANALÍTICO PREV</vt:lpstr>
      <vt:lpstr>INTELIGÊNCIA DE MERCADO</vt:lpstr>
      <vt:lpstr>Planilha2</vt:lpstr>
      <vt:lpstr>ANALISE DO EDITAL &amp; TR</vt:lpstr>
      <vt:lpstr>IMAGENS PRODUTO</vt:lpstr>
      <vt:lpstr>COTAÇÃO FORNECEDOR</vt:lpstr>
      <vt:lpstr>FORNECEDORES</vt:lpstr>
      <vt:lpstr>ANÁLISE TÉCNIA DO PRODUTO</vt:lpstr>
      <vt:lpstr>COMPARATIVO -Cotação de Preços</vt:lpstr>
      <vt:lpstr>ESTUDO _ VIABILIDADE</vt:lpstr>
      <vt:lpstr>Cash Flow Forecast</vt:lpstr>
      <vt:lpstr>EXTRATO FINANC PROJETO</vt:lpstr>
      <vt:lpstr>Por Estado</vt:lpstr>
      <vt:lpstr>Por Região</vt:lpstr>
      <vt:lpstr>EXTRATO FINANC PROJETO (2)</vt:lpstr>
      <vt:lpstr>SIMPLES NACIONAL</vt:lpstr>
      <vt:lpstr>Lucro Presumido</vt:lpstr>
      <vt:lpstr>Lucro Real</vt:lpstr>
      <vt:lpstr>FORMAÇÃO PREÇO DE VENDAS</vt:lpstr>
      <vt:lpstr>SIMPLES NACIONAL (2)</vt:lpstr>
      <vt:lpstr>Sheet1</vt:lpstr>
      <vt:lpstr>'COMPARATIVO -Cotação de Preços'!Area_de_impressao</vt:lpstr>
      <vt:lpstr>DECLARAÇÕES!Area_de_impressao</vt:lpstr>
      <vt:lpstr>'ESTUDO _ VIABILIDADE'!Area_de_impressao</vt:lpstr>
      <vt:lpstr>'Por Região'!Area_de_impressao</vt:lpstr>
      <vt:lpstr>Cash</vt:lpstr>
      <vt:lpstr>'Cash Flow Forecast'!Cash_Minimum</vt:lpstr>
      <vt:lpstr>CashMarcos</vt:lpstr>
      <vt:lpstr>'ESTUDO _ VIABILIDADE'!FIN</vt:lpstr>
      <vt:lpstr>'ESTUDO _ VIABILIDADE'!GAR</vt:lpstr>
      <vt:lpstr>'ESTUDO _ VIABILIDADE'!Ini_TERC</vt:lpstr>
      <vt:lpstr>'ESTUDO _ VIABILIDADE'!PIS</vt:lpstr>
      <vt:lpstr>'EXTRATO FINANC PROJETO (2)'!PorRegiao</vt:lpstr>
      <vt:lpstr>'SIMPLES NACIONAL (2)'!PorRegiao</vt:lpstr>
      <vt:lpstr>PorRegiao</vt:lpstr>
      <vt:lpstr>'EXTRATO FINANC PROJETO (2)'!PorUf</vt:lpstr>
      <vt:lpstr>'SIMPLES NACIONAL (2)'!PorUf</vt:lpstr>
      <vt:lpstr>PorUf</vt:lpstr>
      <vt:lpstr>'Cash Flow Forecast'!Start_Date</vt:lpstr>
      <vt:lpstr>DECLARAÇÕES!Titulos_de_impressao</vt:lpstr>
      <vt:lpstr>'ESTUDO _ VIABILIDADE'!TRANSP</vt:lpstr>
      <vt:lpstr>'ESTUDO _ VIABILIDADE'!V_ICMS</vt:lpstr>
      <vt:lpstr>'ESTUDO _ VIABILIDADE'!V_IPI</vt:lpstr>
      <vt:lpstr>'ESTUDO _ VIABILIDADE'!V_ISS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Marcos Oliveira</cp:lastModifiedBy>
  <cp:revision/>
  <cp:lastPrinted>2025-03-12T13:34:26Z</cp:lastPrinted>
  <dcterms:created xsi:type="dcterms:W3CDTF">2022-05-19T12:51:31Z</dcterms:created>
  <dcterms:modified xsi:type="dcterms:W3CDTF">2025-06-15T14:57:47Z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0x010100EE354B5D4EC31A4F914524EA25B97CBD</vt:lpwstr>
  </property>
</Properties>
</file>